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tables/table1.xml" ContentType="application/vnd.openxmlformats-officedocument.spreadsheetml.table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codeName="EstaPastaDeTrabalho"/>
  <bookViews>
    <workbookView xWindow="0" yWindow="0" windowWidth="19200" windowHeight="11385" firstSheet="3" activeTab="3"/>
  </bookViews>
  <sheets>
    <sheet name="Input_Preços_Diferencial" sheetId="4" state="hidden" r:id="rId1"/>
    <sheet name="Input_Mkt_Price" sheetId="2" state="hidden" r:id="rId2"/>
    <sheet name="Basis" sheetId="7" state="hidden" r:id="rId3"/>
    <sheet name="Input_PC" sheetId="3" r:id="rId4"/>
    <sheet name="Input_SC" sheetId="6" state="hidden" r:id="rId5"/>
    <sheet name="Input_Futures" sheetId="5" state="hidden" r:id="rId6"/>
    <sheet name="Input_Options" sheetId="10" state="hidden" r:id="rId7"/>
    <sheet name="Forex Close" sheetId="8" state="hidden" r:id="rId8"/>
    <sheet name="Forex Open" sheetId="9" r:id="rId9"/>
  </sheets>
  <externalReferences>
    <externalReference r:id="rId10"/>
  </externalReferences>
  <definedNames>
    <definedName name="_xlnm._FilterDatabase" localSheetId="2" hidden="1">Basis!$L$1:$P$20</definedName>
    <definedName name="_xlnm._FilterDatabase" localSheetId="7" hidden="1">'Forex Close'!$A$3:$Z$3</definedName>
    <definedName name="_xlnm._FilterDatabase" localSheetId="8" hidden="1">'Forex Open'!$A$1:$Z$226</definedName>
    <definedName name="_xlnm._FilterDatabase" localSheetId="5" hidden="1">Input_Futures!$A$1:$A$1</definedName>
    <definedName name="_xlnm._FilterDatabase" localSheetId="6" hidden="1">Input_Options!$A$1:$P$20</definedName>
    <definedName name="_xlnm._FilterDatabase" localSheetId="3" hidden="1">Input_PC!$A$2:$BG$191</definedName>
    <definedName name="_xlnm._FilterDatabase" localSheetId="0" hidden="1">Input_Preços_Diferencial!$A$4:$XFC$5</definedName>
    <definedName name="_xlnm._FilterDatabase" localSheetId="4" hidden="1">Input_SC!$A$2:$AO$2058</definedName>
    <definedName name="_Order1" hidden="1">255</definedName>
    <definedName name="_Order2" hidden="1">255</definedName>
    <definedName name="BMF_1" localSheetId="4">#REF!</definedName>
    <definedName name="BMF_1">#REF!</definedName>
    <definedName name="BMF_2" localSheetId="4">#REF!</definedName>
    <definedName name="BMF_2">#REF!</definedName>
    <definedName name="BMF_3" localSheetId="4">#REF!</definedName>
    <definedName name="BMF_3">#REF!</definedName>
    <definedName name="BMF_4" localSheetId="4">#REF!</definedName>
    <definedName name="BMF_4">#REF!</definedName>
    <definedName name="closing_data">'[1]P&amp;L Report'!$W$20:$XFD$24,'[1]P&amp;L Report'!$W$28:$XFD$28</definedName>
    <definedName name="date_1">'[1]P&amp;L Report'!$F$20</definedName>
    <definedName name="DP_Safra">'[1]Input_De_Para&amp;Custos'!$B:$C</definedName>
    <definedName name="fff" localSheetId="6" hidden="1">{#N/A,#N/A,FALSE,"Saída2";#N/A,#N/A,FALSE,"Fluxograma"}</definedName>
    <definedName name="fff" hidden="1">{#N/A,#N/A,FALSE,"Saída2";#N/A,#N/A,FALSE,"Fluxograma"}</definedName>
    <definedName name="Formula_Delta" localSheetId="5">'[1]P&amp;L Report'!#REF!</definedName>
    <definedName name="formula_GUIA">Input_SC!$P$1:$AK$1</definedName>
    <definedName name="ggg" localSheetId="6" hidden="1">{#N/A,#N/A,FALSE,"BG1"}</definedName>
    <definedName name="ggg" hidden="1">{#N/A,#N/A,FALSE,"BG1"}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41103.6290046296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LDN_1" localSheetId="4">#REF!</definedName>
    <definedName name="LDN_1">#REF!</definedName>
    <definedName name="LDN_2" localSheetId="4">#REF!</definedName>
    <definedName name="LDN_2">#REF!</definedName>
    <definedName name="LDN_3" localSheetId="4">#REF!</definedName>
    <definedName name="LDN_3">#REF!</definedName>
    <definedName name="LDN_4" localSheetId="4">#REF!</definedName>
    <definedName name="LDN_4">#REF!</definedName>
    <definedName name="NY_1" localSheetId="4">#REF!</definedName>
    <definedName name="NY_1">#REF!</definedName>
    <definedName name="NY_2" localSheetId="4">#REF!</definedName>
    <definedName name="NY_2">#REF!</definedName>
    <definedName name="NY_3" localSheetId="4">#REF!</definedName>
    <definedName name="NY_3">#REF!</definedName>
    <definedName name="NY_4" localSheetId="4">#REF!</definedName>
    <definedName name="NY_4">#REF!</definedName>
    <definedName name="PTAX_MÊS" localSheetId="4">#REF!</definedName>
    <definedName name="PTAX_MÊS">#REF!</definedName>
    <definedName name="TT_1" localSheetId="4">#REF!</definedName>
    <definedName name="TT_1">#REF!</definedName>
    <definedName name="TT_2" localSheetId="4">#REF!</definedName>
    <definedName name="TT_2">#REF!</definedName>
    <definedName name="TT_3" localSheetId="4">#REF!</definedName>
    <definedName name="TT_3">#REF!</definedName>
    <definedName name="TT_4" localSheetId="4">#REF!</definedName>
    <definedName name="TT_4">#REF!</definedName>
    <definedName name="tt_tons">'[1]P&amp;L Report'!$F$7</definedName>
    <definedName name="wrn.Balanço._.Geral." localSheetId="6" hidden="1">{#N/A,#N/A,FALSE,"BG1"}</definedName>
    <definedName name="wrn.Balanço._.Geral." hidden="1">{#N/A,#N/A,FALSE,"BG1"}</definedName>
    <definedName name="wrn.Fluxograma." localSheetId="6" hidden="1">{#N/A,#N/A,FALSE,"Saída2";#N/A,#N/A,FALSE,"Fluxograma"}</definedName>
    <definedName name="wrn.Fluxograma." hidden="1">{#N/A,#N/A,FALSE,"Saída2";#N/A,#N/A,FALSE,"Fluxograma"}</definedName>
    <definedName name="wrx.flugrama1" localSheetId="6" hidden="1">{#N/A,#N/A,FALSE,"Saída2";#N/A,#N/A,FALSE,"Fluxograma"}</definedName>
    <definedName name="wrx.flugrama1" hidden="1">{#N/A,#N/A,FALSE,"Saída2";#N/A,#N/A,FALSE,"Fluxograma"}</definedName>
    <definedName name="www" localSheetId="6" hidden="1">{#N/A,#N/A,FALSE,"Saída2";#N/A,#N/A,FALSE,"Fluxograma"}</definedName>
    <definedName name="www" hidden="1">{#N/A,#N/A,FALSE,"Saída2";#N/A,#N/A,FALSE,"Fluxograma"}</definedName>
    <definedName name="wwww" localSheetId="6" hidden="1">{#N/A,#N/A,FALSE,"Saída2";#N/A,#N/A,FALSE,"Fluxograma"}</definedName>
    <definedName name="wwww" hidden="1">{#N/A,#N/A,FALSE,"Saída2";#N/A,#N/A,FALSE,"Fluxograma"}</definedName>
    <definedName name="wwwwww" localSheetId="6" hidden="1">{#N/A,#N/A,FALSE,"Saída2";#N/A,#N/A,FALSE,"Fluxograma"}</definedName>
    <definedName name="wwwwww" hidden="1">{#N/A,#N/A,FALSE,"Saída2";#N/A,#N/A,FALSE,"Fluxograma"}</definedName>
    <definedName name="x" localSheetId="6" hidden="1">{#N/A,#N/A,FALSE,"Saída2";#N/A,#N/A,FALSE,"Fluxograma"}</definedName>
    <definedName name="x" hidden="1">{#N/A,#N/A,FALSE,"Saída2";#N/A,#N/A,FALSE,"Fluxograma"}</definedName>
    <definedName name="xxx" localSheetId="6" hidden="1">{#N/A,#N/A,FALSE,"Saída2";#N/A,#N/A,FALSE,"Fluxograma"}</definedName>
    <definedName name="xxx" hidden="1">{#N/A,#N/A,FALSE,"Saída2";#N/A,#N/A,FALSE,"Fluxograma"}</definedName>
  </definedName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4" i="3" l="1" a="1"/>
  <c r="AI4" i="3" s="1"/>
  <c r="AI5" i="3" a="1"/>
  <c r="AI5" i="3" s="1"/>
  <c r="AI6" i="3" a="1"/>
  <c r="AI6" i="3"/>
  <c r="AI7" i="3" a="1"/>
  <c r="AI7" i="3" s="1"/>
  <c r="AI8" i="3" a="1"/>
  <c r="AI8" i="3" s="1"/>
  <c r="AI9" i="3" a="1"/>
  <c r="AI9" i="3" s="1"/>
  <c r="AI10" i="3" a="1"/>
  <c r="AI10" i="3" s="1"/>
  <c r="AI11" i="3" a="1"/>
  <c r="AI11" i="3" s="1"/>
  <c r="AI12" i="3" a="1"/>
  <c r="AI12" i="3" s="1"/>
  <c r="AI13" i="3" a="1"/>
  <c r="AI13" i="3" s="1"/>
  <c r="AI14" i="3" a="1"/>
  <c r="AI14" i="3" s="1"/>
  <c r="AI15" i="3" a="1"/>
  <c r="AI15" i="3" s="1"/>
  <c r="AI16" i="3" a="1"/>
  <c r="AI16" i="3" s="1"/>
  <c r="AI17" i="3" a="1"/>
  <c r="AI17" i="3" s="1"/>
  <c r="AI18" i="3" a="1"/>
  <c r="AI18" i="3" s="1"/>
  <c r="AI19" i="3" a="1"/>
  <c r="AI19" i="3" s="1"/>
  <c r="AI20" i="3" a="1"/>
  <c r="AI20" i="3" s="1"/>
  <c r="AI21" i="3" a="1"/>
  <c r="AI21" i="3" s="1"/>
  <c r="AI22" i="3" a="1"/>
  <c r="AI22" i="3" s="1"/>
  <c r="AI23" i="3" a="1"/>
  <c r="AI23" i="3" s="1"/>
  <c r="AI24" i="3" a="1"/>
  <c r="AI24" i="3" s="1"/>
  <c r="AI25" i="3" a="1"/>
  <c r="AI25" i="3" s="1"/>
  <c r="AI26" i="3" a="1"/>
  <c r="AI26" i="3" s="1"/>
  <c r="AI27" i="3" a="1"/>
  <c r="AI27" i="3" s="1"/>
  <c r="AI28" i="3" a="1"/>
  <c r="AI28" i="3" s="1"/>
  <c r="AI29" i="3" a="1"/>
  <c r="AI29" i="3" s="1"/>
  <c r="AI30" i="3" a="1"/>
  <c r="AI30" i="3"/>
  <c r="AI31" i="3" a="1"/>
  <c r="AI31" i="3" s="1"/>
  <c r="AI32" i="3" a="1"/>
  <c r="AI32" i="3" s="1"/>
  <c r="AI33" i="3" a="1"/>
  <c r="AI33" i="3" s="1"/>
  <c r="AI34" i="3" a="1"/>
  <c r="AI34" i="3" s="1"/>
  <c r="AI35" i="3" a="1"/>
  <c r="AI35" i="3" s="1"/>
  <c r="AI36" i="3" a="1"/>
  <c r="AI36" i="3" s="1"/>
  <c r="AI37" i="3" a="1"/>
  <c r="AI37" i="3" s="1"/>
  <c r="AI38" i="3" a="1"/>
  <c r="AI38" i="3"/>
  <c r="AI39" i="3" a="1"/>
  <c r="AI39" i="3" s="1"/>
  <c r="AI40" i="3" a="1"/>
  <c r="AI40" i="3" s="1"/>
  <c r="AI41" i="3" a="1"/>
  <c r="AI41" i="3" s="1"/>
  <c r="AI42" i="3" a="1"/>
  <c r="AI42" i="3" s="1"/>
  <c r="AI43" i="3" a="1"/>
  <c r="AI43" i="3" s="1"/>
  <c r="AI44" i="3" a="1"/>
  <c r="AI44" i="3" s="1"/>
  <c r="AI45" i="3" a="1"/>
  <c r="AI45" i="3" s="1"/>
  <c r="AI46" i="3" a="1"/>
  <c r="AI46" i="3"/>
  <c r="AI47" i="3" a="1"/>
  <c r="AI47" i="3" s="1"/>
  <c r="AI48" i="3" a="1"/>
  <c r="AI48" i="3" s="1"/>
  <c r="AI49" i="3" a="1"/>
  <c r="AI49" i="3" s="1"/>
  <c r="AI50" i="3" a="1"/>
  <c r="AI50" i="3" s="1"/>
  <c r="AI51" i="3" a="1"/>
  <c r="AI51" i="3" s="1"/>
  <c r="AI52" i="3" a="1"/>
  <c r="AI52" i="3" s="1"/>
  <c r="AI53" i="3" a="1"/>
  <c r="AI53" i="3" s="1"/>
  <c r="AI54" i="3" a="1"/>
  <c r="AI54" i="3"/>
  <c r="AI55" i="3" a="1"/>
  <c r="AI55" i="3" s="1"/>
  <c r="AI56" i="3" a="1"/>
  <c r="AI56" i="3" s="1"/>
  <c r="AI57" i="3" a="1"/>
  <c r="AI57" i="3" s="1"/>
  <c r="AI58" i="3" a="1"/>
  <c r="AI58" i="3" s="1"/>
  <c r="AI59" i="3" a="1"/>
  <c r="AI59" i="3" s="1"/>
  <c r="AI60" i="3" a="1"/>
  <c r="AI60" i="3" s="1"/>
  <c r="AI61" i="3" a="1"/>
  <c r="AI61" i="3" s="1"/>
  <c r="AI62" i="3" a="1"/>
  <c r="AI62" i="3"/>
  <c r="AI63" i="3" a="1"/>
  <c r="AI63" i="3" s="1"/>
  <c r="AI64" i="3" a="1"/>
  <c r="AI64" i="3" s="1"/>
  <c r="AI65" i="3" a="1"/>
  <c r="AI65" i="3" s="1"/>
  <c r="AI66" i="3" a="1"/>
  <c r="AI66" i="3" s="1"/>
  <c r="AI67" i="3" a="1"/>
  <c r="AI67" i="3" s="1"/>
  <c r="AI68" i="3" a="1"/>
  <c r="AI68" i="3" s="1"/>
  <c r="AI69" i="3" a="1"/>
  <c r="AI69" i="3" s="1"/>
  <c r="AI70" i="3" a="1"/>
  <c r="AI70" i="3"/>
  <c r="AI71" i="3" a="1"/>
  <c r="AI71" i="3" s="1"/>
  <c r="AI72" i="3" a="1"/>
  <c r="AI72" i="3" s="1"/>
  <c r="AI73" i="3" a="1"/>
  <c r="AI73" i="3" s="1"/>
  <c r="AI74" i="3" a="1"/>
  <c r="AI74" i="3"/>
  <c r="AI75" i="3" a="1"/>
  <c r="AI75" i="3" s="1"/>
  <c r="AI76" i="3" a="1"/>
  <c r="AI76" i="3" s="1"/>
  <c r="AI77" i="3" a="1"/>
  <c r="AI77" i="3" s="1"/>
  <c r="AI78" i="3" a="1"/>
  <c r="AI78" i="3"/>
  <c r="AI79" i="3" a="1"/>
  <c r="AI79" i="3" s="1"/>
  <c r="AI80" i="3" a="1"/>
  <c r="AI80" i="3" s="1"/>
  <c r="AI81" i="3" a="1"/>
  <c r="AI81" i="3" s="1"/>
  <c r="AI82" i="3" a="1"/>
  <c r="AI82" i="3"/>
  <c r="AI83" i="3" a="1"/>
  <c r="AI83" i="3" s="1"/>
  <c r="AI84" i="3" a="1"/>
  <c r="AI84" i="3" s="1"/>
  <c r="AI85" i="3" a="1"/>
  <c r="AI85" i="3" s="1"/>
  <c r="AI86" i="3" a="1"/>
  <c r="AI86" i="3"/>
  <c r="AI87" i="3" a="1"/>
  <c r="AI87" i="3" s="1"/>
  <c r="AI88" i="3" a="1"/>
  <c r="AI88" i="3" s="1"/>
  <c r="AI89" i="3" a="1"/>
  <c r="AI89" i="3" s="1"/>
  <c r="AI90" i="3" a="1"/>
  <c r="AI90" i="3"/>
  <c r="AI91" i="3" a="1"/>
  <c r="AI91" i="3" s="1"/>
  <c r="AI92" i="3" a="1"/>
  <c r="AI92" i="3" s="1"/>
  <c r="AI93" i="3" a="1"/>
  <c r="AI93" i="3" s="1"/>
  <c r="AI94" i="3" a="1"/>
  <c r="AI94" i="3"/>
  <c r="AI95" i="3" a="1"/>
  <c r="AI95" i="3" s="1"/>
  <c r="AI96" i="3" a="1"/>
  <c r="AI96" i="3" s="1"/>
  <c r="AI97" i="3" a="1"/>
  <c r="AI97" i="3" s="1"/>
  <c r="AI98" i="3" a="1"/>
  <c r="AI98" i="3"/>
  <c r="AI99" i="3" a="1"/>
  <c r="AI99" i="3" s="1"/>
  <c r="AI100" i="3" a="1"/>
  <c r="AI100" i="3" s="1"/>
  <c r="AI101" i="3" a="1"/>
  <c r="AI101" i="3" s="1"/>
  <c r="AI102" i="3" a="1"/>
  <c r="AI102" i="3"/>
  <c r="AI103" i="3" a="1"/>
  <c r="AI103" i="3" s="1"/>
  <c r="AI104" i="3" a="1"/>
  <c r="AI104" i="3" s="1"/>
  <c r="AI105" i="3" a="1"/>
  <c r="AI105" i="3" s="1"/>
  <c r="AI106" i="3" a="1"/>
  <c r="AI106" i="3"/>
  <c r="AI107" i="3" a="1"/>
  <c r="AI107" i="3" s="1"/>
  <c r="AI108" i="3" a="1"/>
  <c r="AI108" i="3" s="1"/>
  <c r="AI109" i="3" a="1"/>
  <c r="AI109" i="3" s="1"/>
  <c r="AI110" i="3" a="1"/>
  <c r="AI110" i="3"/>
  <c r="AI111" i="3" a="1"/>
  <c r="AI111" i="3" s="1"/>
  <c r="AI112" i="3" a="1"/>
  <c r="AI112" i="3" s="1"/>
  <c r="AI113" i="3" a="1"/>
  <c r="AI113" i="3" s="1"/>
  <c r="AI114" i="3" a="1"/>
  <c r="AI114" i="3"/>
  <c r="AI115" i="3" a="1"/>
  <c r="AI115" i="3" s="1"/>
  <c r="AI116" i="3" a="1"/>
  <c r="AI116" i="3" s="1"/>
  <c r="AI117" i="3" a="1"/>
  <c r="AI117" i="3" s="1"/>
  <c r="AI118" i="3" a="1"/>
  <c r="AI118" i="3"/>
  <c r="AI119" i="3" a="1"/>
  <c r="AI119" i="3" s="1"/>
  <c r="AI120" i="3" a="1"/>
  <c r="AI120" i="3" s="1"/>
  <c r="AI121" i="3" a="1"/>
  <c r="AI121" i="3" s="1"/>
  <c r="AI122" i="3" a="1"/>
  <c r="AI122" i="3"/>
  <c r="AI123" i="3" a="1"/>
  <c r="AI123" i="3" s="1"/>
  <c r="AI124" i="3" a="1"/>
  <c r="AI124" i="3" s="1"/>
  <c r="AI125" i="3" a="1"/>
  <c r="AI125" i="3" s="1"/>
  <c r="AI126" i="3" a="1"/>
  <c r="AI126" i="3"/>
  <c r="AI127" i="3" a="1"/>
  <c r="AI127" i="3" s="1"/>
  <c r="AI128" i="3" a="1"/>
  <c r="AI128" i="3" s="1"/>
  <c r="AI129" i="3" a="1"/>
  <c r="AI129" i="3" s="1"/>
  <c r="AI130" i="3" a="1"/>
  <c r="AI130" i="3"/>
  <c r="AI131" i="3" a="1"/>
  <c r="AI131" i="3" s="1"/>
  <c r="AI132" i="3" a="1"/>
  <c r="AI132" i="3" s="1"/>
  <c r="AI133" i="3" a="1"/>
  <c r="AI133" i="3" s="1"/>
  <c r="AI134" i="3" a="1"/>
  <c r="AI134" i="3"/>
  <c r="AI135" i="3" a="1"/>
  <c r="AI135" i="3" s="1"/>
  <c r="AI136" i="3" a="1"/>
  <c r="AI136" i="3" s="1"/>
  <c r="AI137" i="3" a="1"/>
  <c r="AI137" i="3" s="1"/>
  <c r="AI138" i="3" a="1"/>
  <c r="AI138" i="3"/>
  <c r="AI139" i="3" a="1"/>
  <c r="AI139" i="3" s="1"/>
  <c r="AI140" i="3" a="1"/>
  <c r="AI140" i="3" s="1"/>
  <c r="AI141" i="3" a="1"/>
  <c r="AI141" i="3" s="1"/>
  <c r="AI142" i="3" a="1"/>
  <c r="AI142" i="3"/>
  <c r="AI143" i="3" a="1"/>
  <c r="AI143" i="3" s="1"/>
  <c r="AI144" i="3" a="1"/>
  <c r="AI144" i="3" s="1"/>
  <c r="AI145" i="3" a="1"/>
  <c r="AI145" i="3" s="1"/>
  <c r="AI146" i="3" a="1"/>
  <c r="AI146" i="3"/>
  <c r="AI147" i="3" a="1"/>
  <c r="AI147" i="3" s="1"/>
  <c r="AI148" i="3" a="1"/>
  <c r="AI148" i="3" s="1"/>
  <c r="AI149" i="3" a="1"/>
  <c r="AI149" i="3" s="1"/>
  <c r="AI150" i="3" a="1"/>
  <c r="AI150" i="3"/>
  <c r="AI151" i="3" a="1"/>
  <c r="AI151" i="3" s="1"/>
  <c r="AI152" i="3" a="1"/>
  <c r="AI152" i="3" s="1"/>
  <c r="AI153" i="3" a="1"/>
  <c r="AI153" i="3" s="1"/>
  <c r="AI154" i="3" a="1"/>
  <c r="AI154" i="3"/>
  <c r="AI155" i="3" a="1"/>
  <c r="AI155" i="3" s="1"/>
  <c r="AI156" i="3" a="1"/>
  <c r="AI156" i="3" s="1"/>
  <c r="AI157" i="3" a="1"/>
  <c r="AI157" i="3" s="1"/>
  <c r="AI158" i="3" a="1"/>
  <c r="AI158" i="3"/>
  <c r="AI159" i="3" a="1"/>
  <c r="AI159" i="3" s="1"/>
  <c r="AI160" i="3" a="1"/>
  <c r="AI160" i="3" s="1"/>
  <c r="AI161" i="3" a="1"/>
  <c r="AI161" i="3" s="1"/>
  <c r="AI162" i="3" a="1"/>
  <c r="AI162" i="3"/>
  <c r="AI163" i="3" a="1"/>
  <c r="AI163" i="3" s="1"/>
  <c r="AI164" i="3" a="1"/>
  <c r="AI164" i="3" s="1"/>
  <c r="AI165" i="3" a="1"/>
  <c r="AI165" i="3" s="1"/>
  <c r="AI166" i="3" a="1"/>
  <c r="AI166" i="3"/>
  <c r="AI167" i="3" a="1"/>
  <c r="AI167" i="3" s="1"/>
  <c r="AI168" i="3" a="1"/>
  <c r="AI168" i="3" s="1"/>
  <c r="AI169" i="3" a="1"/>
  <c r="AI169" i="3" s="1"/>
  <c r="AI170" i="3" a="1"/>
  <c r="AI170" i="3"/>
  <c r="AI171" i="3" a="1"/>
  <c r="AI171" i="3" s="1"/>
  <c r="AI172" i="3" a="1"/>
  <c r="AI172" i="3" s="1"/>
  <c r="AI173" i="3" a="1"/>
  <c r="AI173" i="3" s="1"/>
  <c r="AI174" i="3" a="1"/>
  <c r="AI174" i="3"/>
  <c r="AI175" i="3" a="1"/>
  <c r="AI175" i="3"/>
  <c r="AI176" i="3" a="1"/>
  <c r="AI176" i="3"/>
  <c r="AI177" i="3" a="1"/>
  <c r="AI177" i="3"/>
  <c r="AI178" i="3" a="1"/>
  <c r="AI178" i="3"/>
  <c r="AI3" i="3" a="1"/>
  <c r="AI3" i="3" s="1"/>
  <c r="AH15" i="3" l="1"/>
  <c r="AH9" i="3"/>
  <c r="AH10" i="3"/>
  <c r="AH11" i="3"/>
  <c r="AH12" i="3"/>
  <c r="AH13" i="3"/>
  <c r="AH14" i="3"/>
  <c r="AH8" i="3"/>
  <c r="AH3" i="3"/>
  <c r="AH4" i="3"/>
  <c r="AH5" i="3"/>
  <c r="AH6" i="3"/>
  <c r="AH7" i="3"/>
  <c r="Z10" i="3"/>
  <c r="AF1" i="3"/>
  <c r="P26" i="10" l="1"/>
  <c r="J1086" i="5"/>
  <c r="T1086" i="5" s="1"/>
  <c r="J1087" i="5"/>
  <c r="J1088" i="5"/>
  <c r="J1089" i="5"/>
  <c r="J1090" i="5"/>
  <c r="T1090" i="5" s="1"/>
  <c r="J1091" i="5"/>
  <c r="J1092" i="5"/>
  <c r="J1093" i="5"/>
  <c r="J1094" i="5"/>
  <c r="T1094" i="5" s="1"/>
  <c r="J1095" i="5"/>
  <c r="J1096" i="5"/>
  <c r="J1097" i="5"/>
  <c r="J1098" i="5"/>
  <c r="T1098" i="5" s="1"/>
  <c r="J1099" i="5"/>
  <c r="J1100" i="5"/>
  <c r="J1101" i="5"/>
  <c r="J1102" i="5"/>
  <c r="T1102" i="5" s="1"/>
  <c r="J1103" i="5"/>
  <c r="J1104" i="5"/>
  <c r="J1105" i="5"/>
  <c r="K1086" i="5"/>
  <c r="K1087" i="5"/>
  <c r="K1088" i="5"/>
  <c r="K1089" i="5"/>
  <c r="K1090" i="5"/>
  <c r="K1091" i="5"/>
  <c r="K1092" i="5"/>
  <c r="K1093" i="5"/>
  <c r="K1094" i="5"/>
  <c r="K1095" i="5"/>
  <c r="K1096" i="5"/>
  <c r="K1097" i="5"/>
  <c r="K1098" i="5"/>
  <c r="K1099" i="5"/>
  <c r="K1100" i="5"/>
  <c r="K1101" i="5"/>
  <c r="K1102" i="5"/>
  <c r="K1103" i="5"/>
  <c r="K1104" i="5"/>
  <c r="K1105" i="5"/>
  <c r="L1086" i="5"/>
  <c r="S1086" i="5" s="1"/>
  <c r="L1087" i="5"/>
  <c r="L1088" i="5"/>
  <c r="L1089" i="5"/>
  <c r="L1090" i="5"/>
  <c r="S1090" i="5" s="1"/>
  <c r="L1091" i="5"/>
  <c r="L1092" i="5"/>
  <c r="L1093" i="5"/>
  <c r="L1094" i="5"/>
  <c r="S1094" i="5" s="1"/>
  <c r="L1095" i="5"/>
  <c r="L1096" i="5"/>
  <c r="L1097" i="5"/>
  <c r="L1098" i="5"/>
  <c r="S1098" i="5" s="1"/>
  <c r="L1099" i="5"/>
  <c r="L1100" i="5"/>
  <c r="L1101" i="5"/>
  <c r="L1102" i="5"/>
  <c r="S1102" i="5" s="1"/>
  <c r="L1103" i="5"/>
  <c r="L1104" i="5"/>
  <c r="L1105" i="5"/>
  <c r="N1086" i="5"/>
  <c r="M1086" i="5" s="1"/>
  <c r="N1087" i="5"/>
  <c r="M1087" i="5" s="1"/>
  <c r="N1088" i="5"/>
  <c r="M1088" i="5" s="1"/>
  <c r="N1089" i="5"/>
  <c r="M1089" i="5" s="1"/>
  <c r="N1090" i="5"/>
  <c r="M1090" i="5" s="1"/>
  <c r="N1091" i="5"/>
  <c r="M1091" i="5" s="1"/>
  <c r="N1092" i="5"/>
  <c r="M1092" i="5" s="1"/>
  <c r="N1093" i="5"/>
  <c r="M1093" i="5" s="1"/>
  <c r="N1094" i="5"/>
  <c r="M1094" i="5" s="1"/>
  <c r="N1095" i="5"/>
  <c r="M1095" i="5" s="1"/>
  <c r="N1096" i="5"/>
  <c r="M1096" i="5" s="1"/>
  <c r="N1097" i="5"/>
  <c r="M1097" i="5" s="1"/>
  <c r="N1098" i="5"/>
  <c r="M1098" i="5" s="1"/>
  <c r="N1099" i="5"/>
  <c r="M1099" i="5" s="1"/>
  <c r="N1100" i="5"/>
  <c r="M1100" i="5" s="1"/>
  <c r="N1101" i="5"/>
  <c r="M1101" i="5" s="1"/>
  <c r="N1102" i="5"/>
  <c r="M1102" i="5" s="1"/>
  <c r="N1103" i="5"/>
  <c r="M1103" i="5" s="1"/>
  <c r="N1104" i="5"/>
  <c r="M1104" i="5" s="1"/>
  <c r="N1105" i="5"/>
  <c r="M1105" i="5" s="1"/>
  <c r="O1086" i="5"/>
  <c r="O1087" i="5"/>
  <c r="O1088" i="5"/>
  <c r="O1089" i="5"/>
  <c r="O1090" i="5"/>
  <c r="O1091" i="5"/>
  <c r="O1092" i="5"/>
  <c r="O1093" i="5"/>
  <c r="O1094" i="5"/>
  <c r="O1095" i="5"/>
  <c r="O1096" i="5"/>
  <c r="O1097" i="5"/>
  <c r="O1098" i="5"/>
  <c r="O1099" i="5"/>
  <c r="O1100" i="5"/>
  <c r="O1101" i="5"/>
  <c r="O1102" i="5"/>
  <c r="O1103" i="5"/>
  <c r="O1104" i="5"/>
  <c r="O1105" i="5"/>
  <c r="P1086" i="5"/>
  <c r="P1087" i="5"/>
  <c r="P1088" i="5"/>
  <c r="P1089" i="5"/>
  <c r="P1090" i="5"/>
  <c r="P1091" i="5"/>
  <c r="P1092" i="5"/>
  <c r="P1093" i="5"/>
  <c r="P1094" i="5"/>
  <c r="P1095" i="5"/>
  <c r="P1096" i="5"/>
  <c r="P1097" i="5"/>
  <c r="P1098" i="5"/>
  <c r="P1099" i="5"/>
  <c r="P1100" i="5"/>
  <c r="P1101" i="5"/>
  <c r="P1102" i="5"/>
  <c r="P1103" i="5"/>
  <c r="P1104" i="5"/>
  <c r="P1105" i="5"/>
  <c r="Q1086" i="5"/>
  <c r="Q1087" i="5"/>
  <c r="Q1088" i="5"/>
  <c r="Q1089" i="5"/>
  <c r="Q1090" i="5"/>
  <c r="Q1091" i="5"/>
  <c r="Q1092" i="5"/>
  <c r="Q1093" i="5"/>
  <c r="Q1094" i="5"/>
  <c r="Q1095" i="5"/>
  <c r="Q1096" i="5"/>
  <c r="Q1097" i="5"/>
  <c r="Q1098" i="5"/>
  <c r="Q1099" i="5"/>
  <c r="Q1100" i="5"/>
  <c r="Q1101" i="5"/>
  <c r="Q1102" i="5"/>
  <c r="Q1103" i="5"/>
  <c r="Q1104" i="5"/>
  <c r="Q1105" i="5"/>
  <c r="R1105" i="5" s="1"/>
  <c r="S1105" i="5" s="1"/>
  <c r="R1086" i="5"/>
  <c r="R1087" i="5"/>
  <c r="R1088" i="5"/>
  <c r="R1089" i="5"/>
  <c r="R1090" i="5"/>
  <c r="R1091" i="5"/>
  <c r="R1092" i="5"/>
  <c r="R1093" i="5"/>
  <c r="R1094" i="5"/>
  <c r="R1095" i="5"/>
  <c r="R1096" i="5"/>
  <c r="R1097" i="5"/>
  <c r="S1097" i="5" s="1"/>
  <c r="R1098" i="5"/>
  <c r="R1099" i="5"/>
  <c r="R1100" i="5"/>
  <c r="R1101" i="5"/>
  <c r="R1102" i="5"/>
  <c r="R1103" i="5"/>
  <c r="R1104" i="5"/>
  <c r="S1087" i="5"/>
  <c r="S1088" i="5"/>
  <c r="S1089" i="5"/>
  <c r="S1091" i="5"/>
  <c r="S1092" i="5"/>
  <c r="S1093" i="5"/>
  <c r="S1095" i="5"/>
  <c r="S1096" i="5"/>
  <c r="S1099" i="5"/>
  <c r="S1100" i="5"/>
  <c r="S1101" i="5"/>
  <c r="S1103" i="5"/>
  <c r="S1104" i="5"/>
  <c r="T1087" i="5"/>
  <c r="T1088" i="5"/>
  <c r="T1089" i="5"/>
  <c r="T1091" i="5"/>
  <c r="T1092" i="5"/>
  <c r="T1093" i="5"/>
  <c r="T1095" i="5"/>
  <c r="T1096" i="5"/>
  <c r="T1097" i="5"/>
  <c r="T1099" i="5"/>
  <c r="T1100" i="5"/>
  <c r="T1101" i="5"/>
  <c r="T1103" i="5"/>
  <c r="T1104" i="5"/>
  <c r="T1105" i="5"/>
  <c r="U1086" i="5"/>
  <c r="U1087" i="5"/>
  <c r="U1088" i="5"/>
  <c r="U1089" i="5"/>
  <c r="U1090" i="5"/>
  <c r="U1091" i="5"/>
  <c r="U1092" i="5"/>
  <c r="U1093" i="5"/>
  <c r="U1094" i="5"/>
  <c r="U1095" i="5"/>
  <c r="U1096" i="5"/>
  <c r="U1097" i="5"/>
  <c r="U1098" i="5"/>
  <c r="U1099" i="5"/>
  <c r="U1100" i="5"/>
  <c r="U1101" i="5"/>
  <c r="U1102" i="5"/>
  <c r="U1103" i="5"/>
  <c r="U1104" i="5"/>
  <c r="U1105" i="5"/>
  <c r="BD1" i="3"/>
  <c r="BE195" i="3"/>
  <c r="BE196" i="3"/>
  <c r="BE197" i="3"/>
  <c r="BE198" i="3"/>
  <c r="BE200" i="3"/>
  <c r="BE201" i="3"/>
  <c r="BE202" i="3"/>
  <c r="BE203" i="3"/>
  <c r="BE204" i="3"/>
  <c r="BE205" i="3"/>
  <c r="BE206" i="3"/>
  <c r="BE207" i="3"/>
  <c r="BE208" i="3"/>
  <c r="BE209" i="3"/>
  <c r="BE210" i="3"/>
  <c r="BE211" i="3"/>
  <c r="BE212" i="3"/>
  <c r="BE213" i="3"/>
  <c r="BE214" i="3"/>
  <c r="BE215" i="3"/>
  <c r="BE216" i="3"/>
  <c r="AA195" i="3"/>
  <c r="AB195" i="3" s="1"/>
  <c r="AC195" i="3"/>
  <c r="AD195" i="3"/>
  <c r="AE195" i="3"/>
  <c r="AF195" i="3"/>
  <c r="AG195" i="3"/>
  <c r="AA196" i="3"/>
  <c r="AB196" i="3" s="1"/>
  <c r="AC196" i="3"/>
  <c r="AD196" i="3"/>
  <c r="AE196" i="3"/>
  <c r="AF196" i="3"/>
  <c r="AG196" i="3"/>
  <c r="AA197" i="3"/>
  <c r="AB197" i="3"/>
  <c r="AC197" i="3"/>
  <c r="AD197" i="3"/>
  <c r="AE197" i="3"/>
  <c r="AF197" i="3"/>
  <c r="AG197" i="3"/>
  <c r="AA198" i="3"/>
  <c r="AB198" i="3"/>
  <c r="AC198" i="3"/>
  <c r="AD198" i="3"/>
  <c r="AE198" i="3"/>
  <c r="AF198" i="3"/>
  <c r="AG198" i="3"/>
  <c r="AA199" i="3"/>
  <c r="AB199" i="3" s="1"/>
  <c r="AC199" i="3"/>
  <c r="AD199" i="3"/>
  <c r="AE199" i="3"/>
  <c r="AF199" i="3"/>
  <c r="AG199" i="3"/>
  <c r="AA200" i="3"/>
  <c r="AB200" i="3" s="1"/>
  <c r="AC200" i="3"/>
  <c r="AD200" i="3"/>
  <c r="AE200" i="3"/>
  <c r="AF200" i="3"/>
  <c r="AG200" i="3"/>
  <c r="AA201" i="3"/>
  <c r="AB201" i="3"/>
  <c r="AC201" i="3"/>
  <c r="AD201" i="3"/>
  <c r="AE201" i="3"/>
  <c r="AF201" i="3"/>
  <c r="AG201" i="3"/>
  <c r="AA202" i="3"/>
  <c r="AB202" i="3"/>
  <c r="AC202" i="3"/>
  <c r="AD202" i="3"/>
  <c r="AE202" i="3"/>
  <c r="AF202" i="3"/>
  <c r="AG202" i="3"/>
  <c r="AA203" i="3"/>
  <c r="AB203" i="3" s="1"/>
  <c r="AC203" i="3"/>
  <c r="AD203" i="3"/>
  <c r="AE203" i="3"/>
  <c r="AF203" i="3"/>
  <c r="AG203" i="3"/>
  <c r="AA204" i="3"/>
  <c r="AB204" i="3" s="1"/>
  <c r="AC204" i="3"/>
  <c r="AD204" i="3"/>
  <c r="AE204" i="3"/>
  <c r="AF204" i="3"/>
  <c r="AG204" i="3"/>
  <c r="AA205" i="3"/>
  <c r="AB205" i="3"/>
  <c r="AC205" i="3"/>
  <c r="AD205" i="3"/>
  <c r="AE205" i="3"/>
  <c r="AF205" i="3"/>
  <c r="AG205" i="3"/>
  <c r="AA206" i="3"/>
  <c r="AB206" i="3"/>
  <c r="AC206" i="3"/>
  <c r="AD206" i="3"/>
  <c r="AE206" i="3"/>
  <c r="AF206" i="3"/>
  <c r="AG206" i="3"/>
  <c r="AA207" i="3"/>
  <c r="AB207" i="3" s="1"/>
  <c r="AC207" i="3"/>
  <c r="AD207" i="3"/>
  <c r="AE207" i="3"/>
  <c r="AF207" i="3"/>
  <c r="AG207" i="3"/>
  <c r="AA208" i="3"/>
  <c r="AB208" i="3" s="1"/>
  <c r="AC208" i="3"/>
  <c r="AD208" i="3"/>
  <c r="AE208" i="3"/>
  <c r="AF208" i="3"/>
  <c r="AG208" i="3"/>
  <c r="AA209" i="3"/>
  <c r="AB209" i="3"/>
  <c r="AC209" i="3"/>
  <c r="AD209" i="3"/>
  <c r="AE209" i="3"/>
  <c r="AF209" i="3"/>
  <c r="AG209" i="3"/>
  <c r="AA210" i="3"/>
  <c r="AB210" i="3"/>
  <c r="AC210" i="3"/>
  <c r="AD210" i="3"/>
  <c r="AE210" i="3"/>
  <c r="AF210" i="3"/>
  <c r="AG210" i="3"/>
  <c r="AA211" i="3"/>
  <c r="AB211" i="3" s="1"/>
  <c r="AC211" i="3"/>
  <c r="AD211" i="3"/>
  <c r="AE211" i="3"/>
  <c r="AF211" i="3"/>
  <c r="AG211" i="3"/>
  <c r="AA212" i="3"/>
  <c r="AB212" i="3" s="1"/>
  <c r="AC212" i="3"/>
  <c r="AD212" i="3"/>
  <c r="AE212" i="3"/>
  <c r="AF212" i="3"/>
  <c r="AG212" i="3"/>
  <c r="AA213" i="3"/>
  <c r="AB213" i="3"/>
  <c r="AC213" i="3"/>
  <c r="AD213" i="3"/>
  <c r="AE213" i="3"/>
  <c r="AF213" i="3"/>
  <c r="AG213" i="3"/>
  <c r="AA214" i="3"/>
  <c r="AB214" i="3"/>
  <c r="AC214" i="3"/>
  <c r="AD214" i="3"/>
  <c r="AE214" i="3"/>
  <c r="AF214" i="3"/>
  <c r="AG214" i="3"/>
  <c r="AA215" i="3"/>
  <c r="AB215" i="3" s="1"/>
  <c r="AC215" i="3"/>
  <c r="AD215" i="3"/>
  <c r="AE215" i="3"/>
  <c r="AF215" i="3"/>
  <c r="AG215" i="3"/>
  <c r="AA216" i="3"/>
  <c r="AB216" i="3" s="1"/>
  <c r="AC216" i="3"/>
  <c r="AD216" i="3"/>
  <c r="AE216" i="3"/>
  <c r="AF216" i="3"/>
  <c r="AG216" i="3"/>
  <c r="U195" i="3"/>
  <c r="V195" i="3"/>
  <c r="W195" i="3"/>
  <c r="X195" i="3"/>
  <c r="Y195" i="3" s="1"/>
  <c r="Z195" i="3" s="1"/>
  <c r="U196" i="3"/>
  <c r="V196" i="3"/>
  <c r="W196" i="3"/>
  <c r="X196" i="3"/>
  <c r="Y196" i="3" s="1"/>
  <c r="Z196" i="3" s="1"/>
  <c r="U197" i="3"/>
  <c r="V197" i="3"/>
  <c r="W197" i="3"/>
  <c r="X197" i="3"/>
  <c r="Y197" i="3" s="1"/>
  <c r="Z197" i="3" s="1"/>
  <c r="U198" i="3"/>
  <c r="V198" i="3"/>
  <c r="W198" i="3"/>
  <c r="X198" i="3"/>
  <c r="Y198" i="3" s="1"/>
  <c r="Z198" i="3" s="1"/>
  <c r="U199" i="3"/>
  <c r="V199" i="3"/>
  <c r="W199" i="3"/>
  <c r="X199" i="3"/>
  <c r="Y199" i="3" s="1"/>
  <c r="U200" i="3"/>
  <c r="V200" i="3"/>
  <c r="W200" i="3"/>
  <c r="X200" i="3"/>
  <c r="Y200" i="3" s="1"/>
  <c r="Z200" i="3" s="1"/>
  <c r="U201" i="3"/>
  <c r="V201" i="3"/>
  <c r="W201" i="3"/>
  <c r="X201" i="3"/>
  <c r="Y201" i="3" s="1"/>
  <c r="Z201" i="3" s="1"/>
  <c r="U202" i="3"/>
  <c r="V202" i="3"/>
  <c r="W202" i="3"/>
  <c r="X202" i="3"/>
  <c r="Y202" i="3" s="1"/>
  <c r="Z202" i="3" s="1"/>
  <c r="U203" i="3"/>
  <c r="V203" i="3"/>
  <c r="W203" i="3"/>
  <c r="X203" i="3"/>
  <c r="Y203" i="3" s="1"/>
  <c r="Z203" i="3" s="1"/>
  <c r="U204" i="3"/>
  <c r="V204" i="3"/>
  <c r="W204" i="3"/>
  <c r="X204" i="3"/>
  <c r="Y204" i="3" s="1"/>
  <c r="Z204" i="3" s="1"/>
  <c r="U205" i="3"/>
  <c r="V205" i="3"/>
  <c r="W205" i="3"/>
  <c r="X205" i="3"/>
  <c r="Y205" i="3" s="1"/>
  <c r="Z205" i="3" s="1"/>
  <c r="U206" i="3"/>
  <c r="V206" i="3"/>
  <c r="W206" i="3"/>
  <c r="X206" i="3"/>
  <c r="Y206" i="3" s="1"/>
  <c r="Z206" i="3" s="1"/>
  <c r="U207" i="3"/>
  <c r="V207" i="3"/>
  <c r="W207" i="3"/>
  <c r="X207" i="3"/>
  <c r="Y207" i="3" s="1"/>
  <c r="Z207" i="3" s="1"/>
  <c r="U208" i="3"/>
  <c r="V208" i="3"/>
  <c r="W208" i="3"/>
  <c r="X208" i="3"/>
  <c r="Y208" i="3" s="1"/>
  <c r="Z208" i="3" s="1"/>
  <c r="U209" i="3"/>
  <c r="V209" i="3"/>
  <c r="W209" i="3"/>
  <c r="X209" i="3"/>
  <c r="Y209" i="3" s="1"/>
  <c r="Z209" i="3" s="1"/>
  <c r="U210" i="3"/>
  <c r="V210" i="3"/>
  <c r="W210" i="3"/>
  <c r="X210" i="3"/>
  <c r="Y210" i="3" s="1"/>
  <c r="Z210" i="3" s="1"/>
  <c r="U211" i="3"/>
  <c r="V211" i="3"/>
  <c r="W211" i="3"/>
  <c r="X211" i="3"/>
  <c r="Y211" i="3" s="1"/>
  <c r="Z211" i="3" s="1"/>
  <c r="U212" i="3"/>
  <c r="V212" i="3"/>
  <c r="W212" i="3"/>
  <c r="X212" i="3"/>
  <c r="Y212" i="3" s="1"/>
  <c r="Z212" i="3" s="1"/>
  <c r="U213" i="3"/>
  <c r="V213" i="3"/>
  <c r="W213" i="3"/>
  <c r="X213" i="3"/>
  <c r="Y213" i="3" s="1"/>
  <c r="Z213" i="3" s="1"/>
  <c r="U214" i="3"/>
  <c r="V214" i="3"/>
  <c r="W214" i="3"/>
  <c r="X214" i="3"/>
  <c r="Y214" i="3" s="1"/>
  <c r="Z214" i="3" s="1"/>
  <c r="U215" i="3"/>
  <c r="V215" i="3"/>
  <c r="W215" i="3"/>
  <c r="X215" i="3"/>
  <c r="Y215" i="3" s="1"/>
  <c r="Z215" i="3" s="1"/>
  <c r="U216" i="3"/>
  <c r="V216" i="3"/>
  <c r="W216" i="3"/>
  <c r="X216" i="3"/>
  <c r="Y216" i="3" s="1"/>
  <c r="Z216" i="3" s="1"/>
  <c r="Z199" i="3" l="1"/>
  <c r="BE199" i="3" s="1"/>
  <c r="J421" i="5"/>
  <c r="L8" i="10" l="1"/>
  <c r="P20" i="10"/>
  <c r="O20" i="10"/>
  <c r="N20" i="10"/>
  <c r="L20" i="10"/>
  <c r="M20" i="10"/>
  <c r="P19" i="10"/>
  <c r="O19" i="10"/>
  <c r="N19" i="10"/>
  <c r="L19" i="10"/>
  <c r="M19" i="10"/>
  <c r="P18" i="10"/>
  <c r="O18" i="10"/>
  <c r="N18" i="10"/>
  <c r="L18" i="10"/>
  <c r="M18" i="10"/>
  <c r="P17" i="10"/>
  <c r="O17" i="10"/>
  <c r="N17" i="10"/>
  <c r="L17" i="10"/>
  <c r="M17" i="10"/>
  <c r="P16" i="10"/>
  <c r="O16" i="10"/>
  <c r="N16" i="10"/>
  <c r="L16" i="10"/>
  <c r="M16" i="10"/>
  <c r="P15" i="10"/>
  <c r="O15" i="10"/>
  <c r="N15" i="10"/>
  <c r="L15" i="10"/>
  <c r="M15" i="10"/>
  <c r="P14" i="10"/>
  <c r="O14" i="10"/>
  <c r="N14" i="10"/>
  <c r="L14" i="10"/>
  <c r="M14" i="10"/>
  <c r="P5" i="10"/>
  <c r="O5" i="10"/>
  <c r="N5" i="10"/>
  <c r="L5" i="10"/>
  <c r="M5" i="10"/>
  <c r="P4" i="10"/>
  <c r="O4" i="10"/>
  <c r="N4" i="10"/>
  <c r="L4" i="10"/>
  <c r="M4" i="10"/>
  <c r="P3" i="10"/>
  <c r="O3" i="10"/>
  <c r="N3" i="10"/>
  <c r="L3" i="10"/>
  <c r="M3" i="10"/>
  <c r="P2" i="10"/>
  <c r="O2" i="10"/>
  <c r="N2" i="10"/>
  <c r="L2" i="10"/>
  <c r="M2" i="10"/>
  <c r="P13" i="10"/>
  <c r="O13" i="10"/>
  <c r="N13" i="10"/>
  <c r="L13" i="10"/>
  <c r="M13" i="10"/>
  <c r="P12" i="10"/>
  <c r="O12" i="10"/>
  <c r="N12" i="10"/>
  <c r="L12" i="10"/>
  <c r="M12" i="10"/>
  <c r="P11" i="10"/>
  <c r="O11" i="10"/>
  <c r="N11" i="10"/>
  <c r="L11" i="10"/>
  <c r="M11" i="10"/>
  <c r="P10" i="10"/>
  <c r="O10" i="10"/>
  <c r="N10" i="10"/>
  <c r="L10" i="10"/>
  <c r="M10" i="10"/>
  <c r="P9" i="10"/>
  <c r="O9" i="10"/>
  <c r="N9" i="10"/>
  <c r="L9" i="10"/>
  <c r="M9" i="10"/>
  <c r="P8" i="10"/>
  <c r="O8" i="10"/>
  <c r="N8" i="10"/>
  <c r="M8" i="10"/>
  <c r="P7" i="10"/>
  <c r="O7" i="10"/>
  <c r="N7" i="10"/>
  <c r="L7" i="10"/>
  <c r="M7" i="10"/>
  <c r="P6" i="10"/>
  <c r="O6" i="10"/>
  <c r="N6" i="10"/>
  <c r="L6" i="10"/>
  <c r="M6" i="10"/>
  <c r="U193" i="3"/>
  <c r="V193" i="3"/>
  <c r="W193" i="3"/>
  <c r="X193" i="3"/>
  <c r="Y193" i="3" s="1"/>
  <c r="Z193" i="3" s="1"/>
  <c r="BE193" i="3" s="1"/>
  <c r="AA193" i="3"/>
  <c r="AB193" i="3" s="1"/>
  <c r="AD193" i="3"/>
  <c r="AE193" i="3"/>
  <c r="AF193" i="3"/>
  <c r="AG193" i="3"/>
  <c r="U194" i="3"/>
  <c r="X194" i="3" s="1"/>
  <c r="V194" i="3"/>
  <c r="W194" i="3"/>
  <c r="AA194" i="3"/>
  <c r="AB194" i="3" s="1"/>
  <c r="AD194" i="3"/>
  <c r="AE194" i="3"/>
  <c r="AF194" i="3"/>
  <c r="AG194" i="3"/>
  <c r="L26" i="10" l="1"/>
  <c r="M26" i="10"/>
  <c r="N26" i="10"/>
  <c r="O26" i="10"/>
  <c r="Y194" i="3"/>
  <c r="Z194" i="3" s="1"/>
  <c r="BE194" i="3" s="1"/>
  <c r="AC194" i="3"/>
  <c r="AC193" i="3"/>
  <c r="U192" i="3" l="1"/>
  <c r="V192" i="3"/>
  <c r="W192" i="3"/>
  <c r="X192" i="3"/>
  <c r="Y192" i="3" s="1"/>
  <c r="AA192" i="3"/>
  <c r="AB192" i="3" s="1"/>
  <c r="AD192" i="3"/>
  <c r="AE192" i="3"/>
  <c r="AF192" i="3"/>
  <c r="AG192" i="3"/>
  <c r="Z192" i="3" l="1"/>
  <c r="BE192" i="3" s="1"/>
  <c r="AC192" i="3"/>
  <c r="P228" i="9" l="1"/>
  <c r="I228" i="9"/>
  <c r="T226" i="9"/>
  <c r="J226" i="9"/>
  <c r="T225" i="9"/>
  <c r="J225" i="9"/>
  <c r="T224" i="9"/>
  <c r="J224" i="9"/>
  <c r="T223" i="9"/>
  <c r="J223" i="9"/>
  <c r="T222" i="9"/>
  <c r="J222" i="9"/>
  <c r="T221" i="9"/>
  <c r="J221" i="9"/>
  <c r="T220" i="9"/>
  <c r="J220" i="9"/>
  <c r="T219" i="9"/>
  <c r="J219" i="9"/>
  <c r="T218" i="9"/>
  <c r="J218" i="9"/>
  <c r="T217" i="9"/>
  <c r="J217" i="9"/>
  <c r="T216" i="9"/>
  <c r="J216" i="9"/>
  <c r="T215" i="9"/>
  <c r="J215" i="9"/>
  <c r="T214" i="9"/>
  <c r="J214" i="9"/>
  <c r="T213" i="9"/>
  <c r="J213" i="9"/>
  <c r="T212" i="9"/>
  <c r="J212" i="9"/>
  <c r="T211" i="9"/>
  <c r="J211" i="9"/>
  <c r="T210" i="9"/>
  <c r="J210" i="9"/>
  <c r="T209" i="9"/>
  <c r="J209" i="9"/>
  <c r="T208" i="9"/>
  <c r="J208" i="9"/>
  <c r="T207" i="9"/>
  <c r="J207" i="9"/>
  <c r="T206" i="9"/>
  <c r="J206" i="9"/>
  <c r="T205" i="9"/>
  <c r="J205" i="9"/>
  <c r="T204" i="9"/>
  <c r="J204" i="9"/>
  <c r="T203" i="9"/>
  <c r="J203" i="9"/>
  <c r="T202" i="9"/>
  <c r="J202" i="9"/>
  <c r="T201" i="9"/>
  <c r="J201" i="9"/>
  <c r="T200" i="9"/>
  <c r="J200" i="9"/>
  <c r="T199" i="9"/>
  <c r="J199" i="9"/>
  <c r="T198" i="9"/>
  <c r="J198" i="9"/>
  <c r="T197" i="9"/>
  <c r="J197" i="9"/>
  <c r="T196" i="9"/>
  <c r="J196" i="9"/>
  <c r="T195" i="9"/>
  <c r="J195" i="9"/>
  <c r="T194" i="9"/>
  <c r="J194" i="9"/>
  <c r="T193" i="9"/>
  <c r="J193" i="9"/>
  <c r="T192" i="9"/>
  <c r="J192" i="9"/>
  <c r="T191" i="9"/>
  <c r="J191" i="9"/>
  <c r="T190" i="9"/>
  <c r="J190" i="9"/>
  <c r="T189" i="9"/>
  <c r="J189" i="9"/>
  <c r="T188" i="9"/>
  <c r="J188" i="9"/>
  <c r="T187" i="9"/>
  <c r="J187" i="9"/>
  <c r="T186" i="9"/>
  <c r="J186" i="9"/>
  <c r="T185" i="9"/>
  <c r="J185" i="9"/>
  <c r="T184" i="9"/>
  <c r="J184" i="9"/>
  <c r="T183" i="9"/>
  <c r="J183" i="9"/>
  <c r="T182" i="9"/>
  <c r="J182" i="9"/>
  <c r="T181" i="9"/>
  <c r="J181" i="9"/>
  <c r="T180" i="9"/>
  <c r="J180" i="9"/>
  <c r="T179" i="9"/>
  <c r="J179" i="9"/>
  <c r="T178" i="9"/>
  <c r="J178" i="9"/>
  <c r="T177" i="9"/>
  <c r="J177" i="9"/>
  <c r="T176" i="9"/>
  <c r="J176" i="9"/>
  <c r="T175" i="9"/>
  <c r="J175" i="9"/>
  <c r="T174" i="9"/>
  <c r="J174" i="9"/>
  <c r="T173" i="9"/>
  <c r="J173" i="9"/>
  <c r="T172" i="9"/>
  <c r="J172" i="9"/>
  <c r="T171" i="9"/>
  <c r="J171" i="9"/>
  <c r="T170" i="9"/>
  <c r="J170" i="9"/>
  <c r="T169" i="9"/>
  <c r="J169" i="9"/>
  <c r="T168" i="9"/>
  <c r="J168" i="9"/>
  <c r="T167" i="9"/>
  <c r="J167" i="9"/>
  <c r="T166" i="9"/>
  <c r="J166" i="9"/>
  <c r="T165" i="9"/>
  <c r="J165" i="9"/>
  <c r="T164" i="9"/>
  <c r="J164" i="9"/>
  <c r="T163" i="9"/>
  <c r="J163" i="9"/>
  <c r="T162" i="9"/>
  <c r="J162" i="9"/>
  <c r="T161" i="9"/>
  <c r="J161" i="9"/>
  <c r="T160" i="9"/>
  <c r="J160" i="9"/>
  <c r="T159" i="9"/>
  <c r="J159" i="9"/>
  <c r="T158" i="9"/>
  <c r="J158" i="9"/>
  <c r="T157" i="9"/>
  <c r="J157" i="9"/>
  <c r="T156" i="9"/>
  <c r="J156" i="9"/>
  <c r="T155" i="9"/>
  <c r="J155" i="9"/>
  <c r="T154" i="9"/>
  <c r="J154" i="9"/>
  <c r="T153" i="9"/>
  <c r="J153" i="9"/>
  <c r="T152" i="9"/>
  <c r="J152" i="9"/>
  <c r="T151" i="9"/>
  <c r="J151" i="9"/>
  <c r="T150" i="9"/>
  <c r="J150" i="9"/>
  <c r="T149" i="9"/>
  <c r="J149" i="9"/>
  <c r="T148" i="9"/>
  <c r="J148" i="9"/>
  <c r="T147" i="9"/>
  <c r="J147" i="9"/>
  <c r="T146" i="9"/>
  <c r="J146" i="9"/>
  <c r="T145" i="9"/>
  <c r="J145" i="9"/>
  <c r="T144" i="9"/>
  <c r="J144" i="9"/>
  <c r="T143" i="9"/>
  <c r="J143" i="9"/>
  <c r="T142" i="9"/>
  <c r="J142" i="9"/>
  <c r="T141" i="9"/>
  <c r="J141" i="9"/>
  <c r="T140" i="9"/>
  <c r="J140" i="9"/>
  <c r="T139" i="9"/>
  <c r="J139" i="9"/>
  <c r="T138" i="9"/>
  <c r="J138" i="9"/>
  <c r="T137" i="9"/>
  <c r="J137" i="9"/>
  <c r="T136" i="9"/>
  <c r="J136" i="9"/>
  <c r="T135" i="9"/>
  <c r="J135" i="9"/>
  <c r="T134" i="9"/>
  <c r="J134" i="9"/>
  <c r="T133" i="9"/>
  <c r="J133" i="9"/>
  <c r="T132" i="9"/>
  <c r="J132" i="9"/>
  <c r="T131" i="9"/>
  <c r="J131" i="9"/>
  <c r="T130" i="9"/>
  <c r="J130" i="9"/>
  <c r="T129" i="9"/>
  <c r="J129" i="9"/>
  <c r="T128" i="9"/>
  <c r="J128" i="9"/>
  <c r="T127" i="9"/>
  <c r="J127" i="9"/>
  <c r="T126" i="9"/>
  <c r="J126" i="9"/>
  <c r="T125" i="9"/>
  <c r="J125" i="9"/>
  <c r="T124" i="9"/>
  <c r="J124" i="9"/>
  <c r="T123" i="9"/>
  <c r="J123" i="9"/>
  <c r="T122" i="9"/>
  <c r="J122" i="9"/>
  <c r="T121" i="9"/>
  <c r="J121" i="9"/>
  <c r="T120" i="9"/>
  <c r="J120" i="9"/>
  <c r="T119" i="9"/>
  <c r="J119" i="9"/>
  <c r="T118" i="9"/>
  <c r="J118" i="9"/>
  <c r="T117" i="9"/>
  <c r="J117" i="9"/>
  <c r="T116" i="9"/>
  <c r="J116" i="9"/>
  <c r="T115" i="9"/>
  <c r="J115" i="9"/>
  <c r="T114" i="9"/>
  <c r="J114" i="9"/>
  <c r="T113" i="9"/>
  <c r="J113" i="9"/>
  <c r="T112" i="9"/>
  <c r="J112" i="9"/>
  <c r="T111" i="9"/>
  <c r="J111" i="9"/>
  <c r="T110" i="9"/>
  <c r="J110" i="9"/>
  <c r="T109" i="9"/>
  <c r="J109" i="9"/>
  <c r="T108" i="9"/>
  <c r="J108" i="9"/>
  <c r="T107" i="9"/>
  <c r="J107" i="9"/>
  <c r="T106" i="9"/>
  <c r="J106" i="9"/>
  <c r="T105" i="9"/>
  <c r="J105" i="9"/>
  <c r="T104" i="9"/>
  <c r="J104" i="9"/>
  <c r="T103" i="9"/>
  <c r="J103" i="9"/>
  <c r="T102" i="9"/>
  <c r="J102" i="9"/>
  <c r="T101" i="9"/>
  <c r="J101" i="9"/>
  <c r="T100" i="9"/>
  <c r="J100" i="9"/>
  <c r="T99" i="9"/>
  <c r="J99" i="9"/>
  <c r="T98" i="9"/>
  <c r="J98" i="9"/>
  <c r="T97" i="9"/>
  <c r="J97" i="9"/>
  <c r="T96" i="9"/>
  <c r="J96" i="9"/>
  <c r="T95" i="9"/>
  <c r="J95" i="9"/>
  <c r="T94" i="9"/>
  <c r="J94" i="9"/>
  <c r="T93" i="9"/>
  <c r="J93" i="9"/>
  <c r="T92" i="9"/>
  <c r="J92" i="9"/>
  <c r="T91" i="9"/>
  <c r="J91" i="9"/>
  <c r="T90" i="9"/>
  <c r="J90" i="9"/>
  <c r="T89" i="9"/>
  <c r="J89" i="9"/>
  <c r="T88" i="9"/>
  <c r="J88" i="9"/>
  <c r="T87" i="9"/>
  <c r="J87" i="9"/>
  <c r="T86" i="9"/>
  <c r="J86" i="9"/>
  <c r="T85" i="9"/>
  <c r="J85" i="9"/>
  <c r="T84" i="9"/>
  <c r="J84" i="9"/>
  <c r="T83" i="9"/>
  <c r="J83" i="9"/>
  <c r="T82" i="9"/>
  <c r="J82" i="9"/>
  <c r="T81" i="9"/>
  <c r="J81" i="9"/>
  <c r="T80" i="9"/>
  <c r="J80" i="9"/>
  <c r="T79" i="9"/>
  <c r="J79" i="9"/>
  <c r="T78" i="9"/>
  <c r="J78" i="9"/>
  <c r="T77" i="9"/>
  <c r="J77" i="9"/>
  <c r="T76" i="9"/>
  <c r="J76" i="9"/>
  <c r="T75" i="9"/>
  <c r="J75" i="9"/>
  <c r="T74" i="9"/>
  <c r="J74" i="9"/>
  <c r="T73" i="9"/>
  <c r="J73" i="9"/>
  <c r="T72" i="9"/>
  <c r="J72" i="9"/>
  <c r="T71" i="9"/>
  <c r="J71" i="9"/>
  <c r="T70" i="9"/>
  <c r="J70" i="9"/>
  <c r="T69" i="9"/>
  <c r="J69" i="9"/>
  <c r="T68" i="9"/>
  <c r="J68" i="9"/>
  <c r="T67" i="9"/>
  <c r="J67" i="9"/>
  <c r="T66" i="9"/>
  <c r="J66" i="9"/>
  <c r="T65" i="9"/>
  <c r="J65" i="9"/>
  <c r="T64" i="9"/>
  <c r="J64" i="9"/>
  <c r="T63" i="9"/>
  <c r="J63" i="9"/>
  <c r="T62" i="9"/>
  <c r="J62" i="9"/>
  <c r="T61" i="9"/>
  <c r="J61" i="9"/>
  <c r="T60" i="9"/>
  <c r="J60" i="9"/>
  <c r="T59" i="9"/>
  <c r="J59" i="9"/>
  <c r="T58" i="9"/>
  <c r="J58" i="9"/>
  <c r="T57" i="9"/>
  <c r="J57" i="9"/>
  <c r="T56" i="9"/>
  <c r="J56" i="9"/>
  <c r="T55" i="9"/>
  <c r="J55" i="9"/>
  <c r="T54" i="9"/>
  <c r="J54" i="9"/>
  <c r="T53" i="9"/>
  <c r="J53" i="9"/>
  <c r="T52" i="9"/>
  <c r="J52" i="9"/>
  <c r="T51" i="9"/>
  <c r="J51" i="9"/>
  <c r="T50" i="9"/>
  <c r="J50" i="9"/>
  <c r="T49" i="9"/>
  <c r="J49" i="9"/>
  <c r="T48" i="9"/>
  <c r="J48" i="9"/>
  <c r="T47" i="9"/>
  <c r="J47" i="9"/>
  <c r="T46" i="9"/>
  <c r="J46" i="9"/>
  <c r="T45" i="9"/>
  <c r="J45" i="9"/>
  <c r="T44" i="9"/>
  <c r="J44" i="9"/>
  <c r="T43" i="9"/>
  <c r="J43" i="9"/>
  <c r="T42" i="9"/>
  <c r="J42" i="9"/>
  <c r="T41" i="9"/>
  <c r="J41" i="9"/>
  <c r="T40" i="9"/>
  <c r="J40" i="9"/>
  <c r="T39" i="9"/>
  <c r="J39" i="9"/>
  <c r="T38" i="9"/>
  <c r="J38" i="9"/>
  <c r="T37" i="9"/>
  <c r="J37" i="9"/>
  <c r="T36" i="9"/>
  <c r="J36" i="9"/>
  <c r="T35" i="9"/>
  <c r="J35" i="9"/>
  <c r="T34" i="9"/>
  <c r="J34" i="9"/>
  <c r="T33" i="9"/>
  <c r="J33" i="9"/>
  <c r="T32" i="9"/>
  <c r="J32" i="9"/>
  <c r="T31" i="9"/>
  <c r="J31" i="9"/>
  <c r="T30" i="9"/>
  <c r="J30" i="9"/>
  <c r="T29" i="9"/>
  <c r="J29" i="9"/>
  <c r="T28" i="9"/>
  <c r="J28" i="9"/>
  <c r="T27" i="9"/>
  <c r="J27" i="9"/>
  <c r="T26" i="9"/>
  <c r="J26" i="9"/>
  <c r="T25" i="9"/>
  <c r="J25" i="9"/>
  <c r="T24" i="9"/>
  <c r="J24" i="9"/>
  <c r="T23" i="9"/>
  <c r="J23" i="9"/>
  <c r="T22" i="9"/>
  <c r="J22" i="9"/>
  <c r="T21" i="9"/>
  <c r="J21" i="9"/>
  <c r="T20" i="9"/>
  <c r="J20" i="9"/>
  <c r="T19" i="9"/>
  <c r="J19" i="9"/>
  <c r="T18" i="9"/>
  <c r="J18" i="9"/>
  <c r="T17" i="9"/>
  <c r="J17" i="9"/>
  <c r="T16" i="9"/>
  <c r="J16" i="9"/>
  <c r="T15" i="9"/>
  <c r="J15" i="9"/>
  <c r="T14" i="9"/>
  <c r="J14" i="9"/>
  <c r="T13" i="9"/>
  <c r="J13" i="9"/>
  <c r="T12" i="9"/>
  <c r="J12" i="9"/>
  <c r="T11" i="9"/>
  <c r="J11" i="9"/>
  <c r="T10" i="9"/>
  <c r="J10" i="9"/>
  <c r="T9" i="9"/>
  <c r="J9" i="9"/>
  <c r="T8" i="9"/>
  <c r="J8" i="9"/>
  <c r="T7" i="9"/>
  <c r="J7" i="9"/>
  <c r="T6" i="9"/>
  <c r="J6" i="9"/>
  <c r="T5" i="9"/>
  <c r="J5" i="9"/>
  <c r="T4" i="9"/>
  <c r="J4" i="9"/>
  <c r="T3" i="9"/>
  <c r="J3" i="9"/>
  <c r="T2" i="9"/>
  <c r="J2" i="9"/>
  <c r="AE1" i="9"/>
  <c r="AC1" i="9"/>
  <c r="Z1" i="9"/>
  <c r="X1" i="9"/>
  <c r="T1859" i="8"/>
  <c r="T1858" i="8"/>
  <c r="T1857" i="8"/>
  <c r="T1856" i="8"/>
  <c r="T1855" i="8"/>
  <c r="T1854" i="8"/>
  <c r="T1853" i="8"/>
  <c r="T1852" i="8"/>
  <c r="T1851" i="8"/>
  <c r="T1850" i="8"/>
  <c r="T1849" i="8"/>
  <c r="T1848" i="8"/>
  <c r="T1847" i="8"/>
  <c r="T1846" i="8"/>
  <c r="T1845" i="8"/>
  <c r="T1844" i="8"/>
  <c r="T1843" i="8"/>
  <c r="T1842" i="8"/>
  <c r="T1841" i="8"/>
  <c r="T1840" i="8"/>
  <c r="T1839" i="8"/>
  <c r="T1838" i="8"/>
  <c r="T1837" i="8"/>
  <c r="T1836" i="8"/>
  <c r="T1835" i="8"/>
  <c r="T1834" i="8"/>
  <c r="T1833" i="8"/>
  <c r="T1832" i="8"/>
  <c r="T1831" i="8"/>
  <c r="T1830" i="8"/>
  <c r="T1829" i="8"/>
  <c r="T1828" i="8"/>
  <c r="T1827" i="8"/>
  <c r="T1826" i="8"/>
  <c r="T1825" i="8"/>
  <c r="T1824" i="8"/>
  <c r="T1823" i="8"/>
  <c r="T1822" i="8"/>
  <c r="T1821" i="8"/>
  <c r="T1820" i="8"/>
  <c r="T1819" i="8"/>
  <c r="T1818" i="8"/>
  <c r="T1817" i="8"/>
  <c r="T1816" i="8"/>
  <c r="T1815" i="8"/>
  <c r="T1814" i="8"/>
  <c r="T1813" i="8"/>
  <c r="T1812" i="8"/>
  <c r="T1811" i="8"/>
  <c r="T1810" i="8"/>
  <c r="T1809" i="8"/>
  <c r="T1808" i="8"/>
  <c r="T1807" i="8"/>
  <c r="T1806" i="8"/>
  <c r="T1805" i="8"/>
  <c r="T1804" i="8"/>
  <c r="T1803" i="8"/>
  <c r="T1802" i="8"/>
  <c r="T1801" i="8"/>
  <c r="T1800" i="8"/>
  <c r="T1799" i="8"/>
  <c r="T1798" i="8"/>
  <c r="T1797" i="8"/>
  <c r="T1796" i="8"/>
  <c r="T1795" i="8"/>
  <c r="T1794" i="8"/>
  <c r="T1793" i="8"/>
  <c r="T1792" i="8"/>
  <c r="T1791" i="8"/>
  <c r="T1790" i="8"/>
  <c r="T1789" i="8"/>
  <c r="T1788" i="8"/>
  <c r="T1787" i="8"/>
  <c r="T1786" i="8"/>
  <c r="T1785" i="8"/>
  <c r="T1784" i="8"/>
  <c r="T1783" i="8"/>
  <c r="T1782" i="8"/>
  <c r="T1781" i="8"/>
  <c r="T1780" i="8"/>
  <c r="T1779" i="8"/>
  <c r="T1778" i="8"/>
  <c r="T1777" i="8"/>
  <c r="T1776" i="8"/>
  <c r="T1775" i="8"/>
  <c r="T1774" i="8"/>
  <c r="T1773" i="8"/>
  <c r="T1772" i="8"/>
  <c r="T1771" i="8"/>
  <c r="T1770" i="8"/>
  <c r="T1769" i="8"/>
  <c r="T1768" i="8"/>
  <c r="T1767" i="8"/>
  <c r="T1766" i="8"/>
  <c r="T1765" i="8"/>
  <c r="T1764" i="8"/>
  <c r="T1763" i="8"/>
  <c r="T1762" i="8"/>
  <c r="T1761" i="8"/>
  <c r="T1760" i="8"/>
  <c r="T1759" i="8"/>
  <c r="T1758" i="8"/>
  <c r="T1757" i="8"/>
  <c r="T1756" i="8"/>
  <c r="T1755" i="8"/>
  <c r="T1754" i="8"/>
  <c r="T1753" i="8"/>
  <c r="T1752" i="8"/>
  <c r="T1751" i="8"/>
  <c r="T1750" i="8"/>
  <c r="T1749" i="8"/>
  <c r="T1748" i="8"/>
  <c r="T1747" i="8"/>
  <c r="T1746" i="8"/>
  <c r="T1745" i="8"/>
  <c r="T1744" i="8"/>
  <c r="T1743" i="8"/>
  <c r="T1742" i="8"/>
  <c r="T1741" i="8"/>
  <c r="T1740" i="8"/>
  <c r="T1739" i="8"/>
  <c r="T1738" i="8"/>
  <c r="T1737" i="8"/>
  <c r="T1736" i="8"/>
  <c r="T1735" i="8"/>
  <c r="T1734" i="8"/>
  <c r="T1733" i="8"/>
  <c r="T1732" i="8"/>
  <c r="T1731" i="8"/>
  <c r="T1730" i="8"/>
  <c r="T1729" i="8"/>
  <c r="T1728" i="8"/>
  <c r="T1727" i="8"/>
  <c r="T1726" i="8"/>
  <c r="T1725" i="8"/>
  <c r="T1724" i="8"/>
  <c r="T1723" i="8"/>
  <c r="T1722" i="8"/>
  <c r="T1721" i="8"/>
  <c r="T1720" i="8"/>
  <c r="T1719" i="8"/>
  <c r="T1718" i="8"/>
  <c r="T1717" i="8"/>
  <c r="T1716" i="8"/>
  <c r="T1715" i="8"/>
  <c r="T1714" i="8"/>
  <c r="T1713" i="8"/>
  <c r="T1712" i="8"/>
  <c r="T1711" i="8"/>
  <c r="T1710" i="8"/>
  <c r="T1709" i="8"/>
  <c r="T1708" i="8"/>
  <c r="T1707" i="8"/>
  <c r="T1706" i="8"/>
  <c r="T1705" i="8"/>
  <c r="T1704" i="8"/>
  <c r="T1703" i="8"/>
  <c r="T1702" i="8"/>
  <c r="T1701" i="8"/>
  <c r="T1700" i="8"/>
  <c r="T1699" i="8"/>
  <c r="T1698" i="8"/>
  <c r="T1697" i="8"/>
  <c r="T1696" i="8"/>
  <c r="T1695" i="8"/>
  <c r="T1694" i="8"/>
  <c r="T1693" i="8"/>
  <c r="T1692" i="8"/>
  <c r="T1691" i="8"/>
  <c r="T1690" i="8"/>
  <c r="T1689" i="8"/>
  <c r="T1688" i="8"/>
  <c r="T1687" i="8"/>
  <c r="T1686" i="8"/>
  <c r="T1685" i="8"/>
  <c r="T1684" i="8"/>
  <c r="T1683" i="8"/>
  <c r="T1682" i="8"/>
  <c r="T1681" i="8"/>
  <c r="T1680" i="8"/>
  <c r="T1679" i="8"/>
  <c r="T1678" i="8"/>
  <c r="T1677" i="8"/>
  <c r="T1676" i="8"/>
  <c r="T1675" i="8"/>
  <c r="T1674" i="8"/>
  <c r="T1673" i="8"/>
  <c r="T1672" i="8"/>
  <c r="T1671" i="8"/>
  <c r="T1670" i="8"/>
  <c r="T1669" i="8"/>
  <c r="T1668" i="8"/>
  <c r="T1667" i="8"/>
  <c r="T1666" i="8"/>
  <c r="T1665" i="8"/>
  <c r="T1664" i="8"/>
  <c r="T1663" i="8"/>
  <c r="T1662" i="8"/>
  <c r="T1661" i="8"/>
  <c r="T1660" i="8"/>
  <c r="T1659" i="8"/>
  <c r="T1658" i="8"/>
  <c r="T1657" i="8"/>
  <c r="T1656" i="8"/>
  <c r="T1655" i="8"/>
  <c r="T1654" i="8"/>
  <c r="T1653" i="8"/>
  <c r="T1652" i="8"/>
  <c r="T1651" i="8"/>
  <c r="T1650" i="8"/>
  <c r="T1649" i="8"/>
  <c r="T1648" i="8"/>
  <c r="T1647" i="8"/>
  <c r="T1646" i="8"/>
  <c r="T1645" i="8"/>
  <c r="T1644" i="8"/>
  <c r="T1643" i="8"/>
  <c r="T1642" i="8"/>
  <c r="T1641" i="8"/>
  <c r="T1640" i="8"/>
  <c r="T1639" i="8"/>
  <c r="T1638" i="8"/>
  <c r="T1637" i="8"/>
  <c r="T1636" i="8"/>
  <c r="T1635" i="8"/>
  <c r="T1634" i="8"/>
  <c r="T1633" i="8"/>
  <c r="T1632" i="8"/>
  <c r="T1631" i="8"/>
  <c r="T1630" i="8"/>
  <c r="T1629" i="8"/>
  <c r="T1628" i="8"/>
  <c r="T1627" i="8"/>
  <c r="T1626" i="8"/>
  <c r="T1625" i="8"/>
  <c r="T1624" i="8"/>
  <c r="T1623" i="8"/>
  <c r="T1622" i="8"/>
  <c r="T1621" i="8"/>
  <c r="T1620" i="8"/>
  <c r="T1619" i="8"/>
  <c r="T1618" i="8"/>
  <c r="T1617" i="8"/>
  <c r="T1616" i="8"/>
  <c r="T1615" i="8"/>
  <c r="T1614" i="8"/>
  <c r="T1613" i="8"/>
  <c r="T1612" i="8"/>
  <c r="T1611" i="8"/>
  <c r="T1610" i="8"/>
  <c r="T1609" i="8"/>
  <c r="T1608" i="8"/>
  <c r="T1607" i="8"/>
  <c r="T1606" i="8"/>
  <c r="T1605" i="8"/>
  <c r="T1604" i="8"/>
  <c r="T1603" i="8"/>
  <c r="T1602" i="8"/>
  <c r="T1601" i="8"/>
  <c r="T1600" i="8"/>
  <c r="T1599" i="8"/>
  <c r="T1598" i="8"/>
  <c r="T1597" i="8"/>
  <c r="T1596" i="8"/>
  <c r="T1595" i="8"/>
  <c r="T1594" i="8"/>
  <c r="T1593" i="8"/>
  <c r="T1592" i="8"/>
  <c r="T1591" i="8"/>
  <c r="T1590" i="8"/>
  <c r="T1589" i="8"/>
  <c r="T1588" i="8"/>
  <c r="T1587" i="8"/>
  <c r="T1586" i="8"/>
  <c r="T1585" i="8"/>
  <c r="T1584" i="8"/>
  <c r="T1583" i="8"/>
  <c r="T1582" i="8"/>
  <c r="T1581" i="8"/>
  <c r="T1580" i="8"/>
  <c r="T1579" i="8"/>
  <c r="T1578" i="8"/>
  <c r="T1577" i="8"/>
  <c r="T1576" i="8"/>
  <c r="T1575" i="8"/>
  <c r="T1574" i="8"/>
  <c r="T1573" i="8"/>
  <c r="T1572" i="8"/>
  <c r="T1571" i="8"/>
  <c r="T1570" i="8"/>
  <c r="T1569" i="8"/>
  <c r="T1568" i="8"/>
  <c r="T1567" i="8"/>
  <c r="T1566" i="8"/>
  <c r="T1565" i="8"/>
  <c r="T1564" i="8"/>
  <c r="T1563" i="8"/>
  <c r="T1562" i="8"/>
  <c r="T1561" i="8"/>
  <c r="T1560" i="8"/>
  <c r="T1559" i="8"/>
  <c r="T1558" i="8"/>
  <c r="T1557" i="8"/>
  <c r="T1556" i="8"/>
  <c r="T1555" i="8"/>
  <c r="T1554" i="8"/>
  <c r="T1553" i="8"/>
  <c r="T1552" i="8"/>
  <c r="T1551" i="8"/>
  <c r="T1550" i="8"/>
  <c r="T1549" i="8"/>
  <c r="T1548" i="8"/>
  <c r="T1547" i="8"/>
  <c r="T1546" i="8"/>
  <c r="T1545" i="8"/>
  <c r="T1544" i="8"/>
  <c r="T1543" i="8"/>
  <c r="T1542" i="8"/>
  <c r="T1541" i="8"/>
  <c r="T1540" i="8"/>
  <c r="T1539" i="8"/>
  <c r="T1538" i="8"/>
  <c r="T1537" i="8"/>
  <c r="T1536" i="8"/>
  <c r="T1535" i="8"/>
  <c r="T1534" i="8"/>
  <c r="T1533" i="8"/>
  <c r="T1532" i="8"/>
  <c r="T1531" i="8"/>
  <c r="T1530" i="8"/>
  <c r="T1529" i="8"/>
  <c r="T1528" i="8"/>
  <c r="T1527" i="8"/>
  <c r="T1526" i="8"/>
  <c r="T1525" i="8"/>
  <c r="T1524" i="8"/>
  <c r="T1523" i="8"/>
  <c r="T1522" i="8"/>
  <c r="T1521" i="8"/>
  <c r="T1520" i="8"/>
  <c r="T1519" i="8"/>
  <c r="T1518" i="8"/>
  <c r="T1517" i="8"/>
  <c r="T1516" i="8"/>
  <c r="T1515" i="8"/>
  <c r="T1514" i="8"/>
  <c r="T1513" i="8"/>
  <c r="T1512" i="8"/>
  <c r="T1511" i="8"/>
  <c r="T1510" i="8"/>
  <c r="T1509" i="8"/>
  <c r="T1508" i="8"/>
  <c r="T1507" i="8"/>
  <c r="T1506" i="8"/>
  <c r="T1505" i="8"/>
  <c r="T1504" i="8"/>
  <c r="T1503" i="8"/>
  <c r="T1502" i="8"/>
  <c r="T1501" i="8"/>
  <c r="T1500" i="8"/>
  <c r="T1499" i="8"/>
  <c r="T1498" i="8"/>
  <c r="T1497" i="8"/>
  <c r="T1496" i="8"/>
  <c r="T1495" i="8"/>
  <c r="T1494" i="8"/>
  <c r="T1493" i="8"/>
  <c r="T1492" i="8"/>
  <c r="T1491" i="8"/>
  <c r="T1490" i="8"/>
  <c r="T1489" i="8"/>
  <c r="T1488" i="8"/>
  <c r="T1487" i="8"/>
  <c r="T1486" i="8"/>
  <c r="T1485" i="8"/>
  <c r="T1484" i="8"/>
  <c r="T1483" i="8"/>
  <c r="T1482" i="8"/>
  <c r="T1481" i="8"/>
  <c r="T1480" i="8"/>
  <c r="T1479" i="8"/>
  <c r="T1478" i="8"/>
  <c r="T1477" i="8"/>
  <c r="T1476" i="8"/>
  <c r="T1475" i="8"/>
  <c r="T1474" i="8"/>
  <c r="T1473" i="8"/>
  <c r="T1472" i="8"/>
  <c r="T1471" i="8"/>
  <c r="T1470" i="8"/>
  <c r="T1469" i="8"/>
  <c r="T1468" i="8"/>
  <c r="T1467" i="8"/>
  <c r="T1466" i="8"/>
  <c r="T1465" i="8"/>
  <c r="T1464" i="8"/>
  <c r="T1463" i="8"/>
  <c r="T1462" i="8"/>
  <c r="T1461" i="8"/>
  <c r="T1460" i="8"/>
  <c r="T1459" i="8"/>
  <c r="T1458" i="8"/>
  <c r="T1457" i="8"/>
  <c r="T1456" i="8"/>
  <c r="T1455" i="8"/>
  <c r="T1454" i="8"/>
  <c r="T1453" i="8"/>
  <c r="T1452" i="8"/>
  <c r="T1451" i="8"/>
  <c r="T1450" i="8"/>
  <c r="T1449" i="8"/>
  <c r="T1448" i="8"/>
  <c r="T1447" i="8"/>
  <c r="T1446" i="8"/>
  <c r="T1445" i="8"/>
  <c r="T1444" i="8"/>
  <c r="T1443" i="8"/>
  <c r="T1442" i="8"/>
  <c r="T1441" i="8"/>
  <c r="T1440" i="8"/>
  <c r="T1439" i="8"/>
  <c r="T1438" i="8"/>
  <c r="T1437" i="8"/>
  <c r="T1436" i="8"/>
  <c r="T1435" i="8"/>
  <c r="T1434" i="8"/>
  <c r="T1433" i="8"/>
  <c r="T1432" i="8"/>
  <c r="T1431" i="8"/>
  <c r="T1430" i="8"/>
  <c r="T1429" i="8"/>
  <c r="T1428" i="8"/>
  <c r="T1427" i="8"/>
  <c r="T1426" i="8"/>
  <c r="T1425" i="8"/>
  <c r="T1424" i="8"/>
  <c r="T1423" i="8"/>
  <c r="T1422" i="8"/>
  <c r="T1421" i="8"/>
  <c r="T1420" i="8"/>
  <c r="T1419" i="8"/>
  <c r="T1418" i="8"/>
  <c r="T1417" i="8"/>
  <c r="T1416" i="8"/>
  <c r="T1415" i="8"/>
  <c r="T1414" i="8"/>
  <c r="T1413" i="8"/>
  <c r="T1412" i="8"/>
  <c r="T1411" i="8"/>
  <c r="T1410" i="8"/>
  <c r="T1409" i="8"/>
  <c r="T1408" i="8"/>
  <c r="T1407" i="8"/>
  <c r="T1406" i="8"/>
  <c r="T1405" i="8"/>
  <c r="T1404" i="8"/>
  <c r="T1403" i="8"/>
  <c r="T1402" i="8"/>
  <c r="T1401" i="8"/>
  <c r="T1400" i="8"/>
  <c r="T1399" i="8"/>
  <c r="T1398" i="8"/>
  <c r="T1397" i="8"/>
  <c r="T1396" i="8"/>
  <c r="T1395" i="8"/>
  <c r="T1394" i="8"/>
  <c r="T1393" i="8"/>
  <c r="T1392" i="8"/>
  <c r="T1391" i="8"/>
  <c r="T1390" i="8"/>
  <c r="T1389" i="8"/>
  <c r="T1388" i="8"/>
  <c r="T1387" i="8"/>
  <c r="T1386" i="8"/>
  <c r="T1385" i="8"/>
  <c r="T1384" i="8"/>
  <c r="T1383" i="8"/>
  <c r="T1382" i="8"/>
  <c r="T1381" i="8"/>
  <c r="T1380" i="8"/>
  <c r="T1379" i="8"/>
  <c r="T1378" i="8"/>
  <c r="T1377" i="8"/>
  <c r="T1376" i="8"/>
  <c r="T1375" i="8"/>
  <c r="T1374" i="8"/>
  <c r="T1373" i="8"/>
  <c r="T1372" i="8"/>
  <c r="T1371" i="8"/>
  <c r="T1370" i="8"/>
  <c r="T1369" i="8"/>
  <c r="T1368" i="8"/>
  <c r="T1367" i="8"/>
  <c r="T1366" i="8"/>
  <c r="T1365" i="8"/>
  <c r="T1364" i="8"/>
  <c r="T1363" i="8"/>
  <c r="T1362" i="8"/>
  <c r="T1361" i="8"/>
  <c r="T1360" i="8"/>
  <c r="T1359" i="8"/>
  <c r="T1358" i="8"/>
  <c r="T1357" i="8"/>
  <c r="T1356" i="8"/>
  <c r="T1355" i="8"/>
  <c r="T1354" i="8"/>
  <c r="T1353" i="8"/>
  <c r="T1352" i="8"/>
  <c r="T1351" i="8"/>
  <c r="T1350" i="8"/>
  <c r="T1349" i="8"/>
  <c r="T1348" i="8"/>
  <c r="T1347" i="8"/>
  <c r="T1346" i="8"/>
  <c r="T1345" i="8"/>
  <c r="T1344" i="8"/>
  <c r="T1343" i="8"/>
  <c r="T1342" i="8"/>
  <c r="T1341" i="8"/>
  <c r="T1340" i="8"/>
  <c r="T1339" i="8"/>
  <c r="T1338" i="8"/>
  <c r="T1337" i="8"/>
  <c r="T1336" i="8"/>
  <c r="T1335" i="8"/>
  <c r="T1334" i="8"/>
  <c r="T1333" i="8"/>
  <c r="T1332" i="8"/>
  <c r="T1331" i="8"/>
  <c r="T1330" i="8"/>
  <c r="T1329" i="8"/>
  <c r="T1328" i="8"/>
  <c r="T1327" i="8"/>
  <c r="T1326" i="8"/>
  <c r="T1325" i="8"/>
  <c r="T1324" i="8"/>
  <c r="T1323" i="8"/>
  <c r="T1322" i="8"/>
  <c r="T1321" i="8"/>
  <c r="T1320" i="8"/>
  <c r="T1319" i="8"/>
  <c r="T1318" i="8"/>
  <c r="T1317" i="8"/>
  <c r="T1316" i="8"/>
  <c r="T1315" i="8"/>
  <c r="T1314" i="8"/>
  <c r="T1313" i="8"/>
  <c r="T1312" i="8"/>
  <c r="T1311" i="8"/>
  <c r="T1310" i="8"/>
  <c r="T1309" i="8"/>
  <c r="T1308" i="8"/>
  <c r="T1307" i="8"/>
  <c r="T1306" i="8"/>
  <c r="T1305" i="8"/>
  <c r="T1304" i="8"/>
  <c r="T1303" i="8"/>
  <c r="T1302" i="8"/>
  <c r="T1301" i="8"/>
  <c r="T1300" i="8"/>
  <c r="T1299" i="8"/>
  <c r="T1298" i="8"/>
  <c r="T1297" i="8"/>
  <c r="T1296" i="8"/>
  <c r="T1295" i="8"/>
  <c r="T1294" i="8"/>
  <c r="T1293" i="8"/>
  <c r="T1292" i="8"/>
  <c r="T1291" i="8"/>
  <c r="T1290" i="8"/>
  <c r="T1289" i="8"/>
  <c r="T1288" i="8"/>
  <c r="T1287" i="8"/>
  <c r="T1286" i="8"/>
  <c r="T1285" i="8"/>
  <c r="T1284" i="8"/>
  <c r="T1283" i="8"/>
  <c r="T1282" i="8"/>
  <c r="T1281" i="8"/>
  <c r="T1280" i="8"/>
  <c r="T1279" i="8"/>
  <c r="T1278" i="8"/>
  <c r="T1277" i="8"/>
  <c r="T1276" i="8"/>
  <c r="T1275" i="8"/>
  <c r="T1274" i="8"/>
  <c r="T1273" i="8"/>
  <c r="T1272" i="8"/>
  <c r="T1271" i="8"/>
  <c r="T1270" i="8"/>
  <c r="T1269" i="8"/>
  <c r="T1268" i="8"/>
  <c r="T1267" i="8"/>
  <c r="T1266" i="8"/>
  <c r="T1265" i="8"/>
  <c r="T1264" i="8"/>
  <c r="T1263" i="8"/>
  <c r="T1262" i="8"/>
  <c r="T1261" i="8"/>
  <c r="T1260" i="8"/>
  <c r="T1259" i="8"/>
  <c r="T1258" i="8"/>
  <c r="T1257" i="8"/>
  <c r="T1256" i="8"/>
  <c r="T1255" i="8"/>
  <c r="T1254" i="8"/>
  <c r="T1253" i="8"/>
  <c r="T1252" i="8"/>
  <c r="T1251" i="8"/>
  <c r="T1250" i="8"/>
  <c r="T1249" i="8"/>
  <c r="T1248" i="8"/>
  <c r="T1247" i="8"/>
  <c r="T1246" i="8"/>
  <c r="T1245" i="8"/>
  <c r="T1244" i="8"/>
  <c r="T1243" i="8"/>
  <c r="T1242" i="8"/>
  <c r="T1241" i="8"/>
  <c r="T1240" i="8"/>
  <c r="T1239" i="8"/>
  <c r="T1238" i="8"/>
  <c r="T1237" i="8"/>
  <c r="T1236" i="8"/>
  <c r="T1235" i="8"/>
  <c r="T1234" i="8"/>
  <c r="T1233" i="8"/>
  <c r="T1232" i="8"/>
  <c r="T1231" i="8"/>
  <c r="T1230" i="8"/>
  <c r="T1229" i="8"/>
  <c r="T1228" i="8"/>
  <c r="T1227" i="8"/>
  <c r="T1226" i="8"/>
  <c r="T1225" i="8"/>
  <c r="T1224" i="8"/>
  <c r="T1223" i="8"/>
  <c r="T1222" i="8"/>
  <c r="T1221" i="8"/>
  <c r="T1220" i="8"/>
  <c r="T1219" i="8"/>
  <c r="T1218" i="8"/>
  <c r="T1217" i="8"/>
  <c r="T1216" i="8"/>
  <c r="T1215" i="8"/>
  <c r="T1214" i="8"/>
  <c r="T1213" i="8"/>
  <c r="T1212" i="8"/>
  <c r="T1211" i="8"/>
  <c r="T1210" i="8"/>
  <c r="T1209" i="8"/>
  <c r="T1208" i="8"/>
  <c r="T1207" i="8"/>
  <c r="T1206" i="8"/>
  <c r="T1205" i="8"/>
  <c r="T1204" i="8"/>
  <c r="T1203" i="8"/>
  <c r="T1202" i="8"/>
  <c r="T1201" i="8"/>
  <c r="T1200" i="8"/>
  <c r="T1199" i="8"/>
  <c r="T1198" i="8"/>
  <c r="T1197" i="8"/>
  <c r="T1196" i="8"/>
  <c r="T1195" i="8"/>
  <c r="T1194" i="8"/>
  <c r="T1193" i="8"/>
  <c r="T1192" i="8"/>
  <c r="T1191" i="8"/>
  <c r="T1190" i="8"/>
  <c r="T1189" i="8"/>
  <c r="T1188" i="8"/>
  <c r="T1187" i="8"/>
  <c r="T1186" i="8"/>
  <c r="T1185" i="8"/>
  <c r="T1184" i="8"/>
  <c r="T1183" i="8"/>
  <c r="T1182" i="8"/>
  <c r="T1181" i="8"/>
  <c r="T1180" i="8"/>
  <c r="T1179" i="8"/>
  <c r="T1178" i="8"/>
  <c r="T1177" i="8"/>
  <c r="T1176" i="8"/>
  <c r="T1175" i="8"/>
  <c r="T1174" i="8"/>
  <c r="T1173" i="8"/>
  <c r="T1172" i="8"/>
  <c r="T1171" i="8"/>
  <c r="T1170" i="8"/>
  <c r="T1169" i="8"/>
  <c r="T1168" i="8"/>
  <c r="T1167" i="8"/>
  <c r="T1166" i="8"/>
  <c r="T1165" i="8"/>
  <c r="T1164" i="8"/>
  <c r="T1163" i="8"/>
  <c r="T1162" i="8"/>
  <c r="T1161" i="8"/>
  <c r="T1160" i="8"/>
  <c r="T1159" i="8"/>
  <c r="T1158" i="8"/>
  <c r="T1157" i="8"/>
  <c r="T1156" i="8"/>
  <c r="T1155" i="8"/>
  <c r="T1154" i="8"/>
  <c r="T1153" i="8"/>
  <c r="T1152" i="8"/>
  <c r="T1151" i="8"/>
  <c r="T1150" i="8"/>
  <c r="T1149" i="8"/>
  <c r="T1148" i="8"/>
  <c r="T1147" i="8"/>
  <c r="T1146" i="8"/>
  <c r="T1145" i="8"/>
  <c r="T1144" i="8"/>
  <c r="T1143" i="8"/>
  <c r="T1142" i="8"/>
  <c r="T1141" i="8"/>
  <c r="T1140" i="8"/>
  <c r="T1139" i="8"/>
  <c r="T1138" i="8"/>
  <c r="T1137" i="8"/>
  <c r="T1136" i="8"/>
  <c r="T1135" i="8"/>
  <c r="T1134" i="8"/>
  <c r="T1133" i="8"/>
  <c r="T1132" i="8"/>
  <c r="T1131" i="8"/>
  <c r="T1130" i="8"/>
  <c r="T1129" i="8"/>
  <c r="T1128" i="8"/>
  <c r="T1127" i="8"/>
  <c r="T1126" i="8"/>
  <c r="T1125" i="8"/>
  <c r="T1124" i="8"/>
  <c r="T1123" i="8"/>
  <c r="T1122" i="8"/>
  <c r="T1121" i="8"/>
  <c r="T1120" i="8"/>
  <c r="T1119" i="8"/>
  <c r="T1118" i="8"/>
  <c r="T1117" i="8"/>
  <c r="T1116" i="8"/>
  <c r="T1115" i="8"/>
  <c r="T1114" i="8"/>
  <c r="T1113" i="8"/>
  <c r="T1112" i="8"/>
  <c r="T1111" i="8"/>
  <c r="T1110" i="8"/>
  <c r="T1109" i="8"/>
  <c r="T1108" i="8"/>
  <c r="T1107" i="8"/>
  <c r="T1106" i="8"/>
  <c r="T1105" i="8"/>
  <c r="T1104" i="8"/>
  <c r="T1103" i="8"/>
  <c r="T1102" i="8"/>
  <c r="T1101" i="8"/>
  <c r="T1100" i="8"/>
  <c r="T1099" i="8"/>
  <c r="T1098" i="8"/>
  <c r="T1097" i="8"/>
  <c r="T1096" i="8"/>
  <c r="T1095" i="8"/>
  <c r="T1094" i="8"/>
  <c r="T1093" i="8"/>
  <c r="T1092" i="8"/>
  <c r="T1091" i="8"/>
  <c r="T1090" i="8"/>
  <c r="T1089" i="8"/>
  <c r="T1088" i="8"/>
  <c r="T1087" i="8"/>
  <c r="T1086" i="8"/>
  <c r="T1085" i="8"/>
  <c r="T1084" i="8"/>
  <c r="T1083" i="8"/>
  <c r="T1082" i="8"/>
  <c r="T1081" i="8"/>
  <c r="T1080" i="8"/>
  <c r="T1079" i="8"/>
  <c r="T1078" i="8"/>
  <c r="T1077" i="8"/>
  <c r="T1076" i="8"/>
  <c r="T1075" i="8"/>
  <c r="T1074" i="8"/>
  <c r="T1073" i="8"/>
  <c r="T1072" i="8"/>
  <c r="T1071" i="8"/>
  <c r="T1070" i="8"/>
  <c r="T1069" i="8"/>
  <c r="T1068" i="8"/>
  <c r="T1067" i="8"/>
  <c r="T1066" i="8"/>
  <c r="T1065" i="8"/>
  <c r="T1064" i="8"/>
  <c r="T1063" i="8"/>
  <c r="T1062" i="8"/>
  <c r="T1061" i="8"/>
  <c r="T1060" i="8"/>
  <c r="T1059" i="8"/>
  <c r="T1058" i="8"/>
  <c r="T1057" i="8"/>
  <c r="T1056" i="8"/>
  <c r="T1055" i="8"/>
  <c r="T1054" i="8"/>
  <c r="T1053" i="8"/>
  <c r="T1052" i="8"/>
  <c r="T1051" i="8"/>
  <c r="T1050" i="8"/>
  <c r="T1049" i="8"/>
  <c r="T1048" i="8"/>
  <c r="T1047" i="8"/>
  <c r="T1046" i="8"/>
  <c r="T1045" i="8"/>
  <c r="T1044" i="8"/>
  <c r="T1043" i="8"/>
  <c r="T1042" i="8"/>
  <c r="T1041" i="8"/>
  <c r="T1040" i="8"/>
  <c r="T1039" i="8"/>
  <c r="T1038" i="8"/>
  <c r="T1037" i="8"/>
  <c r="T1036" i="8"/>
  <c r="T1035" i="8"/>
  <c r="T1034" i="8"/>
  <c r="T1033" i="8"/>
  <c r="T1032" i="8"/>
  <c r="T1031" i="8"/>
  <c r="T1030" i="8"/>
  <c r="T1029" i="8"/>
  <c r="T1028" i="8"/>
  <c r="T1027" i="8"/>
  <c r="T1026" i="8"/>
  <c r="T1025" i="8"/>
  <c r="T1024" i="8"/>
  <c r="T1023" i="8"/>
  <c r="T1022" i="8"/>
  <c r="T1021" i="8"/>
  <c r="T1020" i="8"/>
  <c r="T1019" i="8"/>
  <c r="T1018" i="8"/>
  <c r="T1017" i="8"/>
  <c r="T1016" i="8"/>
  <c r="T1015" i="8"/>
  <c r="T1014" i="8"/>
  <c r="T1013" i="8"/>
  <c r="T1012" i="8"/>
  <c r="T1011" i="8"/>
  <c r="T1010" i="8"/>
  <c r="T1009" i="8"/>
  <c r="T1008" i="8"/>
  <c r="T1007" i="8"/>
  <c r="T1006" i="8"/>
  <c r="T1005" i="8"/>
  <c r="T1004" i="8"/>
  <c r="T1003" i="8"/>
  <c r="T1002" i="8"/>
  <c r="T1001" i="8"/>
  <c r="T1000" i="8"/>
  <c r="T999" i="8"/>
  <c r="T998" i="8"/>
  <c r="T997" i="8"/>
  <c r="T996" i="8"/>
  <c r="T995" i="8"/>
  <c r="T994" i="8"/>
  <c r="T993" i="8"/>
  <c r="T992" i="8"/>
  <c r="T991" i="8"/>
  <c r="T990" i="8"/>
  <c r="T989" i="8"/>
  <c r="T988" i="8"/>
  <c r="T987" i="8"/>
  <c r="T986" i="8"/>
  <c r="T985" i="8"/>
  <c r="T984" i="8"/>
  <c r="T983" i="8"/>
  <c r="T982" i="8"/>
  <c r="T981" i="8"/>
  <c r="T980" i="8"/>
  <c r="T979" i="8"/>
  <c r="T978" i="8"/>
  <c r="T977" i="8"/>
  <c r="T976" i="8"/>
  <c r="T975" i="8"/>
  <c r="T974" i="8"/>
  <c r="T973" i="8"/>
  <c r="T972" i="8"/>
  <c r="T971" i="8"/>
  <c r="T970" i="8"/>
  <c r="T969" i="8"/>
  <c r="T968" i="8"/>
  <c r="T967" i="8"/>
  <c r="T966" i="8"/>
  <c r="T965" i="8"/>
  <c r="T964" i="8"/>
  <c r="T963" i="8"/>
  <c r="T962" i="8"/>
  <c r="T961" i="8"/>
  <c r="T960" i="8"/>
  <c r="T959" i="8"/>
  <c r="T958" i="8"/>
  <c r="T957" i="8"/>
  <c r="T956" i="8"/>
  <c r="T955" i="8"/>
  <c r="T954" i="8"/>
  <c r="T953" i="8"/>
  <c r="T952" i="8"/>
  <c r="T951" i="8"/>
  <c r="T950" i="8"/>
  <c r="T949" i="8"/>
  <c r="T948" i="8"/>
  <c r="T947" i="8"/>
  <c r="T946" i="8"/>
  <c r="T945" i="8"/>
  <c r="T944" i="8"/>
  <c r="T943" i="8"/>
  <c r="T942" i="8"/>
  <c r="T941" i="8"/>
  <c r="T940" i="8"/>
  <c r="T939" i="8"/>
  <c r="T938" i="8"/>
  <c r="T937" i="8"/>
  <c r="T936" i="8"/>
  <c r="T935" i="8"/>
  <c r="T934" i="8"/>
  <c r="T933" i="8"/>
  <c r="T932" i="8"/>
  <c r="T931" i="8"/>
  <c r="T930" i="8"/>
  <c r="T929" i="8"/>
  <c r="T928" i="8"/>
  <c r="T927" i="8"/>
  <c r="T926" i="8"/>
  <c r="T925" i="8"/>
  <c r="T924" i="8"/>
  <c r="T923" i="8"/>
  <c r="T922" i="8"/>
  <c r="T921" i="8"/>
  <c r="T920" i="8"/>
  <c r="T919" i="8"/>
  <c r="T918" i="8"/>
  <c r="T917" i="8"/>
  <c r="T916" i="8"/>
  <c r="T915" i="8"/>
  <c r="T914" i="8"/>
  <c r="T913" i="8"/>
  <c r="T912" i="8"/>
  <c r="T911" i="8"/>
  <c r="T910" i="8"/>
  <c r="T909" i="8"/>
  <c r="T908" i="8"/>
  <c r="T907" i="8"/>
  <c r="T906" i="8"/>
  <c r="T905" i="8"/>
  <c r="T904" i="8"/>
  <c r="T903" i="8"/>
  <c r="T902" i="8"/>
  <c r="T901" i="8"/>
  <c r="T900" i="8"/>
  <c r="T899" i="8"/>
  <c r="T898" i="8"/>
  <c r="T897" i="8"/>
  <c r="T896" i="8"/>
  <c r="T895" i="8"/>
  <c r="T894" i="8"/>
  <c r="T893" i="8"/>
  <c r="T892" i="8"/>
  <c r="T891" i="8"/>
  <c r="T890" i="8"/>
  <c r="T889" i="8"/>
  <c r="T888" i="8"/>
  <c r="T887" i="8"/>
  <c r="T886" i="8"/>
  <c r="T885" i="8"/>
  <c r="T884" i="8"/>
  <c r="T883" i="8"/>
  <c r="T882" i="8"/>
  <c r="T881" i="8"/>
  <c r="T880" i="8"/>
  <c r="T879" i="8"/>
  <c r="T878" i="8"/>
  <c r="T877" i="8"/>
  <c r="T876" i="8"/>
  <c r="T875" i="8"/>
  <c r="T874" i="8"/>
  <c r="T873" i="8"/>
  <c r="T872" i="8"/>
  <c r="T871" i="8"/>
  <c r="T870" i="8"/>
  <c r="T869" i="8"/>
  <c r="T868" i="8"/>
  <c r="T867" i="8"/>
  <c r="T866" i="8"/>
  <c r="T865" i="8"/>
  <c r="T864" i="8"/>
  <c r="T863" i="8"/>
  <c r="T862" i="8"/>
  <c r="T861" i="8"/>
  <c r="T860" i="8"/>
  <c r="T859" i="8"/>
  <c r="T858" i="8"/>
  <c r="T857" i="8"/>
  <c r="T856" i="8"/>
  <c r="T855" i="8"/>
  <c r="T854" i="8"/>
  <c r="T853" i="8"/>
  <c r="T852" i="8"/>
  <c r="T851" i="8"/>
  <c r="T850" i="8"/>
  <c r="T849" i="8"/>
  <c r="T848" i="8"/>
  <c r="T847" i="8"/>
  <c r="T846" i="8"/>
  <c r="T845" i="8"/>
  <c r="T844" i="8"/>
  <c r="T843" i="8"/>
  <c r="T842" i="8"/>
  <c r="T841" i="8"/>
  <c r="T840" i="8"/>
  <c r="T839" i="8"/>
  <c r="T838" i="8"/>
  <c r="T837" i="8"/>
  <c r="T836" i="8"/>
  <c r="T835" i="8"/>
  <c r="T834" i="8"/>
  <c r="T833" i="8"/>
  <c r="T832" i="8"/>
  <c r="T831" i="8"/>
  <c r="T830" i="8"/>
  <c r="T829" i="8"/>
  <c r="T828" i="8"/>
  <c r="T827" i="8"/>
  <c r="T826" i="8"/>
  <c r="T825" i="8"/>
  <c r="T824" i="8"/>
  <c r="T823" i="8"/>
  <c r="T822" i="8"/>
  <c r="T821" i="8"/>
  <c r="T820" i="8"/>
  <c r="T819" i="8"/>
  <c r="T818" i="8"/>
  <c r="T817" i="8"/>
  <c r="T816" i="8"/>
  <c r="T815" i="8"/>
  <c r="T814" i="8"/>
  <c r="T813" i="8"/>
  <c r="T812" i="8"/>
  <c r="T811" i="8"/>
  <c r="T810" i="8"/>
  <c r="T809" i="8"/>
  <c r="T808" i="8"/>
  <c r="T807" i="8"/>
  <c r="T806" i="8"/>
  <c r="T805" i="8"/>
  <c r="T804" i="8"/>
  <c r="T803" i="8"/>
  <c r="T802" i="8"/>
  <c r="T801" i="8"/>
  <c r="T800" i="8"/>
  <c r="T799" i="8"/>
  <c r="T798" i="8"/>
  <c r="T797" i="8"/>
  <c r="T796" i="8"/>
  <c r="T795" i="8"/>
  <c r="T794" i="8"/>
  <c r="T793" i="8"/>
  <c r="T792" i="8"/>
  <c r="T791" i="8"/>
  <c r="T790" i="8"/>
  <c r="T789" i="8"/>
  <c r="T788" i="8"/>
  <c r="T787" i="8"/>
  <c r="T786" i="8"/>
  <c r="T785" i="8"/>
  <c r="T784" i="8"/>
  <c r="T783" i="8"/>
  <c r="T782" i="8"/>
  <c r="T781" i="8"/>
  <c r="T780" i="8"/>
  <c r="T779" i="8"/>
  <c r="T778" i="8"/>
  <c r="T777" i="8"/>
  <c r="T776" i="8"/>
  <c r="T775" i="8"/>
  <c r="T774" i="8"/>
  <c r="T773" i="8"/>
  <c r="T772" i="8"/>
  <c r="T771" i="8"/>
  <c r="T770" i="8"/>
  <c r="T769" i="8"/>
  <c r="T768" i="8"/>
  <c r="T767" i="8"/>
  <c r="T766" i="8"/>
  <c r="T765" i="8"/>
  <c r="T764" i="8"/>
  <c r="T763" i="8"/>
  <c r="T762" i="8"/>
  <c r="T761" i="8"/>
  <c r="T760" i="8"/>
  <c r="T759" i="8"/>
  <c r="T758" i="8"/>
  <c r="T757" i="8"/>
  <c r="T756" i="8"/>
  <c r="T755" i="8"/>
  <c r="T754" i="8"/>
  <c r="T753" i="8"/>
  <c r="T752" i="8"/>
  <c r="T751" i="8"/>
  <c r="T750" i="8"/>
  <c r="T749" i="8"/>
  <c r="T748" i="8"/>
  <c r="T747" i="8"/>
  <c r="T746" i="8"/>
  <c r="T745" i="8"/>
  <c r="T744" i="8"/>
  <c r="T743" i="8"/>
  <c r="T742" i="8"/>
  <c r="T741" i="8"/>
  <c r="T740" i="8"/>
  <c r="T739" i="8"/>
  <c r="T738" i="8"/>
  <c r="T737" i="8"/>
  <c r="T736" i="8"/>
  <c r="T735" i="8"/>
  <c r="T734" i="8"/>
  <c r="T733" i="8"/>
  <c r="T732" i="8"/>
  <c r="T731" i="8"/>
  <c r="T730" i="8"/>
  <c r="T729" i="8"/>
  <c r="T728" i="8"/>
  <c r="T727" i="8"/>
  <c r="T726" i="8"/>
  <c r="T725" i="8"/>
  <c r="T724" i="8"/>
  <c r="T723" i="8"/>
  <c r="T722" i="8"/>
  <c r="T721" i="8"/>
  <c r="T720" i="8"/>
  <c r="T719" i="8"/>
  <c r="T718" i="8"/>
  <c r="T717" i="8"/>
  <c r="T716" i="8"/>
  <c r="T715" i="8"/>
  <c r="T714" i="8"/>
  <c r="T713" i="8"/>
  <c r="T712" i="8"/>
  <c r="T711" i="8"/>
  <c r="T710" i="8"/>
  <c r="T709" i="8"/>
  <c r="T708" i="8"/>
  <c r="T707" i="8"/>
  <c r="T706" i="8"/>
  <c r="T705" i="8"/>
  <c r="T704" i="8"/>
  <c r="T703" i="8"/>
  <c r="T702" i="8"/>
  <c r="T701" i="8"/>
  <c r="T700" i="8"/>
  <c r="T699" i="8"/>
  <c r="T698" i="8"/>
  <c r="T697" i="8"/>
  <c r="T696" i="8"/>
  <c r="T695" i="8"/>
  <c r="T694" i="8"/>
  <c r="T693" i="8"/>
  <c r="T692" i="8"/>
  <c r="T691" i="8"/>
  <c r="T690" i="8"/>
  <c r="T689" i="8"/>
  <c r="T688" i="8"/>
  <c r="T687" i="8"/>
  <c r="T686" i="8"/>
  <c r="T685" i="8"/>
  <c r="T684" i="8"/>
  <c r="T683" i="8"/>
  <c r="T682" i="8"/>
  <c r="T681" i="8"/>
  <c r="T680" i="8"/>
  <c r="T679" i="8"/>
  <c r="T678" i="8"/>
  <c r="T677" i="8"/>
  <c r="T676" i="8"/>
  <c r="T675" i="8"/>
  <c r="T674" i="8"/>
  <c r="T673" i="8"/>
  <c r="T672" i="8"/>
  <c r="T671" i="8"/>
  <c r="T670" i="8"/>
  <c r="T669" i="8"/>
  <c r="T668" i="8"/>
  <c r="T667" i="8"/>
  <c r="T666" i="8"/>
  <c r="T665" i="8"/>
  <c r="T664" i="8"/>
  <c r="T663" i="8"/>
  <c r="T662" i="8"/>
  <c r="T661" i="8"/>
  <c r="T660" i="8"/>
  <c r="T659" i="8"/>
  <c r="T658" i="8"/>
  <c r="T657" i="8"/>
  <c r="T656" i="8"/>
  <c r="T655" i="8"/>
  <c r="T654" i="8"/>
  <c r="T653" i="8"/>
  <c r="T652" i="8"/>
  <c r="T651" i="8"/>
  <c r="T650" i="8"/>
  <c r="T649" i="8"/>
  <c r="T648" i="8"/>
  <c r="T647" i="8"/>
  <c r="T646" i="8"/>
  <c r="T645" i="8"/>
  <c r="T644" i="8"/>
  <c r="T643" i="8"/>
  <c r="T642" i="8"/>
  <c r="T641" i="8"/>
  <c r="T640" i="8"/>
  <c r="T639" i="8"/>
  <c r="T638" i="8"/>
  <c r="T637" i="8"/>
  <c r="T636" i="8"/>
  <c r="T635" i="8"/>
  <c r="T634" i="8"/>
  <c r="T633" i="8"/>
  <c r="T632" i="8"/>
  <c r="T631" i="8"/>
  <c r="T630" i="8"/>
  <c r="T629" i="8"/>
  <c r="T628" i="8"/>
  <c r="T627" i="8"/>
  <c r="T626" i="8"/>
  <c r="T625" i="8"/>
  <c r="T624" i="8"/>
  <c r="T623" i="8"/>
  <c r="T622" i="8"/>
  <c r="T621" i="8"/>
  <c r="T620" i="8"/>
  <c r="T619" i="8"/>
  <c r="T618" i="8"/>
  <c r="T617" i="8"/>
  <c r="T616" i="8"/>
  <c r="T615" i="8"/>
  <c r="T614" i="8"/>
  <c r="T613" i="8"/>
  <c r="T612" i="8"/>
  <c r="T611" i="8"/>
  <c r="T610" i="8"/>
  <c r="T609" i="8"/>
  <c r="T608" i="8"/>
  <c r="T607" i="8"/>
  <c r="T606" i="8"/>
  <c r="T605" i="8"/>
  <c r="T604" i="8"/>
  <c r="T603" i="8"/>
  <c r="T602" i="8"/>
  <c r="T601" i="8"/>
  <c r="T600" i="8"/>
  <c r="T599" i="8"/>
  <c r="T598" i="8"/>
  <c r="T597" i="8"/>
  <c r="T596" i="8"/>
  <c r="T595" i="8"/>
  <c r="T594" i="8"/>
  <c r="T593" i="8"/>
  <c r="T592" i="8"/>
  <c r="T591" i="8"/>
  <c r="T590" i="8"/>
  <c r="T589" i="8"/>
  <c r="T588" i="8"/>
  <c r="T587" i="8"/>
  <c r="T586" i="8"/>
  <c r="T585" i="8"/>
  <c r="T584" i="8"/>
  <c r="T583" i="8"/>
  <c r="T582" i="8"/>
  <c r="T581" i="8"/>
  <c r="T580" i="8"/>
  <c r="T579" i="8"/>
  <c r="T578" i="8"/>
  <c r="T577" i="8"/>
  <c r="T576" i="8"/>
  <c r="T575" i="8"/>
  <c r="T574" i="8"/>
  <c r="T573" i="8"/>
  <c r="T572" i="8"/>
  <c r="T571" i="8"/>
  <c r="T570" i="8"/>
  <c r="T569" i="8"/>
  <c r="T568" i="8"/>
  <c r="T567" i="8"/>
  <c r="T566" i="8"/>
  <c r="T565" i="8"/>
  <c r="T564" i="8"/>
  <c r="T563" i="8"/>
  <c r="T562" i="8"/>
  <c r="T561" i="8"/>
  <c r="T560" i="8"/>
  <c r="T559" i="8"/>
  <c r="T558" i="8"/>
  <c r="T557" i="8"/>
  <c r="T556" i="8"/>
  <c r="T555" i="8"/>
  <c r="T554" i="8"/>
  <c r="T553" i="8"/>
  <c r="T552" i="8"/>
  <c r="T551" i="8"/>
  <c r="T550" i="8"/>
  <c r="T549" i="8"/>
  <c r="T548" i="8"/>
  <c r="T547" i="8"/>
  <c r="T546" i="8"/>
  <c r="T545" i="8"/>
  <c r="T544" i="8"/>
  <c r="T543" i="8"/>
  <c r="T542" i="8"/>
  <c r="T541" i="8"/>
  <c r="T540" i="8"/>
  <c r="T539" i="8"/>
  <c r="T538" i="8"/>
  <c r="T537" i="8"/>
  <c r="T536" i="8"/>
  <c r="T535" i="8"/>
  <c r="T534" i="8"/>
  <c r="T533" i="8"/>
  <c r="T532" i="8"/>
  <c r="T531" i="8"/>
  <c r="T530" i="8"/>
  <c r="T529" i="8"/>
  <c r="T528" i="8"/>
  <c r="T527" i="8"/>
  <c r="T526" i="8"/>
  <c r="T525" i="8"/>
  <c r="T524" i="8"/>
  <c r="T523" i="8"/>
  <c r="T522" i="8"/>
  <c r="T521" i="8"/>
  <c r="T520" i="8"/>
  <c r="T519" i="8"/>
  <c r="T518" i="8"/>
  <c r="T517" i="8"/>
  <c r="T516" i="8"/>
  <c r="T515" i="8"/>
  <c r="T514" i="8"/>
  <c r="T513" i="8"/>
  <c r="T512" i="8"/>
  <c r="T511" i="8"/>
  <c r="T510" i="8"/>
  <c r="T509" i="8"/>
  <c r="T508" i="8"/>
  <c r="T507" i="8"/>
  <c r="T506" i="8"/>
  <c r="T505" i="8"/>
  <c r="T504" i="8"/>
  <c r="T503" i="8"/>
  <c r="T502" i="8"/>
  <c r="T501" i="8"/>
  <c r="T500" i="8"/>
  <c r="T499" i="8"/>
  <c r="T498" i="8"/>
  <c r="T497" i="8"/>
  <c r="T496" i="8"/>
  <c r="T495" i="8"/>
  <c r="T494" i="8"/>
  <c r="T493" i="8"/>
  <c r="T492" i="8"/>
  <c r="T491" i="8"/>
  <c r="T490" i="8"/>
  <c r="T489" i="8"/>
  <c r="T488" i="8"/>
  <c r="T487" i="8"/>
  <c r="T486" i="8"/>
  <c r="T485" i="8"/>
  <c r="T484" i="8"/>
  <c r="T483" i="8"/>
  <c r="T482" i="8"/>
  <c r="T481" i="8"/>
  <c r="T480" i="8"/>
  <c r="T479" i="8"/>
  <c r="T478" i="8"/>
  <c r="T477" i="8"/>
  <c r="T476" i="8"/>
  <c r="T475" i="8"/>
  <c r="T474" i="8"/>
  <c r="T473" i="8"/>
  <c r="T472" i="8"/>
  <c r="T471" i="8"/>
  <c r="T470" i="8"/>
  <c r="T469" i="8"/>
  <c r="T468" i="8"/>
  <c r="T467" i="8"/>
  <c r="T466" i="8"/>
  <c r="T465" i="8"/>
  <c r="T464" i="8"/>
  <c r="T463" i="8"/>
  <c r="T462" i="8"/>
  <c r="T461" i="8"/>
  <c r="T460" i="8"/>
  <c r="T459" i="8"/>
  <c r="T458" i="8"/>
  <c r="T457" i="8"/>
  <c r="T456" i="8"/>
  <c r="T455" i="8"/>
  <c r="T454" i="8"/>
  <c r="T453" i="8"/>
  <c r="T452" i="8"/>
  <c r="T451" i="8"/>
  <c r="T450" i="8"/>
  <c r="T449" i="8"/>
  <c r="T448" i="8"/>
  <c r="T447" i="8"/>
  <c r="T446" i="8"/>
  <c r="T445" i="8"/>
  <c r="T444" i="8"/>
  <c r="T443" i="8"/>
  <c r="T442" i="8"/>
  <c r="T441" i="8"/>
  <c r="T440" i="8"/>
  <c r="T439" i="8"/>
  <c r="T438" i="8"/>
  <c r="T437" i="8"/>
  <c r="T436" i="8"/>
  <c r="T435" i="8"/>
  <c r="T434" i="8"/>
  <c r="T332" i="8"/>
  <c r="T331" i="8"/>
  <c r="T330" i="8"/>
  <c r="T329" i="8"/>
  <c r="T328" i="8"/>
  <c r="T327" i="8"/>
  <c r="T326" i="8"/>
  <c r="T325" i="8"/>
  <c r="T324" i="8"/>
  <c r="T1" i="8" s="1"/>
  <c r="T319" i="8"/>
  <c r="T318" i="8"/>
  <c r="T317" i="8"/>
  <c r="T316" i="8"/>
  <c r="T2" i="8" s="1"/>
  <c r="AG4" i="3"/>
  <c r="AG5" i="3"/>
  <c r="AG6" i="3"/>
  <c r="AG7" i="3"/>
  <c r="AG8" i="3"/>
  <c r="AG9" i="3"/>
  <c r="AG10" i="3"/>
  <c r="AG11" i="3"/>
  <c r="AG12" i="3"/>
  <c r="AG13" i="3"/>
  <c r="AG14" i="3"/>
  <c r="AG15" i="3"/>
  <c r="AG16" i="3"/>
  <c r="AG17" i="3"/>
  <c r="AG18" i="3"/>
  <c r="AG19" i="3"/>
  <c r="AG20" i="3"/>
  <c r="AG21" i="3"/>
  <c r="AG22" i="3"/>
  <c r="AG23" i="3"/>
  <c r="AG24" i="3"/>
  <c r="AG25" i="3"/>
  <c r="AG26" i="3"/>
  <c r="AG27" i="3"/>
  <c r="AG28" i="3"/>
  <c r="AG29" i="3"/>
  <c r="AG30" i="3"/>
  <c r="AG31" i="3"/>
  <c r="AG32" i="3"/>
  <c r="AG33" i="3"/>
  <c r="AG34" i="3"/>
  <c r="AG35" i="3"/>
  <c r="AG36" i="3"/>
  <c r="AG37" i="3"/>
  <c r="AG38" i="3"/>
  <c r="AG39" i="3"/>
  <c r="AG40" i="3"/>
  <c r="AG41" i="3"/>
  <c r="AG42" i="3"/>
  <c r="AG43" i="3"/>
  <c r="AG44" i="3"/>
  <c r="AG45" i="3"/>
  <c r="AG46" i="3"/>
  <c r="AG47" i="3"/>
  <c r="AG48" i="3"/>
  <c r="AG49" i="3"/>
  <c r="AG50" i="3"/>
  <c r="AG51" i="3"/>
  <c r="AG52" i="3"/>
  <c r="AG53" i="3"/>
  <c r="AG54" i="3"/>
  <c r="AG55" i="3"/>
  <c r="AG56" i="3"/>
  <c r="AG57" i="3"/>
  <c r="AG58" i="3"/>
  <c r="AG59" i="3"/>
  <c r="AG60" i="3"/>
  <c r="AG61" i="3"/>
  <c r="AG62" i="3"/>
  <c r="AG63" i="3"/>
  <c r="AG64" i="3"/>
  <c r="AG65" i="3"/>
  <c r="AG66" i="3"/>
  <c r="AG67" i="3"/>
  <c r="AG68" i="3"/>
  <c r="AG69" i="3"/>
  <c r="AG70" i="3"/>
  <c r="AG71" i="3"/>
  <c r="AG72" i="3"/>
  <c r="AG73" i="3"/>
  <c r="AG74" i="3"/>
  <c r="AG75" i="3"/>
  <c r="AG76" i="3"/>
  <c r="AG77" i="3"/>
  <c r="AG78" i="3"/>
  <c r="AG79" i="3"/>
  <c r="AG80" i="3"/>
  <c r="AG81" i="3"/>
  <c r="AG82" i="3"/>
  <c r="AG83" i="3"/>
  <c r="AG84" i="3"/>
  <c r="AG85" i="3"/>
  <c r="AG86" i="3"/>
  <c r="AG87" i="3"/>
  <c r="AG88" i="3"/>
  <c r="AG89" i="3"/>
  <c r="AG90" i="3"/>
  <c r="AG91" i="3"/>
  <c r="AG92" i="3"/>
  <c r="AG93" i="3"/>
  <c r="AG94" i="3"/>
  <c r="AG95" i="3"/>
  <c r="AG96" i="3"/>
  <c r="AG97" i="3"/>
  <c r="AG98" i="3"/>
  <c r="AG99" i="3"/>
  <c r="AG100" i="3"/>
  <c r="AG101" i="3"/>
  <c r="AG102" i="3"/>
  <c r="AG103" i="3"/>
  <c r="AG104" i="3"/>
  <c r="AG105" i="3"/>
  <c r="AG106" i="3"/>
  <c r="AG107" i="3"/>
  <c r="AG108" i="3"/>
  <c r="AG109" i="3"/>
  <c r="AG110" i="3"/>
  <c r="AG111" i="3"/>
  <c r="AG112" i="3"/>
  <c r="AG113" i="3"/>
  <c r="AG114" i="3"/>
  <c r="AG115" i="3"/>
  <c r="AG116" i="3"/>
  <c r="AG117" i="3"/>
  <c r="AG118" i="3"/>
  <c r="AG119" i="3"/>
  <c r="AG120" i="3"/>
  <c r="AG121" i="3"/>
  <c r="AG122" i="3"/>
  <c r="AG123" i="3"/>
  <c r="AG124" i="3"/>
  <c r="AG125" i="3"/>
  <c r="AG126" i="3"/>
  <c r="AG127" i="3"/>
  <c r="AG128" i="3"/>
  <c r="AG129" i="3"/>
  <c r="AG130" i="3"/>
  <c r="AG131" i="3"/>
  <c r="AG132" i="3"/>
  <c r="AG133" i="3"/>
  <c r="AG134" i="3"/>
  <c r="AG135" i="3"/>
  <c r="AG136" i="3"/>
  <c r="AG137" i="3"/>
  <c r="AG138" i="3"/>
  <c r="AG139" i="3"/>
  <c r="AG140" i="3"/>
  <c r="AG141" i="3"/>
  <c r="AG142" i="3"/>
  <c r="AG143" i="3"/>
  <c r="AG144" i="3"/>
  <c r="AG145" i="3"/>
  <c r="AG146" i="3"/>
  <c r="AG147" i="3"/>
  <c r="AG148" i="3"/>
  <c r="AG149" i="3"/>
  <c r="AG150" i="3"/>
  <c r="AG151" i="3"/>
  <c r="AG152" i="3"/>
  <c r="AG153" i="3"/>
  <c r="AG154" i="3"/>
  <c r="AG155" i="3"/>
  <c r="AG156" i="3"/>
  <c r="AG157" i="3"/>
  <c r="AG158" i="3"/>
  <c r="AG159" i="3"/>
  <c r="AG160" i="3"/>
  <c r="AG161" i="3"/>
  <c r="AG162" i="3"/>
  <c r="AG163" i="3"/>
  <c r="AG164" i="3"/>
  <c r="AG165" i="3"/>
  <c r="AG166" i="3"/>
  <c r="AG167" i="3"/>
  <c r="AG168" i="3"/>
  <c r="AG169" i="3"/>
  <c r="AG170" i="3"/>
  <c r="AG171" i="3"/>
  <c r="AG172" i="3"/>
  <c r="AG173" i="3"/>
  <c r="AG174" i="3"/>
  <c r="AG175" i="3"/>
  <c r="AG176" i="3"/>
  <c r="AG177" i="3"/>
  <c r="AG178" i="3"/>
  <c r="AG179" i="3"/>
  <c r="AG180" i="3"/>
  <c r="AG181" i="3"/>
  <c r="AG182" i="3"/>
  <c r="AG183" i="3"/>
  <c r="AG184" i="3"/>
  <c r="AG185" i="3"/>
  <c r="AG186" i="3"/>
  <c r="AG187" i="3"/>
  <c r="AG188" i="3"/>
  <c r="AG189" i="3"/>
  <c r="AG190" i="3"/>
  <c r="AG191" i="3"/>
  <c r="AG3" i="3"/>
  <c r="AF4" i="3"/>
  <c r="AF5" i="3"/>
  <c r="AF6" i="3"/>
  <c r="AF7" i="3"/>
  <c r="AF8" i="3"/>
  <c r="AF9" i="3"/>
  <c r="AF10" i="3"/>
  <c r="AF11" i="3"/>
  <c r="AF12" i="3"/>
  <c r="AF13" i="3"/>
  <c r="AF14" i="3"/>
  <c r="AF15" i="3"/>
  <c r="AF16" i="3"/>
  <c r="AF17" i="3"/>
  <c r="AF18" i="3"/>
  <c r="AF19" i="3"/>
  <c r="AF20" i="3"/>
  <c r="AF21" i="3"/>
  <c r="AF22" i="3"/>
  <c r="AF23" i="3"/>
  <c r="AF24" i="3"/>
  <c r="AF25" i="3"/>
  <c r="AF26" i="3"/>
  <c r="AF27" i="3"/>
  <c r="AF28" i="3"/>
  <c r="AF29" i="3"/>
  <c r="AF30" i="3"/>
  <c r="AF31" i="3"/>
  <c r="AF32" i="3"/>
  <c r="AF33" i="3"/>
  <c r="AF34" i="3"/>
  <c r="AF35" i="3"/>
  <c r="AF36" i="3"/>
  <c r="AF37" i="3"/>
  <c r="AF38" i="3"/>
  <c r="AF39" i="3"/>
  <c r="AF40" i="3"/>
  <c r="AF41" i="3"/>
  <c r="AF42" i="3"/>
  <c r="AF43" i="3"/>
  <c r="AF44" i="3"/>
  <c r="AF45" i="3"/>
  <c r="AF46" i="3"/>
  <c r="AF47" i="3"/>
  <c r="AF48" i="3"/>
  <c r="AF49" i="3"/>
  <c r="AF50" i="3"/>
  <c r="AF51" i="3"/>
  <c r="AF52" i="3"/>
  <c r="AF53" i="3"/>
  <c r="AF54" i="3"/>
  <c r="AF55" i="3"/>
  <c r="AF56" i="3"/>
  <c r="AF57" i="3"/>
  <c r="AF58" i="3"/>
  <c r="AF59" i="3"/>
  <c r="AF60" i="3"/>
  <c r="AF61" i="3"/>
  <c r="AF62" i="3"/>
  <c r="AF63" i="3"/>
  <c r="AF64" i="3"/>
  <c r="AF65" i="3"/>
  <c r="AF66" i="3"/>
  <c r="AF67" i="3"/>
  <c r="AF68" i="3"/>
  <c r="AF69" i="3"/>
  <c r="AF70" i="3"/>
  <c r="AF71" i="3"/>
  <c r="AF72" i="3"/>
  <c r="AF73" i="3"/>
  <c r="AF74" i="3"/>
  <c r="AF75" i="3"/>
  <c r="AF76" i="3"/>
  <c r="AF77" i="3"/>
  <c r="AF78" i="3"/>
  <c r="AF79" i="3"/>
  <c r="AF80" i="3"/>
  <c r="AF81" i="3"/>
  <c r="AF82" i="3"/>
  <c r="AF83" i="3"/>
  <c r="AF84" i="3"/>
  <c r="AF85" i="3"/>
  <c r="AF86" i="3"/>
  <c r="AF87" i="3"/>
  <c r="AF88" i="3"/>
  <c r="AF89" i="3"/>
  <c r="AF90" i="3"/>
  <c r="AF91" i="3"/>
  <c r="AF92" i="3"/>
  <c r="AF93" i="3"/>
  <c r="AF94" i="3"/>
  <c r="AF95" i="3"/>
  <c r="AF96" i="3"/>
  <c r="AF97" i="3"/>
  <c r="AF98" i="3"/>
  <c r="AF99" i="3"/>
  <c r="AF100" i="3"/>
  <c r="AF101" i="3"/>
  <c r="AF102" i="3"/>
  <c r="AF103" i="3"/>
  <c r="AF104" i="3"/>
  <c r="AF105" i="3"/>
  <c r="AF106" i="3"/>
  <c r="AF107" i="3"/>
  <c r="AF108" i="3"/>
  <c r="AF109" i="3"/>
  <c r="AF110" i="3"/>
  <c r="AF111" i="3"/>
  <c r="AF112" i="3"/>
  <c r="AF113" i="3"/>
  <c r="AF114" i="3"/>
  <c r="AF115" i="3"/>
  <c r="AF116" i="3"/>
  <c r="AF117" i="3"/>
  <c r="AF118" i="3"/>
  <c r="AF119" i="3"/>
  <c r="AF120" i="3"/>
  <c r="AF121" i="3"/>
  <c r="AF122" i="3"/>
  <c r="AF123" i="3"/>
  <c r="AF124" i="3"/>
  <c r="AF125" i="3"/>
  <c r="AF126" i="3"/>
  <c r="AF127" i="3"/>
  <c r="AF128" i="3"/>
  <c r="AF129" i="3"/>
  <c r="AF130" i="3"/>
  <c r="AF131" i="3"/>
  <c r="AF132" i="3"/>
  <c r="AF133" i="3"/>
  <c r="AF134" i="3"/>
  <c r="AF135" i="3"/>
  <c r="AF136" i="3"/>
  <c r="AF137" i="3"/>
  <c r="AF138" i="3"/>
  <c r="AF139" i="3"/>
  <c r="AF140" i="3"/>
  <c r="AF141" i="3"/>
  <c r="AF142" i="3"/>
  <c r="AF143" i="3"/>
  <c r="AF144" i="3"/>
  <c r="AF145" i="3"/>
  <c r="AF146" i="3"/>
  <c r="AF147" i="3"/>
  <c r="AF148" i="3"/>
  <c r="AF149" i="3"/>
  <c r="AF150" i="3"/>
  <c r="AF151" i="3"/>
  <c r="AF152" i="3"/>
  <c r="AF153" i="3"/>
  <c r="AF154" i="3"/>
  <c r="AF155" i="3"/>
  <c r="AF156" i="3"/>
  <c r="AF157" i="3"/>
  <c r="AF158" i="3"/>
  <c r="AF159" i="3"/>
  <c r="AF160" i="3"/>
  <c r="AF161" i="3"/>
  <c r="AF162" i="3"/>
  <c r="AF163" i="3"/>
  <c r="AF164" i="3"/>
  <c r="AF165" i="3"/>
  <c r="AF166" i="3"/>
  <c r="AF167" i="3"/>
  <c r="AF168" i="3"/>
  <c r="AF169" i="3"/>
  <c r="AF170" i="3"/>
  <c r="AF171" i="3"/>
  <c r="AF172" i="3"/>
  <c r="AF173" i="3"/>
  <c r="AF174" i="3"/>
  <c r="AF175" i="3"/>
  <c r="AF176" i="3"/>
  <c r="AF177" i="3"/>
  <c r="AF178" i="3"/>
  <c r="AF179" i="3"/>
  <c r="AF180" i="3"/>
  <c r="AF181" i="3"/>
  <c r="AF182" i="3"/>
  <c r="AF183" i="3"/>
  <c r="AF184" i="3"/>
  <c r="AF185" i="3"/>
  <c r="AF186" i="3"/>
  <c r="AF187" i="3"/>
  <c r="AF188" i="3"/>
  <c r="AF189" i="3"/>
  <c r="AF190" i="3"/>
  <c r="AF191" i="3"/>
  <c r="AF3" i="3"/>
  <c r="AE4" i="3"/>
  <c r="AE5" i="3"/>
  <c r="AE6" i="3"/>
  <c r="AE7" i="3"/>
  <c r="AE8" i="3"/>
  <c r="AE9" i="3"/>
  <c r="AE10" i="3"/>
  <c r="AE11" i="3"/>
  <c r="AE12" i="3"/>
  <c r="AE13" i="3"/>
  <c r="AE14" i="3"/>
  <c r="AE15" i="3"/>
  <c r="AE16" i="3"/>
  <c r="AE17" i="3"/>
  <c r="AE18" i="3"/>
  <c r="AE19" i="3"/>
  <c r="AE20" i="3"/>
  <c r="AE21" i="3"/>
  <c r="AE22" i="3"/>
  <c r="AE23" i="3"/>
  <c r="AE24" i="3"/>
  <c r="AE25" i="3"/>
  <c r="AE26" i="3"/>
  <c r="AE27" i="3"/>
  <c r="AE28" i="3"/>
  <c r="AE29" i="3"/>
  <c r="AE30" i="3"/>
  <c r="AE31" i="3"/>
  <c r="AE32" i="3"/>
  <c r="AE33" i="3"/>
  <c r="AE34" i="3"/>
  <c r="AE35" i="3"/>
  <c r="AE36" i="3"/>
  <c r="AE37" i="3"/>
  <c r="AE38" i="3"/>
  <c r="AE39" i="3"/>
  <c r="AE40" i="3"/>
  <c r="AE41" i="3"/>
  <c r="AE42" i="3"/>
  <c r="AE43" i="3"/>
  <c r="AE44" i="3"/>
  <c r="AE45" i="3"/>
  <c r="AE46" i="3"/>
  <c r="AE47" i="3"/>
  <c r="AE48" i="3"/>
  <c r="AE49" i="3"/>
  <c r="AE50" i="3"/>
  <c r="AE51" i="3"/>
  <c r="AE52" i="3"/>
  <c r="AE53" i="3"/>
  <c r="AE54" i="3"/>
  <c r="AE55" i="3"/>
  <c r="AE56" i="3"/>
  <c r="AE57" i="3"/>
  <c r="AE58" i="3"/>
  <c r="AE59" i="3"/>
  <c r="AE60" i="3"/>
  <c r="AE61" i="3"/>
  <c r="AE62" i="3"/>
  <c r="AE63" i="3"/>
  <c r="AE64" i="3"/>
  <c r="AE65" i="3"/>
  <c r="AE66" i="3"/>
  <c r="AE67" i="3"/>
  <c r="AE68" i="3"/>
  <c r="AE69" i="3"/>
  <c r="AE70" i="3"/>
  <c r="AE71" i="3"/>
  <c r="AE72" i="3"/>
  <c r="AE73" i="3"/>
  <c r="AE74" i="3"/>
  <c r="AE75" i="3"/>
  <c r="AE76" i="3"/>
  <c r="AE77" i="3"/>
  <c r="AE78" i="3"/>
  <c r="AE79" i="3"/>
  <c r="AE80" i="3"/>
  <c r="AE81" i="3"/>
  <c r="AE82" i="3"/>
  <c r="AE83" i="3"/>
  <c r="AE84" i="3"/>
  <c r="AE85" i="3"/>
  <c r="AE86" i="3"/>
  <c r="AE87" i="3"/>
  <c r="AE88" i="3"/>
  <c r="AE89" i="3"/>
  <c r="AE90" i="3"/>
  <c r="AE91" i="3"/>
  <c r="AE92" i="3"/>
  <c r="AE93" i="3"/>
  <c r="AE94" i="3"/>
  <c r="AE95" i="3"/>
  <c r="AE96" i="3"/>
  <c r="AE97" i="3"/>
  <c r="AE98" i="3"/>
  <c r="AE99" i="3"/>
  <c r="AE100" i="3"/>
  <c r="AE101" i="3"/>
  <c r="AE102" i="3"/>
  <c r="AE103" i="3"/>
  <c r="AE104" i="3"/>
  <c r="AE105" i="3"/>
  <c r="AE106" i="3"/>
  <c r="AE107" i="3"/>
  <c r="AE108" i="3"/>
  <c r="AE109" i="3"/>
  <c r="AE110" i="3"/>
  <c r="AE111" i="3"/>
  <c r="AE112" i="3"/>
  <c r="AE113" i="3"/>
  <c r="AE114" i="3"/>
  <c r="AE115" i="3"/>
  <c r="AE116" i="3"/>
  <c r="AE117" i="3"/>
  <c r="AE118" i="3"/>
  <c r="AE119" i="3"/>
  <c r="AE120" i="3"/>
  <c r="AE121" i="3"/>
  <c r="AE122" i="3"/>
  <c r="AE123" i="3"/>
  <c r="AE124" i="3"/>
  <c r="AE125" i="3"/>
  <c r="AE126" i="3"/>
  <c r="AE127" i="3"/>
  <c r="AE128" i="3"/>
  <c r="AE129" i="3"/>
  <c r="AE130" i="3"/>
  <c r="AE131" i="3"/>
  <c r="AE132" i="3"/>
  <c r="AE133" i="3"/>
  <c r="AE134" i="3"/>
  <c r="AE135" i="3"/>
  <c r="AE136" i="3"/>
  <c r="AE137" i="3"/>
  <c r="AE138" i="3"/>
  <c r="AE139" i="3"/>
  <c r="AE140" i="3"/>
  <c r="AE141" i="3"/>
  <c r="AE142" i="3"/>
  <c r="AE143" i="3"/>
  <c r="AE144" i="3"/>
  <c r="AE145" i="3"/>
  <c r="AE146" i="3"/>
  <c r="AE147" i="3"/>
  <c r="AE148" i="3"/>
  <c r="AE149" i="3"/>
  <c r="AE150" i="3"/>
  <c r="AE151" i="3"/>
  <c r="AE152" i="3"/>
  <c r="AE153" i="3"/>
  <c r="AE154" i="3"/>
  <c r="AE155" i="3"/>
  <c r="AE156" i="3"/>
  <c r="AE157" i="3"/>
  <c r="AE158" i="3"/>
  <c r="AE159" i="3"/>
  <c r="AE160" i="3"/>
  <c r="AE161" i="3"/>
  <c r="AE162" i="3"/>
  <c r="AE163" i="3"/>
  <c r="AE164" i="3"/>
  <c r="AE165" i="3"/>
  <c r="AE166" i="3"/>
  <c r="AE167" i="3"/>
  <c r="AE168" i="3"/>
  <c r="AE169" i="3"/>
  <c r="AE170" i="3"/>
  <c r="AE171" i="3"/>
  <c r="AE172" i="3"/>
  <c r="AE173" i="3"/>
  <c r="AE174" i="3"/>
  <c r="AE175" i="3"/>
  <c r="AE176" i="3"/>
  <c r="AE177" i="3"/>
  <c r="AE178" i="3"/>
  <c r="AE179" i="3"/>
  <c r="AE180" i="3"/>
  <c r="AE181" i="3"/>
  <c r="AE182" i="3"/>
  <c r="AE183" i="3"/>
  <c r="AE184" i="3"/>
  <c r="AE185" i="3"/>
  <c r="AE186" i="3"/>
  <c r="AE187" i="3"/>
  <c r="AE188" i="3"/>
  <c r="AE189" i="3"/>
  <c r="AE190" i="3"/>
  <c r="AE191" i="3"/>
  <c r="AE3" i="3"/>
  <c r="AD179" i="3"/>
  <c r="AD180" i="3"/>
  <c r="AD181" i="3"/>
  <c r="AD182" i="3"/>
  <c r="AD183" i="3"/>
  <c r="AD184" i="3"/>
  <c r="AD185" i="3"/>
  <c r="AD186" i="3"/>
  <c r="AD187" i="3"/>
  <c r="AD188" i="3"/>
  <c r="AD189" i="3"/>
  <c r="AD190" i="3"/>
  <c r="AD191" i="3"/>
  <c r="AD4" i="3"/>
  <c r="AD5" i="3"/>
  <c r="AD6" i="3"/>
  <c r="AD7" i="3"/>
  <c r="AD8" i="3"/>
  <c r="AD9" i="3"/>
  <c r="AD10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D34" i="3"/>
  <c r="AD35" i="3"/>
  <c r="AD36" i="3"/>
  <c r="AD37" i="3"/>
  <c r="AD38" i="3"/>
  <c r="AD39" i="3"/>
  <c r="AD40" i="3"/>
  <c r="AD41" i="3"/>
  <c r="AD42" i="3"/>
  <c r="AD43" i="3"/>
  <c r="AD44" i="3"/>
  <c r="AD45" i="3"/>
  <c r="AD46" i="3"/>
  <c r="AD47" i="3"/>
  <c r="AD48" i="3"/>
  <c r="AD49" i="3"/>
  <c r="AD50" i="3"/>
  <c r="AD51" i="3"/>
  <c r="AD52" i="3"/>
  <c r="AD53" i="3"/>
  <c r="AD54" i="3"/>
  <c r="AD55" i="3"/>
  <c r="AD56" i="3"/>
  <c r="AD57" i="3"/>
  <c r="AD58" i="3"/>
  <c r="AD59" i="3"/>
  <c r="AD60" i="3"/>
  <c r="AD61" i="3"/>
  <c r="AD62" i="3"/>
  <c r="AD63" i="3"/>
  <c r="AD64" i="3"/>
  <c r="AD65" i="3"/>
  <c r="AD66" i="3"/>
  <c r="AD67" i="3"/>
  <c r="AD68" i="3"/>
  <c r="AD69" i="3"/>
  <c r="AD70" i="3"/>
  <c r="AD71" i="3"/>
  <c r="AD72" i="3"/>
  <c r="AD73" i="3"/>
  <c r="AD74" i="3"/>
  <c r="AD75" i="3"/>
  <c r="AD76" i="3"/>
  <c r="AD77" i="3"/>
  <c r="AD78" i="3"/>
  <c r="AD79" i="3"/>
  <c r="AD80" i="3"/>
  <c r="AD81" i="3"/>
  <c r="AD82" i="3"/>
  <c r="AD83" i="3"/>
  <c r="AD84" i="3"/>
  <c r="AD85" i="3"/>
  <c r="AD86" i="3"/>
  <c r="AD87" i="3"/>
  <c r="AD88" i="3"/>
  <c r="AD89" i="3"/>
  <c r="AD90" i="3"/>
  <c r="AD91" i="3"/>
  <c r="AD92" i="3"/>
  <c r="AD93" i="3"/>
  <c r="AD94" i="3"/>
  <c r="AD95" i="3"/>
  <c r="AD96" i="3"/>
  <c r="AD97" i="3"/>
  <c r="AD98" i="3"/>
  <c r="AD99" i="3"/>
  <c r="AD100" i="3"/>
  <c r="AD101" i="3"/>
  <c r="AD102" i="3"/>
  <c r="AD103" i="3"/>
  <c r="AD104" i="3"/>
  <c r="AD105" i="3"/>
  <c r="AD106" i="3"/>
  <c r="AD107" i="3"/>
  <c r="AD108" i="3"/>
  <c r="AD109" i="3"/>
  <c r="AD110" i="3"/>
  <c r="AD111" i="3"/>
  <c r="AD112" i="3"/>
  <c r="AD113" i="3"/>
  <c r="AD114" i="3"/>
  <c r="AD115" i="3"/>
  <c r="AD116" i="3"/>
  <c r="AD117" i="3"/>
  <c r="AD118" i="3"/>
  <c r="AD119" i="3"/>
  <c r="AD120" i="3"/>
  <c r="AD121" i="3"/>
  <c r="AD122" i="3"/>
  <c r="AD123" i="3"/>
  <c r="AD124" i="3"/>
  <c r="AD125" i="3"/>
  <c r="AD126" i="3"/>
  <c r="AD127" i="3"/>
  <c r="AD128" i="3"/>
  <c r="AD129" i="3"/>
  <c r="AD130" i="3"/>
  <c r="AD131" i="3"/>
  <c r="AD132" i="3"/>
  <c r="AD133" i="3"/>
  <c r="AD134" i="3"/>
  <c r="AD135" i="3"/>
  <c r="AD136" i="3"/>
  <c r="AD137" i="3"/>
  <c r="AD138" i="3"/>
  <c r="AD139" i="3"/>
  <c r="AD140" i="3"/>
  <c r="AD141" i="3"/>
  <c r="AD142" i="3"/>
  <c r="AD143" i="3"/>
  <c r="AD144" i="3"/>
  <c r="AD145" i="3"/>
  <c r="AD146" i="3"/>
  <c r="AD147" i="3"/>
  <c r="AD148" i="3"/>
  <c r="AD149" i="3"/>
  <c r="AD150" i="3"/>
  <c r="AD151" i="3"/>
  <c r="AD152" i="3"/>
  <c r="AD153" i="3"/>
  <c r="AD154" i="3"/>
  <c r="AD155" i="3"/>
  <c r="AD156" i="3"/>
  <c r="AD157" i="3"/>
  <c r="AD158" i="3"/>
  <c r="AD159" i="3"/>
  <c r="AD160" i="3"/>
  <c r="AD161" i="3"/>
  <c r="AD162" i="3"/>
  <c r="AD163" i="3"/>
  <c r="AD164" i="3"/>
  <c r="AD165" i="3"/>
  <c r="AD166" i="3"/>
  <c r="AD167" i="3"/>
  <c r="AD168" i="3"/>
  <c r="AD169" i="3"/>
  <c r="AD170" i="3"/>
  <c r="AD171" i="3"/>
  <c r="AD172" i="3"/>
  <c r="AD173" i="3"/>
  <c r="AD174" i="3"/>
  <c r="AD175" i="3"/>
  <c r="AD176" i="3"/>
  <c r="AD177" i="3"/>
  <c r="AD178" i="3"/>
  <c r="AD3" i="3"/>
  <c r="J228" i="9" l="1"/>
  <c r="P229" i="9" s="1"/>
  <c r="AA191" i="3"/>
  <c r="AB191" i="3" s="1"/>
  <c r="AA179" i="3"/>
  <c r="AB179" i="3" s="1"/>
  <c r="AA180" i="3"/>
  <c r="AB180" i="3" s="1"/>
  <c r="AA181" i="3"/>
  <c r="AB181" i="3" s="1"/>
  <c r="AA182" i="3"/>
  <c r="AB182" i="3" s="1"/>
  <c r="AA183" i="3"/>
  <c r="AB183" i="3" s="1"/>
  <c r="AA184" i="3"/>
  <c r="AB184" i="3" s="1"/>
  <c r="AA185" i="3"/>
  <c r="AB185" i="3" s="1"/>
  <c r="AA186" i="3"/>
  <c r="AB186" i="3" s="1"/>
  <c r="AA187" i="3"/>
  <c r="AB187" i="3" s="1"/>
  <c r="AA188" i="3"/>
  <c r="AB188" i="3" s="1"/>
  <c r="AA189" i="3"/>
  <c r="AB189" i="3" s="1"/>
  <c r="AA190" i="3"/>
  <c r="AB190" i="3" s="1"/>
  <c r="AA4" i="3"/>
  <c r="AB4" i="3" s="1"/>
  <c r="AA5" i="3"/>
  <c r="AB5" i="3" s="1"/>
  <c r="AA6" i="3"/>
  <c r="AB6" i="3" s="1"/>
  <c r="AA7" i="3"/>
  <c r="AB7" i="3" s="1"/>
  <c r="AA8" i="3"/>
  <c r="AB8" i="3" s="1"/>
  <c r="AA9" i="3"/>
  <c r="AB9" i="3" s="1"/>
  <c r="AA10" i="3"/>
  <c r="AB10" i="3" s="1"/>
  <c r="AA11" i="3"/>
  <c r="AB11" i="3" s="1"/>
  <c r="AA12" i="3"/>
  <c r="AB12" i="3" s="1"/>
  <c r="AA13" i="3"/>
  <c r="AB13" i="3" s="1"/>
  <c r="AA14" i="3"/>
  <c r="AB14" i="3" s="1"/>
  <c r="AA15" i="3"/>
  <c r="AB15" i="3" s="1"/>
  <c r="AA16" i="3"/>
  <c r="AB16" i="3" s="1"/>
  <c r="AA17" i="3"/>
  <c r="AB17" i="3" s="1"/>
  <c r="AA18" i="3"/>
  <c r="AB18" i="3" s="1"/>
  <c r="AA19" i="3"/>
  <c r="AB19" i="3" s="1"/>
  <c r="AA20" i="3"/>
  <c r="AB20" i="3" s="1"/>
  <c r="AA21" i="3"/>
  <c r="AB21" i="3" s="1"/>
  <c r="AA22" i="3"/>
  <c r="AB22" i="3" s="1"/>
  <c r="AA23" i="3"/>
  <c r="AB23" i="3" s="1"/>
  <c r="AA24" i="3"/>
  <c r="AB24" i="3" s="1"/>
  <c r="AA25" i="3"/>
  <c r="AB25" i="3" s="1"/>
  <c r="AA26" i="3"/>
  <c r="AB26" i="3" s="1"/>
  <c r="AA27" i="3"/>
  <c r="AB27" i="3" s="1"/>
  <c r="AA28" i="3"/>
  <c r="AB28" i="3" s="1"/>
  <c r="AA29" i="3"/>
  <c r="AB29" i="3" s="1"/>
  <c r="AA30" i="3"/>
  <c r="AB30" i="3" s="1"/>
  <c r="AA31" i="3"/>
  <c r="AB31" i="3" s="1"/>
  <c r="AA32" i="3"/>
  <c r="AB32" i="3" s="1"/>
  <c r="AA33" i="3"/>
  <c r="AB33" i="3" s="1"/>
  <c r="AA34" i="3"/>
  <c r="AB34" i="3" s="1"/>
  <c r="AA35" i="3"/>
  <c r="AB35" i="3" s="1"/>
  <c r="AA36" i="3"/>
  <c r="AB36" i="3" s="1"/>
  <c r="AA37" i="3"/>
  <c r="AB37" i="3" s="1"/>
  <c r="AA38" i="3"/>
  <c r="AB38" i="3" s="1"/>
  <c r="AA39" i="3"/>
  <c r="AB39" i="3" s="1"/>
  <c r="AA40" i="3"/>
  <c r="AB40" i="3" s="1"/>
  <c r="AA41" i="3"/>
  <c r="AB41" i="3" s="1"/>
  <c r="AA42" i="3"/>
  <c r="AB42" i="3" s="1"/>
  <c r="AA43" i="3"/>
  <c r="AB43" i="3" s="1"/>
  <c r="AA44" i="3"/>
  <c r="AB44" i="3" s="1"/>
  <c r="AA45" i="3"/>
  <c r="AB45" i="3" s="1"/>
  <c r="AA46" i="3"/>
  <c r="AB46" i="3" s="1"/>
  <c r="AA47" i="3"/>
  <c r="AB47" i="3" s="1"/>
  <c r="AA48" i="3"/>
  <c r="AB48" i="3" s="1"/>
  <c r="AA49" i="3"/>
  <c r="AB49" i="3" s="1"/>
  <c r="AA50" i="3"/>
  <c r="AB50" i="3" s="1"/>
  <c r="AA51" i="3"/>
  <c r="AB51" i="3" s="1"/>
  <c r="AA52" i="3"/>
  <c r="AB52" i="3" s="1"/>
  <c r="AA53" i="3"/>
  <c r="AB53" i="3" s="1"/>
  <c r="AA54" i="3"/>
  <c r="AB54" i="3" s="1"/>
  <c r="AA55" i="3"/>
  <c r="AB55" i="3" s="1"/>
  <c r="AA56" i="3"/>
  <c r="AB56" i="3" s="1"/>
  <c r="AA57" i="3"/>
  <c r="AB57" i="3" s="1"/>
  <c r="AA58" i="3"/>
  <c r="AB58" i="3" s="1"/>
  <c r="AA59" i="3"/>
  <c r="AB59" i="3" s="1"/>
  <c r="AA60" i="3"/>
  <c r="AB60" i="3" s="1"/>
  <c r="AA61" i="3"/>
  <c r="AB61" i="3" s="1"/>
  <c r="AA62" i="3"/>
  <c r="AB62" i="3" s="1"/>
  <c r="AA63" i="3"/>
  <c r="AB63" i="3" s="1"/>
  <c r="AA64" i="3"/>
  <c r="AB64" i="3" s="1"/>
  <c r="AA65" i="3"/>
  <c r="AB65" i="3" s="1"/>
  <c r="AA66" i="3"/>
  <c r="AB66" i="3" s="1"/>
  <c r="AA67" i="3"/>
  <c r="AB67" i="3" s="1"/>
  <c r="AA68" i="3"/>
  <c r="AB68" i="3" s="1"/>
  <c r="AA69" i="3"/>
  <c r="AB69" i="3" s="1"/>
  <c r="AA70" i="3"/>
  <c r="AB70" i="3" s="1"/>
  <c r="AA71" i="3"/>
  <c r="AB71" i="3" s="1"/>
  <c r="AA72" i="3"/>
  <c r="AB72" i="3" s="1"/>
  <c r="AA73" i="3"/>
  <c r="AB73" i="3" s="1"/>
  <c r="AA74" i="3"/>
  <c r="AB74" i="3" s="1"/>
  <c r="AA75" i="3"/>
  <c r="AB75" i="3" s="1"/>
  <c r="AA76" i="3"/>
  <c r="AB76" i="3" s="1"/>
  <c r="AA77" i="3"/>
  <c r="AB77" i="3" s="1"/>
  <c r="AA78" i="3"/>
  <c r="AB78" i="3" s="1"/>
  <c r="AA79" i="3"/>
  <c r="AB79" i="3" s="1"/>
  <c r="AA80" i="3"/>
  <c r="AB80" i="3" s="1"/>
  <c r="AA81" i="3"/>
  <c r="AB81" i="3" s="1"/>
  <c r="AA82" i="3"/>
  <c r="AB82" i="3" s="1"/>
  <c r="AA83" i="3"/>
  <c r="AB83" i="3" s="1"/>
  <c r="AA84" i="3"/>
  <c r="AB84" i="3" s="1"/>
  <c r="AA85" i="3"/>
  <c r="AB85" i="3" s="1"/>
  <c r="AA86" i="3"/>
  <c r="AB86" i="3" s="1"/>
  <c r="AA87" i="3"/>
  <c r="AB87" i="3" s="1"/>
  <c r="AA88" i="3"/>
  <c r="AB88" i="3" s="1"/>
  <c r="AA89" i="3"/>
  <c r="AB89" i="3" s="1"/>
  <c r="AA90" i="3"/>
  <c r="AB90" i="3" s="1"/>
  <c r="AA91" i="3"/>
  <c r="AB91" i="3" s="1"/>
  <c r="AA92" i="3"/>
  <c r="AB92" i="3" s="1"/>
  <c r="AA93" i="3"/>
  <c r="AB93" i="3" s="1"/>
  <c r="AA94" i="3"/>
  <c r="AB94" i="3" s="1"/>
  <c r="AA95" i="3"/>
  <c r="AB95" i="3" s="1"/>
  <c r="AA96" i="3"/>
  <c r="AB96" i="3" s="1"/>
  <c r="AA97" i="3"/>
  <c r="AB97" i="3" s="1"/>
  <c r="AA98" i="3"/>
  <c r="AB98" i="3" s="1"/>
  <c r="AA99" i="3"/>
  <c r="AB99" i="3" s="1"/>
  <c r="AA100" i="3"/>
  <c r="AB100" i="3" s="1"/>
  <c r="AA101" i="3"/>
  <c r="AB101" i="3" s="1"/>
  <c r="AA102" i="3"/>
  <c r="AB102" i="3" s="1"/>
  <c r="AA103" i="3"/>
  <c r="AB103" i="3" s="1"/>
  <c r="AA104" i="3"/>
  <c r="AB104" i="3" s="1"/>
  <c r="AA105" i="3"/>
  <c r="AB105" i="3" s="1"/>
  <c r="AA106" i="3"/>
  <c r="AB106" i="3" s="1"/>
  <c r="AA107" i="3"/>
  <c r="AB107" i="3" s="1"/>
  <c r="AA108" i="3"/>
  <c r="AB108" i="3" s="1"/>
  <c r="AA109" i="3"/>
  <c r="AB109" i="3" s="1"/>
  <c r="AA110" i="3"/>
  <c r="AB110" i="3" s="1"/>
  <c r="AA111" i="3"/>
  <c r="AB111" i="3" s="1"/>
  <c r="AA112" i="3"/>
  <c r="AB112" i="3" s="1"/>
  <c r="AA113" i="3"/>
  <c r="AB113" i="3" s="1"/>
  <c r="AA114" i="3"/>
  <c r="AB114" i="3" s="1"/>
  <c r="AA115" i="3"/>
  <c r="AB115" i="3" s="1"/>
  <c r="AA116" i="3"/>
  <c r="AB116" i="3" s="1"/>
  <c r="AA117" i="3"/>
  <c r="AB117" i="3" s="1"/>
  <c r="AA118" i="3"/>
  <c r="AB118" i="3" s="1"/>
  <c r="AA119" i="3"/>
  <c r="AB119" i="3" s="1"/>
  <c r="AA120" i="3"/>
  <c r="AB120" i="3" s="1"/>
  <c r="AA121" i="3"/>
  <c r="AB121" i="3" s="1"/>
  <c r="AA122" i="3"/>
  <c r="AB122" i="3" s="1"/>
  <c r="AA123" i="3"/>
  <c r="AB123" i="3" s="1"/>
  <c r="AA124" i="3"/>
  <c r="AB124" i="3" s="1"/>
  <c r="AA125" i="3"/>
  <c r="AB125" i="3" s="1"/>
  <c r="AA126" i="3"/>
  <c r="AB126" i="3" s="1"/>
  <c r="AA127" i="3"/>
  <c r="AB127" i="3" s="1"/>
  <c r="AA128" i="3"/>
  <c r="AB128" i="3" s="1"/>
  <c r="AA129" i="3"/>
  <c r="AB129" i="3" s="1"/>
  <c r="AA130" i="3"/>
  <c r="AB130" i="3" s="1"/>
  <c r="AA131" i="3"/>
  <c r="AB131" i="3" s="1"/>
  <c r="AA132" i="3"/>
  <c r="AB132" i="3" s="1"/>
  <c r="AA133" i="3"/>
  <c r="AB133" i="3" s="1"/>
  <c r="AA134" i="3"/>
  <c r="AB134" i="3" s="1"/>
  <c r="AA135" i="3"/>
  <c r="AB135" i="3" s="1"/>
  <c r="AA136" i="3"/>
  <c r="AB136" i="3" s="1"/>
  <c r="AA137" i="3"/>
  <c r="AB137" i="3" s="1"/>
  <c r="AA138" i="3"/>
  <c r="AB138" i="3" s="1"/>
  <c r="AA139" i="3"/>
  <c r="AB139" i="3" s="1"/>
  <c r="AA140" i="3"/>
  <c r="AB140" i="3" s="1"/>
  <c r="AA141" i="3"/>
  <c r="AB141" i="3" s="1"/>
  <c r="AA142" i="3"/>
  <c r="AB142" i="3" s="1"/>
  <c r="AA143" i="3"/>
  <c r="AB143" i="3" s="1"/>
  <c r="AA144" i="3"/>
  <c r="AB144" i="3" s="1"/>
  <c r="AA145" i="3"/>
  <c r="AB145" i="3" s="1"/>
  <c r="AA146" i="3"/>
  <c r="AB146" i="3" s="1"/>
  <c r="AA147" i="3"/>
  <c r="AB147" i="3" s="1"/>
  <c r="AA148" i="3"/>
  <c r="AB148" i="3" s="1"/>
  <c r="AA149" i="3"/>
  <c r="AB149" i="3" s="1"/>
  <c r="AA150" i="3"/>
  <c r="AB150" i="3" s="1"/>
  <c r="AA151" i="3"/>
  <c r="AB151" i="3" s="1"/>
  <c r="AA152" i="3"/>
  <c r="AB152" i="3" s="1"/>
  <c r="AA153" i="3"/>
  <c r="AB153" i="3" s="1"/>
  <c r="AA154" i="3"/>
  <c r="AB154" i="3" s="1"/>
  <c r="AA155" i="3"/>
  <c r="AB155" i="3" s="1"/>
  <c r="AA156" i="3"/>
  <c r="AB156" i="3" s="1"/>
  <c r="AA157" i="3"/>
  <c r="AB157" i="3" s="1"/>
  <c r="AA158" i="3"/>
  <c r="AB158" i="3" s="1"/>
  <c r="AA159" i="3"/>
  <c r="AB159" i="3" s="1"/>
  <c r="AA160" i="3"/>
  <c r="AB160" i="3" s="1"/>
  <c r="AA161" i="3"/>
  <c r="AB161" i="3" s="1"/>
  <c r="AA162" i="3"/>
  <c r="AB162" i="3" s="1"/>
  <c r="AA163" i="3"/>
  <c r="AB163" i="3" s="1"/>
  <c r="AA164" i="3"/>
  <c r="AB164" i="3" s="1"/>
  <c r="AA165" i="3"/>
  <c r="AB165" i="3" s="1"/>
  <c r="AA166" i="3"/>
  <c r="AB166" i="3" s="1"/>
  <c r="AA167" i="3"/>
  <c r="AB167" i="3" s="1"/>
  <c r="AA168" i="3"/>
  <c r="AB168" i="3" s="1"/>
  <c r="AA169" i="3"/>
  <c r="AB169" i="3" s="1"/>
  <c r="AA170" i="3"/>
  <c r="AB170" i="3" s="1"/>
  <c r="AA171" i="3"/>
  <c r="AB171" i="3" s="1"/>
  <c r="AA172" i="3"/>
  <c r="AB172" i="3" s="1"/>
  <c r="AA173" i="3"/>
  <c r="AB173" i="3" s="1"/>
  <c r="AA174" i="3"/>
  <c r="AB174" i="3" s="1"/>
  <c r="AA175" i="3"/>
  <c r="AB175" i="3" s="1"/>
  <c r="AA176" i="3"/>
  <c r="AB176" i="3" s="1"/>
  <c r="AA177" i="3"/>
  <c r="AB177" i="3" s="1"/>
  <c r="AA178" i="3"/>
  <c r="AB178" i="3" s="1"/>
  <c r="AA3" i="3"/>
  <c r="AB3" i="3" s="1"/>
  <c r="W3" i="3"/>
  <c r="W4" i="3"/>
  <c r="W5" i="3"/>
  <c r="W6" i="3"/>
  <c r="W7" i="3"/>
  <c r="W8" i="3"/>
  <c r="W9" i="3"/>
  <c r="W10" i="3"/>
  <c r="W11" i="3"/>
  <c r="W12" i="3"/>
  <c r="W13" i="3"/>
  <c r="W14" i="3"/>
  <c r="W15" i="3"/>
  <c r="W16" i="3"/>
  <c r="W17" i="3"/>
  <c r="W18" i="3"/>
  <c r="W19" i="3"/>
  <c r="W20" i="3"/>
  <c r="W21" i="3"/>
  <c r="W22" i="3"/>
  <c r="W23" i="3"/>
  <c r="W24" i="3"/>
  <c r="W25" i="3"/>
  <c r="W26" i="3"/>
  <c r="W27" i="3"/>
  <c r="W28" i="3"/>
  <c r="W29" i="3"/>
  <c r="W30" i="3"/>
  <c r="W31" i="3"/>
  <c r="W32" i="3"/>
  <c r="W33" i="3"/>
  <c r="W34" i="3"/>
  <c r="W35" i="3"/>
  <c r="W36" i="3"/>
  <c r="W37" i="3"/>
  <c r="W38" i="3"/>
  <c r="W39" i="3"/>
  <c r="W40" i="3"/>
  <c r="W41" i="3"/>
  <c r="W42" i="3"/>
  <c r="W43" i="3"/>
  <c r="W44" i="3"/>
  <c r="W45" i="3"/>
  <c r="W46" i="3"/>
  <c r="W47" i="3"/>
  <c r="W48" i="3"/>
  <c r="W49" i="3"/>
  <c r="W50" i="3"/>
  <c r="W51" i="3"/>
  <c r="W52" i="3"/>
  <c r="W53" i="3"/>
  <c r="W54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69" i="3"/>
  <c r="W70" i="3"/>
  <c r="W71" i="3"/>
  <c r="W72" i="3"/>
  <c r="W73" i="3"/>
  <c r="W74" i="3"/>
  <c r="W75" i="3"/>
  <c r="W76" i="3"/>
  <c r="W77" i="3"/>
  <c r="W78" i="3"/>
  <c r="W79" i="3"/>
  <c r="W80" i="3"/>
  <c r="W81" i="3"/>
  <c r="W82" i="3"/>
  <c r="W83" i="3"/>
  <c r="W84" i="3"/>
  <c r="W85" i="3"/>
  <c r="W86" i="3"/>
  <c r="W87" i="3"/>
  <c r="W88" i="3"/>
  <c r="W89" i="3"/>
  <c r="W90" i="3"/>
  <c r="W91" i="3"/>
  <c r="W92" i="3"/>
  <c r="W93" i="3"/>
  <c r="W94" i="3"/>
  <c r="W95" i="3"/>
  <c r="W96" i="3"/>
  <c r="W97" i="3"/>
  <c r="W98" i="3"/>
  <c r="W99" i="3"/>
  <c r="W100" i="3"/>
  <c r="W101" i="3"/>
  <c r="W102" i="3"/>
  <c r="W103" i="3"/>
  <c r="W104" i="3"/>
  <c r="W105" i="3"/>
  <c r="W106" i="3"/>
  <c r="W107" i="3"/>
  <c r="W108" i="3"/>
  <c r="W109" i="3"/>
  <c r="W110" i="3"/>
  <c r="W111" i="3"/>
  <c r="W112" i="3"/>
  <c r="W113" i="3"/>
  <c r="W114" i="3"/>
  <c r="W115" i="3"/>
  <c r="W116" i="3"/>
  <c r="W117" i="3"/>
  <c r="W118" i="3"/>
  <c r="W119" i="3"/>
  <c r="W120" i="3"/>
  <c r="W121" i="3"/>
  <c r="W122" i="3"/>
  <c r="W123" i="3"/>
  <c r="W124" i="3"/>
  <c r="W125" i="3"/>
  <c r="W126" i="3"/>
  <c r="W127" i="3"/>
  <c r="W128" i="3"/>
  <c r="W129" i="3"/>
  <c r="W130" i="3"/>
  <c r="W131" i="3"/>
  <c r="W132" i="3"/>
  <c r="W133" i="3"/>
  <c r="W134" i="3"/>
  <c r="W135" i="3"/>
  <c r="W136" i="3"/>
  <c r="W137" i="3"/>
  <c r="W138" i="3"/>
  <c r="W139" i="3"/>
  <c r="W140" i="3"/>
  <c r="W141" i="3"/>
  <c r="W142" i="3"/>
  <c r="W143" i="3"/>
  <c r="W144" i="3"/>
  <c r="W145" i="3"/>
  <c r="W146" i="3"/>
  <c r="W147" i="3"/>
  <c r="W148" i="3"/>
  <c r="W149" i="3"/>
  <c r="W150" i="3"/>
  <c r="W151" i="3"/>
  <c r="W152" i="3"/>
  <c r="W153" i="3"/>
  <c r="W154" i="3"/>
  <c r="W155" i="3"/>
  <c r="W156" i="3"/>
  <c r="W157" i="3"/>
  <c r="W158" i="3"/>
  <c r="W159" i="3"/>
  <c r="W160" i="3"/>
  <c r="W161" i="3"/>
  <c r="W162" i="3"/>
  <c r="W163" i="3"/>
  <c r="W164" i="3"/>
  <c r="W165" i="3"/>
  <c r="W166" i="3"/>
  <c r="W167" i="3"/>
  <c r="W168" i="3"/>
  <c r="W169" i="3"/>
  <c r="W170" i="3"/>
  <c r="W171" i="3"/>
  <c r="W172" i="3"/>
  <c r="W173" i="3"/>
  <c r="W174" i="3"/>
  <c r="W175" i="3"/>
  <c r="W176" i="3"/>
  <c r="W177" i="3"/>
  <c r="W178" i="3"/>
  <c r="W179" i="3"/>
  <c r="W180" i="3"/>
  <c r="W181" i="3"/>
  <c r="W182" i="3"/>
  <c r="W183" i="3"/>
  <c r="W184" i="3"/>
  <c r="W185" i="3"/>
  <c r="W186" i="3"/>
  <c r="W187" i="3"/>
  <c r="W188" i="3"/>
  <c r="W189" i="3"/>
  <c r="W190" i="3"/>
  <c r="W191" i="3"/>
  <c r="AA1" i="3"/>
  <c r="J1084" i="5"/>
  <c r="J1085" i="5"/>
  <c r="K1084" i="5"/>
  <c r="K1085" i="5"/>
  <c r="N1084" i="5"/>
  <c r="M1084" i="5" s="1"/>
  <c r="N1085" i="5"/>
  <c r="O1084" i="5"/>
  <c r="O1085" i="5"/>
  <c r="P1084" i="5"/>
  <c r="P1085" i="5"/>
  <c r="Q1084" i="5"/>
  <c r="Q1085" i="5"/>
  <c r="T1084" i="5"/>
  <c r="T1085" i="5"/>
  <c r="U1084" i="5"/>
  <c r="U1085" i="5"/>
  <c r="J1067" i="5"/>
  <c r="T1067" i="5" s="1"/>
  <c r="J1068" i="5"/>
  <c r="J1069" i="5"/>
  <c r="T1069" i="5" s="1"/>
  <c r="J1070" i="5"/>
  <c r="T1070" i="5" s="1"/>
  <c r="J1071" i="5"/>
  <c r="T1071" i="5" s="1"/>
  <c r="J1072" i="5"/>
  <c r="J1073" i="5"/>
  <c r="J1074" i="5"/>
  <c r="T1074" i="5" s="1"/>
  <c r="J1075" i="5"/>
  <c r="T1075" i="5" s="1"/>
  <c r="J1076" i="5"/>
  <c r="T1076" i="5" s="1"/>
  <c r="J1077" i="5"/>
  <c r="T1077" i="5" s="1"/>
  <c r="J1078" i="5"/>
  <c r="T1078" i="5" s="1"/>
  <c r="J1079" i="5"/>
  <c r="T1079" i="5" s="1"/>
  <c r="J1080" i="5"/>
  <c r="T1080" i="5" s="1"/>
  <c r="J1081" i="5"/>
  <c r="T1081" i="5" s="1"/>
  <c r="J1082" i="5"/>
  <c r="T1082" i="5" s="1"/>
  <c r="J1083" i="5"/>
  <c r="T1083" i="5" s="1"/>
  <c r="K1067" i="5"/>
  <c r="K1068" i="5"/>
  <c r="K1069" i="5"/>
  <c r="K1070" i="5"/>
  <c r="K1071" i="5"/>
  <c r="K1072" i="5"/>
  <c r="K1073" i="5"/>
  <c r="K1074" i="5"/>
  <c r="K1075" i="5"/>
  <c r="K1076" i="5"/>
  <c r="K1077" i="5"/>
  <c r="K1078" i="5"/>
  <c r="K1079" i="5"/>
  <c r="K1080" i="5"/>
  <c r="K1081" i="5"/>
  <c r="K1082" i="5"/>
  <c r="K1083" i="5"/>
  <c r="L1068" i="5"/>
  <c r="L1069" i="5"/>
  <c r="N1067" i="5"/>
  <c r="N1068" i="5"/>
  <c r="N1069" i="5"/>
  <c r="N1070" i="5"/>
  <c r="M1070" i="5" s="1"/>
  <c r="N1071" i="5"/>
  <c r="N1072" i="5"/>
  <c r="N1073" i="5"/>
  <c r="N1074" i="5"/>
  <c r="M1074" i="5" s="1"/>
  <c r="N1075" i="5"/>
  <c r="N1076" i="5"/>
  <c r="N1077" i="5"/>
  <c r="N1078" i="5"/>
  <c r="M1078" i="5" s="1"/>
  <c r="N1079" i="5"/>
  <c r="N1080" i="5"/>
  <c r="N1081" i="5"/>
  <c r="N1082" i="5"/>
  <c r="M1082" i="5" s="1"/>
  <c r="N1083" i="5"/>
  <c r="O1067" i="5"/>
  <c r="O1068" i="5"/>
  <c r="O1069" i="5"/>
  <c r="O1070" i="5"/>
  <c r="O1071" i="5"/>
  <c r="O1072" i="5"/>
  <c r="O1073" i="5"/>
  <c r="O1074" i="5"/>
  <c r="O1075" i="5"/>
  <c r="O1076" i="5"/>
  <c r="O1077" i="5"/>
  <c r="O1078" i="5"/>
  <c r="O1079" i="5"/>
  <c r="O1080" i="5"/>
  <c r="O1081" i="5"/>
  <c r="O1082" i="5"/>
  <c r="O1083" i="5"/>
  <c r="P1067" i="5"/>
  <c r="P1068" i="5"/>
  <c r="P1069" i="5"/>
  <c r="P1070" i="5"/>
  <c r="P1071" i="5"/>
  <c r="P1072" i="5"/>
  <c r="P1073" i="5"/>
  <c r="P1074" i="5"/>
  <c r="P1075" i="5"/>
  <c r="P1076" i="5"/>
  <c r="P1077" i="5"/>
  <c r="P1078" i="5"/>
  <c r="P1079" i="5"/>
  <c r="P1080" i="5"/>
  <c r="P1081" i="5"/>
  <c r="P1082" i="5"/>
  <c r="P1083" i="5"/>
  <c r="Q1067" i="5"/>
  <c r="Q1068" i="5"/>
  <c r="Q1069" i="5"/>
  <c r="Q1070" i="5"/>
  <c r="Q1071" i="5"/>
  <c r="Q1072" i="5"/>
  <c r="Q1073" i="5"/>
  <c r="Q1074" i="5"/>
  <c r="Q1075" i="5"/>
  <c r="Q1076" i="5"/>
  <c r="Q1077" i="5"/>
  <c r="Q1078" i="5"/>
  <c r="Q1079" i="5"/>
  <c r="Q1080" i="5"/>
  <c r="Q1081" i="5"/>
  <c r="Q1082" i="5"/>
  <c r="Q1083" i="5"/>
  <c r="T1068" i="5"/>
  <c r="T1072" i="5"/>
  <c r="T1073" i="5"/>
  <c r="U1067" i="5"/>
  <c r="U1068" i="5"/>
  <c r="U1069" i="5"/>
  <c r="U1070" i="5"/>
  <c r="U1071" i="5"/>
  <c r="U1072" i="5"/>
  <c r="U1073" i="5"/>
  <c r="U1074" i="5"/>
  <c r="U1075" i="5"/>
  <c r="U1076" i="5"/>
  <c r="U1077" i="5"/>
  <c r="U1078" i="5"/>
  <c r="U1079" i="5"/>
  <c r="U1080" i="5"/>
  <c r="U1081" i="5"/>
  <c r="U1082" i="5"/>
  <c r="U1083" i="5"/>
  <c r="M1081" i="5" l="1"/>
  <c r="M1077" i="5"/>
  <c r="M1073" i="5"/>
  <c r="M1069" i="5"/>
  <c r="M1080" i="5"/>
  <c r="M1076" i="5"/>
  <c r="M1072" i="5"/>
  <c r="M1068" i="5"/>
  <c r="M1085" i="5"/>
  <c r="M1083" i="5"/>
  <c r="M1079" i="5"/>
  <c r="M1075" i="5"/>
  <c r="M1071" i="5"/>
  <c r="M1067" i="5"/>
  <c r="L1072" i="5"/>
  <c r="L1080" i="5"/>
  <c r="L1076" i="5"/>
  <c r="L1084" i="5"/>
  <c r="R1085" i="5"/>
  <c r="R1084" i="5"/>
  <c r="L1085" i="5"/>
  <c r="R1080" i="5"/>
  <c r="R1076" i="5"/>
  <c r="R1072" i="5"/>
  <c r="R1068" i="5"/>
  <c r="S1068" i="5" s="1"/>
  <c r="L1077" i="5"/>
  <c r="R1079" i="5"/>
  <c r="R1067" i="5"/>
  <c r="L1079" i="5"/>
  <c r="R1081" i="5"/>
  <c r="R1077" i="5"/>
  <c r="R1073" i="5"/>
  <c r="R1069" i="5"/>
  <c r="S1069" i="5" s="1"/>
  <c r="L1081" i="5"/>
  <c r="L1073" i="5"/>
  <c r="R1083" i="5"/>
  <c r="R1075" i="5"/>
  <c r="R1071" i="5"/>
  <c r="L1082" i="5"/>
  <c r="L1078" i="5"/>
  <c r="L1074" i="5"/>
  <c r="L1070" i="5"/>
  <c r="L1075" i="5"/>
  <c r="L1071" i="5"/>
  <c r="L1067" i="5"/>
  <c r="R1082" i="5"/>
  <c r="R1078" i="5"/>
  <c r="R1074" i="5"/>
  <c r="R1070" i="5"/>
  <c r="L1083" i="5"/>
  <c r="U3" i="3"/>
  <c r="V3" i="3"/>
  <c r="U4" i="3"/>
  <c r="V4" i="3"/>
  <c r="U5" i="3"/>
  <c r="V5" i="3"/>
  <c r="U6" i="3"/>
  <c r="V6" i="3"/>
  <c r="U7" i="3"/>
  <c r="V7" i="3"/>
  <c r="U8" i="3"/>
  <c r="V8" i="3"/>
  <c r="U9" i="3"/>
  <c r="V9" i="3"/>
  <c r="U11" i="3"/>
  <c r="V11" i="3"/>
  <c r="U12" i="3"/>
  <c r="V12" i="3"/>
  <c r="U13" i="3"/>
  <c r="V13" i="3"/>
  <c r="U14" i="3"/>
  <c r="V14" i="3"/>
  <c r="U15" i="3"/>
  <c r="V15" i="3"/>
  <c r="U16" i="3"/>
  <c r="V16" i="3"/>
  <c r="U17" i="3"/>
  <c r="V17" i="3"/>
  <c r="U18" i="3"/>
  <c r="V18" i="3"/>
  <c r="U19" i="3"/>
  <c r="V19" i="3"/>
  <c r="U20" i="3"/>
  <c r="V20" i="3"/>
  <c r="U21" i="3"/>
  <c r="V21" i="3"/>
  <c r="U22" i="3"/>
  <c r="V22" i="3"/>
  <c r="U23" i="3"/>
  <c r="V23" i="3"/>
  <c r="U24" i="3"/>
  <c r="V24" i="3"/>
  <c r="U25" i="3"/>
  <c r="V25" i="3"/>
  <c r="U26" i="3"/>
  <c r="V26" i="3"/>
  <c r="U27" i="3"/>
  <c r="V27" i="3"/>
  <c r="U28" i="3"/>
  <c r="V28" i="3"/>
  <c r="U29" i="3"/>
  <c r="V29" i="3"/>
  <c r="U30" i="3"/>
  <c r="V30" i="3"/>
  <c r="U31" i="3"/>
  <c r="V31" i="3"/>
  <c r="U32" i="3"/>
  <c r="V32" i="3"/>
  <c r="U33" i="3"/>
  <c r="V33" i="3"/>
  <c r="U34" i="3"/>
  <c r="V34" i="3"/>
  <c r="U35" i="3"/>
  <c r="V35" i="3"/>
  <c r="U36" i="3"/>
  <c r="V36" i="3"/>
  <c r="U37" i="3"/>
  <c r="V37" i="3"/>
  <c r="U38" i="3"/>
  <c r="V38" i="3"/>
  <c r="U39" i="3"/>
  <c r="V39" i="3"/>
  <c r="U40" i="3"/>
  <c r="V40" i="3"/>
  <c r="U43" i="3"/>
  <c r="V43" i="3"/>
  <c r="U44" i="3"/>
  <c r="V44" i="3"/>
  <c r="U45" i="3"/>
  <c r="V45" i="3"/>
  <c r="U46" i="3"/>
  <c r="V46" i="3"/>
  <c r="U47" i="3"/>
  <c r="V47" i="3"/>
  <c r="U48" i="3"/>
  <c r="V48" i="3"/>
  <c r="U49" i="3"/>
  <c r="V49" i="3"/>
  <c r="U50" i="3"/>
  <c r="V50" i="3"/>
  <c r="U51" i="3"/>
  <c r="V51" i="3"/>
  <c r="U52" i="3"/>
  <c r="V52" i="3"/>
  <c r="U53" i="3"/>
  <c r="V53" i="3"/>
  <c r="U54" i="3"/>
  <c r="V54" i="3"/>
  <c r="U55" i="3"/>
  <c r="V55" i="3"/>
  <c r="U57" i="3"/>
  <c r="V57" i="3"/>
  <c r="U58" i="3"/>
  <c r="V58" i="3"/>
  <c r="U59" i="3"/>
  <c r="V59" i="3"/>
  <c r="U60" i="3"/>
  <c r="V60" i="3"/>
  <c r="U62" i="3"/>
  <c r="V62" i="3"/>
  <c r="U63" i="3"/>
  <c r="V63" i="3"/>
  <c r="U64" i="3"/>
  <c r="V64" i="3"/>
  <c r="U65" i="3"/>
  <c r="V65" i="3"/>
  <c r="U66" i="3"/>
  <c r="V66" i="3"/>
  <c r="U67" i="3"/>
  <c r="V67" i="3"/>
  <c r="U68" i="3"/>
  <c r="V68" i="3"/>
  <c r="U69" i="3"/>
  <c r="V69" i="3"/>
  <c r="U70" i="3"/>
  <c r="V70" i="3"/>
  <c r="U71" i="3"/>
  <c r="V71" i="3"/>
  <c r="U73" i="3"/>
  <c r="V73" i="3"/>
  <c r="U74" i="3"/>
  <c r="V74" i="3"/>
  <c r="U75" i="3"/>
  <c r="V75" i="3"/>
  <c r="U76" i="3"/>
  <c r="V76" i="3"/>
  <c r="U79" i="3"/>
  <c r="V79" i="3"/>
  <c r="U83" i="3"/>
  <c r="V83" i="3"/>
  <c r="U84" i="3"/>
  <c r="V84" i="3"/>
  <c r="U85" i="3"/>
  <c r="V85" i="3"/>
  <c r="U86" i="3"/>
  <c r="V86" i="3"/>
  <c r="U87" i="3"/>
  <c r="V87" i="3"/>
  <c r="U88" i="3"/>
  <c r="V88" i="3"/>
  <c r="U89" i="3"/>
  <c r="V89" i="3"/>
  <c r="U90" i="3"/>
  <c r="V90" i="3"/>
  <c r="U91" i="3"/>
  <c r="V91" i="3"/>
  <c r="U92" i="3"/>
  <c r="V92" i="3"/>
  <c r="U93" i="3"/>
  <c r="V93" i="3"/>
  <c r="U94" i="3"/>
  <c r="V94" i="3"/>
  <c r="U95" i="3"/>
  <c r="V95" i="3"/>
  <c r="U96" i="3"/>
  <c r="V96" i="3"/>
  <c r="U97" i="3"/>
  <c r="V97" i="3"/>
  <c r="U98" i="3"/>
  <c r="V98" i="3"/>
  <c r="U99" i="3"/>
  <c r="V99" i="3"/>
  <c r="U100" i="3"/>
  <c r="V100" i="3"/>
  <c r="U101" i="3"/>
  <c r="V101" i="3"/>
  <c r="U102" i="3"/>
  <c r="V102" i="3"/>
  <c r="U104" i="3"/>
  <c r="V104" i="3"/>
  <c r="U111" i="3"/>
  <c r="V111" i="3"/>
  <c r="U112" i="3"/>
  <c r="V112" i="3"/>
  <c r="U113" i="3"/>
  <c r="V113" i="3"/>
  <c r="U114" i="3"/>
  <c r="V114" i="3"/>
  <c r="U115" i="3"/>
  <c r="V115" i="3"/>
  <c r="U116" i="3"/>
  <c r="V116" i="3"/>
  <c r="U117" i="3"/>
  <c r="V117" i="3"/>
  <c r="U118" i="3"/>
  <c r="V118" i="3"/>
  <c r="U119" i="3"/>
  <c r="V119" i="3"/>
  <c r="U120" i="3"/>
  <c r="V120" i="3"/>
  <c r="U121" i="3"/>
  <c r="V121" i="3"/>
  <c r="U122" i="3"/>
  <c r="V122" i="3"/>
  <c r="U123" i="3"/>
  <c r="V123" i="3"/>
  <c r="U124" i="3"/>
  <c r="V124" i="3"/>
  <c r="U125" i="3"/>
  <c r="V125" i="3"/>
  <c r="U126" i="3"/>
  <c r="V126" i="3"/>
  <c r="U127" i="3"/>
  <c r="V127" i="3"/>
  <c r="U128" i="3"/>
  <c r="V128" i="3"/>
  <c r="U129" i="3"/>
  <c r="V129" i="3"/>
  <c r="U131" i="3"/>
  <c r="V131" i="3"/>
  <c r="U132" i="3"/>
  <c r="V132" i="3"/>
  <c r="U133" i="3"/>
  <c r="V133" i="3"/>
  <c r="U134" i="3"/>
  <c r="V134" i="3"/>
  <c r="U135" i="3"/>
  <c r="V135" i="3"/>
  <c r="U138" i="3"/>
  <c r="V138" i="3"/>
  <c r="U140" i="3"/>
  <c r="V140" i="3"/>
  <c r="U141" i="3"/>
  <c r="V141" i="3"/>
  <c r="U142" i="3"/>
  <c r="V142" i="3"/>
  <c r="U143" i="3"/>
  <c r="V143" i="3"/>
  <c r="U144" i="3"/>
  <c r="V144" i="3"/>
  <c r="U145" i="3"/>
  <c r="V145" i="3"/>
  <c r="U146" i="3"/>
  <c r="V146" i="3"/>
  <c r="U147" i="3"/>
  <c r="V147" i="3"/>
  <c r="U148" i="3"/>
  <c r="V148" i="3"/>
  <c r="U149" i="3"/>
  <c r="V149" i="3"/>
  <c r="U150" i="3"/>
  <c r="V150" i="3"/>
  <c r="U151" i="3"/>
  <c r="V151" i="3"/>
  <c r="U152" i="3"/>
  <c r="V152" i="3"/>
  <c r="U153" i="3"/>
  <c r="V153" i="3"/>
  <c r="U154" i="3"/>
  <c r="V154" i="3"/>
  <c r="U155" i="3"/>
  <c r="V155" i="3"/>
  <c r="U156" i="3"/>
  <c r="V156" i="3"/>
  <c r="U157" i="3"/>
  <c r="V157" i="3"/>
  <c r="U158" i="3"/>
  <c r="V158" i="3"/>
  <c r="U159" i="3"/>
  <c r="V159" i="3"/>
  <c r="U160" i="3"/>
  <c r="V160" i="3"/>
  <c r="U161" i="3"/>
  <c r="V161" i="3"/>
  <c r="U162" i="3"/>
  <c r="V162" i="3"/>
  <c r="U163" i="3"/>
  <c r="V163" i="3"/>
  <c r="U168" i="3"/>
  <c r="V168" i="3"/>
  <c r="U169" i="3"/>
  <c r="V169" i="3"/>
  <c r="U170" i="3"/>
  <c r="V170" i="3"/>
  <c r="U171" i="3"/>
  <c r="V171" i="3"/>
  <c r="U172" i="3"/>
  <c r="V172" i="3"/>
  <c r="U173" i="3"/>
  <c r="V173" i="3"/>
  <c r="U174" i="3"/>
  <c r="V174" i="3"/>
  <c r="U175" i="3"/>
  <c r="V175" i="3"/>
  <c r="U176" i="3"/>
  <c r="V176" i="3"/>
  <c r="U177" i="3"/>
  <c r="V177" i="3"/>
  <c r="U178" i="3"/>
  <c r="V178" i="3"/>
  <c r="E1" i="3"/>
  <c r="U10" i="3"/>
  <c r="V10" i="3"/>
  <c r="U41" i="3"/>
  <c r="V41" i="3"/>
  <c r="U42" i="3"/>
  <c r="V42" i="3"/>
  <c r="U56" i="3"/>
  <c r="V56" i="3"/>
  <c r="U61" i="3"/>
  <c r="V61" i="3"/>
  <c r="U72" i="3"/>
  <c r="V72" i="3"/>
  <c r="U77" i="3"/>
  <c r="V77" i="3"/>
  <c r="U78" i="3"/>
  <c r="V78" i="3"/>
  <c r="U80" i="3"/>
  <c r="V80" i="3"/>
  <c r="U81" i="3"/>
  <c r="V81" i="3"/>
  <c r="U82" i="3"/>
  <c r="V82" i="3"/>
  <c r="U103" i="3"/>
  <c r="V103" i="3"/>
  <c r="U105" i="3"/>
  <c r="V105" i="3"/>
  <c r="U106" i="3"/>
  <c r="V106" i="3"/>
  <c r="U107" i="3"/>
  <c r="V107" i="3"/>
  <c r="U108" i="3"/>
  <c r="V108" i="3"/>
  <c r="U109" i="3"/>
  <c r="V109" i="3"/>
  <c r="U110" i="3"/>
  <c r="V110" i="3"/>
  <c r="U130" i="3"/>
  <c r="V130" i="3"/>
  <c r="U136" i="3"/>
  <c r="V136" i="3"/>
  <c r="U137" i="3"/>
  <c r="V137" i="3"/>
  <c r="U139" i="3"/>
  <c r="V139" i="3"/>
  <c r="U164" i="3"/>
  <c r="V164" i="3"/>
  <c r="U165" i="3"/>
  <c r="V165" i="3"/>
  <c r="U166" i="3"/>
  <c r="V166" i="3"/>
  <c r="V167" i="3"/>
  <c r="U167" i="3"/>
  <c r="U180" i="3"/>
  <c r="V180" i="3"/>
  <c r="U181" i="3"/>
  <c r="V181" i="3"/>
  <c r="U182" i="3"/>
  <c r="V182" i="3"/>
  <c r="U183" i="3"/>
  <c r="V183" i="3"/>
  <c r="U184" i="3"/>
  <c r="V184" i="3"/>
  <c r="U185" i="3"/>
  <c r="V185" i="3"/>
  <c r="U186" i="3"/>
  <c r="V186" i="3"/>
  <c r="U187" i="3"/>
  <c r="V187" i="3"/>
  <c r="U188" i="3"/>
  <c r="V188" i="3"/>
  <c r="U189" i="3"/>
  <c r="V189" i="3"/>
  <c r="U190" i="3"/>
  <c r="V190" i="3"/>
  <c r="U191" i="3"/>
  <c r="V191" i="3"/>
  <c r="S1076" i="5" l="1"/>
  <c r="S1080" i="5"/>
  <c r="S1072" i="5"/>
  <c r="S1075" i="5"/>
  <c r="S1084" i="5"/>
  <c r="S1081" i="5"/>
  <c r="S1077" i="5"/>
  <c r="S1085" i="5"/>
  <c r="S1079" i="5"/>
  <c r="S1073" i="5"/>
  <c r="S1067" i="5"/>
  <c r="S1083" i="5"/>
  <c r="S1074" i="5"/>
  <c r="S1071" i="5"/>
  <c r="S1082" i="5"/>
  <c r="S1078" i="5"/>
  <c r="S1070" i="5"/>
  <c r="U1" i="3" l="1"/>
  <c r="V1" i="3"/>
  <c r="AK1" i="3"/>
  <c r="BB1" i="3"/>
  <c r="F6" i="4"/>
  <c r="G6" i="4"/>
  <c r="H6" i="4"/>
  <c r="I6" i="4"/>
  <c r="J6" i="4"/>
  <c r="K6" i="4"/>
  <c r="L6" i="4"/>
  <c r="M6" i="4"/>
  <c r="N6" i="4"/>
  <c r="O6" i="4"/>
  <c r="P6" i="4"/>
  <c r="Q6" i="4"/>
  <c r="R6" i="4"/>
  <c r="E6" i="4"/>
  <c r="B6" i="4"/>
  <c r="V179" i="3"/>
  <c r="O20" i="7"/>
  <c r="O19" i="7"/>
  <c r="O18" i="7"/>
  <c r="O16" i="7"/>
  <c r="T13" i="7"/>
  <c r="T6" i="7"/>
  <c r="O1065" i="5"/>
  <c r="O1064" i="5"/>
  <c r="O1063" i="5"/>
  <c r="O1054" i="5"/>
  <c r="O1053" i="5"/>
  <c r="O1052" i="5"/>
  <c r="O1051" i="5"/>
  <c r="O1050" i="5"/>
  <c r="O1049" i="5"/>
  <c r="O1048" i="5"/>
  <c r="O1047" i="5"/>
  <c r="O1044" i="5"/>
  <c r="O1043" i="5"/>
  <c r="O1042" i="5"/>
  <c r="O1041" i="5"/>
  <c r="O1040" i="5"/>
  <c r="O1039" i="5"/>
  <c r="O1038" i="5"/>
  <c r="O1037" i="5"/>
  <c r="O1036" i="5"/>
  <c r="O1035" i="5"/>
  <c r="O1034" i="5"/>
  <c r="O1033" i="5"/>
  <c r="O1032" i="5"/>
  <c r="O1031" i="5"/>
  <c r="O1030" i="5"/>
  <c r="O1029" i="5"/>
  <c r="O1028" i="5"/>
  <c r="O1027" i="5"/>
  <c r="O1026" i="5"/>
  <c r="O1025" i="5"/>
  <c r="O1024" i="5"/>
  <c r="O1023" i="5"/>
  <c r="O1022" i="5"/>
  <c r="O1021" i="5"/>
  <c r="O1020" i="5"/>
  <c r="O1019" i="5"/>
  <c r="O1018" i="5"/>
  <c r="O1017" i="5"/>
  <c r="O1016" i="5"/>
  <c r="O1015" i="5"/>
  <c r="O1014" i="5"/>
  <c r="O1013" i="5"/>
  <c r="O1012" i="5"/>
  <c r="O1011" i="5"/>
  <c r="O1010" i="5"/>
  <c r="O1009" i="5"/>
  <c r="O1008" i="5"/>
  <c r="O1007" i="5"/>
  <c r="O1006" i="5"/>
  <c r="O1005" i="5"/>
  <c r="O1003" i="5"/>
  <c r="O1002" i="5"/>
  <c r="O1001" i="5"/>
  <c r="O1000" i="5"/>
  <c r="O999" i="5"/>
  <c r="O998" i="5"/>
  <c r="O991" i="5"/>
  <c r="O990" i="5"/>
  <c r="O989" i="5"/>
  <c r="O988" i="5"/>
  <c r="O987" i="5"/>
  <c r="O986" i="5"/>
  <c r="O985" i="5"/>
  <c r="O984" i="5"/>
  <c r="O983" i="5"/>
  <c r="O982" i="5"/>
  <c r="O981" i="5"/>
  <c r="O980" i="5"/>
  <c r="O956" i="5"/>
  <c r="O955" i="5"/>
  <c r="O954" i="5"/>
  <c r="O947" i="5"/>
  <c r="O946" i="5"/>
  <c r="O945" i="5"/>
  <c r="O944" i="5"/>
  <c r="O943" i="5"/>
  <c r="O942" i="5"/>
  <c r="O941" i="5"/>
  <c r="O940" i="5"/>
  <c r="O939" i="5"/>
  <c r="O938" i="5"/>
  <c r="O931" i="5"/>
  <c r="O930" i="5"/>
  <c r="O929" i="5"/>
  <c r="O928" i="5"/>
  <c r="O927" i="5"/>
  <c r="O926" i="5"/>
  <c r="O925" i="5"/>
  <c r="O924" i="5"/>
  <c r="O923" i="5"/>
  <c r="O922" i="5"/>
  <c r="O918" i="5"/>
  <c r="O917" i="5"/>
  <c r="O916" i="5"/>
  <c r="O915" i="5"/>
  <c r="O914" i="5"/>
  <c r="O913" i="5"/>
  <c r="O912" i="5"/>
  <c r="O911" i="5"/>
  <c r="O910" i="5"/>
  <c r="O909" i="5"/>
  <c r="O908" i="5"/>
  <c r="O907" i="5"/>
  <c r="O906" i="5"/>
  <c r="O905" i="5"/>
  <c r="O904" i="5"/>
  <c r="O903" i="5"/>
  <c r="O902" i="5"/>
  <c r="O901" i="5"/>
  <c r="O900" i="5"/>
  <c r="O899" i="5"/>
  <c r="O898" i="5"/>
  <c r="O897" i="5"/>
  <c r="O896" i="5"/>
  <c r="O895" i="5"/>
  <c r="O894" i="5"/>
  <c r="O893" i="5"/>
  <c r="O892" i="5"/>
  <c r="O891" i="5"/>
  <c r="O890" i="5"/>
  <c r="O889" i="5"/>
  <c r="O888" i="5"/>
  <c r="O887" i="5"/>
  <c r="O886" i="5"/>
  <c r="O885" i="5"/>
  <c r="O884" i="5"/>
  <c r="O878" i="5"/>
  <c r="O877" i="5"/>
  <c r="O876" i="5"/>
  <c r="O875" i="5"/>
  <c r="O874" i="5"/>
  <c r="O873" i="5"/>
  <c r="O872" i="5"/>
  <c r="O871" i="5"/>
  <c r="O870" i="5"/>
  <c r="O869" i="5"/>
  <c r="O868" i="5"/>
  <c r="O867" i="5"/>
  <c r="O866" i="5"/>
  <c r="O861" i="5"/>
  <c r="O860" i="5"/>
  <c r="O859" i="5"/>
  <c r="O858" i="5"/>
  <c r="O857" i="5"/>
  <c r="O854" i="5"/>
  <c r="O853" i="5"/>
  <c r="O849" i="5"/>
  <c r="O848" i="5"/>
  <c r="O847" i="5"/>
  <c r="O846" i="5"/>
  <c r="O845" i="5"/>
  <c r="O844" i="5"/>
  <c r="O835" i="5"/>
  <c r="O834" i="5"/>
  <c r="O833" i="5"/>
  <c r="O832" i="5"/>
  <c r="O831" i="5"/>
  <c r="O830" i="5"/>
  <c r="O829" i="5"/>
  <c r="O828" i="5"/>
  <c r="O827" i="5"/>
  <c r="O826" i="5"/>
  <c r="O825" i="5"/>
  <c r="O824" i="5"/>
  <c r="O823" i="5"/>
  <c r="O781" i="5"/>
  <c r="O780" i="5"/>
  <c r="O779" i="5"/>
  <c r="O778" i="5"/>
  <c r="O777" i="5"/>
  <c r="O776" i="5"/>
  <c r="O775" i="5"/>
  <c r="O774" i="5"/>
  <c r="O773" i="5"/>
  <c r="O772" i="5"/>
  <c r="O771" i="5"/>
  <c r="O770" i="5"/>
  <c r="O769" i="5"/>
  <c r="O768" i="5"/>
  <c r="O767" i="5"/>
  <c r="O766" i="5"/>
  <c r="O765" i="5"/>
  <c r="O764" i="5"/>
  <c r="O763" i="5"/>
  <c r="O762" i="5"/>
  <c r="O761" i="5"/>
  <c r="O760" i="5"/>
  <c r="O759" i="5"/>
  <c r="O758" i="5"/>
  <c r="O757" i="5"/>
  <c r="O756" i="5"/>
  <c r="O755" i="5"/>
  <c r="O754" i="5"/>
  <c r="O753" i="5"/>
  <c r="O752" i="5"/>
  <c r="O751" i="5"/>
  <c r="O750" i="5"/>
  <c r="O749" i="5"/>
  <c r="O748" i="5"/>
  <c r="O703" i="5"/>
  <c r="O702" i="5"/>
  <c r="O701" i="5"/>
  <c r="O700" i="5"/>
  <c r="O699" i="5"/>
  <c r="O698" i="5"/>
  <c r="O697" i="5"/>
  <c r="O696" i="5"/>
  <c r="O695" i="5"/>
  <c r="O694" i="5"/>
  <c r="O693" i="5"/>
  <c r="O669" i="5"/>
  <c r="O668" i="5"/>
  <c r="O667" i="5"/>
  <c r="O666" i="5"/>
  <c r="O665" i="5"/>
  <c r="O664" i="5"/>
  <c r="O663" i="5"/>
  <c r="O662" i="5"/>
  <c r="O661" i="5"/>
  <c r="O660" i="5"/>
  <c r="O659" i="5"/>
  <c r="O658" i="5"/>
  <c r="O637" i="5"/>
  <c r="O636" i="5"/>
  <c r="O635" i="5"/>
  <c r="O634" i="5"/>
  <c r="O633" i="5"/>
  <c r="O632" i="5"/>
  <c r="O631" i="5"/>
  <c r="O630" i="5"/>
  <c r="O629" i="5"/>
  <c r="O628" i="5"/>
  <c r="O627" i="5"/>
  <c r="O626" i="5"/>
  <c r="O625" i="5"/>
  <c r="O624" i="5"/>
  <c r="O623" i="5"/>
  <c r="O622" i="5"/>
  <c r="O621" i="5"/>
  <c r="O620" i="5"/>
  <c r="O619" i="5"/>
  <c r="O618" i="5"/>
  <c r="O617" i="5"/>
  <c r="O616" i="5"/>
  <c r="O615" i="5"/>
  <c r="O614" i="5"/>
  <c r="O613" i="5"/>
  <c r="O612" i="5"/>
  <c r="O611" i="5"/>
  <c r="O610" i="5"/>
  <c r="O600" i="5"/>
  <c r="O599" i="5"/>
  <c r="O598" i="5"/>
  <c r="O597" i="5"/>
  <c r="O596" i="5"/>
  <c r="O595" i="5"/>
  <c r="O593" i="5"/>
  <c r="O592" i="5"/>
  <c r="O591" i="5"/>
  <c r="O590" i="5"/>
  <c r="O589" i="5"/>
  <c r="O588" i="5"/>
  <c r="O585" i="5"/>
  <c r="O580" i="5"/>
  <c r="O579" i="5"/>
  <c r="O578" i="5"/>
  <c r="O577" i="5"/>
  <c r="O576" i="5"/>
  <c r="O575" i="5"/>
  <c r="O574" i="5"/>
  <c r="O573" i="5"/>
  <c r="O572" i="5"/>
  <c r="O571" i="5"/>
  <c r="O570" i="5"/>
  <c r="O569" i="5"/>
  <c r="O568" i="5"/>
  <c r="O567" i="5"/>
  <c r="O566" i="5"/>
  <c r="O565" i="5"/>
  <c r="O564" i="5"/>
  <c r="O563" i="5"/>
  <c r="O549" i="5"/>
  <c r="O546" i="5"/>
  <c r="O545" i="5"/>
  <c r="O544" i="5"/>
  <c r="O543" i="5"/>
  <c r="O542" i="5"/>
  <c r="O541" i="5"/>
  <c r="O540" i="5"/>
  <c r="O539" i="5"/>
  <c r="O538" i="5"/>
  <c r="O537" i="5"/>
  <c r="O536" i="5"/>
  <c r="O535" i="5"/>
  <c r="O534" i="5"/>
  <c r="O533" i="5"/>
  <c r="O532" i="5"/>
  <c r="O531" i="5"/>
  <c r="O530" i="5"/>
  <c r="O529" i="5"/>
  <c r="O528" i="5"/>
  <c r="O527" i="5"/>
  <c r="O526" i="5"/>
  <c r="O525" i="5"/>
  <c r="O524" i="5"/>
  <c r="O523" i="5"/>
  <c r="O522" i="5"/>
  <c r="O521" i="5"/>
  <c r="O520" i="5"/>
  <c r="O519" i="5"/>
  <c r="O518" i="5"/>
  <c r="O517" i="5"/>
  <c r="O516" i="5"/>
  <c r="O515" i="5"/>
  <c r="O514" i="5"/>
  <c r="O513" i="5"/>
  <c r="O512" i="5"/>
  <c r="O511" i="5"/>
  <c r="O510" i="5"/>
  <c r="O509" i="5"/>
  <c r="O508" i="5"/>
  <c r="O507" i="5"/>
  <c r="O506" i="5"/>
  <c r="O505" i="5"/>
  <c r="O488" i="5"/>
  <c r="O487" i="5"/>
  <c r="O486" i="5"/>
  <c r="O430" i="5"/>
  <c r="O429" i="5"/>
  <c r="O428" i="5"/>
  <c r="O427" i="5"/>
  <c r="O426" i="5"/>
  <c r="O425" i="5"/>
  <c r="O424" i="5"/>
  <c r="O403" i="5"/>
  <c r="O402" i="5"/>
  <c r="O401" i="5"/>
  <c r="O400" i="5"/>
  <c r="O3" i="5"/>
  <c r="O4" i="5"/>
  <c r="O5" i="5"/>
  <c r="O6" i="5"/>
  <c r="O7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O44" i="5"/>
  <c r="O45" i="5"/>
  <c r="O46" i="5"/>
  <c r="O47" i="5"/>
  <c r="O48" i="5"/>
  <c r="O49" i="5"/>
  <c r="O50" i="5"/>
  <c r="O51" i="5"/>
  <c r="O52" i="5"/>
  <c r="O53" i="5"/>
  <c r="O54" i="5"/>
  <c r="O55" i="5"/>
  <c r="O56" i="5"/>
  <c r="O57" i="5"/>
  <c r="O58" i="5"/>
  <c r="O59" i="5"/>
  <c r="O60" i="5"/>
  <c r="O61" i="5"/>
  <c r="O62" i="5"/>
  <c r="O63" i="5"/>
  <c r="O64" i="5"/>
  <c r="O65" i="5"/>
  <c r="O66" i="5"/>
  <c r="O67" i="5"/>
  <c r="O68" i="5"/>
  <c r="O69" i="5"/>
  <c r="O70" i="5"/>
  <c r="O71" i="5"/>
  <c r="O72" i="5"/>
  <c r="O73" i="5"/>
  <c r="O74" i="5"/>
  <c r="O75" i="5"/>
  <c r="O76" i="5"/>
  <c r="O77" i="5"/>
  <c r="O78" i="5"/>
  <c r="O79" i="5"/>
  <c r="O80" i="5"/>
  <c r="O81" i="5"/>
  <c r="O82" i="5"/>
  <c r="O83" i="5"/>
  <c r="O84" i="5"/>
  <c r="O85" i="5"/>
  <c r="O86" i="5"/>
  <c r="O87" i="5"/>
  <c r="O88" i="5"/>
  <c r="O89" i="5"/>
  <c r="O90" i="5"/>
  <c r="O91" i="5"/>
  <c r="O92" i="5"/>
  <c r="O93" i="5"/>
  <c r="O94" i="5"/>
  <c r="O95" i="5"/>
  <c r="O96" i="5"/>
  <c r="O97" i="5"/>
  <c r="O98" i="5"/>
  <c r="O99" i="5"/>
  <c r="O100" i="5"/>
  <c r="O101" i="5"/>
  <c r="O102" i="5"/>
  <c r="O103" i="5"/>
  <c r="O104" i="5"/>
  <c r="O105" i="5"/>
  <c r="O106" i="5"/>
  <c r="O107" i="5"/>
  <c r="O108" i="5"/>
  <c r="O109" i="5"/>
  <c r="O110" i="5"/>
  <c r="O111" i="5"/>
  <c r="O112" i="5"/>
  <c r="O113" i="5"/>
  <c r="O114" i="5"/>
  <c r="O115" i="5"/>
  <c r="O116" i="5"/>
  <c r="O117" i="5"/>
  <c r="O118" i="5"/>
  <c r="O119" i="5"/>
  <c r="O120" i="5"/>
  <c r="O121" i="5"/>
  <c r="O122" i="5"/>
  <c r="O123" i="5"/>
  <c r="O124" i="5"/>
  <c r="O125" i="5"/>
  <c r="O126" i="5"/>
  <c r="O127" i="5"/>
  <c r="O128" i="5"/>
  <c r="O129" i="5"/>
  <c r="O130" i="5"/>
  <c r="O131" i="5"/>
  <c r="O132" i="5"/>
  <c r="O133" i="5"/>
  <c r="O134" i="5"/>
  <c r="O135" i="5"/>
  <c r="O136" i="5"/>
  <c r="O137" i="5"/>
  <c r="O138" i="5"/>
  <c r="O139" i="5"/>
  <c r="O140" i="5"/>
  <c r="O141" i="5"/>
  <c r="O142" i="5"/>
  <c r="O143" i="5"/>
  <c r="O144" i="5"/>
  <c r="O145" i="5"/>
  <c r="O146" i="5"/>
  <c r="O147" i="5"/>
  <c r="O148" i="5"/>
  <c r="O149" i="5"/>
  <c r="O150" i="5"/>
  <c r="O151" i="5"/>
  <c r="O152" i="5"/>
  <c r="O153" i="5"/>
  <c r="O154" i="5"/>
  <c r="O155" i="5"/>
  <c r="O156" i="5"/>
  <c r="O157" i="5"/>
  <c r="O158" i="5"/>
  <c r="O159" i="5"/>
  <c r="O160" i="5"/>
  <c r="O161" i="5"/>
  <c r="O162" i="5"/>
  <c r="O163" i="5"/>
  <c r="O164" i="5"/>
  <c r="O165" i="5"/>
  <c r="O166" i="5"/>
  <c r="O167" i="5"/>
  <c r="O168" i="5"/>
  <c r="O169" i="5"/>
  <c r="O170" i="5"/>
  <c r="O171" i="5"/>
  <c r="O172" i="5"/>
  <c r="O173" i="5"/>
  <c r="O174" i="5"/>
  <c r="O175" i="5"/>
  <c r="O176" i="5"/>
  <c r="O177" i="5"/>
  <c r="O178" i="5"/>
  <c r="O179" i="5"/>
  <c r="O180" i="5"/>
  <c r="O181" i="5"/>
  <c r="O182" i="5"/>
  <c r="O183" i="5"/>
  <c r="O184" i="5"/>
  <c r="O185" i="5"/>
  <c r="O186" i="5"/>
  <c r="O187" i="5"/>
  <c r="O188" i="5"/>
  <c r="O189" i="5"/>
  <c r="O190" i="5"/>
  <c r="O191" i="5"/>
  <c r="O192" i="5"/>
  <c r="O193" i="5"/>
  <c r="O194" i="5"/>
  <c r="O195" i="5"/>
  <c r="O196" i="5"/>
  <c r="O197" i="5"/>
  <c r="O198" i="5"/>
  <c r="O199" i="5"/>
  <c r="O200" i="5"/>
  <c r="O201" i="5"/>
  <c r="O202" i="5"/>
  <c r="O203" i="5"/>
  <c r="O204" i="5"/>
  <c r="O205" i="5"/>
  <c r="O206" i="5"/>
  <c r="O207" i="5"/>
  <c r="O208" i="5"/>
  <c r="O209" i="5"/>
  <c r="O210" i="5"/>
  <c r="O211" i="5"/>
  <c r="O212" i="5"/>
  <c r="O213" i="5"/>
  <c r="O214" i="5"/>
  <c r="O215" i="5"/>
  <c r="O216" i="5"/>
  <c r="O217" i="5"/>
  <c r="O218" i="5"/>
  <c r="O219" i="5"/>
  <c r="O220" i="5"/>
  <c r="O221" i="5"/>
  <c r="O222" i="5"/>
  <c r="O223" i="5"/>
  <c r="O224" i="5"/>
  <c r="O225" i="5"/>
  <c r="O226" i="5"/>
  <c r="O227" i="5"/>
  <c r="O228" i="5"/>
  <c r="O229" i="5"/>
  <c r="O230" i="5"/>
  <c r="O231" i="5"/>
  <c r="O232" i="5"/>
  <c r="O233" i="5"/>
  <c r="O234" i="5"/>
  <c r="O235" i="5"/>
  <c r="O236" i="5"/>
  <c r="O237" i="5"/>
  <c r="O238" i="5"/>
  <c r="O239" i="5"/>
  <c r="O240" i="5"/>
  <c r="O241" i="5"/>
  <c r="O242" i="5"/>
  <c r="O243" i="5"/>
  <c r="O244" i="5"/>
  <c r="O245" i="5"/>
  <c r="O246" i="5"/>
  <c r="O247" i="5"/>
  <c r="O248" i="5"/>
  <c r="O249" i="5"/>
  <c r="O250" i="5"/>
  <c r="O251" i="5"/>
  <c r="O252" i="5"/>
  <c r="O253" i="5"/>
  <c r="O254" i="5"/>
  <c r="O255" i="5"/>
  <c r="O256" i="5"/>
  <c r="O257" i="5"/>
  <c r="O258" i="5"/>
  <c r="O259" i="5"/>
  <c r="O260" i="5"/>
  <c r="O261" i="5"/>
  <c r="O262" i="5"/>
  <c r="O263" i="5"/>
  <c r="O264" i="5"/>
  <c r="O265" i="5"/>
  <c r="O266" i="5"/>
  <c r="O267" i="5"/>
  <c r="O268" i="5"/>
  <c r="O269" i="5"/>
  <c r="O270" i="5"/>
  <c r="O271" i="5"/>
  <c r="O272" i="5"/>
  <c r="O273" i="5"/>
  <c r="O274" i="5"/>
  <c r="O275" i="5"/>
  <c r="O276" i="5"/>
  <c r="O277" i="5"/>
  <c r="O278" i="5"/>
  <c r="O279" i="5"/>
  <c r="O280" i="5"/>
  <c r="O281" i="5"/>
  <c r="O282" i="5"/>
  <c r="O283" i="5"/>
  <c r="O284" i="5"/>
  <c r="O285" i="5"/>
  <c r="O286" i="5"/>
  <c r="O287" i="5"/>
  <c r="O288" i="5"/>
  <c r="O289" i="5"/>
  <c r="O290" i="5"/>
  <c r="O291" i="5"/>
  <c r="O292" i="5"/>
  <c r="O293" i="5"/>
  <c r="O294" i="5"/>
  <c r="O295" i="5"/>
  <c r="O296" i="5"/>
  <c r="O297" i="5"/>
  <c r="O298" i="5"/>
  <c r="O299" i="5"/>
  <c r="O300" i="5"/>
  <c r="O301" i="5"/>
  <c r="O302" i="5"/>
  <c r="O303" i="5"/>
  <c r="O304" i="5"/>
  <c r="O305" i="5"/>
  <c r="O306" i="5"/>
  <c r="O307" i="5"/>
  <c r="O308" i="5"/>
  <c r="O309" i="5"/>
  <c r="O310" i="5"/>
  <c r="O311" i="5"/>
  <c r="O312" i="5"/>
  <c r="O313" i="5"/>
  <c r="O314" i="5"/>
  <c r="O315" i="5"/>
  <c r="O316" i="5"/>
  <c r="O317" i="5"/>
  <c r="O318" i="5"/>
  <c r="O319" i="5"/>
  <c r="O320" i="5"/>
  <c r="O321" i="5"/>
  <c r="O322" i="5"/>
  <c r="O323" i="5"/>
  <c r="O324" i="5"/>
  <c r="O325" i="5"/>
  <c r="O326" i="5"/>
  <c r="O327" i="5"/>
  <c r="O328" i="5"/>
  <c r="O329" i="5"/>
  <c r="O330" i="5"/>
  <c r="O331" i="5"/>
  <c r="O332" i="5"/>
  <c r="O333" i="5"/>
  <c r="O334" i="5"/>
  <c r="O335" i="5"/>
  <c r="O336" i="5"/>
  <c r="O337" i="5"/>
  <c r="O338" i="5"/>
  <c r="O339" i="5"/>
  <c r="O340" i="5"/>
  <c r="O341" i="5"/>
  <c r="O342" i="5"/>
  <c r="O343" i="5"/>
  <c r="O344" i="5"/>
  <c r="O345" i="5"/>
  <c r="O346" i="5"/>
  <c r="O347" i="5"/>
  <c r="O348" i="5"/>
  <c r="O349" i="5"/>
  <c r="O350" i="5"/>
  <c r="O351" i="5"/>
  <c r="O352" i="5"/>
  <c r="O353" i="5"/>
  <c r="O354" i="5"/>
  <c r="O355" i="5"/>
  <c r="O356" i="5"/>
  <c r="O357" i="5"/>
  <c r="O358" i="5"/>
  <c r="O359" i="5"/>
  <c r="O360" i="5"/>
  <c r="O361" i="5"/>
  <c r="O362" i="5"/>
  <c r="O363" i="5"/>
  <c r="O364" i="5"/>
  <c r="O365" i="5"/>
  <c r="O366" i="5"/>
  <c r="O367" i="5"/>
  <c r="O368" i="5"/>
  <c r="O369" i="5"/>
  <c r="O370" i="5"/>
  <c r="O371" i="5"/>
  <c r="O372" i="5"/>
  <c r="O373" i="5"/>
  <c r="O374" i="5"/>
  <c r="O375" i="5"/>
  <c r="O376" i="5"/>
  <c r="O377" i="5"/>
  <c r="O378" i="5"/>
  <c r="O379" i="5"/>
  <c r="O380" i="5"/>
  <c r="O381" i="5"/>
  <c r="O382" i="5"/>
  <c r="O383" i="5"/>
  <c r="O384" i="5"/>
  <c r="O385" i="5"/>
  <c r="O386" i="5"/>
  <c r="O387" i="5"/>
  <c r="O388" i="5"/>
  <c r="O389" i="5"/>
  <c r="O390" i="5"/>
  <c r="O391" i="5"/>
  <c r="O392" i="5"/>
  <c r="O393" i="5"/>
  <c r="O394" i="5"/>
  <c r="O395" i="5"/>
  <c r="O396" i="5"/>
  <c r="O397" i="5"/>
  <c r="O398" i="5"/>
  <c r="O399" i="5"/>
  <c r="O404" i="5"/>
  <c r="O405" i="5"/>
  <c r="O406" i="5"/>
  <c r="O407" i="5"/>
  <c r="O408" i="5"/>
  <c r="O409" i="5"/>
  <c r="O410" i="5"/>
  <c r="O411" i="5"/>
  <c r="O412" i="5"/>
  <c r="O413" i="5"/>
  <c r="O414" i="5"/>
  <c r="O415" i="5"/>
  <c r="O416" i="5"/>
  <c r="O417" i="5"/>
  <c r="O418" i="5"/>
  <c r="O419" i="5"/>
  <c r="O420" i="5"/>
  <c r="O421" i="5"/>
  <c r="O422" i="5"/>
  <c r="O423" i="5"/>
  <c r="O431" i="5"/>
  <c r="O432" i="5"/>
  <c r="O433" i="5"/>
  <c r="O434" i="5"/>
  <c r="O435" i="5"/>
  <c r="O436" i="5"/>
  <c r="O437" i="5"/>
  <c r="O438" i="5"/>
  <c r="O439" i="5"/>
  <c r="O440" i="5"/>
  <c r="O441" i="5"/>
  <c r="O442" i="5"/>
  <c r="O443" i="5"/>
  <c r="O444" i="5"/>
  <c r="O445" i="5"/>
  <c r="O446" i="5"/>
  <c r="O447" i="5"/>
  <c r="O448" i="5"/>
  <c r="O449" i="5"/>
  <c r="O450" i="5"/>
  <c r="O451" i="5"/>
  <c r="O452" i="5"/>
  <c r="O453" i="5"/>
  <c r="O454" i="5"/>
  <c r="O455" i="5"/>
  <c r="O456" i="5"/>
  <c r="O457" i="5"/>
  <c r="O458" i="5"/>
  <c r="O459" i="5"/>
  <c r="O460" i="5"/>
  <c r="O461" i="5"/>
  <c r="O462" i="5"/>
  <c r="O463" i="5"/>
  <c r="O464" i="5"/>
  <c r="O465" i="5"/>
  <c r="O466" i="5"/>
  <c r="O467" i="5"/>
  <c r="O468" i="5"/>
  <c r="O469" i="5"/>
  <c r="O470" i="5"/>
  <c r="O471" i="5"/>
  <c r="O472" i="5"/>
  <c r="O473" i="5"/>
  <c r="O474" i="5"/>
  <c r="O475" i="5"/>
  <c r="O476" i="5"/>
  <c r="O477" i="5"/>
  <c r="O478" i="5"/>
  <c r="O479" i="5"/>
  <c r="O480" i="5"/>
  <c r="O481" i="5"/>
  <c r="O482" i="5"/>
  <c r="O483" i="5"/>
  <c r="O484" i="5"/>
  <c r="O485" i="5"/>
  <c r="O489" i="5"/>
  <c r="O490" i="5"/>
  <c r="O491" i="5"/>
  <c r="O492" i="5"/>
  <c r="O493" i="5"/>
  <c r="O494" i="5"/>
  <c r="O495" i="5"/>
  <c r="O496" i="5"/>
  <c r="O497" i="5"/>
  <c r="O498" i="5"/>
  <c r="O499" i="5"/>
  <c r="O500" i="5"/>
  <c r="O501" i="5"/>
  <c r="O502" i="5"/>
  <c r="O503" i="5"/>
  <c r="O504" i="5"/>
  <c r="O547" i="5"/>
  <c r="O548" i="5"/>
  <c r="O550" i="5"/>
  <c r="O551" i="5"/>
  <c r="O552" i="5"/>
  <c r="O553" i="5"/>
  <c r="O554" i="5"/>
  <c r="O555" i="5"/>
  <c r="O556" i="5"/>
  <c r="O557" i="5"/>
  <c r="O558" i="5"/>
  <c r="O559" i="5"/>
  <c r="O560" i="5"/>
  <c r="O561" i="5"/>
  <c r="O562" i="5"/>
  <c r="O581" i="5"/>
  <c r="O582" i="5"/>
  <c r="O583" i="5"/>
  <c r="O584" i="5"/>
  <c r="O586" i="5"/>
  <c r="O587" i="5"/>
  <c r="O594" i="5"/>
  <c r="O601" i="5"/>
  <c r="O602" i="5"/>
  <c r="O603" i="5"/>
  <c r="O604" i="5"/>
  <c r="O605" i="5"/>
  <c r="O606" i="5"/>
  <c r="O607" i="5"/>
  <c r="O608" i="5"/>
  <c r="O609" i="5"/>
  <c r="O638" i="5"/>
  <c r="O639" i="5"/>
  <c r="O640" i="5"/>
  <c r="O641" i="5"/>
  <c r="O642" i="5"/>
  <c r="O643" i="5"/>
  <c r="O644" i="5"/>
  <c r="O645" i="5"/>
  <c r="O646" i="5"/>
  <c r="O647" i="5"/>
  <c r="O648" i="5"/>
  <c r="O649" i="5"/>
  <c r="O650" i="5"/>
  <c r="O651" i="5"/>
  <c r="O652" i="5"/>
  <c r="O653" i="5"/>
  <c r="O654" i="5"/>
  <c r="O655" i="5"/>
  <c r="O656" i="5"/>
  <c r="O657" i="5"/>
  <c r="O670" i="5"/>
  <c r="O671" i="5"/>
  <c r="O672" i="5"/>
  <c r="O673" i="5"/>
  <c r="O674" i="5"/>
  <c r="O675" i="5"/>
  <c r="O676" i="5"/>
  <c r="O677" i="5"/>
  <c r="O678" i="5"/>
  <c r="O679" i="5"/>
  <c r="O680" i="5"/>
  <c r="O681" i="5"/>
  <c r="O682" i="5"/>
  <c r="O683" i="5"/>
  <c r="O684" i="5"/>
  <c r="O685" i="5"/>
  <c r="O686" i="5"/>
  <c r="O687" i="5"/>
  <c r="O688" i="5"/>
  <c r="O689" i="5"/>
  <c r="O690" i="5"/>
  <c r="O691" i="5"/>
  <c r="O692" i="5"/>
  <c r="O704" i="5"/>
  <c r="O705" i="5"/>
  <c r="O706" i="5"/>
  <c r="O707" i="5"/>
  <c r="O708" i="5"/>
  <c r="O709" i="5"/>
  <c r="O710" i="5"/>
  <c r="O711" i="5"/>
  <c r="O712" i="5"/>
  <c r="O713" i="5"/>
  <c r="O714" i="5"/>
  <c r="O715" i="5"/>
  <c r="O716" i="5"/>
  <c r="O717" i="5"/>
  <c r="O718" i="5"/>
  <c r="O719" i="5"/>
  <c r="O720" i="5"/>
  <c r="O721" i="5"/>
  <c r="O722" i="5"/>
  <c r="O723" i="5"/>
  <c r="O724" i="5"/>
  <c r="O725" i="5"/>
  <c r="O726" i="5"/>
  <c r="O727" i="5"/>
  <c r="O728" i="5"/>
  <c r="O729" i="5"/>
  <c r="O730" i="5"/>
  <c r="O731" i="5"/>
  <c r="O732" i="5"/>
  <c r="O733" i="5"/>
  <c r="O734" i="5"/>
  <c r="O735" i="5"/>
  <c r="O736" i="5"/>
  <c r="O737" i="5"/>
  <c r="O738" i="5"/>
  <c r="O739" i="5"/>
  <c r="O740" i="5"/>
  <c r="O741" i="5"/>
  <c r="O742" i="5"/>
  <c r="O743" i="5"/>
  <c r="O744" i="5"/>
  <c r="O745" i="5"/>
  <c r="O746" i="5"/>
  <c r="O747" i="5"/>
  <c r="O782" i="5"/>
  <c r="O783" i="5"/>
  <c r="O784" i="5"/>
  <c r="O785" i="5"/>
  <c r="O786" i="5"/>
  <c r="O787" i="5"/>
  <c r="O788" i="5"/>
  <c r="O789" i="5"/>
  <c r="O790" i="5"/>
  <c r="O791" i="5"/>
  <c r="O792" i="5"/>
  <c r="O793" i="5"/>
  <c r="O794" i="5"/>
  <c r="O795" i="5"/>
  <c r="O796" i="5"/>
  <c r="O797" i="5"/>
  <c r="O798" i="5"/>
  <c r="O799" i="5"/>
  <c r="O800" i="5"/>
  <c r="O801" i="5"/>
  <c r="O802" i="5"/>
  <c r="O803" i="5"/>
  <c r="O804" i="5"/>
  <c r="O805" i="5"/>
  <c r="O806" i="5"/>
  <c r="O807" i="5"/>
  <c r="O808" i="5"/>
  <c r="O809" i="5"/>
  <c r="O810" i="5"/>
  <c r="O811" i="5"/>
  <c r="O812" i="5"/>
  <c r="O813" i="5"/>
  <c r="O814" i="5"/>
  <c r="O815" i="5"/>
  <c r="O816" i="5"/>
  <c r="O817" i="5"/>
  <c r="O818" i="5"/>
  <c r="O819" i="5"/>
  <c r="O820" i="5"/>
  <c r="O821" i="5"/>
  <c r="O822" i="5"/>
  <c r="O836" i="5"/>
  <c r="O837" i="5"/>
  <c r="O838" i="5"/>
  <c r="O839" i="5"/>
  <c r="O840" i="5"/>
  <c r="O841" i="5"/>
  <c r="O842" i="5"/>
  <c r="O843" i="5"/>
  <c r="O850" i="5"/>
  <c r="O851" i="5"/>
  <c r="O852" i="5"/>
  <c r="O855" i="5"/>
  <c r="O856" i="5"/>
  <c r="O862" i="5"/>
  <c r="O863" i="5"/>
  <c r="O864" i="5"/>
  <c r="O865" i="5"/>
  <c r="O879" i="5"/>
  <c r="O880" i="5"/>
  <c r="O881" i="5"/>
  <c r="O882" i="5"/>
  <c r="O883" i="5"/>
  <c r="O919" i="5"/>
  <c r="O920" i="5"/>
  <c r="O921" i="5"/>
  <c r="O932" i="5"/>
  <c r="O933" i="5"/>
  <c r="O934" i="5"/>
  <c r="O935" i="5"/>
  <c r="O936" i="5"/>
  <c r="O937" i="5"/>
  <c r="O948" i="5"/>
  <c r="O949" i="5"/>
  <c r="O950" i="5"/>
  <c r="O951" i="5"/>
  <c r="O952" i="5"/>
  <c r="O953" i="5"/>
  <c r="O957" i="5"/>
  <c r="O958" i="5"/>
  <c r="O959" i="5"/>
  <c r="O960" i="5"/>
  <c r="O961" i="5"/>
  <c r="O962" i="5"/>
  <c r="O963" i="5"/>
  <c r="O964" i="5"/>
  <c r="O965" i="5"/>
  <c r="O966" i="5"/>
  <c r="O967" i="5"/>
  <c r="O968" i="5"/>
  <c r="O969" i="5"/>
  <c r="O970" i="5"/>
  <c r="O971" i="5"/>
  <c r="O972" i="5"/>
  <c r="O973" i="5"/>
  <c r="O974" i="5"/>
  <c r="O975" i="5"/>
  <c r="O976" i="5"/>
  <c r="O977" i="5"/>
  <c r="O978" i="5"/>
  <c r="O979" i="5"/>
  <c r="O992" i="5"/>
  <c r="O993" i="5"/>
  <c r="O994" i="5"/>
  <c r="O995" i="5"/>
  <c r="O996" i="5"/>
  <c r="O997" i="5"/>
  <c r="O1004" i="5"/>
  <c r="O1045" i="5"/>
  <c r="O1046" i="5"/>
  <c r="O1055" i="5"/>
  <c r="O1056" i="5"/>
  <c r="O1057" i="5"/>
  <c r="O1058" i="5"/>
  <c r="O1059" i="5"/>
  <c r="O1060" i="5"/>
  <c r="O1061" i="5"/>
  <c r="O1062" i="5"/>
  <c r="O1066" i="5"/>
  <c r="H3" i="2"/>
  <c r="H4" i="2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E4" i="2"/>
  <c r="E5" i="2"/>
  <c r="E6" i="2"/>
  <c r="Q855" i="5" s="1"/>
  <c r="E7" i="2"/>
  <c r="Q451" i="5" s="1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" i="2"/>
  <c r="J1066" i="5"/>
  <c r="T1066" i="5" s="1"/>
  <c r="K1066" i="5"/>
  <c r="N1066" i="5"/>
  <c r="P1066" i="5"/>
  <c r="U1066" i="5"/>
  <c r="J1055" i="5"/>
  <c r="T1055" i="5" s="1"/>
  <c r="J1056" i="5"/>
  <c r="T1056" i="5" s="1"/>
  <c r="J1057" i="5"/>
  <c r="T1057" i="5" s="1"/>
  <c r="J1058" i="5"/>
  <c r="T1058" i="5" s="1"/>
  <c r="J1059" i="5"/>
  <c r="T1059" i="5" s="1"/>
  <c r="J1060" i="5"/>
  <c r="T1060" i="5" s="1"/>
  <c r="J1061" i="5"/>
  <c r="T1061" i="5" s="1"/>
  <c r="J1062" i="5"/>
  <c r="T1062" i="5" s="1"/>
  <c r="K1055" i="5"/>
  <c r="R1055" i="5" s="1"/>
  <c r="K1056" i="5"/>
  <c r="L1056" i="5" s="1"/>
  <c r="K1057" i="5"/>
  <c r="K1058" i="5"/>
  <c r="K1059" i="5"/>
  <c r="K1060" i="5"/>
  <c r="L1060" i="5" s="1"/>
  <c r="K1061" i="5"/>
  <c r="K1062" i="5"/>
  <c r="N1055" i="5"/>
  <c r="M1055" i="5" s="1"/>
  <c r="N1056" i="5"/>
  <c r="M1056" i="5" s="1"/>
  <c r="N1057" i="5"/>
  <c r="M1057" i="5" s="1"/>
  <c r="N1058" i="5"/>
  <c r="M1058" i="5" s="1"/>
  <c r="N1059" i="5"/>
  <c r="M1059" i="5" s="1"/>
  <c r="N1060" i="5"/>
  <c r="M1060" i="5" s="1"/>
  <c r="N1061" i="5"/>
  <c r="M1061" i="5" s="1"/>
  <c r="N1062" i="5"/>
  <c r="M1062" i="5" s="1"/>
  <c r="P1055" i="5"/>
  <c r="P1056" i="5"/>
  <c r="P1057" i="5"/>
  <c r="P1058" i="5"/>
  <c r="P1059" i="5"/>
  <c r="P1060" i="5"/>
  <c r="P1061" i="5"/>
  <c r="P1062" i="5"/>
  <c r="U1055" i="5"/>
  <c r="U1056" i="5"/>
  <c r="U1057" i="5"/>
  <c r="U1058" i="5"/>
  <c r="U1059" i="5"/>
  <c r="U1060" i="5"/>
  <c r="U1061" i="5"/>
  <c r="U1062" i="5"/>
  <c r="J1045" i="5"/>
  <c r="T1045" i="5" s="1"/>
  <c r="J1046" i="5"/>
  <c r="T1046" i="5" s="1"/>
  <c r="K1045" i="5"/>
  <c r="K1046" i="5"/>
  <c r="N1045" i="5"/>
  <c r="N1046" i="5"/>
  <c r="M1046" i="5" s="1"/>
  <c r="P1045" i="5"/>
  <c r="P1046" i="5"/>
  <c r="U1045" i="5"/>
  <c r="U1046" i="5"/>
  <c r="J1004" i="5"/>
  <c r="T1004" i="5" s="1"/>
  <c r="K1004" i="5"/>
  <c r="N1004" i="5"/>
  <c r="M1004" i="5" s="1"/>
  <c r="P1004" i="5"/>
  <c r="U1004" i="5"/>
  <c r="J992" i="5"/>
  <c r="T992" i="5" s="1"/>
  <c r="J993" i="5"/>
  <c r="T993" i="5" s="1"/>
  <c r="J994" i="5"/>
  <c r="T994" i="5" s="1"/>
  <c r="J995" i="5"/>
  <c r="T995" i="5" s="1"/>
  <c r="J996" i="5"/>
  <c r="T996" i="5" s="1"/>
  <c r="J997" i="5"/>
  <c r="T997" i="5" s="1"/>
  <c r="K992" i="5"/>
  <c r="K993" i="5"/>
  <c r="K994" i="5"/>
  <c r="K995" i="5"/>
  <c r="K996" i="5"/>
  <c r="K997" i="5"/>
  <c r="N992" i="5"/>
  <c r="M992" i="5" s="1"/>
  <c r="N993" i="5"/>
  <c r="M993" i="5" s="1"/>
  <c r="N994" i="5"/>
  <c r="M994" i="5" s="1"/>
  <c r="N995" i="5"/>
  <c r="M995" i="5" s="1"/>
  <c r="N996" i="5"/>
  <c r="M996" i="5" s="1"/>
  <c r="N997" i="5"/>
  <c r="M997" i="5" s="1"/>
  <c r="P992" i="5"/>
  <c r="P993" i="5"/>
  <c r="P994" i="5"/>
  <c r="P995" i="5"/>
  <c r="P996" i="5"/>
  <c r="P997" i="5"/>
  <c r="U992" i="5"/>
  <c r="U993" i="5"/>
  <c r="U994" i="5"/>
  <c r="U995" i="5"/>
  <c r="U996" i="5"/>
  <c r="U997" i="5"/>
  <c r="J958" i="5"/>
  <c r="T958" i="5" s="1"/>
  <c r="J959" i="5"/>
  <c r="T959" i="5" s="1"/>
  <c r="J960" i="5"/>
  <c r="T960" i="5" s="1"/>
  <c r="J961" i="5"/>
  <c r="T961" i="5" s="1"/>
  <c r="J962" i="5"/>
  <c r="T962" i="5" s="1"/>
  <c r="J963" i="5"/>
  <c r="T963" i="5" s="1"/>
  <c r="J964" i="5"/>
  <c r="T964" i="5" s="1"/>
  <c r="J965" i="5"/>
  <c r="T965" i="5" s="1"/>
  <c r="J966" i="5"/>
  <c r="T966" i="5" s="1"/>
  <c r="J967" i="5"/>
  <c r="T967" i="5" s="1"/>
  <c r="J968" i="5"/>
  <c r="T968" i="5" s="1"/>
  <c r="J969" i="5"/>
  <c r="T969" i="5" s="1"/>
  <c r="J970" i="5"/>
  <c r="J971" i="5"/>
  <c r="T971" i="5" s="1"/>
  <c r="J972" i="5"/>
  <c r="T972" i="5" s="1"/>
  <c r="J973" i="5"/>
  <c r="T973" i="5" s="1"/>
  <c r="J974" i="5"/>
  <c r="T974" i="5" s="1"/>
  <c r="J975" i="5"/>
  <c r="T975" i="5" s="1"/>
  <c r="J976" i="5"/>
  <c r="T976" i="5" s="1"/>
  <c r="J977" i="5"/>
  <c r="T977" i="5" s="1"/>
  <c r="J978" i="5"/>
  <c r="T978" i="5" s="1"/>
  <c r="J979" i="5"/>
  <c r="T979" i="5" s="1"/>
  <c r="K958" i="5"/>
  <c r="L958" i="5" s="1"/>
  <c r="K959" i="5"/>
  <c r="L959" i="5" s="1"/>
  <c r="K960" i="5"/>
  <c r="K961" i="5"/>
  <c r="L961" i="5" s="1"/>
  <c r="K962" i="5"/>
  <c r="L962" i="5" s="1"/>
  <c r="K963" i="5"/>
  <c r="L963" i="5" s="1"/>
  <c r="K964" i="5"/>
  <c r="K965" i="5"/>
  <c r="L965" i="5" s="1"/>
  <c r="K966" i="5"/>
  <c r="L966" i="5" s="1"/>
  <c r="K967" i="5"/>
  <c r="K968" i="5"/>
  <c r="K969" i="5"/>
  <c r="L969" i="5" s="1"/>
  <c r="K970" i="5"/>
  <c r="L970" i="5" s="1"/>
  <c r="K971" i="5"/>
  <c r="L971" i="5" s="1"/>
  <c r="K972" i="5"/>
  <c r="K973" i="5"/>
  <c r="L973" i="5" s="1"/>
  <c r="K974" i="5"/>
  <c r="L974" i="5" s="1"/>
  <c r="K975" i="5"/>
  <c r="L975" i="5" s="1"/>
  <c r="K976" i="5"/>
  <c r="K977" i="5"/>
  <c r="L977" i="5" s="1"/>
  <c r="K978" i="5"/>
  <c r="L978" i="5" s="1"/>
  <c r="K979" i="5"/>
  <c r="N958" i="5"/>
  <c r="M958" i="5" s="1"/>
  <c r="N959" i="5"/>
  <c r="M959" i="5" s="1"/>
  <c r="N960" i="5"/>
  <c r="M960" i="5" s="1"/>
  <c r="N961" i="5"/>
  <c r="M961" i="5" s="1"/>
  <c r="N962" i="5"/>
  <c r="M962" i="5" s="1"/>
  <c r="N963" i="5"/>
  <c r="M963" i="5" s="1"/>
  <c r="N964" i="5"/>
  <c r="M964" i="5" s="1"/>
  <c r="N965" i="5"/>
  <c r="M965" i="5" s="1"/>
  <c r="N966" i="5"/>
  <c r="M966" i="5" s="1"/>
  <c r="N967" i="5"/>
  <c r="M967" i="5" s="1"/>
  <c r="N968" i="5"/>
  <c r="M968" i="5" s="1"/>
  <c r="N969" i="5"/>
  <c r="M969" i="5" s="1"/>
  <c r="N970" i="5"/>
  <c r="M970" i="5" s="1"/>
  <c r="N971" i="5"/>
  <c r="M971" i="5" s="1"/>
  <c r="N972" i="5"/>
  <c r="M972" i="5" s="1"/>
  <c r="N973" i="5"/>
  <c r="M973" i="5" s="1"/>
  <c r="N974" i="5"/>
  <c r="M974" i="5" s="1"/>
  <c r="N975" i="5"/>
  <c r="M975" i="5" s="1"/>
  <c r="N976" i="5"/>
  <c r="M976" i="5" s="1"/>
  <c r="N977" i="5"/>
  <c r="M977" i="5" s="1"/>
  <c r="N978" i="5"/>
  <c r="M978" i="5" s="1"/>
  <c r="N979" i="5"/>
  <c r="M979" i="5" s="1"/>
  <c r="P958" i="5"/>
  <c r="P959" i="5"/>
  <c r="P960" i="5"/>
  <c r="P961" i="5"/>
  <c r="P962" i="5"/>
  <c r="P963" i="5"/>
  <c r="P964" i="5"/>
  <c r="P965" i="5"/>
  <c r="P966" i="5"/>
  <c r="P967" i="5"/>
  <c r="P968" i="5"/>
  <c r="P969" i="5"/>
  <c r="P970" i="5"/>
  <c r="P971" i="5"/>
  <c r="P972" i="5"/>
  <c r="P973" i="5"/>
  <c r="P974" i="5"/>
  <c r="P975" i="5"/>
  <c r="P976" i="5"/>
  <c r="P977" i="5"/>
  <c r="P978" i="5"/>
  <c r="P979" i="5"/>
  <c r="T970" i="5"/>
  <c r="U958" i="5"/>
  <c r="U959" i="5"/>
  <c r="U960" i="5"/>
  <c r="U961" i="5"/>
  <c r="U962" i="5"/>
  <c r="U963" i="5"/>
  <c r="U964" i="5"/>
  <c r="U965" i="5"/>
  <c r="U966" i="5"/>
  <c r="U967" i="5"/>
  <c r="U968" i="5"/>
  <c r="U969" i="5"/>
  <c r="U970" i="5"/>
  <c r="U971" i="5"/>
  <c r="U972" i="5"/>
  <c r="U973" i="5"/>
  <c r="U974" i="5"/>
  <c r="U975" i="5"/>
  <c r="U976" i="5"/>
  <c r="U977" i="5"/>
  <c r="U978" i="5"/>
  <c r="U979" i="5"/>
  <c r="J957" i="5"/>
  <c r="T957" i="5" s="1"/>
  <c r="K957" i="5"/>
  <c r="N957" i="5"/>
  <c r="M957" i="5" s="1"/>
  <c r="P957" i="5"/>
  <c r="U957" i="5"/>
  <c r="J948" i="5"/>
  <c r="T948" i="5" s="1"/>
  <c r="J949" i="5"/>
  <c r="T949" i="5" s="1"/>
  <c r="J950" i="5"/>
  <c r="T950" i="5" s="1"/>
  <c r="J951" i="5"/>
  <c r="T951" i="5" s="1"/>
  <c r="J952" i="5"/>
  <c r="T952" i="5" s="1"/>
  <c r="J953" i="5"/>
  <c r="T953" i="5" s="1"/>
  <c r="K948" i="5"/>
  <c r="K949" i="5"/>
  <c r="K950" i="5"/>
  <c r="K951" i="5"/>
  <c r="K952" i="5"/>
  <c r="K953" i="5"/>
  <c r="N948" i="5"/>
  <c r="N949" i="5"/>
  <c r="M949" i="5" s="1"/>
  <c r="N950" i="5"/>
  <c r="M950" i="5" s="1"/>
  <c r="N951" i="5"/>
  <c r="M951" i="5" s="1"/>
  <c r="N952" i="5"/>
  <c r="N953" i="5"/>
  <c r="M953" i="5" s="1"/>
  <c r="P948" i="5"/>
  <c r="P949" i="5"/>
  <c r="P950" i="5"/>
  <c r="P951" i="5"/>
  <c r="P952" i="5"/>
  <c r="P953" i="5"/>
  <c r="U948" i="5"/>
  <c r="U949" i="5"/>
  <c r="U950" i="5"/>
  <c r="U951" i="5"/>
  <c r="U952" i="5"/>
  <c r="U953" i="5"/>
  <c r="J937" i="5"/>
  <c r="T937" i="5" s="1"/>
  <c r="K937" i="5"/>
  <c r="N937" i="5"/>
  <c r="M937" i="5" s="1"/>
  <c r="P937" i="5"/>
  <c r="U937" i="5"/>
  <c r="J919" i="5"/>
  <c r="T919" i="5" s="1"/>
  <c r="J920" i="5"/>
  <c r="T920" i="5" s="1"/>
  <c r="J921" i="5"/>
  <c r="T921" i="5" s="1"/>
  <c r="J932" i="5"/>
  <c r="T932" i="5" s="1"/>
  <c r="J933" i="5"/>
  <c r="T933" i="5" s="1"/>
  <c r="J934" i="5"/>
  <c r="J935" i="5"/>
  <c r="T935" i="5" s="1"/>
  <c r="J936" i="5"/>
  <c r="K919" i="5"/>
  <c r="K920" i="5"/>
  <c r="K921" i="5"/>
  <c r="R921" i="5" s="1"/>
  <c r="K932" i="5"/>
  <c r="K933" i="5"/>
  <c r="L933" i="5" s="1"/>
  <c r="K934" i="5"/>
  <c r="R934" i="5" s="1"/>
  <c r="K935" i="5"/>
  <c r="K936" i="5"/>
  <c r="N919" i="5"/>
  <c r="M919" i="5" s="1"/>
  <c r="N920" i="5"/>
  <c r="N921" i="5"/>
  <c r="M921" i="5" s="1"/>
  <c r="N932" i="5"/>
  <c r="M932" i="5" s="1"/>
  <c r="N933" i="5"/>
  <c r="M933" i="5" s="1"/>
  <c r="N934" i="5"/>
  <c r="N935" i="5"/>
  <c r="M935" i="5" s="1"/>
  <c r="N936" i="5"/>
  <c r="M936" i="5" s="1"/>
  <c r="P919" i="5"/>
  <c r="P920" i="5"/>
  <c r="P921" i="5"/>
  <c r="P932" i="5"/>
  <c r="P933" i="5"/>
  <c r="P934" i="5"/>
  <c r="P935" i="5"/>
  <c r="P936" i="5"/>
  <c r="U919" i="5"/>
  <c r="U920" i="5"/>
  <c r="U921" i="5"/>
  <c r="U932" i="5"/>
  <c r="U933" i="5"/>
  <c r="U934" i="5"/>
  <c r="U935" i="5"/>
  <c r="U936" i="5"/>
  <c r="J879" i="5"/>
  <c r="J880" i="5"/>
  <c r="T880" i="5" s="1"/>
  <c r="J881" i="5"/>
  <c r="J882" i="5"/>
  <c r="T882" i="5" s="1"/>
  <c r="J883" i="5"/>
  <c r="T883" i="5" s="1"/>
  <c r="K879" i="5"/>
  <c r="K880" i="5"/>
  <c r="K881" i="5"/>
  <c r="K882" i="5"/>
  <c r="K883" i="5"/>
  <c r="N879" i="5"/>
  <c r="M879" i="5" s="1"/>
  <c r="N880" i="5"/>
  <c r="M880" i="5" s="1"/>
  <c r="N881" i="5"/>
  <c r="N882" i="5"/>
  <c r="M882" i="5" s="1"/>
  <c r="N883" i="5"/>
  <c r="M883" i="5" s="1"/>
  <c r="P879" i="5"/>
  <c r="P880" i="5"/>
  <c r="P881" i="5"/>
  <c r="P882" i="5"/>
  <c r="P883" i="5"/>
  <c r="U879" i="5"/>
  <c r="U880" i="5"/>
  <c r="U881" i="5"/>
  <c r="U882" i="5"/>
  <c r="U883" i="5"/>
  <c r="J862" i="5"/>
  <c r="T862" i="5" s="1"/>
  <c r="J863" i="5"/>
  <c r="T863" i="5" s="1"/>
  <c r="J864" i="5"/>
  <c r="T864" i="5" s="1"/>
  <c r="J865" i="5"/>
  <c r="T865" i="5" s="1"/>
  <c r="K862" i="5"/>
  <c r="R862" i="5" s="1"/>
  <c r="K863" i="5"/>
  <c r="K864" i="5"/>
  <c r="K865" i="5"/>
  <c r="N862" i="5"/>
  <c r="M862" i="5" s="1"/>
  <c r="N863" i="5"/>
  <c r="M863" i="5" s="1"/>
  <c r="N864" i="5"/>
  <c r="N865" i="5"/>
  <c r="M865" i="5" s="1"/>
  <c r="P862" i="5"/>
  <c r="P863" i="5"/>
  <c r="P864" i="5"/>
  <c r="P865" i="5"/>
  <c r="U862" i="5"/>
  <c r="U863" i="5"/>
  <c r="U864" i="5"/>
  <c r="U865" i="5"/>
  <c r="J855" i="5"/>
  <c r="T855" i="5" s="1"/>
  <c r="J856" i="5"/>
  <c r="T856" i="5" s="1"/>
  <c r="K855" i="5"/>
  <c r="L855" i="5" s="1"/>
  <c r="K856" i="5"/>
  <c r="L856" i="5" s="1"/>
  <c r="N855" i="5"/>
  <c r="N856" i="5"/>
  <c r="M856" i="5" s="1"/>
  <c r="P855" i="5"/>
  <c r="P856" i="5"/>
  <c r="U855" i="5"/>
  <c r="U856" i="5"/>
  <c r="J850" i="5"/>
  <c r="T850" i="5" s="1"/>
  <c r="J851" i="5"/>
  <c r="T851" i="5" s="1"/>
  <c r="J852" i="5"/>
  <c r="T852" i="5" s="1"/>
  <c r="K850" i="5"/>
  <c r="K851" i="5"/>
  <c r="K852" i="5"/>
  <c r="N850" i="5"/>
  <c r="M850" i="5" s="1"/>
  <c r="N851" i="5"/>
  <c r="M851" i="5" s="1"/>
  <c r="N852" i="5"/>
  <c r="M852" i="5" s="1"/>
  <c r="P850" i="5"/>
  <c r="P851" i="5"/>
  <c r="P852" i="5"/>
  <c r="U850" i="5"/>
  <c r="U851" i="5"/>
  <c r="U852" i="5"/>
  <c r="J838" i="5"/>
  <c r="T838" i="5" s="1"/>
  <c r="J839" i="5"/>
  <c r="T839" i="5" s="1"/>
  <c r="J840" i="5"/>
  <c r="T840" i="5" s="1"/>
  <c r="J841" i="5"/>
  <c r="T841" i="5" s="1"/>
  <c r="J842" i="5"/>
  <c r="T842" i="5" s="1"/>
  <c r="J843" i="5"/>
  <c r="T843" i="5" s="1"/>
  <c r="K838" i="5"/>
  <c r="K839" i="5"/>
  <c r="K840" i="5"/>
  <c r="K841" i="5"/>
  <c r="K842" i="5"/>
  <c r="K843" i="5"/>
  <c r="N838" i="5"/>
  <c r="M838" i="5" s="1"/>
  <c r="N839" i="5"/>
  <c r="N840" i="5"/>
  <c r="M840" i="5" s="1"/>
  <c r="N841" i="5"/>
  <c r="M841" i="5" s="1"/>
  <c r="N842" i="5"/>
  <c r="M842" i="5" s="1"/>
  <c r="N843" i="5"/>
  <c r="P838" i="5"/>
  <c r="P839" i="5"/>
  <c r="P840" i="5"/>
  <c r="P841" i="5"/>
  <c r="P842" i="5"/>
  <c r="P843" i="5"/>
  <c r="U838" i="5"/>
  <c r="U839" i="5"/>
  <c r="U840" i="5"/>
  <c r="U841" i="5"/>
  <c r="U842" i="5"/>
  <c r="U843" i="5"/>
  <c r="J836" i="5"/>
  <c r="T836" i="5" s="1"/>
  <c r="J837" i="5"/>
  <c r="T837" i="5" s="1"/>
  <c r="K836" i="5"/>
  <c r="K837" i="5"/>
  <c r="N836" i="5"/>
  <c r="M836" i="5" s="1"/>
  <c r="N837" i="5"/>
  <c r="M837" i="5" s="1"/>
  <c r="P836" i="5"/>
  <c r="P837" i="5"/>
  <c r="U836" i="5"/>
  <c r="U837" i="5"/>
  <c r="J821" i="5"/>
  <c r="T821" i="5" s="1"/>
  <c r="J822" i="5"/>
  <c r="T822" i="5" s="1"/>
  <c r="K821" i="5"/>
  <c r="K822" i="5"/>
  <c r="N821" i="5"/>
  <c r="M821" i="5" s="1"/>
  <c r="N822" i="5"/>
  <c r="P821" i="5"/>
  <c r="P822" i="5"/>
  <c r="U821" i="5"/>
  <c r="U822" i="5"/>
  <c r="J705" i="5"/>
  <c r="T705" i="5" s="1"/>
  <c r="J706" i="5"/>
  <c r="T706" i="5" s="1"/>
  <c r="J707" i="5"/>
  <c r="T707" i="5" s="1"/>
  <c r="J708" i="5"/>
  <c r="J709" i="5"/>
  <c r="T709" i="5" s="1"/>
  <c r="J710" i="5"/>
  <c r="T710" i="5" s="1"/>
  <c r="J711" i="5"/>
  <c r="T711" i="5" s="1"/>
  <c r="J712" i="5"/>
  <c r="T712" i="5" s="1"/>
  <c r="J713" i="5"/>
  <c r="T713" i="5" s="1"/>
  <c r="J714" i="5"/>
  <c r="T714" i="5" s="1"/>
  <c r="J715" i="5"/>
  <c r="T715" i="5" s="1"/>
  <c r="J716" i="5"/>
  <c r="J717" i="5"/>
  <c r="T717" i="5" s="1"/>
  <c r="J718" i="5"/>
  <c r="T718" i="5" s="1"/>
  <c r="J719" i="5"/>
  <c r="T719" i="5" s="1"/>
  <c r="J720" i="5"/>
  <c r="J721" i="5"/>
  <c r="T721" i="5" s="1"/>
  <c r="J722" i="5"/>
  <c r="T722" i="5" s="1"/>
  <c r="J723" i="5"/>
  <c r="T723" i="5" s="1"/>
  <c r="J724" i="5"/>
  <c r="T724" i="5" s="1"/>
  <c r="J725" i="5"/>
  <c r="T725" i="5" s="1"/>
  <c r="J726" i="5"/>
  <c r="T726" i="5" s="1"/>
  <c r="J727" i="5"/>
  <c r="T727" i="5" s="1"/>
  <c r="J728" i="5"/>
  <c r="J729" i="5"/>
  <c r="T729" i="5" s="1"/>
  <c r="J730" i="5"/>
  <c r="T730" i="5" s="1"/>
  <c r="J731" i="5"/>
  <c r="T731" i="5" s="1"/>
  <c r="J732" i="5"/>
  <c r="J733" i="5"/>
  <c r="T733" i="5" s="1"/>
  <c r="J734" i="5"/>
  <c r="T734" i="5" s="1"/>
  <c r="J735" i="5"/>
  <c r="T735" i="5" s="1"/>
  <c r="J736" i="5"/>
  <c r="J737" i="5"/>
  <c r="T737" i="5" s="1"/>
  <c r="J738" i="5"/>
  <c r="T738" i="5" s="1"/>
  <c r="J739" i="5"/>
  <c r="T739" i="5" s="1"/>
  <c r="J740" i="5"/>
  <c r="T740" i="5" s="1"/>
  <c r="J741" i="5"/>
  <c r="T741" i="5" s="1"/>
  <c r="J742" i="5"/>
  <c r="T742" i="5" s="1"/>
  <c r="J743" i="5"/>
  <c r="T743" i="5" s="1"/>
  <c r="J744" i="5"/>
  <c r="J745" i="5"/>
  <c r="T745" i="5" s="1"/>
  <c r="J746" i="5"/>
  <c r="T746" i="5" s="1"/>
  <c r="J747" i="5"/>
  <c r="T747" i="5" s="1"/>
  <c r="J782" i="5"/>
  <c r="J783" i="5"/>
  <c r="T783" i="5" s="1"/>
  <c r="J784" i="5"/>
  <c r="T784" i="5" s="1"/>
  <c r="J785" i="5"/>
  <c r="T785" i="5" s="1"/>
  <c r="J786" i="5"/>
  <c r="J787" i="5"/>
  <c r="T787" i="5" s="1"/>
  <c r="J788" i="5"/>
  <c r="T788" i="5" s="1"/>
  <c r="J789" i="5"/>
  <c r="T789" i="5" s="1"/>
  <c r="J790" i="5"/>
  <c r="T790" i="5" s="1"/>
  <c r="J791" i="5"/>
  <c r="T791" i="5" s="1"/>
  <c r="J792" i="5"/>
  <c r="T792" i="5" s="1"/>
  <c r="J793" i="5"/>
  <c r="J794" i="5"/>
  <c r="J795" i="5"/>
  <c r="T795" i="5" s="1"/>
  <c r="J796" i="5"/>
  <c r="T796" i="5" s="1"/>
  <c r="J797" i="5"/>
  <c r="T797" i="5" s="1"/>
  <c r="J798" i="5"/>
  <c r="J799" i="5"/>
  <c r="T799" i="5" s="1"/>
  <c r="J800" i="5"/>
  <c r="T800" i="5" s="1"/>
  <c r="J801" i="5"/>
  <c r="T801" i="5" s="1"/>
  <c r="J802" i="5"/>
  <c r="J803" i="5"/>
  <c r="T803" i="5" s="1"/>
  <c r="J804" i="5"/>
  <c r="T804" i="5" s="1"/>
  <c r="J805" i="5"/>
  <c r="T805" i="5" s="1"/>
  <c r="J806" i="5"/>
  <c r="T806" i="5" s="1"/>
  <c r="J807" i="5"/>
  <c r="J808" i="5"/>
  <c r="T808" i="5" s="1"/>
  <c r="J809" i="5"/>
  <c r="T809" i="5" s="1"/>
  <c r="J810" i="5"/>
  <c r="T810" i="5" s="1"/>
  <c r="J811" i="5"/>
  <c r="J812" i="5"/>
  <c r="T812" i="5" s="1"/>
  <c r="J813" i="5"/>
  <c r="T813" i="5" s="1"/>
  <c r="J814" i="5"/>
  <c r="T814" i="5" s="1"/>
  <c r="J815" i="5"/>
  <c r="J816" i="5"/>
  <c r="T816" i="5" s="1"/>
  <c r="J817" i="5"/>
  <c r="T817" i="5" s="1"/>
  <c r="J818" i="5"/>
  <c r="T818" i="5" s="1"/>
  <c r="J819" i="5"/>
  <c r="J820" i="5"/>
  <c r="T820" i="5" s="1"/>
  <c r="K705" i="5"/>
  <c r="K706" i="5"/>
  <c r="L706" i="5" s="1"/>
  <c r="K707" i="5"/>
  <c r="K708" i="5"/>
  <c r="K709" i="5"/>
  <c r="R709" i="5" s="1"/>
  <c r="K710" i="5"/>
  <c r="K711" i="5"/>
  <c r="L711" i="5" s="1"/>
  <c r="K712" i="5"/>
  <c r="K713" i="5"/>
  <c r="K714" i="5"/>
  <c r="L714" i="5" s="1"/>
  <c r="K715" i="5"/>
  <c r="R715" i="5" s="1"/>
  <c r="K716" i="5"/>
  <c r="K717" i="5"/>
  <c r="R717" i="5" s="1"/>
  <c r="K718" i="5"/>
  <c r="K719" i="5"/>
  <c r="L719" i="5" s="1"/>
  <c r="K720" i="5"/>
  <c r="K721" i="5"/>
  <c r="K722" i="5"/>
  <c r="L722" i="5" s="1"/>
  <c r="K723" i="5"/>
  <c r="L723" i="5" s="1"/>
  <c r="K724" i="5"/>
  <c r="K725" i="5"/>
  <c r="R725" i="5" s="1"/>
  <c r="K726" i="5"/>
  <c r="K727" i="5"/>
  <c r="L727" i="5" s="1"/>
  <c r="K728" i="5"/>
  <c r="K729" i="5"/>
  <c r="R729" i="5" s="1"/>
  <c r="K730" i="5"/>
  <c r="K731" i="5"/>
  <c r="L731" i="5" s="1"/>
  <c r="K732" i="5"/>
  <c r="K733" i="5"/>
  <c r="K734" i="5"/>
  <c r="K735" i="5"/>
  <c r="L735" i="5" s="1"/>
  <c r="K736" i="5"/>
  <c r="K737" i="5"/>
  <c r="R737" i="5" s="1"/>
  <c r="K738" i="5"/>
  <c r="L738" i="5" s="1"/>
  <c r="K739" i="5"/>
  <c r="L739" i="5" s="1"/>
  <c r="K740" i="5"/>
  <c r="K741" i="5"/>
  <c r="R741" i="5" s="1"/>
  <c r="K742" i="5"/>
  <c r="K743" i="5"/>
  <c r="L743" i="5" s="1"/>
  <c r="K744" i="5"/>
  <c r="K745" i="5"/>
  <c r="K746" i="5"/>
  <c r="L746" i="5" s="1"/>
  <c r="K747" i="5"/>
  <c r="R747" i="5" s="1"/>
  <c r="K782" i="5"/>
  <c r="K783" i="5"/>
  <c r="R783" i="5" s="1"/>
  <c r="K784" i="5"/>
  <c r="K785" i="5"/>
  <c r="L785" i="5" s="1"/>
  <c r="K786" i="5"/>
  <c r="K787" i="5"/>
  <c r="R787" i="5" s="1"/>
  <c r="K788" i="5"/>
  <c r="K789" i="5"/>
  <c r="K790" i="5"/>
  <c r="K791" i="5"/>
  <c r="K792" i="5"/>
  <c r="K793" i="5"/>
  <c r="K794" i="5"/>
  <c r="K795" i="5"/>
  <c r="R795" i="5" s="1"/>
  <c r="K796" i="5"/>
  <c r="K797" i="5"/>
  <c r="K798" i="5"/>
  <c r="K799" i="5"/>
  <c r="K800" i="5"/>
  <c r="K801" i="5"/>
  <c r="K802" i="5"/>
  <c r="K803" i="5"/>
  <c r="K804" i="5"/>
  <c r="K805" i="5"/>
  <c r="K806" i="5"/>
  <c r="K807" i="5"/>
  <c r="K808" i="5"/>
  <c r="K809" i="5"/>
  <c r="K810" i="5"/>
  <c r="K811" i="5"/>
  <c r="K812" i="5"/>
  <c r="K813" i="5"/>
  <c r="K814" i="5"/>
  <c r="K815" i="5"/>
  <c r="K816" i="5"/>
  <c r="K817" i="5"/>
  <c r="K818" i="5"/>
  <c r="K819" i="5"/>
  <c r="K820" i="5"/>
  <c r="L707" i="5"/>
  <c r="N705" i="5"/>
  <c r="M705" i="5" s="1"/>
  <c r="N706" i="5"/>
  <c r="M706" i="5" s="1"/>
  <c r="N707" i="5"/>
  <c r="M707" i="5" s="1"/>
  <c r="N708" i="5"/>
  <c r="N709" i="5"/>
  <c r="M709" i="5" s="1"/>
  <c r="N710" i="5"/>
  <c r="M710" i="5" s="1"/>
  <c r="N711" i="5"/>
  <c r="M711" i="5" s="1"/>
  <c r="N712" i="5"/>
  <c r="N713" i="5"/>
  <c r="M713" i="5" s="1"/>
  <c r="N714" i="5"/>
  <c r="M714" i="5" s="1"/>
  <c r="N715" i="5"/>
  <c r="M715" i="5" s="1"/>
  <c r="N716" i="5"/>
  <c r="N717" i="5"/>
  <c r="M717" i="5" s="1"/>
  <c r="N718" i="5"/>
  <c r="M718" i="5" s="1"/>
  <c r="N719" i="5"/>
  <c r="M719" i="5" s="1"/>
  <c r="N720" i="5"/>
  <c r="N721" i="5"/>
  <c r="M721" i="5" s="1"/>
  <c r="N722" i="5"/>
  <c r="M722" i="5" s="1"/>
  <c r="N723" i="5"/>
  <c r="M723" i="5" s="1"/>
  <c r="N724" i="5"/>
  <c r="N725" i="5"/>
  <c r="M725" i="5" s="1"/>
  <c r="N726" i="5"/>
  <c r="M726" i="5" s="1"/>
  <c r="N727" i="5"/>
  <c r="M727" i="5" s="1"/>
  <c r="N728" i="5"/>
  <c r="N729" i="5"/>
  <c r="M729" i="5" s="1"/>
  <c r="N730" i="5"/>
  <c r="M730" i="5" s="1"/>
  <c r="N731" i="5"/>
  <c r="M731" i="5" s="1"/>
  <c r="N732" i="5"/>
  <c r="M732" i="5" s="1"/>
  <c r="N733" i="5"/>
  <c r="M733" i="5" s="1"/>
  <c r="N734" i="5"/>
  <c r="M734" i="5" s="1"/>
  <c r="N735" i="5"/>
  <c r="M735" i="5" s="1"/>
  <c r="N736" i="5"/>
  <c r="M736" i="5" s="1"/>
  <c r="N737" i="5"/>
  <c r="M737" i="5" s="1"/>
  <c r="N738" i="5"/>
  <c r="M738" i="5" s="1"/>
  <c r="N739" i="5"/>
  <c r="M739" i="5" s="1"/>
  <c r="N740" i="5"/>
  <c r="M740" i="5" s="1"/>
  <c r="N741" i="5"/>
  <c r="M741" i="5" s="1"/>
  <c r="N742" i="5"/>
  <c r="M742" i="5" s="1"/>
  <c r="N743" i="5"/>
  <c r="M743" i="5" s="1"/>
  <c r="N744" i="5"/>
  <c r="M744" i="5" s="1"/>
  <c r="N745" i="5"/>
  <c r="M745" i="5" s="1"/>
  <c r="N746" i="5"/>
  <c r="M746" i="5" s="1"/>
  <c r="N747" i="5"/>
  <c r="M747" i="5" s="1"/>
  <c r="N782" i="5"/>
  <c r="M782" i="5" s="1"/>
  <c r="N783" i="5"/>
  <c r="M783" i="5" s="1"/>
  <c r="N784" i="5"/>
  <c r="M784" i="5" s="1"/>
  <c r="N785" i="5"/>
  <c r="M785" i="5" s="1"/>
  <c r="N786" i="5"/>
  <c r="M786" i="5" s="1"/>
  <c r="N787" i="5"/>
  <c r="M787" i="5" s="1"/>
  <c r="N788" i="5"/>
  <c r="M788" i="5" s="1"/>
  <c r="N789" i="5"/>
  <c r="M789" i="5" s="1"/>
  <c r="N790" i="5"/>
  <c r="M790" i="5" s="1"/>
  <c r="N791" i="5"/>
  <c r="M791" i="5" s="1"/>
  <c r="N792" i="5"/>
  <c r="M792" i="5" s="1"/>
  <c r="N793" i="5"/>
  <c r="M793" i="5" s="1"/>
  <c r="N794" i="5"/>
  <c r="M794" i="5" s="1"/>
  <c r="N795" i="5"/>
  <c r="M795" i="5" s="1"/>
  <c r="N796" i="5"/>
  <c r="M796" i="5" s="1"/>
  <c r="N797" i="5"/>
  <c r="M797" i="5" s="1"/>
  <c r="N798" i="5"/>
  <c r="M798" i="5" s="1"/>
  <c r="N799" i="5"/>
  <c r="M799" i="5" s="1"/>
  <c r="N800" i="5"/>
  <c r="M800" i="5" s="1"/>
  <c r="N801" i="5"/>
  <c r="M801" i="5" s="1"/>
  <c r="N802" i="5"/>
  <c r="M802" i="5" s="1"/>
  <c r="N803" i="5"/>
  <c r="M803" i="5" s="1"/>
  <c r="N804" i="5"/>
  <c r="M804" i="5" s="1"/>
  <c r="N805" i="5"/>
  <c r="M805" i="5" s="1"/>
  <c r="N806" i="5"/>
  <c r="M806" i="5" s="1"/>
  <c r="N807" i="5"/>
  <c r="M807" i="5" s="1"/>
  <c r="N808" i="5"/>
  <c r="M808" i="5" s="1"/>
  <c r="N809" i="5"/>
  <c r="M809" i="5" s="1"/>
  <c r="N810" i="5"/>
  <c r="M810" i="5" s="1"/>
  <c r="N811" i="5"/>
  <c r="M811" i="5" s="1"/>
  <c r="N812" i="5"/>
  <c r="M812" i="5" s="1"/>
  <c r="N813" i="5"/>
  <c r="M813" i="5" s="1"/>
  <c r="N814" i="5"/>
  <c r="M814" i="5" s="1"/>
  <c r="N815" i="5"/>
  <c r="M815" i="5" s="1"/>
  <c r="N816" i="5"/>
  <c r="M816" i="5" s="1"/>
  <c r="N817" i="5"/>
  <c r="M817" i="5" s="1"/>
  <c r="N818" i="5"/>
  <c r="M818" i="5" s="1"/>
  <c r="N819" i="5"/>
  <c r="M819" i="5" s="1"/>
  <c r="N820" i="5"/>
  <c r="M820" i="5" s="1"/>
  <c r="P705" i="5"/>
  <c r="P706" i="5"/>
  <c r="P707" i="5"/>
  <c r="P708" i="5"/>
  <c r="P709" i="5"/>
  <c r="P710" i="5"/>
  <c r="P711" i="5"/>
  <c r="P712" i="5"/>
  <c r="P713" i="5"/>
  <c r="P714" i="5"/>
  <c r="P715" i="5"/>
  <c r="P716" i="5"/>
  <c r="P717" i="5"/>
  <c r="P718" i="5"/>
  <c r="P719" i="5"/>
  <c r="P720" i="5"/>
  <c r="P721" i="5"/>
  <c r="P722" i="5"/>
  <c r="P723" i="5"/>
  <c r="P724" i="5"/>
  <c r="P725" i="5"/>
  <c r="P726" i="5"/>
  <c r="P727" i="5"/>
  <c r="P728" i="5"/>
  <c r="P729" i="5"/>
  <c r="P730" i="5"/>
  <c r="P731" i="5"/>
  <c r="P732" i="5"/>
  <c r="P733" i="5"/>
  <c r="P734" i="5"/>
  <c r="P735" i="5"/>
  <c r="P736" i="5"/>
  <c r="P737" i="5"/>
  <c r="P738" i="5"/>
  <c r="P739" i="5"/>
  <c r="P740" i="5"/>
  <c r="P741" i="5"/>
  <c r="P742" i="5"/>
  <c r="P743" i="5"/>
  <c r="P744" i="5"/>
  <c r="P745" i="5"/>
  <c r="P746" i="5"/>
  <c r="P747" i="5"/>
  <c r="P782" i="5"/>
  <c r="P783" i="5"/>
  <c r="P784" i="5"/>
  <c r="P785" i="5"/>
  <c r="P786" i="5"/>
  <c r="P787" i="5"/>
  <c r="P788" i="5"/>
  <c r="P789" i="5"/>
  <c r="P790" i="5"/>
  <c r="P791" i="5"/>
  <c r="P792" i="5"/>
  <c r="P793" i="5"/>
  <c r="P794" i="5"/>
  <c r="P795" i="5"/>
  <c r="P796" i="5"/>
  <c r="P797" i="5"/>
  <c r="P798" i="5"/>
  <c r="P799" i="5"/>
  <c r="P800" i="5"/>
  <c r="P801" i="5"/>
  <c r="P802" i="5"/>
  <c r="P803" i="5"/>
  <c r="P804" i="5"/>
  <c r="P805" i="5"/>
  <c r="P806" i="5"/>
  <c r="P807" i="5"/>
  <c r="P808" i="5"/>
  <c r="P809" i="5"/>
  <c r="P810" i="5"/>
  <c r="P811" i="5"/>
  <c r="P812" i="5"/>
  <c r="P813" i="5"/>
  <c r="P814" i="5"/>
  <c r="P815" i="5"/>
  <c r="P816" i="5"/>
  <c r="P817" i="5"/>
  <c r="P818" i="5"/>
  <c r="P819" i="5"/>
  <c r="P820" i="5"/>
  <c r="R721" i="5"/>
  <c r="T793" i="5"/>
  <c r="U705" i="5"/>
  <c r="U706" i="5"/>
  <c r="U707" i="5"/>
  <c r="U708" i="5"/>
  <c r="U709" i="5"/>
  <c r="U710" i="5"/>
  <c r="U711" i="5"/>
  <c r="U712" i="5"/>
  <c r="U713" i="5"/>
  <c r="U714" i="5"/>
  <c r="U715" i="5"/>
  <c r="U716" i="5"/>
  <c r="U717" i="5"/>
  <c r="U718" i="5"/>
  <c r="U719" i="5"/>
  <c r="U720" i="5"/>
  <c r="U721" i="5"/>
  <c r="U722" i="5"/>
  <c r="U723" i="5"/>
  <c r="U724" i="5"/>
  <c r="U725" i="5"/>
  <c r="U726" i="5"/>
  <c r="U727" i="5"/>
  <c r="U728" i="5"/>
  <c r="U729" i="5"/>
  <c r="U730" i="5"/>
  <c r="U731" i="5"/>
  <c r="U732" i="5"/>
  <c r="U733" i="5"/>
  <c r="U734" i="5"/>
  <c r="U735" i="5"/>
  <c r="U736" i="5"/>
  <c r="U737" i="5"/>
  <c r="U738" i="5"/>
  <c r="U739" i="5"/>
  <c r="U740" i="5"/>
  <c r="U741" i="5"/>
  <c r="U742" i="5"/>
  <c r="U743" i="5"/>
  <c r="U744" i="5"/>
  <c r="U745" i="5"/>
  <c r="U746" i="5"/>
  <c r="U747" i="5"/>
  <c r="U782" i="5"/>
  <c r="U783" i="5"/>
  <c r="U784" i="5"/>
  <c r="U785" i="5"/>
  <c r="U786" i="5"/>
  <c r="U787" i="5"/>
  <c r="U788" i="5"/>
  <c r="U789" i="5"/>
  <c r="U790" i="5"/>
  <c r="U791" i="5"/>
  <c r="U792" i="5"/>
  <c r="U793" i="5"/>
  <c r="U794" i="5"/>
  <c r="U795" i="5"/>
  <c r="U796" i="5"/>
  <c r="U797" i="5"/>
  <c r="U798" i="5"/>
  <c r="U799" i="5"/>
  <c r="U800" i="5"/>
  <c r="U801" i="5"/>
  <c r="U802" i="5"/>
  <c r="U803" i="5"/>
  <c r="U804" i="5"/>
  <c r="U805" i="5"/>
  <c r="U806" i="5"/>
  <c r="U807" i="5"/>
  <c r="U808" i="5"/>
  <c r="U809" i="5"/>
  <c r="U810" i="5"/>
  <c r="U811" i="5"/>
  <c r="U812" i="5"/>
  <c r="U813" i="5"/>
  <c r="U814" i="5"/>
  <c r="U815" i="5"/>
  <c r="U816" i="5"/>
  <c r="U817" i="5"/>
  <c r="U818" i="5"/>
  <c r="U819" i="5"/>
  <c r="U820" i="5"/>
  <c r="J681" i="5"/>
  <c r="T681" i="5" s="1"/>
  <c r="J682" i="5"/>
  <c r="T682" i="5" s="1"/>
  <c r="J683" i="5"/>
  <c r="T683" i="5" s="1"/>
  <c r="J684" i="5"/>
  <c r="T684" i="5" s="1"/>
  <c r="J685" i="5"/>
  <c r="T685" i="5" s="1"/>
  <c r="J686" i="5"/>
  <c r="T686" i="5" s="1"/>
  <c r="J687" i="5"/>
  <c r="T687" i="5" s="1"/>
  <c r="J688" i="5"/>
  <c r="T688" i="5" s="1"/>
  <c r="J689" i="5"/>
  <c r="T689" i="5" s="1"/>
  <c r="J690" i="5"/>
  <c r="T690" i="5" s="1"/>
  <c r="J691" i="5"/>
  <c r="T691" i="5" s="1"/>
  <c r="J692" i="5"/>
  <c r="T692" i="5" s="1"/>
  <c r="J704" i="5"/>
  <c r="T704" i="5" s="1"/>
  <c r="K681" i="5"/>
  <c r="K682" i="5"/>
  <c r="K683" i="5"/>
  <c r="K684" i="5"/>
  <c r="L684" i="5" s="1"/>
  <c r="K685" i="5"/>
  <c r="K686" i="5"/>
  <c r="K687" i="5"/>
  <c r="K688" i="5"/>
  <c r="L688" i="5" s="1"/>
  <c r="K689" i="5"/>
  <c r="K690" i="5"/>
  <c r="K691" i="5"/>
  <c r="K692" i="5"/>
  <c r="L692" i="5" s="1"/>
  <c r="K704" i="5"/>
  <c r="N681" i="5"/>
  <c r="M681" i="5" s="1"/>
  <c r="N682" i="5"/>
  <c r="M682" i="5" s="1"/>
  <c r="N683" i="5"/>
  <c r="M683" i="5" s="1"/>
  <c r="N684" i="5"/>
  <c r="M684" i="5" s="1"/>
  <c r="N685" i="5"/>
  <c r="M685" i="5" s="1"/>
  <c r="N686" i="5"/>
  <c r="M686" i="5" s="1"/>
  <c r="N687" i="5"/>
  <c r="M687" i="5" s="1"/>
  <c r="N688" i="5"/>
  <c r="M688" i="5" s="1"/>
  <c r="N689" i="5"/>
  <c r="M689" i="5" s="1"/>
  <c r="N690" i="5"/>
  <c r="M690" i="5" s="1"/>
  <c r="N691" i="5"/>
  <c r="M691" i="5" s="1"/>
  <c r="N692" i="5"/>
  <c r="M692" i="5" s="1"/>
  <c r="N704" i="5"/>
  <c r="M704" i="5" s="1"/>
  <c r="P681" i="5"/>
  <c r="P682" i="5"/>
  <c r="P683" i="5"/>
  <c r="P684" i="5"/>
  <c r="P685" i="5"/>
  <c r="P686" i="5"/>
  <c r="P687" i="5"/>
  <c r="P688" i="5"/>
  <c r="P689" i="5"/>
  <c r="P690" i="5"/>
  <c r="P691" i="5"/>
  <c r="P692" i="5"/>
  <c r="P704" i="5"/>
  <c r="U681" i="5"/>
  <c r="U682" i="5"/>
  <c r="U683" i="5"/>
  <c r="U684" i="5"/>
  <c r="U685" i="5"/>
  <c r="U686" i="5"/>
  <c r="U687" i="5"/>
  <c r="U688" i="5"/>
  <c r="U689" i="5"/>
  <c r="U690" i="5"/>
  <c r="U691" i="5"/>
  <c r="U692" i="5"/>
  <c r="U704" i="5"/>
  <c r="J643" i="5"/>
  <c r="T643" i="5" s="1"/>
  <c r="J644" i="5"/>
  <c r="T644" i="5" s="1"/>
  <c r="J645" i="5"/>
  <c r="J646" i="5"/>
  <c r="T646" i="5" s="1"/>
  <c r="J647" i="5"/>
  <c r="T647" i="5" s="1"/>
  <c r="J648" i="5"/>
  <c r="J649" i="5"/>
  <c r="J650" i="5"/>
  <c r="T650" i="5" s="1"/>
  <c r="J651" i="5"/>
  <c r="T651" i="5" s="1"/>
  <c r="J652" i="5"/>
  <c r="J653" i="5"/>
  <c r="J654" i="5"/>
  <c r="T654" i="5" s="1"/>
  <c r="J655" i="5"/>
  <c r="T655" i="5" s="1"/>
  <c r="J656" i="5"/>
  <c r="J657" i="5"/>
  <c r="J670" i="5"/>
  <c r="T670" i="5" s="1"/>
  <c r="J671" i="5"/>
  <c r="T671" i="5" s="1"/>
  <c r="J672" i="5"/>
  <c r="T672" i="5" s="1"/>
  <c r="J673" i="5"/>
  <c r="J674" i="5"/>
  <c r="T674" i="5" s="1"/>
  <c r="J675" i="5"/>
  <c r="T675" i="5" s="1"/>
  <c r="J676" i="5"/>
  <c r="J677" i="5"/>
  <c r="J678" i="5"/>
  <c r="T678" i="5" s="1"/>
  <c r="J679" i="5"/>
  <c r="T679" i="5" s="1"/>
  <c r="J680" i="5"/>
  <c r="K643" i="5"/>
  <c r="K644" i="5"/>
  <c r="K645" i="5"/>
  <c r="K646" i="5"/>
  <c r="R646" i="5" s="1"/>
  <c r="K647" i="5"/>
  <c r="K648" i="5"/>
  <c r="K649" i="5"/>
  <c r="K650" i="5"/>
  <c r="K651" i="5"/>
  <c r="K652" i="5"/>
  <c r="K653" i="5"/>
  <c r="K654" i="5"/>
  <c r="R654" i="5" s="1"/>
  <c r="K655" i="5"/>
  <c r="K656" i="5"/>
  <c r="K657" i="5"/>
  <c r="K670" i="5"/>
  <c r="K671" i="5"/>
  <c r="K672" i="5"/>
  <c r="K673" i="5"/>
  <c r="K674" i="5"/>
  <c r="K675" i="5"/>
  <c r="K676" i="5"/>
  <c r="K677" i="5"/>
  <c r="K678" i="5"/>
  <c r="K679" i="5"/>
  <c r="K680" i="5"/>
  <c r="N643" i="5"/>
  <c r="M643" i="5" s="1"/>
  <c r="N644" i="5"/>
  <c r="M644" i="5" s="1"/>
  <c r="N645" i="5"/>
  <c r="M645" i="5" s="1"/>
  <c r="N646" i="5"/>
  <c r="M646" i="5" s="1"/>
  <c r="N647" i="5"/>
  <c r="M647" i="5" s="1"/>
  <c r="N648" i="5"/>
  <c r="M648" i="5" s="1"/>
  <c r="N649" i="5"/>
  <c r="M649" i="5" s="1"/>
  <c r="N650" i="5"/>
  <c r="M650" i="5" s="1"/>
  <c r="N651" i="5"/>
  <c r="M651" i="5" s="1"/>
  <c r="N652" i="5"/>
  <c r="M652" i="5" s="1"/>
  <c r="N653" i="5"/>
  <c r="M653" i="5" s="1"/>
  <c r="N654" i="5"/>
  <c r="M654" i="5" s="1"/>
  <c r="N655" i="5"/>
  <c r="M655" i="5" s="1"/>
  <c r="N656" i="5"/>
  <c r="M656" i="5" s="1"/>
  <c r="N657" i="5"/>
  <c r="M657" i="5" s="1"/>
  <c r="N670" i="5"/>
  <c r="M670" i="5" s="1"/>
  <c r="N671" i="5"/>
  <c r="M671" i="5" s="1"/>
  <c r="N672" i="5"/>
  <c r="M672" i="5" s="1"/>
  <c r="N673" i="5"/>
  <c r="M673" i="5" s="1"/>
  <c r="N674" i="5"/>
  <c r="M674" i="5" s="1"/>
  <c r="N675" i="5"/>
  <c r="M675" i="5" s="1"/>
  <c r="N676" i="5"/>
  <c r="M676" i="5" s="1"/>
  <c r="N677" i="5"/>
  <c r="M677" i="5" s="1"/>
  <c r="N678" i="5"/>
  <c r="M678" i="5" s="1"/>
  <c r="N679" i="5"/>
  <c r="M679" i="5" s="1"/>
  <c r="N680" i="5"/>
  <c r="M680" i="5" s="1"/>
  <c r="P643" i="5"/>
  <c r="P644" i="5"/>
  <c r="P645" i="5"/>
  <c r="P646" i="5"/>
  <c r="P647" i="5"/>
  <c r="P648" i="5"/>
  <c r="P649" i="5"/>
  <c r="P650" i="5"/>
  <c r="P651" i="5"/>
  <c r="P652" i="5"/>
  <c r="P653" i="5"/>
  <c r="P654" i="5"/>
  <c r="P655" i="5"/>
  <c r="P656" i="5"/>
  <c r="P657" i="5"/>
  <c r="P670" i="5"/>
  <c r="P671" i="5"/>
  <c r="P672" i="5"/>
  <c r="P673" i="5"/>
  <c r="P674" i="5"/>
  <c r="P675" i="5"/>
  <c r="P676" i="5"/>
  <c r="P677" i="5"/>
  <c r="P678" i="5"/>
  <c r="P679" i="5"/>
  <c r="P680" i="5"/>
  <c r="U643" i="5"/>
  <c r="U644" i="5"/>
  <c r="U645" i="5"/>
  <c r="U646" i="5"/>
  <c r="U647" i="5"/>
  <c r="U648" i="5"/>
  <c r="U649" i="5"/>
  <c r="U650" i="5"/>
  <c r="U651" i="5"/>
  <c r="U652" i="5"/>
  <c r="U653" i="5"/>
  <c r="U654" i="5"/>
  <c r="U655" i="5"/>
  <c r="U656" i="5"/>
  <c r="U657" i="5"/>
  <c r="U670" i="5"/>
  <c r="U671" i="5"/>
  <c r="U672" i="5"/>
  <c r="U673" i="5"/>
  <c r="U674" i="5"/>
  <c r="U675" i="5"/>
  <c r="U676" i="5"/>
  <c r="U677" i="5"/>
  <c r="U678" i="5"/>
  <c r="U679" i="5"/>
  <c r="U680" i="5"/>
  <c r="J638" i="5"/>
  <c r="T638" i="5" s="1"/>
  <c r="J639" i="5"/>
  <c r="T639" i="5" s="1"/>
  <c r="J640" i="5"/>
  <c r="J641" i="5"/>
  <c r="T641" i="5" s="1"/>
  <c r="J642" i="5"/>
  <c r="T642" i="5" s="1"/>
  <c r="K638" i="5"/>
  <c r="K639" i="5"/>
  <c r="K640" i="5"/>
  <c r="K641" i="5"/>
  <c r="K642" i="5"/>
  <c r="N638" i="5"/>
  <c r="M638" i="5" s="1"/>
  <c r="N639" i="5"/>
  <c r="M639" i="5" s="1"/>
  <c r="N640" i="5"/>
  <c r="M640" i="5" s="1"/>
  <c r="N641" i="5"/>
  <c r="M641" i="5" s="1"/>
  <c r="N642" i="5"/>
  <c r="M642" i="5" s="1"/>
  <c r="P638" i="5"/>
  <c r="P639" i="5"/>
  <c r="P640" i="5"/>
  <c r="P641" i="5"/>
  <c r="P642" i="5"/>
  <c r="U638" i="5"/>
  <c r="U639" i="5"/>
  <c r="U640" i="5"/>
  <c r="U641" i="5"/>
  <c r="U642" i="5"/>
  <c r="J609" i="5"/>
  <c r="K609" i="5"/>
  <c r="N609" i="5"/>
  <c r="M609" i="5" s="1"/>
  <c r="P609" i="5"/>
  <c r="U609" i="5"/>
  <c r="J594" i="5"/>
  <c r="J601" i="5"/>
  <c r="T601" i="5" s="1"/>
  <c r="J602" i="5"/>
  <c r="T602" i="5" s="1"/>
  <c r="J603" i="5"/>
  <c r="T603" i="5" s="1"/>
  <c r="J604" i="5"/>
  <c r="J605" i="5"/>
  <c r="T605" i="5" s="1"/>
  <c r="J606" i="5"/>
  <c r="T606" i="5" s="1"/>
  <c r="J607" i="5"/>
  <c r="T607" i="5" s="1"/>
  <c r="J608" i="5"/>
  <c r="K594" i="5"/>
  <c r="K601" i="5"/>
  <c r="L601" i="5" s="1"/>
  <c r="K602" i="5"/>
  <c r="R602" i="5" s="1"/>
  <c r="K603" i="5"/>
  <c r="K604" i="5"/>
  <c r="K605" i="5"/>
  <c r="K606" i="5"/>
  <c r="K607" i="5"/>
  <c r="K608" i="5"/>
  <c r="N594" i="5"/>
  <c r="M594" i="5" s="1"/>
  <c r="N601" i="5"/>
  <c r="M601" i="5" s="1"/>
  <c r="N602" i="5"/>
  <c r="M602" i="5" s="1"/>
  <c r="N603" i="5"/>
  <c r="M603" i="5" s="1"/>
  <c r="N604" i="5"/>
  <c r="M604" i="5" s="1"/>
  <c r="N605" i="5"/>
  <c r="M605" i="5" s="1"/>
  <c r="N606" i="5"/>
  <c r="M606" i="5" s="1"/>
  <c r="N607" i="5"/>
  <c r="M607" i="5" s="1"/>
  <c r="N608" i="5"/>
  <c r="M608" i="5" s="1"/>
  <c r="P594" i="5"/>
  <c r="P601" i="5"/>
  <c r="P602" i="5"/>
  <c r="P603" i="5"/>
  <c r="P604" i="5"/>
  <c r="P605" i="5"/>
  <c r="P606" i="5"/>
  <c r="P607" i="5"/>
  <c r="P608" i="5"/>
  <c r="U594" i="5"/>
  <c r="U601" i="5"/>
  <c r="U602" i="5"/>
  <c r="U603" i="5"/>
  <c r="U604" i="5"/>
  <c r="U605" i="5"/>
  <c r="U606" i="5"/>
  <c r="U607" i="5"/>
  <c r="U608" i="5"/>
  <c r="J586" i="5"/>
  <c r="T586" i="5" s="1"/>
  <c r="J587" i="5"/>
  <c r="T587" i="5" s="1"/>
  <c r="K586" i="5"/>
  <c r="K587" i="5"/>
  <c r="N586" i="5"/>
  <c r="M586" i="5" s="1"/>
  <c r="N587" i="5"/>
  <c r="M587" i="5" s="1"/>
  <c r="P586" i="5"/>
  <c r="P587" i="5"/>
  <c r="U586" i="5"/>
  <c r="U587" i="5"/>
  <c r="J581" i="5"/>
  <c r="T581" i="5" s="1"/>
  <c r="J582" i="5"/>
  <c r="T582" i="5" s="1"/>
  <c r="J583" i="5"/>
  <c r="T583" i="5" s="1"/>
  <c r="J584" i="5"/>
  <c r="T584" i="5" s="1"/>
  <c r="K581" i="5"/>
  <c r="K582" i="5"/>
  <c r="K583" i="5"/>
  <c r="K584" i="5"/>
  <c r="N581" i="5"/>
  <c r="M581" i="5" s="1"/>
  <c r="N582" i="5"/>
  <c r="M582" i="5" s="1"/>
  <c r="N583" i="5"/>
  <c r="M583" i="5" s="1"/>
  <c r="N584" i="5"/>
  <c r="M584" i="5" s="1"/>
  <c r="P581" i="5"/>
  <c r="P582" i="5"/>
  <c r="P583" i="5"/>
  <c r="P584" i="5"/>
  <c r="U581" i="5"/>
  <c r="U582" i="5"/>
  <c r="U583" i="5"/>
  <c r="U584" i="5"/>
  <c r="J550" i="5"/>
  <c r="J551" i="5"/>
  <c r="T551" i="5" s="1"/>
  <c r="J552" i="5"/>
  <c r="T552" i="5" s="1"/>
  <c r="J553" i="5"/>
  <c r="T553" i="5" s="1"/>
  <c r="J554" i="5"/>
  <c r="J555" i="5"/>
  <c r="T555" i="5" s="1"/>
  <c r="J556" i="5"/>
  <c r="T556" i="5" s="1"/>
  <c r="J557" i="5"/>
  <c r="T557" i="5" s="1"/>
  <c r="J558" i="5"/>
  <c r="J559" i="5"/>
  <c r="T559" i="5" s="1"/>
  <c r="J560" i="5"/>
  <c r="T560" i="5" s="1"/>
  <c r="J561" i="5"/>
  <c r="T561" i="5" s="1"/>
  <c r="J562" i="5"/>
  <c r="K550" i="5"/>
  <c r="K551" i="5"/>
  <c r="K552" i="5"/>
  <c r="L552" i="5" s="1"/>
  <c r="K553" i="5"/>
  <c r="K554" i="5"/>
  <c r="K555" i="5"/>
  <c r="L555" i="5" s="1"/>
  <c r="K556" i="5"/>
  <c r="L556" i="5" s="1"/>
  <c r="K557" i="5"/>
  <c r="K558" i="5"/>
  <c r="K559" i="5"/>
  <c r="L559" i="5" s="1"/>
  <c r="K560" i="5"/>
  <c r="K561" i="5"/>
  <c r="K562" i="5"/>
  <c r="N550" i="5"/>
  <c r="M550" i="5" s="1"/>
  <c r="N551" i="5"/>
  <c r="M551" i="5" s="1"/>
  <c r="N552" i="5"/>
  <c r="M552" i="5" s="1"/>
  <c r="N553" i="5"/>
  <c r="M553" i="5" s="1"/>
  <c r="N554" i="5"/>
  <c r="M554" i="5" s="1"/>
  <c r="N555" i="5"/>
  <c r="M555" i="5" s="1"/>
  <c r="N556" i="5"/>
  <c r="M556" i="5" s="1"/>
  <c r="N557" i="5"/>
  <c r="M557" i="5" s="1"/>
  <c r="N558" i="5"/>
  <c r="M558" i="5" s="1"/>
  <c r="N559" i="5"/>
  <c r="M559" i="5" s="1"/>
  <c r="N560" i="5"/>
  <c r="M560" i="5" s="1"/>
  <c r="N561" i="5"/>
  <c r="M561" i="5" s="1"/>
  <c r="N562" i="5"/>
  <c r="M562" i="5" s="1"/>
  <c r="P550" i="5"/>
  <c r="P551" i="5"/>
  <c r="P552" i="5"/>
  <c r="P553" i="5"/>
  <c r="P554" i="5"/>
  <c r="P555" i="5"/>
  <c r="P556" i="5"/>
  <c r="P557" i="5"/>
  <c r="P558" i="5"/>
  <c r="P559" i="5"/>
  <c r="P560" i="5"/>
  <c r="P561" i="5"/>
  <c r="P562" i="5"/>
  <c r="U550" i="5"/>
  <c r="U551" i="5"/>
  <c r="U552" i="5"/>
  <c r="U553" i="5"/>
  <c r="U554" i="5"/>
  <c r="U555" i="5"/>
  <c r="U556" i="5"/>
  <c r="U557" i="5"/>
  <c r="U558" i="5"/>
  <c r="U559" i="5"/>
  <c r="U560" i="5"/>
  <c r="U561" i="5"/>
  <c r="U562" i="5"/>
  <c r="J548" i="5"/>
  <c r="T548" i="5" s="1"/>
  <c r="K548" i="5"/>
  <c r="N548" i="5"/>
  <c r="M548" i="5" s="1"/>
  <c r="P548" i="5"/>
  <c r="U548" i="5"/>
  <c r="J547" i="5"/>
  <c r="T547" i="5" s="1"/>
  <c r="K547" i="5"/>
  <c r="N547" i="5"/>
  <c r="M547" i="5" s="1"/>
  <c r="P547" i="5"/>
  <c r="U547" i="5"/>
  <c r="J501" i="5"/>
  <c r="T501" i="5" s="1"/>
  <c r="J502" i="5"/>
  <c r="T502" i="5" s="1"/>
  <c r="J503" i="5"/>
  <c r="T503" i="5" s="1"/>
  <c r="J504" i="5"/>
  <c r="K501" i="5"/>
  <c r="K502" i="5"/>
  <c r="L502" i="5" s="1"/>
  <c r="K503" i="5"/>
  <c r="K504" i="5"/>
  <c r="R504" i="5" s="1"/>
  <c r="L501" i="5"/>
  <c r="N501" i="5"/>
  <c r="M501" i="5" s="1"/>
  <c r="N502" i="5"/>
  <c r="M502" i="5" s="1"/>
  <c r="N503" i="5"/>
  <c r="M503" i="5" s="1"/>
  <c r="N504" i="5"/>
  <c r="M504" i="5" s="1"/>
  <c r="P501" i="5"/>
  <c r="P502" i="5"/>
  <c r="P503" i="5"/>
  <c r="P504" i="5"/>
  <c r="R502" i="5"/>
  <c r="U501" i="5"/>
  <c r="U502" i="5"/>
  <c r="U503" i="5"/>
  <c r="U504" i="5"/>
  <c r="J495" i="5"/>
  <c r="J496" i="5"/>
  <c r="T496" i="5" s="1"/>
  <c r="J497" i="5"/>
  <c r="T497" i="5" s="1"/>
  <c r="J498" i="5"/>
  <c r="T498" i="5" s="1"/>
  <c r="J499" i="5"/>
  <c r="T499" i="5" s="1"/>
  <c r="J500" i="5"/>
  <c r="T500" i="5" s="1"/>
  <c r="K495" i="5"/>
  <c r="K496" i="5"/>
  <c r="K497" i="5"/>
  <c r="L497" i="5" s="1"/>
  <c r="K498" i="5"/>
  <c r="L498" i="5" s="1"/>
  <c r="K499" i="5"/>
  <c r="K500" i="5"/>
  <c r="N495" i="5"/>
  <c r="M495" i="5" s="1"/>
  <c r="N496" i="5"/>
  <c r="M496" i="5" s="1"/>
  <c r="N497" i="5"/>
  <c r="M497" i="5" s="1"/>
  <c r="N498" i="5"/>
  <c r="M498" i="5" s="1"/>
  <c r="N499" i="5"/>
  <c r="M499" i="5" s="1"/>
  <c r="N500" i="5"/>
  <c r="M500" i="5" s="1"/>
  <c r="P495" i="5"/>
  <c r="P496" i="5"/>
  <c r="P497" i="5"/>
  <c r="P498" i="5"/>
  <c r="P499" i="5"/>
  <c r="P500" i="5"/>
  <c r="U495" i="5"/>
  <c r="U496" i="5"/>
  <c r="U497" i="5"/>
  <c r="U498" i="5"/>
  <c r="U499" i="5"/>
  <c r="U500" i="5"/>
  <c r="J464" i="5"/>
  <c r="T464" i="5" s="1"/>
  <c r="J465" i="5"/>
  <c r="T465" i="5" s="1"/>
  <c r="J466" i="5"/>
  <c r="T466" i="5" s="1"/>
  <c r="J467" i="5"/>
  <c r="T467" i="5" s="1"/>
  <c r="J468" i="5"/>
  <c r="T468" i="5" s="1"/>
  <c r="J469" i="5"/>
  <c r="T469" i="5" s="1"/>
  <c r="J470" i="5"/>
  <c r="T470" i="5" s="1"/>
  <c r="J471" i="5"/>
  <c r="T471" i="5" s="1"/>
  <c r="J472" i="5"/>
  <c r="T472" i="5" s="1"/>
  <c r="J473" i="5"/>
  <c r="T473" i="5" s="1"/>
  <c r="J474" i="5"/>
  <c r="T474" i="5" s="1"/>
  <c r="J475" i="5"/>
  <c r="T475" i="5" s="1"/>
  <c r="J476" i="5"/>
  <c r="T476" i="5" s="1"/>
  <c r="J477" i="5"/>
  <c r="T477" i="5" s="1"/>
  <c r="J478" i="5"/>
  <c r="T478" i="5" s="1"/>
  <c r="J479" i="5"/>
  <c r="T479" i="5" s="1"/>
  <c r="J480" i="5"/>
  <c r="T480" i="5" s="1"/>
  <c r="J481" i="5"/>
  <c r="T481" i="5" s="1"/>
  <c r="J482" i="5"/>
  <c r="T482" i="5" s="1"/>
  <c r="J483" i="5"/>
  <c r="T483" i="5" s="1"/>
  <c r="J484" i="5"/>
  <c r="T484" i="5" s="1"/>
  <c r="J485" i="5"/>
  <c r="T485" i="5" s="1"/>
  <c r="J489" i="5"/>
  <c r="T489" i="5" s="1"/>
  <c r="J490" i="5"/>
  <c r="T490" i="5" s="1"/>
  <c r="J491" i="5"/>
  <c r="T491" i="5" s="1"/>
  <c r="J492" i="5"/>
  <c r="T492" i="5" s="1"/>
  <c r="J493" i="5"/>
  <c r="T493" i="5" s="1"/>
  <c r="J494" i="5"/>
  <c r="T494" i="5" s="1"/>
  <c r="K464" i="5"/>
  <c r="K465" i="5"/>
  <c r="K466" i="5"/>
  <c r="K467" i="5"/>
  <c r="K468" i="5"/>
  <c r="K469" i="5"/>
  <c r="K470" i="5"/>
  <c r="K471" i="5"/>
  <c r="K472" i="5"/>
  <c r="K473" i="5"/>
  <c r="K474" i="5"/>
  <c r="K475" i="5"/>
  <c r="K476" i="5"/>
  <c r="K477" i="5"/>
  <c r="K478" i="5"/>
  <c r="K479" i="5"/>
  <c r="K480" i="5"/>
  <c r="K481" i="5"/>
  <c r="K482" i="5"/>
  <c r="K483" i="5"/>
  <c r="K484" i="5"/>
  <c r="K485" i="5"/>
  <c r="K489" i="5"/>
  <c r="K490" i="5"/>
  <c r="K491" i="5"/>
  <c r="K492" i="5"/>
  <c r="K493" i="5"/>
  <c r="K494" i="5"/>
  <c r="R494" i="5" s="1"/>
  <c r="L464" i="5"/>
  <c r="L465" i="5"/>
  <c r="L466" i="5"/>
  <c r="L467" i="5"/>
  <c r="L468" i="5"/>
  <c r="L469" i="5"/>
  <c r="L470" i="5"/>
  <c r="L471" i="5"/>
  <c r="L472" i="5"/>
  <c r="L473" i="5"/>
  <c r="L474" i="5"/>
  <c r="L475" i="5"/>
  <c r="L476" i="5"/>
  <c r="L477" i="5"/>
  <c r="L478" i="5"/>
  <c r="L479" i="5"/>
  <c r="L480" i="5"/>
  <c r="L481" i="5"/>
  <c r="L482" i="5"/>
  <c r="L483" i="5"/>
  <c r="L484" i="5"/>
  <c r="L485" i="5"/>
  <c r="L489" i="5"/>
  <c r="L490" i="5"/>
  <c r="L491" i="5"/>
  <c r="L492" i="5"/>
  <c r="L494" i="5"/>
  <c r="N464" i="5"/>
  <c r="M464" i="5" s="1"/>
  <c r="N465" i="5"/>
  <c r="M465" i="5" s="1"/>
  <c r="N466" i="5"/>
  <c r="M466" i="5" s="1"/>
  <c r="N467" i="5"/>
  <c r="M467" i="5" s="1"/>
  <c r="N468" i="5"/>
  <c r="M468" i="5" s="1"/>
  <c r="N469" i="5"/>
  <c r="M469" i="5" s="1"/>
  <c r="N470" i="5"/>
  <c r="M470" i="5" s="1"/>
  <c r="N471" i="5"/>
  <c r="M471" i="5" s="1"/>
  <c r="N472" i="5"/>
  <c r="M472" i="5" s="1"/>
  <c r="N473" i="5"/>
  <c r="M473" i="5" s="1"/>
  <c r="N474" i="5"/>
  <c r="M474" i="5" s="1"/>
  <c r="N475" i="5"/>
  <c r="M475" i="5" s="1"/>
  <c r="N476" i="5"/>
  <c r="M476" i="5" s="1"/>
  <c r="N477" i="5"/>
  <c r="M477" i="5" s="1"/>
  <c r="N478" i="5"/>
  <c r="M478" i="5" s="1"/>
  <c r="N479" i="5"/>
  <c r="M479" i="5" s="1"/>
  <c r="N480" i="5"/>
  <c r="M480" i="5" s="1"/>
  <c r="N481" i="5"/>
  <c r="M481" i="5" s="1"/>
  <c r="N482" i="5"/>
  <c r="M482" i="5" s="1"/>
  <c r="N483" i="5"/>
  <c r="M483" i="5" s="1"/>
  <c r="N484" i="5"/>
  <c r="M484" i="5" s="1"/>
  <c r="N485" i="5"/>
  <c r="M485" i="5" s="1"/>
  <c r="N489" i="5"/>
  <c r="M489" i="5" s="1"/>
  <c r="N490" i="5"/>
  <c r="M490" i="5" s="1"/>
  <c r="N491" i="5"/>
  <c r="M491" i="5" s="1"/>
  <c r="N492" i="5"/>
  <c r="M492" i="5" s="1"/>
  <c r="N493" i="5"/>
  <c r="M493" i="5" s="1"/>
  <c r="N494" i="5"/>
  <c r="M494" i="5" s="1"/>
  <c r="P464" i="5"/>
  <c r="P465" i="5"/>
  <c r="P466" i="5"/>
  <c r="P467" i="5"/>
  <c r="P468" i="5"/>
  <c r="P469" i="5"/>
  <c r="P470" i="5"/>
  <c r="P471" i="5"/>
  <c r="P472" i="5"/>
  <c r="P473" i="5"/>
  <c r="P474" i="5"/>
  <c r="P475" i="5"/>
  <c r="P476" i="5"/>
  <c r="P477" i="5"/>
  <c r="P478" i="5"/>
  <c r="P479" i="5"/>
  <c r="P480" i="5"/>
  <c r="P481" i="5"/>
  <c r="P482" i="5"/>
  <c r="P483" i="5"/>
  <c r="P484" i="5"/>
  <c r="P485" i="5"/>
  <c r="P489" i="5"/>
  <c r="P490" i="5"/>
  <c r="P491" i="5"/>
  <c r="P492" i="5"/>
  <c r="P493" i="5"/>
  <c r="P494" i="5"/>
  <c r="R464" i="5"/>
  <c r="R465" i="5"/>
  <c r="R466" i="5"/>
  <c r="R467" i="5"/>
  <c r="R468" i="5"/>
  <c r="S468" i="5" s="1"/>
  <c r="R469" i="5"/>
  <c r="R470" i="5"/>
  <c r="R471" i="5"/>
  <c r="R472" i="5"/>
  <c r="S472" i="5" s="1"/>
  <c r="R473" i="5"/>
  <c r="R474" i="5"/>
  <c r="R475" i="5"/>
  <c r="R476" i="5"/>
  <c r="S476" i="5" s="1"/>
  <c r="R477" i="5"/>
  <c r="R478" i="5"/>
  <c r="R479" i="5"/>
  <c r="R480" i="5"/>
  <c r="S480" i="5" s="1"/>
  <c r="R481" i="5"/>
  <c r="R482" i="5"/>
  <c r="R483" i="5"/>
  <c r="R484" i="5"/>
  <c r="S484" i="5" s="1"/>
  <c r="R485" i="5"/>
  <c r="R489" i="5"/>
  <c r="R490" i="5"/>
  <c r="R491" i="5"/>
  <c r="S491" i="5" s="1"/>
  <c r="R492" i="5"/>
  <c r="U464" i="5"/>
  <c r="U465" i="5"/>
  <c r="U466" i="5"/>
  <c r="U467" i="5"/>
  <c r="U468" i="5"/>
  <c r="U469" i="5"/>
  <c r="U470" i="5"/>
  <c r="U471" i="5"/>
  <c r="U472" i="5"/>
  <c r="U473" i="5"/>
  <c r="U474" i="5"/>
  <c r="U475" i="5"/>
  <c r="U476" i="5"/>
  <c r="U477" i="5"/>
  <c r="U478" i="5"/>
  <c r="U479" i="5"/>
  <c r="U480" i="5"/>
  <c r="U481" i="5"/>
  <c r="U482" i="5"/>
  <c r="U483" i="5"/>
  <c r="U484" i="5"/>
  <c r="U485" i="5"/>
  <c r="U489" i="5"/>
  <c r="U490" i="5"/>
  <c r="U491" i="5"/>
  <c r="U492" i="5"/>
  <c r="U493" i="5"/>
  <c r="U494" i="5"/>
  <c r="J431" i="5"/>
  <c r="J432" i="5"/>
  <c r="T432" i="5" s="1"/>
  <c r="J433" i="5"/>
  <c r="T433" i="5" s="1"/>
  <c r="J434" i="5"/>
  <c r="T434" i="5" s="1"/>
  <c r="J435" i="5"/>
  <c r="J436" i="5"/>
  <c r="T436" i="5" s="1"/>
  <c r="J437" i="5"/>
  <c r="T437" i="5" s="1"/>
  <c r="J438" i="5"/>
  <c r="T438" i="5" s="1"/>
  <c r="J439" i="5"/>
  <c r="T439" i="5" s="1"/>
  <c r="J440" i="5"/>
  <c r="T440" i="5" s="1"/>
  <c r="J441" i="5"/>
  <c r="T441" i="5" s="1"/>
  <c r="J442" i="5"/>
  <c r="T442" i="5" s="1"/>
  <c r="J443" i="5"/>
  <c r="J444" i="5"/>
  <c r="T444" i="5" s="1"/>
  <c r="J445" i="5"/>
  <c r="T445" i="5" s="1"/>
  <c r="J446" i="5"/>
  <c r="T446" i="5" s="1"/>
  <c r="J447" i="5"/>
  <c r="T447" i="5" s="1"/>
  <c r="J448" i="5"/>
  <c r="T448" i="5" s="1"/>
  <c r="J449" i="5"/>
  <c r="T449" i="5" s="1"/>
  <c r="J450" i="5"/>
  <c r="T450" i="5" s="1"/>
  <c r="J451" i="5"/>
  <c r="T451" i="5" s="1"/>
  <c r="J452" i="5"/>
  <c r="T452" i="5" s="1"/>
  <c r="J453" i="5"/>
  <c r="T453" i="5" s="1"/>
  <c r="J454" i="5"/>
  <c r="T454" i="5" s="1"/>
  <c r="J455" i="5"/>
  <c r="T455" i="5" s="1"/>
  <c r="J456" i="5"/>
  <c r="T456" i="5" s="1"/>
  <c r="J457" i="5"/>
  <c r="T457" i="5" s="1"/>
  <c r="J458" i="5"/>
  <c r="T458" i="5" s="1"/>
  <c r="J459" i="5"/>
  <c r="T459" i="5" s="1"/>
  <c r="J460" i="5"/>
  <c r="T460" i="5" s="1"/>
  <c r="J461" i="5"/>
  <c r="T461" i="5" s="1"/>
  <c r="J462" i="5"/>
  <c r="T462" i="5" s="1"/>
  <c r="J463" i="5"/>
  <c r="T463" i="5" s="1"/>
  <c r="K431" i="5"/>
  <c r="R431" i="5" s="1"/>
  <c r="K432" i="5"/>
  <c r="K433" i="5"/>
  <c r="K434" i="5"/>
  <c r="K435" i="5"/>
  <c r="R435" i="5" s="1"/>
  <c r="K436" i="5"/>
  <c r="K437" i="5"/>
  <c r="L437" i="5" s="1"/>
  <c r="K438" i="5"/>
  <c r="K439" i="5"/>
  <c r="R439" i="5" s="1"/>
  <c r="K440" i="5"/>
  <c r="K441" i="5"/>
  <c r="L441" i="5" s="1"/>
  <c r="K442" i="5"/>
  <c r="K443" i="5"/>
  <c r="R443" i="5" s="1"/>
  <c r="K444" i="5"/>
  <c r="K445" i="5"/>
  <c r="L445" i="5" s="1"/>
  <c r="K446" i="5"/>
  <c r="K447" i="5"/>
  <c r="R447" i="5" s="1"/>
  <c r="K448" i="5"/>
  <c r="K449" i="5"/>
  <c r="K450" i="5"/>
  <c r="K451" i="5"/>
  <c r="K452" i="5"/>
  <c r="K453" i="5"/>
  <c r="L453" i="5" s="1"/>
  <c r="K454" i="5"/>
  <c r="K455" i="5"/>
  <c r="K456" i="5"/>
  <c r="K457" i="5"/>
  <c r="K458" i="5"/>
  <c r="K459" i="5"/>
  <c r="K460" i="5"/>
  <c r="K461" i="5"/>
  <c r="K462" i="5"/>
  <c r="K463" i="5"/>
  <c r="N431" i="5"/>
  <c r="M431" i="5" s="1"/>
  <c r="N432" i="5"/>
  <c r="M432" i="5" s="1"/>
  <c r="N433" i="5"/>
  <c r="M433" i="5" s="1"/>
  <c r="N434" i="5"/>
  <c r="M434" i="5" s="1"/>
  <c r="N435" i="5"/>
  <c r="M435" i="5" s="1"/>
  <c r="N436" i="5"/>
  <c r="M436" i="5" s="1"/>
  <c r="N437" i="5"/>
  <c r="M437" i="5" s="1"/>
  <c r="N438" i="5"/>
  <c r="M438" i="5" s="1"/>
  <c r="N439" i="5"/>
  <c r="M439" i="5" s="1"/>
  <c r="N440" i="5"/>
  <c r="M440" i="5" s="1"/>
  <c r="N441" i="5"/>
  <c r="M441" i="5" s="1"/>
  <c r="N442" i="5"/>
  <c r="M442" i="5" s="1"/>
  <c r="N443" i="5"/>
  <c r="M443" i="5" s="1"/>
  <c r="N444" i="5"/>
  <c r="M444" i="5" s="1"/>
  <c r="N445" i="5"/>
  <c r="M445" i="5" s="1"/>
  <c r="N446" i="5"/>
  <c r="M446" i="5" s="1"/>
  <c r="N447" i="5"/>
  <c r="M447" i="5" s="1"/>
  <c r="N448" i="5"/>
  <c r="M448" i="5" s="1"/>
  <c r="N449" i="5"/>
  <c r="M449" i="5" s="1"/>
  <c r="N450" i="5"/>
  <c r="M450" i="5" s="1"/>
  <c r="N451" i="5"/>
  <c r="M451" i="5" s="1"/>
  <c r="N452" i="5"/>
  <c r="M452" i="5" s="1"/>
  <c r="N453" i="5"/>
  <c r="M453" i="5" s="1"/>
  <c r="N454" i="5"/>
  <c r="M454" i="5" s="1"/>
  <c r="N455" i="5"/>
  <c r="M455" i="5" s="1"/>
  <c r="N456" i="5"/>
  <c r="M456" i="5" s="1"/>
  <c r="N457" i="5"/>
  <c r="M457" i="5" s="1"/>
  <c r="N458" i="5"/>
  <c r="M458" i="5" s="1"/>
  <c r="N459" i="5"/>
  <c r="M459" i="5" s="1"/>
  <c r="N460" i="5"/>
  <c r="M460" i="5" s="1"/>
  <c r="N461" i="5"/>
  <c r="M461" i="5" s="1"/>
  <c r="N462" i="5"/>
  <c r="M462" i="5" s="1"/>
  <c r="N463" i="5"/>
  <c r="M463" i="5" s="1"/>
  <c r="P431" i="5"/>
  <c r="P432" i="5"/>
  <c r="P433" i="5"/>
  <c r="P434" i="5"/>
  <c r="P435" i="5"/>
  <c r="P436" i="5"/>
  <c r="P437" i="5"/>
  <c r="P438" i="5"/>
  <c r="P439" i="5"/>
  <c r="P440" i="5"/>
  <c r="P441" i="5"/>
  <c r="P442" i="5"/>
  <c r="P443" i="5"/>
  <c r="P444" i="5"/>
  <c r="P445" i="5"/>
  <c r="P446" i="5"/>
  <c r="P447" i="5"/>
  <c r="P448" i="5"/>
  <c r="P449" i="5"/>
  <c r="P450" i="5"/>
  <c r="P451" i="5"/>
  <c r="P452" i="5"/>
  <c r="P453" i="5"/>
  <c r="P454" i="5"/>
  <c r="P455" i="5"/>
  <c r="P456" i="5"/>
  <c r="P457" i="5"/>
  <c r="P458" i="5"/>
  <c r="P459" i="5"/>
  <c r="P460" i="5"/>
  <c r="P461" i="5"/>
  <c r="P462" i="5"/>
  <c r="P463" i="5"/>
  <c r="U431" i="5"/>
  <c r="U432" i="5"/>
  <c r="U433" i="5"/>
  <c r="U434" i="5"/>
  <c r="U435" i="5"/>
  <c r="U436" i="5"/>
  <c r="U437" i="5"/>
  <c r="U438" i="5"/>
  <c r="U439" i="5"/>
  <c r="U440" i="5"/>
  <c r="U441" i="5"/>
  <c r="U442" i="5"/>
  <c r="U443" i="5"/>
  <c r="U444" i="5"/>
  <c r="U445" i="5"/>
  <c r="U446" i="5"/>
  <c r="U447" i="5"/>
  <c r="U448" i="5"/>
  <c r="U449" i="5"/>
  <c r="U450" i="5"/>
  <c r="U451" i="5"/>
  <c r="U452" i="5"/>
  <c r="U453" i="5"/>
  <c r="U454" i="5"/>
  <c r="U455" i="5"/>
  <c r="U456" i="5"/>
  <c r="U457" i="5"/>
  <c r="U458" i="5"/>
  <c r="U459" i="5"/>
  <c r="U460" i="5"/>
  <c r="U461" i="5"/>
  <c r="U462" i="5"/>
  <c r="U463" i="5"/>
  <c r="J404" i="5"/>
  <c r="T404" i="5" s="1"/>
  <c r="J405" i="5"/>
  <c r="T405" i="5" s="1"/>
  <c r="J406" i="5"/>
  <c r="T406" i="5" s="1"/>
  <c r="J407" i="5"/>
  <c r="T407" i="5" s="1"/>
  <c r="J408" i="5"/>
  <c r="T408" i="5" s="1"/>
  <c r="J409" i="5"/>
  <c r="T409" i="5" s="1"/>
  <c r="J410" i="5"/>
  <c r="T410" i="5" s="1"/>
  <c r="J411" i="5"/>
  <c r="T411" i="5" s="1"/>
  <c r="J412" i="5"/>
  <c r="T412" i="5" s="1"/>
  <c r="J413" i="5"/>
  <c r="T413" i="5" s="1"/>
  <c r="J414" i="5"/>
  <c r="T414" i="5" s="1"/>
  <c r="J415" i="5"/>
  <c r="T415" i="5" s="1"/>
  <c r="J416" i="5"/>
  <c r="T416" i="5" s="1"/>
  <c r="J417" i="5"/>
  <c r="T417" i="5" s="1"/>
  <c r="J418" i="5"/>
  <c r="T418" i="5" s="1"/>
  <c r="J419" i="5"/>
  <c r="T419" i="5" s="1"/>
  <c r="J420" i="5"/>
  <c r="T420" i="5" s="1"/>
  <c r="T421" i="5"/>
  <c r="J422" i="5"/>
  <c r="T422" i="5" s="1"/>
  <c r="J423" i="5"/>
  <c r="T423" i="5" s="1"/>
  <c r="K404" i="5"/>
  <c r="R404" i="5" s="1"/>
  <c r="K405" i="5"/>
  <c r="R405" i="5" s="1"/>
  <c r="K406" i="5"/>
  <c r="R406" i="5" s="1"/>
  <c r="K407" i="5"/>
  <c r="R407" i="5" s="1"/>
  <c r="K408" i="5"/>
  <c r="R408" i="5" s="1"/>
  <c r="K409" i="5"/>
  <c r="R409" i="5" s="1"/>
  <c r="K410" i="5"/>
  <c r="R410" i="5" s="1"/>
  <c r="K411" i="5"/>
  <c r="R411" i="5" s="1"/>
  <c r="K412" i="5"/>
  <c r="R412" i="5" s="1"/>
  <c r="K413" i="5"/>
  <c r="R413" i="5" s="1"/>
  <c r="K414" i="5"/>
  <c r="R414" i="5" s="1"/>
  <c r="K415" i="5"/>
  <c r="R415" i="5" s="1"/>
  <c r="K416" i="5"/>
  <c r="R416" i="5" s="1"/>
  <c r="K417" i="5"/>
  <c r="R417" i="5" s="1"/>
  <c r="K418" i="5"/>
  <c r="R418" i="5" s="1"/>
  <c r="K419" i="5"/>
  <c r="R419" i="5" s="1"/>
  <c r="S419" i="5" s="1"/>
  <c r="K420" i="5"/>
  <c r="L420" i="5" s="1"/>
  <c r="K421" i="5"/>
  <c r="L421" i="5" s="1"/>
  <c r="K422" i="5"/>
  <c r="K423" i="5"/>
  <c r="L423" i="5" s="1"/>
  <c r="L404" i="5"/>
  <c r="S404" i="5" s="1"/>
  <c r="L405" i="5"/>
  <c r="L406" i="5"/>
  <c r="S406" i="5" s="1"/>
  <c r="L407" i="5"/>
  <c r="L408" i="5"/>
  <c r="L409" i="5"/>
  <c r="L410" i="5"/>
  <c r="L411" i="5"/>
  <c r="L412" i="5"/>
  <c r="L413" i="5"/>
  <c r="L414" i="5"/>
  <c r="L415" i="5"/>
  <c r="L416" i="5"/>
  <c r="L417" i="5"/>
  <c r="L418" i="5"/>
  <c r="L419" i="5"/>
  <c r="N404" i="5"/>
  <c r="M404" i="5" s="1"/>
  <c r="N405" i="5"/>
  <c r="M405" i="5" s="1"/>
  <c r="N406" i="5"/>
  <c r="M406" i="5" s="1"/>
  <c r="N407" i="5"/>
  <c r="M407" i="5" s="1"/>
  <c r="N408" i="5"/>
  <c r="M408" i="5" s="1"/>
  <c r="N409" i="5"/>
  <c r="M409" i="5" s="1"/>
  <c r="N410" i="5"/>
  <c r="M410" i="5" s="1"/>
  <c r="N411" i="5"/>
  <c r="M411" i="5" s="1"/>
  <c r="N412" i="5"/>
  <c r="M412" i="5" s="1"/>
  <c r="N413" i="5"/>
  <c r="M413" i="5" s="1"/>
  <c r="N414" i="5"/>
  <c r="M414" i="5" s="1"/>
  <c r="N415" i="5"/>
  <c r="M415" i="5" s="1"/>
  <c r="N416" i="5"/>
  <c r="M416" i="5" s="1"/>
  <c r="N417" i="5"/>
  <c r="M417" i="5" s="1"/>
  <c r="N418" i="5"/>
  <c r="M418" i="5" s="1"/>
  <c r="N419" i="5"/>
  <c r="M419" i="5" s="1"/>
  <c r="N420" i="5"/>
  <c r="M420" i="5" s="1"/>
  <c r="N421" i="5"/>
  <c r="M421" i="5" s="1"/>
  <c r="N422" i="5"/>
  <c r="M422" i="5" s="1"/>
  <c r="N423" i="5"/>
  <c r="M423" i="5" s="1"/>
  <c r="P404" i="5"/>
  <c r="P405" i="5"/>
  <c r="P406" i="5"/>
  <c r="P407" i="5"/>
  <c r="P408" i="5"/>
  <c r="P409" i="5"/>
  <c r="P410" i="5"/>
  <c r="P411" i="5"/>
  <c r="P412" i="5"/>
  <c r="P413" i="5"/>
  <c r="P414" i="5"/>
  <c r="P415" i="5"/>
  <c r="P416" i="5"/>
  <c r="P417" i="5"/>
  <c r="P418" i="5"/>
  <c r="P419" i="5"/>
  <c r="P420" i="5"/>
  <c r="P421" i="5"/>
  <c r="P422" i="5"/>
  <c r="P423" i="5"/>
  <c r="U404" i="5"/>
  <c r="U405" i="5"/>
  <c r="U406" i="5"/>
  <c r="U407" i="5"/>
  <c r="U408" i="5"/>
  <c r="U409" i="5"/>
  <c r="U410" i="5"/>
  <c r="U411" i="5"/>
  <c r="U412" i="5"/>
  <c r="U413" i="5"/>
  <c r="U414" i="5"/>
  <c r="U415" i="5"/>
  <c r="U416" i="5"/>
  <c r="U417" i="5"/>
  <c r="U418" i="5"/>
  <c r="U419" i="5"/>
  <c r="U420" i="5"/>
  <c r="U421" i="5"/>
  <c r="U422" i="5"/>
  <c r="U423" i="5"/>
  <c r="J3" i="5"/>
  <c r="T3" i="5" s="1"/>
  <c r="J4" i="5"/>
  <c r="T4" i="5" s="1"/>
  <c r="J5" i="5"/>
  <c r="T5" i="5" s="1"/>
  <c r="J6" i="5"/>
  <c r="T6" i="5" s="1"/>
  <c r="J7" i="5"/>
  <c r="T7" i="5" s="1"/>
  <c r="J8" i="5"/>
  <c r="T8" i="5" s="1"/>
  <c r="J9" i="5"/>
  <c r="T9" i="5" s="1"/>
  <c r="J10" i="5"/>
  <c r="T10" i="5" s="1"/>
  <c r="J11" i="5"/>
  <c r="T11" i="5" s="1"/>
  <c r="J12" i="5"/>
  <c r="T12" i="5" s="1"/>
  <c r="J13" i="5"/>
  <c r="T13" i="5" s="1"/>
  <c r="J14" i="5"/>
  <c r="T14" i="5" s="1"/>
  <c r="J15" i="5"/>
  <c r="T15" i="5" s="1"/>
  <c r="J16" i="5"/>
  <c r="T16" i="5" s="1"/>
  <c r="J17" i="5"/>
  <c r="T17" i="5" s="1"/>
  <c r="J18" i="5"/>
  <c r="T18" i="5" s="1"/>
  <c r="J19" i="5"/>
  <c r="T19" i="5" s="1"/>
  <c r="J20" i="5"/>
  <c r="T20" i="5" s="1"/>
  <c r="J21" i="5"/>
  <c r="T21" i="5" s="1"/>
  <c r="J22" i="5"/>
  <c r="T22" i="5" s="1"/>
  <c r="J23" i="5"/>
  <c r="T23" i="5" s="1"/>
  <c r="J24" i="5"/>
  <c r="T24" i="5" s="1"/>
  <c r="J25" i="5"/>
  <c r="T25" i="5" s="1"/>
  <c r="J26" i="5"/>
  <c r="T26" i="5" s="1"/>
  <c r="J27" i="5"/>
  <c r="T27" i="5" s="1"/>
  <c r="J28" i="5"/>
  <c r="T28" i="5" s="1"/>
  <c r="J29" i="5"/>
  <c r="T29" i="5" s="1"/>
  <c r="J30" i="5"/>
  <c r="T30" i="5" s="1"/>
  <c r="J31" i="5"/>
  <c r="T31" i="5" s="1"/>
  <c r="J32" i="5"/>
  <c r="T32" i="5" s="1"/>
  <c r="J33" i="5"/>
  <c r="T33" i="5" s="1"/>
  <c r="J34" i="5"/>
  <c r="T34" i="5" s="1"/>
  <c r="J35" i="5"/>
  <c r="T35" i="5" s="1"/>
  <c r="J36" i="5"/>
  <c r="T36" i="5" s="1"/>
  <c r="J37" i="5"/>
  <c r="T37" i="5" s="1"/>
  <c r="J38" i="5"/>
  <c r="T38" i="5" s="1"/>
  <c r="J39" i="5"/>
  <c r="T39" i="5" s="1"/>
  <c r="J40" i="5"/>
  <c r="T40" i="5" s="1"/>
  <c r="J41" i="5"/>
  <c r="T41" i="5" s="1"/>
  <c r="J42" i="5"/>
  <c r="T42" i="5" s="1"/>
  <c r="J43" i="5"/>
  <c r="T43" i="5" s="1"/>
  <c r="J44" i="5"/>
  <c r="T44" i="5" s="1"/>
  <c r="J45" i="5"/>
  <c r="T45" i="5" s="1"/>
  <c r="J46" i="5"/>
  <c r="T46" i="5" s="1"/>
  <c r="J47" i="5"/>
  <c r="T47" i="5" s="1"/>
  <c r="J48" i="5"/>
  <c r="T48" i="5" s="1"/>
  <c r="J49" i="5"/>
  <c r="T49" i="5" s="1"/>
  <c r="J50" i="5"/>
  <c r="T50" i="5" s="1"/>
  <c r="J51" i="5"/>
  <c r="T51" i="5" s="1"/>
  <c r="J52" i="5"/>
  <c r="T52" i="5" s="1"/>
  <c r="J53" i="5"/>
  <c r="T53" i="5" s="1"/>
  <c r="J54" i="5"/>
  <c r="T54" i="5" s="1"/>
  <c r="J55" i="5"/>
  <c r="T55" i="5" s="1"/>
  <c r="J56" i="5"/>
  <c r="T56" i="5" s="1"/>
  <c r="J57" i="5"/>
  <c r="T57" i="5" s="1"/>
  <c r="J58" i="5"/>
  <c r="T58" i="5" s="1"/>
  <c r="J59" i="5"/>
  <c r="T59" i="5" s="1"/>
  <c r="J60" i="5"/>
  <c r="T60" i="5" s="1"/>
  <c r="J61" i="5"/>
  <c r="T61" i="5" s="1"/>
  <c r="J62" i="5"/>
  <c r="T62" i="5" s="1"/>
  <c r="J63" i="5"/>
  <c r="T63" i="5" s="1"/>
  <c r="J64" i="5"/>
  <c r="T64" i="5" s="1"/>
  <c r="J65" i="5"/>
  <c r="T65" i="5" s="1"/>
  <c r="J66" i="5"/>
  <c r="T66" i="5" s="1"/>
  <c r="J67" i="5"/>
  <c r="T67" i="5" s="1"/>
  <c r="J68" i="5"/>
  <c r="T68" i="5" s="1"/>
  <c r="J69" i="5"/>
  <c r="T69" i="5" s="1"/>
  <c r="J70" i="5"/>
  <c r="T70" i="5" s="1"/>
  <c r="J71" i="5"/>
  <c r="T71" i="5" s="1"/>
  <c r="J72" i="5"/>
  <c r="T72" i="5" s="1"/>
  <c r="J73" i="5"/>
  <c r="T73" i="5" s="1"/>
  <c r="J74" i="5"/>
  <c r="T74" i="5" s="1"/>
  <c r="J75" i="5"/>
  <c r="T75" i="5" s="1"/>
  <c r="J76" i="5"/>
  <c r="T76" i="5" s="1"/>
  <c r="J77" i="5"/>
  <c r="T77" i="5" s="1"/>
  <c r="J78" i="5"/>
  <c r="T78" i="5" s="1"/>
  <c r="J79" i="5"/>
  <c r="T79" i="5" s="1"/>
  <c r="J80" i="5"/>
  <c r="T80" i="5" s="1"/>
  <c r="J81" i="5"/>
  <c r="T81" i="5" s="1"/>
  <c r="J82" i="5"/>
  <c r="T82" i="5" s="1"/>
  <c r="J83" i="5"/>
  <c r="T83" i="5" s="1"/>
  <c r="J84" i="5"/>
  <c r="T84" i="5" s="1"/>
  <c r="J85" i="5"/>
  <c r="T85" i="5" s="1"/>
  <c r="J86" i="5"/>
  <c r="T86" i="5" s="1"/>
  <c r="J87" i="5"/>
  <c r="T87" i="5" s="1"/>
  <c r="J88" i="5"/>
  <c r="T88" i="5" s="1"/>
  <c r="J89" i="5"/>
  <c r="T89" i="5" s="1"/>
  <c r="J90" i="5"/>
  <c r="T90" i="5" s="1"/>
  <c r="J91" i="5"/>
  <c r="T91" i="5" s="1"/>
  <c r="J92" i="5"/>
  <c r="T92" i="5" s="1"/>
  <c r="J93" i="5"/>
  <c r="T93" i="5" s="1"/>
  <c r="J94" i="5"/>
  <c r="T94" i="5" s="1"/>
  <c r="J95" i="5"/>
  <c r="T95" i="5" s="1"/>
  <c r="J96" i="5"/>
  <c r="T96" i="5" s="1"/>
  <c r="J97" i="5"/>
  <c r="T97" i="5" s="1"/>
  <c r="J98" i="5"/>
  <c r="T98" i="5" s="1"/>
  <c r="J99" i="5"/>
  <c r="T99" i="5" s="1"/>
  <c r="J100" i="5"/>
  <c r="T100" i="5" s="1"/>
  <c r="J101" i="5"/>
  <c r="T101" i="5" s="1"/>
  <c r="J102" i="5"/>
  <c r="T102" i="5" s="1"/>
  <c r="J103" i="5"/>
  <c r="T103" i="5" s="1"/>
  <c r="J104" i="5"/>
  <c r="T104" i="5" s="1"/>
  <c r="J105" i="5"/>
  <c r="T105" i="5" s="1"/>
  <c r="J106" i="5"/>
  <c r="T106" i="5" s="1"/>
  <c r="J107" i="5"/>
  <c r="T107" i="5" s="1"/>
  <c r="J108" i="5"/>
  <c r="T108" i="5" s="1"/>
  <c r="J109" i="5"/>
  <c r="T109" i="5" s="1"/>
  <c r="J110" i="5"/>
  <c r="T110" i="5" s="1"/>
  <c r="J111" i="5"/>
  <c r="T111" i="5" s="1"/>
  <c r="J112" i="5"/>
  <c r="T112" i="5" s="1"/>
  <c r="J113" i="5"/>
  <c r="T113" i="5" s="1"/>
  <c r="J114" i="5"/>
  <c r="T114" i="5" s="1"/>
  <c r="J115" i="5"/>
  <c r="T115" i="5" s="1"/>
  <c r="J116" i="5"/>
  <c r="T116" i="5" s="1"/>
  <c r="J117" i="5"/>
  <c r="T117" i="5" s="1"/>
  <c r="J118" i="5"/>
  <c r="T118" i="5" s="1"/>
  <c r="J119" i="5"/>
  <c r="T119" i="5" s="1"/>
  <c r="J120" i="5"/>
  <c r="T120" i="5" s="1"/>
  <c r="J121" i="5"/>
  <c r="T121" i="5" s="1"/>
  <c r="J122" i="5"/>
  <c r="T122" i="5" s="1"/>
  <c r="J123" i="5"/>
  <c r="T123" i="5" s="1"/>
  <c r="J124" i="5"/>
  <c r="T124" i="5" s="1"/>
  <c r="J125" i="5"/>
  <c r="T125" i="5" s="1"/>
  <c r="J126" i="5"/>
  <c r="T126" i="5" s="1"/>
  <c r="J127" i="5"/>
  <c r="T127" i="5" s="1"/>
  <c r="J128" i="5"/>
  <c r="T128" i="5" s="1"/>
  <c r="J129" i="5"/>
  <c r="T129" i="5" s="1"/>
  <c r="J130" i="5"/>
  <c r="T130" i="5" s="1"/>
  <c r="J131" i="5"/>
  <c r="T131" i="5" s="1"/>
  <c r="J132" i="5"/>
  <c r="T132" i="5" s="1"/>
  <c r="J133" i="5"/>
  <c r="T133" i="5" s="1"/>
  <c r="J134" i="5"/>
  <c r="T134" i="5" s="1"/>
  <c r="J135" i="5"/>
  <c r="T135" i="5" s="1"/>
  <c r="J136" i="5"/>
  <c r="T136" i="5" s="1"/>
  <c r="J137" i="5"/>
  <c r="T137" i="5" s="1"/>
  <c r="J138" i="5"/>
  <c r="T138" i="5" s="1"/>
  <c r="J139" i="5"/>
  <c r="T139" i="5" s="1"/>
  <c r="J140" i="5"/>
  <c r="T140" i="5" s="1"/>
  <c r="J141" i="5"/>
  <c r="T141" i="5" s="1"/>
  <c r="J142" i="5"/>
  <c r="T142" i="5" s="1"/>
  <c r="J143" i="5"/>
  <c r="T143" i="5" s="1"/>
  <c r="J144" i="5"/>
  <c r="T144" i="5" s="1"/>
  <c r="J145" i="5"/>
  <c r="T145" i="5" s="1"/>
  <c r="J146" i="5"/>
  <c r="T146" i="5" s="1"/>
  <c r="J147" i="5"/>
  <c r="T147" i="5" s="1"/>
  <c r="J148" i="5"/>
  <c r="T148" i="5" s="1"/>
  <c r="J149" i="5"/>
  <c r="T149" i="5" s="1"/>
  <c r="J150" i="5"/>
  <c r="T150" i="5" s="1"/>
  <c r="J151" i="5"/>
  <c r="T151" i="5" s="1"/>
  <c r="J152" i="5"/>
  <c r="T152" i="5" s="1"/>
  <c r="J153" i="5"/>
  <c r="T153" i="5" s="1"/>
  <c r="J154" i="5"/>
  <c r="T154" i="5" s="1"/>
  <c r="J155" i="5"/>
  <c r="T155" i="5" s="1"/>
  <c r="J156" i="5"/>
  <c r="T156" i="5" s="1"/>
  <c r="J157" i="5"/>
  <c r="T157" i="5" s="1"/>
  <c r="J158" i="5"/>
  <c r="T158" i="5" s="1"/>
  <c r="J159" i="5"/>
  <c r="T159" i="5" s="1"/>
  <c r="J160" i="5"/>
  <c r="T160" i="5" s="1"/>
  <c r="J161" i="5"/>
  <c r="T161" i="5" s="1"/>
  <c r="J162" i="5"/>
  <c r="T162" i="5" s="1"/>
  <c r="J163" i="5"/>
  <c r="T163" i="5" s="1"/>
  <c r="J164" i="5"/>
  <c r="T164" i="5" s="1"/>
  <c r="J165" i="5"/>
  <c r="T165" i="5" s="1"/>
  <c r="J166" i="5"/>
  <c r="T166" i="5" s="1"/>
  <c r="J167" i="5"/>
  <c r="T167" i="5" s="1"/>
  <c r="J168" i="5"/>
  <c r="T168" i="5" s="1"/>
  <c r="J169" i="5"/>
  <c r="T169" i="5" s="1"/>
  <c r="J170" i="5"/>
  <c r="T170" i="5" s="1"/>
  <c r="J171" i="5"/>
  <c r="T171" i="5" s="1"/>
  <c r="J172" i="5"/>
  <c r="T172" i="5" s="1"/>
  <c r="J173" i="5"/>
  <c r="T173" i="5" s="1"/>
  <c r="J174" i="5"/>
  <c r="T174" i="5" s="1"/>
  <c r="J175" i="5"/>
  <c r="T175" i="5" s="1"/>
  <c r="J176" i="5"/>
  <c r="T176" i="5" s="1"/>
  <c r="J177" i="5"/>
  <c r="T177" i="5" s="1"/>
  <c r="J178" i="5"/>
  <c r="T178" i="5" s="1"/>
  <c r="J179" i="5"/>
  <c r="T179" i="5" s="1"/>
  <c r="J180" i="5"/>
  <c r="T180" i="5" s="1"/>
  <c r="J181" i="5"/>
  <c r="T181" i="5" s="1"/>
  <c r="J182" i="5"/>
  <c r="T182" i="5" s="1"/>
  <c r="J183" i="5"/>
  <c r="T183" i="5" s="1"/>
  <c r="J184" i="5"/>
  <c r="T184" i="5" s="1"/>
  <c r="J185" i="5"/>
  <c r="T185" i="5" s="1"/>
  <c r="J186" i="5"/>
  <c r="T186" i="5" s="1"/>
  <c r="J187" i="5"/>
  <c r="T187" i="5" s="1"/>
  <c r="J188" i="5"/>
  <c r="T188" i="5" s="1"/>
  <c r="J189" i="5"/>
  <c r="T189" i="5" s="1"/>
  <c r="J190" i="5"/>
  <c r="T190" i="5" s="1"/>
  <c r="J191" i="5"/>
  <c r="T191" i="5" s="1"/>
  <c r="J192" i="5"/>
  <c r="T192" i="5" s="1"/>
  <c r="J193" i="5"/>
  <c r="T193" i="5" s="1"/>
  <c r="J194" i="5"/>
  <c r="T194" i="5" s="1"/>
  <c r="J195" i="5"/>
  <c r="T195" i="5" s="1"/>
  <c r="J196" i="5"/>
  <c r="T196" i="5" s="1"/>
  <c r="J197" i="5"/>
  <c r="T197" i="5" s="1"/>
  <c r="J198" i="5"/>
  <c r="T198" i="5" s="1"/>
  <c r="J199" i="5"/>
  <c r="T199" i="5" s="1"/>
  <c r="J200" i="5"/>
  <c r="T200" i="5" s="1"/>
  <c r="J201" i="5"/>
  <c r="T201" i="5" s="1"/>
  <c r="J202" i="5"/>
  <c r="T202" i="5" s="1"/>
  <c r="J203" i="5"/>
  <c r="T203" i="5" s="1"/>
  <c r="J204" i="5"/>
  <c r="T204" i="5" s="1"/>
  <c r="J205" i="5"/>
  <c r="T205" i="5" s="1"/>
  <c r="J206" i="5"/>
  <c r="T206" i="5" s="1"/>
  <c r="J207" i="5"/>
  <c r="T207" i="5" s="1"/>
  <c r="J208" i="5"/>
  <c r="T208" i="5" s="1"/>
  <c r="J209" i="5"/>
  <c r="T209" i="5" s="1"/>
  <c r="J210" i="5"/>
  <c r="T210" i="5" s="1"/>
  <c r="J211" i="5"/>
  <c r="T211" i="5" s="1"/>
  <c r="J212" i="5"/>
  <c r="T212" i="5" s="1"/>
  <c r="J213" i="5"/>
  <c r="T213" i="5" s="1"/>
  <c r="J214" i="5"/>
  <c r="T214" i="5" s="1"/>
  <c r="J215" i="5"/>
  <c r="T215" i="5" s="1"/>
  <c r="J216" i="5"/>
  <c r="T216" i="5" s="1"/>
  <c r="J217" i="5"/>
  <c r="T217" i="5" s="1"/>
  <c r="J218" i="5"/>
  <c r="T218" i="5" s="1"/>
  <c r="J219" i="5"/>
  <c r="T219" i="5" s="1"/>
  <c r="J220" i="5"/>
  <c r="T220" i="5" s="1"/>
  <c r="J221" i="5"/>
  <c r="T221" i="5" s="1"/>
  <c r="J222" i="5"/>
  <c r="T222" i="5" s="1"/>
  <c r="J223" i="5"/>
  <c r="T223" i="5" s="1"/>
  <c r="J224" i="5"/>
  <c r="T224" i="5" s="1"/>
  <c r="J225" i="5"/>
  <c r="T225" i="5" s="1"/>
  <c r="J226" i="5"/>
  <c r="T226" i="5" s="1"/>
  <c r="J227" i="5"/>
  <c r="T227" i="5" s="1"/>
  <c r="J228" i="5"/>
  <c r="J229" i="5"/>
  <c r="T229" i="5" s="1"/>
  <c r="J230" i="5"/>
  <c r="T230" i="5" s="1"/>
  <c r="J231" i="5"/>
  <c r="T231" i="5" s="1"/>
  <c r="J232" i="5"/>
  <c r="T232" i="5" s="1"/>
  <c r="J233" i="5"/>
  <c r="T233" i="5" s="1"/>
  <c r="J234" i="5"/>
  <c r="T234" i="5" s="1"/>
  <c r="J235" i="5"/>
  <c r="T235" i="5" s="1"/>
  <c r="J236" i="5"/>
  <c r="T236" i="5" s="1"/>
  <c r="J237" i="5"/>
  <c r="T237" i="5" s="1"/>
  <c r="J238" i="5"/>
  <c r="T238" i="5" s="1"/>
  <c r="J239" i="5"/>
  <c r="T239" i="5" s="1"/>
  <c r="J240" i="5"/>
  <c r="T240" i="5" s="1"/>
  <c r="J241" i="5"/>
  <c r="T241" i="5" s="1"/>
  <c r="J242" i="5"/>
  <c r="T242" i="5" s="1"/>
  <c r="J243" i="5"/>
  <c r="T243" i="5" s="1"/>
  <c r="J244" i="5"/>
  <c r="T244" i="5" s="1"/>
  <c r="J245" i="5"/>
  <c r="T245" i="5" s="1"/>
  <c r="J246" i="5"/>
  <c r="T246" i="5" s="1"/>
  <c r="J247" i="5"/>
  <c r="T247" i="5" s="1"/>
  <c r="J248" i="5"/>
  <c r="T248" i="5" s="1"/>
  <c r="J249" i="5"/>
  <c r="T249" i="5" s="1"/>
  <c r="J250" i="5"/>
  <c r="T250" i="5" s="1"/>
  <c r="J251" i="5"/>
  <c r="T251" i="5" s="1"/>
  <c r="J252" i="5"/>
  <c r="T252" i="5" s="1"/>
  <c r="J253" i="5"/>
  <c r="T253" i="5" s="1"/>
  <c r="J254" i="5"/>
  <c r="T254" i="5" s="1"/>
  <c r="J255" i="5"/>
  <c r="T255" i="5" s="1"/>
  <c r="J256" i="5"/>
  <c r="T256" i="5" s="1"/>
  <c r="J257" i="5"/>
  <c r="T257" i="5" s="1"/>
  <c r="J258" i="5"/>
  <c r="T258" i="5" s="1"/>
  <c r="J259" i="5"/>
  <c r="T259" i="5" s="1"/>
  <c r="J260" i="5"/>
  <c r="T260" i="5" s="1"/>
  <c r="J261" i="5"/>
  <c r="T261" i="5" s="1"/>
  <c r="J262" i="5"/>
  <c r="T262" i="5" s="1"/>
  <c r="J263" i="5"/>
  <c r="T263" i="5" s="1"/>
  <c r="J264" i="5"/>
  <c r="T264" i="5" s="1"/>
  <c r="J265" i="5"/>
  <c r="T265" i="5" s="1"/>
  <c r="J266" i="5"/>
  <c r="T266" i="5" s="1"/>
  <c r="J267" i="5"/>
  <c r="T267" i="5" s="1"/>
  <c r="J268" i="5"/>
  <c r="T268" i="5" s="1"/>
  <c r="J269" i="5"/>
  <c r="T269" i="5" s="1"/>
  <c r="J270" i="5"/>
  <c r="T270" i="5" s="1"/>
  <c r="J271" i="5"/>
  <c r="T271" i="5" s="1"/>
  <c r="J272" i="5"/>
  <c r="T272" i="5" s="1"/>
  <c r="J273" i="5"/>
  <c r="T273" i="5" s="1"/>
  <c r="J274" i="5"/>
  <c r="T274" i="5" s="1"/>
  <c r="J275" i="5"/>
  <c r="T275" i="5" s="1"/>
  <c r="J276" i="5"/>
  <c r="T276" i="5" s="1"/>
  <c r="J277" i="5"/>
  <c r="T277" i="5" s="1"/>
  <c r="J278" i="5"/>
  <c r="T278" i="5" s="1"/>
  <c r="J279" i="5"/>
  <c r="T279" i="5" s="1"/>
  <c r="J280" i="5"/>
  <c r="T280" i="5" s="1"/>
  <c r="J281" i="5"/>
  <c r="T281" i="5" s="1"/>
  <c r="J282" i="5"/>
  <c r="T282" i="5" s="1"/>
  <c r="J283" i="5"/>
  <c r="T283" i="5" s="1"/>
  <c r="J284" i="5"/>
  <c r="T284" i="5" s="1"/>
  <c r="J285" i="5"/>
  <c r="T285" i="5" s="1"/>
  <c r="J286" i="5"/>
  <c r="T286" i="5" s="1"/>
  <c r="J287" i="5"/>
  <c r="T287" i="5" s="1"/>
  <c r="J288" i="5"/>
  <c r="T288" i="5" s="1"/>
  <c r="J289" i="5"/>
  <c r="T289" i="5" s="1"/>
  <c r="J290" i="5"/>
  <c r="T290" i="5" s="1"/>
  <c r="J291" i="5"/>
  <c r="T291" i="5" s="1"/>
  <c r="J292" i="5"/>
  <c r="T292" i="5" s="1"/>
  <c r="J293" i="5"/>
  <c r="T293" i="5" s="1"/>
  <c r="J294" i="5"/>
  <c r="T294" i="5" s="1"/>
  <c r="J295" i="5"/>
  <c r="T295" i="5" s="1"/>
  <c r="J296" i="5"/>
  <c r="T296" i="5" s="1"/>
  <c r="J297" i="5"/>
  <c r="T297" i="5" s="1"/>
  <c r="J298" i="5"/>
  <c r="T298" i="5" s="1"/>
  <c r="J299" i="5"/>
  <c r="T299" i="5" s="1"/>
  <c r="J300" i="5"/>
  <c r="T300" i="5" s="1"/>
  <c r="J301" i="5"/>
  <c r="T301" i="5" s="1"/>
  <c r="J302" i="5"/>
  <c r="T302" i="5" s="1"/>
  <c r="J303" i="5"/>
  <c r="T303" i="5" s="1"/>
  <c r="J304" i="5"/>
  <c r="T304" i="5" s="1"/>
  <c r="J305" i="5"/>
  <c r="T305" i="5" s="1"/>
  <c r="J306" i="5"/>
  <c r="T306" i="5" s="1"/>
  <c r="J307" i="5"/>
  <c r="T307" i="5" s="1"/>
  <c r="J308" i="5"/>
  <c r="T308" i="5" s="1"/>
  <c r="J309" i="5"/>
  <c r="T309" i="5" s="1"/>
  <c r="J310" i="5"/>
  <c r="T310" i="5" s="1"/>
  <c r="J311" i="5"/>
  <c r="T311" i="5" s="1"/>
  <c r="J312" i="5"/>
  <c r="T312" i="5" s="1"/>
  <c r="J313" i="5"/>
  <c r="T313" i="5" s="1"/>
  <c r="J314" i="5"/>
  <c r="T314" i="5" s="1"/>
  <c r="J315" i="5"/>
  <c r="T315" i="5" s="1"/>
  <c r="J316" i="5"/>
  <c r="T316" i="5" s="1"/>
  <c r="J317" i="5"/>
  <c r="T317" i="5" s="1"/>
  <c r="J318" i="5"/>
  <c r="T318" i="5" s="1"/>
  <c r="J319" i="5"/>
  <c r="T319" i="5" s="1"/>
  <c r="J320" i="5"/>
  <c r="T320" i="5" s="1"/>
  <c r="J321" i="5"/>
  <c r="T321" i="5" s="1"/>
  <c r="J322" i="5"/>
  <c r="T322" i="5" s="1"/>
  <c r="J323" i="5"/>
  <c r="T323" i="5" s="1"/>
  <c r="J324" i="5"/>
  <c r="T324" i="5" s="1"/>
  <c r="J325" i="5"/>
  <c r="T325" i="5" s="1"/>
  <c r="J326" i="5"/>
  <c r="T326" i="5" s="1"/>
  <c r="J327" i="5"/>
  <c r="T327" i="5" s="1"/>
  <c r="J328" i="5"/>
  <c r="T328" i="5" s="1"/>
  <c r="J329" i="5"/>
  <c r="T329" i="5" s="1"/>
  <c r="J330" i="5"/>
  <c r="T330" i="5" s="1"/>
  <c r="J331" i="5"/>
  <c r="T331" i="5" s="1"/>
  <c r="J332" i="5"/>
  <c r="T332" i="5" s="1"/>
  <c r="J333" i="5"/>
  <c r="T333" i="5" s="1"/>
  <c r="J334" i="5"/>
  <c r="T334" i="5" s="1"/>
  <c r="J335" i="5"/>
  <c r="T335" i="5" s="1"/>
  <c r="J336" i="5"/>
  <c r="T336" i="5" s="1"/>
  <c r="J337" i="5"/>
  <c r="T337" i="5" s="1"/>
  <c r="J338" i="5"/>
  <c r="T338" i="5" s="1"/>
  <c r="J339" i="5"/>
  <c r="T339" i="5" s="1"/>
  <c r="J340" i="5"/>
  <c r="T340" i="5" s="1"/>
  <c r="J341" i="5"/>
  <c r="T341" i="5" s="1"/>
  <c r="J342" i="5"/>
  <c r="T342" i="5" s="1"/>
  <c r="J343" i="5"/>
  <c r="T343" i="5" s="1"/>
  <c r="J344" i="5"/>
  <c r="T344" i="5" s="1"/>
  <c r="J345" i="5"/>
  <c r="T345" i="5" s="1"/>
  <c r="J346" i="5"/>
  <c r="T346" i="5" s="1"/>
  <c r="J347" i="5"/>
  <c r="T347" i="5" s="1"/>
  <c r="J348" i="5"/>
  <c r="T348" i="5" s="1"/>
  <c r="J349" i="5"/>
  <c r="T349" i="5" s="1"/>
  <c r="J350" i="5"/>
  <c r="T350" i="5" s="1"/>
  <c r="J351" i="5"/>
  <c r="T351" i="5" s="1"/>
  <c r="J352" i="5"/>
  <c r="T352" i="5" s="1"/>
  <c r="J353" i="5"/>
  <c r="T353" i="5" s="1"/>
  <c r="J354" i="5"/>
  <c r="T354" i="5" s="1"/>
  <c r="J355" i="5"/>
  <c r="T355" i="5" s="1"/>
  <c r="J356" i="5"/>
  <c r="T356" i="5" s="1"/>
  <c r="J357" i="5"/>
  <c r="T357" i="5" s="1"/>
  <c r="J358" i="5"/>
  <c r="T358" i="5" s="1"/>
  <c r="J359" i="5"/>
  <c r="T359" i="5" s="1"/>
  <c r="J360" i="5"/>
  <c r="T360" i="5" s="1"/>
  <c r="J361" i="5"/>
  <c r="T361" i="5" s="1"/>
  <c r="J362" i="5"/>
  <c r="T362" i="5" s="1"/>
  <c r="J363" i="5"/>
  <c r="T363" i="5" s="1"/>
  <c r="J364" i="5"/>
  <c r="T364" i="5" s="1"/>
  <c r="J365" i="5"/>
  <c r="T365" i="5" s="1"/>
  <c r="J366" i="5"/>
  <c r="T366" i="5" s="1"/>
  <c r="J367" i="5"/>
  <c r="T367" i="5" s="1"/>
  <c r="J368" i="5"/>
  <c r="T368" i="5" s="1"/>
  <c r="J369" i="5"/>
  <c r="T369" i="5" s="1"/>
  <c r="J370" i="5"/>
  <c r="T370" i="5" s="1"/>
  <c r="J371" i="5"/>
  <c r="T371" i="5" s="1"/>
  <c r="J372" i="5"/>
  <c r="T372" i="5" s="1"/>
  <c r="J373" i="5"/>
  <c r="T373" i="5" s="1"/>
  <c r="J374" i="5"/>
  <c r="T374" i="5" s="1"/>
  <c r="J375" i="5"/>
  <c r="T375" i="5" s="1"/>
  <c r="J376" i="5"/>
  <c r="T376" i="5" s="1"/>
  <c r="J377" i="5"/>
  <c r="T377" i="5" s="1"/>
  <c r="J378" i="5"/>
  <c r="T378" i="5" s="1"/>
  <c r="J379" i="5"/>
  <c r="T379" i="5" s="1"/>
  <c r="J380" i="5"/>
  <c r="T380" i="5" s="1"/>
  <c r="J381" i="5"/>
  <c r="T381" i="5" s="1"/>
  <c r="J382" i="5"/>
  <c r="T382" i="5" s="1"/>
  <c r="J383" i="5"/>
  <c r="T383" i="5" s="1"/>
  <c r="J384" i="5"/>
  <c r="T384" i="5" s="1"/>
  <c r="J385" i="5"/>
  <c r="T385" i="5" s="1"/>
  <c r="J386" i="5"/>
  <c r="T386" i="5" s="1"/>
  <c r="J387" i="5"/>
  <c r="T387" i="5" s="1"/>
  <c r="J388" i="5"/>
  <c r="T388" i="5" s="1"/>
  <c r="J389" i="5"/>
  <c r="T389" i="5" s="1"/>
  <c r="J390" i="5"/>
  <c r="T390" i="5" s="1"/>
  <c r="J391" i="5"/>
  <c r="T391" i="5" s="1"/>
  <c r="J392" i="5"/>
  <c r="T392" i="5" s="1"/>
  <c r="J393" i="5"/>
  <c r="T393" i="5" s="1"/>
  <c r="J394" i="5"/>
  <c r="T394" i="5" s="1"/>
  <c r="J395" i="5"/>
  <c r="T395" i="5" s="1"/>
  <c r="J397" i="5"/>
  <c r="T397" i="5" s="1"/>
  <c r="J396" i="5"/>
  <c r="T396" i="5" s="1"/>
  <c r="J398" i="5"/>
  <c r="T398" i="5" s="1"/>
  <c r="K3" i="5"/>
  <c r="R3" i="5" s="1"/>
  <c r="K4" i="5"/>
  <c r="R4" i="5" s="1"/>
  <c r="K5" i="5"/>
  <c r="R5" i="5" s="1"/>
  <c r="K6" i="5"/>
  <c r="K7" i="5"/>
  <c r="R7" i="5" s="1"/>
  <c r="K8" i="5"/>
  <c r="R8" i="5" s="1"/>
  <c r="K9" i="5"/>
  <c r="R9" i="5" s="1"/>
  <c r="K10" i="5"/>
  <c r="R10" i="5" s="1"/>
  <c r="K11" i="5"/>
  <c r="R11" i="5" s="1"/>
  <c r="K12" i="5"/>
  <c r="R12" i="5" s="1"/>
  <c r="K13" i="5"/>
  <c r="R13" i="5" s="1"/>
  <c r="K14" i="5"/>
  <c r="R14" i="5" s="1"/>
  <c r="K15" i="5"/>
  <c r="R15" i="5" s="1"/>
  <c r="K16" i="5"/>
  <c r="R16" i="5" s="1"/>
  <c r="K17" i="5"/>
  <c r="R17" i="5" s="1"/>
  <c r="K18" i="5"/>
  <c r="R18" i="5" s="1"/>
  <c r="K19" i="5"/>
  <c r="R19" i="5" s="1"/>
  <c r="K20" i="5"/>
  <c r="R20" i="5" s="1"/>
  <c r="K21" i="5"/>
  <c r="R21" i="5" s="1"/>
  <c r="K22" i="5"/>
  <c r="R22" i="5" s="1"/>
  <c r="K23" i="5"/>
  <c r="R23" i="5" s="1"/>
  <c r="K24" i="5"/>
  <c r="R24" i="5" s="1"/>
  <c r="K25" i="5"/>
  <c r="R25" i="5" s="1"/>
  <c r="K26" i="5"/>
  <c r="R26" i="5" s="1"/>
  <c r="K27" i="5"/>
  <c r="R27" i="5" s="1"/>
  <c r="K28" i="5"/>
  <c r="R28" i="5" s="1"/>
  <c r="K29" i="5"/>
  <c r="K30" i="5"/>
  <c r="R30" i="5" s="1"/>
  <c r="K31" i="5"/>
  <c r="R31" i="5" s="1"/>
  <c r="K32" i="5"/>
  <c r="R32" i="5" s="1"/>
  <c r="K33" i="5"/>
  <c r="R33" i="5" s="1"/>
  <c r="K34" i="5"/>
  <c r="R34" i="5" s="1"/>
  <c r="K35" i="5"/>
  <c r="R35" i="5" s="1"/>
  <c r="K36" i="5"/>
  <c r="R36" i="5" s="1"/>
  <c r="K37" i="5"/>
  <c r="R37" i="5" s="1"/>
  <c r="K38" i="5"/>
  <c r="L38" i="5" s="1"/>
  <c r="K39" i="5"/>
  <c r="R39" i="5" s="1"/>
  <c r="K40" i="5"/>
  <c r="R40" i="5" s="1"/>
  <c r="K41" i="5"/>
  <c r="L41" i="5" s="1"/>
  <c r="K42" i="5"/>
  <c r="R42" i="5" s="1"/>
  <c r="K43" i="5"/>
  <c r="K44" i="5"/>
  <c r="R44" i="5" s="1"/>
  <c r="K45" i="5"/>
  <c r="L45" i="5" s="1"/>
  <c r="K46" i="5"/>
  <c r="L46" i="5" s="1"/>
  <c r="K47" i="5"/>
  <c r="R47" i="5" s="1"/>
  <c r="K48" i="5"/>
  <c r="L48" i="5" s="1"/>
  <c r="K49" i="5"/>
  <c r="L49" i="5" s="1"/>
  <c r="K50" i="5"/>
  <c r="R50" i="5" s="1"/>
  <c r="K51" i="5"/>
  <c r="R51" i="5" s="1"/>
  <c r="K52" i="5"/>
  <c r="R52" i="5" s="1"/>
  <c r="K53" i="5"/>
  <c r="L53" i="5" s="1"/>
  <c r="K54" i="5"/>
  <c r="R54" i="5" s="1"/>
  <c r="K55" i="5"/>
  <c r="K56" i="5"/>
  <c r="R56" i="5" s="1"/>
  <c r="K57" i="5"/>
  <c r="L57" i="5" s="1"/>
  <c r="K58" i="5"/>
  <c r="R58" i="5" s="1"/>
  <c r="K59" i="5"/>
  <c r="R59" i="5" s="1"/>
  <c r="K60" i="5"/>
  <c r="L60" i="5" s="1"/>
  <c r="K61" i="5"/>
  <c r="L61" i="5" s="1"/>
  <c r="K62" i="5"/>
  <c r="R62" i="5" s="1"/>
  <c r="K63" i="5"/>
  <c r="R63" i="5" s="1"/>
  <c r="K64" i="5"/>
  <c r="R64" i="5" s="1"/>
  <c r="K65" i="5"/>
  <c r="L65" i="5" s="1"/>
  <c r="K66" i="5"/>
  <c r="R66" i="5" s="1"/>
  <c r="K67" i="5"/>
  <c r="R67" i="5" s="1"/>
  <c r="K68" i="5"/>
  <c r="R68" i="5" s="1"/>
  <c r="K69" i="5"/>
  <c r="L69" i="5" s="1"/>
  <c r="K70" i="5"/>
  <c r="L70" i="5" s="1"/>
  <c r="K71" i="5"/>
  <c r="K72" i="5"/>
  <c r="K73" i="5"/>
  <c r="L73" i="5" s="1"/>
  <c r="K74" i="5"/>
  <c r="R74" i="5" s="1"/>
  <c r="K75" i="5"/>
  <c r="R75" i="5" s="1"/>
  <c r="K76" i="5"/>
  <c r="K77" i="5"/>
  <c r="L77" i="5" s="1"/>
  <c r="K78" i="5"/>
  <c r="R78" i="5" s="1"/>
  <c r="K79" i="5"/>
  <c r="R79" i="5" s="1"/>
  <c r="K80" i="5"/>
  <c r="L80" i="5" s="1"/>
  <c r="K81" i="5"/>
  <c r="L81" i="5" s="1"/>
  <c r="K82" i="5"/>
  <c r="R82" i="5" s="1"/>
  <c r="K83" i="5"/>
  <c r="R83" i="5" s="1"/>
  <c r="K84" i="5"/>
  <c r="L84" i="5" s="1"/>
  <c r="K85" i="5"/>
  <c r="L85" i="5" s="1"/>
  <c r="K86" i="5"/>
  <c r="R86" i="5" s="1"/>
  <c r="K87" i="5"/>
  <c r="K88" i="5"/>
  <c r="L88" i="5" s="1"/>
  <c r="K89" i="5"/>
  <c r="L89" i="5" s="1"/>
  <c r="K90" i="5"/>
  <c r="R90" i="5" s="1"/>
  <c r="K91" i="5"/>
  <c r="R91" i="5" s="1"/>
  <c r="K92" i="5"/>
  <c r="L92" i="5" s="1"/>
  <c r="K93" i="5"/>
  <c r="L93" i="5" s="1"/>
  <c r="K94" i="5"/>
  <c r="R94" i="5" s="1"/>
  <c r="K95" i="5"/>
  <c r="R95" i="5" s="1"/>
  <c r="K96" i="5"/>
  <c r="R96" i="5" s="1"/>
  <c r="K97" i="5"/>
  <c r="L97" i="5" s="1"/>
  <c r="K98" i="5"/>
  <c r="R98" i="5" s="1"/>
  <c r="K99" i="5"/>
  <c r="R99" i="5" s="1"/>
  <c r="K100" i="5"/>
  <c r="L100" i="5" s="1"/>
  <c r="K101" i="5"/>
  <c r="L101" i="5" s="1"/>
  <c r="K102" i="5"/>
  <c r="R102" i="5" s="1"/>
  <c r="K103" i="5"/>
  <c r="K104" i="5"/>
  <c r="R104" i="5" s="1"/>
  <c r="K105" i="5"/>
  <c r="L105" i="5" s="1"/>
  <c r="K106" i="5"/>
  <c r="R106" i="5" s="1"/>
  <c r="K107" i="5"/>
  <c r="R107" i="5" s="1"/>
  <c r="K108" i="5"/>
  <c r="L108" i="5" s="1"/>
  <c r="K109" i="5"/>
  <c r="L109" i="5" s="1"/>
  <c r="K110" i="5"/>
  <c r="R110" i="5" s="1"/>
  <c r="K111" i="5"/>
  <c r="R111" i="5" s="1"/>
  <c r="K112" i="5"/>
  <c r="R112" i="5" s="1"/>
  <c r="K113" i="5"/>
  <c r="L113" i="5" s="1"/>
  <c r="K114" i="5"/>
  <c r="R114" i="5" s="1"/>
  <c r="K115" i="5"/>
  <c r="R115" i="5" s="1"/>
  <c r="K116" i="5"/>
  <c r="R116" i="5" s="1"/>
  <c r="K117" i="5"/>
  <c r="L117" i="5" s="1"/>
  <c r="K118" i="5"/>
  <c r="L118" i="5" s="1"/>
  <c r="K119" i="5"/>
  <c r="K120" i="5"/>
  <c r="R120" i="5" s="1"/>
  <c r="K121" i="5"/>
  <c r="L121" i="5" s="1"/>
  <c r="K122" i="5"/>
  <c r="R122" i="5" s="1"/>
  <c r="K123" i="5"/>
  <c r="R123" i="5" s="1"/>
  <c r="K124" i="5"/>
  <c r="L124" i="5" s="1"/>
  <c r="K125" i="5"/>
  <c r="L125" i="5" s="1"/>
  <c r="K126" i="5"/>
  <c r="R126" i="5" s="1"/>
  <c r="K127" i="5"/>
  <c r="R127" i="5" s="1"/>
  <c r="K128" i="5"/>
  <c r="L128" i="5" s="1"/>
  <c r="K129" i="5"/>
  <c r="L129" i="5" s="1"/>
  <c r="K130" i="5"/>
  <c r="R130" i="5" s="1"/>
  <c r="K131" i="5"/>
  <c r="R131" i="5" s="1"/>
  <c r="K132" i="5"/>
  <c r="R132" i="5" s="1"/>
  <c r="K133" i="5"/>
  <c r="L133" i="5" s="1"/>
  <c r="K134" i="5"/>
  <c r="R134" i="5" s="1"/>
  <c r="K135" i="5"/>
  <c r="K136" i="5"/>
  <c r="L136" i="5" s="1"/>
  <c r="K137" i="5"/>
  <c r="L137" i="5" s="1"/>
  <c r="K138" i="5"/>
  <c r="R138" i="5" s="1"/>
  <c r="K139" i="5"/>
  <c r="R139" i="5" s="1"/>
  <c r="K140" i="5"/>
  <c r="K141" i="5"/>
  <c r="L141" i="5" s="1"/>
  <c r="K142" i="5"/>
  <c r="R142" i="5" s="1"/>
  <c r="K143" i="5"/>
  <c r="R143" i="5" s="1"/>
  <c r="K144" i="5"/>
  <c r="L144" i="5" s="1"/>
  <c r="K145" i="5"/>
  <c r="L145" i="5" s="1"/>
  <c r="K146" i="5"/>
  <c r="R146" i="5" s="1"/>
  <c r="K147" i="5"/>
  <c r="R147" i="5" s="1"/>
  <c r="K148" i="5"/>
  <c r="L148" i="5" s="1"/>
  <c r="K149" i="5"/>
  <c r="L149" i="5" s="1"/>
  <c r="K150" i="5"/>
  <c r="L150" i="5" s="1"/>
  <c r="K151" i="5"/>
  <c r="K152" i="5"/>
  <c r="L152" i="5" s="1"/>
  <c r="K153" i="5"/>
  <c r="L153" i="5" s="1"/>
  <c r="K154" i="5"/>
  <c r="R154" i="5" s="1"/>
  <c r="K155" i="5"/>
  <c r="R155" i="5" s="1"/>
  <c r="K156" i="5"/>
  <c r="L156" i="5" s="1"/>
  <c r="K157" i="5"/>
  <c r="L157" i="5" s="1"/>
  <c r="K158" i="5"/>
  <c r="R158" i="5" s="1"/>
  <c r="K159" i="5"/>
  <c r="R159" i="5" s="1"/>
  <c r="K160" i="5"/>
  <c r="R160" i="5" s="1"/>
  <c r="K161" i="5"/>
  <c r="L161" i="5" s="1"/>
  <c r="K162" i="5"/>
  <c r="R162" i="5" s="1"/>
  <c r="K163" i="5"/>
  <c r="R163" i="5" s="1"/>
  <c r="K164" i="5"/>
  <c r="L164" i="5" s="1"/>
  <c r="K165" i="5"/>
  <c r="L165" i="5" s="1"/>
  <c r="K166" i="5"/>
  <c r="K167" i="5"/>
  <c r="K168" i="5"/>
  <c r="R168" i="5" s="1"/>
  <c r="K169" i="5"/>
  <c r="L169" i="5" s="1"/>
  <c r="K170" i="5"/>
  <c r="R170" i="5" s="1"/>
  <c r="K171" i="5"/>
  <c r="R171" i="5" s="1"/>
  <c r="K172" i="5"/>
  <c r="L172" i="5" s="1"/>
  <c r="K173" i="5"/>
  <c r="L173" i="5" s="1"/>
  <c r="K174" i="5"/>
  <c r="R174" i="5" s="1"/>
  <c r="K175" i="5"/>
  <c r="R175" i="5" s="1"/>
  <c r="K176" i="5"/>
  <c r="R176" i="5" s="1"/>
  <c r="K177" i="5"/>
  <c r="L177" i="5" s="1"/>
  <c r="K178" i="5"/>
  <c r="R178" i="5" s="1"/>
  <c r="K179" i="5"/>
  <c r="R179" i="5" s="1"/>
  <c r="K180" i="5"/>
  <c r="R180" i="5" s="1"/>
  <c r="K181" i="5"/>
  <c r="L181" i="5" s="1"/>
  <c r="K182" i="5"/>
  <c r="L182" i="5" s="1"/>
  <c r="K183" i="5"/>
  <c r="K184" i="5"/>
  <c r="L184" i="5" s="1"/>
  <c r="K185" i="5"/>
  <c r="L185" i="5" s="1"/>
  <c r="K186" i="5"/>
  <c r="R186" i="5" s="1"/>
  <c r="K187" i="5"/>
  <c r="R187" i="5" s="1"/>
  <c r="K188" i="5"/>
  <c r="L188" i="5" s="1"/>
  <c r="K189" i="5"/>
  <c r="L189" i="5" s="1"/>
  <c r="K190" i="5"/>
  <c r="R190" i="5" s="1"/>
  <c r="K191" i="5"/>
  <c r="R191" i="5" s="1"/>
  <c r="K192" i="5"/>
  <c r="L192" i="5" s="1"/>
  <c r="K193" i="5"/>
  <c r="L193" i="5" s="1"/>
  <c r="K194" i="5"/>
  <c r="R194" i="5" s="1"/>
  <c r="K195" i="5"/>
  <c r="R195" i="5" s="1"/>
  <c r="K196" i="5"/>
  <c r="K197" i="5"/>
  <c r="L197" i="5" s="1"/>
  <c r="K198" i="5"/>
  <c r="R198" i="5" s="1"/>
  <c r="K199" i="5"/>
  <c r="K200" i="5"/>
  <c r="L200" i="5" s="1"/>
  <c r="K201" i="5"/>
  <c r="L201" i="5" s="1"/>
  <c r="K202" i="5"/>
  <c r="R202" i="5" s="1"/>
  <c r="K203" i="5"/>
  <c r="R203" i="5" s="1"/>
  <c r="K204" i="5"/>
  <c r="L204" i="5" s="1"/>
  <c r="K205" i="5"/>
  <c r="L205" i="5" s="1"/>
  <c r="K206" i="5"/>
  <c r="R206" i="5" s="1"/>
  <c r="K207" i="5"/>
  <c r="R207" i="5" s="1"/>
  <c r="K208" i="5"/>
  <c r="L208" i="5" s="1"/>
  <c r="K209" i="5"/>
  <c r="L209" i="5" s="1"/>
  <c r="K210" i="5"/>
  <c r="R210" i="5" s="1"/>
  <c r="K211" i="5"/>
  <c r="R211" i="5" s="1"/>
  <c r="K212" i="5"/>
  <c r="R212" i="5" s="1"/>
  <c r="K213" i="5"/>
  <c r="L213" i="5" s="1"/>
  <c r="K214" i="5"/>
  <c r="R214" i="5" s="1"/>
  <c r="K215" i="5"/>
  <c r="K216" i="5"/>
  <c r="L216" i="5" s="1"/>
  <c r="K217" i="5"/>
  <c r="L217" i="5" s="1"/>
  <c r="K218" i="5"/>
  <c r="R218" i="5" s="1"/>
  <c r="K219" i="5"/>
  <c r="R219" i="5" s="1"/>
  <c r="K220" i="5"/>
  <c r="L220" i="5" s="1"/>
  <c r="K221" i="5"/>
  <c r="L221" i="5" s="1"/>
  <c r="K222" i="5"/>
  <c r="R222" i="5" s="1"/>
  <c r="K223" i="5"/>
  <c r="R223" i="5" s="1"/>
  <c r="K224" i="5"/>
  <c r="L224" i="5" s="1"/>
  <c r="K225" i="5"/>
  <c r="L225" i="5" s="1"/>
  <c r="K226" i="5"/>
  <c r="R226" i="5" s="1"/>
  <c r="K227" i="5"/>
  <c r="R227" i="5" s="1"/>
  <c r="K228" i="5"/>
  <c r="R228" i="5" s="1"/>
  <c r="K229" i="5"/>
  <c r="L229" i="5" s="1"/>
  <c r="K230" i="5"/>
  <c r="L230" i="5" s="1"/>
  <c r="K231" i="5"/>
  <c r="K232" i="5"/>
  <c r="R232" i="5" s="1"/>
  <c r="K233" i="5"/>
  <c r="L233" i="5" s="1"/>
  <c r="K234" i="5"/>
  <c r="R234" i="5" s="1"/>
  <c r="K235" i="5"/>
  <c r="R235" i="5" s="1"/>
  <c r="K236" i="5"/>
  <c r="L236" i="5" s="1"/>
  <c r="K237" i="5"/>
  <c r="L237" i="5" s="1"/>
  <c r="K238" i="5"/>
  <c r="R238" i="5" s="1"/>
  <c r="K239" i="5"/>
  <c r="R239" i="5" s="1"/>
  <c r="K240" i="5"/>
  <c r="L240" i="5" s="1"/>
  <c r="K241" i="5"/>
  <c r="L241" i="5" s="1"/>
  <c r="K242" i="5"/>
  <c r="R242" i="5" s="1"/>
  <c r="K243" i="5"/>
  <c r="R243" i="5" s="1"/>
  <c r="K244" i="5"/>
  <c r="L244" i="5" s="1"/>
  <c r="K245" i="5"/>
  <c r="L245" i="5" s="1"/>
  <c r="K246" i="5"/>
  <c r="L246" i="5" s="1"/>
  <c r="K247" i="5"/>
  <c r="K248" i="5"/>
  <c r="L248" i="5" s="1"/>
  <c r="K249" i="5"/>
  <c r="L249" i="5" s="1"/>
  <c r="K250" i="5"/>
  <c r="R250" i="5" s="1"/>
  <c r="K251" i="5"/>
  <c r="R251" i="5" s="1"/>
  <c r="K252" i="5"/>
  <c r="L252" i="5" s="1"/>
  <c r="K253" i="5"/>
  <c r="L253" i="5" s="1"/>
  <c r="K254" i="5"/>
  <c r="R254" i="5" s="1"/>
  <c r="K255" i="5"/>
  <c r="R255" i="5" s="1"/>
  <c r="K256" i="5"/>
  <c r="R256" i="5" s="1"/>
  <c r="K257" i="5"/>
  <c r="L257" i="5" s="1"/>
  <c r="K258" i="5"/>
  <c r="R258" i="5" s="1"/>
  <c r="K259" i="5"/>
  <c r="R259" i="5" s="1"/>
  <c r="K260" i="5"/>
  <c r="L260" i="5" s="1"/>
  <c r="K261" i="5"/>
  <c r="L261" i="5" s="1"/>
  <c r="K262" i="5"/>
  <c r="R262" i="5" s="1"/>
  <c r="K263" i="5"/>
  <c r="K264" i="5"/>
  <c r="R264" i="5" s="1"/>
  <c r="K265" i="5"/>
  <c r="L265" i="5" s="1"/>
  <c r="K266" i="5"/>
  <c r="R266" i="5" s="1"/>
  <c r="K267" i="5"/>
  <c r="R267" i="5" s="1"/>
  <c r="K268" i="5"/>
  <c r="L268" i="5" s="1"/>
  <c r="K269" i="5"/>
  <c r="L269" i="5" s="1"/>
  <c r="K270" i="5"/>
  <c r="R270" i="5" s="1"/>
  <c r="K271" i="5"/>
  <c r="R271" i="5" s="1"/>
  <c r="K272" i="5"/>
  <c r="L272" i="5" s="1"/>
  <c r="K273" i="5"/>
  <c r="L273" i="5" s="1"/>
  <c r="K274" i="5"/>
  <c r="R274" i="5" s="1"/>
  <c r="K275" i="5"/>
  <c r="R275" i="5" s="1"/>
  <c r="K276" i="5"/>
  <c r="L276" i="5" s="1"/>
  <c r="K277" i="5"/>
  <c r="L277" i="5" s="1"/>
  <c r="K278" i="5"/>
  <c r="L278" i="5" s="1"/>
  <c r="K279" i="5"/>
  <c r="K280" i="5"/>
  <c r="L280" i="5" s="1"/>
  <c r="K281" i="5"/>
  <c r="L281" i="5" s="1"/>
  <c r="K282" i="5"/>
  <c r="R282" i="5" s="1"/>
  <c r="K283" i="5"/>
  <c r="R283" i="5" s="1"/>
  <c r="K284" i="5"/>
  <c r="L284" i="5" s="1"/>
  <c r="K285" i="5"/>
  <c r="L285" i="5" s="1"/>
  <c r="K286" i="5"/>
  <c r="R286" i="5" s="1"/>
  <c r="K287" i="5"/>
  <c r="R287" i="5" s="1"/>
  <c r="K288" i="5"/>
  <c r="R288" i="5" s="1"/>
  <c r="K289" i="5"/>
  <c r="L289" i="5" s="1"/>
  <c r="K290" i="5"/>
  <c r="R290" i="5" s="1"/>
  <c r="K291" i="5"/>
  <c r="R291" i="5" s="1"/>
  <c r="K292" i="5"/>
  <c r="R292" i="5" s="1"/>
  <c r="K293" i="5"/>
  <c r="L293" i="5" s="1"/>
  <c r="K294" i="5"/>
  <c r="R294" i="5" s="1"/>
  <c r="K295" i="5"/>
  <c r="K296" i="5"/>
  <c r="L296" i="5" s="1"/>
  <c r="K297" i="5"/>
  <c r="L297" i="5" s="1"/>
  <c r="K298" i="5"/>
  <c r="R298" i="5" s="1"/>
  <c r="K299" i="5"/>
  <c r="R299" i="5" s="1"/>
  <c r="K300" i="5"/>
  <c r="L300" i="5" s="1"/>
  <c r="K301" i="5"/>
  <c r="L301" i="5" s="1"/>
  <c r="K302" i="5"/>
  <c r="R302" i="5" s="1"/>
  <c r="K303" i="5"/>
  <c r="R303" i="5" s="1"/>
  <c r="K304" i="5"/>
  <c r="R304" i="5" s="1"/>
  <c r="K305" i="5"/>
  <c r="L305" i="5" s="1"/>
  <c r="K306" i="5"/>
  <c r="R306" i="5" s="1"/>
  <c r="K307" i="5"/>
  <c r="L307" i="5" s="1"/>
  <c r="K308" i="5"/>
  <c r="L308" i="5" s="1"/>
  <c r="K309" i="5"/>
  <c r="L309" i="5" s="1"/>
  <c r="K310" i="5"/>
  <c r="R310" i="5" s="1"/>
  <c r="K311" i="5"/>
  <c r="L311" i="5" s="1"/>
  <c r="K312" i="5"/>
  <c r="R312" i="5" s="1"/>
  <c r="K313" i="5"/>
  <c r="L313" i="5" s="1"/>
  <c r="K314" i="5"/>
  <c r="R314" i="5" s="1"/>
  <c r="K315" i="5"/>
  <c r="L315" i="5" s="1"/>
  <c r="K316" i="5"/>
  <c r="L316" i="5" s="1"/>
  <c r="K317" i="5"/>
  <c r="L317" i="5" s="1"/>
  <c r="K318" i="5"/>
  <c r="R318" i="5" s="1"/>
  <c r="K319" i="5"/>
  <c r="R319" i="5" s="1"/>
  <c r="K320" i="5"/>
  <c r="L320" i="5" s="1"/>
  <c r="K321" i="5"/>
  <c r="L321" i="5" s="1"/>
  <c r="K322" i="5"/>
  <c r="R322" i="5" s="1"/>
  <c r="K323" i="5"/>
  <c r="R323" i="5" s="1"/>
  <c r="K324" i="5"/>
  <c r="R324" i="5" s="1"/>
  <c r="K325" i="5"/>
  <c r="L325" i="5" s="1"/>
  <c r="K326" i="5"/>
  <c r="R326" i="5" s="1"/>
  <c r="K327" i="5"/>
  <c r="L327" i="5" s="1"/>
  <c r="K328" i="5"/>
  <c r="L328" i="5" s="1"/>
  <c r="K329" i="5"/>
  <c r="L329" i="5" s="1"/>
  <c r="K330" i="5"/>
  <c r="R330" i="5" s="1"/>
  <c r="K331" i="5"/>
  <c r="R331" i="5" s="1"/>
  <c r="K332" i="5"/>
  <c r="L332" i="5" s="1"/>
  <c r="K333" i="5"/>
  <c r="L333" i="5" s="1"/>
  <c r="K334" i="5"/>
  <c r="R334" i="5" s="1"/>
  <c r="K335" i="5"/>
  <c r="L335" i="5" s="1"/>
  <c r="K336" i="5"/>
  <c r="L336" i="5" s="1"/>
  <c r="K337" i="5"/>
  <c r="L337" i="5" s="1"/>
  <c r="K338" i="5"/>
  <c r="K339" i="5"/>
  <c r="R339" i="5" s="1"/>
  <c r="K340" i="5"/>
  <c r="L340" i="5" s="1"/>
  <c r="K341" i="5"/>
  <c r="L341" i="5" s="1"/>
  <c r="K342" i="5"/>
  <c r="R342" i="5" s="1"/>
  <c r="K343" i="5"/>
  <c r="L343" i="5" s="1"/>
  <c r="K344" i="5"/>
  <c r="L344" i="5" s="1"/>
  <c r="K345" i="5"/>
  <c r="L345" i="5" s="1"/>
  <c r="K346" i="5"/>
  <c r="R346" i="5" s="1"/>
  <c r="K347" i="5"/>
  <c r="L347" i="5" s="1"/>
  <c r="K348" i="5"/>
  <c r="L348" i="5" s="1"/>
  <c r="K349" i="5"/>
  <c r="L349" i="5" s="1"/>
  <c r="K350" i="5"/>
  <c r="R350" i="5" s="1"/>
  <c r="K351" i="5"/>
  <c r="L351" i="5" s="1"/>
  <c r="K352" i="5"/>
  <c r="R352" i="5" s="1"/>
  <c r="K353" i="5"/>
  <c r="L353" i="5" s="1"/>
  <c r="K354" i="5"/>
  <c r="K355" i="5"/>
  <c r="R355" i="5" s="1"/>
  <c r="K356" i="5"/>
  <c r="R356" i="5" s="1"/>
  <c r="K357" i="5"/>
  <c r="L357" i="5" s="1"/>
  <c r="K358" i="5"/>
  <c r="R358" i="5" s="1"/>
  <c r="K359" i="5"/>
  <c r="L359" i="5" s="1"/>
  <c r="K360" i="5"/>
  <c r="R360" i="5" s="1"/>
  <c r="K361" i="5"/>
  <c r="L361" i="5" s="1"/>
  <c r="K362" i="5"/>
  <c r="R362" i="5" s="1"/>
  <c r="K363" i="5"/>
  <c r="R363" i="5" s="1"/>
  <c r="K364" i="5"/>
  <c r="L364" i="5" s="1"/>
  <c r="K365" i="5"/>
  <c r="L365" i="5" s="1"/>
  <c r="K366" i="5"/>
  <c r="R366" i="5" s="1"/>
  <c r="K367" i="5"/>
  <c r="L367" i="5" s="1"/>
  <c r="K368" i="5"/>
  <c r="L368" i="5" s="1"/>
  <c r="K369" i="5"/>
  <c r="L369" i="5" s="1"/>
  <c r="K370" i="5"/>
  <c r="K371" i="5"/>
  <c r="R371" i="5" s="1"/>
  <c r="K372" i="5"/>
  <c r="L372" i="5" s="1"/>
  <c r="K373" i="5"/>
  <c r="L373" i="5" s="1"/>
  <c r="K374" i="5"/>
  <c r="R374" i="5" s="1"/>
  <c r="K375" i="5"/>
  <c r="L375" i="5" s="1"/>
  <c r="K376" i="5"/>
  <c r="R376" i="5" s="1"/>
  <c r="K377" i="5"/>
  <c r="L377" i="5" s="1"/>
  <c r="K378" i="5"/>
  <c r="R378" i="5" s="1"/>
  <c r="K379" i="5"/>
  <c r="L379" i="5" s="1"/>
  <c r="K380" i="5"/>
  <c r="L380" i="5" s="1"/>
  <c r="K381" i="5"/>
  <c r="L381" i="5" s="1"/>
  <c r="K382" i="5"/>
  <c r="R382" i="5" s="1"/>
  <c r="K383" i="5"/>
  <c r="L383" i="5" s="1"/>
  <c r="K384" i="5"/>
  <c r="R384" i="5" s="1"/>
  <c r="K385" i="5"/>
  <c r="L385" i="5" s="1"/>
  <c r="K386" i="5"/>
  <c r="L386" i="5" s="1"/>
  <c r="K387" i="5"/>
  <c r="L387" i="5" s="1"/>
  <c r="K388" i="5"/>
  <c r="L388" i="5" s="1"/>
  <c r="K389" i="5"/>
  <c r="R389" i="5" s="1"/>
  <c r="K390" i="5"/>
  <c r="L390" i="5" s="1"/>
  <c r="K391" i="5"/>
  <c r="L391" i="5" s="1"/>
  <c r="K392" i="5"/>
  <c r="L392" i="5" s="1"/>
  <c r="K393" i="5"/>
  <c r="L393" i="5" s="1"/>
  <c r="K394" i="5"/>
  <c r="R394" i="5" s="1"/>
  <c r="K395" i="5"/>
  <c r="L395" i="5" s="1"/>
  <c r="K397" i="5"/>
  <c r="L397" i="5" s="1"/>
  <c r="K396" i="5"/>
  <c r="L396" i="5" s="1"/>
  <c r="K398" i="5"/>
  <c r="L398" i="5" s="1"/>
  <c r="L3" i="5"/>
  <c r="L4" i="5"/>
  <c r="L5" i="5"/>
  <c r="L6" i="5"/>
  <c r="L7" i="5"/>
  <c r="L8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6" i="5"/>
  <c r="L37" i="5"/>
  <c r="L44" i="5"/>
  <c r="L51" i="5"/>
  <c r="L52" i="5"/>
  <c r="L72" i="5"/>
  <c r="L96" i="5"/>
  <c r="L166" i="5"/>
  <c r="L196" i="5"/>
  <c r="L239" i="5"/>
  <c r="L294" i="5"/>
  <c r="L304" i="5"/>
  <c r="L342" i="5"/>
  <c r="L363" i="5"/>
  <c r="N3" i="5"/>
  <c r="M3" i="5" s="1"/>
  <c r="N4" i="5"/>
  <c r="M4" i="5" s="1"/>
  <c r="N5" i="5"/>
  <c r="M5" i="5" s="1"/>
  <c r="N6" i="5"/>
  <c r="M6" i="5" s="1"/>
  <c r="N7" i="5"/>
  <c r="M7" i="5" s="1"/>
  <c r="N8" i="5"/>
  <c r="M8" i="5" s="1"/>
  <c r="N9" i="5"/>
  <c r="M9" i="5" s="1"/>
  <c r="N10" i="5"/>
  <c r="M10" i="5" s="1"/>
  <c r="N11" i="5"/>
  <c r="M11" i="5" s="1"/>
  <c r="N12" i="5"/>
  <c r="M12" i="5" s="1"/>
  <c r="N13" i="5"/>
  <c r="M13" i="5" s="1"/>
  <c r="N14" i="5"/>
  <c r="M14" i="5" s="1"/>
  <c r="N15" i="5"/>
  <c r="M15" i="5" s="1"/>
  <c r="N16" i="5"/>
  <c r="M16" i="5" s="1"/>
  <c r="N17" i="5"/>
  <c r="M17" i="5" s="1"/>
  <c r="N18" i="5"/>
  <c r="M18" i="5" s="1"/>
  <c r="N19" i="5"/>
  <c r="M19" i="5" s="1"/>
  <c r="N20" i="5"/>
  <c r="M20" i="5" s="1"/>
  <c r="N21" i="5"/>
  <c r="M21" i="5" s="1"/>
  <c r="N22" i="5"/>
  <c r="M22" i="5" s="1"/>
  <c r="N23" i="5"/>
  <c r="M23" i="5" s="1"/>
  <c r="N24" i="5"/>
  <c r="M24" i="5" s="1"/>
  <c r="N25" i="5"/>
  <c r="M25" i="5" s="1"/>
  <c r="N26" i="5"/>
  <c r="M26" i="5" s="1"/>
  <c r="N27" i="5"/>
  <c r="M27" i="5" s="1"/>
  <c r="N28" i="5"/>
  <c r="M28" i="5" s="1"/>
  <c r="N29" i="5"/>
  <c r="M29" i="5" s="1"/>
  <c r="N30" i="5"/>
  <c r="M30" i="5" s="1"/>
  <c r="N31" i="5"/>
  <c r="M31" i="5" s="1"/>
  <c r="N32" i="5"/>
  <c r="M32" i="5" s="1"/>
  <c r="N33" i="5"/>
  <c r="M33" i="5" s="1"/>
  <c r="N34" i="5"/>
  <c r="M34" i="5" s="1"/>
  <c r="N35" i="5"/>
  <c r="M35" i="5" s="1"/>
  <c r="N36" i="5"/>
  <c r="M36" i="5" s="1"/>
  <c r="N37" i="5"/>
  <c r="M37" i="5" s="1"/>
  <c r="N38" i="5"/>
  <c r="M38" i="5" s="1"/>
  <c r="N39" i="5"/>
  <c r="M39" i="5" s="1"/>
  <c r="N40" i="5"/>
  <c r="M40" i="5" s="1"/>
  <c r="N41" i="5"/>
  <c r="M41" i="5" s="1"/>
  <c r="N42" i="5"/>
  <c r="M42" i="5" s="1"/>
  <c r="N43" i="5"/>
  <c r="M43" i="5" s="1"/>
  <c r="N44" i="5"/>
  <c r="M44" i="5" s="1"/>
  <c r="N45" i="5"/>
  <c r="M45" i="5" s="1"/>
  <c r="N46" i="5"/>
  <c r="M46" i="5" s="1"/>
  <c r="N47" i="5"/>
  <c r="M47" i="5" s="1"/>
  <c r="N48" i="5"/>
  <c r="M48" i="5" s="1"/>
  <c r="N49" i="5"/>
  <c r="M49" i="5" s="1"/>
  <c r="N50" i="5"/>
  <c r="M50" i="5" s="1"/>
  <c r="N51" i="5"/>
  <c r="M51" i="5" s="1"/>
  <c r="N52" i="5"/>
  <c r="M52" i="5" s="1"/>
  <c r="N53" i="5"/>
  <c r="M53" i="5" s="1"/>
  <c r="N54" i="5"/>
  <c r="M54" i="5" s="1"/>
  <c r="N55" i="5"/>
  <c r="M55" i="5" s="1"/>
  <c r="N56" i="5"/>
  <c r="M56" i="5" s="1"/>
  <c r="N57" i="5"/>
  <c r="M57" i="5" s="1"/>
  <c r="N58" i="5"/>
  <c r="M58" i="5" s="1"/>
  <c r="N59" i="5"/>
  <c r="M59" i="5" s="1"/>
  <c r="N60" i="5"/>
  <c r="M60" i="5" s="1"/>
  <c r="N61" i="5"/>
  <c r="M61" i="5" s="1"/>
  <c r="N62" i="5"/>
  <c r="M62" i="5" s="1"/>
  <c r="N63" i="5"/>
  <c r="M63" i="5" s="1"/>
  <c r="N64" i="5"/>
  <c r="M64" i="5" s="1"/>
  <c r="N65" i="5"/>
  <c r="M65" i="5" s="1"/>
  <c r="N66" i="5"/>
  <c r="M66" i="5" s="1"/>
  <c r="N67" i="5"/>
  <c r="M67" i="5" s="1"/>
  <c r="N68" i="5"/>
  <c r="M68" i="5" s="1"/>
  <c r="N69" i="5"/>
  <c r="M69" i="5" s="1"/>
  <c r="N70" i="5"/>
  <c r="M70" i="5" s="1"/>
  <c r="N71" i="5"/>
  <c r="M71" i="5" s="1"/>
  <c r="N72" i="5"/>
  <c r="M72" i="5" s="1"/>
  <c r="N73" i="5"/>
  <c r="M73" i="5" s="1"/>
  <c r="N74" i="5"/>
  <c r="M74" i="5" s="1"/>
  <c r="N75" i="5"/>
  <c r="M75" i="5" s="1"/>
  <c r="N76" i="5"/>
  <c r="M76" i="5" s="1"/>
  <c r="N77" i="5"/>
  <c r="M77" i="5" s="1"/>
  <c r="N78" i="5"/>
  <c r="M78" i="5" s="1"/>
  <c r="N79" i="5"/>
  <c r="M79" i="5" s="1"/>
  <c r="N80" i="5"/>
  <c r="M80" i="5" s="1"/>
  <c r="N81" i="5"/>
  <c r="M81" i="5" s="1"/>
  <c r="N82" i="5"/>
  <c r="M82" i="5" s="1"/>
  <c r="N83" i="5"/>
  <c r="M83" i="5" s="1"/>
  <c r="N84" i="5"/>
  <c r="M84" i="5" s="1"/>
  <c r="N85" i="5"/>
  <c r="M85" i="5" s="1"/>
  <c r="N86" i="5"/>
  <c r="M86" i="5" s="1"/>
  <c r="N87" i="5"/>
  <c r="M87" i="5" s="1"/>
  <c r="N88" i="5"/>
  <c r="M88" i="5" s="1"/>
  <c r="N89" i="5"/>
  <c r="M89" i="5" s="1"/>
  <c r="N90" i="5"/>
  <c r="M90" i="5" s="1"/>
  <c r="N91" i="5"/>
  <c r="M91" i="5" s="1"/>
  <c r="N92" i="5"/>
  <c r="M92" i="5" s="1"/>
  <c r="N93" i="5"/>
  <c r="M93" i="5" s="1"/>
  <c r="N94" i="5"/>
  <c r="M94" i="5" s="1"/>
  <c r="N95" i="5"/>
  <c r="M95" i="5" s="1"/>
  <c r="N96" i="5"/>
  <c r="M96" i="5" s="1"/>
  <c r="N97" i="5"/>
  <c r="M97" i="5" s="1"/>
  <c r="N98" i="5"/>
  <c r="M98" i="5" s="1"/>
  <c r="N99" i="5"/>
  <c r="M99" i="5" s="1"/>
  <c r="N100" i="5"/>
  <c r="M100" i="5" s="1"/>
  <c r="N101" i="5"/>
  <c r="M101" i="5" s="1"/>
  <c r="N102" i="5"/>
  <c r="M102" i="5" s="1"/>
  <c r="N103" i="5"/>
  <c r="M103" i="5" s="1"/>
  <c r="N104" i="5"/>
  <c r="M104" i="5" s="1"/>
  <c r="N105" i="5"/>
  <c r="M105" i="5" s="1"/>
  <c r="N106" i="5"/>
  <c r="M106" i="5" s="1"/>
  <c r="N107" i="5"/>
  <c r="M107" i="5" s="1"/>
  <c r="N108" i="5"/>
  <c r="M108" i="5" s="1"/>
  <c r="N109" i="5"/>
  <c r="M109" i="5" s="1"/>
  <c r="N110" i="5"/>
  <c r="M110" i="5" s="1"/>
  <c r="N111" i="5"/>
  <c r="M111" i="5" s="1"/>
  <c r="N112" i="5"/>
  <c r="M112" i="5" s="1"/>
  <c r="N113" i="5"/>
  <c r="M113" i="5" s="1"/>
  <c r="N114" i="5"/>
  <c r="M114" i="5" s="1"/>
  <c r="N115" i="5"/>
  <c r="M115" i="5" s="1"/>
  <c r="N116" i="5"/>
  <c r="M116" i="5" s="1"/>
  <c r="N117" i="5"/>
  <c r="M117" i="5" s="1"/>
  <c r="N118" i="5"/>
  <c r="M118" i="5" s="1"/>
  <c r="N119" i="5"/>
  <c r="M119" i="5" s="1"/>
  <c r="N120" i="5"/>
  <c r="M120" i="5" s="1"/>
  <c r="N121" i="5"/>
  <c r="M121" i="5" s="1"/>
  <c r="N122" i="5"/>
  <c r="M122" i="5" s="1"/>
  <c r="N123" i="5"/>
  <c r="M123" i="5" s="1"/>
  <c r="N124" i="5"/>
  <c r="M124" i="5" s="1"/>
  <c r="N125" i="5"/>
  <c r="M125" i="5" s="1"/>
  <c r="N126" i="5"/>
  <c r="M126" i="5" s="1"/>
  <c r="N127" i="5"/>
  <c r="M127" i="5" s="1"/>
  <c r="N128" i="5"/>
  <c r="M128" i="5" s="1"/>
  <c r="N129" i="5"/>
  <c r="M129" i="5" s="1"/>
  <c r="N130" i="5"/>
  <c r="M130" i="5" s="1"/>
  <c r="N131" i="5"/>
  <c r="M131" i="5" s="1"/>
  <c r="N132" i="5"/>
  <c r="M132" i="5" s="1"/>
  <c r="N133" i="5"/>
  <c r="M133" i="5" s="1"/>
  <c r="N134" i="5"/>
  <c r="M134" i="5" s="1"/>
  <c r="N135" i="5"/>
  <c r="M135" i="5" s="1"/>
  <c r="N136" i="5"/>
  <c r="M136" i="5" s="1"/>
  <c r="N137" i="5"/>
  <c r="M137" i="5" s="1"/>
  <c r="N138" i="5"/>
  <c r="M138" i="5" s="1"/>
  <c r="N139" i="5"/>
  <c r="M139" i="5" s="1"/>
  <c r="N140" i="5"/>
  <c r="M140" i="5" s="1"/>
  <c r="N141" i="5"/>
  <c r="M141" i="5" s="1"/>
  <c r="N142" i="5"/>
  <c r="M142" i="5" s="1"/>
  <c r="N143" i="5"/>
  <c r="M143" i="5" s="1"/>
  <c r="N144" i="5"/>
  <c r="M144" i="5" s="1"/>
  <c r="N145" i="5"/>
  <c r="M145" i="5" s="1"/>
  <c r="N146" i="5"/>
  <c r="M146" i="5" s="1"/>
  <c r="N147" i="5"/>
  <c r="M147" i="5" s="1"/>
  <c r="N148" i="5"/>
  <c r="M148" i="5" s="1"/>
  <c r="N149" i="5"/>
  <c r="M149" i="5" s="1"/>
  <c r="N150" i="5"/>
  <c r="M150" i="5" s="1"/>
  <c r="N151" i="5"/>
  <c r="M151" i="5" s="1"/>
  <c r="N152" i="5"/>
  <c r="M152" i="5" s="1"/>
  <c r="N153" i="5"/>
  <c r="M153" i="5" s="1"/>
  <c r="N154" i="5"/>
  <c r="M154" i="5" s="1"/>
  <c r="N155" i="5"/>
  <c r="M155" i="5" s="1"/>
  <c r="N156" i="5"/>
  <c r="M156" i="5" s="1"/>
  <c r="N157" i="5"/>
  <c r="M157" i="5" s="1"/>
  <c r="N158" i="5"/>
  <c r="M158" i="5" s="1"/>
  <c r="N159" i="5"/>
  <c r="M159" i="5" s="1"/>
  <c r="N160" i="5"/>
  <c r="M160" i="5" s="1"/>
  <c r="N161" i="5"/>
  <c r="M161" i="5" s="1"/>
  <c r="N162" i="5"/>
  <c r="M162" i="5" s="1"/>
  <c r="N163" i="5"/>
  <c r="M163" i="5" s="1"/>
  <c r="N164" i="5"/>
  <c r="M164" i="5" s="1"/>
  <c r="N165" i="5"/>
  <c r="M165" i="5" s="1"/>
  <c r="N166" i="5"/>
  <c r="M166" i="5" s="1"/>
  <c r="N167" i="5"/>
  <c r="M167" i="5" s="1"/>
  <c r="N168" i="5"/>
  <c r="M168" i="5" s="1"/>
  <c r="N169" i="5"/>
  <c r="M169" i="5" s="1"/>
  <c r="N170" i="5"/>
  <c r="M170" i="5" s="1"/>
  <c r="N171" i="5"/>
  <c r="M171" i="5" s="1"/>
  <c r="N172" i="5"/>
  <c r="M172" i="5" s="1"/>
  <c r="N173" i="5"/>
  <c r="M173" i="5" s="1"/>
  <c r="N174" i="5"/>
  <c r="M174" i="5" s="1"/>
  <c r="N175" i="5"/>
  <c r="M175" i="5" s="1"/>
  <c r="N176" i="5"/>
  <c r="M176" i="5" s="1"/>
  <c r="N177" i="5"/>
  <c r="M177" i="5" s="1"/>
  <c r="N178" i="5"/>
  <c r="M178" i="5" s="1"/>
  <c r="N179" i="5"/>
  <c r="M179" i="5" s="1"/>
  <c r="N180" i="5"/>
  <c r="M180" i="5" s="1"/>
  <c r="N181" i="5"/>
  <c r="M181" i="5" s="1"/>
  <c r="N182" i="5"/>
  <c r="M182" i="5" s="1"/>
  <c r="N183" i="5"/>
  <c r="M183" i="5" s="1"/>
  <c r="N184" i="5"/>
  <c r="M184" i="5" s="1"/>
  <c r="N185" i="5"/>
  <c r="M185" i="5" s="1"/>
  <c r="N186" i="5"/>
  <c r="M186" i="5" s="1"/>
  <c r="N187" i="5"/>
  <c r="M187" i="5" s="1"/>
  <c r="N188" i="5"/>
  <c r="M188" i="5" s="1"/>
  <c r="N189" i="5"/>
  <c r="M189" i="5" s="1"/>
  <c r="N190" i="5"/>
  <c r="M190" i="5" s="1"/>
  <c r="N191" i="5"/>
  <c r="M191" i="5" s="1"/>
  <c r="N192" i="5"/>
  <c r="M192" i="5" s="1"/>
  <c r="N193" i="5"/>
  <c r="M193" i="5" s="1"/>
  <c r="N194" i="5"/>
  <c r="M194" i="5" s="1"/>
  <c r="N195" i="5"/>
  <c r="M195" i="5" s="1"/>
  <c r="N196" i="5"/>
  <c r="M196" i="5" s="1"/>
  <c r="N197" i="5"/>
  <c r="M197" i="5" s="1"/>
  <c r="N198" i="5"/>
  <c r="M198" i="5" s="1"/>
  <c r="N199" i="5"/>
  <c r="M199" i="5" s="1"/>
  <c r="N200" i="5"/>
  <c r="M200" i="5" s="1"/>
  <c r="N201" i="5"/>
  <c r="M201" i="5" s="1"/>
  <c r="N202" i="5"/>
  <c r="M202" i="5" s="1"/>
  <c r="N203" i="5"/>
  <c r="M203" i="5" s="1"/>
  <c r="N204" i="5"/>
  <c r="M204" i="5" s="1"/>
  <c r="N205" i="5"/>
  <c r="M205" i="5" s="1"/>
  <c r="N206" i="5"/>
  <c r="M206" i="5" s="1"/>
  <c r="N207" i="5"/>
  <c r="M207" i="5" s="1"/>
  <c r="N208" i="5"/>
  <c r="M208" i="5" s="1"/>
  <c r="N209" i="5"/>
  <c r="M209" i="5" s="1"/>
  <c r="N210" i="5"/>
  <c r="M210" i="5" s="1"/>
  <c r="N211" i="5"/>
  <c r="M211" i="5" s="1"/>
  <c r="N212" i="5"/>
  <c r="M212" i="5" s="1"/>
  <c r="N213" i="5"/>
  <c r="M213" i="5" s="1"/>
  <c r="N214" i="5"/>
  <c r="M214" i="5" s="1"/>
  <c r="N215" i="5"/>
  <c r="M215" i="5" s="1"/>
  <c r="N216" i="5"/>
  <c r="M216" i="5" s="1"/>
  <c r="N217" i="5"/>
  <c r="M217" i="5" s="1"/>
  <c r="N218" i="5"/>
  <c r="M218" i="5" s="1"/>
  <c r="N219" i="5"/>
  <c r="M219" i="5" s="1"/>
  <c r="N220" i="5"/>
  <c r="M220" i="5" s="1"/>
  <c r="N221" i="5"/>
  <c r="M221" i="5" s="1"/>
  <c r="N222" i="5"/>
  <c r="M222" i="5" s="1"/>
  <c r="N223" i="5"/>
  <c r="M223" i="5" s="1"/>
  <c r="N224" i="5"/>
  <c r="M224" i="5" s="1"/>
  <c r="N225" i="5"/>
  <c r="M225" i="5" s="1"/>
  <c r="N226" i="5"/>
  <c r="M226" i="5" s="1"/>
  <c r="N227" i="5"/>
  <c r="M227" i="5" s="1"/>
  <c r="N228" i="5"/>
  <c r="M228" i="5" s="1"/>
  <c r="N229" i="5"/>
  <c r="M229" i="5" s="1"/>
  <c r="N230" i="5"/>
  <c r="M230" i="5" s="1"/>
  <c r="N231" i="5"/>
  <c r="M231" i="5" s="1"/>
  <c r="N232" i="5"/>
  <c r="M232" i="5" s="1"/>
  <c r="N233" i="5"/>
  <c r="M233" i="5" s="1"/>
  <c r="N234" i="5"/>
  <c r="M234" i="5" s="1"/>
  <c r="N235" i="5"/>
  <c r="M235" i="5" s="1"/>
  <c r="N236" i="5"/>
  <c r="M236" i="5" s="1"/>
  <c r="N237" i="5"/>
  <c r="M237" i="5" s="1"/>
  <c r="N238" i="5"/>
  <c r="M238" i="5" s="1"/>
  <c r="N239" i="5"/>
  <c r="M239" i="5" s="1"/>
  <c r="N240" i="5"/>
  <c r="M240" i="5" s="1"/>
  <c r="N241" i="5"/>
  <c r="M241" i="5" s="1"/>
  <c r="N242" i="5"/>
  <c r="M242" i="5" s="1"/>
  <c r="N243" i="5"/>
  <c r="M243" i="5" s="1"/>
  <c r="N244" i="5"/>
  <c r="M244" i="5" s="1"/>
  <c r="N245" i="5"/>
  <c r="M245" i="5" s="1"/>
  <c r="N246" i="5"/>
  <c r="M246" i="5" s="1"/>
  <c r="N247" i="5"/>
  <c r="M247" i="5" s="1"/>
  <c r="N248" i="5"/>
  <c r="M248" i="5" s="1"/>
  <c r="N249" i="5"/>
  <c r="M249" i="5" s="1"/>
  <c r="N250" i="5"/>
  <c r="M250" i="5" s="1"/>
  <c r="N251" i="5"/>
  <c r="M251" i="5" s="1"/>
  <c r="N252" i="5"/>
  <c r="M252" i="5" s="1"/>
  <c r="N253" i="5"/>
  <c r="M253" i="5" s="1"/>
  <c r="N254" i="5"/>
  <c r="M254" i="5" s="1"/>
  <c r="N255" i="5"/>
  <c r="M255" i="5" s="1"/>
  <c r="N256" i="5"/>
  <c r="M256" i="5" s="1"/>
  <c r="N257" i="5"/>
  <c r="M257" i="5" s="1"/>
  <c r="N258" i="5"/>
  <c r="M258" i="5" s="1"/>
  <c r="N259" i="5"/>
  <c r="M259" i="5" s="1"/>
  <c r="N260" i="5"/>
  <c r="M260" i="5" s="1"/>
  <c r="N261" i="5"/>
  <c r="M261" i="5" s="1"/>
  <c r="N262" i="5"/>
  <c r="M262" i="5" s="1"/>
  <c r="N263" i="5"/>
  <c r="M263" i="5" s="1"/>
  <c r="N264" i="5"/>
  <c r="M264" i="5" s="1"/>
  <c r="N265" i="5"/>
  <c r="M265" i="5" s="1"/>
  <c r="N266" i="5"/>
  <c r="M266" i="5" s="1"/>
  <c r="N267" i="5"/>
  <c r="M267" i="5" s="1"/>
  <c r="N268" i="5"/>
  <c r="M268" i="5" s="1"/>
  <c r="N269" i="5"/>
  <c r="M269" i="5" s="1"/>
  <c r="N270" i="5"/>
  <c r="M270" i="5" s="1"/>
  <c r="N271" i="5"/>
  <c r="M271" i="5" s="1"/>
  <c r="N272" i="5"/>
  <c r="M272" i="5" s="1"/>
  <c r="N273" i="5"/>
  <c r="M273" i="5" s="1"/>
  <c r="N274" i="5"/>
  <c r="M274" i="5" s="1"/>
  <c r="N275" i="5"/>
  <c r="M275" i="5" s="1"/>
  <c r="N276" i="5"/>
  <c r="M276" i="5" s="1"/>
  <c r="N277" i="5"/>
  <c r="M277" i="5" s="1"/>
  <c r="N278" i="5"/>
  <c r="M278" i="5" s="1"/>
  <c r="N279" i="5"/>
  <c r="M279" i="5" s="1"/>
  <c r="N280" i="5"/>
  <c r="M280" i="5" s="1"/>
  <c r="N281" i="5"/>
  <c r="M281" i="5" s="1"/>
  <c r="N282" i="5"/>
  <c r="M282" i="5" s="1"/>
  <c r="N283" i="5"/>
  <c r="M283" i="5" s="1"/>
  <c r="N284" i="5"/>
  <c r="M284" i="5" s="1"/>
  <c r="N285" i="5"/>
  <c r="M285" i="5" s="1"/>
  <c r="N286" i="5"/>
  <c r="M286" i="5" s="1"/>
  <c r="N287" i="5"/>
  <c r="M287" i="5" s="1"/>
  <c r="N288" i="5"/>
  <c r="M288" i="5" s="1"/>
  <c r="N289" i="5"/>
  <c r="M289" i="5" s="1"/>
  <c r="N290" i="5"/>
  <c r="M290" i="5" s="1"/>
  <c r="N291" i="5"/>
  <c r="M291" i="5" s="1"/>
  <c r="N292" i="5"/>
  <c r="M292" i="5" s="1"/>
  <c r="N293" i="5"/>
  <c r="M293" i="5" s="1"/>
  <c r="N294" i="5"/>
  <c r="M294" i="5" s="1"/>
  <c r="N295" i="5"/>
  <c r="M295" i="5" s="1"/>
  <c r="N296" i="5"/>
  <c r="M296" i="5" s="1"/>
  <c r="N297" i="5"/>
  <c r="M297" i="5" s="1"/>
  <c r="N298" i="5"/>
  <c r="M298" i="5" s="1"/>
  <c r="N299" i="5"/>
  <c r="M299" i="5" s="1"/>
  <c r="N300" i="5"/>
  <c r="M300" i="5" s="1"/>
  <c r="N301" i="5"/>
  <c r="M301" i="5" s="1"/>
  <c r="N302" i="5"/>
  <c r="M302" i="5" s="1"/>
  <c r="N303" i="5"/>
  <c r="M303" i="5" s="1"/>
  <c r="N304" i="5"/>
  <c r="M304" i="5" s="1"/>
  <c r="N305" i="5"/>
  <c r="M305" i="5" s="1"/>
  <c r="N306" i="5"/>
  <c r="M306" i="5" s="1"/>
  <c r="N307" i="5"/>
  <c r="M307" i="5" s="1"/>
  <c r="N308" i="5"/>
  <c r="M308" i="5" s="1"/>
  <c r="N309" i="5"/>
  <c r="M309" i="5" s="1"/>
  <c r="N310" i="5"/>
  <c r="M310" i="5" s="1"/>
  <c r="N311" i="5"/>
  <c r="M311" i="5" s="1"/>
  <c r="N312" i="5"/>
  <c r="M312" i="5" s="1"/>
  <c r="N313" i="5"/>
  <c r="M313" i="5" s="1"/>
  <c r="N314" i="5"/>
  <c r="M314" i="5" s="1"/>
  <c r="N315" i="5"/>
  <c r="M315" i="5" s="1"/>
  <c r="N316" i="5"/>
  <c r="M316" i="5" s="1"/>
  <c r="N317" i="5"/>
  <c r="M317" i="5" s="1"/>
  <c r="N318" i="5"/>
  <c r="M318" i="5" s="1"/>
  <c r="N319" i="5"/>
  <c r="M319" i="5" s="1"/>
  <c r="N320" i="5"/>
  <c r="M320" i="5" s="1"/>
  <c r="N321" i="5"/>
  <c r="M321" i="5" s="1"/>
  <c r="N322" i="5"/>
  <c r="M322" i="5" s="1"/>
  <c r="N323" i="5"/>
  <c r="M323" i="5" s="1"/>
  <c r="N324" i="5"/>
  <c r="M324" i="5" s="1"/>
  <c r="N325" i="5"/>
  <c r="M325" i="5" s="1"/>
  <c r="N326" i="5"/>
  <c r="M326" i="5" s="1"/>
  <c r="N327" i="5"/>
  <c r="M327" i="5" s="1"/>
  <c r="N328" i="5"/>
  <c r="M328" i="5" s="1"/>
  <c r="N329" i="5"/>
  <c r="M329" i="5" s="1"/>
  <c r="N330" i="5"/>
  <c r="M330" i="5" s="1"/>
  <c r="N331" i="5"/>
  <c r="M331" i="5" s="1"/>
  <c r="N332" i="5"/>
  <c r="M332" i="5" s="1"/>
  <c r="N333" i="5"/>
  <c r="M333" i="5" s="1"/>
  <c r="N334" i="5"/>
  <c r="M334" i="5" s="1"/>
  <c r="N335" i="5"/>
  <c r="M335" i="5" s="1"/>
  <c r="N336" i="5"/>
  <c r="M336" i="5" s="1"/>
  <c r="N337" i="5"/>
  <c r="M337" i="5" s="1"/>
  <c r="N338" i="5"/>
  <c r="M338" i="5" s="1"/>
  <c r="N339" i="5"/>
  <c r="M339" i="5" s="1"/>
  <c r="N340" i="5"/>
  <c r="M340" i="5" s="1"/>
  <c r="N341" i="5"/>
  <c r="M341" i="5" s="1"/>
  <c r="N342" i="5"/>
  <c r="M342" i="5" s="1"/>
  <c r="N343" i="5"/>
  <c r="M343" i="5" s="1"/>
  <c r="N344" i="5"/>
  <c r="M344" i="5" s="1"/>
  <c r="N345" i="5"/>
  <c r="M345" i="5" s="1"/>
  <c r="N346" i="5"/>
  <c r="M346" i="5" s="1"/>
  <c r="N347" i="5"/>
  <c r="M347" i="5" s="1"/>
  <c r="N348" i="5"/>
  <c r="M348" i="5" s="1"/>
  <c r="N349" i="5"/>
  <c r="M349" i="5" s="1"/>
  <c r="N350" i="5"/>
  <c r="M350" i="5" s="1"/>
  <c r="N351" i="5"/>
  <c r="M351" i="5" s="1"/>
  <c r="N352" i="5"/>
  <c r="M352" i="5" s="1"/>
  <c r="N353" i="5"/>
  <c r="M353" i="5" s="1"/>
  <c r="N354" i="5"/>
  <c r="M354" i="5" s="1"/>
  <c r="N355" i="5"/>
  <c r="M355" i="5" s="1"/>
  <c r="N356" i="5"/>
  <c r="M356" i="5" s="1"/>
  <c r="N357" i="5"/>
  <c r="M357" i="5" s="1"/>
  <c r="N358" i="5"/>
  <c r="M358" i="5" s="1"/>
  <c r="N359" i="5"/>
  <c r="M359" i="5" s="1"/>
  <c r="N360" i="5"/>
  <c r="M360" i="5" s="1"/>
  <c r="N361" i="5"/>
  <c r="M361" i="5" s="1"/>
  <c r="N362" i="5"/>
  <c r="M362" i="5" s="1"/>
  <c r="N363" i="5"/>
  <c r="M363" i="5" s="1"/>
  <c r="N364" i="5"/>
  <c r="M364" i="5" s="1"/>
  <c r="N365" i="5"/>
  <c r="M365" i="5" s="1"/>
  <c r="N366" i="5"/>
  <c r="M366" i="5" s="1"/>
  <c r="N367" i="5"/>
  <c r="M367" i="5" s="1"/>
  <c r="N368" i="5"/>
  <c r="M368" i="5" s="1"/>
  <c r="N369" i="5"/>
  <c r="M369" i="5" s="1"/>
  <c r="N370" i="5"/>
  <c r="M370" i="5" s="1"/>
  <c r="N371" i="5"/>
  <c r="M371" i="5" s="1"/>
  <c r="N372" i="5"/>
  <c r="M372" i="5" s="1"/>
  <c r="N373" i="5"/>
  <c r="M373" i="5" s="1"/>
  <c r="N374" i="5"/>
  <c r="M374" i="5" s="1"/>
  <c r="N375" i="5"/>
  <c r="M375" i="5" s="1"/>
  <c r="N376" i="5"/>
  <c r="M376" i="5" s="1"/>
  <c r="N377" i="5"/>
  <c r="M377" i="5" s="1"/>
  <c r="N378" i="5"/>
  <c r="M378" i="5" s="1"/>
  <c r="N379" i="5"/>
  <c r="M379" i="5" s="1"/>
  <c r="N380" i="5"/>
  <c r="M380" i="5" s="1"/>
  <c r="N381" i="5"/>
  <c r="M381" i="5" s="1"/>
  <c r="N382" i="5"/>
  <c r="M382" i="5" s="1"/>
  <c r="N383" i="5"/>
  <c r="M383" i="5" s="1"/>
  <c r="N384" i="5"/>
  <c r="M384" i="5" s="1"/>
  <c r="N385" i="5"/>
  <c r="M385" i="5" s="1"/>
  <c r="N386" i="5"/>
  <c r="M386" i="5" s="1"/>
  <c r="N387" i="5"/>
  <c r="M387" i="5" s="1"/>
  <c r="N388" i="5"/>
  <c r="M388" i="5" s="1"/>
  <c r="N389" i="5"/>
  <c r="M389" i="5" s="1"/>
  <c r="N390" i="5"/>
  <c r="M390" i="5" s="1"/>
  <c r="N391" i="5"/>
  <c r="M391" i="5" s="1"/>
  <c r="N392" i="5"/>
  <c r="M392" i="5" s="1"/>
  <c r="N393" i="5"/>
  <c r="M393" i="5" s="1"/>
  <c r="N394" i="5"/>
  <c r="M394" i="5" s="1"/>
  <c r="N395" i="5"/>
  <c r="M395" i="5" s="1"/>
  <c r="N397" i="5"/>
  <c r="M397" i="5" s="1"/>
  <c r="N396" i="5"/>
  <c r="M396" i="5" s="1"/>
  <c r="N398" i="5"/>
  <c r="M398" i="5" s="1"/>
  <c r="P3" i="5"/>
  <c r="P4" i="5"/>
  <c r="P5" i="5"/>
  <c r="P6" i="5"/>
  <c r="P7" i="5"/>
  <c r="P8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2" i="5"/>
  <c r="P33" i="5"/>
  <c r="P34" i="5"/>
  <c r="P35" i="5"/>
  <c r="P36" i="5"/>
  <c r="P37" i="5"/>
  <c r="P38" i="5"/>
  <c r="P39" i="5"/>
  <c r="P40" i="5"/>
  <c r="P41" i="5"/>
  <c r="P42" i="5"/>
  <c r="P43" i="5"/>
  <c r="P44" i="5"/>
  <c r="P45" i="5"/>
  <c r="P46" i="5"/>
  <c r="P47" i="5"/>
  <c r="P48" i="5"/>
  <c r="P49" i="5"/>
  <c r="P50" i="5"/>
  <c r="P51" i="5"/>
  <c r="P52" i="5"/>
  <c r="P53" i="5"/>
  <c r="P54" i="5"/>
  <c r="P55" i="5"/>
  <c r="P56" i="5"/>
  <c r="P57" i="5"/>
  <c r="P58" i="5"/>
  <c r="P59" i="5"/>
  <c r="P60" i="5"/>
  <c r="P61" i="5"/>
  <c r="P62" i="5"/>
  <c r="P63" i="5"/>
  <c r="P64" i="5"/>
  <c r="P65" i="5"/>
  <c r="P66" i="5"/>
  <c r="P67" i="5"/>
  <c r="P68" i="5"/>
  <c r="P69" i="5"/>
  <c r="P70" i="5"/>
  <c r="P71" i="5"/>
  <c r="P72" i="5"/>
  <c r="P73" i="5"/>
  <c r="P74" i="5"/>
  <c r="P75" i="5"/>
  <c r="P76" i="5"/>
  <c r="P77" i="5"/>
  <c r="P78" i="5"/>
  <c r="P79" i="5"/>
  <c r="P80" i="5"/>
  <c r="P81" i="5"/>
  <c r="P82" i="5"/>
  <c r="P83" i="5"/>
  <c r="P84" i="5"/>
  <c r="P85" i="5"/>
  <c r="P86" i="5"/>
  <c r="P87" i="5"/>
  <c r="P88" i="5"/>
  <c r="P89" i="5"/>
  <c r="P90" i="5"/>
  <c r="P91" i="5"/>
  <c r="P92" i="5"/>
  <c r="P93" i="5"/>
  <c r="P94" i="5"/>
  <c r="P95" i="5"/>
  <c r="P96" i="5"/>
  <c r="P97" i="5"/>
  <c r="P98" i="5"/>
  <c r="P99" i="5"/>
  <c r="P100" i="5"/>
  <c r="P101" i="5"/>
  <c r="P102" i="5"/>
  <c r="P103" i="5"/>
  <c r="P104" i="5"/>
  <c r="P105" i="5"/>
  <c r="P106" i="5"/>
  <c r="P107" i="5"/>
  <c r="P108" i="5"/>
  <c r="P109" i="5"/>
  <c r="P110" i="5"/>
  <c r="P111" i="5"/>
  <c r="P112" i="5"/>
  <c r="P113" i="5"/>
  <c r="P114" i="5"/>
  <c r="P115" i="5"/>
  <c r="P116" i="5"/>
  <c r="P117" i="5"/>
  <c r="P118" i="5"/>
  <c r="P119" i="5"/>
  <c r="P120" i="5"/>
  <c r="P121" i="5"/>
  <c r="P122" i="5"/>
  <c r="P123" i="5"/>
  <c r="P124" i="5"/>
  <c r="P125" i="5"/>
  <c r="P126" i="5"/>
  <c r="P127" i="5"/>
  <c r="P128" i="5"/>
  <c r="P129" i="5"/>
  <c r="P130" i="5"/>
  <c r="P131" i="5"/>
  <c r="P132" i="5"/>
  <c r="P133" i="5"/>
  <c r="P134" i="5"/>
  <c r="P135" i="5"/>
  <c r="P136" i="5"/>
  <c r="P137" i="5"/>
  <c r="P138" i="5"/>
  <c r="P139" i="5"/>
  <c r="P140" i="5"/>
  <c r="P141" i="5"/>
  <c r="P142" i="5"/>
  <c r="P143" i="5"/>
  <c r="P144" i="5"/>
  <c r="P145" i="5"/>
  <c r="P146" i="5"/>
  <c r="P147" i="5"/>
  <c r="P148" i="5"/>
  <c r="P149" i="5"/>
  <c r="P150" i="5"/>
  <c r="P151" i="5"/>
  <c r="P152" i="5"/>
  <c r="P153" i="5"/>
  <c r="P154" i="5"/>
  <c r="P155" i="5"/>
  <c r="P156" i="5"/>
  <c r="P157" i="5"/>
  <c r="P158" i="5"/>
  <c r="P159" i="5"/>
  <c r="P160" i="5"/>
  <c r="P161" i="5"/>
  <c r="P162" i="5"/>
  <c r="P163" i="5"/>
  <c r="P164" i="5"/>
  <c r="P165" i="5"/>
  <c r="P166" i="5"/>
  <c r="P167" i="5"/>
  <c r="P168" i="5"/>
  <c r="P169" i="5"/>
  <c r="P170" i="5"/>
  <c r="P171" i="5"/>
  <c r="P172" i="5"/>
  <c r="P173" i="5"/>
  <c r="P174" i="5"/>
  <c r="P175" i="5"/>
  <c r="P176" i="5"/>
  <c r="P177" i="5"/>
  <c r="P178" i="5"/>
  <c r="P179" i="5"/>
  <c r="P180" i="5"/>
  <c r="P181" i="5"/>
  <c r="P182" i="5"/>
  <c r="P183" i="5"/>
  <c r="P184" i="5"/>
  <c r="P185" i="5"/>
  <c r="P186" i="5"/>
  <c r="P187" i="5"/>
  <c r="P188" i="5"/>
  <c r="P189" i="5"/>
  <c r="P190" i="5"/>
  <c r="P191" i="5"/>
  <c r="P192" i="5"/>
  <c r="P193" i="5"/>
  <c r="P194" i="5"/>
  <c r="P195" i="5"/>
  <c r="P196" i="5"/>
  <c r="P197" i="5"/>
  <c r="P198" i="5"/>
  <c r="P199" i="5"/>
  <c r="P200" i="5"/>
  <c r="P201" i="5"/>
  <c r="P202" i="5"/>
  <c r="P203" i="5"/>
  <c r="P204" i="5"/>
  <c r="P205" i="5"/>
  <c r="P206" i="5"/>
  <c r="P207" i="5"/>
  <c r="P208" i="5"/>
  <c r="P209" i="5"/>
  <c r="P210" i="5"/>
  <c r="P211" i="5"/>
  <c r="P212" i="5"/>
  <c r="P213" i="5"/>
  <c r="P214" i="5"/>
  <c r="P215" i="5"/>
  <c r="P216" i="5"/>
  <c r="P217" i="5"/>
  <c r="P218" i="5"/>
  <c r="P219" i="5"/>
  <c r="P220" i="5"/>
  <c r="P221" i="5"/>
  <c r="P222" i="5"/>
  <c r="P223" i="5"/>
  <c r="P224" i="5"/>
  <c r="P225" i="5"/>
  <c r="P226" i="5"/>
  <c r="P227" i="5"/>
  <c r="P228" i="5"/>
  <c r="P229" i="5"/>
  <c r="P230" i="5"/>
  <c r="P231" i="5"/>
  <c r="P232" i="5"/>
  <c r="P233" i="5"/>
  <c r="P234" i="5"/>
  <c r="P235" i="5"/>
  <c r="P236" i="5"/>
  <c r="P237" i="5"/>
  <c r="P238" i="5"/>
  <c r="P239" i="5"/>
  <c r="P240" i="5"/>
  <c r="P241" i="5"/>
  <c r="P242" i="5"/>
  <c r="P243" i="5"/>
  <c r="P244" i="5"/>
  <c r="P245" i="5"/>
  <c r="P246" i="5"/>
  <c r="P247" i="5"/>
  <c r="P248" i="5"/>
  <c r="P249" i="5"/>
  <c r="P250" i="5"/>
  <c r="P251" i="5"/>
  <c r="P252" i="5"/>
  <c r="P253" i="5"/>
  <c r="P254" i="5"/>
  <c r="P255" i="5"/>
  <c r="P256" i="5"/>
  <c r="P257" i="5"/>
  <c r="P258" i="5"/>
  <c r="P259" i="5"/>
  <c r="P260" i="5"/>
  <c r="P261" i="5"/>
  <c r="P262" i="5"/>
  <c r="P263" i="5"/>
  <c r="P264" i="5"/>
  <c r="P265" i="5"/>
  <c r="P266" i="5"/>
  <c r="P267" i="5"/>
  <c r="P268" i="5"/>
  <c r="P269" i="5"/>
  <c r="P270" i="5"/>
  <c r="P271" i="5"/>
  <c r="P272" i="5"/>
  <c r="P273" i="5"/>
  <c r="P274" i="5"/>
  <c r="P275" i="5"/>
  <c r="P276" i="5"/>
  <c r="P277" i="5"/>
  <c r="P278" i="5"/>
  <c r="P279" i="5"/>
  <c r="P280" i="5"/>
  <c r="P281" i="5"/>
  <c r="P282" i="5"/>
  <c r="P283" i="5"/>
  <c r="P284" i="5"/>
  <c r="P285" i="5"/>
  <c r="P286" i="5"/>
  <c r="P287" i="5"/>
  <c r="P288" i="5"/>
  <c r="P289" i="5"/>
  <c r="P290" i="5"/>
  <c r="P291" i="5"/>
  <c r="P292" i="5"/>
  <c r="P293" i="5"/>
  <c r="P294" i="5"/>
  <c r="P295" i="5"/>
  <c r="P296" i="5"/>
  <c r="P297" i="5"/>
  <c r="P298" i="5"/>
  <c r="P299" i="5"/>
  <c r="P300" i="5"/>
  <c r="P301" i="5"/>
  <c r="P302" i="5"/>
  <c r="P303" i="5"/>
  <c r="P304" i="5"/>
  <c r="P305" i="5"/>
  <c r="P306" i="5"/>
  <c r="P307" i="5"/>
  <c r="P308" i="5"/>
  <c r="P309" i="5"/>
  <c r="P310" i="5"/>
  <c r="P311" i="5"/>
  <c r="P312" i="5"/>
  <c r="P313" i="5"/>
  <c r="P314" i="5"/>
  <c r="P315" i="5"/>
  <c r="P316" i="5"/>
  <c r="P317" i="5"/>
  <c r="P318" i="5"/>
  <c r="P319" i="5"/>
  <c r="P320" i="5"/>
  <c r="P321" i="5"/>
  <c r="P322" i="5"/>
  <c r="P323" i="5"/>
  <c r="P324" i="5"/>
  <c r="P325" i="5"/>
  <c r="P326" i="5"/>
  <c r="P327" i="5"/>
  <c r="P328" i="5"/>
  <c r="P329" i="5"/>
  <c r="P330" i="5"/>
  <c r="P331" i="5"/>
  <c r="P332" i="5"/>
  <c r="P333" i="5"/>
  <c r="P334" i="5"/>
  <c r="P335" i="5"/>
  <c r="P336" i="5"/>
  <c r="P337" i="5"/>
  <c r="P338" i="5"/>
  <c r="P339" i="5"/>
  <c r="P340" i="5"/>
  <c r="P341" i="5"/>
  <c r="P342" i="5"/>
  <c r="P343" i="5"/>
  <c r="P344" i="5"/>
  <c r="P345" i="5"/>
  <c r="P346" i="5"/>
  <c r="P347" i="5"/>
  <c r="P348" i="5"/>
  <c r="P349" i="5"/>
  <c r="P350" i="5"/>
  <c r="P351" i="5"/>
  <c r="P352" i="5"/>
  <c r="P353" i="5"/>
  <c r="P354" i="5"/>
  <c r="P355" i="5"/>
  <c r="P356" i="5"/>
  <c r="P357" i="5"/>
  <c r="P358" i="5"/>
  <c r="P359" i="5"/>
  <c r="P360" i="5"/>
  <c r="P361" i="5"/>
  <c r="P362" i="5"/>
  <c r="P363" i="5"/>
  <c r="P364" i="5"/>
  <c r="P365" i="5"/>
  <c r="P366" i="5"/>
  <c r="P367" i="5"/>
  <c r="P368" i="5"/>
  <c r="P369" i="5"/>
  <c r="P370" i="5"/>
  <c r="P371" i="5"/>
  <c r="P372" i="5"/>
  <c r="P373" i="5"/>
  <c r="P374" i="5"/>
  <c r="P375" i="5"/>
  <c r="P376" i="5"/>
  <c r="P377" i="5"/>
  <c r="P378" i="5"/>
  <c r="P379" i="5"/>
  <c r="P380" i="5"/>
  <c r="P381" i="5"/>
  <c r="P382" i="5"/>
  <c r="P383" i="5"/>
  <c r="P384" i="5"/>
  <c r="P385" i="5"/>
  <c r="P386" i="5"/>
  <c r="P387" i="5"/>
  <c r="P388" i="5"/>
  <c r="P389" i="5"/>
  <c r="P390" i="5"/>
  <c r="P391" i="5"/>
  <c r="P392" i="5"/>
  <c r="P393" i="5"/>
  <c r="P394" i="5"/>
  <c r="P395" i="5"/>
  <c r="P397" i="5"/>
  <c r="P396" i="5"/>
  <c r="P398" i="5"/>
  <c r="Q61" i="5"/>
  <c r="Q125" i="5"/>
  <c r="Q183" i="5"/>
  <c r="Q215" i="5"/>
  <c r="Q236" i="5"/>
  <c r="Q252" i="5"/>
  <c r="Q268" i="5"/>
  <c r="Q284" i="5"/>
  <c r="Q300" i="5"/>
  <c r="Q316" i="5"/>
  <c r="Q332" i="5"/>
  <c r="Q348" i="5"/>
  <c r="Q364" i="5"/>
  <c r="Q380" i="5"/>
  <c r="Q397" i="5"/>
  <c r="R6" i="5"/>
  <c r="R29" i="5"/>
  <c r="R38" i="5"/>
  <c r="R48" i="5"/>
  <c r="R60" i="5"/>
  <c r="R72" i="5"/>
  <c r="R73" i="5"/>
  <c r="R101" i="5"/>
  <c r="R148" i="5"/>
  <c r="R164" i="5"/>
  <c r="R165" i="5"/>
  <c r="R166" i="5"/>
  <c r="R196" i="5"/>
  <c r="R204" i="5"/>
  <c r="R209" i="5"/>
  <c r="R229" i="5"/>
  <c r="R244" i="5"/>
  <c r="R245" i="5"/>
  <c r="R285" i="5"/>
  <c r="R296" i="5"/>
  <c r="R301" i="5"/>
  <c r="R320" i="5"/>
  <c r="R327" i="5"/>
  <c r="R328" i="5"/>
  <c r="R336" i="5"/>
  <c r="R367" i="5"/>
  <c r="R372" i="5"/>
  <c r="R385" i="5"/>
  <c r="T228" i="5"/>
  <c r="U3" i="5"/>
  <c r="U4" i="5"/>
  <c r="U5" i="5"/>
  <c r="U6" i="5"/>
  <c r="U7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U28" i="5"/>
  <c r="U29" i="5"/>
  <c r="U30" i="5"/>
  <c r="U31" i="5"/>
  <c r="U32" i="5"/>
  <c r="U33" i="5"/>
  <c r="U34" i="5"/>
  <c r="U35" i="5"/>
  <c r="U36" i="5"/>
  <c r="U37" i="5"/>
  <c r="U38" i="5"/>
  <c r="U39" i="5"/>
  <c r="U40" i="5"/>
  <c r="U41" i="5"/>
  <c r="U42" i="5"/>
  <c r="U43" i="5"/>
  <c r="U44" i="5"/>
  <c r="U45" i="5"/>
  <c r="U46" i="5"/>
  <c r="U47" i="5"/>
  <c r="U48" i="5"/>
  <c r="U49" i="5"/>
  <c r="U50" i="5"/>
  <c r="U51" i="5"/>
  <c r="U52" i="5"/>
  <c r="U53" i="5"/>
  <c r="U54" i="5"/>
  <c r="U55" i="5"/>
  <c r="U56" i="5"/>
  <c r="U57" i="5"/>
  <c r="U58" i="5"/>
  <c r="U59" i="5"/>
  <c r="U60" i="5"/>
  <c r="U61" i="5"/>
  <c r="U62" i="5"/>
  <c r="U63" i="5"/>
  <c r="U64" i="5"/>
  <c r="U65" i="5"/>
  <c r="U66" i="5"/>
  <c r="U67" i="5"/>
  <c r="U68" i="5"/>
  <c r="U69" i="5"/>
  <c r="U70" i="5"/>
  <c r="U71" i="5"/>
  <c r="U72" i="5"/>
  <c r="U73" i="5"/>
  <c r="U74" i="5"/>
  <c r="U75" i="5"/>
  <c r="U76" i="5"/>
  <c r="U77" i="5"/>
  <c r="U78" i="5"/>
  <c r="U79" i="5"/>
  <c r="U80" i="5"/>
  <c r="U81" i="5"/>
  <c r="U82" i="5"/>
  <c r="U83" i="5"/>
  <c r="U84" i="5"/>
  <c r="U85" i="5"/>
  <c r="U86" i="5"/>
  <c r="U87" i="5"/>
  <c r="U88" i="5"/>
  <c r="U89" i="5"/>
  <c r="U90" i="5"/>
  <c r="U91" i="5"/>
  <c r="U92" i="5"/>
  <c r="U93" i="5"/>
  <c r="U94" i="5"/>
  <c r="U95" i="5"/>
  <c r="U96" i="5"/>
  <c r="U97" i="5"/>
  <c r="U98" i="5"/>
  <c r="U99" i="5"/>
  <c r="U100" i="5"/>
  <c r="U101" i="5"/>
  <c r="U102" i="5"/>
  <c r="U103" i="5"/>
  <c r="U104" i="5"/>
  <c r="U105" i="5"/>
  <c r="U106" i="5"/>
  <c r="U107" i="5"/>
  <c r="U108" i="5"/>
  <c r="U109" i="5"/>
  <c r="U110" i="5"/>
  <c r="U111" i="5"/>
  <c r="U112" i="5"/>
  <c r="U113" i="5"/>
  <c r="U114" i="5"/>
  <c r="U115" i="5"/>
  <c r="U116" i="5"/>
  <c r="U117" i="5"/>
  <c r="U118" i="5"/>
  <c r="U119" i="5"/>
  <c r="U120" i="5"/>
  <c r="U121" i="5"/>
  <c r="U122" i="5"/>
  <c r="U123" i="5"/>
  <c r="U124" i="5"/>
  <c r="U125" i="5"/>
  <c r="U126" i="5"/>
  <c r="U127" i="5"/>
  <c r="U128" i="5"/>
  <c r="U129" i="5"/>
  <c r="U130" i="5"/>
  <c r="U131" i="5"/>
  <c r="U132" i="5"/>
  <c r="U133" i="5"/>
  <c r="U134" i="5"/>
  <c r="U135" i="5"/>
  <c r="U136" i="5"/>
  <c r="U137" i="5"/>
  <c r="U138" i="5"/>
  <c r="U139" i="5"/>
  <c r="U140" i="5"/>
  <c r="U141" i="5"/>
  <c r="U142" i="5"/>
  <c r="U143" i="5"/>
  <c r="U144" i="5"/>
  <c r="U145" i="5"/>
  <c r="U146" i="5"/>
  <c r="U147" i="5"/>
  <c r="U148" i="5"/>
  <c r="U149" i="5"/>
  <c r="U150" i="5"/>
  <c r="U151" i="5"/>
  <c r="U152" i="5"/>
  <c r="U153" i="5"/>
  <c r="U154" i="5"/>
  <c r="U155" i="5"/>
  <c r="U156" i="5"/>
  <c r="U157" i="5"/>
  <c r="U158" i="5"/>
  <c r="U159" i="5"/>
  <c r="U160" i="5"/>
  <c r="U161" i="5"/>
  <c r="U162" i="5"/>
  <c r="U163" i="5"/>
  <c r="U164" i="5"/>
  <c r="U165" i="5"/>
  <c r="U166" i="5"/>
  <c r="U167" i="5"/>
  <c r="U168" i="5"/>
  <c r="U169" i="5"/>
  <c r="U170" i="5"/>
  <c r="U171" i="5"/>
  <c r="U172" i="5"/>
  <c r="U173" i="5"/>
  <c r="U174" i="5"/>
  <c r="U175" i="5"/>
  <c r="U176" i="5"/>
  <c r="U177" i="5"/>
  <c r="U178" i="5"/>
  <c r="U179" i="5"/>
  <c r="U180" i="5"/>
  <c r="U181" i="5"/>
  <c r="U182" i="5"/>
  <c r="U183" i="5"/>
  <c r="U184" i="5"/>
  <c r="U185" i="5"/>
  <c r="U186" i="5"/>
  <c r="U187" i="5"/>
  <c r="U188" i="5"/>
  <c r="U189" i="5"/>
  <c r="U190" i="5"/>
  <c r="U191" i="5"/>
  <c r="U192" i="5"/>
  <c r="U193" i="5"/>
  <c r="U194" i="5"/>
  <c r="U195" i="5"/>
  <c r="U196" i="5"/>
  <c r="U197" i="5"/>
  <c r="U198" i="5"/>
  <c r="U199" i="5"/>
  <c r="U200" i="5"/>
  <c r="U201" i="5"/>
  <c r="U202" i="5"/>
  <c r="U203" i="5"/>
  <c r="U204" i="5"/>
  <c r="U205" i="5"/>
  <c r="U206" i="5"/>
  <c r="U207" i="5"/>
  <c r="U208" i="5"/>
  <c r="U209" i="5"/>
  <c r="U210" i="5"/>
  <c r="U211" i="5"/>
  <c r="U212" i="5"/>
  <c r="U213" i="5"/>
  <c r="U214" i="5"/>
  <c r="U215" i="5"/>
  <c r="U216" i="5"/>
  <c r="U217" i="5"/>
  <c r="U218" i="5"/>
  <c r="U219" i="5"/>
  <c r="U220" i="5"/>
  <c r="U221" i="5"/>
  <c r="U222" i="5"/>
  <c r="U223" i="5"/>
  <c r="U224" i="5"/>
  <c r="U225" i="5"/>
  <c r="U226" i="5"/>
  <c r="U227" i="5"/>
  <c r="U228" i="5"/>
  <c r="U229" i="5"/>
  <c r="U230" i="5"/>
  <c r="U231" i="5"/>
  <c r="U232" i="5"/>
  <c r="U233" i="5"/>
  <c r="U234" i="5"/>
  <c r="U235" i="5"/>
  <c r="U236" i="5"/>
  <c r="U237" i="5"/>
  <c r="U238" i="5"/>
  <c r="U239" i="5"/>
  <c r="U240" i="5"/>
  <c r="U241" i="5"/>
  <c r="U242" i="5"/>
  <c r="U243" i="5"/>
  <c r="U244" i="5"/>
  <c r="U245" i="5"/>
  <c r="U246" i="5"/>
  <c r="U247" i="5"/>
  <c r="U248" i="5"/>
  <c r="U249" i="5"/>
  <c r="U250" i="5"/>
  <c r="U251" i="5"/>
  <c r="U252" i="5"/>
  <c r="U253" i="5"/>
  <c r="U254" i="5"/>
  <c r="U255" i="5"/>
  <c r="U256" i="5"/>
  <c r="U257" i="5"/>
  <c r="U258" i="5"/>
  <c r="U259" i="5"/>
  <c r="U260" i="5"/>
  <c r="U261" i="5"/>
  <c r="U262" i="5"/>
  <c r="U263" i="5"/>
  <c r="U264" i="5"/>
  <c r="U265" i="5"/>
  <c r="U266" i="5"/>
  <c r="U267" i="5"/>
  <c r="U268" i="5"/>
  <c r="U269" i="5"/>
  <c r="U270" i="5"/>
  <c r="U271" i="5"/>
  <c r="U272" i="5"/>
  <c r="U273" i="5"/>
  <c r="U274" i="5"/>
  <c r="U275" i="5"/>
  <c r="U276" i="5"/>
  <c r="U277" i="5"/>
  <c r="U278" i="5"/>
  <c r="U279" i="5"/>
  <c r="U280" i="5"/>
  <c r="U281" i="5"/>
  <c r="U282" i="5"/>
  <c r="U283" i="5"/>
  <c r="U284" i="5"/>
  <c r="U285" i="5"/>
  <c r="U286" i="5"/>
  <c r="U287" i="5"/>
  <c r="U288" i="5"/>
  <c r="U289" i="5"/>
  <c r="U290" i="5"/>
  <c r="U291" i="5"/>
  <c r="U292" i="5"/>
  <c r="U293" i="5"/>
  <c r="U294" i="5"/>
  <c r="U295" i="5"/>
  <c r="U296" i="5"/>
  <c r="U297" i="5"/>
  <c r="U298" i="5"/>
  <c r="U299" i="5"/>
  <c r="U300" i="5"/>
  <c r="U301" i="5"/>
  <c r="U302" i="5"/>
  <c r="U303" i="5"/>
  <c r="U304" i="5"/>
  <c r="U305" i="5"/>
  <c r="U306" i="5"/>
  <c r="U307" i="5"/>
  <c r="U308" i="5"/>
  <c r="U309" i="5"/>
  <c r="U310" i="5"/>
  <c r="U311" i="5"/>
  <c r="U312" i="5"/>
  <c r="U313" i="5"/>
  <c r="U314" i="5"/>
  <c r="U315" i="5"/>
  <c r="U316" i="5"/>
  <c r="U317" i="5"/>
  <c r="U318" i="5"/>
  <c r="U319" i="5"/>
  <c r="U320" i="5"/>
  <c r="U321" i="5"/>
  <c r="U322" i="5"/>
  <c r="U323" i="5"/>
  <c r="U324" i="5"/>
  <c r="U325" i="5"/>
  <c r="U326" i="5"/>
  <c r="U327" i="5"/>
  <c r="U328" i="5"/>
  <c r="U329" i="5"/>
  <c r="U330" i="5"/>
  <c r="U331" i="5"/>
  <c r="U332" i="5"/>
  <c r="U333" i="5"/>
  <c r="U334" i="5"/>
  <c r="U335" i="5"/>
  <c r="U336" i="5"/>
  <c r="U337" i="5"/>
  <c r="U338" i="5"/>
  <c r="U339" i="5"/>
  <c r="U340" i="5"/>
  <c r="U341" i="5"/>
  <c r="U342" i="5"/>
  <c r="U343" i="5"/>
  <c r="U344" i="5"/>
  <c r="U345" i="5"/>
  <c r="U346" i="5"/>
  <c r="U347" i="5"/>
  <c r="U348" i="5"/>
  <c r="U349" i="5"/>
  <c r="U350" i="5"/>
  <c r="U351" i="5"/>
  <c r="U352" i="5"/>
  <c r="U353" i="5"/>
  <c r="U354" i="5"/>
  <c r="U355" i="5"/>
  <c r="U356" i="5"/>
  <c r="U357" i="5"/>
  <c r="U358" i="5"/>
  <c r="U359" i="5"/>
  <c r="U360" i="5"/>
  <c r="U361" i="5"/>
  <c r="U362" i="5"/>
  <c r="U363" i="5"/>
  <c r="U364" i="5"/>
  <c r="U365" i="5"/>
  <c r="U366" i="5"/>
  <c r="U367" i="5"/>
  <c r="U368" i="5"/>
  <c r="U369" i="5"/>
  <c r="U370" i="5"/>
  <c r="U371" i="5"/>
  <c r="U372" i="5"/>
  <c r="U373" i="5"/>
  <c r="U374" i="5"/>
  <c r="U375" i="5"/>
  <c r="U376" i="5"/>
  <c r="U377" i="5"/>
  <c r="U378" i="5"/>
  <c r="U379" i="5"/>
  <c r="U380" i="5"/>
  <c r="U381" i="5"/>
  <c r="U382" i="5"/>
  <c r="U383" i="5"/>
  <c r="U384" i="5"/>
  <c r="U385" i="5"/>
  <c r="U386" i="5"/>
  <c r="U387" i="5"/>
  <c r="U388" i="5"/>
  <c r="U389" i="5"/>
  <c r="U390" i="5"/>
  <c r="U391" i="5"/>
  <c r="U392" i="5"/>
  <c r="U393" i="5"/>
  <c r="U394" i="5"/>
  <c r="U395" i="5"/>
  <c r="U397" i="5"/>
  <c r="U396" i="5"/>
  <c r="U398" i="5"/>
  <c r="Q1063" i="5"/>
  <c r="L493" i="5" l="1"/>
  <c r="L283" i="5"/>
  <c r="L95" i="5"/>
  <c r="L35" i="5"/>
  <c r="S35" i="5" s="1"/>
  <c r="M855" i="5"/>
  <c r="M934" i="5"/>
  <c r="M920" i="5"/>
  <c r="M952" i="5"/>
  <c r="M948" i="5"/>
  <c r="M1066" i="5"/>
  <c r="R351" i="5"/>
  <c r="L219" i="5"/>
  <c r="S219" i="5" s="1"/>
  <c r="L67" i="5"/>
  <c r="R379" i="5"/>
  <c r="R315" i="5"/>
  <c r="L310" i="5"/>
  <c r="S310" i="5" s="1"/>
  <c r="L271" i="5"/>
  <c r="L218" i="5"/>
  <c r="L134" i="5"/>
  <c r="L86" i="5"/>
  <c r="S86" i="5" s="1"/>
  <c r="L59" i="5"/>
  <c r="L42" i="5"/>
  <c r="M728" i="5"/>
  <c r="M724" i="5"/>
  <c r="M720" i="5"/>
  <c r="M716" i="5"/>
  <c r="M712" i="5"/>
  <c r="M708" i="5"/>
  <c r="M881" i="5"/>
  <c r="M1045" i="5"/>
  <c r="L270" i="5"/>
  <c r="L207" i="5"/>
  <c r="S207" i="5" s="1"/>
  <c r="L102" i="5"/>
  <c r="L75" i="5"/>
  <c r="M822" i="5"/>
  <c r="M843" i="5"/>
  <c r="M839" i="5"/>
  <c r="M864" i="5"/>
  <c r="L951" i="5"/>
  <c r="L334" i="5"/>
  <c r="L262" i="5"/>
  <c r="L238" i="5"/>
  <c r="L158" i="5"/>
  <c r="L126" i="5"/>
  <c r="L66" i="5"/>
  <c r="L950" i="5"/>
  <c r="L34" i="5"/>
  <c r="R70" i="5"/>
  <c r="L190" i="5"/>
  <c r="R278" i="5"/>
  <c r="S278" i="5" s="1"/>
  <c r="R230" i="5"/>
  <c r="L378" i="5"/>
  <c r="L323" i="5"/>
  <c r="L303" i="5"/>
  <c r="L282" i="5"/>
  <c r="L251" i="5"/>
  <c r="S251" i="5" s="1"/>
  <c r="L206" i="5"/>
  <c r="L179" i="5"/>
  <c r="L147" i="5"/>
  <c r="L115" i="5"/>
  <c r="S115" i="5" s="1"/>
  <c r="L74" i="5"/>
  <c r="L50" i="5"/>
  <c r="R182" i="5"/>
  <c r="R150" i="5"/>
  <c r="L314" i="5"/>
  <c r="L302" i="5"/>
  <c r="S302" i="5" s="1"/>
  <c r="L250" i="5"/>
  <c r="L198" i="5"/>
  <c r="L170" i="5"/>
  <c r="L138" i="5"/>
  <c r="L106" i="5"/>
  <c r="L94" i="5"/>
  <c r="S94" i="5" s="1"/>
  <c r="L58" i="5"/>
  <c r="L920" i="5"/>
  <c r="L1057" i="5"/>
  <c r="S102" i="5"/>
  <c r="S415" i="5"/>
  <c r="L422" i="5"/>
  <c r="L463" i="5"/>
  <c r="X10" i="7"/>
  <c r="S464" i="5"/>
  <c r="S410" i="5"/>
  <c r="L997" i="5"/>
  <c r="L1045" i="5"/>
  <c r="S294" i="5"/>
  <c r="S416" i="5"/>
  <c r="L583" i="5"/>
  <c r="R347" i="5"/>
  <c r="S347" i="5" s="1"/>
  <c r="R311" i="5"/>
  <c r="L355" i="5"/>
  <c r="L331" i="5"/>
  <c r="L259" i="5"/>
  <c r="L227" i="5"/>
  <c r="S227" i="5" s="1"/>
  <c r="L187" i="5"/>
  <c r="L111" i="5"/>
  <c r="L39" i="5"/>
  <c r="S39" i="5" s="1"/>
  <c r="R359" i="5"/>
  <c r="R343" i="5"/>
  <c r="S343" i="5" s="1"/>
  <c r="R307" i="5"/>
  <c r="R246" i="5"/>
  <c r="S246" i="5" s="1"/>
  <c r="L371" i="5"/>
  <c r="S371" i="5" s="1"/>
  <c r="L339" i="5"/>
  <c r="L330" i="5"/>
  <c r="L318" i="5"/>
  <c r="S318" i="5" s="1"/>
  <c r="L299" i="5"/>
  <c r="L287" i="5"/>
  <c r="L267" i="5"/>
  <c r="L255" i="5"/>
  <c r="S255" i="5" s="1"/>
  <c r="L235" i="5"/>
  <c r="S235" i="5" s="1"/>
  <c r="L223" i="5"/>
  <c r="S223" i="5" s="1"/>
  <c r="L214" i="5"/>
  <c r="L203" i="5"/>
  <c r="L195" i="5"/>
  <c r="L186" i="5"/>
  <c r="S186" i="5" s="1"/>
  <c r="L174" i="5"/>
  <c r="L163" i="5"/>
  <c r="S163" i="5" s="1"/>
  <c r="L154" i="5"/>
  <c r="S154" i="5" s="1"/>
  <c r="L142" i="5"/>
  <c r="S142" i="5" s="1"/>
  <c r="L131" i="5"/>
  <c r="L122" i="5"/>
  <c r="S122" i="5" s="1"/>
  <c r="L110" i="5"/>
  <c r="S110" i="5" s="1"/>
  <c r="L99" i="5"/>
  <c r="L91" i="5"/>
  <c r="L79" i="5"/>
  <c r="L63" i="5"/>
  <c r="S63" i="5" s="1"/>
  <c r="L54" i="5"/>
  <c r="S54" i="5" s="1"/>
  <c r="L47" i="5"/>
  <c r="R375" i="5"/>
  <c r="R335" i="5"/>
  <c r="L319" i="5"/>
  <c r="L291" i="5"/>
  <c r="L175" i="5"/>
  <c r="L155" i="5"/>
  <c r="L143" i="5"/>
  <c r="L123" i="5"/>
  <c r="L83" i="5"/>
  <c r="R383" i="5"/>
  <c r="R118" i="5"/>
  <c r="S118" i="5" s="1"/>
  <c r="L350" i="5"/>
  <c r="L326" i="5"/>
  <c r="L298" i="5"/>
  <c r="S298" i="5" s="1"/>
  <c r="L286" i="5"/>
  <c r="L275" i="5"/>
  <c r="L266" i="5"/>
  <c r="S266" i="5" s="1"/>
  <c r="L254" i="5"/>
  <c r="S254" i="5" s="1"/>
  <c r="L243" i="5"/>
  <c r="L234" i="5"/>
  <c r="L222" i="5"/>
  <c r="S222" i="5" s="1"/>
  <c r="L211" i="5"/>
  <c r="S211" i="5" s="1"/>
  <c r="L202" i="5"/>
  <c r="S202" i="5" s="1"/>
  <c r="L191" i="5"/>
  <c r="L171" i="5"/>
  <c r="S171" i="5" s="1"/>
  <c r="L159" i="5"/>
  <c r="S159" i="5" s="1"/>
  <c r="L139" i="5"/>
  <c r="S139" i="5" s="1"/>
  <c r="L127" i="5"/>
  <c r="L107" i="5"/>
  <c r="L90" i="5"/>
  <c r="S90" i="5" s="1"/>
  <c r="L78" i="5"/>
  <c r="S78" i="5" s="1"/>
  <c r="L62" i="5"/>
  <c r="L880" i="5"/>
  <c r="R1056" i="5"/>
  <c r="R257" i="5"/>
  <c r="R117" i="5"/>
  <c r="R57" i="5"/>
  <c r="S57" i="5" s="1"/>
  <c r="R365" i="5"/>
  <c r="S365" i="5" s="1"/>
  <c r="R221" i="5"/>
  <c r="S221" i="5" s="1"/>
  <c r="R181" i="5"/>
  <c r="R145" i="5"/>
  <c r="R393" i="5"/>
  <c r="S393" i="5" s="1"/>
  <c r="R381" i="5"/>
  <c r="R333" i="5"/>
  <c r="S333" i="5" s="1"/>
  <c r="R317" i="5"/>
  <c r="R305" i="5"/>
  <c r="S305" i="5" s="1"/>
  <c r="R273" i="5"/>
  <c r="R249" i="5"/>
  <c r="S249" i="5" s="1"/>
  <c r="R237" i="5"/>
  <c r="S237" i="5" s="1"/>
  <c r="R220" i="5"/>
  <c r="S220" i="5" s="1"/>
  <c r="R201" i="5"/>
  <c r="S201" i="5" s="1"/>
  <c r="R185" i="5"/>
  <c r="S185" i="5" s="1"/>
  <c r="R173" i="5"/>
  <c r="R157" i="5"/>
  <c r="S157" i="5" s="1"/>
  <c r="R137" i="5"/>
  <c r="R124" i="5"/>
  <c r="S124" i="5" s="1"/>
  <c r="R109" i="5"/>
  <c r="L212" i="5"/>
  <c r="S212" i="5" s="1"/>
  <c r="L104" i="5"/>
  <c r="S104" i="5" s="1"/>
  <c r="R353" i="5"/>
  <c r="S353" i="5" s="1"/>
  <c r="R193" i="5"/>
  <c r="R129" i="5"/>
  <c r="S129" i="5" s="1"/>
  <c r="R93" i="5"/>
  <c r="S93" i="5" s="1"/>
  <c r="R45" i="5"/>
  <c r="S45" i="5" s="1"/>
  <c r="R388" i="5"/>
  <c r="S388" i="5" s="1"/>
  <c r="R369" i="5"/>
  <c r="S369" i="5" s="1"/>
  <c r="R349" i="5"/>
  <c r="R337" i="5"/>
  <c r="S337" i="5" s="1"/>
  <c r="R321" i="5"/>
  <c r="R293" i="5"/>
  <c r="S293" i="5" s="1"/>
  <c r="R265" i="5"/>
  <c r="R184" i="5"/>
  <c r="S184" i="5" s="1"/>
  <c r="R136" i="5"/>
  <c r="R121" i="5"/>
  <c r="S121" i="5" s="1"/>
  <c r="R81" i="5"/>
  <c r="R65" i="5"/>
  <c r="S65" i="5" s="1"/>
  <c r="R53" i="5"/>
  <c r="L228" i="5"/>
  <c r="S228" i="5" s="1"/>
  <c r="L120" i="5"/>
  <c r="R397" i="5"/>
  <c r="S397" i="5" s="1"/>
  <c r="R380" i="5"/>
  <c r="R340" i="5"/>
  <c r="S340" i="5" s="1"/>
  <c r="R284" i="5"/>
  <c r="S284" i="5" s="1"/>
  <c r="R268" i="5"/>
  <c r="S268" i="5" s="1"/>
  <c r="R260" i="5"/>
  <c r="S260" i="5" s="1"/>
  <c r="R248" i="5"/>
  <c r="S248" i="5" s="1"/>
  <c r="R240" i="5"/>
  <c r="S240" i="5" s="1"/>
  <c r="R172" i="5"/>
  <c r="S172" i="5" s="1"/>
  <c r="R100" i="5"/>
  <c r="S100" i="5" s="1"/>
  <c r="R84" i="5"/>
  <c r="L384" i="5"/>
  <c r="S384" i="5" s="1"/>
  <c r="L376" i="5"/>
  <c r="L352" i="5"/>
  <c r="L312" i="5"/>
  <c r="S312" i="5" s="1"/>
  <c r="L288" i="5"/>
  <c r="S288" i="5" s="1"/>
  <c r="L264" i="5"/>
  <c r="L256" i="5"/>
  <c r="S256" i="5" s="1"/>
  <c r="L132" i="5"/>
  <c r="S132" i="5" s="1"/>
  <c r="L64" i="5"/>
  <c r="S64" i="5" s="1"/>
  <c r="R348" i="5"/>
  <c r="R308" i="5"/>
  <c r="R224" i="5"/>
  <c r="R200" i="5"/>
  <c r="R192" i="5"/>
  <c r="R152" i="5"/>
  <c r="S152" i="5" s="1"/>
  <c r="R144" i="5"/>
  <c r="S144" i="5" s="1"/>
  <c r="R108" i="5"/>
  <c r="S108" i="5" s="1"/>
  <c r="L360" i="5"/>
  <c r="L324" i="5"/>
  <c r="S324" i="5" s="1"/>
  <c r="L232" i="5"/>
  <c r="S232" i="5" s="1"/>
  <c r="L176" i="5"/>
  <c r="L68" i="5"/>
  <c r="L56" i="5"/>
  <c r="S56" i="5" s="1"/>
  <c r="R392" i="5"/>
  <c r="S392" i="5" s="1"/>
  <c r="R368" i="5"/>
  <c r="R316" i="5"/>
  <c r="R276" i="5"/>
  <c r="S276" i="5" s="1"/>
  <c r="R128" i="5"/>
  <c r="R92" i="5"/>
  <c r="L356" i="5"/>
  <c r="L292" i="5"/>
  <c r="S292" i="5" s="1"/>
  <c r="L168" i="5"/>
  <c r="S168" i="5" s="1"/>
  <c r="L160" i="5"/>
  <c r="L112" i="5"/>
  <c r="L883" i="5"/>
  <c r="L919" i="5"/>
  <c r="S230" i="5"/>
  <c r="L817" i="5"/>
  <c r="L813" i="5"/>
  <c r="L809" i="5"/>
  <c r="L805" i="5"/>
  <c r="L801" i="5"/>
  <c r="L797" i="5"/>
  <c r="L793" i="5"/>
  <c r="L789" i="5"/>
  <c r="L842" i="5"/>
  <c r="R370" i="5"/>
  <c r="L370" i="5"/>
  <c r="L851" i="5"/>
  <c r="R354" i="5"/>
  <c r="L354" i="5"/>
  <c r="L362" i="5"/>
  <c r="S362" i="5" s="1"/>
  <c r="L582" i="5"/>
  <c r="R723" i="5"/>
  <c r="S723" i="5" s="1"/>
  <c r="S408" i="5"/>
  <c r="S465" i="5"/>
  <c r="R338" i="5"/>
  <c r="L338" i="5"/>
  <c r="L863" i="5"/>
  <c r="S6" i="5"/>
  <c r="L862" i="5"/>
  <c r="S862" i="5" s="1"/>
  <c r="L382" i="5"/>
  <c r="S382" i="5" s="1"/>
  <c r="L374" i="5"/>
  <c r="S374" i="5" s="1"/>
  <c r="L346" i="5"/>
  <c r="L140" i="5"/>
  <c r="R140" i="5"/>
  <c r="L76" i="5"/>
  <c r="R76" i="5"/>
  <c r="R390" i="5"/>
  <c r="S390" i="5" s="1"/>
  <c r="R364" i="5"/>
  <c r="S364" i="5" s="1"/>
  <c r="R344" i="5"/>
  <c r="S344" i="5" s="1"/>
  <c r="R332" i="5"/>
  <c r="S332" i="5" s="1"/>
  <c r="R300" i="5"/>
  <c r="R280" i="5"/>
  <c r="S280" i="5" s="1"/>
  <c r="R272" i="5"/>
  <c r="S272" i="5" s="1"/>
  <c r="R252" i="5"/>
  <c r="R236" i="5"/>
  <c r="R216" i="5"/>
  <c r="S216" i="5" s="1"/>
  <c r="R208" i="5"/>
  <c r="S208" i="5" s="1"/>
  <c r="R188" i="5"/>
  <c r="S188" i="5" s="1"/>
  <c r="R156" i="5"/>
  <c r="S156" i="5" s="1"/>
  <c r="R88" i="5"/>
  <c r="S88" i="5" s="1"/>
  <c r="R80" i="5"/>
  <c r="S80" i="5" s="1"/>
  <c r="L366" i="5"/>
  <c r="S366" i="5" s="1"/>
  <c r="L358" i="5"/>
  <c r="L180" i="5"/>
  <c r="S180" i="5" s="1"/>
  <c r="L116" i="5"/>
  <c r="S116" i="5" s="1"/>
  <c r="L40" i="5"/>
  <c r="R295" i="5"/>
  <c r="L295" i="5"/>
  <c r="R279" i="5"/>
  <c r="S279" i="5" s="1"/>
  <c r="L279" i="5"/>
  <c r="R263" i="5"/>
  <c r="L263" i="5"/>
  <c r="R247" i="5"/>
  <c r="L247" i="5"/>
  <c r="R231" i="5"/>
  <c r="L231" i="5"/>
  <c r="R215" i="5"/>
  <c r="L215" i="5"/>
  <c r="R199" i="5"/>
  <c r="L199" i="5"/>
  <c r="R183" i="5"/>
  <c r="L183" i="5"/>
  <c r="R167" i="5"/>
  <c r="L167" i="5"/>
  <c r="R151" i="5"/>
  <c r="S151" i="5" s="1"/>
  <c r="L151" i="5"/>
  <c r="R135" i="5"/>
  <c r="L135" i="5"/>
  <c r="R119" i="5"/>
  <c r="L119" i="5"/>
  <c r="R103" i="5"/>
  <c r="L103" i="5"/>
  <c r="R87" i="5"/>
  <c r="L87" i="5"/>
  <c r="R71" i="5"/>
  <c r="L71" i="5"/>
  <c r="R55" i="5"/>
  <c r="L55" i="5"/>
  <c r="R43" i="5"/>
  <c r="L43" i="5"/>
  <c r="S407" i="5"/>
  <c r="L605" i="5"/>
  <c r="L641" i="5"/>
  <c r="L840" i="5"/>
  <c r="L322" i="5"/>
  <c r="S322" i="5" s="1"/>
  <c r="L306" i="5"/>
  <c r="L290" i="5"/>
  <c r="S290" i="5" s="1"/>
  <c r="L274" i="5"/>
  <c r="S274" i="5" s="1"/>
  <c r="L258" i="5"/>
  <c r="S258" i="5" s="1"/>
  <c r="L242" i="5"/>
  <c r="L226" i="5"/>
  <c r="S226" i="5" s="1"/>
  <c r="L210" i="5"/>
  <c r="S210" i="5" s="1"/>
  <c r="L194" i="5"/>
  <c r="S194" i="5" s="1"/>
  <c r="L178" i="5"/>
  <c r="L162" i="5"/>
  <c r="S162" i="5" s="1"/>
  <c r="L146" i="5"/>
  <c r="S146" i="5" s="1"/>
  <c r="L130" i="5"/>
  <c r="S130" i="5" s="1"/>
  <c r="L114" i="5"/>
  <c r="L98" i="5"/>
  <c r="S98" i="5" s="1"/>
  <c r="L82" i="5"/>
  <c r="S82" i="5" s="1"/>
  <c r="S409" i="5"/>
  <c r="S405" i="5"/>
  <c r="R396" i="5"/>
  <c r="S396" i="5" s="1"/>
  <c r="R373" i="5"/>
  <c r="S373" i="5" s="1"/>
  <c r="R357" i="5"/>
  <c r="S357" i="5" s="1"/>
  <c r="R341" i="5"/>
  <c r="S341" i="5" s="1"/>
  <c r="R325" i="5"/>
  <c r="S325" i="5" s="1"/>
  <c r="R309" i="5"/>
  <c r="S309" i="5" s="1"/>
  <c r="R297" i="5"/>
  <c r="S297" i="5" s="1"/>
  <c r="R277" i="5"/>
  <c r="S277" i="5" s="1"/>
  <c r="R269" i="5"/>
  <c r="S269" i="5" s="1"/>
  <c r="R241" i="5"/>
  <c r="R233" i="5"/>
  <c r="S233" i="5" s="1"/>
  <c r="R213" i="5"/>
  <c r="S213" i="5" s="1"/>
  <c r="R205" i="5"/>
  <c r="S205" i="5" s="1"/>
  <c r="R177" i="5"/>
  <c r="S177" i="5" s="1"/>
  <c r="R169" i="5"/>
  <c r="S169" i="5" s="1"/>
  <c r="R149" i="5"/>
  <c r="S149" i="5" s="1"/>
  <c r="R141" i="5"/>
  <c r="S141" i="5" s="1"/>
  <c r="R113" i="5"/>
  <c r="S113" i="5" s="1"/>
  <c r="R105" i="5"/>
  <c r="S105" i="5" s="1"/>
  <c r="R85" i="5"/>
  <c r="S85" i="5" s="1"/>
  <c r="R77" i="5"/>
  <c r="S77" i="5" s="1"/>
  <c r="R49" i="5"/>
  <c r="R41" i="5"/>
  <c r="S41" i="5" s="1"/>
  <c r="L389" i="5"/>
  <c r="R377" i="5"/>
  <c r="S377" i="5" s="1"/>
  <c r="R361" i="5"/>
  <c r="R345" i="5"/>
  <c r="S345" i="5" s="1"/>
  <c r="R329" i="5"/>
  <c r="S329" i="5" s="1"/>
  <c r="R313" i="5"/>
  <c r="S313" i="5" s="1"/>
  <c r="R289" i="5"/>
  <c r="R281" i="5"/>
  <c r="S281" i="5" s="1"/>
  <c r="R261" i="5"/>
  <c r="S261" i="5" s="1"/>
  <c r="R253" i="5"/>
  <c r="S253" i="5" s="1"/>
  <c r="R225" i="5"/>
  <c r="S225" i="5" s="1"/>
  <c r="R217" i="5"/>
  <c r="S217" i="5" s="1"/>
  <c r="R197" i="5"/>
  <c r="S197" i="5" s="1"/>
  <c r="R189" i="5"/>
  <c r="S189" i="5" s="1"/>
  <c r="R161" i="5"/>
  <c r="S161" i="5" s="1"/>
  <c r="R153" i="5"/>
  <c r="S153" i="5" s="1"/>
  <c r="R133" i="5"/>
  <c r="S133" i="5" s="1"/>
  <c r="R125" i="5"/>
  <c r="S125" i="5" s="1"/>
  <c r="R97" i="5"/>
  <c r="S97" i="5" s="1"/>
  <c r="R89" i="5"/>
  <c r="S89" i="5" s="1"/>
  <c r="R69" i="5"/>
  <c r="S69" i="5" s="1"/>
  <c r="R61" i="5"/>
  <c r="S61" i="5" s="1"/>
  <c r="L820" i="5"/>
  <c r="L816" i="5"/>
  <c r="L812" i="5"/>
  <c r="L808" i="5"/>
  <c r="L804" i="5"/>
  <c r="L800" i="5"/>
  <c r="L792" i="5"/>
  <c r="L788" i="5"/>
  <c r="L461" i="5"/>
  <c r="L642" i="5"/>
  <c r="L638" i="5"/>
  <c r="L747" i="5"/>
  <c r="S411" i="5"/>
  <c r="T3" i="7"/>
  <c r="T7" i="7"/>
  <c r="T5" i="7"/>
  <c r="S134" i="5"/>
  <c r="S70" i="5"/>
  <c r="Y1" i="3"/>
  <c r="T2" i="7"/>
  <c r="T4" i="7"/>
  <c r="T10" i="7"/>
  <c r="S358" i="5"/>
  <c r="S350" i="5"/>
  <c r="S334" i="5"/>
  <c r="S330" i="5"/>
  <c r="S286" i="5"/>
  <c r="S270" i="5"/>
  <c r="S238" i="5"/>
  <c r="S206" i="5"/>
  <c r="S190" i="5"/>
  <c r="S174" i="5"/>
  <c r="S158" i="5"/>
  <c r="S126" i="5"/>
  <c r="S62" i="5"/>
  <c r="S14" i="5"/>
  <c r="S10" i="5"/>
  <c r="L394" i="5"/>
  <c r="S394" i="5" s="1"/>
  <c r="L715" i="5"/>
  <c r="S481" i="5"/>
  <c r="R398" i="5"/>
  <c r="R46" i="5"/>
  <c r="S46" i="5" s="1"/>
  <c r="S492" i="5"/>
  <c r="S473" i="5"/>
  <c r="S469" i="5"/>
  <c r="S485" i="5"/>
  <c r="R455" i="5"/>
  <c r="L455" i="5"/>
  <c r="S477" i="5"/>
  <c r="R395" i="5"/>
  <c r="S395" i="5" s="1"/>
  <c r="R391" i="5"/>
  <c r="S391" i="5" s="1"/>
  <c r="R387" i="5"/>
  <c r="S494" i="5"/>
  <c r="S490" i="5"/>
  <c r="S483" i="5"/>
  <c r="S479" i="5"/>
  <c r="S475" i="5"/>
  <c r="S471" i="5"/>
  <c r="S467" i="5"/>
  <c r="S489" i="5"/>
  <c r="S482" i="5"/>
  <c r="S478" i="5"/>
  <c r="S474" i="5"/>
  <c r="S470" i="5"/>
  <c r="S466" i="5"/>
  <c r="Q392" i="5"/>
  <c r="Q360" i="5"/>
  <c r="Q328" i="5"/>
  <c r="Q296" i="5"/>
  <c r="Q264" i="5"/>
  <c r="Q232" i="5"/>
  <c r="Q207" i="5"/>
  <c r="Q109" i="5"/>
  <c r="Q729" i="5"/>
  <c r="Q388" i="5"/>
  <c r="Q372" i="5"/>
  <c r="Q356" i="5"/>
  <c r="Q340" i="5"/>
  <c r="Q324" i="5"/>
  <c r="Q308" i="5"/>
  <c r="Q292" i="5"/>
  <c r="Q276" i="5"/>
  <c r="Q260" i="5"/>
  <c r="Q244" i="5"/>
  <c r="Q227" i="5"/>
  <c r="Q199" i="5"/>
  <c r="Q157" i="5"/>
  <c r="Q93" i="5"/>
  <c r="Q29" i="5"/>
  <c r="Q480" i="5"/>
  <c r="Q550" i="5"/>
  <c r="R550" i="5" s="1"/>
  <c r="Q376" i="5"/>
  <c r="Q344" i="5"/>
  <c r="Q312" i="5"/>
  <c r="Q280" i="5"/>
  <c r="Q248" i="5"/>
  <c r="Q173" i="5"/>
  <c r="Q45" i="5"/>
  <c r="Q1065" i="5"/>
  <c r="Q384" i="5"/>
  <c r="Q368" i="5"/>
  <c r="Q352" i="5"/>
  <c r="Q336" i="5"/>
  <c r="Q320" i="5"/>
  <c r="Q304" i="5"/>
  <c r="Q288" i="5"/>
  <c r="Q272" i="5"/>
  <c r="Q256" i="5"/>
  <c r="Q240" i="5"/>
  <c r="Q222" i="5"/>
  <c r="Q191" i="5"/>
  <c r="Q141" i="5"/>
  <c r="Q77" i="5"/>
  <c r="Q13" i="5"/>
  <c r="Q1066" i="5"/>
  <c r="R1066" i="5" s="1"/>
  <c r="Q1057" i="5"/>
  <c r="R1057" i="5" s="1"/>
  <c r="S1057" i="5" s="1"/>
  <c r="Q1062" i="5"/>
  <c r="Q1046" i="5"/>
  <c r="Q1004" i="5"/>
  <c r="R1004" i="5" s="1"/>
  <c r="Q992" i="5"/>
  <c r="R992" i="5" s="1"/>
  <c r="Q996" i="5"/>
  <c r="R996" i="5" s="1"/>
  <c r="Q958" i="5"/>
  <c r="Q962" i="5"/>
  <c r="Q966" i="5"/>
  <c r="Q970" i="5"/>
  <c r="Q974" i="5"/>
  <c r="Q978" i="5"/>
  <c r="Q957" i="5"/>
  <c r="R957" i="5" s="1"/>
  <c r="Q950" i="5"/>
  <c r="R950" i="5" s="1"/>
  <c r="Q937" i="5"/>
  <c r="Q919" i="5"/>
  <c r="R919" i="5" s="1"/>
  <c r="Q933" i="5"/>
  <c r="R933" i="5" s="1"/>
  <c r="S933" i="5" s="1"/>
  <c r="Q879" i="5"/>
  <c r="Q883" i="5"/>
  <c r="Q865" i="5"/>
  <c r="R865" i="5" s="1"/>
  <c r="Q856" i="5"/>
  <c r="Q851" i="5"/>
  <c r="Q839" i="5"/>
  <c r="Q843" i="5"/>
  <c r="R843" i="5" s="1"/>
  <c r="Q821" i="5"/>
  <c r="R821" i="5" s="1"/>
  <c r="Q706" i="5"/>
  <c r="Q710" i="5"/>
  <c r="Q714" i="5"/>
  <c r="Q718" i="5"/>
  <c r="Q722" i="5"/>
  <c r="Q726" i="5"/>
  <c r="Q730" i="5"/>
  <c r="Q734" i="5"/>
  <c r="Q738" i="5"/>
  <c r="Q742" i="5"/>
  <c r="Q746" i="5"/>
  <c r="Q784" i="5"/>
  <c r="Q788" i="5"/>
  <c r="Q792" i="5"/>
  <c r="Q796" i="5"/>
  <c r="Q800" i="5"/>
  <c r="R800" i="5" s="1"/>
  <c r="Q804" i="5"/>
  <c r="Q808" i="5"/>
  <c r="Q812" i="5"/>
  <c r="R812" i="5" s="1"/>
  <c r="Q816" i="5"/>
  <c r="R816" i="5" s="1"/>
  <c r="Q820" i="5"/>
  <c r="Q682" i="5"/>
  <c r="Q686" i="5"/>
  <c r="Q690" i="5"/>
  <c r="Q644" i="5"/>
  <c r="R644" i="5" s="1"/>
  <c r="Q648" i="5"/>
  <c r="R648" i="5" s="1"/>
  <c r="Q652" i="5"/>
  <c r="R652" i="5" s="1"/>
  <c r="Q656" i="5"/>
  <c r="R656" i="5" s="1"/>
  <c r="Q672" i="5"/>
  <c r="R672" i="5" s="1"/>
  <c r="Q676" i="5"/>
  <c r="R676" i="5" s="1"/>
  <c r="Q680" i="5"/>
  <c r="R680" i="5" s="1"/>
  <c r="Q640" i="5"/>
  <c r="R640" i="5" s="1"/>
  <c r="Q594" i="5"/>
  <c r="R594" i="5" s="1"/>
  <c r="Q604" i="5"/>
  <c r="Q608" i="5"/>
  <c r="R608" i="5" s="1"/>
  <c r="Q584" i="5"/>
  <c r="R584" i="5" s="1"/>
  <c r="Q551" i="5"/>
  <c r="Q555" i="5"/>
  <c r="Q559" i="5"/>
  <c r="Q501" i="5"/>
  <c r="R501" i="5" s="1"/>
  <c r="S501" i="5" s="1"/>
  <c r="Q496" i="5"/>
  <c r="R496" i="5" s="1"/>
  <c r="Q500" i="5"/>
  <c r="R500" i="5" s="1"/>
  <c r="Q465" i="5"/>
  <c r="Q469" i="5"/>
  <c r="Q473" i="5"/>
  <c r="Q477" i="5"/>
  <c r="Q481" i="5"/>
  <c r="Q485" i="5"/>
  <c r="Q492" i="5"/>
  <c r="Q432" i="5"/>
  <c r="Q436" i="5"/>
  <c r="Q440" i="5"/>
  <c r="Q444" i="5"/>
  <c r="Q448" i="5"/>
  <c r="Q452" i="5"/>
  <c r="Q456" i="5"/>
  <c r="Q460" i="5"/>
  <c r="Q405" i="5"/>
  <c r="Q409" i="5"/>
  <c r="Q1058" i="5"/>
  <c r="R1058" i="5" s="1"/>
  <c r="Q993" i="5"/>
  <c r="Q997" i="5"/>
  <c r="Q959" i="5"/>
  <c r="Q963" i="5"/>
  <c r="Q967" i="5"/>
  <c r="Q971" i="5"/>
  <c r="Q975" i="5"/>
  <c r="Q979" i="5"/>
  <c r="Q951" i="5"/>
  <c r="Q920" i="5"/>
  <c r="Q934" i="5"/>
  <c r="Q880" i="5"/>
  <c r="R880" i="5" s="1"/>
  <c r="S880" i="5" s="1"/>
  <c r="Q862" i="5"/>
  <c r="Q852" i="5"/>
  <c r="Q840" i="5"/>
  <c r="R840" i="5" s="1"/>
  <c r="Q822" i="5"/>
  <c r="R822" i="5" s="1"/>
  <c r="Q707" i="5"/>
  <c r="Q711" i="5"/>
  <c r="R711" i="5" s="1"/>
  <c r="S711" i="5" s="1"/>
  <c r="Q715" i="5"/>
  <c r="Q719" i="5"/>
  <c r="Q723" i="5"/>
  <c r="Q727" i="5"/>
  <c r="R727" i="5" s="1"/>
  <c r="S727" i="5" s="1"/>
  <c r="Q731" i="5"/>
  <c r="R731" i="5" s="1"/>
  <c r="S731" i="5" s="1"/>
  <c r="Q735" i="5"/>
  <c r="R735" i="5" s="1"/>
  <c r="S735" i="5" s="1"/>
  <c r="Q739" i="5"/>
  <c r="Q743" i="5"/>
  <c r="R743" i="5" s="1"/>
  <c r="S743" i="5" s="1"/>
  <c r="Q747" i="5"/>
  <c r="Q785" i="5"/>
  <c r="Q789" i="5"/>
  <c r="Q793" i="5"/>
  <c r="R793" i="5" s="1"/>
  <c r="Q797" i="5"/>
  <c r="R797" i="5" s="1"/>
  <c r="Q801" i="5"/>
  <c r="R801" i="5" s="1"/>
  <c r="S801" i="5" s="1"/>
  <c r="Q805" i="5"/>
  <c r="Q809" i="5"/>
  <c r="R809" i="5" s="1"/>
  <c r="Q813" i="5"/>
  <c r="R813" i="5" s="1"/>
  <c r="Q817" i="5"/>
  <c r="R817" i="5" s="1"/>
  <c r="S817" i="5" s="1"/>
  <c r="Q683" i="5"/>
  <c r="Q687" i="5"/>
  <c r="Q691" i="5"/>
  <c r="Q645" i="5"/>
  <c r="R645" i="5" s="1"/>
  <c r="Q649" i="5"/>
  <c r="R649" i="5" s="1"/>
  <c r="Q653" i="5"/>
  <c r="R653" i="5" s="1"/>
  <c r="Q657" i="5"/>
  <c r="R657" i="5" s="1"/>
  <c r="Q673" i="5"/>
  <c r="R673" i="5" s="1"/>
  <c r="Q677" i="5"/>
  <c r="R677" i="5" s="1"/>
  <c r="Q641" i="5"/>
  <c r="Q609" i="5"/>
  <c r="R609" i="5" s="1"/>
  <c r="Q1060" i="5"/>
  <c r="R1060" i="5" s="1"/>
  <c r="S1060" i="5" s="1"/>
  <c r="Q994" i="5"/>
  <c r="R994" i="5" s="1"/>
  <c r="Q960" i="5"/>
  <c r="Q964" i="5"/>
  <c r="Q968" i="5"/>
  <c r="Q972" i="5"/>
  <c r="Q976" i="5"/>
  <c r="Q948" i="5"/>
  <c r="R948" i="5" s="1"/>
  <c r="Q952" i="5"/>
  <c r="R952" i="5" s="1"/>
  <c r="Q921" i="5"/>
  <c r="Q935" i="5"/>
  <c r="R935" i="5" s="1"/>
  <c r="Q881" i="5"/>
  <c r="R881" i="5" s="1"/>
  <c r="Q863" i="5"/>
  <c r="R863" i="5" s="1"/>
  <c r="Q841" i="5"/>
  <c r="R841" i="5" s="1"/>
  <c r="Q836" i="5"/>
  <c r="Q708" i="5"/>
  <c r="Q712" i="5"/>
  <c r="Q716" i="5"/>
  <c r="Q720" i="5"/>
  <c r="Q724" i="5"/>
  <c r="Q728" i="5"/>
  <c r="Q732" i="5"/>
  <c r="Q736" i="5"/>
  <c r="Q740" i="5"/>
  <c r="Q744" i="5"/>
  <c r="Q782" i="5"/>
  <c r="Q786" i="5"/>
  <c r="Q790" i="5"/>
  <c r="R790" i="5" s="1"/>
  <c r="Q794" i="5"/>
  <c r="Q798" i="5"/>
  <c r="Q802" i="5"/>
  <c r="Q806" i="5"/>
  <c r="R806" i="5" s="1"/>
  <c r="Q810" i="5"/>
  <c r="R810" i="5" s="1"/>
  <c r="Q814" i="5"/>
  <c r="Q818" i="5"/>
  <c r="Q684" i="5"/>
  <c r="Q688" i="5"/>
  <c r="R688" i="5" s="1"/>
  <c r="S688" i="5" s="1"/>
  <c r="Q692" i="5"/>
  <c r="R692" i="5" s="1"/>
  <c r="S692" i="5" s="1"/>
  <c r="Q646" i="5"/>
  <c r="Q650" i="5"/>
  <c r="Q654" i="5"/>
  <c r="Q670" i="5"/>
  <c r="R670" i="5" s="1"/>
  <c r="Q674" i="5"/>
  <c r="R674" i="5" s="1"/>
  <c r="Q678" i="5"/>
  <c r="R678" i="5" s="1"/>
  <c r="Q638" i="5"/>
  <c r="R638" i="5" s="1"/>
  <c r="Q642" i="5"/>
  <c r="Q602" i="5"/>
  <c r="Q606" i="5"/>
  <c r="R606" i="5" s="1"/>
  <c r="Q587" i="5"/>
  <c r="Q582" i="5"/>
  <c r="R582" i="5" s="1"/>
  <c r="S582" i="5" s="1"/>
  <c r="Q553" i="5"/>
  <c r="Q557" i="5"/>
  <c r="Q561" i="5"/>
  <c r="Q548" i="5"/>
  <c r="R548" i="5" s="1"/>
  <c r="Q503" i="5"/>
  <c r="Q498" i="5"/>
  <c r="R498" i="5" s="1"/>
  <c r="S498" i="5" s="1"/>
  <c r="Q467" i="5"/>
  <c r="Q471" i="5"/>
  <c r="Q475" i="5"/>
  <c r="Q479" i="5"/>
  <c r="Q483" i="5"/>
  <c r="Q490" i="5"/>
  <c r="Q494" i="5"/>
  <c r="Q434" i="5"/>
  <c r="Q438" i="5"/>
  <c r="Q442" i="5"/>
  <c r="Q446" i="5"/>
  <c r="Q450" i="5"/>
  <c r="Q454" i="5"/>
  <c r="Q458" i="5"/>
  <c r="Q462" i="5"/>
  <c r="Q407" i="5"/>
  <c r="Q411" i="5"/>
  <c r="Q415" i="5"/>
  <c r="Q419" i="5"/>
  <c r="Q961" i="5"/>
  <c r="Q977" i="5"/>
  <c r="Q949" i="5"/>
  <c r="Q864" i="5"/>
  <c r="R864" i="5" s="1"/>
  <c r="Q838" i="5"/>
  <c r="R838" i="5" s="1"/>
  <c r="Q717" i="5"/>
  <c r="Q733" i="5"/>
  <c r="Q783" i="5"/>
  <c r="Q799" i="5"/>
  <c r="R799" i="5" s="1"/>
  <c r="Q815" i="5"/>
  <c r="R815" i="5" s="1"/>
  <c r="Q681" i="5"/>
  <c r="Q647" i="5"/>
  <c r="Q675" i="5"/>
  <c r="R675" i="5" s="1"/>
  <c r="Q601" i="5"/>
  <c r="Q586" i="5"/>
  <c r="R586" i="5" s="1"/>
  <c r="Q583" i="5"/>
  <c r="Q552" i="5"/>
  <c r="Q560" i="5"/>
  <c r="Q499" i="5"/>
  <c r="R499" i="5" s="1"/>
  <c r="Q466" i="5"/>
  <c r="Q474" i="5"/>
  <c r="Q482" i="5"/>
  <c r="Q493" i="5"/>
  <c r="R493" i="5" s="1"/>
  <c r="S493" i="5" s="1"/>
  <c r="Q437" i="5"/>
  <c r="Q445" i="5"/>
  <c r="Q453" i="5"/>
  <c r="Q461" i="5"/>
  <c r="Q410" i="5"/>
  <c r="Q416" i="5"/>
  <c r="Q421" i="5"/>
  <c r="R421" i="5" s="1"/>
  <c r="S421" i="5" s="1"/>
  <c r="Q6" i="5"/>
  <c r="Q10" i="5"/>
  <c r="Q14" i="5"/>
  <c r="Q18" i="5"/>
  <c r="Q22" i="5"/>
  <c r="Q26" i="5"/>
  <c r="Q30" i="5"/>
  <c r="Q34" i="5"/>
  <c r="Q38" i="5"/>
  <c r="Q42" i="5"/>
  <c r="Q46" i="5"/>
  <c r="Q50" i="5"/>
  <c r="Q54" i="5"/>
  <c r="Q58" i="5"/>
  <c r="Q62" i="5"/>
  <c r="Q66" i="5"/>
  <c r="Q70" i="5"/>
  <c r="Q74" i="5"/>
  <c r="Q78" i="5"/>
  <c r="Q82" i="5"/>
  <c r="Q86" i="5"/>
  <c r="Q90" i="5"/>
  <c r="Q94" i="5"/>
  <c r="Q98" i="5"/>
  <c r="Q102" i="5"/>
  <c r="Q106" i="5"/>
  <c r="Q110" i="5"/>
  <c r="Q114" i="5"/>
  <c r="Q118" i="5"/>
  <c r="Q122" i="5"/>
  <c r="Q126" i="5"/>
  <c r="Q130" i="5"/>
  <c r="Q134" i="5"/>
  <c r="Q138" i="5"/>
  <c r="Q142" i="5"/>
  <c r="Q146" i="5"/>
  <c r="Q150" i="5"/>
  <c r="Q154" i="5"/>
  <c r="Q158" i="5"/>
  <c r="Q162" i="5"/>
  <c r="Q166" i="5"/>
  <c r="Q170" i="5"/>
  <c r="Q174" i="5"/>
  <c r="Q178" i="5"/>
  <c r="Q182" i="5"/>
  <c r="Q186" i="5"/>
  <c r="Q190" i="5"/>
  <c r="Q194" i="5"/>
  <c r="Q198" i="5"/>
  <c r="Q202" i="5"/>
  <c r="Q206" i="5"/>
  <c r="Q210" i="5"/>
  <c r="Q214" i="5"/>
  <c r="Q218" i="5"/>
  <c r="Q995" i="5"/>
  <c r="Q965" i="5"/>
  <c r="Q953" i="5"/>
  <c r="Q932" i="5"/>
  <c r="Q842" i="5"/>
  <c r="R842" i="5" s="1"/>
  <c r="Q705" i="5"/>
  <c r="R705" i="5" s="1"/>
  <c r="Q721" i="5"/>
  <c r="Q737" i="5"/>
  <c r="Q787" i="5"/>
  <c r="Q803" i="5"/>
  <c r="R803" i="5" s="1"/>
  <c r="Q819" i="5"/>
  <c r="R819" i="5" s="1"/>
  <c r="Q685" i="5"/>
  <c r="Q651" i="5"/>
  <c r="Q679" i="5"/>
  <c r="R679" i="5" s="1"/>
  <c r="Q603" i="5"/>
  <c r="Q554" i="5"/>
  <c r="R554" i="5" s="1"/>
  <c r="Q562" i="5"/>
  <c r="R562" i="5" s="1"/>
  <c r="Q502" i="5"/>
  <c r="Q468" i="5"/>
  <c r="Q476" i="5"/>
  <c r="Q484" i="5"/>
  <c r="Q431" i="5"/>
  <c r="Q439" i="5"/>
  <c r="Q447" i="5"/>
  <c r="Q455" i="5"/>
  <c r="Q463" i="5"/>
  <c r="R463" i="5" s="1"/>
  <c r="S463" i="5" s="1"/>
  <c r="Q404" i="5"/>
  <c r="Q412" i="5"/>
  <c r="Q417" i="5"/>
  <c r="Q422" i="5"/>
  <c r="R422" i="5" s="1"/>
  <c r="Q3" i="5"/>
  <c r="Q7" i="5"/>
  <c r="Q11" i="5"/>
  <c r="Q15" i="5"/>
  <c r="Q19" i="5"/>
  <c r="Q23" i="5"/>
  <c r="Q27" i="5"/>
  <c r="Q31" i="5"/>
  <c r="Q35" i="5"/>
  <c r="Q39" i="5"/>
  <c r="Q43" i="5"/>
  <c r="Q47" i="5"/>
  <c r="Q51" i="5"/>
  <c r="Q55" i="5"/>
  <c r="Q59" i="5"/>
  <c r="Q63" i="5"/>
  <c r="Q67" i="5"/>
  <c r="Q71" i="5"/>
  <c r="Q75" i="5"/>
  <c r="Q79" i="5"/>
  <c r="Q83" i="5"/>
  <c r="Q87" i="5"/>
  <c r="Q91" i="5"/>
  <c r="Q95" i="5"/>
  <c r="Q99" i="5"/>
  <c r="Q103" i="5"/>
  <c r="Q107" i="5"/>
  <c r="Q111" i="5"/>
  <c r="Q115" i="5"/>
  <c r="Q119" i="5"/>
  <c r="Q123" i="5"/>
  <c r="Q127" i="5"/>
  <c r="Q131" i="5"/>
  <c r="Q135" i="5"/>
  <c r="Q139" i="5"/>
  <c r="Q143" i="5"/>
  <c r="Q147" i="5"/>
  <c r="Q151" i="5"/>
  <c r="Q155" i="5"/>
  <c r="Q159" i="5"/>
  <c r="Q163" i="5"/>
  <c r="Q167" i="5"/>
  <c r="Q171" i="5"/>
  <c r="Q175" i="5"/>
  <c r="Q1056" i="5"/>
  <c r="Q1045" i="5"/>
  <c r="Q969" i="5"/>
  <c r="Q936" i="5"/>
  <c r="R936" i="5" s="1"/>
  <c r="Q850" i="5"/>
  <c r="Q709" i="5"/>
  <c r="Q725" i="5"/>
  <c r="Q741" i="5"/>
  <c r="Q791" i="5"/>
  <c r="R791" i="5" s="1"/>
  <c r="Q807" i="5"/>
  <c r="R807" i="5" s="1"/>
  <c r="Q689" i="5"/>
  <c r="Q655" i="5"/>
  <c r="Q605" i="5"/>
  <c r="R605" i="5" s="1"/>
  <c r="S605" i="5" s="1"/>
  <c r="Q556" i="5"/>
  <c r="Q547" i="5"/>
  <c r="R547" i="5" s="1"/>
  <c r="Q504" i="5"/>
  <c r="Q495" i="5"/>
  <c r="R495" i="5" s="1"/>
  <c r="Q470" i="5"/>
  <c r="Q478" i="5"/>
  <c r="Q489" i="5"/>
  <c r="Q433" i="5"/>
  <c r="Q441" i="5"/>
  <c r="Q449" i="5"/>
  <c r="Q457" i="5"/>
  <c r="R457" i="5" s="1"/>
  <c r="Q406" i="5"/>
  <c r="Q413" i="5"/>
  <c r="Q418" i="5"/>
  <c r="Q423" i="5"/>
  <c r="R423" i="5" s="1"/>
  <c r="S423" i="5" s="1"/>
  <c r="Q4" i="5"/>
  <c r="Q8" i="5"/>
  <c r="Q12" i="5"/>
  <c r="Q16" i="5"/>
  <c r="Q20" i="5"/>
  <c r="Q24" i="5"/>
  <c r="Q28" i="5"/>
  <c r="Q32" i="5"/>
  <c r="Q36" i="5"/>
  <c r="Q40" i="5"/>
  <c r="Q44" i="5"/>
  <c r="Q48" i="5"/>
  <c r="Q52" i="5"/>
  <c r="Q56" i="5"/>
  <c r="Q60" i="5"/>
  <c r="Q64" i="5"/>
  <c r="Q68" i="5"/>
  <c r="Q72" i="5"/>
  <c r="Q76" i="5"/>
  <c r="Q80" i="5"/>
  <c r="Q84" i="5"/>
  <c r="Q88" i="5"/>
  <c r="Q92" i="5"/>
  <c r="Q96" i="5"/>
  <c r="Q100" i="5"/>
  <c r="Q104" i="5"/>
  <c r="Q108" i="5"/>
  <c r="Q112" i="5"/>
  <c r="Q116" i="5"/>
  <c r="Q120" i="5"/>
  <c r="Q124" i="5"/>
  <c r="Q128" i="5"/>
  <c r="Q132" i="5"/>
  <c r="Q136" i="5"/>
  <c r="Q140" i="5"/>
  <c r="Q144" i="5"/>
  <c r="Q148" i="5"/>
  <c r="Q152" i="5"/>
  <c r="Q156" i="5"/>
  <c r="Q160" i="5"/>
  <c r="Q164" i="5"/>
  <c r="Q168" i="5"/>
  <c r="Q172" i="5"/>
  <c r="Q176" i="5"/>
  <c r="Q180" i="5"/>
  <c r="Q184" i="5"/>
  <c r="Q188" i="5"/>
  <c r="Q192" i="5"/>
  <c r="Q196" i="5"/>
  <c r="Q200" i="5"/>
  <c r="Q204" i="5"/>
  <c r="Q208" i="5"/>
  <c r="Q212" i="5"/>
  <c r="Q216" i="5"/>
  <c r="Q220" i="5"/>
  <c r="Q224" i="5"/>
  <c r="Q228" i="5"/>
  <c r="Q1064" i="5"/>
  <c r="Q395" i="5"/>
  <c r="Q391" i="5"/>
  <c r="Q387" i="5"/>
  <c r="Q383" i="5"/>
  <c r="Q379" i="5"/>
  <c r="Q375" i="5"/>
  <c r="Q371" i="5"/>
  <c r="Q367" i="5"/>
  <c r="Q363" i="5"/>
  <c r="Q359" i="5"/>
  <c r="Q355" i="5"/>
  <c r="Q351" i="5"/>
  <c r="Q347" i="5"/>
  <c r="Q343" i="5"/>
  <c r="Q339" i="5"/>
  <c r="Q335" i="5"/>
  <c r="Q331" i="5"/>
  <c r="Q327" i="5"/>
  <c r="Q323" i="5"/>
  <c r="Q319" i="5"/>
  <c r="Q315" i="5"/>
  <c r="Q311" i="5"/>
  <c r="Q307" i="5"/>
  <c r="Q303" i="5"/>
  <c r="Q299" i="5"/>
  <c r="Q295" i="5"/>
  <c r="Q291" i="5"/>
  <c r="Q287" i="5"/>
  <c r="Q283" i="5"/>
  <c r="Q279" i="5"/>
  <c r="Q275" i="5"/>
  <c r="Q271" i="5"/>
  <c r="Q267" i="5"/>
  <c r="Q263" i="5"/>
  <c r="Q259" i="5"/>
  <c r="Q255" i="5"/>
  <c r="Q251" i="5"/>
  <c r="Q247" i="5"/>
  <c r="Q243" i="5"/>
  <c r="Q239" i="5"/>
  <c r="Q235" i="5"/>
  <c r="Q231" i="5"/>
  <c r="Q226" i="5"/>
  <c r="Q221" i="5"/>
  <c r="Q213" i="5"/>
  <c r="Q205" i="5"/>
  <c r="Q197" i="5"/>
  <c r="Q189" i="5"/>
  <c r="Q181" i="5"/>
  <c r="Q169" i="5"/>
  <c r="Q153" i="5"/>
  <c r="Q137" i="5"/>
  <c r="Q121" i="5"/>
  <c r="Q105" i="5"/>
  <c r="Q89" i="5"/>
  <c r="Q73" i="5"/>
  <c r="Q57" i="5"/>
  <c r="Q41" i="5"/>
  <c r="Q25" i="5"/>
  <c r="Q9" i="5"/>
  <c r="Q420" i="5"/>
  <c r="R420" i="5" s="1"/>
  <c r="S420" i="5" s="1"/>
  <c r="Q443" i="5"/>
  <c r="Q472" i="5"/>
  <c r="Q497" i="5"/>
  <c r="Q671" i="5"/>
  <c r="R671" i="5" s="1"/>
  <c r="Q811" i="5"/>
  <c r="R811" i="5" s="1"/>
  <c r="Q713" i="5"/>
  <c r="Q1061" i="5"/>
  <c r="R1061" i="5" s="1"/>
  <c r="Q398" i="5"/>
  <c r="Q394" i="5"/>
  <c r="Q390" i="5"/>
  <c r="Q386" i="5"/>
  <c r="Q382" i="5"/>
  <c r="Q378" i="5"/>
  <c r="Q374" i="5"/>
  <c r="Q370" i="5"/>
  <c r="Q366" i="5"/>
  <c r="Q362" i="5"/>
  <c r="Q358" i="5"/>
  <c r="Q354" i="5"/>
  <c r="Q350" i="5"/>
  <c r="Q346" i="5"/>
  <c r="Q342" i="5"/>
  <c r="Q338" i="5"/>
  <c r="Q334" i="5"/>
  <c r="Q330" i="5"/>
  <c r="Q326" i="5"/>
  <c r="Q322" i="5"/>
  <c r="Q318" i="5"/>
  <c r="Q314" i="5"/>
  <c r="Q310" i="5"/>
  <c r="Q306" i="5"/>
  <c r="Q302" i="5"/>
  <c r="Q298" i="5"/>
  <c r="Q294" i="5"/>
  <c r="Q290" i="5"/>
  <c r="Q286" i="5"/>
  <c r="Q282" i="5"/>
  <c r="Q278" i="5"/>
  <c r="Q274" i="5"/>
  <c r="Q270" i="5"/>
  <c r="Q266" i="5"/>
  <c r="Q262" i="5"/>
  <c r="Q258" i="5"/>
  <c r="Q254" i="5"/>
  <c r="Q250" i="5"/>
  <c r="Q246" i="5"/>
  <c r="Q242" i="5"/>
  <c r="Q238" i="5"/>
  <c r="Q234" i="5"/>
  <c r="Q230" i="5"/>
  <c r="Q225" i="5"/>
  <c r="Q219" i="5"/>
  <c r="Q211" i="5"/>
  <c r="Q203" i="5"/>
  <c r="Q195" i="5"/>
  <c r="Q187" i="5"/>
  <c r="Q179" i="5"/>
  <c r="Q165" i="5"/>
  <c r="Q149" i="5"/>
  <c r="Q133" i="5"/>
  <c r="Q117" i="5"/>
  <c r="Q101" i="5"/>
  <c r="Q85" i="5"/>
  <c r="Q69" i="5"/>
  <c r="Q53" i="5"/>
  <c r="Q37" i="5"/>
  <c r="Q21" i="5"/>
  <c r="Q5" i="5"/>
  <c r="Q414" i="5"/>
  <c r="Q435" i="5"/>
  <c r="Q464" i="5"/>
  <c r="Q607" i="5"/>
  <c r="R607" i="5" s="1"/>
  <c r="Q643" i="5"/>
  <c r="R643" i="5" s="1"/>
  <c r="Q704" i="5"/>
  <c r="Q795" i="5"/>
  <c r="Q973" i="5"/>
  <c r="Q396" i="5"/>
  <c r="Q393" i="5"/>
  <c r="Q389" i="5"/>
  <c r="Q385" i="5"/>
  <c r="Q381" i="5"/>
  <c r="Q377" i="5"/>
  <c r="Q373" i="5"/>
  <c r="Q369" i="5"/>
  <c r="Q365" i="5"/>
  <c r="Q361" i="5"/>
  <c r="Q357" i="5"/>
  <c r="Q353" i="5"/>
  <c r="Q349" i="5"/>
  <c r="Q345" i="5"/>
  <c r="Q341" i="5"/>
  <c r="Q337" i="5"/>
  <c r="Q333" i="5"/>
  <c r="Q329" i="5"/>
  <c r="Q325" i="5"/>
  <c r="Q321" i="5"/>
  <c r="Q317" i="5"/>
  <c r="Q313" i="5"/>
  <c r="Q309" i="5"/>
  <c r="Q305" i="5"/>
  <c r="Q301" i="5"/>
  <c r="Q297" i="5"/>
  <c r="Q293" i="5"/>
  <c r="Q289" i="5"/>
  <c r="Q285" i="5"/>
  <c r="Q281" i="5"/>
  <c r="Q277" i="5"/>
  <c r="Q273" i="5"/>
  <c r="Q269" i="5"/>
  <c r="Q265" i="5"/>
  <c r="Q261" i="5"/>
  <c r="Q257" i="5"/>
  <c r="Q253" i="5"/>
  <c r="Q249" i="5"/>
  <c r="Q245" i="5"/>
  <c r="Q241" i="5"/>
  <c r="Q237" i="5"/>
  <c r="Q233" i="5"/>
  <c r="Q229" i="5"/>
  <c r="Q223" i="5"/>
  <c r="Q217" i="5"/>
  <c r="Q209" i="5"/>
  <c r="Q201" i="5"/>
  <c r="Q193" i="5"/>
  <c r="Q185" i="5"/>
  <c r="Q177" i="5"/>
  <c r="Q161" i="5"/>
  <c r="Q145" i="5"/>
  <c r="Q129" i="5"/>
  <c r="Q113" i="5"/>
  <c r="Q97" i="5"/>
  <c r="Q81" i="5"/>
  <c r="Q65" i="5"/>
  <c r="Q49" i="5"/>
  <c r="Q33" i="5"/>
  <c r="Q17" i="5"/>
  <c r="Q408" i="5"/>
  <c r="Q459" i="5"/>
  <c r="R459" i="5" s="1"/>
  <c r="Q491" i="5"/>
  <c r="Q558" i="5"/>
  <c r="R558" i="5" s="1"/>
  <c r="Q581" i="5"/>
  <c r="R581" i="5" s="1"/>
  <c r="Q639" i="5"/>
  <c r="R639" i="5" s="1"/>
  <c r="Q745" i="5"/>
  <c r="Q837" i="5"/>
  <c r="R837" i="5" s="1"/>
  <c r="Q882" i="5"/>
  <c r="R882" i="5" s="1"/>
  <c r="Q1055" i="5"/>
  <c r="Q1059" i="5"/>
  <c r="R1059" i="5" s="1"/>
  <c r="S368" i="5"/>
  <c r="S348" i="5"/>
  <c r="S308" i="5"/>
  <c r="S244" i="5"/>
  <c r="S196" i="5"/>
  <c r="S164" i="5"/>
  <c r="S148" i="5"/>
  <c r="S84" i="5"/>
  <c r="S68" i="5"/>
  <c r="S52" i="5"/>
  <c r="S36" i="5"/>
  <c r="S20" i="5"/>
  <c r="S380" i="5"/>
  <c r="S376" i="5"/>
  <c r="S372" i="5"/>
  <c r="S360" i="5"/>
  <c r="S356" i="5"/>
  <c r="S352" i="5"/>
  <c r="S336" i="5"/>
  <c r="S328" i="5"/>
  <c r="S320" i="5"/>
  <c r="S316" i="5"/>
  <c r="S304" i="5"/>
  <c r="S300" i="5"/>
  <c r="S296" i="5"/>
  <c r="S264" i="5"/>
  <c r="S252" i="5"/>
  <c r="S236" i="5"/>
  <c r="S224" i="5"/>
  <c r="S204" i="5"/>
  <c r="S200" i="5"/>
  <c r="S192" i="5"/>
  <c r="S176" i="5"/>
  <c r="S160" i="5"/>
  <c r="S136" i="5"/>
  <c r="S128" i="5"/>
  <c r="S120" i="5"/>
  <c r="S112" i="5"/>
  <c r="S96" i="5"/>
  <c r="S92" i="5"/>
  <c r="S72" i="5"/>
  <c r="S60" i="5"/>
  <c r="S48" i="5"/>
  <c r="S44" i="5"/>
  <c r="S40" i="5"/>
  <c r="S32" i="5"/>
  <c r="S28" i="5"/>
  <c r="S24" i="5"/>
  <c r="S16" i="5"/>
  <c r="S12" i="5"/>
  <c r="S8" i="5"/>
  <c r="S4" i="5"/>
  <c r="S7" i="5"/>
  <c r="S3" i="5"/>
  <c r="S53" i="5"/>
  <c r="S9" i="5"/>
  <c r="S5" i="5"/>
  <c r="S398" i="5"/>
  <c r="S715" i="5"/>
  <c r="S242" i="5"/>
  <c r="S138" i="5"/>
  <c r="S342" i="5"/>
  <c r="S314" i="5"/>
  <c r="S250" i="5"/>
  <c r="S182" i="5"/>
  <c r="S106" i="5"/>
  <c r="S22" i="5"/>
  <c r="R386" i="5"/>
  <c r="S386" i="5" s="1"/>
  <c r="S306" i="5"/>
  <c r="S170" i="5"/>
  <c r="S74" i="5"/>
  <c r="S58" i="5"/>
  <c r="S30" i="5"/>
  <c r="R969" i="5"/>
  <c r="S969" i="5" s="1"/>
  <c r="S378" i="5"/>
  <c r="S66" i="5"/>
  <c r="S1056" i="5"/>
  <c r="L606" i="5"/>
  <c r="R684" i="5"/>
  <c r="S684" i="5" s="1"/>
  <c r="L864" i="5"/>
  <c r="L602" i="5"/>
  <c r="S602" i="5" s="1"/>
  <c r="R451" i="5"/>
  <c r="S326" i="5"/>
  <c r="S262" i="5"/>
  <c r="S218" i="5"/>
  <c r="S166" i="5"/>
  <c r="R855" i="5"/>
  <c r="S855" i="5" s="1"/>
  <c r="L1055" i="5"/>
  <c r="S1055" i="5" s="1"/>
  <c r="R583" i="5"/>
  <c r="S583" i="5" s="1"/>
  <c r="R953" i="5"/>
  <c r="R949" i="5"/>
  <c r="R973" i="5"/>
  <c r="S973" i="5" s="1"/>
  <c r="R559" i="5"/>
  <c r="S559" i="5" s="1"/>
  <c r="S346" i="5"/>
  <c r="S282" i="5"/>
  <c r="S234" i="5"/>
  <c r="S198" i="5"/>
  <c r="S38" i="5"/>
  <c r="R503" i="5"/>
  <c r="R961" i="5"/>
  <c r="S961" i="5" s="1"/>
  <c r="L1059" i="5"/>
  <c r="R1046" i="5"/>
  <c r="R856" i="5"/>
  <c r="S856" i="5" s="1"/>
  <c r="R704" i="5"/>
  <c r="R689" i="5"/>
  <c r="L677" i="5"/>
  <c r="S677" i="5" s="1"/>
  <c r="L673" i="5"/>
  <c r="L657" i="5"/>
  <c r="L653" i="5"/>
  <c r="L649" i="5"/>
  <c r="S649" i="5" s="1"/>
  <c r="L645" i="5"/>
  <c r="L676" i="5"/>
  <c r="L932" i="5"/>
  <c r="R932" i="5"/>
  <c r="L936" i="5"/>
  <c r="S418" i="5"/>
  <c r="S414" i="5"/>
  <c r="L504" i="5"/>
  <c r="S504" i="5" s="1"/>
  <c r="L784" i="5"/>
  <c r="R784" i="5"/>
  <c r="L742" i="5"/>
  <c r="R742" i="5"/>
  <c r="L734" i="5"/>
  <c r="R734" i="5"/>
  <c r="L726" i="5"/>
  <c r="R726" i="5"/>
  <c r="L718" i="5"/>
  <c r="R718" i="5"/>
  <c r="L710" i="5"/>
  <c r="R710" i="5"/>
  <c r="L551" i="5"/>
  <c r="R551" i="5"/>
  <c r="L995" i="5"/>
  <c r="R995" i="5"/>
  <c r="S214" i="5"/>
  <c r="S178" i="5"/>
  <c r="S150" i="5"/>
  <c r="S114" i="5"/>
  <c r="S50" i="5"/>
  <c r="S42" i="5"/>
  <c r="S34" i="5"/>
  <c r="S26" i="5"/>
  <c r="S18" i="5"/>
  <c r="S389" i="5"/>
  <c r="S245" i="5"/>
  <c r="S229" i="5"/>
  <c r="S181" i="5"/>
  <c r="S165" i="5"/>
  <c r="S117" i="5"/>
  <c r="S101" i="5"/>
  <c r="S37" i="5"/>
  <c r="S21" i="5"/>
  <c r="R691" i="5"/>
  <c r="R687" i="5"/>
  <c r="R683" i="5"/>
  <c r="R789" i="5"/>
  <c r="S789" i="5" s="1"/>
  <c r="R808" i="5"/>
  <c r="S808" i="5" s="1"/>
  <c r="R792" i="5"/>
  <c r="L935" i="5"/>
  <c r="R997" i="5"/>
  <c r="S997" i="5" s="1"/>
  <c r="R993" i="5"/>
  <c r="R1045" i="5"/>
  <c r="L459" i="5"/>
  <c r="L447" i="5"/>
  <c r="S447" i="5" s="1"/>
  <c r="L443" i="5"/>
  <c r="S443" i="5" s="1"/>
  <c r="L439" i="5"/>
  <c r="S439" i="5" s="1"/>
  <c r="L431" i="5"/>
  <c r="S431" i="5" s="1"/>
  <c r="L499" i="5"/>
  <c r="S499" i="5" s="1"/>
  <c r="L495" i="5"/>
  <c r="R641" i="5"/>
  <c r="L581" i="5"/>
  <c r="L811" i="5"/>
  <c r="R883" i="5"/>
  <c r="R879" i="5"/>
  <c r="R920" i="5"/>
  <c r="S920" i="5" s="1"/>
  <c r="R965" i="5"/>
  <c r="S965" i="5" s="1"/>
  <c r="L1046" i="5"/>
  <c r="L1004" i="5"/>
  <c r="L996" i="5"/>
  <c r="S996" i="5" s="1"/>
  <c r="L992" i="5"/>
  <c r="L921" i="5"/>
  <c r="S921" i="5" s="1"/>
  <c r="L882" i="5"/>
  <c r="L865" i="5"/>
  <c r="L839" i="5"/>
  <c r="L822" i="5"/>
  <c r="L821" i="5"/>
  <c r="L810" i="5"/>
  <c r="R805" i="5"/>
  <c r="S805" i="5" s="1"/>
  <c r="R739" i="5"/>
  <c r="S739" i="5" s="1"/>
  <c r="R707" i="5"/>
  <c r="S707" i="5" s="1"/>
  <c r="L681" i="5"/>
  <c r="L679" i="5"/>
  <c r="L675" i="5"/>
  <c r="L671" i="5"/>
  <c r="L655" i="5"/>
  <c r="L651" i="5"/>
  <c r="L647" i="5"/>
  <c r="L643" i="5"/>
  <c r="L678" i="5"/>
  <c r="L674" i="5"/>
  <c r="L670" i="5"/>
  <c r="S670" i="5" s="1"/>
  <c r="L654" i="5"/>
  <c r="S654" i="5" s="1"/>
  <c r="L650" i="5"/>
  <c r="L646" i="5"/>
  <c r="S646" i="5" s="1"/>
  <c r="L639" i="5"/>
  <c r="L584" i="5"/>
  <c r="L548" i="5"/>
  <c r="S548" i="5" s="1"/>
  <c r="T504" i="5"/>
  <c r="T495" i="5"/>
  <c r="S381" i="5"/>
  <c r="S321" i="5"/>
  <c r="S285" i="5"/>
  <c r="S273" i="5"/>
  <c r="S241" i="5"/>
  <c r="S193" i="5"/>
  <c r="S137" i="5"/>
  <c r="S33" i="5"/>
  <c r="S17" i="5"/>
  <c r="T676" i="5"/>
  <c r="S317" i="5"/>
  <c r="S257" i="5"/>
  <c r="S209" i="5"/>
  <c r="S173" i="5"/>
  <c r="S73" i="5"/>
  <c r="S49" i="5"/>
  <c r="S25" i="5"/>
  <c r="S13" i="5"/>
  <c r="S385" i="5"/>
  <c r="S361" i="5"/>
  <c r="S349" i="5"/>
  <c r="S301" i="5"/>
  <c r="S289" i="5"/>
  <c r="S265" i="5"/>
  <c r="S145" i="5"/>
  <c r="S109" i="5"/>
  <c r="S81" i="5"/>
  <c r="S29" i="5"/>
  <c r="L680" i="5"/>
  <c r="T680" i="5"/>
  <c r="L656" i="5"/>
  <c r="T656" i="5"/>
  <c r="T652" i="5"/>
  <c r="L652" i="5"/>
  <c r="L648" i="5"/>
  <c r="T648" i="5"/>
  <c r="R937" i="5"/>
  <c r="R1062" i="5"/>
  <c r="T811" i="5"/>
  <c r="T934" i="5"/>
  <c r="L934" i="5"/>
  <c r="S934" i="5" s="1"/>
  <c r="S387" i="5"/>
  <c r="S383" i="5"/>
  <c r="S379" i="5"/>
  <c r="S375" i="5"/>
  <c r="S367" i="5"/>
  <c r="S363" i="5"/>
  <c r="S359" i="5"/>
  <c r="S355" i="5"/>
  <c r="S351" i="5"/>
  <c r="S339" i="5"/>
  <c r="S335" i="5"/>
  <c r="S331" i="5"/>
  <c r="S327" i="5"/>
  <c r="S323" i="5"/>
  <c r="S319" i="5"/>
  <c r="S315" i="5"/>
  <c r="S311" i="5"/>
  <c r="S307" i="5"/>
  <c r="S303" i="5"/>
  <c r="S299" i="5"/>
  <c r="S291" i="5"/>
  <c r="S287" i="5"/>
  <c r="S283" i="5"/>
  <c r="S275" i="5"/>
  <c r="S271" i="5"/>
  <c r="S267" i="5"/>
  <c r="S259" i="5"/>
  <c r="S243" i="5"/>
  <c r="S239" i="5"/>
  <c r="S203" i="5"/>
  <c r="S195" i="5"/>
  <c r="S191" i="5"/>
  <c r="S187" i="5"/>
  <c r="S179" i="5"/>
  <c r="S175" i="5"/>
  <c r="S155" i="5"/>
  <c r="S147" i="5"/>
  <c r="S143" i="5"/>
  <c r="S131" i="5"/>
  <c r="S127" i="5"/>
  <c r="S123" i="5"/>
  <c r="S111" i="5"/>
  <c r="S107" i="5"/>
  <c r="S99" i="5"/>
  <c r="S95" i="5"/>
  <c r="S91" i="5"/>
  <c r="L819" i="5"/>
  <c r="S819" i="5" s="1"/>
  <c r="T819" i="5"/>
  <c r="L815" i="5"/>
  <c r="T815" i="5"/>
  <c r="L807" i="5"/>
  <c r="T807" i="5"/>
  <c r="S417" i="5"/>
  <c r="S413" i="5"/>
  <c r="T879" i="5"/>
  <c r="L879" i="5"/>
  <c r="S412" i="5"/>
  <c r="L689" i="5"/>
  <c r="L704" i="5"/>
  <c r="R685" i="5"/>
  <c r="R681" i="5"/>
  <c r="S747" i="5"/>
  <c r="R796" i="5"/>
  <c r="R730" i="5"/>
  <c r="L852" i="5"/>
  <c r="T936" i="5"/>
  <c r="S83" i="5"/>
  <c r="S79" i="5"/>
  <c r="S75" i="5"/>
  <c r="S67" i="5"/>
  <c r="S59" i="5"/>
  <c r="S51" i="5"/>
  <c r="S47" i="5"/>
  <c r="S31" i="5"/>
  <c r="S27" i="5"/>
  <c r="S23" i="5"/>
  <c r="S19" i="5"/>
  <c r="S15" i="5"/>
  <c r="S11" i="5"/>
  <c r="R453" i="5"/>
  <c r="S453" i="5" s="1"/>
  <c r="R449" i="5"/>
  <c r="R437" i="5"/>
  <c r="S437" i="5" s="1"/>
  <c r="R433" i="5"/>
  <c r="L587" i="5"/>
  <c r="R604" i="5"/>
  <c r="L672" i="5"/>
  <c r="S672" i="5" s="1"/>
  <c r="L644" i="5"/>
  <c r="S644" i="5" s="1"/>
  <c r="L803" i="5"/>
  <c r="L799" i="5"/>
  <c r="L795" i="5"/>
  <c r="S795" i="5" s="1"/>
  <c r="L791" i="5"/>
  <c r="L787" i="5"/>
  <c r="S787" i="5" s="1"/>
  <c r="L783" i="5"/>
  <c r="S783" i="5" s="1"/>
  <c r="L745" i="5"/>
  <c r="L741" i="5"/>
  <c r="S741" i="5" s="1"/>
  <c r="L737" i="5"/>
  <c r="S737" i="5" s="1"/>
  <c r="L733" i="5"/>
  <c r="L729" i="5"/>
  <c r="S729" i="5" s="1"/>
  <c r="L725" i="5"/>
  <c r="S725" i="5" s="1"/>
  <c r="L721" i="5"/>
  <c r="S721" i="5" s="1"/>
  <c r="L717" i="5"/>
  <c r="S717" i="5" s="1"/>
  <c r="L713" i="5"/>
  <c r="L709" i="5"/>
  <c r="S709" i="5" s="1"/>
  <c r="L705" i="5"/>
  <c r="L838" i="5"/>
  <c r="L953" i="5"/>
  <c r="L949" i="5"/>
  <c r="L993" i="5"/>
  <c r="L994" i="5"/>
  <c r="S994" i="5" s="1"/>
  <c r="L1066" i="5"/>
  <c r="L503" i="5"/>
  <c r="S502" i="5"/>
  <c r="L560" i="5"/>
  <c r="L818" i="5"/>
  <c r="L837" i="5"/>
  <c r="L841" i="5"/>
  <c r="R850" i="5"/>
  <c r="S950" i="5"/>
  <c r="L952" i="5"/>
  <c r="L948" i="5"/>
  <c r="L979" i="5"/>
  <c r="L967" i="5"/>
  <c r="R461" i="5"/>
  <c r="R445" i="5"/>
  <c r="S445" i="5" s="1"/>
  <c r="L449" i="5"/>
  <c r="L433" i="5"/>
  <c r="L562" i="5"/>
  <c r="L594" i="5"/>
  <c r="R839" i="5"/>
  <c r="L850" i="5"/>
  <c r="L457" i="5"/>
  <c r="R497" i="5"/>
  <c r="S497" i="5" s="1"/>
  <c r="R555" i="5"/>
  <c r="S555" i="5" s="1"/>
  <c r="R587" i="5"/>
  <c r="R650" i="5"/>
  <c r="L685" i="5"/>
  <c r="R785" i="5"/>
  <c r="S785" i="5" s="1"/>
  <c r="R745" i="5"/>
  <c r="R733" i="5"/>
  <c r="R719" i="5"/>
  <c r="S719" i="5" s="1"/>
  <c r="R713" i="5"/>
  <c r="R818" i="5"/>
  <c r="R814" i="5"/>
  <c r="R802" i="5"/>
  <c r="R798" i="5"/>
  <c r="R794" i="5"/>
  <c r="R786" i="5"/>
  <c r="R782" i="5"/>
  <c r="R744" i="5"/>
  <c r="R740" i="5"/>
  <c r="R736" i="5"/>
  <c r="R732" i="5"/>
  <c r="R728" i="5"/>
  <c r="R724" i="5"/>
  <c r="R720" i="5"/>
  <c r="R716" i="5"/>
  <c r="R712" i="5"/>
  <c r="R708" i="5"/>
  <c r="L937" i="5"/>
  <c r="R977" i="5"/>
  <c r="S977" i="5" s="1"/>
  <c r="R976" i="5"/>
  <c r="R972" i="5"/>
  <c r="R968" i="5"/>
  <c r="R964" i="5"/>
  <c r="R960" i="5"/>
  <c r="L1061" i="5"/>
  <c r="R441" i="5"/>
  <c r="S441" i="5" s="1"/>
  <c r="R642" i="5"/>
  <c r="R951" i="5"/>
  <c r="S951" i="5" s="1"/>
  <c r="R979" i="5"/>
  <c r="R975" i="5"/>
  <c r="S975" i="5" s="1"/>
  <c r="R971" i="5"/>
  <c r="S971" i="5" s="1"/>
  <c r="R967" i="5"/>
  <c r="R963" i="5"/>
  <c r="S963" i="5" s="1"/>
  <c r="R959" i="5"/>
  <c r="S959" i="5" s="1"/>
  <c r="L496" i="5"/>
  <c r="S496" i="5" s="1"/>
  <c r="L603" i="5"/>
  <c r="R603" i="5"/>
  <c r="L604" i="5"/>
  <c r="T604" i="5"/>
  <c r="L462" i="5"/>
  <c r="R462" i="5"/>
  <c r="L458" i="5"/>
  <c r="R458" i="5"/>
  <c r="L454" i="5"/>
  <c r="R454" i="5"/>
  <c r="L450" i="5"/>
  <c r="R450" i="5"/>
  <c r="L446" i="5"/>
  <c r="R446" i="5"/>
  <c r="L442" i="5"/>
  <c r="R442" i="5"/>
  <c r="L438" i="5"/>
  <c r="R438" i="5"/>
  <c r="L434" i="5"/>
  <c r="R434" i="5"/>
  <c r="T435" i="5"/>
  <c r="L435" i="5"/>
  <c r="S435" i="5" s="1"/>
  <c r="L561" i="5"/>
  <c r="R561" i="5"/>
  <c r="L557" i="5"/>
  <c r="R557" i="5"/>
  <c r="L553" i="5"/>
  <c r="R553" i="5"/>
  <c r="T558" i="5"/>
  <c r="L558" i="5"/>
  <c r="L554" i="5"/>
  <c r="T554" i="5"/>
  <c r="L550" i="5"/>
  <c r="T550" i="5"/>
  <c r="T594" i="5"/>
  <c r="L609" i="5"/>
  <c r="T609" i="5"/>
  <c r="T640" i="5"/>
  <c r="L640" i="5"/>
  <c r="T677" i="5"/>
  <c r="T673" i="5"/>
  <c r="T657" i="5"/>
  <c r="T653" i="5"/>
  <c r="T649" i="5"/>
  <c r="T645" i="5"/>
  <c r="R651" i="5"/>
  <c r="L690" i="5"/>
  <c r="R690" i="5"/>
  <c r="L686" i="5"/>
  <c r="R686" i="5"/>
  <c r="L682" i="5"/>
  <c r="R682" i="5"/>
  <c r="L586" i="5"/>
  <c r="L607" i="5"/>
  <c r="L608" i="5"/>
  <c r="T608" i="5"/>
  <c r="L1062" i="5"/>
  <c r="L1058" i="5"/>
  <c r="T443" i="5"/>
  <c r="T431" i="5"/>
  <c r="L451" i="5"/>
  <c r="L500" i="5"/>
  <c r="T562" i="5"/>
  <c r="R560" i="5"/>
  <c r="R556" i="5"/>
  <c r="S556" i="5" s="1"/>
  <c r="R552" i="5"/>
  <c r="S552" i="5" s="1"/>
  <c r="R460" i="5"/>
  <c r="R456" i="5"/>
  <c r="R452" i="5"/>
  <c r="R448" i="5"/>
  <c r="R444" i="5"/>
  <c r="R440" i="5"/>
  <c r="R436" i="5"/>
  <c r="R432" i="5"/>
  <c r="R655" i="5"/>
  <c r="R647" i="5"/>
  <c r="L460" i="5"/>
  <c r="L456" i="5"/>
  <c r="L452" i="5"/>
  <c r="L448" i="5"/>
  <c r="L444" i="5"/>
  <c r="L440" i="5"/>
  <c r="L436" i="5"/>
  <c r="L432" i="5"/>
  <c r="L547" i="5"/>
  <c r="R601" i="5"/>
  <c r="S601" i="5" s="1"/>
  <c r="R820" i="5"/>
  <c r="R804" i="5"/>
  <c r="S804" i="5" s="1"/>
  <c r="R788" i="5"/>
  <c r="S788" i="5" s="1"/>
  <c r="R738" i="5"/>
  <c r="S738" i="5" s="1"/>
  <c r="R722" i="5"/>
  <c r="S722" i="5" s="1"/>
  <c r="R706" i="5"/>
  <c r="S706" i="5" s="1"/>
  <c r="L806" i="5"/>
  <c r="L796" i="5"/>
  <c r="L740" i="5"/>
  <c r="L730" i="5"/>
  <c r="R836" i="5"/>
  <c r="L836" i="5"/>
  <c r="L802" i="5"/>
  <c r="T802" i="5"/>
  <c r="T798" i="5"/>
  <c r="L798" i="5"/>
  <c r="T794" i="5"/>
  <c r="L794" i="5"/>
  <c r="L786" i="5"/>
  <c r="T786" i="5"/>
  <c r="T782" i="5"/>
  <c r="L782" i="5"/>
  <c r="T744" i="5"/>
  <c r="L744" i="5"/>
  <c r="L736" i="5"/>
  <c r="T736" i="5"/>
  <c r="T732" i="5"/>
  <c r="L732" i="5"/>
  <c r="T728" i="5"/>
  <c r="L728" i="5"/>
  <c r="L720" i="5"/>
  <c r="T720" i="5"/>
  <c r="T716" i="5"/>
  <c r="L716" i="5"/>
  <c r="T708" i="5"/>
  <c r="L708" i="5"/>
  <c r="L691" i="5"/>
  <c r="L687" i="5"/>
  <c r="L683" i="5"/>
  <c r="R746" i="5"/>
  <c r="S746" i="5" s="1"/>
  <c r="R714" i="5"/>
  <c r="S714" i="5" s="1"/>
  <c r="L814" i="5"/>
  <c r="L790" i="5"/>
  <c r="L724" i="5"/>
  <c r="L712" i="5"/>
  <c r="L843" i="5"/>
  <c r="R974" i="5"/>
  <c r="S974" i="5" s="1"/>
  <c r="R966" i="5"/>
  <c r="S966" i="5" s="1"/>
  <c r="R958" i="5"/>
  <c r="S958" i="5" s="1"/>
  <c r="L972" i="5"/>
  <c r="L964" i="5"/>
  <c r="L957" i="5"/>
  <c r="T881" i="5"/>
  <c r="L881" i="5"/>
  <c r="R978" i="5"/>
  <c r="S978" i="5" s="1"/>
  <c r="R970" i="5"/>
  <c r="S970" i="5" s="1"/>
  <c r="R962" i="5"/>
  <c r="S962" i="5" s="1"/>
  <c r="L976" i="5"/>
  <c r="L968" i="5"/>
  <c r="L960" i="5"/>
  <c r="R852" i="5"/>
  <c r="R851" i="5"/>
  <c r="S851" i="5" s="1"/>
  <c r="F1" i="5"/>
  <c r="H28" i="2"/>
  <c r="H29" i="2"/>
  <c r="H30" i="2"/>
  <c r="H31" i="2"/>
  <c r="H32" i="2"/>
  <c r="H33" i="2"/>
  <c r="H34" i="2"/>
  <c r="H35" i="2"/>
  <c r="H36" i="2"/>
  <c r="H27" i="2"/>
  <c r="S1045" i="5" l="1"/>
  <c r="S791" i="5"/>
  <c r="S883" i="5"/>
  <c r="S809" i="5"/>
  <c r="S793" i="5"/>
  <c r="S422" i="5"/>
  <c r="S675" i="5"/>
  <c r="S71" i="5"/>
  <c r="S652" i="5"/>
  <c r="S657" i="5"/>
  <c r="S816" i="5"/>
  <c r="S800" i="5"/>
  <c r="S455" i="5"/>
  <c r="S642" i="5"/>
  <c r="S813" i="5"/>
  <c r="S797" i="5"/>
  <c r="S840" i="5"/>
  <c r="S55" i="5"/>
  <c r="S87" i="5"/>
  <c r="S119" i="5"/>
  <c r="S183" i="5"/>
  <c r="S215" i="5"/>
  <c r="S247" i="5"/>
  <c r="S76" i="5"/>
  <c r="S370" i="5"/>
  <c r="S919" i="5"/>
  <c r="S812" i="5"/>
  <c r="S792" i="5"/>
  <c r="S638" i="5"/>
  <c r="S863" i="5"/>
  <c r="S43" i="5"/>
  <c r="S103" i="5"/>
  <c r="S135" i="5"/>
  <c r="S167" i="5"/>
  <c r="S199" i="5"/>
  <c r="S231" i="5"/>
  <c r="S263" i="5"/>
  <c r="S295" i="5"/>
  <c r="S140" i="5"/>
  <c r="S338" i="5"/>
  <c r="S354" i="5"/>
  <c r="S842" i="5"/>
  <c r="S641" i="5"/>
  <c r="S815" i="5"/>
  <c r="S865" i="5"/>
  <c r="S820" i="5"/>
  <c r="S705" i="5"/>
  <c r="S803" i="5"/>
  <c r="S992" i="5"/>
  <c r="S461" i="5"/>
  <c r="S584" i="5"/>
  <c r="S864" i="5"/>
  <c r="S608" i="5"/>
  <c r="S459" i="5"/>
  <c r="S935" i="5"/>
  <c r="S1059" i="5"/>
  <c r="S606" i="5"/>
  <c r="S594" i="5"/>
  <c r="S841" i="5"/>
  <c r="S807" i="5"/>
  <c r="S581" i="5"/>
  <c r="S936" i="5"/>
  <c r="S503" i="5"/>
  <c r="S993" i="5"/>
  <c r="S560" i="5"/>
  <c r="S656" i="5"/>
  <c r="S609" i="5"/>
  <c r="S710" i="5"/>
  <c r="S882" i="5"/>
  <c r="S550" i="5"/>
  <c r="S949" i="5"/>
  <c r="S680" i="5"/>
  <c r="S645" i="5"/>
  <c r="S673" i="5"/>
  <c r="S1046" i="5"/>
  <c r="S653" i="5"/>
  <c r="S676" i="5"/>
  <c r="S821" i="5"/>
  <c r="S968" i="5"/>
  <c r="S562" i="5"/>
  <c r="S687" i="5"/>
  <c r="S953" i="5"/>
  <c r="S558" i="5"/>
  <c r="S937" i="5"/>
  <c r="S716" i="5"/>
  <c r="S782" i="5"/>
  <c r="S814" i="5"/>
  <c r="S736" i="5"/>
  <c r="S802" i="5"/>
  <c r="S500" i="5"/>
  <c r="S495" i="5"/>
  <c r="S586" i="5"/>
  <c r="S674" i="5"/>
  <c r="S732" i="5"/>
  <c r="S798" i="5"/>
  <c r="S554" i="5"/>
  <c r="S948" i="5"/>
  <c r="S691" i="5"/>
  <c r="S648" i="5"/>
  <c r="S822" i="5"/>
  <c r="S995" i="5"/>
  <c r="S726" i="5"/>
  <c r="S742" i="5"/>
  <c r="S718" i="5"/>
  <c r="S784" i="5"/>
  <c r="S451" i="5"/>
  <c r="S640" i="5"/>
  <c r="S811" i="5"/>
  <c r="S689" i="5"/>
  <c r="S796" i="5"/>
  <c r="S671" i="5"/>
  <c r="S713" i="5"/>
  <c r="S881" i="5"/>
  <c r="S843" i="5"/>
  <c r="S643" i="5"/>
  <c r="S932" i="5"/>
  <c r="S704" i="5"/>
  <c r="S639" i="5"/>
  <c r="S1066" i="5"/>
  <c r="S551" i="5"/>
  <c r="S734" i="5"/>
  <c r="S712" i="5"/>
  <c r="S744" i="5"/>
  <c r="S647" i="5"/>
  <c r="S1061" i="5"/>
  <c r="S685" i="5"/>
  <c r="S964" i="5"/>
  <c r="S1062" i="5"/>
  <c r="S879" i="5"/>
  <c r="S967" i="5"/>
  <c r="S979" i="5"/>
  <c r="S837" i="5"/>
  <c r="S681" i="5"/>
  <c r="S651" i="5"/>
  <c r="S679" i="5"/>
  <c r="S976" i="5"/>
  <c r="S683" i="5"/>
  <c r="S836" i="5"/>
  <c r="S436" i="5"/>
  <c r="S452" i="5"/>
  <c r="S557" i="5"/>
  <c r="S434" i="5"/>
  <c r="S442" i="5"/>
  <c r="S450" i="5"/>
  <c r="S810" i="5"/>
  <c r="S839" i="5"/>
  <c r="S1004" i="5"/>
  <c r="S1058" i="5"/>
  <c r="S852" i="5"/>
  <c r="S850" i="5"/>
  <c r="S724" i="5"/>
  <c r="S730" i="5"/>
  <c r="S733" i="5"/>
  <c r="S728" i="5"/>
  <c r="S794" i="5"/>
  <c r="S740" i="5"/>
  <c r="S818" i="5"/>
  <c r="S745" i="5"/>
  <c r="S655" i="5"/>
  <c r="S650" i="5"/>
  <c r="S678" i="5"/>
  <c r="S587" i="5"/>
  <c r="S440" i="5"/>
  <c r="S456" i="5"/>
  <c r="S458" i="5"/>
  <c r="S457" i="5"/>
  <c r="S972" i="5"/>
  <c r="S433" i="5"/>
  <c r="S720" i="5"/>
  <c r="S786" i="5"/>
  <c r="S438" i="5"/>
  <c r="S446" i="5"/>
  <c r="S454" i="5"/>
  <c r="S462" i="5"/>
  <c r="S604" i="5"/>
  <c r="S838" i="5"/>
  <c r="S799" i="5"/>
  <c r="S449" i="5"/>
  <c r="S607" i="5"/>
  <c r="S603" i="5"/>
  <c r="S952" i="5"/>
  <c r="S708" i="5"/>
  <c r="S790" i="5"/>
  <c r="S960" i="5"/>
  <c r="S806" i="5"/>
  <c r="S957" i="5"/>
  <c r="S432" i="5"/>
  <c r="S448" i="5"/>
  <c r="S547" i="5"/>
  <c r="S686" i="5"/>
  <c r="S553" i="5"/>
  <c r="S561" i="5"/>
  <c r="S682" i="5"/>
  <c r="S690" i="5"/>
  <c r="S444" i="5"/>
  <c r="S460" i="5"/>
  <c r="J1047" i="5"/>
  <c r="J1048" i="5"/>
  <c r="J1049" i="5"/>
  <c r="T1049" i="5" s="1"/>
  <c r="J1050" i="5"/>
  <c r="J1051" i="5"/>
  <c r="T1051" i="5" s="1"/>
  <c r="J1052" i="5"/>
  <c r="T1052" i="5" s="1"/>
  <c r="J1053" i="5"/>
  <c r="T1053" i="5" s="1"/>
  <c r="J1054" i="5"/>
  <c r="J1063" i="5"/>
  <c r="T1063" i="5" s="1"/>
  <c r="J1064" i="5"/>
  <c r="J1065" i="5"/>
  <c r="T1065" i="5" s="1"/>
  <c r="K1047" i="5"/>
  <c r="K1048" i="5"/>
  <c r="K1049" i="5"/>
  <c r="K1050" i="5"/>
  <c r="K1051" i="5"/>
  <c r="K1052" i="5"/>
  <c r="K1053" i="5"/>
  <c r="K1054" i="5"/>
  <c r="K1063" i="5"/>
  <c r="K1064" i="5"/>
  <c r="R1064" i="5" s="1"/>
  <c r="K1065" i="5"/>
  <c r="N1047" i="5"/>
  <c r="M1047" i="5" s="1"/>
  <c r="N1048" i="5"/>
  <c r="M1048" i="5" s="1"/>
  <c r="N1049" i="5"/>
  <c r="M1049" i="5" s="1"/>
  <c r="N1050" i="5"/>
  <c r="M1050" i="5" s="1"/>
  <c r="N1051" i="5"/>
  <c r="M1051" i="5" s="1"/>
  <c r="N1052" i="5"/>
  <c r="M1052" i="5" s="1"/>
  <c r="N1053" i="5"/>
  <c r="M1053" i="5" s="1"/>
  <c r="N1054" i="5"/>
  <c r="M1054" i="5" s="1"/>
  <c r="N1063" i="5"/>
  <c r="M1063" i="5" s="1"/>
  <c r="N1064" i="5"/>
  <c r="M1064" i="5" s="1"/>
  <c r="N1065" i="5"/>
  <c r="M1065" i="5" s="1"/>
  <c r="P1047" i="5"/>
  <c r="P1048" i="5"/>
  <c r="P1049" i="5"/>
  <c r="P1050" i="5"/>
  <c r="P1051" i="5"/>
  <c r="P1052" i="5"/>
  <c r="P1053" i="5"/>
  <c r="P1054" i="5"/>
  <c r="P1063" i="5"/>
  <c r="P1064" i="5"/>
  <c r="P1065" i="5"/>
  <c r="Q1047" i="5"/>
  <c r="Q1048" i="5"/>
  <c r="Q1049" i="5"/>
  <c r="Q1050" i="5"/>
  <c r="Q1051" i="5"/>
  <c r="Q1052" i="5"/>
  <c r="Q1053" i="5"/>
  <c r="Q1054" i="5"/>
  <c r="T1047" i="5"/>
  <c r="T1048" i="5"/>
  <c r="U1047" i="5"/>
  <c r="U1048" i="5"/>
  <c r="U1049" i="5"/>
  <c r="U1050" i="5"/>
  <c r="U1051" i="5"/>
  <c r="U1052" i="5"/>
  <c r="U1053" i="5"/>
  <c r="U1054" i="5"/>
  <c r="U1063" i="5"/>
  <c r="U1064" i="5"/>
  <c r="U1065" i="5"/>
  <c r="J1033" i="5"/>
  <c r="T1033" i="5" s="1"/>
  <c r="J1034" i="5"/>
  <c r="T1034" i="5" s="1"/>
  <c r="J1035" i="5"/>
  <c r="T1035" i="5" s="1"/>
  <c r="J1036" i="5"/>
  <c r="J1037" i="5"/>
  <c r="T1037" i="5" s="1"/>
  <c r="J1038" i="5"/>
  <c r="T1038" i="5" s="1"/>
  <c r="J1039" i="5"/>
  <c r="T1039" i="5" s="1"/>
  <c r="J1040" i="5"/>
  <c r="T1040" i="5" s="1"/>
  <c r="J1041" i="5"/>
  <c r="T1041" i="5" s="1"/>
  <c r="J1042" i="5"/>
  <c r="T1042" i="5" s="1"/>
  <c r="J1043" i="5"/>
  <c r="T1043" i="5" s="1"/>
  <c r="J1044" i="5"/>
  <c r="T1044" i="5" s="1"/>
  <c r="K1033" i="5"/>
  <c r="K1034" i="5"/>
  <c r="K1035" i="5"/>
  <c r="L1035" i="5" s="1"/>
  <c r="K1036" i="5"/>
  <c r="K1037" i="5"/>
  <c r="K1038" i="5"/>
  <c r="K1039" i="5"/>
  <c r="K1040" i="5"/>
  <c r="K1041" i="5"/>
  <c r="K1042" i="5"/>
  <c r="K1043" i="5"/>
  <c r="K1044" i="5"/>
  <c r="L1033" i="5"/>
  <c r="L1034" i="5"/>
  <c r="N1033" i="5"/>
  <c r="M1033" i="5" s="1"/>
  <c r="N1034" i="5"/>
  <c r="M1034" i="5" s="1"/>
  <c r="N1035" i="5"/>
  <c r="M1035" i="5" s="1"/>
  <c r="N1036" i="5"/>
  <c r="M1036" i="5" s="1"/>
  <c r="N1037" i="5"/>
  <c r="M1037" i="5" s="1"/>
  <c r="N1038" i="5"/>
  <c r="M1038" i="5" s="1"/>
  <c r="N1039" i="5"/>
  <c r="M1039" i="5" s="1"/>
  <c r="N1040" i="5"/>
  <c r="M1040" i="5" s="1"/>
  <c r="N1041" i="5"/>
  <c r="M1041" i="5" s="1"/>
  <c r="N1042" i="5"/>
  <c r="M1042" i="5" s="1"/>
  <c r="N1043" i="5"/>
  <c r="M1043" i="5" s="1"/>
  <c r="N1044" i="5"/>
  <c r="M1044" i="5" s="1"/>
  <c r="P1033" i="5"/>
  <c r="P1034" i="5"/>
  <c r="P1035" i="5"/>
  <c r="P1036" i="5"/>
  <c r="P1037" i="5"/>
  <c r="P1038" i="5"/>
  <c r="P1039" i="5"/>
  <c r="P1040" i="5"/>
  <c r="P1041" i="5"/>
  <c r="P1042" i="5"/>
  <c r="P1043" i="5"/>
  <c r="P1044" i="5"/>
  <c r="Q1033" i="5"/>
  <c r="Q1034" i="5"/>
  <c r="Q1035" i="5"/>
  <c r="Q1036" i="5"/>
  <c r="Q1037" i="5"/>
  <c r="Q1038" i="5"/>
  <c r="Q1039" i="5"/>
  <c r="Q1040" i="5"/>
  <c r="Q1041" i="5"/>
  <c r="Q1042" i="5"/>
  <c r="Q1043" i="5"/>
  <c r="Q1044" i="5"/>
  <c r="U1033" i="5"/>
  <c r="U1034" i="5"/>
  <c r="U1035" i="5"/>
  <c r="U1036" i="5"/>
  <c r="U1037" i="5"/>
  <c r="U1038" i="5"/>
  <c r="U1039" i="5"/>
  <c r="U1040" i="5"/>
  <c r="U1041" i="5"/>
  <c r="U1042" i="5"/>
  <c r="U1043" i="5"/>
  <c r="U1044" i="5"/>
  <c r="J1003" i="5"/>
  <c r="T1003" i="5" s="1"/>
  <c r="J1005" i="5"/>
  <c r="T1005" i="5" s="1"/>
  <c r="J1006" i="5"/>
  <c r="T1006" i="5" s="1"/>
  <c r="J1007" i="5"/>
  <c r="T1007" i="5" s="1"/>
  <c r="J1008" i="5"/>
  <c r="T1008" i="5" s="1"/>
  <c r="J1009" i="5"/>
  <c r="T1009" i="5" s="1"/>
  <c r="J1010" i="5"/>
  <c r="T1010" i="5" s="1"/>
  <c r="J1011" i="5"/>
  <c r="T1011" i="5" s="1"/>
  <c r="J1012" i="5"/>
  <c r="T1012" i="5" s="1"/>
  <c r="J1013" i="5"/>
  <c r="T1013" i="5" s="1"/>
  <c r="J1014" i="5"/>
  <c r="T1014" i="5" s="1"/>
  <c r="J1015" i="5"/>
  <c r="T1015" i="5" s="1"/>
  <c r="J1016" i="5"/>
  <c r="T1016" i="5" s="1"/>
  <c r="J1017" i="5"/>
  <c r="T1017" i="5" s="1"/>
  <c r="J1018" i="5"/>
  <c r="T1018" i="5" s="1"/>
  <c r="J1019" i="5"/>
  <c r="T1019" i="5" s="1"/>
  <c r="J1020" i="5"/>
  <c r="T1020" i="5" s="1"/>
  <c r="J1021" i="5"/>
  <c r="T1021" i="5" s="1"/>
  <c r="J1022" i="5"/>
  <c r="T1022" i="5" s="1"/>
  <c r="J1023" i="5"/>
  <c r="J1024" i="5"/>
  <c r="T1024" i="5" s="1"/>
  <c r="J1025" i="5"/>
  <c r="T1025" i="5" s="1"/>
  <c r="J1026" i="5"/>
  <c r="T1026" i="5" s="1"/>
  <c r="J1027" i="5"/>
  <c r="J1028" i="5"/>
  <c r="T1028" i="5" s="1"/>
  <c r="J1029" i="5"/>
  <c r="T1029" i="5" s="1"/>
  <c r="J1030" i="5"/>
  <c r="T1030" i="5" s="1"/>
  <c r="J1031" i="5"/>
  <c r="J1032" i="5"/>
  <c r="T1032" i="5" s="1"/>
  <c r="K1003" i="5"/>
  <c r="K1005" i="5"/>
  <c r="K1006" i="5"/>
  <c r="K1007" i="5"/>
  <c r="K1008" i="5"/>
  <c r="K1009" i="5"/>
  <c r="K1010" i="5"/>
  <c r="K1011" i="5"/>
  <c r="K1012" i="5"/>
  <c r="K1013" i="5"/>
  <c r="K1014" i="5"/>
  <c r="K1015" i="5"/>
  <c r="K1016" i="5"/>
  <c r="K1017" i="5"/>
  <c r="K1018" i="5"/>
  <c r="K1019" i="5"/>
  <c r="K1020" i="5"/>
  <c r="K1021" i="5"/>
  <c r="K1022" i="5"/>
  <c r="K1023" i="5"/>
  <c r="K1024" i="5"/>
  <c r="K1025" i="5"/>
  <c r="K1026" i="5"/>
  <c r="K1027" i="5"/>
  <c r="K1028" i="5"/>
  <c r="K1029" i="5"/>
  <c r="K1030" i="5"/>
  <c r="K1031" i="5"/>
  <c r="K1032" i="5"/>
  <c r="N1003" i="5"/>
  <c r="M1003" i="5" s="1"/>
  <c r="N1005" i="5"/>
  <c r="M1005" i="5" s="1"/>
  <c r="N1006" i="5"/>
  <c r="M1006" i="5" s="1"/>
  <c r="N1007" i="5"/>
  <c r="M1007" i="5" s="1"/>
  <c r="N1008" i="5"/>
  <c r="M1008" i="5" s="1"/>
  <c r="N1009" i="5"/>
  <c r="M1009" i="5" s="1"/>
  <c r="N1010" i="5"/>
  <c r="M1010" i="5" s="1"/>
  <c r="N1011" i="5"/>
  <c r="M1011" i="5" s="1"/>
  <c r="N1012" i="5"/>
  <c r="M1012" i="5" s="1"/>
  <c r="N1013" i="5"/>
  <c r="M1013" i="5" s="1"/>
  <c r="N1014" i="5"/>
  <c r="M1014" i="5" s="1"/>
  <c r="N1015" i="5"/>
  <c r="M1015" i="5" s="1"/>
  <c r="N1016" i="5"/>
  <c r="M1016" i="5" s="1"/>
  <c r="N1017" i="5"/>
  <c r="M1017" i="5" s="1"/>
  <c r="N1018" i="5"/>
  <c r="M1018" i="5" s="1"/>
  <c r="N1019" i="5"/>
  <c r="M1019" i="5" s="1"/>
  <c r="N1020" i="5"/>
  <c r="M1020" i="5" s="1"/>
  <c r="N1021" i="5"/>
  <c r="M1021" i="5" s="1"/>
  <c r="N1022" i="5"/>
  <c r="M1022" i="5" s="1"/>
  <c r="N1023" i="5"/>
  <c r="M1023" i="5" s="1"/>
  <c r="N1024" i="5"/>
  <c r="M1024" i="5" s="1"/>
  <c r="N1025" i="5"/>
  <c r="M1025" i="5" s="1"/>
  <c r="N1026" i="5"/>
  <c r="M1026" i="5" s="1"/>
  <c r="N1027" i="5"/>
  <c r="M1027" i="5" s="1"/>
  <c r="N1028" i="5"/>
  <c r="M1028" i="5" s="1"/>
  <c r="N1029" i="5"/>
  <c r="M1029" i="5" s="1"/>
  <c r="N1030" i="5"/>
  <c r="M1030" i="5" s="1"/>
  <c r="N1031" i="5"/>
  <c r="M1031" i="5" s="1"/>
  <c r="N1032" i="5"/>
  <c r="M1032" i="5" s="1"/>
  <c r="P1003" i="5"/>
  <c r="P1005" i="5"/>
  <c r="P1006" i="5"/>
  <c r="P1007" i="5"/>
  <c r="P1008" i="5"/>
  <c r="P1009" i="5"/>
  <c r="P1010" i="5"/>
  <c r="P1011" i="5"/>
  <c r="P1012" i="5"/>
  <c r="P1013" i="5"/>
  <c r="P1014" i="5"/>
  <c r="P1015" i="5"/>
  <c r="P1016" i="5"/>
  <c r="P1017" i="5"/>
  <c r="P1018" i="5"/>
  <c r="P1019" i="5"/>
  <c r="P1020" i="5"/>
  <c r="P1021" i="5"/>
  <c r="P1022" i="5"/>
  <c r="P1023" i="5"/>
  <c r="P1024" i="5"/>
  <c r="P1025" i="5"/>
  <c r="P1026" i="5"/>
  <c r="P1027" i="5"/>
  <c r="P1028" i="5"/>
  <c r="P1029" i="5"/>
  <c r="P1030" i="5"/>
  <c r="P1031" i="5"/>
  <c r="P1032" i="5"/>
  <c r="Q1003" i="5"/>
  <c r="Q1005" i="5"/>
  <c r="Q1006" i="5"/>
  <c r="Q1007" i="5"/>
  <c r="Q1008" i="5"/>
  <c r="Q1009" i="5"/>
  <c r="Q1010" i="5"/>
  <c r="Q1011" i="5"/>
  <c r="Q1012" i="5"/>
  <c r="Q1013" i="5"/>
  <c r="Q1014" i="5"/>
  <c r="Q1015" i="5"/>
  <c r="Q1016" i="5"/>
  <c r="Q1017" i="5"/>
  <c r="Q1018" i="5"/>
  <c r="Q1019" i="5"/>
  <c r="Q1020" i="5"/>
  <c r="Q1021" i="5"/>
  <c r="Q1022" i="5"/>
  <c r="Q1023" i="5"/>
  <c r="Q1024" i="5"/>
  <c r="Q1025" i="5"/>
  <c r="Q1026" i="5"/>
  <c r="Q1027" i="5"/>
  <c r="Q1028" i="5"/>
  <c r="Q1029" i="5"/>
  <c r="Q1030" i="5"/>
  <c r="Q1031" i="5"/>
  <c r="Q1032" i="5"/>
  <c r="U1003" i="5"/>
  <c r="U1005" i="5"/>
  <c r="U1006" i="5"/>
  <c r="U1007" i="5"/>
  <c r="U1008" i="5"/>
  <c r="U1009" i="5"/>
  <c r="U1010" i="5"/>
  <c r="U1011" i="5"/>
  <c r="U1012" i="5"/>
  <c r="U1013" i="5"/>
  <c r="U1014" i="5"/>
  <c r="U1015" i="5"/>
  <c r="U1016" i="5"/>
  <c r="U1017" i="5"/>
  <c r="U1018" i="5"/>
  <c r="U1019" i="5"/>
  <c r="U1020" i="5"/>
  <c r="U1021" i="5"/>
  <c r="U1022" i="5"/>
  <c r="U1023" i="5"/>
  <c r="U1024" i="5"/>
  <c r="U1025" i="5"/>
  <c r="U1026" i="5"/>
  <c r="U1027" i="5"/>
  <c r="U1028" i="5"/>
  <c r="U1029" i="5"/>
  <c r="U1030" i="5"/>
  <c r="U1031" i="5"/>
  <c r="U1032" i="5"/>
  <c r="J985" i="5"/>
  <c r="T985" i="5" s="1"/>
  <c r="J986" i="5"/>
  <c r="T986" i="5" s="1"/>
  <c r="J987" i="5"/>
  <c r="T987" i="5" s="1"/>
  <c r="J988" i="5"/>
  <c r="T988" i="5" s="1"/>
  <c r="J989" i="5"/>
  <c r="T989" i="5" s="1"/>
  <c r="J990" i="5"/>
  <c r="T990" i="5" s="1"/>
  <c r="J991" i="5"/>
  <c r="T991" i="5" s="1"/>
  <c r="J998" i="5"/>
  <c r="T998" i="5" s="1"/>
  <c r="J999" i="5"/>
  <c r="T999" i="5" s="1"/>
  <c r="J1000" i="5"/>
  <c r="T1000" i="5" s="1"/>
  <c r="J1001" i="5"/>
  <c r="T1001" i="5" s="1"/>
  <c r="J1002" i="5"/>
  <c r="T1002" i="5" s="1"/>
  <c r="K985" i="5"/>
  <c r="K986" i="5"/>
  <c r="K987" i="5"/>
  <c r="K988" i="5"/>
  <c r="K989" i="5"/>
  <c r="K990" i="5"/>
  <c r="K991" i="5"/>
  <c r="K998" i="5"/>
  <c r="K999" i="5"/>
  <c r="K1000" i="5"/>
  <c r="L1000" i="5" s="1"/>
  <c r="K1001" i="5"/>
  <c r="K1002" i="5"/>
  <c r="L985" i="5"/>
  <c r="L986" i="5"/>
  <c r="L987" i="5"/>
  <c r="L988" i="5"/>
  <c r="L989" i="5"/>
  <c r="L990" i="5"/>
  <c r="L991" i="5"/>
  <c r="L998" i="5"/>
  <c r="N985" i="5"/>
  <c r="M985" i="5" s="1"/>
  <c r="N986" i="5"/>
  <c r="M986" i="5" s="1"/>
  <c r="N987" i="5"/>
  <c r="M987" i="5" s="1"/>
  <c r="N988" i="5"/>
  <c r="M988" i="5" s="1"/>
  <c r="N989" i="5"/>
  <c r="M989" i="5" s="1"/>
  <c r="N990" i="5"/>
  <c r="M990" i="5" s="1"/>
  <c r="N991" i="5"/>
  <c r="M991" i="5" s="1"/>
  <c r="N998" i="5"/>
  <c r="M998" i="5" s="1"/>
  <c r="N999" i="5"/>
  <c r="M999" i="5" s="1"/>
  <c r="N1000" i="5"/>
  <c r="M1000" i="5" s="1"/>
  <c r="N1001" i="5"/>
  <c r="M1001" i="5" s="1"/>
  <c r="N1002" i="5"/>
  <c r="M1002" i="5" s="1"/>
  <c r="P985" i="5"/>
  <c r="P986" i="5"/>
  <c r="P987" i="5"/>
  <c r="P988" i="5"/>
  <c r="P989" i="5"/>
  <c r="P990" i="5"/>
  <c r="P991" i="5"/>
  <c r="P998" i="5"/>
  <c r="P999" i="5"/>
  <c r="P1000" i="5"/>
  <c r="P1001" i="5"/>
  <c r="P1002" i="5"/>
  <c r="Q985" i="5"/>
  <c r="Q986" i="5"/>
  <c r="Q987" i="5"/>
  <c r="Q988" i="5"/>
  <c r="Q989" i="5"/>
  <c r="Q990" i="5"/>
  <c r="Q991" i="5"/>
  <c r="Q998" i="5"/>
  <c r="Q999" i="5"/>
  <c r="Q1000" i="5"/>
  <c r="Q1001" i="5"/>
  <c r="Q1002" i="5"/>
  <c r="U985" i="5"/>
  <c r="U986" i="5"/>
  <c r="U987" i="5"/>
  <c r="U988" i="5"/>
  <c r="U989" i="5"/>
  <c r="U990" i="5"/>
  <c r="U991" i="5"/>
  <c r="U998" i="5"/>
  <c r="U999" i="5"/>
  <c r="U1000" i="5"/>
  <c r="U1001" i="5"/>
  <c r="U1002" i="5"/>
  <c r="J955" i="5"/>
  <c r="T955" i="5" s="1"/>
  <c r="J956" i="5"/>
  <c r="J980" i="5"/>
  <c r="T980" i="5" s="1"/>
  <c r="J981" i="5"/>
  <c r="T981" i="5" s="1"/>
  <c r="J982" i="5"/>
  <c r="T982" i="5" s="1"/>
  <c r="J983" i="5"/>
  <c r="J984" i="5"/>
  <c r="T984" i="5" s="1"/>
  <c r="K955" i="5"/>
  <c r="K956" i="5"/>
  <c r="K980" i="5"/>
  <c r="K981" i="5"/>
  <c r="K982" i="5"/>
  <c r="K983" i="5"/>
  <c r="K984" i="5"/>
  <c r="N955" i="5"/>
  <c r="M955" i="5" s="1"/>
  <c r="N956" i="5"/>
  <c r="M956" i="5" s="1"/>
  <c r="N980" i="5"/>
  <c r="M980" i="5" s="1"/>
  <c r="N981" i="5"/>
  <c r="M981" i="5" s="1"/>
  <c r="N982" i="5"/>
  <c r="M982" i="5" s="1"/>
  <c r="N983" i="5"/>
  <c r="M983" i="5" s="1"/>
  <c r="N984" i="5"/>
  <c r="M984" i="5" s="1"/>
  <c r="P955" i="5"/>
  <c r="P956" i="5"/>
  <c r="P980" i="5"/>
  <c r="P981" i="5"/>
  <c r="P982" i="5"/>
  <c r="P983" i="5"/>
  <c r="P984" i="5"/>
  <c r="Q955" i="5"/>
  <c r="Q956" i="5"/>
  <c r="Q980" i="5"/>
  <c r="Q981" i="5"/>
  <c r="Q982" i="5"/>
  <c r="Q983" i="5"/>
  <c r="Q984" i="5"/>
  <c r="U955" i="5"/>
  <c r="U956" i="5"/>
  <c r="U980" i="5"/>
  <c r="U981" i="5"/>
  <c r="U982" i="5"/>
  <c r="U983" i="5"/>
  <c r="U984" i="5"/>
  <c r="J954" i="5"/>
  <c r="T954" i="5" s="1"/>
  <c r="K954" i="5"/>
  <c r="N954" i="5"/>
  <c r="M954" i="5" s="1"/>
  <c r="P954" i="5"/>
  <c r="Q954" i="5"/>
  <c r="U954" i="5"/>
  <c r="J938" i="5"/>
  <c r="T938" i="5" s="1"/>
  <c r="J939" i="5"/>
  <c r="T939" i="5" s="1"/>
  <c r="J940" i="5"/>
  <c r="T940" i="5" s="1"/>
  <c r="J941" i="5"/>
  <c r="T941" i="5" s="1"/>
  <c r="J942" i="5"/>
  <c r="T942" i="5" s="1"/>
  <c r="J943" i="5"/>
  <c r="T943" i="5" s="1"/>
  <c r="J944" i="5"/>
  <c r="T944" i="5" s="1"/>
  <c r="J945" i="5"/>
  <c r="T945" i="5" s="1"/>
  <c r="J946" i="5"/>
  <c r="T946" i="5" s="1"/>
  <c r="J947" i="5"/>
  <c r="T947" i="5" s="1"/>
  <c r="K938" i="5"/>
  <c r="K939" i="5"/>
  <c r="K940" i="5"/>
  <c r="K941" i="5"/>
  <c r="K942" i="5"/>
  <c r="K943" i="5"/>
  <c r="K944" i="5"/>
  <c r="K945" i="5"/>
  <c r="K946" i="5"/>
  <c r="K947" i="5"/>
  <c r="N938" i="5"/>
  <c r="M938" i="5" s="1"/>
  <c r="N939" i="5"/>
  <c r="M939" i="5" s="1"/>
  <c r="N940" i="5"/>
  <c r="M940" i="5" s="1"/>
  <c r="N941" i="5"/>
  <c r="M941" i="5" s="1"/>
  <c r="N942" i="5"/>
  <c r="M942" i="5" s="1"/>
  <c r="N943" i="5"/>
  <c r="M943" i="5" s="1"/>
  <c r="N944" i="5"/>
  <c r="M944" i="5" s="1"/>
  <c r="N945" i="5"/>
  <c r="M945" i="5" s="1"/>
  <c r="N946" i="5"/>
  <c r="M946" i="5" s="1"/>
  <c r="N947" i="5"/>
  <c r="M947" i="5" s="1"/>
  <c r="P938" i="5"/>
  <c r="P939" i="5"/>
  <c r="P940" i="5"/>
  <c r="P941" i="5"/>
  <c r="P942" i="5"/>
  <c r="P943" i="5"/>
  <c r="P944" i="5"/>
  <c r="P945" i="5"/>
  <c r="P946" i="5"/>
  <c r="P947" i="5"/>
  <c r="Q938" i="5"/>
  <c r="Q939" i="5"/>
  <c r="Q940" i="5"/>
  <c r="Q941" i="5"/>
  <c r="Q942" i="5"/>
  <c r="Q943" i="5"/>
  <c r="Q944" i="5"/>
  <c r="Q945" i="5"/>
  <c r="Q946" i="5"/>
  <c r="Q947" i="5"/>
  <c r="U938" i="5"/>
  <c r="U939" i="5"/>
  <c r="U940" i="5"/>
  <c r="U941" i="5"/>
  <c r="U942" i="5"/>
  <c r="U943" i="5"/>
  <c r="U944" i="5"/>
  <c r="U945" i="5"/>
  <c r="U946" i="5"/>
  <c r="U947" i="5"/>
  <c r="J927" i="5"/>
  <c r="J928" i="5"/>
  <c r="T928" i="5" s="1"/>
  <c r="J929" i="5"/>
  <c r="T929" i="5" s="1"/>
  <c r="J930" i="5"/>
  <c r="T930" i="5" s="1"/>
  <c r="J931" i="5"/>
  <c r="K927" i="5"/>
  <c r="K928" i="5"/>
  <c r="K929" i="5"/>
  <c r="K930" i="5"/>
  <c r="K931" i="5"/>
  <c r="N927" i="5"/>
  <c r="M927" i="5" s="1"/>
  <c r="N928" i="5"/>
  <c r="M928" i="5" s="1"/>
  <c r="N929" i="5"/>
  <c r="M929" i="5" s="1"/>
  <c r="N930" i="5"/>
  <c r="M930" i="5" s="1"/>
  <c r="N931" i="5"/>
  <c r="M931" i="5" s="1"/>
  <c r="P927" i="5"/>
  <c r="P928" i="5"/>
  <c r="P929" i="5"/>
  <c r="P930" i="5"/>
  <c r="P931" i="5"/>
  <c r="Q927" i="5"/>
  <c r="Q928" i="5"/>
  <c r="Q929" i="5"/>
  <c r="Q930" i="5"/>
  <c r="Q931" i="5"/>
  <c r="U927" i="5"/>
  <c r="U928" i="5"/>
  <c r="U929" i="5"/>
  <c r="U930" i="5"/>
  <c r="U931" i="5"/>
  <c r="J922" i="5"/>
  <c r="J923" i="5"/>
  <c r="T923" i="5" s="1"/>
  <c r="J924" i="5"/>
  <c r="T924" i="5" s="1"/>
  <c r="J925" i="5"/>
  <c r="T925" i="5" s="1"/>
  <c r="J926" i="5"/>
  <c r="K922" i="5"/>
  <c r="K923" i="5"/>
  <c r="K924" i="5"/>
  <c r="K925" i="5"/>
  <c r="K926" i="5"/>
  <c r="N922" i="5"/>
  <c r="M922" i="5" s="1"/>
  <c r="N923" i="5"/>
  <c r="M923" i="5" s="1"/>
  <c r="N924" i="5"/>
  <c r="M924" i="5" s="1"/>
  <c r="N925" i="5"/>
  <c r="M925" i="5" s="1"/>
  <c r="N926" i="5"/>
  <c r="M926" i="5" s="1"/>
  <c r="P922" i="5"/>
  <c r="P923" i="5"/>
  <c r="P924" i="5"/>
  <c r="P925" i="5"/>
  <c r="P926" i="5"/>
  <c r="Q922" i="5"/>
  <c r="Q923" i="5"/>
  <c r="Q924" i="5"/>
  <c r="Q925" i="5"/>
  <c r="Q926" i="5"/>
  <c r="U922" i="5"/>
  <c r="U923" i="5"/>
  <c r="U924" i="5"/>
  <c r="U925" i="5"/>
  <c r="U926" i="5"/>
  <c r="J872" i="5"/>
  <c r="T872" i="5" s="1"/>
  <c r="J873" i="5"/>
  <c r="T873" i="5" s="1"/>
  <c r="J874" i="5"/>
  <c r="T874" i="5" s="1"/>
  <c r="J875" i="5"/>
  <c r="T875" i="5" s="1"/>
  <c r="J876" i="5"/>
  <c r="T876" i="5" s="1"/>
  <c r="J877" i="5"/>
  <c r="T877" i="5" s="1"/>
  <c r="J878" i="5"/>
  <c r="T878" i="5" s="1"/>
  <c r="J884" i="5"/>
  <c r="T884" i="5" s="1"/>
  <c r="J885" i="5"/>
  <c r="T885" i="5" s="1"/>
  <c r="J886" i="5"/>
  <c r="T886" i="5" s="1"/>
  <c r="J887" i="5"/>
  <c r="T887" i="5" s="1"/>
  <c r="J888" i="5"/>
  <c r="T888" i="5" s="1"/>
  <c r="J889" i="5"/>
  <c r="T889" i="5" s="1"/>
  <c r="J890" i="5"/>
  <c r="T890" i="5" s="1"/>
  <c r="J891" i="5"/>
  <c r="T891" i="5" s="1"/>
  <c r="J892" i="5"/>
  <c r="T892" i="5" s="1"/>
  <c r="J893" i="5"/>
  <c r="T893" i="5" s="1"/>
  <c r="J894" i="5"/>
  <c r="T894" i="5" s="1"/>
  <c r="J895" i="5"/>
  <c r="T895" i="5" s="1"/>
  <c r="J896" i="5"/>
  <c r="T896" i="5" s="1"/>
  <c r="J897" i="5"/>
  <c r="T897" i="5" s="1"/>
  <c r="J898" i="5"/>
  <c r="T898" i="5" s="1"/>
  <c r="J899" i="5"/>
  <c r="T899" i="5" s="1"/>
  <c r="J900" i="5"/>
  <c r="T900" i="5" s="1"/>
  <c r="J901" i="5"/>
  <c r="T901" i="5" s="1"/>
  <c r="J902" i="5"/>
  <c r="T902" i="5" s="1"/>
  <c r="J903" i="5"/>
  <c r="T903" i="5" s="1"/>
  <c r="J904" i="5"/>
  <c r="T904" i="5" s="1"/>
  <c r="J905" i="5"/>
  <c r="T905" i="5" s="1"/>
  <c r="J906" i="5"/>
  <c r="T906" i="5" s="1"/>
  <c r="J907" i="5"/>
  <c r="T907" i="5" s="1"/>
  <c r="J908" i="5"/>
  <c r="T908" i="5" s="1"/>
  <c r="J909" i="5"/>
  <c r="T909" i="5" s="1"/>
  <c r="J910" i="5"/>
  <c r="T910" i="5" s="1"/>
  <c r="J911" i="5"/>
  <c r="T911" i="5" s="1"/>
  <c r="J912" i="5"/>
  <c r="T912" i="5" s="1"/>
  <c r="J913" i="5"/>
  <c r="T913" i="5" s="1"/>
  <c r="J914" i="5"/>
  <c r="T914" i="5" s="1"/>
  <c r="J915" i="5"/>
  <c r="T915" i="5" s="1"/>
  <c r="J916" i="5"/>
  <c r="T916" i="5" s="1"/>
  <c r="J917" i="5"/>
  <c r="T917" i="5" s="1"/>
  <c r="J918" i="5"/>
  <c r="T918" i="5" s="1"/>
  <c r="K872" i="5"/>
  <c r="K873" i="5"/>
  <c r="K874" i="5"/>
  <c r="K875" i="5"/>
  <c r="K876" i="5"/>
  <c r="K877" i="5"/>
  <c r="K878" i="5"/>
  <c r="K884" i="5"/>
  <c r="K885" i="5"/>
  <c r="K886" i="5"/>
  <c r="K887" i="5"/>
  <c r="K888" i="5"/>
  <c r="K889" i="5"/>
  <c r="K890" i="5"/>
  <c r="K891" i="5"/>
  <c r="K892" i="5"/>
  <c r="K893" i="5"/>
  <c r="K894" i="5"/>
  <c r="K895" i="5"/>
  <c r="K896" i="5"/>
  <c r="K897" i="5"/>
  <c r="K898" i="5"/>
  <c r="K899" i="5"/>
  <c r="K900" i="5"/>
  <c r="K901" i="5"/>
  <c r="K902" i="5"/>
  <c r="K903" i="5"/>
  <c r="K904" i="5"/>
  <c r="K905" i="5"/>
  <c r="K906" i="5"/>
  <c r="K907" i="5"/>
  <c r="K908" i="5"/>
  <c r="K909" i="5"/>
  <c r="K910" i="5"/>
  <c r="K911" i="5"/>
  <c r="K912" i="5"/>
  <c r="K913" i="5"/>
  <c r="K914" i="5"/>
  <c r="K915" i="5"/>
  <c r="K916" i="5"/>
  <c r="K917" i="5"/>
  <c r="K918" i="5"/>
  <c r="N872" i="5"/>
  <c r="M872" i="5" s="1"/>
  <c r="N873" i="5"/>
  <c r="M873" i="5" s="1"/>
  <c r="N874" i="5"/>
  <c r="M874" i="5" s="1"/>
  <c r="N875" i="5"/>
  <c r="M875" i="5" s="1"/>
  <c r="N876" i="5"/>
  <c r="M876" i="5" s="1"/>
  <c r="N877" i="5"/>
  <c r="M877" i="5" s="1"/>
  <c r="N878" i="5"/>
  <c r="M878" i="5" s="1"/>
  <c r="N884" i="5"/>
  <c r="M884" i="5" s="1"/>
  <c r="N885" i="5"/>
  <c r="M885" i="5" s="1"/>
  <c r="N886" i="5"/>
  <c r="M886" i="5" s="1"/>
  <c r="N887" i="5"/>
  <c r="M887" i="5" s="1"/>
  <c r="N888" i="5"/>
  <c r="M888" i="5" s="1"/>
  <c r="N889" i="5"/>
  <c r="M889" i="5" s="1"/>
  <c r="N890" i="5"/>
  <c r="M890" i="5" s="1"/>
  <c r="N891" i="5"/>
  <c r="M891" i="5" s="1"/>
  <c r="N892" i="5"/>
  <c r="M892" i="5" s="1"/>
  <c r="N893" i="5"/>
  <c r="M893" i="5" s="1"/>
  <c r="N894" i="5"/>
  <c r="M894" i="5" s="1"/>
  <c r="N895" i="5"/>
  <c r="M895" i="5" s="1"/>
  <c r="N896" i="5"/>
  <c r="M896" i="5" s="1"/>
  <c r="N897" i="5"/>
  <c r="M897" i="5" s="1"/>
  <c r="N898" i="5"/>
  <c r="M898" i="5" s="1"/>
  <c r="N899" i="5"/>
  <c r="M899" i="5" s="1"/>
  <c r="N900" i="5"/>
  <c r="M900" i="5" s="1"/>
  <c r="N901" i="5"/>
  <c r="M901" i="5" s="1"/>
  <c r="N902" i="5"/>
  <c r="M902" i="5" s="1"/>
  <c r="N903" i="5"/>
  <c r="M903" i="5" s="1"/>
  <c r="N904" i="5"/>
  <c r="M904" i="5" s="1"/>
  <c r="N905" i="5"/>
  <c r="M905" i="5" s="1"/>
  <c r="N906" i="5"/>
  <c r="M906" i="5" s="1"/>
  <c r="N907" i="5"/>
  <c r="M907" i="5" s="1"/>
  <c r="N908" i="5"/>
  <c r="M908" i="5" s="1"/>
  <c r="N909" i="5"/>
  <c r="M909" i="5" s="1"/>
  <c r="N910" i="5"/>
  <c r="M910" i="5" s="1"/>
  <c r="N911" i="5"/>
  <c r="M911" i="5" s="1"/>
  <c r="N912" i="5"/>
  <c r="M912" i="5" s="1"/>
  <c r="N913" i="5"/>
  <c r="M913" i="5" s="1"/>
  <c r="N914" i="5"/>
  <c r="M914" i="5" s="1"/>
  <c r="N915" i="5"/>
  <c r="M915" i="5" s="1"/>
  <c r="N916" i="5"/>
  <c r="M916" i="5" s="1"/>
  <c r="N917" i="5"/>
  <c r="M917" i="5" s="1"/>
  <c r="N918" i="5"/>
  <c r="M918" i="5" s="1"/>
  <c r="P872" i="5"/>
  <c r="P873" i="5"/>
  <c r="P874" i="5"/>
  <c r="P875" i="5"/>
  <c r="P876" i="5"/>
  <c r="P877" i="5"/>
  <c r="P878" i="5"/>
  <c r="P884" i="5"/>
  <c r="P885" i="5"/>
  <c r="P886" i="5"/>
  <c r="P887" i="5"/>
  <c r="P888" i="5"/>
  <c r="P889" i="5"/>
  <c r="P890" i="5"/>
  <c r="P891" i="5"/>
  <c r="P892" i="5"/>
  <c r="P893" i="5"/>
  <c r="P894" i="5"/>
  <c r="P895" i="5"/>
  <c r="P896" i="5"/>
  <c r="P897" i="5"/>
  <c r="P898" i="5"/>
  <c r="P899" i="5"/>
  <c r="P900" i="5"/>
  <c r="P901" i="5"/>
  <c r="P902" i="5"/>
  <c r="P903" i="5"/>
  <c r="P904" i="5"/>
  <c r="P905" i="5"/>
  <c r="P906" i="5"/>
  <c r="P907" i="5"/>
  <c r="P908" i="5"/>
  <c r="P909" i="5"/>
  <c r="P910" i="5"/>
  <c r="P911" i="5"/>
  <c r="P912" i="5"/>
  <c r="P913" i="5"/>
  <c r="P914" i="5"/>
  <c r="P915" i="5"/>
  <c r="P916" i="5"/>
  <c r="P917" i="5"/>
  <c r="P918" i="5"/>
  <c r="Q872" i="5"/>
  <c r="Q873" i="5"/>
  <c r="Q874" i="5"/>
  <c r="Q875" i="5"/>
  <c r="Q876" i="5"/>
  <c r="Q877" i="5"/>
  <c r="Q878" i="5"/>
  <c r="Q884" i="5"/>
  <c r="Q885" i="5"/>
  <c r="Q886" i="5"/>
  <c r="Q887" i="5"/>
  <c r="Q888" i="5"/>
  <c r="Q889" i="5"/>
  <c r="Q890" i="5"/>
  <c r="Q891" i="5"/>
  <c r="Q892" i="5"/>
  <c r="Q893" i="5"/>
  <c r="Q894" i="5"/>
  <c r="Q895" i="5"/>
  <c r="Q896" i="5"/>
  <c r="Q897" i="5"/>
  <c r="Q898" i="5"/>
  <c r="Q899" i="5"/>
  <c r="Q900" i="5"/>
  <c r="Q901" i="5"/>
  <c r="Q902" i="5"/>
  <c r="Q903" i="5"/>
  <c r="Q904" i="5"/>
  <c r="Q905" i="5"/>
  <c r="Q906" i="5"/>
  <c r="Q907" i="5"/>
  <c r="Q908" i="5"/>
  <c r="Q909" i="5"/>
  <c r="Q910" i="5"/>
  <c r="Q911" i="5"/>
  <c r="Q912" i="5"/>
  <c r="Q913" i="5"/>
  <c r="Q914" i="5"/>
  <c r="Q915" i="5"/>
  <c r="Q916" i="5"/>
  <c r="Q917" i="5"/>
  <c r="Q918" i="5"/>
  <c r="U872" i="5"/>
  <c r="U873" i="5"/>
  <c r="U874" i="5"/>
  <c r="U875" i="5"/>
  <c r="U876" i="5"/>
  <c r="U877" i="5"/>
  <c r="U878" i="5"/>
  <c r="U884" i="5"/>
  <c r="U885" i="5"/>
  <c r="U886" i="5"/>
  <c r="U887" i="5"/>
  <c r="U888" i="5"/>
  <c r="U889" i="5"/>
  <c r="U890" i="5"/>
  <c r="U891" i="5"/>
  <c r="U892" i="5"/>
  <c r="U893" i="5"/>
  <c r="U894" i="5"/>
  <c r="U895" i="5"/>
  <c r="U896" i="5"/>
  <c r="U897" i="5"/>
  <c r="U898" i="5"/>
  <c r="U899" i="5"/>
  <c r="U900" i="5"/>
  <c r="U901" i="5"/>
  <c r="U902" i="5"/>
  <c r="U903" i="5"/>
  <c r="U904" i="5"/>
  <c r="U905" i="5"/>
  <c r="U906" i="5"/>
  <c r="U907" i="5"/>
  <c r="U908" i="5"/>
  <c r="U909" i="5"/>
  <c r="U910" i="5"/>
  <c r="U911" i="5"/>
  <c r="U912" i="5"/>
  <c r="U913" i="5"/>
  <c r="U914" i="5"/>
  <c r="U915" i="5"/>
  <c r="U916" i="5"/>
  <c r="U917" i="5"/>
  <c r="U918" i="5"/>
  <c r="J857" i="5"/>
  <c r="T857" i="5" s="1"/>
  <c r="J858" i="5"/>
  <c r="T858" i="5" s="1"/>
  <c r="J859" i="5"/>
  <c r="J860" i="5"/>
  <c r="T860" i="5" s="1"/>
  <c r="J861" i="5"/>
  <c r="T861" i="5" s="1"/>
  <c r="J866" i="5"/>
  <c r="T866" i="5" s="1"/>
  <c r="J867" i="5"/>
  <c r="J868" i="5"/>
  <c r="T868" i="5" s="1"/>
  <c r="J869" i="5"/>
  <c r="T869" i="5" s="1"/>
  <c r="J870" i="5"/>
  <c r="T870" i="5" s="1"/>
  <c r="J871" i="5"/>
  <c r="K857" i="5"/>
  <c r="K858" i="5"/>
  <c r="K859" i="5"/>
  <c r="K860" i="5"/>
  <c r="K861" i="5"/>
  <c r="K866" i="5"/>
  <c r="K867" i="5"/>
  <c r="K868" i="5"/>
  <c r="K869" i="5"/>
  <c r="K870" i="5"/>
  <c r="K871" i="5"/>
  <c r="N857" i="5"/>
  <c r="M857" i="5" s="1"/>
  <c r="N858" i="5"/>
  <c r="M858" i="5" s="1"/>
  <c r="N859" i="5"/>
  <c r="M859" i="5" s="1"/>
  <c r="N860" i="5"/>
  <c r="M860" i="5" s="1"/>
  <c r="N861" i="5"/>
  <c r="M861" i="5" s="1"/>
  <c r="N866" i="5"/>
  <c r="M866" i="5" s="1"/>
  <c r="N867" i="5"/>
  <c r="M867" i="5" s="1"/>
  <c r="N868" i="5"/>
  <c r="M868" i="5" s="1"/>
  <c r="N869" i="5"/>
  <c r="M869" i="5" s="1"/>
  <c r="N870" i="5"/>
  <c r="M870" i="5" s="1"/>
  <c r="N871" i="5"/>
  <c r="M871" i="5" s="1"/>
  <c r="P857" i="5"/>
  <c r="P858" i="5"/>
  <c r="P859" i="5"/>
  <c r="P860" i="5"/>
  <c r="P861" i="5"/>
  <c r="P866" i="5"/>
  <c r="P867" i="5"/>
  <c r="P868" i="5"/>
  <c r="P869" i="5"/>
  <c r="P870" i="5"/>
  <c r="P871" i="5"/>
  <c r="Q857" i="5"/>
  <c r="Q858" i="5"/>
  <c r="Q859" i="5"/>
  <c r="Q860" i="5"/>
  <c r="Q861" i="5"/>
  <c r="Q866" i="5"/>
  <c r="Q867" i="5"/>
  <c r="Q868" i="5"/>
  <c r="Q869" i="5"/>
  <c r="Q870" i="5"/>
  <c r="Q871" i="5"/>
  <c r="U857" i="5"/>
  <c r="U858" i="5"/>
  <c r="U859" i="5"/>
  <c r="U860" i="5"/>
  <c r="U861" i="5"/>
  <c r="U866" i="5"/>
  <c r="U867" i="5"/>
  <c r="U868" i="5"/>
  <c r="U869" i="5"/>
  <c r="U870" i="5"/>
  <c r="U871" i="5"/>
  <c r="J853" i="5"/>
  <c r="T853" i="5" s="1"/>
  <c r="J854" i="5"/>
  <c r="T854" i="5" s="1"/>
  <c r="K853" i="5"/>
  <c r="K854" i="5"/>
  <c r="N853" i="5"/>
  <c r="M853" i="5" s="1"/>
  <c r="N854" i="5"/>
  <c r="M854" i="5" s="1"/>
  <c r="P853" i="5"/>
  <c r="P854" i="5"/>
  <c r="Q853" i="5"/>
  <c r="Q854" i="5"/>
  <c r="U853" i="5"/>
  <c r="U854" i="5"/>
  <c r="J844" i="5"/>
  <c r="T844" i="5" s="1"/>
  <c r="J845" i="5"/>
  <c r="T845" i="5" s="1"/>
  <c r="J846" i="5"/>
  <c r="T846" i="5" s="1"/>
  <c r="J847" i="5"/>
  <c r="T847" i="5" s="1"/>
  <c r="J848" i="5"/>
  <c r="T848" i="5" s="1"/>
  <c r="J849" i="5"/>
  <c r="T849" i="5" s="1"/>
  <c r="K844" i="5"/>
  <c r="K845" i="5"/>
  <c r="K846" i="5"/>
  <c r="K847" i="5"/>
  <c r="K848" i="5"/>
  <c r="K849" i="5"/>
  <c r="N844" i="5"/>
  <c r="M844" i="5" s="1"/>
  <c r="N845" i="5"/>
  <c r="M845" i="5" s="1"/>
  <c r="N846" i="5"/>
  <c r="M846" i="5" s="1"/>
  <c r="N847" i="5"/>
  <c r="M847" i="5" s="1"/>
  <c r="N848" i="5"/>
  <c r="M848" i="5" s="1"/>
  <c r="N849" i="5"/>
  <c r="M849" i="5" s="1"/>
  <c r="P844" i="5"/>
  <c r="P845" i="5"/>
  <c r="P846" i="5"/>
  <c r="P847" i="5"/>
  <c r="P848" i="5"/>
  <c r="P849" i="5"/>
  <c r="Q844" i="5"/>
  <c r="Q845" i="5"/>
  <c r="Q846" i="5"/>
  <c r="Q847" i="5"/>
  <c r="Q848" i="5"/>
  <c r="Q849" i="5"/>
  <c r="U844" i="5"/>
  <c r="U845" i="5"/>
  <c r="U846" i="5"/>
  <c r="U847" i="5"/>
  <c r="U848" i="5"/>
  <c r="U849" i="5"/>
  <c r="J824" i="5"/>
  <c r="T824" i="5" s="1"/>
  <c r="J825" i="5"/>
  <c r="T825" i="5" s="1"/>
  <c r="J826" i="5"/>
  <c r="T826" i="5" s="1"/>
  <c r="J827" i="5"/>
  <c r="J828" i="5"/>
  <c r="T828" i="5" s="1"/>
  <c r="J829" i="5"/>
  <c r="T829" i="5" s="1"/>
  <c r="J830" i="5"/>
  <c r="T830" i="5" s="1"/>
  <c r="J831" i="5"/>
  <c r="T831" i="5" s="1"/>
  <c r="J832" i="5"/>
  <c r="T832" i="5" s="1"/>
  <c r="J833" i="5"/>
  <c r="J834" i="5"/>
  <c r="T834" i="5" s="1"/>
  <c r="J835" i="5"/>
  <c r="T835" i="5" s="1"/>
  <c r="K824" i="5"/>
  <c r="K825" i="5"/>
  <c r="K826" i="5"/>
  <c r="K827" i="5"/>
  <c r="K828" i="5"/>
  <c r="K829" i="5"/>
  <c r="K830" i="5"/>
  <c r="K831" i="5"/>
  <c r="K832" i="5"/>
  <c r="K833" i="5"/>
  <c r="K834" i="5"/>
  <c r="K835" i="5"/>
  <c r="L824" i="5"/>
  <c r="L825" i="5"/>
  <c r="L826" i="5"/>
  <c r="N824" i="5"/>
  <c r="M824" i="5" s="1"/>
  <c r="N825" i="5"/>
  <c r="M825" i="5" s="1"/>
  <c r="N826" i="5"/>
  <c r="M826" i="5" s="1"/>
  <c r="N827" i="5"/>
  <c r="M827" i="5" s="1"/>
  <c r="N828" i="5"/>
  <c r="M828" i="5" s="1"/>
  <c r="N829" i="5"/>
  <c r="M829" i="5" s="1"/>
  <c r="N830" i="5"/>
  <c r="M830" i="5" s="1"/>
  <c r="N831" i="5"/>
  <c r="M831" i="5" s="1"/>
  <c r="N832" i="5"/>
  <c r="M832" i="5" s="1"/>
  <c r="N833" i="5"/>
  <c r="M833" i="5" s="1"/>
  <c r="N834" i="5"/>
  <c r="M834" i="5" s="1"/>
  <c r="N835" i="5"/>
  <c r="M835" i="5" s="1"/>
  <c r="P824" i="5"/>
  <c r="P825" i="5"/>
  <c r="P826" i="5"/>
  <c r="P827" i="5"/>
  <c r="P828" i="5"/>
  <c r="P829" i="5"/>
  <c r="P830" i="5"/>
  <c r="P831" i="5"/>
  <c r="P832" i="5"/>
  <c r="P833" i="5"/>
  <c r="P834" i="5"/>
  <c r="P835" i="5"/>
  <c r="Q824" i="5"/>
  <c r="Q825" i="5"/>
  <c r="Q826" i="5"/>
  <c r="Q827" i="5"/>
  <c r="Q828" i="5"/>
  <c r="Q829" i="5"/>
  <c r="Q830" i="5"/>
  <c r="Q831" i="5"/>
  <c r="Q832" i="5"/>
  <c r="Q833" i="5"/>
  <c r="Q834" i="5"/>
  <c r="Q835" i="5"/>
  <c r="T827" i="5"/>
  <c r="U824" i="5"/>
  <c r="U825" i="5"/>
  <c r="U826" i="5"/>
  <c r="U827" i="5"/>
  <c r="U828" i="5"/>
  <c r="U829" i="5"/>
  <c r="U830" i="5"/>
  <c r="U831" i="5"/>
  <c r="U832" i="5"/>
  <c r="U833" i="5"/>
  <c r="U834" i="5"/>
  <c r="U835" i="5"/>
  <c r="J823" i="5"/>
  <c r="T823" i="5" s="1"/>
  <c r="K823" i="5"/>
  <c r="N823" i="5"/>
  <c r="M823" i="5" s="1"/>
  <c r="P823" i="5"/>
  <c r="Q823" i="5"/>
  <c r="U823" i="5"/>
  <c r="J754" i="5"/>
  <c r="T754" i="5" s="1"/>
  <c r="J755" i="5"/>
  <c r="T755" i="5" s="1"/>
  <c r="J756" i="5"/>
  <c r="T756" i="5" s="1"/>
  <c r="J757" i="5"/>
  <c r="J758" i="5"/>
  <c r="T758" i="5" s="1"/>
  <c r="J759" i="5"/>
  <c r="T759" i="5" s="1"/>
  <c r="J760" i="5"/>
  <c r="T760" i="5" s="1"/>
  <c r="J761" i="5"/>
  <c r="T761" i="5" s="1"/>
  <c r="J762" i="5"/>
  <c r="T762" i="5" s="1"/>
  <c r="J763" i="5"/>
  <c r="T763" i="5" s="1"/>
  <c r="J764" i="5"/>
  <c r="T764" i="5" s="1"/>
  <c r="J765" i="5"/>
  <c r="T765" i="5" s="1"/>
  <c r="J766" i="5"/>
  <c r="T766" i="5" s="1"/>
  <c r="J767" i="5"/>
  <c r="J768" i="5"/>
  <c r="T768" i="5" s="1"/>
  <c r="J769" i="5"/>
  <c r="T769" i="5" s="1"/>
  <c r="J770" i="5"/>
  <c r="T770" i="5" s="1"/>
  <c r="J771" i="5"/>
  <c r="J772" i="5"/>
  <c r="T772" i="5" s="1"/>
  <c r="J773" i="5"/>
  <c r="T773" i="5" s="1"/>
  <c r="J774" i="5"/>
  <c r="T774" i="5" s="1"/>
  <c r="J775" i="5"/>
  <c r="J776" i="5"/>
  <c r="T776" i="5" s="1"/>
  <c r="J777" i="5"/>
  <c r="T777" i="5" s="1"/>
  <c r="J778" i="5"/>
  <c r="T778" i="5" s="1"/>
  <c r="J779" i="5"/>
  <c r="J780" i="5"/>
  <c r="T780" i="5" s="1"/>
  <c r="J781" i="5"/>
  <c r="T781" i="5" s="1"/>
  <c r="K754" i="5"/>
  <c r="K755" i="5"/>
  <c r="K756" i="5"/>
  <c r="K757" i="5"/>
  <c r="K758" i="5"/>
  <c r="K759" i="5"/>
  <c r="K760" i="5"/>
  <c r="K761" i="5"/>
  <c r="K762" i="5"/>
  <c r="K763" i="5"/>
  <c r="K764" i="5"/>
  <c r="K765" i="5"/>
  <c r="K766" i="5"/>
  <c r="K767" i="5"/>
  <c r="K768" i="5"/>
  <c r="L768" i="5" s="1"/>
  <c r="K769" i="5"/>
  <c r="K770" i="5"/>
  <c r="K771" i="5"/>
  <c r="K772" i="5"/>
  <c r="L772" i="5" s="1"/>
  <c r="K773" i="5"/>
  <c r="K774" i="5"/>
  <c r="K775" i="5"/>
  <c r="K776" i="5"/>
  <c r="L776" i="5" s="1"/>
  <c r="K777" i="5"/>
  <c r="L777" i="5" s="1"/>
  <c r="K778" i="5"/>
  <c r="K779" i="5"/>
  <c r="K780" i="5"/>
  <c r="K781" i="5"/>
  <c r="L781" i="5" s="1"/>
  <c r="L754" i="5"/>
  <c r="L755" i="5"/>
  <c r="L756" i="5"/>
  <c r="L757" i="5"/>
  <c r="L758" i="5"/>
  <c r="L759" i="5"/>
  <c r="L760" i="5"/>
  <c r="L761" i="5"/>
  <c r="L762" i="5"/>
  <c r="L763" i="5"/>
  <c r="L764" i="5"/>
  <c r="L765" i="5"/>
  <c r="N754" i="5"/>
  <c r="M754" i="5" s="1"/>
  <c r="N755" i="5"/>
  <c r="M755" i="5" s="1"/>
  <c r="N756" i="5"/>
  <c r="M756" i="5" s="1"/>
  <c r="N757" i="5"/>
  <c r="M757" i="5" s="1"/>
  <c r="N758" i="5"/>
  <c r="M758" i="5" s="1"/>
  <c r="N759" i="5"/>
  <c r="M759" i="5" s="1"/>
  <c r="N760" i="5"/>
  <c r="M760" i="5" s="1"/>
  <c r="N761" i="5"/>
  <c r="M761" i="5" s="1"/>
  <c r="N762" i="5"/>
  <c r="M762" i="5" s="1"/>
  <c r="N763" i="5"/>
  <c r="M763" i="5" s="1"/>
  <c r="N764" i="5"/>
  <c r="M764" i="5" s="1"/>
  <c r="N765" i="5"/>
  <c r="M765" i="5" s="1"/>
  <c r="N766" i="5"/>
  <c r="M766" i="5" s="1"/>
  <c r="N767" i="5"/>
  <c r="M767" i="5" s="1"/>
  <c r="N768" i="5"/>
  <c r="M768" i="5" s="1"/>
  <c r="N769" i="5"/>
  <c r="M769" i="5" s="1"/>
  <c r="N770" i="5"/>
  <c r="M770" i="5" s="1"/>
  <c r="N771" i="5"/>
  <c r="M771" i="5" s="1"/>
  <c r="N772" i="5"/>
  <c r="M772" i="5" s="1"/>
  <c r="N773" i="5"/>
  <c r="M773" i="5" s="1"/>
  <c r="N774" i="5"/>
  <c r="M774" i="5" s="1"/>
  <c r="N775" i="5"/>
  <c r="M775" i="5" s="1"/>
  <c r="N776" i="5"/>
  <c r="M776" i="5" s="1"/>
  <c r="N777" i="5"/>
  <c r="M777" i="5" s="1"/>
  <c r="N778" i="5"/>
  <c r="M778" i="5" s="1"/>
  <c r="N779" i="5"/>
  <c r="M779" i="5" s="1"/>
  <c r="N780" i="5"/>
  <c r="M780" i="5" s="1"/>
  <c r="N781" i="5"/>
  <c r="M781" i="5" s="1"/>
  <c r="P754" i="5"/>
  <c r="P755" i="5"/>
  <c r="P756" i="5"/>
  <c r="P757" i="5"/>
  <c r="P758" i="5"/>
  <c r="P759" i="5"/>
  <c r="P760" i="5"/>
  <c r="P761" i="5"/>
  <c r="P762" i="5"/>
  <c r="P763" i="5"/>
  <c r="P764" i="5"/>
  <c r="P765" i="5"/>
  <c r="P766" i="5"/>
  <c r="P767" i="5"/>
  <c r="P768" i="5"/>
  <c r="P769" i="5"/>
  <c r="P770" i="5"/>
  <c r="P771" i="5"/>
  <c r="P772" i="5"/>
  <c r="P773" i="5"/>
  <c r="P774" i="5"/>
  <c r="P775" i="5"/>
  <c r="P776" i="5"/>
  <c r="P777" i="5"/>
  <c r="P778" i="5"/>
  <c r="P779" i="5"/>
  <c r="P780" i="5"/>
  <c r="P781" i="5"/>
  <c r="Q754" i="5"/>
  <c r="Q755" i="5"/>
  <c r="Q756" i="5"/>
  <c r="Q757" i="5"/>
  <c r="Q758" i="5"/>
  <c r="Q759" i="5"/>
  <c r="Q760" i="5"/>
  <c r="Q761" i="5"/>
  <c r="Q762" i="5"/>
  <c r="Q763" i="5"/>
  <c r="Q764" i="5"/>
  <c r="Q765" i="5"/>
  <c r="Q766" i="5"/>
  <c r="Q767" i="5"/>
  <c r="Q768" i="5"/>
  <c r="Q769" i="5"/>
  <c r="Q770" i="5"/>
  <c r="Q771" i="5"/>
  <c r="Q772" i="5"/>
  <c r="Q773" i="5"/>
  <c r="Q774" i="5"/>
  <c r="Q775" i="5"/>
  <c r="Q776" i="5"/>
  <c r="Q777" i="5"/>
  <c r="Q778" i="5"/>
  <c r="Q779" i="5"/>
  <c r="Q780" i="5"/>
  <c r="Q781" i="5"/>
  <c r="T757" i="5"/>
  <c r="U754" i="5"/>
  <c r="U755" i="5"/>
  <c r="U756" i="5"/>
  <c r="U757" i="5"/>
  <c r="U758" i="5"/>
  <c r="U759" i="5"/>
  <c r="U760" i="5"/>
  <c r="U761" i="5"/>
  <c r="U762" i="5"/>
  <c r="U763" i="5"/>
  <c r="U764" i="5"/>
  <c r="U765" i="5"/>
  <c r="U766" i="5"/>
  <c r="U767" i="5"/>
  <c r="U768" i="5"/>
  <c r="U769" i="5"/>
  <c r="U770" i="5"/>
  <c r="U771" i="5"/>
  <c r="U772" i="5"/>
  <c r="U773" i="5"/>
  <c r="U774" i="5"/>
  <c r="U775" i="5"/>
  <c r="U776" i="5"/>
  <c r="U777" i="5"/>
  <c r="U778" i="5"/>
  <c r="U779" i="5"/>
  <c r="U780" i="5"/>
  <c r="U781" i="5"/>
  <c r="J748" i="5"/>
  <c r="T748" i="5" s="1"/>
  <c r="J749" i="5"/>
  <c r="T749" i="5" s="1"/>
  <c r="J750" i="5"/>
  <c r="T750" i="5" s="1"/>
  <c r="J751" i="5"/>
  <c r="T751" i="5" s="1"/>
  <c r="J752" i="5"/>
  <c r="T752" i="5" s="1"/>
  <c r="J753" i="5"/>
  <c r="T753" i="5" s="1"/>
  <c r="K748" i="5"/>
  <c r="K749" i="5"/>
  <c r="K750" i="5"/>
  <c r="K751" i="5"/>
  <c r="K752" i="5"/>
  <c r="K753" i="5"/>
  <c r="N748" i="5"/>
  <c r="M748" i="5" s="1"/>
  <c r="N749" i="5"/>
  <c r="M749" i="5" s="1"/>
  <c r="N750" i="5"/>
  <c r="M750" i="5" s="1"/>
  <c r="N751" i="5"/>
  <c r="M751" i="5" s="1"/>
  <c r="N752" i="5"/>
  <c r="M752" i="5" s="1"/>
  <c r="N753" i="5"/>
  <c r="M753" i="5" s="1"/>
  <c r="P748" i="5"/>
  <c r="P749" i="5"/>
  <c r="P750" i="5"/>
  <c r="P751" i="5"/>
  <c r="P752" i="5"/>
  <c r="P753" i="5"/>
  <c r="Q748" i="5"/>
  <c r="Q749" i="5"/>
  <c r="Q750" i="5"/>
  <c r="Q751" i="5"/>
  <c r="Q752" i="5"/>
  <c r="Q753" i="5"/>
  <c r="U748" i="5"/>
  <c r="U749" i="5"/>
  <c r="U750" i="5"/>
  <c r="U751" i="5"/>
  <c r="U752" i="5"/>
  <c r="U753" i="5"/>
  <c r="J693" i="5"/>
  <c r="T693" i="5" s="1"/>
  <c r="J694" i="5"/>
  <c r="T694" i="5" s="1"/>
  <c r="J695" i="5"/>
  <c r="J696" i="5"/>
  <c r="T696" i="5" s="1"/>
  <c r="J697" i="5"/>
  <c r="T697" i="5" s="1"/>
  <c r="J698" i="5"/>
  <c r="T698" i="5" s="1"/>
  <c r="J699" i="5"/>
  <c r="T699" i="5" s="1"/>
  <c r="J700" i="5"/>
  <c r="T700" i="5" s="1"/>
  <c r="J701" i="5"/>
  <c r="T701" i="5" s="1"/>
  <c r="J702" i="5"/>
  <c r="T702" i="5" s="1"/>
  <c r="J703" i="5"/>
  <c r="K693" i="5"/>
  <c r="K694" i="5"/>
  <c r="K695" i="5"/>
  <c r="K696" i="5"/>
  <c r="K697" i="5"/>
  <c r="K698" i="5"/>
  <c r="K699" i="5"/>
  <c r="K700" i="5"/>
  <c r="K701" i="5"/>
  <c r="K702" i="5"/>
  <c r="K703" i="5"/>
  <c r="N693" i="5"/>
  <c r="M693" i="5" s="1"/>
  <c r="N694" i="5"/>
  <c r="M694" i="5" s="1"/>
  <c r="N695" i="5"/>
  <c r="M695" i="5" s="1"/>
  <c r="N696" i="5"/>
  <c r="M696" i="5" s="1"/>
  <c r="N697" i="5"/>
  <c r="M697" i="5" s="1"/>
  <c r="N698" i="5"/>
  <c r="M698" i="5" s="1"/>
  <c r="N699" i="5"/>
  <c r="M699" i="5" s="1"/>
  <c r="N700" i="5"/>
  <c r="M700" i="5" s="1"/>
  <c r="N701" i="5"/>
  <c r="M701" i="5" s="1"/>
  <c r="N702" i="5"/>
  <c r="M702" i="5" s="1"/>
  <c r="N703" i="5"/>
  <c r="M703" i="5" s="1"/>
  <c r="P693" i="5"/>
  <c r="P694" i="5"/>
  <c r="P695" i="5"/>
  <c r="P696" i="5"/>
  <c r="P697" i="5"/>
  <c r="P698" i="5"/>
  <c r="P699" i="5"/>
  <c r="P700" i="5"/>
  <c r="P701" i="5"/>
  <c r="P702" i="5"/>
  <c r="P703" i="5"/>
  <c r="Q693" i="5"/>
  <c r="Q694" i="5"/>
  <c r="Q695" i="5"/>
  <c r="Q696" i="5"/>
  <c r="Q697" i="5"/>
  <c r="Q698" i="5"/>
  <c r="Q699" i="5"/>
  <c r="Q700" i="5"/>
  <c r="Q701" i="5"/>
  <c r="Q702" i="5"/>
  <c r="Q703" i="5"/>
  <c r="U693" i="5"/>
  <c r="U694" i="5"/>
  <c r="U695" i="5"/>
  <c r="U696" i="5"/>
  <c r="U697" i="5"/>
  <c r="U698" i="5"/>
  <c r="U699" i="5"/>
  <c r="U700" i="5"/>
  <c r="U701" i="5"/>
  <c r="U702" i="5"/>
  <c r="U703" i="5"/>
  <c r="J658" i="5"/>
  <c r="T658" i="5" s="1"/>
  <c r="J659" i="5"/>
  <c r="T659" i="5" s="1"/>
  <c r="J660" i="5"/>
  <c r="T660" i="5" s="1"/>
  <c r="J661" i="5"/>
  <c r="T661" i="5" s="1"/>
  <c r="J662" i="5"/>
  <c r="T662" i="5" s="1"/>
  <c r="J663" i="5"/>
  <c r="T663" i="5" s="1"/>
  <c r="J664" i="5"/>
  <c r="T664" i="5" s="1"/>
  <c r="J665" i="5"/>
  <c r="T665" i="5" s="1"/>
  <c r="J666" i="5"/>
  <c r="T666" i="5" s="1"/>
  <c r="J667" i="5"/>
  <c r="T667" i="5" s="1"/>
  <c r="J668" i="5"/>
  <c r="T668" i="5" s="1"/>
  <c r="J669" i="5"/>
  <c r="T669" i="5" s="1"/>
  <c r="K658" i="5"/>
  <c r="L658" i="5" s="1"/>
  <c r="K659" i="5"/>
  <c r="L659" i="5" s="1"/>
  <c r="K660" i="5"/>
  <c r="L660" i="5" s="1"/>
  <c r="K661" i="5"/>
  <c r="L661" i="5" s="1"/>
  <c r="K662" i="5"/>
  <c r="K663" i="5"/>
  <c r="L663" i="5" s="1"/>
  <c r="K664" i="5"/>
  <c r="K665" i="5"/>
  <c r="K666" i="5"/>
  <c r="K667" i="5"/>
  <c r="K668" i="5"/>
  <c r="K669" i="5"/>
  <c r="L662" i="5"/>
  <c r="N658" i="5"/>
  <c r="M658" i="5" s="1"/>
  <c r="N659" i="5"/>
  <c r="M659" i="5" s="1"/>
  <c r="N660" i="5"/>
  <c r="M660" i="5" s="1"/>
  <c r="N661" i="5"/>
  <c r="M661" i="5" s="1"/>
  <c r="N662" i="5"/>
  <c r="M662" i="5" s="1"/>
  <c r="N663" i="5"/>
  <c r="M663" i="5" s="1"/>
  <c r="N664" i="5"/>
  <c r="M664" i="5" s="1"/>
  <c r="N665" i="5"/>
  <c r="M665" i="5" s="1"/>
  <c r="N666" i="5"/>
  <c r="M666" i="5" s="1"/>
  <c r="N667" i="5"/>
  <c r="M667" i="5" s="1"/>
  <c r="N668" i="5"/>
  <c r="M668" i="5" s="1"/>
  <c r="N669" i="5"/>
  <c r="M669" i="5" s="1"/>
  <c r="P658" i="5"/>
  <c r="P659" i="5"/>
  <c r="P660" i="5"/>
  <c r="P661" i="5"/>
  <c r="P662" i="5"/>
  <c r="P663" i="5"/>
  <c r="P664" i="5"/>
  <c r="P665" i="5"/>
  <c r="P666" i="5"/>
  <c r="P667" i="5"/>
  <c r="P668" i="5"/>
  <c r="P669" i="5"/>
  <c r="Q658" i="5"/>
  <c r="Q659" i="5"/>
  <c r="Q660" i="5"/>
  <c r="Q661" i="5"/>
  <c r="Q662" i="5"/>
  <c r="Q663" i="5"/>
  <c r="Q664" i="5"/>
  <c r="Q665" i="5"/>
  <c r="Q666" i="5"/>
  <c r="Q667" i="5"/>
  <c r="Q668" i="5"/>
  <c r="Q669" i="5"/>
  <c r="U658" i="5"/>
  <c r="U659" i="5"/>
  <c r="U660" i="5"/>
  <c r="U661" i="5"/>
  <c r="U662" i="5"/>
  <c r="U663" i="5"/>
  <c r="U664" i="5"/>
  <c r="U665" i="5"/>
  <c r="U666" i="5"/>
  <c r="U667" i="5"/>
  <c r="U668" i="5"/>
  <c r="U669" i="5"/>
  <c r="J621" i="5"/>
  <c r="T621" i="5" s="1"/>
  <c r="J622" i="5"/>
  <c r="J623" i="5"/>
  <c r="T623" i="5" s="1"/>
  <c r="J624" i="5"/>
  <c r="T624" i="5" s="1"/>
  <c r="J625" i="5"/>
  <c r="T625" i="5" s="1"/>
  <c r="J626" i="5"/>
  <c r="J627" i="5"/>
  <c r="T627" i="5" s="1"/>
  <c r="J628" i="5"/>
  <c r="T628" i="5" s="1"/>
  <c r="J629" i="5"/>
  <c r="T629" i="5" s="1"/>
  <c r="J630" i="5"/>
  <c r="J631" i="5"/>
  <c r="T631" i="5" s="1"/>
  <c r="J632" i="5"/>
  <c r="T632" i="5" s="1"/>
  <c r="J633" i="5"/>
  <c r="T633" i="5" s="1"/>
  <c r="J634" i="5"/>
  <c r="J635" i="5"/>
  <c r="T635" i="5" s="1"/>
  <c r="J636" i="5"/>
  <c r="T636" i="5" s="1"/>
  <c r="J637" i="5"/>
  <c r="T637" i="5" s="1"/>
  <c r="K621" i="5"/>
  <c r="K622" i="5"/>
  <c r="K623" i="5"/>
  <c r="K624" i="5"/>
  <c r="K625" i="5"/>
  <c r="K626" i="5"/>
  <c r="K627" i="5"/>
  <c r="K628" i="5"/>
  <c r="K629" i="5"/>
  <c r="K630" i="5"/>
  <c r="K631" i="5"/>
  <c r="K632" i="5"/>
  <c r="K633" i="5"/>
  <c r="K634" i="5"/>
  <c r="K635" i="5"/>
  <c r="K636" i="5"/>
  <c r="K637" i="5"/>
  <c r="N621" i="5"/>
  <c r="M621" i="5" s="1"/>
  <c r="N622" i="5"/>
  <c r="M622" i="5" s="1"/>
  <c r="N623" i="5"/>
  <c r="M623" i="5" s="1"/>
  <c r="N624" i="5"/>
  <c r="M624" i="5" s="1"/>
  <c r="N625" i="5"/>
  <c r="M625" i="5" s="1"/>
  <c r="N626" i="5"/>
  <c r="M626" i="5" s="1"/>
  <c r="N627" i="5"/>
  <c r="M627" i="5" s="1"/>
  <c r="N628" i="5"/>
  <c r="M628" i="5" s="1"/>
  <c r="N629" i="5"/>
  <c r="M629" i="5" s="1"/>
  <c r="N630" i="5"/>
  <c r="M630" i="5" s="1"/>
  <c r="N631" i="5"/>
  <c r="M631" i="5" s="1"/>
  <c r="N632" i="5"/>
  <c r="M632" i="5" s="1"/>
  <c r="N633" i="5"/>
  <c r="M633" i="5" s="1"/>
  <c r="N634" i="5"/>
  <c r="M634" i="5" s="1"/>
  <c r="N635" i="5"/>
  <c r="M635" i="5" s="1"/>
  <c r="N636" i="5"/>
  <c r="M636" i="5" s="1"/>
  <c r="N637" i="5"/>
  <c r="M637" i="5" s="1"/>
  <c r="P621" i="5"/>
  <c r="P622" i="5"/>
  <c r="P623" i="5"/>
  <c r="P624" i="5"/>
  <c r="P625" i="5"/>
  <c r="P626" i="5"/>
  <c r="P627" i="5"/>
  <c r="P628" i="5"/>
  <c r="P629" i="5"/>
  <c r="P630" i="5"/>
  <c r="P631" i="5"/>
  <c r="P632" i="5"/>
  <c r="P633" i="5"/>
  <c r="P634" i="5"/>
  <c r="P635" i="5"/>
  <c r="P636" i="5"/>
  <c r="P637" i="5"/>
  <c r="Q621" i="5"/>
  <c r="Q622" i="5"/>
  <c r="Q623" i="5"/>
  <c r="Q624" i="5"/>
  <c r="Q625" i="5"/>
  <c r="Q626" i="5"/>
  <c r="Q627" i="5"/>
  <c r="Q628" i="5"/>
  <c r="Q629" i="5"/>
  <c r="Q630" i="5"/>
  <c r="Q631" i="5"/>
  <c r="Q632" i="5"/>
  <c r="Q633" i="5"/>
  <c r="Q634" i="5"/>
  <c r="Q635" i="5"/>
  <c r="Q636" i="5"/>
  <c r="Q637" i="5"/>
  <c r="U621" i="5"/>
  <c r="U622" i="5"/>
  <c r="U623" i="5"/>
  <c r="U624" i="5"/>
  <c r="U625" i="5"/>
  <c r="U626" i="5"/>
  <c r="U627" i="5"/>
  <c r="U628" i="5"/>
  <c r="U629" i="5"/>
  <c r="U630" i="5"/>
  <c r="U631" i="5"/>
  <c r="U632" i="5"/>
  <c r="U633" i="5"/>
  <c r="U634" i="5"/>
  <c r="U635" i="5"/>
  <c r="U636" i="5"/>
  <c r="U637" i="5"/>
  <c r="J610" i="5"/>
  <c r="T610" i="5" s="1"/>
  <c r="J611" i="5"/>
  <c r="J612" i="5"/>
  <c r="T612" i="5" s="1"/>
  <c r="J613" i="5"/>
  <c r="T613" i="5" s="1"/>
  <c r="J614" i="5"/>
  <c r="T614" i="5" s="1"/>
  <c r="J615" i="5"/>
  <c r="J616" i="5"/>
  <c r="T616" i="5" s="1"/>
  <c r="J617" i="5"/>
  <c r="T617" i="5" s="1"/>
  <c r="J618" i="5"/>
  <c r="T618" i="5" s="1"/>
  <c r="J619" i="5"/>
  <c r="J620" i="5"/>
  <c r="T620" i="5" s="1"/>
  <c r="K610" i="5"/>
  <c r="K611" i="5"/>
  <c r="K612" i="5"/>
  <c r="K613" i="5"/>
  <c r="K614" i="5"/>
  <c r="K615" i="5"/>
  <c r="K616" i="5"/>
  <c r="K617" i="5"/>
  <c r="K618" i="5"/>
  <c r="K619" i="5"/>
  <c r="K620" i="5"/>
  <c r="N610" i="5"/>
  <c r="M610" i="5" s="1"/>
  <c r="N611" i="5"/>
  <c r="M611" i="5" s="1"/>
  <c r="N612" i="5"/>
  <c r="M612" i="5" s="1"/>
  <c r="N613" i="5"/>
  <c r="M613" i="5" s="1"/>
  <c r="N614" i="5"/>
  <c r="M614" i="5" s="1"/>
  <c r="N615" i="5"/>
  <c r="M615" i="5" s="1"/>
  <c r="N616" i="5"/>
  <c r="M616" i="5" s="1"/>
  <c r="N617" i="5"/>
  <c r="M617" i="5" s="1"/>
  <c r="N618" i="5"/>
  <c r="M618" i="5" s="1"/>
  <c r="N619" i="5"/>
  <c r="M619" i="5" s="1"/>
  <c r="N620" i="5"/>
  <c r="M620" i="5" s="1"/>
  <c r="P610" i="5"/>
  <c r="P611" i="5"/>
  <c r="P612" i="5"/>
  <c r="P613" i="5"/>
  <c r="P614" i="5"/>
  <c r="P615" i="5"/>
  <c r="P616" i="5"/>
  <c r="P617" i="5"/>
  <c r="P618" i="5"/>
  <c r="P619" i="5"/>
  <c r="P620" i="5"/>
  <c r="Q610" i="5"/>
  <c r="Q611" i="5"/>
  <c r="Q612" i="5"/>
  <c r="Q613" i="5"/>
  <c r="Q614" i="5"/>
  <c r="Q615" i="5"/>
  <c r="Q616" i="5"/>
  <c r="Q617" i="5"/>
  <c r="Q618" i="5"/>
  <c r="Q619" i="5"/>
  <c r="Q620" i="5"/>
  <c r="U610" i="5"/>
  <c r="U611" i="5"/>
  <c r="U612" i="5"/>
  <c r="U613" i="5"/>
  <c r="U614" i="5"/>
  <c r="U615" i="5"/>
  <c r="U616" i="5"/>
  <c r="U617" i="5"/>
  <c r="U618" i="5"/>
  <c r="U619" i="5"/>
  <c r="U620" i="5"/>
  <c r="J595" i="5"/>
  <c r="T595" i="5" s="1"/>
  <c r="J596" i="5"/>
  <c r="T596" i="5" s="1"/>
  <c r="J597" i="5"/>
  <c r="T597" i="5" s="1"/>
  <c r="J598" i="5"/>
  <c r="T598" i="5" s="1"/>
  <c r="J599" i="5"/>
  <c r="T599" i="5" s="1"/>
  <c r="J600" i="5"/>
  <c r="T600" i="5" s="1"/>
  <c r="K595" i="5"/>
  <c r="K596" i="5"/>
  <c r="K597" i="5"/>
  <c r="K598" i="5"/>
  <c r="K599" i="5"/>
  <c r="K600" i="5"/>
  <c r="N595" i="5"/>
  <c r="M595" i="5" s="1"/>
  <c r="N596" i="5"/>
  <c r="M596" i="5" s="1"/>
  <c r="N597" i="5"/>
  <c r="M597" i="5" s="1"/>
  <c r="N598" i="5"/>
  <c r="M598" i="5" s="1"/>
  <c r="N599" i="5"/>
  <c r="M599" i="5" s="1"/>
  <c r="N600" i="5"/>
  <c r="M600" i="5" s="1"/>
  <c r="P595" i="5"/>
  <c r="P596" i="5"/>
  <c r="P597" i="5"/>
  <c r="P598" i="5"/>
  <c r="P599" i="5"/>
  <c r="P600" i="5"/>
  <c r="Q595" i="5"/>
  <c r="Q596" i="5"/>
  <c r="Q597" i="5"/>
  <c r="Q598" i="5"/>
  <c r="Q599" i="5"/>
  <c r="Q600" i="5"/>
  <c r="U595" i="5"/>
  <c r="U596" i="5"/>
  <c r="U597" i="5"/>
  <c r="U598" i="5"/>
  <c r="U599" i="5"/>
  <c r="U600" i="5"/>
  <c r="J588" i="5"/>
  <c r="T588" i="5" s="1"/>
  <c r="J589" i="5"/>
  <c r="T589" i="5" s="1"/>
  <c r="J590" i="5"/>
  <c r="T590" i="5" s="1"/>
  <c r="J591" i="5"/>
  <c r="T591" i="5" s="1"/>
  <c r="J592" i="5"/>
  <c r="T592" i="5" s="1"/>
  <c r="J593" i="5"/>
  <c r="T593" i="5" s="1"/>
  <c r="K588" i="5"/>
  <c r="K589" i="5"/>
  <c r="K590" i="5"/>
  <c r="K591" i="5"/>
  <c r="K592" i="5"/>
  <c r="K593" i="5"/>
  <c r="N588" i="5"/>
  <c r="M588" i="5" s="1"/>
  <c r="N589" i="5"/>
  <c r="M589" i="5" s="1"/>
  <c r="N590" i="5"/>
  <c r="M590" i="5" s="1"/>
  <c r="N591" i="5"/>
  <c r="M591" i="5" s="1"/>
  <c r="N592" i="5"/>
  <c r="M592" i="5" s="1"/>
  <c r="N593" i="5"/>
  <c r="M593" i="5" s="1"/>
  <c r="P588" i="5"/>
  <c r="P589" i="5"/>
  <c r="P590" i="5"/>
  <c r="P591" i="5"/>
  <c r="P592" i="5"/>
  <c r="P593" i="5"/>
  <c r="Q588" i="5"/>
  <c r="Q589" i="5"/>
  <c r="Q590" i="5"/>
  <c r="Q591" i="5"/>
  <c r="Q592" i="5"/>
  <c r="Q593" i="5"/>
  <c r="U588" i="5"/>
  <c r="U589" i="5"/>
  <c r="U590" i="5"/>
  <c r="U591" i="5"/>
  <c r="U592" i="5"/>
  <c r="U593" i="5"/>
  <c r="J574" i="5"/>
  <c r="T574" i="5" s="1"/>
  <c r="J575" i="5"/>
  <c r="J576" i="5"/>
  <c r="T576" i="5" s="1"/>
  <c r="J577" i="5"/>
  <c r="T577" i="5" s="1"/>
  <c r="J578" i="5"/>
  <c r="T578" i="5" s="1"/>
  <c r="J579" i="5"/>
  <c r="T579" i="5" s="1"/>
  <c r="J580" i="5"/>
  <c r="T580" i="5" s="1"/>
  <c r="J585" i="5"/>
  <c r="T585" i="5" s="1"/>
  <c r="K574" i="5"/>
  <c r="K575" i="5"/>
  <c r="K576" i="5"/>
  <c r="K577" i="5"/>
  <c r="K578" i="5"/>
  <c r="L578" i="5" s="1"/>
  <c r="K579" i="5"/>
  <c r="K580" i="5"/>
  <c r="K585" i="5"/>
  <c r="L574" i="5"/>
  <c r="N574" i="5"/>
  <c r="M574" i="5" s="1"/>
  <c r="N575" i="5"/>
  <c r="M575" i="5" s="1"/>
  <c r="N576" i="5"/>
  <c r="M576" i="5" s="1"/>
  <c r="N577" i="5"/>
  <c r="M577" i="5" s="1"/>
  <c r="N578" i="5"/>
  <c r="M578" i="5" s="1"/>
  <c r="N579" i="5"/>
  <c r="M579" i="5" s="1"/>
  <c r="N580" i="5"/>
  <c r="M580" i="5" s="1"/>
  <c r="N585" i="5"/>
  <c r="M585" i="5" s="1"/>
  <c r="P574" i="5"/>
  <c r="P575" i="5"/>
  <c r="P576" i="5"/>
  <c r="P577" i="5"/>
  <c r="P578" i="5"/>
  <c r="P579" i="5"/>
  <c r="P580" i="5"/>
  <c r="P585" i="5"/>
  <c r="Q574" i="5"/>
  <c r="Q575" i="5"/>
  <c r="Q576" i="5"/>
  <c r="Q577" i="5"/>
  <c r="Q578" i="5"/>
  <c r="Q579" i="5"/>
  <c r="Q580" i="5"/>
  <c r="Q585" i="5"/>
  <c r="T575" i="5"/>
  <c r="U574" i="5"/>
  <c r="U575" i="5"/>
  <c r="U576" i="5"/>
  <c r="U577" i="5"/>
  <c r="U578" i="5"/>
  <c r="U579" i="5"/>
  <c r="U580" i="5"/>
  <c r="U585" i="5"/>
  <c r="J563" i="5"/>
  <c r="T563" i="5" s="1"/>
  <c r="J564" i="5"/>
  <c r="T564" i="5" s="1"/>
  <c r="J565" i="5"/>
  <c r="J566" i="5"/>
  <c r="T566" i="5" s="1"/>
  <c r="J567" i="5"/>
  <c r="T567" i="5" s="1"/>
  <c r="J568" i="5"/>
  <c r="T568" i="5" s="1"/>
  <c r="J569" i="5"/>
  <c r="J570" i="5"/>
  <c r="T570" i="5" s="1"/>
  <c r="J571" i="5"/>
  <c r="T571" i="5" s="1"/>
  <c r="J572" i="5"/>
  <c r="T572" i="5" s="1"/>
  <c r="J573" i="5"/>
  <c r="K563" i="5"/>
  <c r="K564" i="5"/>
  <c r="K565" i="5"/>
  <c r="K566" i="5"/>
  <c r="K567" i="5"/>
  <c r="K568" i="5"/>
  <c r="K569" i="5"/>
  <c r="K570" i="5"/>
  <c r="K571" i="5"/>
  <c r="K572" i="5"/>
  <c r="K573" i="5"/>
  <c r="N563" i="5"/>
  <c r="M563" i="5" s="1"/>
  <c r="N564" i="5"/>
  <c r="M564" i="5" s="1"/>
  <c r="N565" i="5"/>
  <c r="M565" i="5" s="1"/>
  <c r="N566" i="5"/>
  <c r="M566" i="5" s="1"/>
  <c r="N567" i="5"/>
  <c r="M567" i="5" s="1"/>
  <c r="N568" i="5"/>
  <c r="M568" i="5" s="1"/>
  <c r="N569" i="5"/>
  <c r="M569" i="5" s="1"/>
  <c r="N570" i="5"/>
  <c r="M570" i="5" s="1"/>
  <c r="N571" i="5"/>
  <c r="M571" i="5" s="1"/>
  <c r="N572" i="5"/>
  <c r="M572" i="5" s="1"/>
  <c r="N573" i="5"/>
  <c r="M573" i="5" s="1"/>
  <c r="P563" i="5"/>
  <c r="P564" i="5"/>
  <c r="P565" i="5"/>
  <c r="P566" i="5"/>
  <c r="P567" i="5"/>
  <c r="P568" i="5"/>
  <c r="P569" i="5"/>
  <c r="P570" i="5"/>
  <c r="P571" i="5"/>
  <c r="P572" i="5"/>
  <c r="P573" i="5"/>
  <c r="Q563" i="5"/>
  <c r="Q564" i="5"/>
  <c r="Q565" i="5"/>
  <c r="Q566" i="5"/>
  <c r="Q567" i="5"/>
  <c r="Q568" i="5"/>
  <c r="Q569" i="5"/>
  <c r="Q570" i="5"/>
  <c r="Q571" i="5"/>
  <c r="Q572" i="5"/>
  <c r="Q573" i="5"/>
  <c r="U563" i="5"/>
  <c r="U564" i="5"/>
  <c r="U565" i="5"/>
  <c r="U566" i="5"/>
  <c r="U567" i="5"/>
  <c r="U568" i="5"/>
  <c r="U569" i="5"/>
  <c r="U570" i="5"/>
  <c r="U571" i="5"/>
  <c r="U572" i="5"/>
  <c r="U573" i="5"/>
  <c r="J549" i="5"/>
  <c r="T549" i="5" s="1"/>
  <c r="K549" i="5"/>
  <c r="N549" i="5"/>
  <c r="M549" i="5" s="1"/>
  <c r="P549" i="5"/>
  <c r="Q549" i="5"/>
  <c r="U549" i="5"/>
  <c r="J512" i="5"/>
  <c r="T512" i="5" s="1"/>
  <c r="J513" i="5"/>
  <c r="T513" i="5" s="1"/>
  <c r="J514" i="5"/>
  <c r="J515" i="5"/>
  <c r="T515" i="5" s="1"/>
  <c r="J516" i="5"/>
  <c r="T516" i="5" s="1"/>
  <c r="J517" i="5"/>
  <c r="T517" i="5" s="1"/>
  <c r="J518" i="5"/>
  <c r="J519" i="5"/>
  <c r="T519" i="5" s="1"/>
  <c r="J520" i="5"/>
  <c r="T520" i="5" s="1"/>
  <c r="J521" i="5"/>
  <c r="T521" i="5" s="1"/>
  <c r="J522" i="5"/>
  <c r="T522" i="5" s="1"/>
  <c r="J523" i="5"/>
  <c r="T523" i="5" s="1"/>
  <c r="J524" i="5"/>
  <c r="T524" i="5" s="1"/>
  <c r="J525" i="5"/>
  <c r="T525" i="5" s="1"/>
  <c r="J526" i="5"/>
  <c r="J527" i="5"/>
  <c r="T527" i="5" s="1"/>
  <c r="J528" i="5"/>
  <c r="T528" i="5" s="1"/>
  <c r="J529" i="5"/>
  <c r="T529" i="5" s="1"/>
  <c r="J530" i="5"/>
  <c r="J531" i="5"/>
  <c r="T531" i="5" s="1"/>
  <c r="J532" i="5"/>
  <c r="T532" i="5" s="1"/>
  <c r="J533" i="5"/>
  <c r="T533" i="5" s="1"/>
  <c r="J534" i="5"/>
  <c r="J535" i="5"/>
  <c r="T535" i="5" s="1"/>
  <c r="J536" i="5"/>
  <c r="T536" i="5" s="1"/>
  <c r="J537" i="5"/>
  <c r="T537" i="5" s="1"/>
  <c r="J538" i="5"/>
  <c r="T538" i="5" s="1"/>
  <c r="J539" i="5"/>
  <c r="T539" i="5" s="1"/>
  <c r="J540" i="5"/>
  <c r="T540" i="5" s="1"/>
  <c r="J541" i="5"/>
  <c r="T541" i="5" s="1"/>
  <c r="J542" i="5"/>
  <c r="J543" i="5"/>
  <c r="T543" i="5" s="1"/>
  <c r="J544" i="5"/>
  <c r="T544" i="5" s="1"/>
  <c r="J545" i="5"/>
  <c r="T545" i="5" s="1"/>
  <c r="J546" i="5"/>
  <c r="K512" i="5"/>
  <c r="K513" i="5"/>
  <c r="K514" i="5"/>
  <c r="K515" i="5"/>
  <c r="K516" i="5"/>
  <c r="K517" i="5"/>
  <c r="K518" i="5"/>
  <c r="K519" i="5"/>
  <c r="K520" i="5"/>
  <c r="K521" i="5"/>
  <c r="K522" i="5"/>
  <c r="K523" i="5"/>
  <c r="K524" i="5"/>
  <c r="K525" i="5"/>
  <c r="K526" i="5"/>
  <c r="K527" i="5"/>
  <c r="K528" i="5"/>
  <c r="K529" i="5"/>
  <c r="K530" i="5"/>
  <c r="K531" i="5"/>
  <c r="K532" i="5"/>
  <c r="K533" i="5"/>
  <c r="K534" i="5"/>
  <c r="K535" i="5"/>
  <c r="K536" i="5"/>
  <c r="K537" i="5"/>
  <c r="K538" i="5"/>
  <c r="K539" i="5"/>
  <c r="K540" i="5"/>
  <c r="K541" i="5"/>
  <c r="K542" i="5"/>
  <c r="K543" i="5"/>
  <c r="K544" i="5"/>
  <c r="K545" i="5"/>
  <c r="K546" i="5"/>
  <c r="N512" i="5"/>
  <c r="M512" i="5" s="1"/>
  <c r="N513" i="5"/>
  <c r="M513" i="5" s="1"/>
  <c r="N514" i="5"/>
  <c r="M514" i="5" s="1"/>
  <c r="N515" i="5"/>
  <c r="M515" i="5" s="1"/>
  <c r="N516" i="5"/>
  <c r="M516" i="5" s="1"/>
  <c r="N517" i="5"/>
  <c r="M517" i="5" s="1"/>
  <c r="N518" i="5"/>
  <c r="M518" i="5" s="1"/>
  <c r="N519" i="5"/>
  <c r="M519" i="5" s="1"/>
  <c r="N520" i="5"/>
  <c r="M520" i="5" s="1"/>
  <c r="N521" i="5"/>
  <c r="M521" i="5" s="1"/>
  <c r="N522" i="5"/>
  <c r="M522" i="5" s="1"/>
  <c r="N523" i="5"/>
  <c r="M523" i="5" s="1"/>
  <c r="N524" i="5"/>
  <c r="M524" i="5" s="1"/>
  <c r="N525" i="5"/>
  <c r="M525" i="5" s="1"/>
  <c r="N526" i="5"/>
  <c r="M526" i="5" s="1"/>
  <c r="N527" i="5"/>
  <c r="M527" i="5" s="1"/>
  <c r="N528" i="5"/>
  <c r="M528" i="5" s="1"/>
  <c r="N529" i="5"/>
  <c r="M529" i="5" s="1"/>
  <c r="N530" i="5"/>
  <c r="M530" i="5" s="1"/>
  <c r="N531" i="5"/>
  <c r="M531" i="5" s="1"/>
  <c r="N532" i="5"/>
  <c r="M532" i="5" s="1"/>
  <c r="N533" i="5"/>
  <c r="M533" i="5" s="1"/>
  <c r="N534" i="5"/>
  <c r="M534" i="5" s="1"/>
  <c r="N535" i="5"/>
  <c r="M535" i="5" s="1"/>
  <c r="N536" i="5"/>
  <c r="M536" i="5" s="1"/>
  <c r="N537" i="5"/>
  <c r="M537" i="5" s="1"/>
  <c r="N538" i="5"/>
  <c r="M538" i="5" s="1"/>
  <c r="N539" i="5"/>
  <c r="M539" i="5" s="1"/>
  <c r="N540" i="5"/>
  <c r="M540" i="5" s="1"/>
  <c r="N541" i="5"/>
  <c r="M541" i="5" s="1"/>
  <c r="N542" i="5"/>
  <c r="M542" i="5" s="1"/>
  <c r="N543" i="5"/>
  <c r="M543" i="5" s="1"/>
  <c r="N544" i="5"/>
  <c r="M544" i="5" s="1"/>
  <c r="N545" i="5"/>
  <c r="M545" i="5" s="1"/>
  <c r="N546" i="5"/>
  <c r="M546" i="5" s="1"/>
  <c r="P512" i="5"/>
  <c r="P513" i="5"/>
  <c r="P514" i="5"/>
  <c r="P515" i="5"/>
  <c r="P516" i="5"/>
  <c r="P517" i="5"/>
  <c r="P518" i="5"/>
  <c r="P519" i="5"/>
  <c r="P520" i="5"/>
  <c r="P521" i="5"/>
  <c r="P522" i="5"/>
  <c r="P523" i="5"/>
  <c r="P524" i="5"/>
  <c r="P525" i="5"/>
  <c r="P526" i="5"/>
  <c r="P527" i="5"/>
  <c r="P528" i="5"/>
  <c r="P529" i="5"/>
  <c r="P530" i="5"/>
  <c r="P531" i="5"/>
  <c r="P532" i="5"/>
  <c r="P533" i="5"/>
  <c r="P534" i="5"/>
  <c r="P535" i="5"/>
  <c r="P536" i="5"/>
  <c r="P537" i="5"/>
  <c r="P538" i="5"/>
  <c r="P539" i="5"/>
  <c r="P540" i="5"/>
  <c r="P541" i="5"/>
  <c r="P542" i="5"/>
  <c r="P543" i="5"/>
  <c r="P544" i="5"/>
  <c r="P545" i="5"/>
  <c r="P546" i="5"/>
  <c r="Q512" i="5"/>
  <c r="Q513" i="5"/>
  <c r="Q514" i="5"/>
  <c r="Q515" i="5"/>
  <c r="Q516" i="5"/>
  <c r="Q517" i="5"/>
  <c r="Q518" i="5"/>
  <c r="Q519" i="5"/>
  <c r="Q520" i="5"/>
  <c r="Q521" i="5"/>
  <c r="Q522" i="5"/>
  <c r="Q523" i="5"/>
  <c r="Q524" i="5"/>
  <c r="Q525" i="5"/>
  <c r="Q526" i="5"/>
  <c r="Q527" i="5"/>
  <c r="Q528" i="5"/>
  <c r="Q529" i="5"/>
  <c r="Q530" i="5"/>
  <c r="Q531" i="5"/>
  <c r="Q532" i="5"/>
  <c r="Q533" i="5"/>
  <c r="Q534" i="5"/>
  <c r="Q535" i="5"/>
  <c r="Q536" i="5"/>
  <c r="Q537" i="5"/>
  <c r="Q538" i="5"/>
  <c r="Q539" i="5"/>
  <c r="Q540" i="5"/>
  <c r="Q541" i="5"/>
  <c r="Q542" i="5"/>
  <c r="Q543" i="5"/>
  <c r="Q544" i="5"/>
  <c r="Q545" i="5"/>
  <c r="Q546" i="5"/>
  <c r="U512" i="5"/>
  <c r="U513" i="5"/>
  <c r="U514" i="5"/>
  <c r="U515" i="5"/>
  <c r="U516" i="5"/>
  <c r="U517" i="5"/>
  <c r="U518" i="5"/>
  <c r="U519" i="5"/>
  <c r="U520" i="5"/>
  <c r="U521" i="5"/>
  <c r="U522" i="5"/>
  <c r="U523" i="5"/>
  <c r="U524" i="5"/>
  <c r="U525" i="5"/>
  <c r="U526" i="5"/>
  <c r="U527" i="5"/>
  <c r="U528" i="5"/>
  <c r="U529" i="5"/>
  <c r="U530" i="5"/>
  <c r="U531" i="5"/>
  <c r="U532" i="5"/>
  <c r="U533" i="5"/>
  <c r="U534" i="5"/>
  <c r="U535" i="5"/>
  <c r="U536" i="5"/>
  <c r="U537" i="5"/>
  <c r="U538" i="5"/>
  <c r="U539" i="5"/>
  <c r="U540" i="5"/>
  <c r="U541" i="5"/>
  <c r="U542" i="5"/>
  <c r="U543" i="5"/>
  <c r="U544" i="5"/>
  <c r="U545" i="5"/>
  <c r="U546" i="5"/>
  <c r="J505" i="5"/>
  <c r="T505" i="5" s="1"/>
  <c r="J506" i="5"/>
  <c r="T506" i="5" s="1"/>
  <c r="J507" i="5"/>
  <c r="J508" i="5"/>
  <c r="T508" i="5" s="1"/>
  <c r="J509" i="5"/>
  <c r="T509" i="5" s="1"/>
  <c r="J510" i="5"/>
  <c r="T510" i="5" s="1"/>
  <c r="J511" i="5"/>
  <c r="K505" i="5"/>
  <c r="K506" i="5"/>
  <c r="K507" i="5"/>
  <c r="K508" i="5"/>
  <c r="K509" i="5"/>
  <c r="K510" i="5"/>
  <c r="K511" i="5"/>
  <c r="N505" i="5"/>
  <c r="M505" i="5" s="1"/>
  <c r="N506" i="5"/>
  <c r="M506" i="5" s="1"/>
  <c r="N507" i="5"/>
  <c r="M507" i="5" s="1"/>
  <c r="N508" i="5"/>
  <c r="M508" i="5" s="1"/>
  <c r="N509" i="5"/>
  <c r="M509" i="5" s="1"/>
  <c r="N510" i="5"/>
  <c r="M510" i="5" s="1"/>
  <c r="N511" i="5"/>
  <c r="M511" i="5" s="1"/>
  <c r="P505" i="5"/>
  <c r="P506" i="5"/>
  <c r="P507" i="5"/>
  <c r="P508" i="5"/>
  <c r="P509" i="5"/>
  <c r="P510" i="5"/>
  <c r="P511" i="5"/>
  <c r="Q505" i="5"/>
  <c r="Q506" i="5"/>
  <c r="Q507" i="5"/>
  <c r="Q508" i="5"/>
  <c r="Q509" i="5"/>
  <c r="Q510" i="5"/>
  <c r="Q511" i="5"/>
  <c r="U505" i="5"/>
  <c r="U506" i="5"/>
  <c r="U507" i="5"/>
  <c r="U508" i="5"/>
  <c r="U509" i="5"/>
  <c r="U510" i="5"/>
  <c r="U511" i="5"/>
  <c r="J487" i="5"/>
  <c r="T487" i="5" s="1"/>
  <c r="J488" i="5"/>
  <c r="T488" i="5" s="1"/>
  <c r="K487" i="5"/>
  <c r="K488" i="5"/>
  <c r="N487" i="5"/>
  <c r="M487" i="5" s="1"/>
  <c r="N488" i="5"/>
  <c r="M488" i="5" s="1"/>
  <c r="P487" i="5"/>
  <c r="P488" i="5"/>
  <c r="Q487" i="5"/>
  <c r="Q488" i="5"/>
  <c r="U487" i="5"/>
  <c r="U488" i="5"/>
  <c r="J486" i="5"/>
  <c r="T486" i="5" s="1"/>
  <c r="K486" i="5"/>
  <c r="N486" i="5"/>
  <c r="M486" i="5" s="1"/>
  <c r="P486" i="5"/>
  <c r="Q486" i="5"/>
  <c r="U486" i="5"/>
  <c r="J424" i="5"/>
  <c r="J425" i="5"/>
  <c r="T425" i="5" s="1"/>
  <c r="J426" i="5"/>
  <c r="T426" i="5" s="1"/>
  <c r="J427" i="5"/>
  <c r="J428" i="5"/>
  <c r="J429" i="5"/>
  <c r="T429" i="5" s="1"/>
  <c r="J430" i="5"/>
  <c r="T430" i="5" s="1"/>
  <c r="K424" i="5"/>
  <c r="K425" i="5"/>
  <c r="K426" i="5"/>
  <c r="K427" i="5"/>
  <c r="K428" i="5"/>
  <c r="K429" i="5"/>
  <c r="K430" i="5"/>
  <c r="N424" i="5"/>
  <c r="M424" i="5" s="1"/>
  <c r="N425" i="5"/>
  <c r="M425" i="5" s="1"/>
  <c r="N426" i="5"/>
  <c r="M426" i="5" s="1"/>
  <c r="N427" i="5"/>
  <c r="M427" i="5" s="1"/>
  <c r="N428" i="5"/>
  <c r="M428" i="5" s="1"/>
  <c r="N429" i="5"/>
  <c r="M429" i="5" s="1"/>
  <c r="N430" i="5"/>
  <c r="M430" i="5" s="1"/>
  <c r="P424" i="5"/>
  <c r="P425" i="5"/>
  <c r="P426" i="5"/>
  <c r="P427" i="5"/>
  <c r="P428" i="5"/>
  <c r="P429" i="5"/>
  <c r="P430" i="5"/>
  <c r="Q424" i="5"/>
  <c r="Q425" i="5"/>
  <c r="Q426" i="5"/>
  <c r="Q427" i="5"/>
  <c r="Q428" i="5"/>
  <c r="Q429" i="5"/>
  <c r="Q430" i="5"/>
  <c r="U424" i="5"/>
  <c r="U425" i="5"/>
  <c r="U426" i="5"/>
  <c r="U427" i="5"/>
  <c r="U428" i="5"/>
  <c r="U429" i="5"/>
  <c r="U430" i="5"/>
  <c r="J401" i="5"/>
  <c r="T401" i="5" s="1"/>
  <c r="J402" i="5"/>
  <c r="T402" i="5" s="1"/>
  <c r="J403" i="5"/>
  <c r="T403" i="5" s="1"/>
  <c r="K401" i="5"/>
  <c r="K402" i="5"/>
  <c r="K403" i="5"/>
  <c r="N401" i="5"/>
  <c r="M401" i="5" s="1"/>
  <c r="N402" i="5"/>
  <c r="M402" i="5" s="1"/>
  <c r="N403" i="5"/>
  <c r="M403" i="5" s="1"/>
  <c r="P401" i="5"/>
  <c r="P402" i="5"/>
  <c r="P403" i="5"/>
  <c r="Q401" i="5"/>
  <c r="Q402" i="5"/>
  <c r="Q403" i="5"/>
  <c r="U401" i="5"/>
  <c r="U402" i="5"/>
  <c r="U403" i="5"/>
  <c r="R944" i="5" l="1"/>
  <c r="R940" i="5"/>
  <c r="R669" i="5"/>
  <c r="R665" i="5"/>
  <c r="R661" i="5"/>
  <c r="S661" i="5" s="1"/>
  <c r="R703" i="5"/>
  <c r="R695" i="5"/>
  <c r="R769" i="5"/>
  <c r="R834" i="5"/>
  <c r="R830" i="5"/>
  <c r="R826" i="5"/>
  <c r="S826" i="5" s="1"/>
  <c r="R1002" i="5"/>
  <c r="R998" i="5"/>
  <c r="S998" i="5" s="1"/>
  <c r="R988" i="5"/>
  <c r="R618" i="5"/>
  <c r="R614" i="5"/>
  <c r="R610" i="5"/>
  <c r="R619" i="5"/>
  <c r="R615" i="5"/>
  <c r="R611" i="5"/>
  <c r="R700" i="5"/>
  <c r="R914" i="5"/>
  <c r="R906" i="5"/>
  <c r="R877" i="5"/>
  <c r="L579" i="5"/>
  <c r="R1009" i="5"/>
  <c r="R1033" i="5"/>
  <c r="L999" i="5"/>
  <c r="R1029" i="5"/>
  <c r="R768" i="5"/>
  <c r="R428" i="5"/>
  <c r="R509" i="5"/>
  <c r="R505" i="5"/>
  <c r="R526" i="5"/>
  <c r="R779" i="5"/>
  <c r="R775" i="5"/>
  <c r="R771" i="5"/>
  <c r="R767" i="5"/>
  <c r="R763" i="5"/>
  <c r="S763" i="5" s="1"/>
  <c r="R759" i="5"/>
  <c r="S759" i="5" s="1"/>
  <c r="R755" i="5"/>
  <c r="S755" i="5" s="1"/>
  <c r="R954" i="5"/>
  <c r="R835" i="5"/>
  <c r="R831" i="5"/>
  <c r="R827" i="5"/>
  <c r="R824" i="5"/>
  <c r="S824" i="5" s="1"/>
  <c r="R511" i="5"/>
  <c r="R524" i="5"/>
  <c r="L833" i="5"/>
  <c r="R667" i="5"/>
  <c r="R663" i="5"/>
  <c r="R659" i="5"/>
  <c r="S659" i="5" s="1"/>
  <c r="R833" i="5"/>
  <c r="R829" i="5"/>
  <c r="R825" i="5"/>
  <c r="S825" i="5" s="1"/>
  <c r="R931" i="5"/>
  <c r="R927" i="5"/>
  <c r="R590" i="5"/>
  <c r="R668" i="5"/>
  <c r="R664" i="5"/>
  <c r="R660" i="5"/>
  <c r="S660" i="5" s="1"/>
  <c r="R832" i="5"/>
  <c r="R828" i="5"/>
  <c r="R945" i="5"/>
  <c r="R941" i="5"/>
  <c r="L773" i="5"/>
  <c r="L1043" i="5"/>
  <c r="L829" i="5"/>
  <c r="L1039" i="5"/>
  <c r="L664" i="5"/>
  <c r="S664" i="5" s="1"/>
  <c r="L668" i="5"/>
  <c r="T833" i="5"/>
  <c r="R1000" i="5"/>
  <c r="S1000" i="5" s="1"/>
  <c r="R990" i="5"/>
  <c r="S990" i="5" s="1"/>
  <c r="R986" i="5"/>
  <c r="S986" i="5" s="1"/>
  <c r="R666" i="5"/>
  <c r="R662" i="5"/>
  <c r="R658" i="5"/>
  <c r="S658" i="5" s="1"/>
  <c r="L769" i="5"/>
  <c r="S769" i="5" s="1"/>
  <c r="L898" i="5"/>
  <c r="L636" i="5"/>
  <c r="L632" i="5"/>
  <c r="L628" i="5"/>
  <c r="L624" i="5"/>
  <c r="R781" i="5"/>
  <c r="R777" i="5"/>
  <c r="S777" i="5" s="1"/>
  <c r="R773" i="5"/>
  <c r="R765" i="5"/>
  <c r="S765" i="5" s="1"/>
  <c r="R761" i="5"/>
  <c r="S761" i="5" s="1"/>
  <c r="R757" i="5"/>
  <c r="S757" i="5" s="1"/>
  <c r="L877" i="5"/>
  <c r="R1001" i="5"/>
  <c r="R991" i="5"/>
  <c r="S991" i="5" s="1"/>
  <c r="R987" i="5"/>
  <c r="S987" i="5" s="1"/>
  <c r="R999" i="5"/>
  <c r="R989" i="5"/>
  <c r="S989" i="5" s="1"/>
  <c r="R985" i="5"/>
  <c r="S985" i="5" s="1"/>
  <c r="R1034" i="5"/>
  <c r="S1034" i="5" s="1"/>
  <c r="L889" i="5"/>
  <c r="L938" i="5"/>
  <c r="L563" i="5"/>
  <c r="L832" i="5"/>
  <c r="L828" i="5"/>
  <c r="R1042" i="5"/>
  <c r="R1038" i="5"/>
  <c r="L1036" i="5"/>
  <c r="R571" i="5"/>
  <c r="R563" i="5"/>
  <c r="L835" i="5"/>
  <c r="L831" i="5"/>
  <c r="L827" i="5"/>
  <c r="S988" i="5"/>
  <c r="L779" i="5"/>
  <c r="S779" i="5" s="1"/>
  <c r="L775" i="5"/>
  <c r="L771" i="5"/>
  <c r="L767" i="5"/>
  <c r="S767" i="5" s="1"/>
  <c r="L834" i="5"/>
  <c r="L830" i="5"/>
  <c r="S830" i="5" s="1"/>
  <c r="L666" i="5"/>
  <c r="L1040" i="5"/>
  <c r="L908" i="5"/>
  <c r="L896" i="5"/>
  <c r="L888" i="5"/>
  <c r="L1002" i="5"/>
  <c r="S1002" i="5" s="1"/>
  <c r="T1036" i="5"/>
  <c r="L597" i="5"/>
  <c r="L667" i="5"/>
  <c r="L914" i="5"/>
  <c r="S914" i="5" s="1"/>
  <c r="L665" i="5"/>
  <c r="S665" i="5" s="1"/>
  <c r="L1001" i="5"/>
  <c r="L616" i="5"/>
  <c r="L612" i="5"/>
  <c r="L778" i="5"/>
  <c r="L774" i="5"/>
  <c r="L770" i="5"/>
  <c r="L669" i="5"/>
  <c r="S669" i="5" s="1"/>
  <c r="L1005" i="5"/>
  <c r="L1038" i="5"/>
  <c r="L571" i="5"/>
  <c r="S571" i="5" s="1"/>
  <c r="L1042" i="5"/>
  <c r="L536" i="5"/>
  <c r="L516" i="5"/>
  <c r="S663" i="5"/>
  <c r="T775" i="5"/>
  <c r="T767" i="5"/>
  <c r="L592" i="5"/>
  <c r="L588" i="5"/>
  <c r="L917" i="5"/>
  <c r="L913" i="5"/>
  <c r="L909" i="5"/>
  <c r="L905" i="5"/>
  <c r="L901" i="5"/>
  <c r="L897" i="5"/>
  <c r="L893" i="5"/>
  <c r="L885" i="5"/>
  <c r="L876" i="5"/>
  <c r="L872" i="5"/>
  <c r="T779" i="5"/>
  <c r="T771" i="5"/>
  <c r="L1044" i="5"/>
  <c r="L1029" i="5"/>
  <c r="L1025" i="5"/>
  <c r="L1017" i="5"/>
  <c r="L1013" i="5"/>
  <c r="L1009" i="5"/>
  <c r="S1009" i="5" s="1"/>
  <c r="L521" i="5"/>
  <c r="L955" i="5"/>
  <c r="L1037" i="5"/>
  <c r="L846" i="5"/>
  <c r="L1041" i="5"/>
  <c r="L430" i="5"/>
  <c r="S1033" i="5"/>
  <c r="R402" i="5"/>
  <c r="R593" i="5"/>
  <c r="R627" i="5"/>
  <c r="S662" i="5"/>
  <c r="R898" i="5"/>
  <c r="R890" i="5"/>
  <c r="R542" i="5"/>
  <c r="R538" i="5"/>
  <c r="R534" i="5"/>
  <c r="R530" i="5"/>
  <c r="R522" i="5"/>
  <c r="R518" i="5"/>
  <c r="R514" i="5"/>
  <c r="R567" i="5"/>
  <c r="R585" i="5"/>
  <c r="R577" i="5"/>
  <c r="R766" i="5"/>
  <c r="R762" i="5"/>
  <c r="S762" i="5" s="1"/>
  <c r="R758" i="5"/>
  <c r="S758" i="5" s="1"/>
  <c r="R754" i="5"/>
  <c r="S754" i="5" s="1"/>
  <c r="R956" i="5"/>
  <c r="R1027" i="5"/>
  <c r="R1019" i="5"/>
  <c r="R1011" i="5"/>
  <c r="R1041" i="5"/>
  <c r="R1037" i="5"/>
  <c r="R1052" i="5"/>
  <c r="R1048" i="5"/>
  <c r="R847" i="5"/>
  <c r="R1044" i="5"/>
  <c r="R1040" i="5"/>
  <c r="R1036" i="5"/>
  <c r="R540" i="5"/>
  <c r="R751" i="5"/>
  <c r="R780" i="5"/>
  <c r="R764" i="5"/>
  <c r="S764" i="5" s="1"/>
  <c r="R760" i="5"/>
  <c r="S760" i="5" s="1"/>
  <c r="R756" i="5"/>
  <c r="S756" i="5" s="1"/>
  <c r="R1021" i="5"/>
  <c r="R1005" i="5"/>
  <c r="R699" i="5"/>
  <c r="S781" i="5"/>
  <c r="L780" i="5"/>
  <c r="L1021" i="5"/>
  <c r="S768" i="5"/>
  <c r="R916" i="5"/>
  <c r="R912" i="5"/>
  <c r="R908" i="5"/>
  <c r="R904" i="5"/>
  <c r="R900" i="5"/>
  <c r="R896" i="5"/>
  <c r="S896" i="5" s="1"/>
  <c r="R892" i="5"/>
  <c r="R888" i="5"/>
  <c r="R884" i="5"/>
  <c r="R875" i="5"/>
  <c r="R871" i="5"/>
  <c r="R772" i="5"/>
  <c r="S772" i="5" s="1"/>
  <c r="R776" i="5"/>
  <c r="S776" i="5" s="1"/>
  <c r="R488" i="5"/>
  <c r="R401" i="5"/>
  <c r="L766" i="5"/>
  <c r="L544" i="5"/>
  <c r="R778" i="5"/>
  <c r="R774" i="5"/>
  <c r="R770" i="5"/>
  <c r="R917" i="5"/>
  <c r="R913" i="5"/>
  <c r="R909" i="5"/>
  <c r="R905" i="5"/>
  <c r="R901" i="5"/>
  <c r="R897" i="5"/>
  <c r="R893" i="5"/>
  <c r="R889" i="5"/>
  <c r="R885" i="5"/>
  <c r="R876" i="5"/>
  <c r="R872" i="5"/>
  <c r="L918" i="5"/>
  <c r="L886" i="5"/>
  <c r="L427" i="5"/>
  <c r="L567" i="5"/>
  <c r="R597" i="5"/>
  <c r="L509" i="5"/>
  <c r="S509" i="5" s="1"/>
  <c r="R546" i="5"/>
  <c r="L525" i="5"/>
  <c r="L981" i="5"/>
  <c r="R1017" i="5"/>
  <c r="L537" i="5"/>
  <c r="L517" i="5"/>
  <c r="R574" i="5"/>
  <c r="S574" i="5" s="1"/>
  <c r="L618" i="5"/>
  <c r="S618" i="5" s="1"/>
  <c r="L614" i="5"/>
  <c r="S614" i="5" s="1"/>
  <c r="L610" i="5"/>
  <c r="R748" i="5"/>
  <c r="L870" i="5"/>
  <c r="L866" i="5"/>
  <c r="L858" i="5"/>
  <c r="L902" i="5"/>
  <c r="L911" i="5"/>
  <c r="L903" i="5"/>
  <c r="L895" i="5"/>
  <c r="L887" i="5"/>
  <c r="L874" i="5"/>
  <c r="R1025" i="5"/>
  <c r="R1013" i="5"/>
  <c r="L1065" i="5"/>
  <c r="L1053" i="5"/>
  <c r="L1049" i="5"/>
  <c r="L1064" i="5"/>
  <c r="S1064" i="5" s="1"/>
  <c r="L1048" i="5"/>
  <c r="L505" i="5"/>
  <c r="L545" i="5"/>
  <c r="L533" i="5"/>
  <c r="L513" i="5"/>
  <c r="L748" i="5"/>
  <c r="R533" i="5"/>
  <c r="R521" i="5"/>
  <c r="R578" i="5"/>
  <c r="S578" i="5" s="1"/>
  <c r="R427" i="5"/>
  <c r="R544" i="5"/>
  <c r="R536" i="5"/>
  <c r="S536" i="5" s="1"/>
  <c r="R528" i="5"/>
  <c r="R520" i="5"/>
  <c r="R512" i="5"/>
  <c r="R612" i="5"/>
  <c r="L906" i="5"/>
  <c r="S906" i="5" s="1"/>
  <c r="L890" i="5"/>
  <c r="L916" i="5"/>
  <c r="L900" i="5"/>
  <c r="L892" i="5"/>
  <c r="L884" i="5"/>
  <c r="S884" i="5" s="1"/>
  <c r="L875" i="5"/>
  <c r="R926" i="5"/>
  <c r="R922" i="5"/>
  <c r="L944" i="5"/>
  <c r="L940" i="5"/>
  <c r="S940" i="5" s="1"/>
  <c r="R1031" i="5"/>
  <c r="R1023" i="5"/>
  <c r="R1015" i="5"/>
  <c r="R1007" i="5"/>
  <c r="R981" i="5"/>
  <c r="R918" i="5"/>
  <c r="R902" i="5"/>
  <c r="R886" i="5"/>
  <c r="L854" i="5"/>
  <c r="L577" i="5"/>
  <c r="R575" i="5"/>
  <c r="L585" i="5"/>
  <c r="L488" i="5"/>
  <c r="R424" i="5"/>
  <c r="L401" i="5"/>
  <c r="L593" i="5"/>
  <c r="L589" i="5"/>
  <c r="L598" i="5"/>
  <c r="R634" i="5"/>
  <c r="R630" i="5"/>
  <c r="R626" i="5"/>
  <c r="R622" i="5"/>
  <c r="R701" i="5"/>
  <c r="R693" i="5"/>
  <c r="L912" i="5"/>
  <c r="L904" i="5"/>
  <c r="L945" i="5"/>
  <c r="S945" i="5" s="1"/>
  <c r="L954" i="5"/>
  <c r="S954" i="5" s="1"/>
  <c r="R983" i="5"/>
  <c r="T1064" i="5"/>
  <c r="L1052" i="5"/>
  <c r="R430" i="5"/>
  <c r="R426" i="5"/>
  <c r="L700" i="5"/>
  <c r="L696" i="5"/>
  <c r="L847" i="5"/>
  <c r="R867" i="5"/>
  <c r="R859" i="5"/>
  <c r="L941" i="5"/>
  <c r="L982" i="5"/>
  <c r="R1043" i="5"/>
  <c r="R1039" i="5"/>
  <c r="R1035" i="5"/>
  <c r="S1035" i="5" s="1"/>
  <c r="R1054" i="5"/>
  <c r="R1050" i="5"/>
  <c r="R529" i="5"/>
  <c r="R573" i="5"/>
  <c r="R569" i="5"/>
  <c r="R565" i="5"/>
  <c r="R507" i="5"/>
  <c r="R541" i="5"/>
  <c r="T427" i="5"/>
  <c r="L486" i="5"/>
  <c r="L487" i="5"/>
  <c r="L510" i="5"/>
  <c r="L506" i="5"/>
  <c r="L540" i="5"/>
  <c r="L532" i="5"/>
  <c r="L528" i="5"/>
  <c r="L524" i="5"/>
  <c r="L520" i="5"/>
  <c r="R516" i="5"/>
  <c r="L512" i="5"/>
  <c r="L572" i="5"/>
  <c r="L568" i="5"/>
  <c r="L564" i="5"/>
  <c r="L591" i="5"/>
  <c r="L590" i="5"/>
  <c r="L599" i="5"/>
  <c r="L617" i="5"/>
  <c r="L613" i="5"/>
  <c r="L635" i="5"/>
  <c r="L631" i="5"/>
  <c r="L627" i="5"/>
  <c r="L623" i="5"/>
  <c r="L702" i="5"/>
  <c r="L698" i="5"/>
  <c r="L694" i="5"/>
  <c r="R752" i="5"/>
  <c r="L823" i="5"/>
  <c r="L848" i="5"/>
  <c r="R869" i="5"/>
  <c r="R861" i="5"/>
  <c r="R857" i="5"/>
  <c r="L946" i="5"/>
  <c r="R942" i="5"/>
  <c r="L942" i="5"/>
  <c r="R938" i="5"/>
  <c r="R946" i="5"/>
  <c r="R911" i="5"/>
  <c r="R895" i="5"/>
  <c r="R874" i="5"/>
  <c r="R903" i="5"/>
  <c r="R887" i="5"/>
  <c r="L861" i="5"/>
  <c r="L703" i="5"/>
  <c r="S703" i="5" s="1"/>
  <c r="L699" i="5"/>
  <c r="R623" i="5"/>
  <c r="R635" i="5"/>
  <c r="R631" i="5"/>
  <c r="R589" i="5"/>
  <c r="R579" i="5"/>
  <c r="L575" i="5"/>
  <c r="R537" i="5"/>
  <c r="R525" i="5"/>
  <c r="R513" i="5"/>
  <c r="L541" i="5"/>
  <c r="L529" i="5"/>
  <c r="R545" i="5"/>
  <c r="R517" i="5"/>
  <c r="L402" i="5"/>
  <c r="L595" i="5"/>
  <c r="R595" i="5"/>
  <c r="R697" i="5"/>
  <c r="L697" i="5"/>
  <c r="L426" i="5"/>
  <c r="R486" i="5"/>
  <c r="R532" i="5"/>
  <c r="R599" i="5"/>
  <c r="L693" i="5"/>
  <c r="R848" i="5"/>
  <c r="L915" i="5"/>
  <c r="R915" i="5"/>
  <c r="L907" i="5"/>
  <c r="R907" i="5"/>
  <c r="L899" i="5"/>
  <c r="R899" i="5"/>
  <c r="L891" i="5"/>
  <c r="R891" i="5"/>
  <c r="L878" i="5"/>
  <c r="R878" i="5"/>
  <c r="L844" i="5"/>
  <c r="R844" i="5"/>
  <c r="L620" i="5"/>
  <c r="R620" i="5"/>
  <c r="L924" i="5"/>
  <c r="R924" i="5"/>
  <c r="R487" i="5"/>
  <c r="L580" i="5"/>
  <c r="L576" i="5"/>
  <c r="R592" i="5"/>
  <c r="R588" i="5"/>
  <c r="L701" i="5"/>
  <c r="L910" i="5"/>
  <c r="R910" i="5"/>
  <c r="L894" i="5"/>
  <c r="R894" i="5"/>
  <c r="L873" i="5"/>
  <c r="R873" i="5"/>
  <c r="L929" i="5"/>
  <c r="R929" i="5"/>
  <c r="L538" i="5"/>
  <c r="S538" i="5" s="1"/>
  <c r="L522" i="5"/>
  <c r="R591" i="5"/>
  <c r="R617" i="5"/>
  <c r="R613" i="5"/>
  <c r="R823" i="5"/>
  <c r="L1031" i="5"/>
  <c r="L1027" i="5"/>
  <c r="L1023" i="5"/>
  <c r="L1019" i="5"/>
  <c r="L1015" i="5"/>
  <c r="L1011" i="5"/>
  <c r="S1011" i="5" s="1"/>
  <c r="L1007" i="5"/>
  <c r="L569" i="5"/>
  <c r="R580" i="5"/>
  <c r="R576" i="5"/>
  <c r="R600" i="5"/>
  <c r="R596" i="5"/>
  <c r="R636" i="5"/>
  <c r="S636" i="5" s="1"/>
  <c r="R632" i="5"/>
  <c r="R628" i="5"/>
  <c r="R624" i="5"/>
  <c r="L869" i="5"/>
  <c r="L857" i="5"/>
  <c r="L507" i="5"/>
  <c r="T507" i="5"/>
  <c r="L611" i="5"/>
  <c r="S611" i="5" s="1"/>
  <c r="T611" i="5"/>
  <c r="L637" i="5"/>
  <c r="R637" i="5"/>
  <c r="L633" i="5"/>
  <c r="R633" i="5"/>
  <c r="L629" i="5"/>
  <c r="R629" i="5"/>
  <c r="L625" i="5"/>
  <c r="R625" i="5"/>
  <c r="L621" i="5"/>
  <c r="R621" i="5"/>
  <c r="L634" i="5"/>
  <c r="T634" i="5"/>
  <c r="L630" i="5"/>
  <c r="T630" i="5"/>
  <c r="L626" i="5"/>
  <c r="T626" i="5"/>
  <c r="L622" i="5"/>
  <c r="T622" i="5"/>
  <c r="R598" i="5"/>
  <c r="L596" i="5"/>
  <c r="R508" i="5"/>
  <c r="L508" i="5"/>
  <c r="R570" i="5"/>
  <c r="L570" i="5"/>
  <c r="L573" i="5"/>
  <c r="T573" i="5"/>
  <c r="T615" i="5"/>
  <c r="L615" i="5"/>
  <c r="S615" i="5" s="1"/>
  <c r="R510" i="5"/>
  <c r="L543" i="5"/>
  <c r="R543" i="5"/>
  <c r="L539" i="5"/>
  <c r="R539" i="5"/>
  <c r="L535" i="5"/>
  <c r="R535" i="5"/>
  <c r="L531" i="5"/>
  <c r="R531" i="5"/>
  <c r="L527" i="5"/>
  <c r="R527" i="5"/>
  <c r="L523" i="5"/>
  <c r="R523" i="5"/>
  <c r="L519" i="5"/>
  <c r="R519" i="5"/>
  <c r="L515" i="5"/>
  <c r="R515" i="5"/>
  <c r="L546" i="5"/>
  <c r="T546" i="5"/>
  <c r="L542" i="5"/>
  <c r="T542" i="5"/>
  <c r="T534" i="5"/>
  <c r="L534" i="5"/>
  <c r="L530" i="5"/>
  <c r="T530" i="5"/>
  <c r="L526" i="5"/>
  <c r="S526" i="5" s="1"/>
  <c r="T526" i="5"/>
  <c r="T518" i="5"/>
  <c r="L518" i="5"/>
  <c r="S518" i="5" s="1"/>
  <c r="L514" i="5"/>
  <c r="T514" i="5"/>
  <c r="T569" i="5"/>
  <c r="R616" i="5"/>
  <c r="T511" i="5"/>
  <c r="L511" i="5"/>
  <c r="S511" i="5" s="1"/>
  <c r="R566" i="5"/>
  <c r="L566" i="5"/>
  <c r="T565" i="5"/>
  <c r="L565" i="5"/>
  <c r="L619" i="5"/>
  <c r="S619" i="5" s="1"/>
  <c r="T619" i="5"/>
  <c r="R506" i="5"/>
  <c r="R403" i="5"/>
  <c r="L403" i="5"/>
  <c r="R429" i="5"/>
  <c r="L429" i="5"/>
  <c r="R425" i="5"/>
  <c r="L425" i="5"/>
  <c r="T428" i="5"/>
  <c r="L428" i="5"/>
  <c r="S428" i="5" s="1"/>
  <c r="T424" i="5"/>
  <c r="L424" i="5"/>
  <c r="L549" i="5"/>
  <c r="R549" i="5"/>
  <c r="L600" i="5"/>
  <c r="R702" i="5"/>
  <c r="R698" i="5"/>
  <c r="R694" i="5"/>
  <c r="L753" i="5"/>
  <c r="R753" i="5"/>
  <c r="R1063" i="5"/>
  <c r="L1063" i="5"/>
  <c r="R1051" i="5"/>
  <c r="L1051" i="5"/>
  <c r="L1050" i="5"/>
  <c r="T1050" i="5"/>
  <c r="R572" i="5"/>
  <c r="R568" i="5"/>
  <c r="R564" i="5"/>
  <c r="T703" i="5"/>
  <c r="R696" i="5"/>
  <c r="L752" i="5"/>
  <c r="L853" i="5"/>
  <c r="R853" i="5"/>
  <c r="R870" i="5"/>
  <c r="R866" i="5"/>
  <c r="R858" i="5"/>
  <c r="L1054" i="5"/>
  <c r="T1054" i="5"/>
  <c r="L695" i="5"/>
  <c r="S695" i="5" s="1"/>
  <c r="T695" i="5"/>
  <c r="L751" i="5"/>
  <c r="L849" i="5"/>
  <c r="R849" i="5"/>
  <c r="L845" i="5"/>
  <c r="R845" i="5"/>
  <c r="L749" i="5"/>
  <c r="R749" i="5"/>
  <c r="R1047" i="5"/>
  <c r="L1047" i="5"/>
  <c r="L750" i="5"/>
  <c r="R750" i="5"/>
  <c r="R868" i="5"/>
  <c r="L868" i="5"/>
  <c r="R860" i="5"/>
  <c r="L860" i="5"/>
  <c r="L871" i="5"/>
  <c r="T871" i="5"/>
  <c r="L867" i="5"/>
  <c r="T867" i="5"/>
  <c r="L859" i="5"/>
  <c r="T859" i="5"/>
  <c r="R846" i="5"/>
  <c r="R854" i="5"/>
  <c r="R923" i="5"/>
  <c r="R928" i="5"/>
  <c r="L947" i="5"/>
  <c r="R947" i="5"/>
  <c r="L943" i="5"/>
  <c r="R943" i="5"/>
  <c r="L939" i="5"/>
  <c r="R939" i="5"/>
  <c r="R1032" i="5"/>
  <c r="R1028" i="5"/>
  <c r="R1024" i="5"/>
  <c r="R1020" i="5"/>
  <c r="R1016" i="5"/>
  <c r="R1012" i="5"/>
  <c r="R1008" i="5"/>
  <c r="R1003" i="5"/>
  <c r="T1031" i="5"/>
  <c r="T1027" i="5"/>
  <c r="T1023" i="5"/>
  <c r="L925" i="5"/>
  <c r="R925" i="5"/>
  <c r="L926" i="5"/>
  <c r="T926" i="5"/>
  <c r="L922" i="5"/>
  <c r="T922" i="5"/>
  <c r="L930" i="5"/>
  <c r="R930" i="5"/>
  <c r="L931" i="5"/>
  <c r="T931" i="5"/>
  <c r="L927" i="5"/>
  <c r="T927" i="5"/>
  <c r="R984" i="5"/>
  <c r="L984" i="5"/>
  <c r="R980" i="5"/>
  <c r="L980" i="5"/>
  <c r="T983" i="5"/>
  <c r="L983" i="5"/>
  <c r="T956" i="5"/>
  <c r="L956" i="5"/>
  <c r="L1030" i="5"/>
  <c r="R1030" i="5"/>
  <c r="L1026" i="5"/>
  <c r="R1026" i="5"/>
  <c r="L1022" i="5"/>
  <c r="R1022" i="5"/>
  <c r="L1018" i="5"/>
  <c r="R1018" i="5"/>
  <c r="L1014" i="5"/>
  <c r="R1014" i="5"/>
  <c r="L1010" i="5"/>
  <c r="R1010" i="5"/>
  <c r="L1006" i="5"/>
  <c r="R1006" i="5"/>
  <c r="L923" i="5"/>
  <c r="L928" i="5"/>
  <c r="R982" i="5"/>
  <c r="R955" i="5"/>
  <c r="L1032" i="5"/>
  <c r="L1028" i="5"/>
  <c r="L1024" i="5"/>
  <c r="L1020" i="5"/>
  <c r="L1016" i="5"/>
  <c r="L1012" i="5"/>
  <c r="L1008" i="5"/>
  <c r="L1003" i="5"/>
  <c r="R1065" i="5"/>
  <c r="R1053" i="5"/>
  <c r="R1049" i="5"/>
  <c r="J400" i="5"/>
  <c r="T400" i="5" s="1"/>
  <c r="K400" i="5"/>
  <c r="N400" i="5"/>
  <c r="M400" i="5" s="1"/>
  <c r="P400" i="5"/>
  <c r="Q400" i="5"/>
  <c r="U400" i="5"/>
  <c r="Q399" i="5"/>
  <c r="K399" i="5"/>
  <c r="J399" i="5"/>
  <c r="Y2059" i="6"/>
  <c r="X2059" i="6" s="1"/>
  <c r="V2059" i="6"/>
  <c r="Q2059" i="6"/>
  <c r="P2059" i="6"/>
  <c r="G2059" i="6"/>
  <c r="Y2058" i="6"/>
  <c r="X2058" i="6" s="1"/>
  <c r="V2058" i="6"/>
  <c r="T2058" i="6"/>
  <c r="Q2058" i="6"/>
  <c r="P2058" i="6"/>
  <c r="Y2057" i="6"/>
  <c r="X2057" i="6" s="1"/>
  <c r="V2057" i="6"/>
  <c r="Q2057" i="6"/>
  <c r="P2057" i="6"/>
  <c r="Y2056" i="6"/>
  <c r="X2056" i="6" s="1"/>
  <c r="V2056" i="6"/>
  <c r="Q2056" i="6"/>
  <c r="P2056" i="6"/>
  <c r="Y2055" i="6"/>
  <c r="X2055" i="6"/>
  <c r="V2055" i="6"/>
  <c r="Q2055" i="6"/>
  <c r="P2055" i="6"/>
  <c r="Y2054" i="6"/>
  <c r="X2054" i="6" s="1"/>
  <c r="V2054" i="6"/>
  <c r="Q2054" i="6"/>
  <c r="P2054" i="6"/>
  <c r="AA2053" i="6"/>
  <c r="Y2053" i="6"/>
  <c r="X2053" i="6" s="1"/>
  <c r="V2053" i="6"/>
  <c r="Q2053" i="6"/>
  <c r="P2053" i="6"/>
  <c r="Y2052" i="6"/>
  <c r="X2052" i="6" s="1"/>
  <c r="AA2052" i="6" s="1"/>
  <c r="V2052" i="6"/>
  <c r="Q2052" i="6"/>
  <c r="P2052" i="6"/>
  <c r="Y2051" i="6"/>
  <c r="X2051" i="6"/>
  <c r="V2051" i="6"/>
  <c r="Q2051" i="6"/>
  <c r="P2051" i="6"/>
  <c r="Y2050" i="6"/>
  <c r="X2050" i="6" s="1"/>
  <c r="V2050" i="6"/>
  <c r="Q2050" i="6"/>
  <c r="P2050" i="6"/>
  <c r="Y2049" i="6"/>
  <c r="X2049" i="6" s="1"/>
  <c r="V2049" i="6"/>
  <c r="Q2049" i="6"/>
  <c r="P2049" i="6"/>
  <c r="Y2048" i="6"/>
  <c r="X2048" i="6" s="1"/>
  <c r="V2048" i="6"/>
  <c r="Q2048" i="6"/>
  <c r="P2048" i="6"/>
  <c r="Y2047" i="6"/>
  <c r="X2047" i="6"/>
  <c r="V2047" i="6"/>
  <c r="Q2047" i="6"/>
  <c r="P2047" i="6"/>
  <c r="Y2046" i="6"/>
  <c r="X2046" i="6" s="1"/>
  <c r="V2046" i="6"/>
  <c r="Q2046" i="6"/>
  <c r="P2046" i="6"/>
  <c r="AA2045" i="6"/>
  <c r="Y2045" i="6"/>
  <c r="X2045" i="6" s="1"/>
  <c r="V2045" i="6"/>
  <c r="Q2045" i="6"/>
  <c r="P2045" i="6"/>
  <c r="Y2044" i="6"/>
  <c r="X2044" i="6" s="1"/>
  <c r="AA2044" i="6" s="1"/>
  <c r="V2044" i="6"/>
  <c r="Q2044" i="6"/>
  <c r="P2044" i="6"/>
  <c r="Y2043" i="6"/>
  <c r="X2043" i="6"/>
  <c r="V2043" i="6"/>
  <c r="Q2043" i="6"/>
  <c r="P2043" i="6"/>
  <c r="Y2042" i="6"/>
  <c r="X2042" i="6" s="1"/>
  <c r="V2042" i="6"/>
  <c r="Q2042" i="6"/>
  <c r="P2042" i="6"/>
  <c r="AA2041" i="6"/>
  <c r="Y2041" i="6"/>
  <c r="X2041" i="6" s="1"/>
  <c r="V2041" i="6"/>
  <c r="Q2041" i="6"/>
  <c r="P2041" i="6"/>
  <c r="Y2040" i="6"/>
  <c r="X2040" i="6" s="1"/>
  <c r="V2040" i="6"/>
  <c r="Q2040" i="6"/>
  <c r="P2040" i="6"/>
  <c r="Y2039" i="6"/>
  <c r="X2039" i="6" s="1"/>
  <c r="V2039" i="6"/>
  <c r="Q2039" i="6"/>
  <c r="P2039" i="6"/>
  <c r="AA2038" i="6"/>
  <c r="Y2038" i="6"/>
  <c r="X2038" i="6"/>
  <c r="V2038" i="6"/>
  <c r="Q2038" i="6"/>
  <c r="P2038" i="6"/>
  <c r="Y2037" i="6"/>
  <c r="X2037" i="6" s="1"/>
  <c r="V2037" i="6"/>
  <c r="Q2037" i="6"/>
  <c r="P2037" i="6"/>
  <c r="Y2036" i="6"/>
  <c r="X2036" i="6"/>
  <c r="AA2036" i="6" s="1"/>
  <c r="V2036" i="6"/>
  <c r="Q2036" i="6"/>
  <c r="P2036" i="6"/>
  <c r="Y2035" i="6"/>
  <c r="X2035" i="6"/>
  <c r="V2035" i="6"/>
  <c r="Q2035" i="6"/>
  <c r="P2035" i="6"/>
  <c r="Y2034" i="6"/>
  <c r="X2034" i="6"/>
  <c r="V2034" i="6"/>
  <c r="Q2034" i="6"/>
  <c r="P2034" i="6"/>
  <c r="AA2033" i="6"/>
  <c r="Y2033" i="6"/>
  <c r="X2033" i="6" s="1"/>
  <c r="V2033" i="6"/>
  <c r="Q2033" i="6"/>
  <c r="P2033" i="6"/>
  <c r="Y2032" i="6"/>
  <c r="X2032" i="6" s="1"/>
  <c r="V2032" i="6"/>
  <c r="Q2032" i="6"/>
  <c r="P2032" i="6"/>
  <c r="Y2031" i="6"/>
  <c r="X2031" i="6" s="1"/>
  <c r="V2031" i="6"/>
  <c r="T2031" i="6"/>
  <c r="Q2031" i="6"/>
  <c r="P2031" i="6"/>
  <c r="AA2030" i="6"/>
  <c r="Y2030" i="6"/>
  <c r="X2030" i="6"/>
  <c r="V2030" i="6"/>
  <c r="Q2030" i="6"/>
  <c r="P2030" i="6"/>
  <c r="Y2029" i="6"/>
  <c r="X2029" i="6" s="1"/>
  <c r="V2029" i="6"/>
  <c r="Q2029" i="6"/>
  <c r="P2029" i="6"/>
  <c r="Y2028" i="6"/>
  <c r="X2028" i="6"/>
  <c r="AA2028" i="6" s="1"/>
  <c r="V2028" i="6"/>
  <c r="Q2028" i="6"/>
  <c r="P2028" i="6"/>
  <c r="Y2027" i="6"/>
  <c r="X2027" i="6" s="1"/>
  <c r="V2027" i="6"/>
  <c r="Q2027" i="6"/>
  <c r="P2027" i="6"/>
  <c r="AA2026" i="6"/>
  <c r="Y2026" i="6"/>
  <c r="X2026" i="6"/>
  <c r="V2026" i="6"/>
  <c r="Q2026" i="6"/>
  <c r="P2026" i="6"/>
  <c r="AA2025" i="6"/>
  <c r="Y2025" i="6"/>
  <c r="X2025" i="6" s="1"/>
  <c r="V2025" i="6"/>
  <c r="Q2025" i="6"/>
  <c r="P2025" i="6"/>
  <c r="Y2024" i="6"/>
  <c r="X2024" i="6"/>
  <c r="AA2024" i="6" s="1"/>
  <c r="V2024" i="6"/>
  <c r="Q2024" i="6"/>
  <c r="P2024" i="6"/>
  <c r="Y2023" i="6"/>
  <c r="X2023" i="6" s="1"/>
  <c r="V2023" i="6"/>
  <c r="Q2023" i="6"/>
  <c r="P2023" i="6"/>
  <c r="Y2022" i="6"/>
  <c r="X2022" i="6"/>
  <c r="V2022" i="6"/>
  <c r="Q2022" i="6"/>
  <c r="P2022" i="6"/>
  <c r="Y2021" i="6"/>
  <c r="X2021" i="6" s="1"/>
  <c r="AA2021" i="6" s="1"/>
  <c r="V2021" i="6"/>
  <c r="Q2021" i="6"/>
  <c r="P2021" i="6"/>
  <c r="AA2020" i="6"/>
  <c r="Y2020" i="6"/>
  <c r="X2020" i="6" s="1"/>
  <c r="V2020" i="6"/>
  <c r="Q2020" i="6"/>
  <c r="P2020" i="6"/>
  <c r="Y2019" i="6"/>
  <c r="X2019" i="6"/>
  <c r="V2019" i="6"/>
  <c r="Q2019" i="6"/>
  <c r="P2019" i="6"/>
  <c r="Y2018" i="6"/>
  <c r="X2018" i="6"/>
  <c r="V2018" i="6"/>
  <c r="Q2018" i="6"/>
  <c r="P2018" i="6"/>
  <c r="Y2017" i="6"/>
  <c r="X2017" i="6" s="1"/>
  <c r="V2017" i="6"/>
  <c r="Q2017" i="6"/>
  <c r="P2017" i="6"/>
  <c r="Y2016" i="6"/>
  <c r="X2016" i="6"/>
  <c r="AA2016" i="6" s="1"/>
  <c r="V2016" i="6"/>
  <c r="Q2016" i="6"/>
  <c r="P2016" i="6"/>
  <c r="Y2015" i="6"/>
  <c r="X2015" i="6" s="1"/>
  <c r="V2015" i="6"/>
  <c r="Q2015" i="6"/>
  <c r="P2015" i="6"/>
  <c r="Y2014" i="6"/>
  <c r="X2014" i="6"/>
  <c r="V2014" i="6"/>
  <c r="Q2014" i="6"/>
  <c r="P2014" i="6"/>
  <c r="Y2013" i="6"/>
  <c r="X2013" i="6" s="1"/>
  <c r="AA2013" i="6" s="1"/>
  <c r="V2013" i="6"/>
  <c r="Q2013" i="6"/>
  <c r="P2013" i="6"/>
  <c r="Y2012" i="6"/>
  <c r="X2012" i="6" s="1"/>
  <c r="V2012" i="6"/>
  <c r="Q2012" i="6"/>
  <c r="P2012" i="6"/>
  <c r="Y2011" i="6"/>
  <c r="X2011" i="6"/>
  <c r="AA2011" i="6" s="1"/>
  <c r="V2011" i="6"/>
  <c r="Q2011" i="6"/>
  <c r="P2011" i="6"/>
  <c r="Y2010" i="6"/>
  <c r="X2010" i="6"/>
  <c r="V2010" i="6"/>
  <c r="Q2010" i="6"/>
  <c r="P2010" i="6"/>
  <c r="Y2009" i="6"/>
  <c r="X2009" i="6" s="1"/>
  <c r="V2009" i="6"/>
  <c r="Q2009" i="6"/>
  <c r="P2009" i="6"/>
  <c r="Y2008" i="6"/>
  <c r="X2008" i="6" s="1"/>
  <c r="V2008" i="6"/>
  <c r="Q2008" i="6"/>
  <c r="P2008" i="6"/>
  <c r="T2008" i="6" s="1"/>
  <c r="Y2007" i="6"/>
  <c r="X2007" i="6"/>
  <c r="AA2007" i="6" s="1"/>
  <c r="V2007" i="6"/>
  <c r="Q2007" i="6"/>
  <c r="P2007" i="6"/>
  <c r="Y2006" i="6"/>
  <c r="X2006" i="6"/>
  <c r="V2006" i="6"/>
  <c r="Q2006" i="6"/>
  <c r="P2006" i="6"/>
  <c r="AA2005" i="6"/>
  <c r="Y2005" i="6"/>
  <c r="X2005" i="6" s="1"/>
  <c r="V2005" i="6"/>
  <c r="Q2005" i="6"/>
  <c r="P2005" i="6"/>
  <c r="Y2004" i="6"/>
  <c r="X2004" i="6" s="1"/>
  <c r="V2004" i="6"/>
  <c r="Q2004" i="6"/>
  <c r="P2004" i="6"/>
  <c r="Y2003" i="6"/>
  <c r="X2003" i="6" s="1"/>
  <c r="V2003" i="6"/>
  <c r="Q2003" i="6"/>
  <c r="P2003" i="6"/>
  <c r="Y2002" i="6"/>
  <c r="X2002" i="6"/>
  <c r="V2002" i="6"/>
  <c r="P2002" i="6"/>
  <c r="F2002" i="6"/>
  <c r="Q2002" i="6" s="1"/>
  <c r="Y2001" i="6"/>
  <c r="X2001" i="6"/>
  <c r="V2001" i="6"/>
  <c r="P2001" i="6"/>
  <c r="F2001" i="6"/>
  <c r="Q2001" i="6" s="1"/>
  <c r="Y2000" i="6"/>
  <c r="X2000" i="6"/>
  <c r="V2000" i="6"/>
  <c r="P2000" i="6"/>
  <c r="F2000" i="6"/>
  <c r="Q2000" i="6" s="1"/>
  <c r="Y1999" i="6"/>
  <c r="X1999" i="6"/>
  <c r="V1999" i="6"/>
  <c r="P1999" i="6"/>
  <c r="F1999" i="6"/>
  <c r="Q1999" i="6" s="1"/>
  <c r="Y1998" i="6"/>
  <c r="X1998" i="6"/>
  <c r="V1998" i="6"/>
  <c r="P1998" i="6"/>
  <c r="F1998" i="6"/>
  <c r="Q1998" i="6" s="1"/>
  <c r="Y1997" i="6"/>
  <c r="X1997" i="6"/>
  <c r="V1997" i="6"/>
  <c r="P1997" i="6"/>
  <c r="F1997" i="6"/>
  <c r="Q1997" i="6" s="1"/>
  <c r="Y1996" i="6"/>
  <c r="X1996" i="6"/>
  <c r="V1996" i="6"/>
  <c r="P1996" i="6"/>
  <c r="F1996" i="6"/>
  <c r="Q1996" i="6" s="1"/>
  <c r="Y1995" i="6"/>
  <c r="X1995" i="6"/>
  <c r="V1995" i="6"/>
  <c r="Q1995" i="6"/>
  <c r="P1995" i="6"/>
  <c r="F1995" i="6"/>
  <c r="Y1994" i="6"/>
  <c r="X1994" i="6" s="1"/>
  <c r="V1994" i="6"/>
  <c r="Q1994" i="6"/>
  <c r="P1994" i="6"/>
  <c r="F1994" i="6"/>
  <c r="Y1993" i="6"/>
  <c r="X1993" i="6" s="1"/>
  <c r="V1993" i="6"/>
  <c r="P1993" i="6"/>
  <c r="F1993" i="6"/>
  <c r="Q1993" i="6" s="1"/>
  <c r="Y1992" i="6"/>
  <c r="X1992" i="6"/>
  <c r="V1992" i="6"/>
  <c r="P1992" i="6"/>
  <c r="F1992" i="6"/>
  <c r="Q1992" i="6" s="1"/>
  <c r="Y1991" i="6"/>
  <c r="X1991" i="6" s="1"/>
  <c r="V1991" i="6"/>
  <c r="Q1991" i="6"/>
  <c r="P1991" i="6"/>
  <c r="F1991" i="6"/>
  <c r="AA1990" i="6"/>
  <c r="Y1990" i="6"/>
  <c r="X1990" i="6" s="1"/>
  <c r="V1990" i="6"/>
  <c r="Q1990" i="6"/>
  <c r="P1990" i="6"/>
  <c r="F1990" i="6"/>
  <c r="Y1989" i="6"/>
  <c r="X1989" i="6" s="1"/>
  <c r="V1989" i="6"/>
  <c r="P1989" i="6"/>
  <c r="F1989" i="6"/>
  <c r="Q1989" i="6" s="1"/>
  <c r="Y1988" i="6"/>
  <c r="X1988" i="6"/>
  <c r="V1988" i="6"/>
  <c r="P1988" i="6"/>
  <c r="F1988" i="6"/>
  <c r="Q1988" i="6" s="1"/>
  <c r="Y1987" i="6"/>
  <c r="X1987" i="6" s="1"/>
  <c r="V1987" i="6"/>
  <c r="Q1987" i="6"/>
  <c r="P1987" i="6"/>
  <c r="F1987" i="6"/>
  <c r="Y1986" i="6"/>
  <c r="X1986" i="6" s="1"/>
  <c r="V1986" i="6"/>
  <c r="Q1986" i="6"/>
  <c r="P1986" i="6"/>
  <c r="F1986" i="6"/>
  <c r="Y1985" i="6"/>
  <c r="X1985" i="6" s="1"/>
  <c r="V1985" i="6"/>
  <c r="P1985" i="6"/>
  <c r="F1985" i="6"/>
  <c r="Q1985" i="6" s="1"/>
  <c r="Y1984" i="6"/>
  <c r="X1984" i="6"/>
  <c r="V1984" i="6"/>
  <c r="P1984" i="6"/>
  <c r="F1984" i="6"/>
  <c r="Q1984" i="6" s="1"/>
  <c r="Y1983" i="6"/>
  <c r="X1983" i="6"/>
  <c r="V1983" i="6"/>
  <c r="Q1983" i="6"/>
  <c r="P1983" i="6"/>
  <c r="F1983" i="6"/>
  <c r="AA1982" i="6"/>
  <c r="Y1982" i="6"/>
  <c r="X1982" i="6" s="1"/>
  <c r="V1982" i="6"/>
  <c r="Q1982" i="6"/>
  <c r="P1982" i="6"/>
  <c r="F1982" i="6"/>
  <c r="AA1981" i="6"/>
  <c r="Y1981" i="6"/>
  <c r="X1981" i="6" s="1"/>
  <c r="V1981" i="6"/>
  <c r="P1981" i="6"/>
  <c r="F1981" i="6"/>
  <c r="Q1981" i="6" s="1"/>
  <c r="AA1980" i="6"/>
  <c r="Y1980" i="6"/>
  <c r="X1980" i="6"/>
  <c r="V1980" i="6"/>
  <c r="P1980" i="6"/>
  <c r="F1980" i="6"/>
  <c r="Q1980" i="6" s="1"/>
  <c r="Y1979" i="6"/>
  <c r="X1979" i="6" s="1"/>
  <c r="AA1979" i="6" s="1"/>
  <c r="V1979" i="6"/>
  <c r="Q1979" i="6"/>
  <c r="P1979" i="6"/>
  <c r="F1979" i="6"/>
  <c r="Y1978" i="6"/>
  <c r="X1978" i="6"/>
  <c r="AA1978" i="6" s="1"/>
  <c r="V1978" i="6"/>
  <c r="Q1978" i="6"/>
  <c r="P1978" i="6"/>
  <c r="F1978" i="6"/>
  <c r="AA1977" i="6"/>
  <c r="Y1977" i="6"/>
  <c r="X1977" i="6" s="1"/>
  <c r="V1977" i="6"/>
  <c r="P1977" i="6"/>
  <c r="F1977" i="6"/>
  <c r="Q1977" i="6" s="1"/>
  <c r="Y1976" i="6"/>
  <c r="X1976" i="6"/>
  <c r="V1976" i="6"/>
  <c r="P1976" i="6"/>
  <c r="F1976" i="6"/>
  <c r="Q1976" i="6" s="1"/>
  <c r="Y1975" i="6"/>
  <c r="X1975" i="6" s="1"/>
  <c r="V1975" i="6"/>
  <c r="Q1975" i="6"/>
  <c r="P1975" i="6"/>
  <c r="F1975" i="6"/>
  <c r="Y1974" i="6"/>
  <c r="X1974" i="6" s="1"/>
  <c r="V1974" i="6"/>
  <c r="Q1974" i="6"/>
  <c r="P1974" i="6"/>
  <c r="F1974" i="6"/>
  <c r="AA1973" i="6"/>
  <c r="Y1973" i="6"/>
  <c r="X1973" i="6" s="1"/>
  <c r="V1973" i="6"/>
  <c r="P1973" i="6"/>
  <c r="F1973" i="6"/>
  <c r="Q1973" i="6" s="1"/>
  <c r="Y1972" i="6"/>
  <c r="X1972" i="6"/>
  <c r="V1972" i="6"/>
  <c r="P1972" i="6"/>
  <c r="F1972" i="6"/>
  <c r="Q1972" i="6" s="1"/>
  <c r="Y1971" i="6"/>
  <c r="X1971" i="6" s="1"/>
  <c r="V1971" i="6"/>
  <c r="P1971" i="6"/>
  <c r="F1971" i="6"/>
  <c r="Q1971" i="6" s="1"/>
  <c r="Y1970" i="6"/>
  <c r="X1970" i="6"/>
  <c r="AA1970" i="6" s="1"/>
  <c r="V1970" i="6"/>
  <c r="Q1970" i="6"/>
  <c r="P1970" i="6"/>
  <c r="F1970" i="6"/>
  <c r="Y1969" i="6"/>
  <c r="X1969" i="6" s="1"/>
  <c r="V1969" i="6"/>
  <c r="P1969" i="6"/>
  <c r="F1969" i="6"/>
  <c r="Q1969" i="6" s="1"/>
  <c r="AA1968" i="6"/>
  <c r="Y1968" i="6"/>
  <c r="X1968" i="6"/>
  <c r="V1968" i="6"/>
  <c r="P1968" i="6"/>
  <c r="F1968" i="6"/>
  <c r="Q1968" i="6" s="1"/>
  <c r="Y1967" i="6"/>
  <c r="X1967" i="6"/>
  <c r="V1967" i="6"/>
  <c r="P1967" i="6"/>
  <c r="F1967" i="6"/>
  <c r="Q1967" i="6" s="1"/>
  <c r="Y1966" i="6"/>
  <c r="X1966" i="6" s="1"/>
  <c r="AA1966" i="6" s="1"/>
  <c r="V1966" i="6"/>
  <c r="Q1966" i="6"/>
  <c r="P1966" i="6"/>
  <c r="F1966" i="6"/>
  <c r="AA1965" i="6"/>
  <c r="Y1965" i="6"/>
  <c r="X1965" i="6" s="1"/>
  <c r="V1965" i="6"/>
  <c r="P1965" i="6"/>
  <c r="F1965" i="6"/>
  <c r="Q1965" i="6" s="1"/>
  <c r="Y1964" i="6"/>
  <c r="X1964" i="6"/>
  <c r="V1964" i="6"/>
  <c r="P1964" i="6"/>
  <c r="F1964" i="6"/>
  <c r="Q1964" i="6" s="1"/>
  <c r="Y1963" i="6"/>
  <c r="X1963" i="6" s="1"/>
  <c r="AA1963" i="6" s="1"/>
  <c r="V1963" i="6"/>
  <c r="P1963" i="6"/>
  <c r="F1963" i="6"/>
  <c r="Q1963" i="6" s="1"/>
  <c r="Y1962" i="6"/>
  <c r="X1962" i="6" s="1"/>
  <c r="AA1962" i="6" s="1"/>
  <c r="V1962" i="6"/>
  <c r="Q1962" i="6"/>
  <c r="P1962" i="6"/>
  <c r="F1962" i="6"/>
  <c r="Y1961" i="6"/>
  <c r="X1961" i="6" s="1"/>
  <c r="V1961" i="6"/>
  <c r="P1961" i="6"/>
  <c r="F1961" i="6"/>
  <c r="Q1961" i="6" s="1"/>
  <c r="AA1960" i="6"/>
  <c r="Y1960" i="6"/>
  <c r="X1960" i="6"/>
  <c r="V1960" i="6"/>
  <c r="P1960" i="6"/>
  <c r="F1960" i="6"/>
  <c r="Q1960" i="6" s="1"/>
  <c r="Y1959" i="6"/>
  <c r="X1959" i="6"/>
  <c r="AA1959" i="6" s="1"/>
  <c r="V1959" i="6"/>
  <c r="P1959" i="6"/>
  <c r="F1959" i="6"/>
  <c r="Q1959" i="6" s="1"/>
  <c r="AA1958" i="6"/>
  <c r="Y1958" i="6"/>
  <c r="X1958" i="6" s="1"/>
  <c r="V1958" i="6"/>
  <c r="Q1958" i="6"/>
  <c r="P1958" i="6"/>
  <c r="F1958" i="6"/>
  <c r="AA1957" i="6"/>
  <c r="Y1957" i="6"/>
  <c r="X1957" i="6" s="1"/>
  <c r="V1957" i="6"/>
  <c r="P1957" i="6"/>
  <c r="F1957" i="6"/>
  <c r="Q1957" i="6" s="1"/>
  <c r="Y1956" i="6"/>
  <c r="X1956" i="6"/>
  <c r="V1956" i="6"/>
  <c r="Q1956" i="6"/>
  <c r="P1956" i="6"/>
  <c r="F1956" i="6"/>
  <c r="AA1955" i="6"/>
  <c r="Y1955" i="6"/>
  <c r="X1955" i="6" s="1"/>
  <c r="V1955" i="6"/>
  <c r="Q1955" i="6"/>
  <c r="P1955" i="6"/>
  <c r="F1955" i="6"/>
  <c r="AA1954" i="6"/>
  <c r="Y1954" i="6"/>
  <c r="X1954" i="6"/>
  <c r="V1954" i="6"/>
  <c r="P1954" i="6"/>
  <c r="F1954" i="6"/>
  <c r="Q1954" i="6" s="1"/>
  <c r="Y1953" i="6"/>
  <c r="X1953" i="6" s="1"/>
  <c r="V1953" i="6"/>
  <c r="Q1953" i="6"/>
  <c r="P1953" i="6"/>
  <c r="F1953" i="6"/>
  <c r="Y1952" i="6"/>
  <c r="X1952" i="6"/>
  <c r="AA1952" i="6" s="1"/>
  <c r="V1952" i="6"/>
  <c r="Q1952" i="6"/>
  <c r="P1952" i="6"/>
  <c r="F1952" i="6"/>
  <c r="AA1951" i="6"/>
  <c r="Y1951" i="6"/>
  <c r="X1951" i="6" s="1"/>
  <c r="V1951" i="6"/>
  <c r="Q1951" i="6"/>
  <c r="P1951" i="6"/>
  <c r="F1951" i="6"/>
  <c r="AA1950" i="6"/>
  <c r="Y1950" i="6"/>
  <c r="X1950" i="6"/>
  <c r="V1950" i="6"/>
  <c r="P1950" i="6"/>
  <c r="F1950" i="6"/>
  <c r="Q1950" i="6" s="1"/>
  <c r="Y1949" i="6"/>
  <c r="X1949" i="6" s="1"/>
  <c r="V1949" i="6"/>
  <c r="Q1949" i="6"/>
  <c r="P1949" i="6"/>
  <c r="F1949" i="6"/>
  <c r="Y1948" i="6"/>
  <c r="X1948" i="6"/>
  <c r="AA1948" i="6" s="1"/>
  <c r="V1948" i="6"/>
  <c r="Q1948" i="6"/>
  <c r="P1948" i="6"/>
  <c r="F1948" i="6"/>
  <c r="AA1947" i="6"/>
  <c r="Y1947" i="6"/>
  <c r="X1947" i="6" s="1"/>
  <c r="V1947" i="6"/>
  <c r="Q1947" i="6"/>
  <c r="P1947" i="6"/>
  <c r="F1947" i="6"/>
  <c r="Y1946" i="6"/>
  <c r="X1946" i="6"/>
  <c r="V1946" i="6"/>
  <c r="P1946" i="6"/>
  <c r="F1946" i="6"/>
  <c r="Q1946" i="6" s="1"/>
  <c r="Y1945" i="6"/>
  <c r="X1945" i="6" s="1"/>
  <c r="V1945" i="6"/>
  <c r="Q1945" i="6"/>
  <c r="P1945" i="6"/>
  <c r="F1945" i="6"/>
  <c r="Y1944" i="6"/>
  <c r="X1944" i="6"/>
  <c r="AA1944" i="6" s="1"/>
  <c r="V1944" i="6"/>
  <c r="Q1944" i="6"/>
  <c r="P1944" i="6"/>
  <c r="F1944" i="6"/>
  <c r="AA1943" i="6"/>
  <c r="Y1943" i="6"/>
  <c r="X1943" i="6" s="1"/>
  <c r="V1943" i="6"/>
  <c r="Q1943" i="6"/>
  <c r="P1943" i="6"/>
  <c r="F1943" i="6"/>
  <c r="AA1942" i="6"/>
  <c r="Y1942" i="6"/>
  <c r="X1942" i="6"/>
  <c r="V1942" i="6"/>
  <c r="P1942" i="6"/>
  <c r="F1942" i="6"/>
  <c r="Q1942" i="6" s="1"/>
  <c r="Y1941" i="6"/>
  <c r="X1941" i="6" s="1"/>
  <c r="V1941" i="6"/>
  <c r="Q1941" i="6"/>
  <c r="P1941" i="6"/>
  <c r="F1941" i="6"/>
  <c r="Y1940" i="6"/>
  <c r="X1940" i="6"/>
  <c r="AA1940" i="6" s="1"/>
  <c r="V1940" i="6"/>
  <c r="Q1940" i="6"/>
  <c r="P1940" i="6"/>
  <c r="F1940" i="6"/>
  <c r="AA1939" i="6"/>
  <c r="Y1939" i="6"/>
  <c r="X1939" i="6" s="1"/>
  <c r="V1939" i="6"/>
  <c r="Q1939" i="6"/>
  <c r="P1939" i="6"/>
  <c r="F1939" i="6"/>
  <c r="Y1938" i="6"/>
  <c r="X1938" i="6"/>
  <c r="V1938" i="6"/>
  <c r="P1938" i="6"/>
  <c r="F1938" i="6"/>
  <c r="Q1938" i="6" s="1"/>
  <c r="Y1937" i="6"/>
  <c r="X1937" i="6" s="1"/>
  <c r="V1937" i="6"/>
  <c r="Q1937" i="6"/>
  <c r="P1937" i="6"/>
  <c r="F1937" i="6"/>
  <c r="Y1936" i="6"/>
  <c r="X1936" i="6"/>
  <c r="V1936" i="6"/>
  <c r="Q1936" i="6"/>
  <c r="P1936" i="6"/>
  <c r="F1936" i="6"/>
  <c r="AA1935" i="6"/>
  <c r="Y1935" i="6"/>
  <c r="X1935" i="6" s="1"/>
  <c r="V1935" i="6"/>
  <c r="Q1935" i="6"/>
  <c r="P1935" i="6"/>
  <c r="F1935" i="6"/>
  <c r="AA1934" i="6"/>
  <c r="Y1934" i="6"/>
  <c r="X1934" i="6"/>
  <c r="V1934" i="6"/>
  <c r="P1934" i="6"/>
  <c r="F1934" i="6"/>
  <c r="Q1934" i="6" s="1"/>
  <c r="Y1933" i="6"/>
  <c r="X1933" i="6" s="1"/>
  <c r="V1933" i="6"/>
  <c r="Q1933" i="6"/>
  <c r="P1933" i="6"/>
  <c r="F1933" i="6"/>
  <c r="Y1932" i="6"/>
  <c r="X1932" i="6"/>
  <c r="AA1932" i="6" s="1"/>
  <c r="V1932" i="6"/>
  <c r="Q1932" i="6"/>
  <c r="P1932" i="6"/>
  <c r="F1932" i="6"/>
  <c r="AA1931" i="6"/>
  <c r="Y1931" i="6"/>
  <c r="X1931" i="6" s="1"/>
  <c r="V1931" i="6"/>
  <c r="Q1931" i="6"/>
  <c r="P1931" i="6"/>
  <c r="F1931" i="6"/>
  <c r="Y1930" i="6"/>
  <c r="X1930" i="6"/>
  <c r="V1930" i="6"/>
  <c r="P1930" i="6"/>
  <c r="F1930" i="6"/>
  <c r="Q1930" i="6" s="1"/>
  <c r="Y1929" i="6"/>
  <c r="X1929" i="6" s="1"/>
  <c r="V1929" i="6"/>
  <c r="Q1929" i="6"/>
  <c r="P1929" i="6"/>
  <c r="F1929" i="6"/>
  <c r="Y1928" i="6"/>
  <c r="X1928" i="6"/>
  <c r="V1928" i="6"/>
  <c r="Q1928" i="6"/>
  <c r="P1928" i="6"/>
  <c r="F1928" i="6"/>
  <c r="AA1927" i="6"/>
  <c r="Y1927" i="6"/>
  <c r="X1927" i="6" s="1"/>
  <c r="V1927" i="6"/>
  <c r="Q1927" i="6"/>
  <c r="P1927" i="6"/>
  <c r="F1927" i="6"/>
  <c r="Y1926" i="6"/>
  <c r="X1926" i="6"/>
  <c r="V1926" i="6"/>
  <c r="P1926" i="6"/>
  <c r="F1926" i="6"/>
  <c r="Q1926" i="6" s="1"/>
  <c r="AA1925" i="6"/>
  <c r="Y1925" i="6"/>
  <c r="X1925" i="6"/>
  <c r="V1925" i="6"/>
  <c r="Q1925" i="6"/>
  <c r="P1925" i="6"/>
  <c r="F1925" i="6"/>
  <c r="Y1924" i="6"/>
  <c r="X1924" i="6" s="1"/>
  <c r="AA1924" i="6" s="1"/>
  <c r="V1924" i="6"/>
  <c r="P1924" i="6"/>
  <c r="F1924" i="6"/>
  <c r="Q1924" i="6" s="1"/>
  <c r="Y1923" i="6"/>
  <c r="X1923" i="6"/>
  <c r="V1923" i="6"/>
  <c r="P1923" i="6"/>
  <c r="F1923" i="6"/>
  <c r="Q1923" i="6" s="1"/>
  <c r="Y1922" i="6"/>
  <c r="X1922" i="6"/>
  <c r="AA1922" i="6" s="1"/>
  <c r="V1922" i="6"/>
  <c r="P1922" i="6"/>
  <c r="F1922" i="6"/>
  <c r="Q1922" i="6" s="1"/>
  <c r="Y1921" i="6"/>
  <c r="X1921" i="6" s="1"/>
  <c r="V1921" i="6"/>
  <c r="Q1921" i="6"/>
  <c r="P1921" i="6"/>
  <c r="F1921" i="6"/>
  <c r="Y1920" i="6"/>
  <c r="X1920" i="6" s="1"/>
  <c r="V1920" i="6"/>
  <c r="P1920" i="6"/>
  <c r="F1920" i="6"/>
  <c r="Q1920" i="6" s="1"/>
  <c r="AA1919" i="6"/>
  <c r="Y1919" i="6"/>
  <c r="X1919" i="6"/>
  <c r="V1919" i="6"/>
  <c r="P1919" i="6"/>
  <c r="F1919" i="6"/>
  <c r="Q1919" i="6" s="1"/>
  <c r="Y1918" i="6"/>
  <c r="X1918" i="6"/>
  <c r="V1918" i="6"/>
  <c r="Q1918" i="6"/>
  <c r="P1918" i="6"/>
  <c r="F1918" i="6"/>
  <c r="AA1917" i="6"/>
  <c r="Y1917" i="6"/>
  <c r="X1917" i="6"/>
  <c r="V1917" i="6"/>
  <c r="Q1917" i="6"/>
  <c r="P1917" i="6"/>
  <c r="F1917" i="6"/>
  <c r="Y1916" i="6"/>
  <c r="X1916" i="6" s="1"/>
  <c r="V1916" i="6"/>
  <c r="P1916" i="6"/>
  <c r="F1916" i="6"/>
  <c r="Q1916" i="6" s="1"/>
  <c r="Y1915" i="6"/>
  <c r="X1915" i="6"/>
  <c r="V1915" i="6"/>
  <c r="P1915" i="6"/>
  <c r="F1915" i="6"/>
  <c r="Q1915" i="6" s="1"/>
  <c r="Y1914" i="6"/>
  <c r="X1914" i="6"/>
  <c r="AA1914" i="6" s="1"/>
  <c r="V1914" i="6"/>
  <c r="P1914" i="6"/>
  <c r="F1914" i="6"/>
  <c r="Q1914" i="6" s="1"/>
  <c r="Y1913" i="6"/>
  <c r="X1913" i="6" s="1"/>
  <c r="V1913" i="6"/>
  <c r="Q1913" i="6"/>
  <c r="P1913" i="6"/>
  <c r="F1913" i="6"/>
  <c r="AA1912" i="6"/>
  <c r="Y1912" i="6"/>
  <c r="X1912" i="6" s="1"/>
  <c r="V1912" i="6"/>
  <c r="P1912" i="6"/>
  <c r="F1912" i="6"/>
  <c r="Q1912" i="6" s="1"/>
  <c r="AA1911" i="6"/>
  <c r="Y1911" i="6"/>
  <c r="X1911" i="6"/>
  <c r="V1911" i="6"/>
  <c r="P1911" i="6"/>
  <c r="F1911" i="6"/>
  <c r="Q1911" i="6" s="1"/>
  <c r="Y1910" i="6"/>
  <c r="X1910" i="6" s="1"/>
  <c r="V1910" i="6"/>
  <c r="Q1910" i="6"/>
  <c r="P1910" i="6"/>
  <c r="F1910" i="6"/>
  <c r="Y1909" i="6"/>
  <c r="X1909" i="6"/>
  <c r="AA1909" i="6" s="1"/>
  <c r="V1909" i="6"/>
  <c r="Q1909" i="6"/>
  <c r="P1909" i="6"/>
  <c r="F1909" i="6"/>
  <c r="AA1908" i="6"/>
  <c r="Y1908" i="6"/>
  <c r="X1908" i="6" s="1"/>
  <c r="V1908" i="6"/>
  <c r="Q1908" i="6"/>
  <c r="P1908" i="6"/>
  <c r="F1908" i="6"/>
  <c r="AA1907" i="6"/>
  <c r="Y1907" i="6"/>
  <c r="X1907" i="6"/>
  <c r="V1907" i="6"/>
  <c r="P1907" i="6"/>
  <c r="F1907" i="6"/>
  <c r="Q1907" i="6" s="1"/>
  <c r="Y1906" i="6"/>
  <c r="X1906" i="6" s="1"/>
  <c r="V1906" i="6"/>
  <c r="Q1906" i="6"/>
  <c r="P1906" i="6"/>
  <c r="F1906" i="6"/>
  <c r="Y1905" i="6"/>
  <c r="X1905" i="6"/>
  <c r="V1905" i="6"/>
  <c r="Q1905" i="6"/>
  <c r="P1905" i="6"/>
  <c r="F1905" i="6"/>
  <c r="AA1904" i="6"/>
  <c r="Y1904" i="6"/>
  <c r="X1904" i="6" s="1"/>
  <c r="V1904" i="6"/>
  <c r="Q1904" i="6"/>
  <c r="P1904" i="6"/>
  <c r="F1904" i="6"/>
  <c r="AA1903" i="6"/>
  <c r="Y1903" i="6"/>
  <c r="X1903" i="6"/>
  <c r="V1903" i="6"/>
  <c r="P1903" i="6"/>
  <c r="F1903" i="6"/>
  <c r="Q1903" i="6" s="1"/>
  <c r="Y1902" i="6"/>
  <c r="X1902" i="6" s="1"/>
  <c r="V1902" i="6"/>
  <c r="Q1902" i="6"/>
  <c r="P1902" i="6"/>
  <c r="F1902" i="6"/>
  <c r="Y1901" i="6"/>
  <c r="X1901" i="6"/>
  <c r="V1901" i="6"/>
  <c r="Q1901" i="6"/>
  <c r="P1901" i="6"/>
  <c r="F1901" i="6"/>
  <c r="AA1900" i="6"/>
  <c r="Y1900" i="6"/>
  <c r="X1900" i="6" s="1"/>
  <c r="V1900" i="6"/>
  <c r="Q1900" i="6"/>
  <c r="P1900" i="6"/>
  <c r="F1900" i="6"/>
  <c r="AA1899" i="6"/>
  <c r="Y1899" i="6"/>
  <c r="X1899" i="6"/>
  <c r="V1899" i="6"/>
  <c r="P1899" i="6"/>
  <c r="F1899" i="6"/>
  <c r="Q1899" i="6" s="1"/>
  <c r="Y1898" i="6"/>
  <c r="X1898" i="6" s="1"/>
  <c r="V1898" i="6"/>
  <c r="Q1898" i="6"/>
  <c r="P1898" i="6"/>
  <c r="F1898" i="6"/>
  <c r="Y1897" i="6"/>
  <c r="X1897" i="6"/>
  <c r="V1897" i="6"/>
  <c r="Q1897" i="6"/>
  <c r="P1897" i="6"/>
  <c r="F1897" i="6"/>
  <c r="AA1896" i="6"/>
  <c r="Y1896" i="6"/>
  <c r="X1896" i="6" s="1"/>
  <c r="V1896" i="6"/>
  <c r="Q1896" i="6"/>
  <c r="P1896" i="6"/>
  <c r="F1896" i="6"/>
  <c r="AA1895" i="6"/>
  <c r="Y1895" i="6"/>
  <c r="X1895" i="6"/>
  <c r="V1895" i="6"/>
  <c r="P1895" i="6"/>
  <c r="F1895" i="6"/>
  <c r="Q1895" i="6" s="1"/>
  <c r="Y1894" i="6"/>
  <c r="X1894" i="6" s="1"/>
  <c r="V1894" i="6"/>
  <c r="Q1894" i="6"/>
  <c r="P1894" i="6"/>
  <c r="F1894" i="6"/>
  <c r="Y1893" i="6"/>
  <c r="X1893" i="6"/>
  <c r="AA1893" i="6" s="1"/>
  <c r="V1893" i="6"/>
  <c r="Q1893" i="6"/>
  <c r="P1893" i="6"/>
  <c r="F1893" i="6"/>
  <c r="AA1892" i="6"/>
  <c r="Y1892" i="6"/>
  <c r="X1892" i="6" s="1"/>
  <c r="V1892" i="6"/>
  <c r="Q1892" i="6"/>
  <c r="P1892" i="6"/>
  <c r="F1892" i="6"/>
  <c r="Y1891" i="6"/>
  <c r="X1891" i="6"/>
  <c r="V1891" i="6"/>
  <c r="P1891" i="6"/>
  <c r="F1891" i="6"/>
  <c r="Q1891" i="6" s="1"/>
  <c r="Y1890" i="6"/>
  <c r="X1890" i="6" s="1"/>
  <c r="V1890" i="6"/>
  <c r="Q1890" i="6"/>
  <c r="P1890" i="6"/>
  <c r="F1890" i="6"/>
  <c r="Y1889" i="6"/>
  <c r="X1889" i="6"/>
  <c r="V1889" i="6"/>
  <c r="Q1889" i="6"/>
  <c r="P1889" i="6"/>
  <c r="F1889" i="6"/>
  <c r="AA1888" i="6"/>
  <c r="Y1888" i="6"/>
  <c r="X1888" i="6" s="1"/>
  <c r="V1888" i="6"/>
  <c r="Q1888" i="6"/>
  <c r="P1888" i="6"/>
  <c r="F1888" i="6"/>
  <c r="AA1887" i="6"/>
  <c r="Y1887" i="6"/>
  <c r="X1887" i="6"/>
  <c r="V1887" i="6"/>
  <c r="P1887" i="6"/>
  <c r="F1887" i="6"/>
  <c r="Q1887" i="6" s="1"/>
  <c r="Y1886" i="6"/>
  <c r="X1886" i="6" s="1"/>
  <c r="V1886" i="6"/>
  <c r="Q1886" i="6"/>
  <c r="P1886" i="6"/>
  <c r="F1886" i="6"/>
  <c r="Y1885" i="6"/>
  <c r="X1885" i="6" s="1"/>
  <c r="AA1885" i="6" s="1"/>
  <c r="V1885" i="6"/>
  <c r="Q1885" i="6"/>
  <c r="P1885" i="6"/>
  <c r="F1885" i="6"/>
  <c r="AA1884" i="6"/>
  <c r="Y1884" i="6"/>
  <c r="X1884" i="6" s="1"/>
  <c r="V1884" i="6"/>
  <c r="P1884" i="6"/>
  <c r="F1884" i="6"/>
  <c r="Q1884" i="6" s="1"/>
  <c r="AA1883" i="6"/>
  <c r="Y1883" i="6"/>
  <c r="X1883" i="6"/>
  <c r="V1883" i="6"/>
  <c r="P1883" i="6"/>
  <c r="F1883" i="6"/>
  <c r="Q1883" i="6" s="1"/>
  <c r="Y1882" i="6"/>
  <c r="X1882" i="6" s="1"/>
  <c r="AA1882" i="6" s="1"/>
  <c r="V1882" i="6"/>
  <c r="P1882" i="6"/>
  <c r="F1882" i="6"/>
  <c r="Q1882" i="6" s="1"/>
  <c r="Y1881" i="6"/>
  <c r="X1881" i="6" s="1"/>
  <c r="V1881" i="6"/>
  <c r="Q1881" i="6"/>
  <c r="P1881" i="6"/>
  <c r="F1881" i="6"/>
  <c r="Y1880" i="6"/>
  <c r="X1880" i="6" s="1"/>
  <c r="V1880" i="6"/>
  <c r="P1880" i="6"/>
  <c r="F1880" i="6"/>
  <c r="Q1880" i="6" s="1"/>
  <c r="Y1879" i="6"/>
  <c r="X1879" i="6"/>
  <c r="V1879" i="6"/>
  <c r="P1879" i="6"/>
  <c r="F1879" i="6"/>
  <c r="Q1879" i="6" s="1"/>
  <c r="Y1878" i="6"/>
  <c r="X1878" i="6"/>
  <c r="V1878" i="6"/>
  <c r="Q1878" i="6"/>
  <c r="P1878" i="6"/>
  <c r="F1878" i="6"/>
  <c r="AA1877" i="6"/>
  <c r="Y1877" i="6"/>
  <c r="X1877" i="6" s="1"/>
  <c r="V1877" i="6"/>
  <c r="Q1877" i="6"/>
  <c r="P1877" i="6"/>
  <c r="F1877" i="6"/>
  <c r="AA1876" i="6"/>
  <c r="Y1876" i="6"/>
  <c r="X1876" i="6" s="1"/>
  <c r="V1876" i="6"/>
  <c r="P1876" i="6"/>
  <c r="F1876" i="6"/>
  <c r="Q1876" i="6" s="1"/>
  <c r="Y1875" i="6"/>
  <c r="X1875" i="6"/>
  <c r="V1875" i="6"/>
  <c r="P1875" i="6"/>
  <c r="F1875" i="6"/>
  <c r="Q1875" i="6" s="1"/>
  <c r="Y1874" i="6"/>
  <c r="X1874" i="6" s="1"/>
  <c r="AA1874" i="6" s="1"/>
  <c r="V1874" i="6"/>
  <c r="P1874" i="6"/>
  <c r="F1874" i="6"/>
  <c r="Q1874" i="6" s="1"/>
  <c r="Y1873" i="6"/>
  <c r="X1873" i="6"/>
  <c r="AA1873" i="6" s="1"/>
  <c r="V1873" i="6"/>
  <c r="Q1873" i="6"/>
  <c r="P1873" i="6"/>
  <c r="F1873" i="6"/>
  <c r="AA1872" i="6"/>
  <c r="Y1872" i="6"/>
  <c r="X1872" i="6" s="1"/>
  <c r="V1872" i="6"/>
  <c r="P1872" i="6"/>
  <c r="F1872" i="6"/>
  <c r="Q1872" i="6" s="1"/>
  <c r="AA1871" i="6"/>
  <c r="Y1871" i="6"/>
  <c r="X1871" i="6"/>
  <c r="V1871" i="6"/>
  <c r="P1871" i="6"/>
  <c r="F1871" i="6"/>
  <c r="Q1871" i="6" s="1"/>
  <c r="Y1870" i="6"/>
  <c r="X1870" i="6" s="1"/>
  <c r="V1870" i="6"/>
  <c r="P1870" i="6"/>
  <c r="F1870" i="6"/>
  <c r="Q1870" i="6" s="1"/>
  <c r="Y1869" i="6"/>
  <c r="X1869" i="6" s="1"/>
  <c r="AA1869" i="6" s="1"/>
  <c r="V1869" i="6"/>
  <c r="Q1869" i="6"/>
  <c r="P1869" i="6"/>
  <c r="F1869" i="6"/>
  <c r="AA1868" i="6"/>
  <c r="Y1868" i="6"/>
  <c r="X1868" i="6" s="1"/>
  <c r="V1868" i="6"/>
  <c r="P1868" i="6"/>
  <c r="F1868" i="6"/>
  <c r="Q1868" i="6" s="1"/>
  <c r="Y1867" i="6"/>
  <c r="X1867" i="6"/>
  <c r="V1867" i="6"/>
  <c r="P1867" i="6"/>
  <c r="F1867" i="6"/>
  <c r="Q1867" i="6" s="1"/>
  <c r="Y1866" i="6"/>
  <c r="X1866" i="6" s="1"/>
  <c r="AA1866" i="6" s="1"/>
  <c r="V1866" i="6"/>
  <c r="P1866" i="6"/>
  <c r="F1866" i="6"/>
  <c r="Q1866" i="6" s="1"/>
  <c r="Y1865" i="6"/>
  <c r="X1865" i="6" s="1"/>
  <c r="AA1865" i="6" s="1"/>
  <c r="V1865" i="6"/>
  <c r="Q1865" i="6"/>
  <c r="P1865" i="6"/>
  <c r="F1865" i="6"/>
  <c r="Y1864" i="6"/>
  <c r="X1864" i="6" s="1"/>
  <c r="V1864" i="6"/>
  <c r="P1864" i="6"/>
  <c r="F1864" i="6"/>
  <c r="Q1864" i="6" s="1"/>
  <c r="AA1863" i="6"/>
  <c r="Y1863" i="6"/>
  <c r="X1863" i="6"/>
  <c r="V1863" i="6"/>
  <c r="P1863" i="6"/>
  <c r="F1863" i="6"/>
  <c r="Q1863" i="6" s="1"/>
  <c r="Y1862" i="6"/>
  <c r="X1862" i="6"/>
  <c r="AA1862" i="6" s="1"/>
  <c r="V1862" i="6"/>
  <c r="P1862" i="6"/>
  <c r="F1862" i="6"/>
  <c r="Q1862" i="6" s="1"/>
  <c r="AA1861" i="6"/>
  <c r="Y1861" i="6"/>
  <c r="X1861" i="6" s="1"/>
  <c r="V1861" i="6"/>
  <c r="Q1861" i="6"/>
  <c r="P1861" i="6"/>
  <c r="F1861" i="6"/>
  <c r="AA1860" i="6"/>
  <c r="Y1860" i="6"/>
  <c r="X1860" i="6" s="1"/>
  <c r="V1860" i="6"/>
  <c r="P1860" i="6"/>
  <c r="F1860" i="6"/>
  <c r="Q1860" i="6" s="1"/>
  <c r="Y1859" i="6"/>
  <c r="X1859" i="6"/>
  <c r="V1859" i="6"/>
  <c r="P1859" i="6"/>
  <c r="F1859" i="6"/>
  <c r="Q1859" i="6" s="1"/>
  <c r="Y1858" i="6"/>
  <c r="X1858" i="6" s="1"/>
  <c r="AA1858" i="6" s="1"/>
  <c r="V1858" i="6"/>
  <c r="Q1858" i="6"/>
  <c r="P1858" i="6"/>
  <c r="F1858" i="6"/>
  <c r="Y1857" i="6"/>
  <c r="X1857" i="6" s="1"/>
  <c r="V1857" i="6"/>
  <c r="Q1857" i="6"/>
  <c r="P1857" i="6"/>
  <c r="F1857" i="6"/>
  <c r="AA1856" i="6"/>
  <c r="Y1856" i="6"/>
  <c r="X1856" i="6" s="1"/>
  <c r="V1856" i="6"/>
  <c r="P1856" i="6"/>
  <c r="F1856" i="6"/>
  <c r="Q1856" i="6" s="1"/>
  <c r="AA1855" i="6"/>
  <c r="Y1855" i="6"/>
  <c r="X1855" i="6"/>
  <c r="V1855" i="6"/>
  <c r="P1855" i="6"/>
  <c r="F1855" i="6"/>
  <c r="Q1855" i="6" s="1"/>
  <c r="Y1854" i="6"/>
  <c r="X1854" i="6" s="1"/>
  <c r="AA1854" i="6" s="1"/>
  <c r="V1854" i="6"/>
  <c r="P1854" i="6"/>
  <c r="F1854" i="6"/>
  <c r="Q1854" i="6" s="1"/>
  <c r="AA1853" i="6"/>
  <c r="Y1853" i="6"/>
  <c r="X1853" i="6" s="1"/>
  <c r="V1853" i="6"/>
  <c r="Q1853" i="6"/>
  <c r="P1853" i="6"/>
  <c r="F1853" i="6"/>
  <c r="AA1852" i="6"/>
  <c r="Y1852" i="6"/>
  <c r="X1852" i="6" s="1"/>
  <c r="V1852" i="6"/>
  <c r="P1852" i="6"/>
  <c r="F1852" i="6"/>
  <c r="Q1852" i="6" s="1"/>
  <c r="AA1851" i="6"/>
  <c r="Y1851" i="6"/>
  <c r="X1851" i="6"/>
  <c r="V1851" i="6"/>
  <c r="P1851" i="6"/>
  <c r="F1851" i="6"/>
  <c r="Q1851" i="6" s="1"/>
  <c r="Y1850" i="6"/>
  <c r="X1850" i="6" s="1"/>
  <c r="AA1850" i="6" s="1"/>
  <c r="V1850" i="6"/>
  <c r="P1850" i="6"/>
  <c r="F1850" i="6"/>
  <c r="Q1850" i="6" s="1"/>
  <c r="Y1849" i="6"/>
  <c r="X1849" i="6" s="1"/>
  <c r="V1849" i="6"/>
  <c r="Q1849" i="6"/>
  <c r="P1849" i="6"/>
  <c r="F1849" i="6"/>
  <c r="Y1848" i="6"/>
  <c r="X1848" i="6" s="1"/>
  <c r="V1848" i="6"/>
  <c r="P1848" i="6"/>
  <c r="F1848" i="6"/>
  <c r="Q1848" i="6" s="1"/>
  <c r="Y1847" i="6"/>
  <c r="X1847" i="6"/>
  <c r="V1847" i="6"/>
  <c r="P1847" i="6"/>
  <c r="F1847" i="6"/>
  <c r="Q1847" i="6" s="1"/>
  <c r="Y1846" i="6"/>
  <c r="X1846" i="6"/>
  <c r="V1846" i="6"/>
  <c r="Q1846" i="6"/>
  <c r="P1846" i="6"/>
  <c r="F1846" i="6"/>
  <c r="Y1845" i="6"/>
  <c r="X1845" i="6" s="1"/>
  <c r="V1845" i="6"/>
  <c r="Q1845" i="6"/>
  <c r="P1845" i="6"/>
  <c r="F1845" i="6"/>
  <c r="AA1844" i="6"/>
  <c r="Y1844" i="6"/>
  <c r="X1844" i="6" s="1"/>
  <c r="V1844" i="6"/>
  <c r="P1844" i="6"/>
  <c r="F1844" i="6"/>
  <c r="Q1844" i="6" s="1"/>
  <c r="Y1843" i="6"/>
  <c r="X1843" i="6"/>
  <c r="V1843" i="6"/>
  <c r="P1843" i="6"/>
  <c r="F1843" i="6"/>
  <c r="Q1843" i="6" s="1"/>
  <c r="Y1842" i="6"/>
  <c r="X1842" i="6" s="1"/>
  <c r="V1842" i="6"/>
  <c r="P1842" i="6"/>
  <c r="F1842" i="6"/>
  <c r="Q1842" i="6" s="1"/>
  <c r="Y1841" i="6"/>
  <c r="X1841" i="6"/>
  <c r="V1841" i="6"/>
  <c r="Q1841" i="6"/>
  <c r="P1841" i="6"/>
  <c r="F1841" i="6"/>
  <c r="AA1840" i="6"/>
  <c r="Y1840" i="6"/>
  <c r="X1840" i="6" s="1"/>
  <c r="V1840" i="6"/>
  <c r="P1840" i="6"/>
  <c r="F1840" i="6"/>
  <c r="Q1840" i="6" s="1"/>
  <c r="Y1839" i="6"/>
  <c r="X1839" i="6"/>
  <c r="V1839" i="6"/>
  <c r="P1839" i="6"/>
  <c r="F1839" i="6"/>
  <c r="Q1839" i="6" s="1"/>
  <c r="Y1838" i="6"/>
  <c r="X1838" i="6"/>
  <c r="V1838" i="6"/>
  <c r="P1838" i="6"/>
  <c r="F1838" i="6"/>
  <c r="Q1838" i="6" s="1"/>
  <c r="Y1837" i="6"/>
  <c r="X1837" i="6" s="1"/>
  <c r="AA1837" i="6" s="1"/>
  <c r="V1837" i="6"/>
  <c r="Q1837" i="6"/>
  <c r="P1837" i="6"/>
  <c r="F1837" i="6"/>
  <c r="AA1836" i="6"/>
  <c r="Y1836" i="6"/>
  <c r="X1836" i="6" s="1"/>
  <c r="V1836" i="6"/>
  <c r="P1836" i="6"/>
  <c r="F1836" i="6"/>
  <c r="Q1836" i="6" s="1"/>
  <c r="Y1835" i="6"/>
  <c r="X1835" i="6"/>
  <c r="V1835" i="6"/>
  <c r="P1835" i="6"/>
  <c r="F1835" i="6"/>
  <c r="Q1835" i="6" s="1"/>
  <c r="Y1834" i="6"/>
  <c r="X1834" i="6" s="1"/>
  <c r="AA1834" i="6" s="1"/>
  <c r="V1834" i="6"/>
  <c r="Q1834" i="6"/>
  <c r="P1834" i="6"/>
  <c r="F1834" i="6"/>
  <c r="Y1833" i="6"/>
  <c r="X1833" i="6" s="1"/>
  <c r="AA1833" i="6" s="1"/>
  <c r="V1833" i="6"/>
  <c r="Q1833" i="6"/>
  <c r="P1833" i="6"/>
  <c r="F1833" i="6"/>
  <c r="Y1832" i="6"/>
  <c r="X1832" i="6" s="1"/>
  <c r="AA1832" i="6" s="1"/>
  <c r="V1832" i="6"/>
  <c r="P1832" i="6"/>
  <c r="F1832" i="6"/>
  <c r="Q1832" i="6" s="1"/>
  <c r="Y1831" i="6"/>
  <c r="X1831" i="6"/>
  <c r="V1831" i="6"/>
  <c r="P1831" i="6"/>
  <c r="F1831" i="6"/>
  <c r="Q1831" i="6" s="1"/>
  <c r="AA1830" i="6"/>
  <c r="Y1830" i="6"/>
  <c r="X1830" i="6"/>
  <c r="V1830" i="6"/>
  <c r="P1830" i="6"/>
  <c r="F1830" i="6"/>
  <c r="Q1830" i="6" s="1"/>
  <c r="Y1829" i="6"/>
  <c r="X1829" i="6"/>
  <c r="AA1829" i="6" s="1"/>
  <c r="V1829" i="6"/>
  <c r="Q1829" i="6"/>
  <c r="P1829" i="6"/>
  <c r="F1829" i="6"/>
  <c r="Y1828" i="6"/>
  <c r="X1828" i="6" s="1"/>
  <c r="AA1828" i="6" s="1"/>
  <c r="V1828" i="6"/>
  <c r="P1828" i="6"/>
  <c r="F1828" i="6"/>
  <c r="Q1828" i="6" s="1"/>
  <c r="Y1827" i="6"/>
  <c r="X1827" i="6"/>
  <c r="V1827" i="6"/>
  <c r="P1827" i="6"/>
  <c r="F1827" i="6"/>
  <c r="Q1827" i="6" s="1"/>
  <c r="Y1826" i="6"/>
  <c r="X1826" i="6" s="1"/>
  <c r="V1826" i="6"/>
  <c r="Q1826" i="6"/>
  <c r="P1826" i="6"/>
  <c r="F1826" i="6"/>
  <c r="Y1825" i="6"/>
  <c r="X1825" i="6" s="1"/>
  <c r="AA1825" i="6" s="1"/>
  <c r="V1825" i="6"/>
  <c r="Q1825" i="6"/>
  <c r="P1825" i="6"/>
  <c r="F1825" i="6"/>
  <c r="Y1824" i="6"/>
  <c r="X1824" i="6"/>
  <c r="V1824" i="6"/>
  <c r="P1824" i="6"/>
  <c r="F1824" i="6"/>
  <c r="Q1824" i="6" s="1"/>
  <c r="Y1823" i="6"/>
  <c r="X1823" i="6"/>
  <c r="AA1823" i="6" s="1"/>
  <c r="V1823" i="6"/>
  <c r="P1823" i="6"/>
  <c r="F1823" i="6"/>
  <c r="Q1823" i="6" s="1"/>
  <c r="Y1822" i="6"/>
  <c r="X1822" i="6"/>
  <c r="V1822" i="6"/>
  <c r="Q1822" i="6"/>
  <c r="P1822" i="6"/>
  <c r="F1822" i="6"/>
  <c r="Y1821" i="6"/>
  <c r="X1821" i="6" s="1"/>
  <c r="V1821" i="6"/>
  <c r="Q1821" i="6"/>
  <c r="P1821" i="6"/>
  <c r="F1821" i="6"/>
  <c r="Y1820" i="6"/>
  <c r="X1820" i="6"/>
  <c r="V1820" i="6"/>
  <c r="P1820" i="6"/>
  <c r="F1820" i="6"/>
  <c r="Q1820" i="6" s="1"/>
  <c r="Y1819" i="6"/>
  <c r="X1819" i="6"/>
  <c r="AA1819" i="6" s="1"/>
  <c r="V1819" i="6"/>
  <c r="P1819" i="6"/>
  <c r="T1819" i="6" s="1"/>
  <c r="F1819" i="6"/>
  <c r="Q1819" i="6" s="1"/>
  <c r="Y1818" i="6"/>
  <c r="X1818" i="6" s="1"/>
  <c r="V1818" i="6"/>
  <c r="Q1818" i="6"/>
  <c r="P1818" i="6"/>
  <c r="F1818" i="6"/>
  <c r="Y1817" i="6"/>
  <c r="X1817" i="6" s="1"/>
  <c r="AA1817" i="6" s="1"/>
  <c r="V1817" i="6"/>
  <c r="P1817" i="6"/>
  <c r="F1817" i="6"/>
  <c r="Q1817" i="6" s="1"/>
  <c r="Y1816" i="6"/>
  <c r="X1816" i="6"/>
  <c r="V1816" i="6"/>
  <c r="P1816" i="6"/>
  <c r="F1816" i="6"/>
  <c r="Q1816" i="6" s="1"/>
  <c r="Y1815" i="6"/>
  <c r="X1815" i="6"/>
  <c r="AA1815" i="6" s="1"/>
  <c r="V1815" i="6"/>
  <c r="P1815" i="6"/>
  <c r="F1815" i="6"/>
  <c r="Q1815" i="6" s="1"/>
  <c r="Y1814" i="6"/>
  <c r="X1814" i="6"/>
  <c r="AA1814" i="6" s="1"/>
  <c r="V1814" i="6"/>
  <c r="Q1814" i="6"/>
  <c r="P1814" i="6"/>
  <c r="F1814" i="6"/>
  <c r="Y1813" i="6"/>
  <c r="X1813" i="6" s="1"/>
  <c r="AA1813" i="6" s="1"/>
  <c r="V1813" i="6"/>
  <c r="Q1813" i="6"/>
  <c r="P1813" i="6"/>
  <c r="F1813" i="6"/>
  <c r="Y1812" i="6"/>
  <c r="X1812" i="6"/>
  <c r="V1812" i="6"/>
  <c r="P1812" i="6"/>
  <c r="F1812" i="6"/>
  <c r="Q1812" i="6" s="1"/>
  <c r="Y1811" i="6"/>
  <c r="X1811" i="6"/>
  <c r="AA1811" i="6" s="1"/>
  <c r="V1811" i="6"/>
  <c r="P1811" i="6"/>
  <c r="F1811" i="6"/>
  <c r="Q1811" i="6" s="1"/>
  <c r="Y1810" i="6"/>
  <c r="X1810" i="6" s="1"/>
  <c r="V1810" i="6"/>
  <c r="Q1810" i="6"/>
  <c r="P1810" i="6"/>
  <c r="F1810" i="6"/>
  <c r="Y1809" i="6"/>
  <c r="X1809" i="6" s="1"/>
  <c r="AA1809" i="6" s="1"/>
  <c r="V1809" i="6"/>
  <c r="Q1809" i="6"/>
  <c r="P1809" i="6"/>
  <c r="F1809" i="6"/>
  <c r="Y1808" i="6"/>
  <c r="X1808" i="6"/>
  <c r="V1808" i="6"/>
  <c r="P1808" i="6"/>
  <c r="F1808" i="6"/>
  <c r="Q1808" i="6" s="1"/>
  <c r="Y1807" i="6"/>
  <c r="X1807" i="6"/>
  <c r="AA1807" i="6" s="1"/>
  <c r="V1807" i="6"/>
  <c r="P1807" i="6"/>
  <c r="F1807" i="6"/>
  <c r="Q1807" i="6" s="1"/>
  <c r="Y1806" i="6"/>
  <c r="X1806" i="6" s="1"/>
  <c r="AA1806" i="6" s="1"/>
  <c r="V1806" i="6"/>
  <c r="Q1806" i="6"/>
  <c r="P1806" i="6"/>
  <c r="F1806" i="6"/>
  <c r="Y1805" i="6"/>
  <c r="X1805" i="6" s="1"/>
  <c r="AA1805" i="6" s="1"/>
  <c r="V1805" i="6"/>
  <c r="P1805" i="6"/>
  <c r="F1805" i="6"/>
  <c r="Q1805" i="6" s="1"/>
  <c r="Y1804" i="6"/>
  <c r="X1804" i="6"/>
  <c r="V1804" i="6"/>
  <c r="P1804" i="6"/>
  <c r="F1804" i="6"/>
  <c r="Q1804" i="6" s="1"/>
  <c r="Y1803" i="6"/>
  <c r="X1803" i="6"/>
  <c r="AA1803" i="6" s="1"/>
  <c r="V1803" i="6"/>
  <c r="P1803" i="6"/>
  <c r="F1803" i="6"/>
  <c r="Q1803" i="6" s="1"/>
  <c r="Y1802" i="6"/>
  <c r="X1802" i="6"/>
  <c r="V1802" i="6"/>
  <c r="Q1802" i="6"/>
  <c r="P1802" i="6"/>
  <c r="F1802" i="6"/>
  <c r="Y1801" i="6"/>
  <c r="X1801" i="6" s="1"/>
  <c r="AA1801" i="6" s="1"/>
  <c r="V1801" i="6"/>
  <c r="Q1801" i="6"/>
  <c r="P1801" i="6"/>
  <c r="F1801" i="6"/>
  <c r="Y1800" i="6"/>
  <c r="X1800" i="6"/>
  <c r="V1800" i="6"/>
  <c r="P1800" i="6"/>
  <c r="F1800" i="6"/>
  <c r="Q1800" i="6" s="1"/>
  <c r="Y1799" i="6"/>
  <c r="X1799" i="6"/>
  <c r="AA1799" i="6" s="1"/>
  <c r="V1799" i="6"/>
  <c r="P1799" i="6"/>
  <c r="F1799" i="6"/>
  <c r="Q1799" i="6" s="1"/>
  <c r="Y1798" i="6"/>
  <c r="X1798" i="6" s="1"/>
  <c r="V1798" i="6"/>
  <c r="Q1798" i="6"/>
  <c r="P1798" i="6"/>
  <c r="F1798" i="6"/>
  <c r="Y1797" i="6"/>
  <c r="X1797" i="6" s="1"/>
  <c r="AA1797" i="6" s="1"/>
  <c r="V1797" i="6"/>
  <c r="Q1797" i="6"/>
  <c r="P1797" i="6"/>
  <c r="F1797" i="6"/>
  <c r="Y1796" i="6"/>
  <c r="X1796" i="6"/>
  <c r="V1796" i="6"/>
  <c r="P1796" i="6"/>
  <c r="F1796" i="6"/>
  <c r="Q1796" i="6" s="1"/>
  <c r="Y1795" i="6"/>
  <c r="X1795" i="6"/>
  <c r="AA1795" i="6" s="1"/>
  <c r="V1795" i="6"/>
  <c r="P1795" i="6"/>
  <c r="F1795" i="6"/>
  <c r="Q1795" i="6" s="1"/>
  <c r="Y1794" i="6"/>
  <c r="X1794" i="6"/>
  <c r="V1794" i="6"/>
  <c r="Q1794" i="6"/>
  <c r="P1794" i="6"/>
  <c r="F1794" i="6"/>
  <c r="Y1793" i="6"/>
  <c r="X1793" i="6" s="1"/>
  <c r="V1793" i="6"/>
  <c r="P1793" i="6"/>
  <c r="F1793" i="6"/>
  <c r="Q1793" i="6" s="1"/>
  <c r="Y1792" i="6"/>
  <c r="X1792" i="6"/>
  <c r="V1792" i="6"/>
  <c r="P1792" i="6"/>
  <c r="F1792" i="6"/>
  <c r="Q1792" i="6" s="1"/>
  <c r="Y1791" i="6"/>
  <c r="X1791" i="6"/>
  <c r="AA1791" i="6" s="1"/>
  <c r="V1791" i="6"/>
  <c r="P1791" i="6"/>
  <c r="F1791" i="6"/>
  <c r="Q1791" i="6" s="1"/>
  <c r="Y1790" i="6"/>
  <c r="X1790" i="6" s="1"/>
  <c r="AA1790" i="6" s="1"/>
  <c r="V1790" i="6"/>
  <c r="Q1790" i="6"/>
  <c r="P1790" i="6"/>
  <c r="F1790" i="6"/>
  <c r="Y1789" i="6"/>
  <c r="X1789" i="6" s="1"/>
  <c r="AA1789" i="6" s="1"/>
  <c r="V1789" i="6"/>
  <c r="P1789" i="6"/>
  <c r="F1789" i="6"/>
  <c r="Q1789" i="6" s="1"/>
  <c r="Y1788" i="6"/>
  <c r="X1788" i="6"/>
  <c r="V1788" i="6"/>
  <c r="P1788" i="6"/>
  <c r="F1788" i="6"/>
  <c r="Q1788" i="6" s="1"/>
  <c r="Y1787" i="6"/>
  <c r="X1787" i="6"/>
  <c r="AA1787" i="6" s="1"/>
  <c r="V1787" i="6"/>
  <c r="P1787" i="6"/>
  <c r="F1787" i="6"/>
  <c r="Q1787" i="6" s="1"/>
  <c r="Y1786" i="6"/>
  <c r="X1786" i="6"/>
  <c r="AA1786" i="6" s="1"/>
  <c r="V1786" i="6"/>
  <c r="Q1786" i="6"/>
  <c r="P1786" i="6"/>
  <c r="F1786" i="6"/>
  <c r="Y1785" i="6"/>
  <c r="X1785" i="6" s="1"/>
  <c r="AA1785" i="6" s="1"/>
  <c r="V1785" i="6"/>
  <c r="P1785" i="6"/>
  <c r="F1785" i="6"/>
  <c r="Q1785" i="6" s="1"/>
  <c r="Y1784" i="6"/>
  <c r="X1784" i="6"/>
  <c r="V1784" i="6"/>
  <c r="P1784" i="6"/>
  <c r="F1784" i="6"/>
  <c r="Q1784" i="6" s="1"/>
  <c r="Y1783" i="6"/>
  <c r="X1783" i="6"/>
  <c r="AA1783" i="6" s="1"/>
  <c r="V1783" i="6"/>
  <c r="P1783" i="6"/>
  <c r="F1783" i="6"/>
  <c r="Q1783" i="6" s="1"/>
  <c r="Y1782" i="6"/>
  <c r="X1782" i="6" s="1"/>
  <c r="V1782" i="6"/>
  <c r="Q1782" i="6"/>
  <c r="P1782" i="6"/>
  <c r="F1782" i="6"/>
  <c r="Y1781" i="6"/>
  <c r="X1781" i="6" s="1"/>
  <c r="AA1781" i="6" s="1"/>
  <c r="V1781" i="6"/>
  <c r="Q1781" i="6"/>
  <c r="P1781" i="6"/>
  <c r="F1781" i="6"/>
  <c r="Y1780" i="6"/>
  <c r="X1780" i="6"/>
  <c r="V1780" i="6"/>
  <c r="P1780" i="6"/>
  <c r="F1780" i="6"/>
  <c r="Q1780" i="6" s="1"/>
  <c r="Y1779" i="6"/>
  <c r="X1779" i="6"/>
  <c r="AA1779" i="6" s="1"/>
  <c r="V1779" i="6"/>
  <c r="P1779" i="6"/>
  <c r="F1779" i="6"/>
  <c r="Q1779" i="6" s="1"/>
  <c r="Y1778" i="6"/>
  <c r="X1778" i="6"/>
  <c r="AA1778" i="6" s="1"/>
  <c r="V1778" i="6"/>
  <c r="Q1778" i="6"/>
  <c r="P1778" i="6"/>
  <c r="F1778" i="6"/>
  <c r="Y1777" i="6"/>
  <c r="X1777" i="6" s="1"/>
  <c r="AA1777" i="6" s="1"/>
  <c r="V1777" i="6"/>
  <c r="Q1777" i="6"/>
  <c r="P1777" i="6"/>
  <c r="F1777" i="6"/>
  <c r="Y1776" i="6"/>
  <c r="X1776" i="6"/>
  <c r="V1776" i="6"/>
  <c r="P1776" i="6"/>
  <c r="F1776" i="6"/>
  <c r="Q1776" i="6" s="1"/>
  <c r="Y1775" i="6"/>
  <c r="X1775" i="6"/>
  <c r="AA1775" i="6" s="1"/>
  <c r="V1775" i="6"/>
  <c r="P1775" i="6"/>
  <c r="F1775" i="6"/>
  <c r="Q1775" i="6" s="1"/>
  <c r="Y1774" i="6"/>
  <c r="X1774" i="6" s="1"/>
  <c r="V1774" i="6"/>
  <c r="Q1774" i="6"/>
  <c r="P1774" i="6"/>
  <c r="F1774" i="6"/>
  <c r="Y1773" i="6"/>
  <c r="X1773" i="6" s="1"/>
  <c r="AA1773" i="6" s="1"/>
  <c r="V1773" i="6"/>
  <c r="P1773" i="6"/>
  <c r="F1773" i="6"/>
  <c r="Q1773" i="6" s="1"/>
  <c r="Y1772" i="6"/>
  <c r="X1772" i="6"/>
  <c r="V1772" i="6"/>
  <c r="P1772" i="6"/>
  <c r="F1772" i="6"/>
  <c r="Q1772" i="6" s="1"/>
  <c r="Y1771" i="6"/>
  <c r="X1771" i="6"/>
  <c r="AA1771" i="6" s="1"/>
  <c r="V1771" i="6"/>
  <c r="P1771" i="6"/>
  <c r="F1771" i="6"/>
  <c r="Q1771" i="6" s="1"/>
  <c r="Y1770" i="6"/>
  <c r="X1770" i="6"/>
  <c r="AA1770" i="6" s="1"/>
  <c r="V1770" i="6"/>
  <c r="Q1770" i="6"/>
  <c r="P1770" i="6"/>
  <c r="F1770" i="6"/>
  <c r="Y1769" i="6"/>
  <c r="X1769" i="6" s="1"/>
  <c r="AA1769" i="6" s="1"/>
  <c r="V1769" i="6"/>
  <c r="P1769" i="6"/>
  <c r="F1769" i="6"/>
  <c r="Q1769" i="6" s="1"/>
  <c r="Y1768" i="6"/>
  <c r="X1768" i="6"/>
  <c r="V1768" i="6"/>
  <c r="P1768" i="6"/>
  <c r="F1768" i="6"/>
  <c r="Q1768" i="6" s="1"/>
  <c r="Y1767" i="6"/>
  <c r="X1767" i="6"/>
  <c r="AA1767" i="6" s="1"/>
  <c r="V1767" i="6"/>
  <c r="P1767" i="6"/>
  <c r="F1767" i="6"/>
  <c r="Q1767" i="6" s="1"/>
  <c r="Y1766" i="6"/>
  <c r="X1766" i="6" s="1"/>
  <c r="V1766" i="6"/>
  <c r="Q1766" i="6"/>
  <c r="P1766" i="6"/>
  <c r="F1766" i="6"/>
  <c r="Y1765" i="6"/>
  <c r="X1765" i="6" s="1"/>
  <c r="AA1765" i="6" s="1"/>
  <c r="V1765" i="6"/>
  <c r="Q1765" i="6"/>
  <c r="P1765" i="6"/>
  <c r="F1765" i="6"/>
  <c r="Y1764" i="6"/>
  <c r="X1764" i="6"/>
  <c r="V1764" i="6"/>
  <c r="P1764" i="6"/>
  <c r="F1764" i="6"/>
  <c r="Q1764" i="6" s="1"/>
  <c r="Y1763" i="6"/>
  <c r="X1763" i="6"/>
  <c r="AA1763" i="6" s="1"/>
  <c r="V1763" i="6"/>
  <c r="P1763" i="6"/>
  <c r="F1763" i="6"/>
  <c r="Q1763" i="6" s="1"/>
  <c r="Y1762" i="6"/>
  <c r="X1762" i="6"/>
  <c r="AA1762" i="6" s="1"/>
  <c r="V1762" i="6"/>
  <c r="Q1762" i="6"/>
  <c r="P1762" i="6"/>
  <c r="F1762" i="6"/>
  <c r="Y1761" i="6"/>
  <c r="X1761" i="6" s="1"/>
  <c r="AA1761" i="6" s="1"/>
  <c r="V1761" i="6"/>
  <c r="Q1761" i="6"/>
  <c r="P1761" i="6"/>
  <c r="F1761" i="6"/>
  <c r="Y1760" i="6"/>
  <c r="X1760" i="6"/>
  <c r="V1760" i="6"/>
  <c r="P1760" i="6"/>
  <c r="F1760" i="6"/>
  <c r="Q1760" i="6" s="1"/>
  <c r="Y1759" i="6"/>
  <c r="X1759" i="6"/>
  <c r="AA1759" i="6" s="1"/>
  <c r="V1759" i="6"/>
  <c r="P1759" i="6"/>
  <c r="F1759" i="6"/>
  <c r="Q1759" i="6" s="1"/>
  <c r="Y1758" i="6"/>
  <c r="X1758" i="6" s="1"/>
  <c r="V1758" i="6"/>
  <c r="Q1758" i="6"/>
  <c r="P1758" i="6"/>
  <c r="F1758" i="6"/>
  <c r="Y1757" i="6"/>
  <c r="X1757" i="6" s="1"/>
  <c r="AA1757" i="6" s="1"/>
  <c r="V1757" i="6"/>
  <c r="P1757" i="6"/>
  <c r="F1757" i="6"/>
  <c r="Q1757" i="6" s="1"/>
  <c r="Y1756" i="6"/>
  <c r="X1756" i="6"/>
  <c r="V1756" i="6"/>
  <c r="P1756" i="6"/>
  <c r="F1756" i="6"/>
  <c r="Q1756" i="6" s="1"/>
  <c r="Y1755" i="6"/>
  <c r="X1755" i="6"/>
  <c r="AA1755" i="6" s="1"/>
  <c r="V1755" i="6"/>
  <c r="P1755" i="6"/>
  <c r="F1755" i="6"/>
  <c r="Q1755" i="6" s="1"/>
  <c r="Y1754" i="6"/>
  <c r="X1754" i="6"/>
  <c r="AA1754" i="6" s="1"/>
  <c r="V1754" i="6"/>
  <c r="Q1754" i="6"/>
  <c r="P1754" i="6"/>
  <c r="F1754" i="6"/>
  <c r="Y1753" i="6"/>
  <c r="X1753" i="6" s="1"/>
  <c r="AA1753" i="6" s="1"/>
  <c r="V1753" i="6"/>
  <c r="P1753" i="6"/>
  <c r="F1753" i="6"/>
  <c r="Q1753" i="6" s="1"/>
  <c r="Y1752" i="6"/>
  <c r="X1752" i="6"/>
  <c r="V1752" i="6"/>
  <c r="P1752" i="6"/>
  <c r="F1752" i="6"/>
  <c r="Q1752" i="6" s="1"/>
  <c r="Y1751" i="6"/>
  <c r="X1751" i="6"/>
  <c r="AA1751" i="6" s="1"/>
  <c r="V1751" i="6"/>
  <c r="P1751" i="6"/>
  <c r="F1751" i="6"/>
  <c r="Q1751" i="6" s="1"/>
  <c r="Y1750" i="6"/>
  <c r="X1750" i="6" s="1"/>
  <c r="V1750" i="6"/>
  <c r="Q1750" i="6"/>
  <c r="P1750" i="6"/>
  <c r="F1750" i="6"/>
  <c r="Y1749" i="6"/>
  <c r="X1749" i="6" s="1"/>
  <c r="AA1749" i="6" s="1"/>
  <c r="V1749" i="6"/>
  <c r="Q1749" i="6"/>
  <c r="P1749" i="6"/>
  <c r="F1749" i="6"/>
  <c r="Y1748" i="6"/>
  <c r="X1748" i="6"/>
  <c r="V1748" i="6"/>
  <c r="P1748" i="6"/>
  <c r="F1748" i="6"/>
  <c r="Q1748" i="6" s="1"/>
  <c r="Y1747" i="6"/>
  <c r="X1747" i="6"/>
  <c r="AA1747" i="6" s="1"/>
  <c r="V1747" i="6"/>
  <c r="P1747" i="6"/>
  <c r="F1747" i="6"/>
  <c r="Q1747" i="6" s="1"/>
  <c r="Y1746" i="6"/>
  <c r="X1746" i="6"/>
  <c r="AA1746" i="6" s="1"/>
  <c r="V1746" i="6"/>
  <c r="Q1746" i="6"/>
  <c r="P1746" i="6"/>
  <c r="F1746" i="6"/>
  <c r="Y1745" i="6"/>
  <c r="X1745" i="6" s="1"/>
  <c r="AA1745" i="6" s="1"/>
  <c r="V1745" i="6"/>
  <c r="Q1745" i="6"/>
  <c r="P1745" i="6"/>
  <c r="F1745" i="6"/>
  <c r="Y1744" i="6"/>
  <c r="X1744" i="6"/>
  <c r="V1744" i="6"/>
  <c r="P1744" i="6"/>
  <c r="F1744" i="6"/>
  <c r="Q1744" i="6" s="1"/>
  <c r="AA1743" i="6"/>
  <c r="Y1743" i="6"/>
  <c r="X1743" i="6"/>
  <c r="V1743" i="6"/>
  <c r="P1743" i="6"/>
  <c r="F1743" i="6"/>
  <c r="Q1743" i="6" s="1"/>
  <c r="Y1742" i="6"/>
  <c r="X1742" i="6" s="1"/>
  <c r="V1742" i="6"/>
  <c r="Q1742" i="6"/>
  <c r="P1742" i="6"/>
  <c r="F1742" i="6"/>
  <c r="Y1741" i="6"/>
  <c r="X1741" i="6" s="1"/>
  <c r="AA1741" i="6" s="1"/>
  <c r="V1741" i="6"/>
  <c r="P1741" i="6"/>
  <c r="F1741" i="6"/>
  <c r="Q1741" i="6" s="1"/>
  <c r="Y1740" i="6"/>
  <c r="X1740" i="6"/>
  <c r="V1740" i="6"/>
  <c r="P1740" i="6"/>
  <c r="F1740" i="6"/>
  <c r="Q1740" i="6" s="1"/>
  <c r="Y1739" i="6"/>
  <c r="X1739" i="6"/>
  <c r="AA1739" i="6" s="1"/>
  <c r="V1739" i="6"/>
  <c r="P1739" i="6"/>
  <c r="F1739" i="6"/>
  <c r="Q1739" i="6" s="1"/>
  <c r="Y1738" i="6"/>
  <c r="X1738" i="6"/>
  <c r="AA1738" i="6" s="1"/>
  <c r="V1738" i="6"/>
  <c r="Q1738" i="6"/>
  <c r="P1738" i="6"/>
  <c r="F1738" i="6"/>
  <c r="Y1737" i="6"/>
  <c r="X1737" i="6" s="1"/>
  <c r="AA1737" i="6" s="1"/>
  <c r="V1737" i="6"/>
  <c r="P1737" i="6"/>
  <c r="F1737" i="6"/>
  <c r="Q1737" i="6" s="1"/>
  <c r="Y1736" i="6"/>
  <c r="X1736" i="6"/>
  <c r="V1736" i="6"/>
  <c r="P1736" i="6"/>
  <c r="F1736" i="6"/>
  <c r="Q1736" i="6" s="1"/>
  <c r="Y1735" i="6"/>
  <c r="X1735" i="6"/>
  <c r="AA1735" i="6" s="1"/>
  <c r="V1735" i="6"/>
  <c r="P1735" i="6"/>
  <c r="F1735" i="6"/>
  <c r="Q1735" i="6" s="1"/>
  <c r="Y1734" i="6"/>
  <c r="X1734" i="6"/>
  <c r="AA1734" i="6" s="1"/>
  <c r="V1734" i="6"/>
  <c r="Q1734" i="6"/>
  <c r="P1734" i="6"/>
  <c r="F1734" i="6"/>
  <c r="Y1733" i="6"/>
  <c r="X1733" i="6" s="1"/>
  <c r="AA1733" i="6" s="1"/>
  <c r="V1733" i="6"/>
  <c r="Q1733" i="6"/>
  <c r="P1733" i="6"/>
  <c r="F1733" i="6"/>
  <c r="Y1732" i="6"/>
  <c r="X1732" i="6"/>
  <c r="V1732" i="6"/>
  <c r="P1732" i="6"/>
  <c r="F1732" i="6"/>
  <c r="Q1732" i="6" s="1"/>
  <c r="Y1731" i="6"/>
  <c r="X1731" i="6"/>
  <c r="AA1731" i="6" s="1"/>
  <c r="V1731" i="6"/>
  <c r="P1731" i="6"/>
  <c r="F1731" i="6"/>
  <c r="Q1731" i="6" s="1"/>
  <c r="Y1730" i="6"/>
  <c r="X1730" i="6"/>
  <c r="AA1730" i="6" s="1"/>
  <c r="V1730" i="6"/>
  <c r="Q1730" i="6"/>
  <c r="P1730" i="6"/>
  <c r="F1730" i="6"/>
  <c r="Y1729" i="6"/>
  <c r="X1729" i="6" s="1"/>
  <c r="AA1729" i="6" s="1"/>
  <c r="V1729" i="6"/>
  <c r="Q1729" i="6"/>
  <c r="P1729" i="6"/>
  <c r="F1729" i="6"/>
  <c r="Y1728" i="6"/>
  <c r="X1728" i="6"/>
  <c r="V1728" i="6"/>
  <c r="P1728" i="6"/>
  <c r="F1728" i="6"/>
  <c r="Q1728" i="6" s="1"/>
  <c r="Y1727" i="6"/>
  <c r="X1727" i="6"/>
  <c r="AA1727" i="6" s="1"/>
  <c r="V1727" i="6"/>
  <c r="P1727" i="6"/>
  <c r="F1727" i="6"/>
  <c r="Q1727" i="6" s="1"/>
  <c r="Y1726" i="6"/>
  <c r="X1726" i="6" s="1"/>
  <c r="V1726" i="6"/>
  <c r="Q1726" i="6"/>
  <c r="P1726" i="6"/>
  <c r="F1726" i="6"/>
  <c r="Y1725" i="6"/>
  <c r="X1725" i="6" s="1"/>
  <c r="V1725" i="6"/>
  <c r="P1725" i="6"/>
  <c r="F1725" i="6"/>
  <c r="Q1725" i="6" s="1"/>
  <c r="Y1724" i="6"/>
  <c r="X1724" i="6"/>
  <c r="V1724" i="6"/>
  <c r="P1724" i="6"/>
  <c r="F1724" i="6"/>
  <c r="Q1724" i="6" s="1"/>
  <c r="Y1723" i="6"/>
  <c r="X1723" i="6"/>
  <c r="AA1723" i="6" s="1"/>
  <c r="V1723" i="6"/>
  <c r="P1723" i="6"/>
  <c r="F1723" i="6"/>
  <c r="Q1723" i="6" s="1"/>
  <c r="Y1722" i="6"/>
  <c r="X1722" i="6"/>
  <c r="AA1722" i="6" s="1"/>
  <c r="V1722" i="6"/>
  <c r="Q1722" i="6"/>
  <c r="P1722" i="6"/>
  <c r="F1722" i="6"/>
  <c r="Y1721" i="6"/>
  <c r="X1721" i="6" s="1"/>
  <c r="AA1721" i="6" s="1"/>
  <c r="V1721" i="6"/>
  <c r="P1721" i="6"/>
  <c r="F1721" i="6"/>
  <c r="Q1721" i="6" s="1"/>
  <c r="Y1720" i="6"/>
  <c r="X1720" i="6"/>
  <c r="V1720" i="6"/>
  <c r="P1720" i="6"/>
  <c r="F1720" i="6"/>
  <c r="Q1720" i="6" s="1"/>
  <c r="Y1719" i="6"/>
  <c r="X1719" i="6"/>
  <c r="AA1719" i="6" s="1"/>
  <c r="V1719" i="6"/>
  <c r="P1719" i="6"/>
  <c r="F1719" i="6"/>
  <c r="Q1719" i="6" s="1"/>
  <c r="Y1718" i="6"/>
  <c r="X1718" i="6"/>
  <c r="AA1718" i="6" s="1"/>
  <c r="V1718" i="6"/>
  <c r="Q1718" i="6"/>
  <c r="P1718" i="6"/>
  <c r="F1718" i="6"/>
  <c r="Y1717" i="6"/>
  <c r="X1717" i="6" s="1"/>
  <c r="AA1717" i="6" s="1"/>
  <c r="V1717" i="6"/>
  <c r="Q1717" i="6"/>
  <c r="P1717" i="6"/>
  <c r="F1717" i="6"/>
  <c r="Y1716" i="6"/>
  <c r="X1716" i="6"/>
  <c r="V1716" i="6"/>
  <c r="P1716" i="6"/>
  <c r="F1716" i="6"/>
  <c r="Q1716" i="6" s="1"/>
  <c r="Y1715" i="6"/>
  <c r="X1715" i="6"/>
  <c r="AA1715" i="6" s="1"/>
  <c r="V1715" i="6"/>
  <c r="P1715" i="6"/>
  <c r="F1715" i="6"/>
  <c r="Q1715" i="6" s="1"/>
  <c r="Y1714" i="6"/>
  <c r="X1714" i="6"/>
  <c r="V1714" i="6"/>
  <c r="Q1714" i="6"/>
  <c r="P1714" i="6"/>
  <c r="F1714" i="6"/>
  <c r="Y1713" i="6"/>
  <c r="X1713" i="6" s="1"/>
  <c r="AA1713" i="6" s="1"/>
  <c r="V1713" i="6"/>
  <c r="Q1713" i="6"/>
  <c r="P1713" i="6"/>
  <c r="F1713" i="6"/>
  <c r="Y1712" i="6"/>
  <c r="X1712" i="6"/>
  <c r="V1712" i="6"/>
  <c r="P1712" i="6"/>
  <c r="F1712" i="6"/>
  <c r="Q1712" i="6" s="1"/>
  <c r="AA1711" i="6"/>
  <c r="Y1711" i="6"/>
  <c r="X1711" i="6"/>
  <c r="V1711" i="6"/>
  <c r="P1711" i="6"/>
  <c r="F1711" i="6"/>
  <c r="Q1711" i="6" s="1"/>
  <c r="Y1710" i="6"/>
  <c r="X1710" i="6" s="1"/>
  <c r="V1710" i="6"/>
  <c r="Q1710" i="6"/>
  <c r="P1710" i="6"/>
  <c r="F1710" i="6"/>
  <c r="Y1709" i="6"/>
  <c r="X1709" i="6" s="1"/>
  <c r="V1709" i="6"/>
  <c r="P1709" i="6"/>
  <c r="F1709" i="6"/>
  <c r="Q1709" i="6" s="1"/>
  <c r="Y1708" i="6"/>
  <c r="X1708" i="6"/>
  <c r="V1708" i="6"/>
  <c r="P1708" i="6"/>
  <c r="F1708" i="6"/>
  <c r="Q1708" i="6" s="1"/>
  <c r="Y1707" i="6"/>
  <c r="X1707" i="6"/>
  <c r="AA1707" i="6" s="1"/>
  <c r="V1707" i="6"/>
  <c r="P1707" i="6"/>
  <c r="F1707" i="6"/>
  <c r="Q1707" i="6" s="1"/>
  <c r="Y1706" i="6"/>
  <c r="X1706" i="6"/>
  <c r="AA1706" i="6" s="1"/>
  <c r="V1706" i="6"/>
  <c r="Q1706" i="6"/>
  <c r="P1706" i="6"/>
  <c r="F1706" i="6"/>
  <c r="Y1705" i="6"/>
  <c r="X1705" i="6" s="1"/>
  <c r="AA1705" i="6" s="1"/>
  <c r="V1705" i="6"/>
  <c r="P1705" i="6"/>
  <c r="F1705" i="6"/>
  <c r="Q1705" i="6" s="1"/>
  <c r="Y1704" i="6"/>
  <c r="X1704" i="6"/>
  <c r="V1704" i="6"/>
  <c r="P1704" i="6"/>
  <c r="F1704" i="6"/>
  <c r="Q1704" i="6" s="1"/>
  <c r="Y1703" i="6"/>
  <c r="X1703" i="6"/>
  <c r="AA1703" i="6" s="1"/>
  <c r="V1703" i="6"/>
  <c r="P1703" i="6"/>
  <c r="F1703" i="6"/>
  <c r="Q1703" i="6" s="1"/>
  <c r="Y1702" i="6"/>
  <c r="X1702" i="6"/>
  <c r="AA1702" i="6" s="1"/>
  <c r="V1702" i="6"/>
  <c r="Q1702" i="6"/>
  <c r="P1702" i="6"/>
  <c r="F1702" i="6"/>
  <c r="Y1701" i="6"/>
  <c r="X1701" i="6" s="1"/>
  <c r="AA1701" i="6" s="1"/>
  <c r="V1701" i="6"/>
  <c r="Q1701" i="6"/>
  <c r="P1701" i="6"/>
  <c r="F1701" i="6"/>
  <c r="Y1700" i="6"/>
  <c r="X1700" i="6"/>
  <c r="V1700" i="6"/>
  <c r="P1700" i="6"/>
  <c r="F1700" i="6"/>
  <c r="Q1700" i="6" s="1"/>
  <c r="Y1699" i="6"/>
  <c r="X1699" i="6"/>
  <c r="AA1699" i="6" s="1"/>
  <c r="V1699" i="6"/>
  <c r="P1699" i="6"/>
  <c r="F1699" i="6"/>
  <c r="Q1699" i="6" s="1"/>
  <c r="Y1698" i="6"/>
  <c r="X1698" i="6" s="1"/>
  <c r="V1698" i="6"/>
  <c r="Q1698" i="6"/>
  <c r="P1698" i="6"/>
  <c r="F1698" i="6"/>
  <c r="Y1697" i="6"/>
  <c r="X1697" i="6" s="1"/>
  <c r="V1697" i="6"/>
  <c r="Q1697" i="6"/>
  <c r="P1697" i="6"/>
  <c r="F1697" i="6"/>
  <c r="Y1696" i="6"/>
  <c r="X1696" i="6"/>
  <c r="V1696" i="6"/>
  <c r="P1696" i="6"/>
  <c r="F1696" i="6"/>
  <c r="Q1696" i="6" s="1"/>
  <c r="AA1695" i="6"/>
  <c r="Y1695" i="6"/>
  <c r="X1695" i="6"/>
  <c r="V1695" i="6"/>
  <c r="P1695" i="6"/>
  <c r="F1695" i="6"/>
  <c r="Q1695" i="6" s="1"/>
  <c r="Y1694" i="6"/>
  <c r="X1694" i="6" s="1"/>
  <c r="V1694" i="6"/>
  <c r="Q1694" i="6"/>
  <c r="P1694" i="6"/>
  <c r="F1694" i="6"/>
  <c r="Y1693" i="6"/>
  <c r="X1693" i="6" s="1"/>
  <c r="V1693" i="6"/>
  <c r="P1693" i="6"/>
  <c r="F1693" i="6"/>
  <c r="Q1693" i="6" s="1"/>
  <c r="Y1692" i="6"/>
  <c r="X1692" i="6"/>
  <c r="V1692" i="6"/>
  <c r="P1692" i="6"/>
  <c r="F1692" i="6"/>
  <c r="Q1692" i="6" s="1"/>
  <c r="Y1691" i="6"/>
  <c r="X1691" i="6"/>
  <c r="AA1691" i="6" s="1"/>
  <c r="V1691" i="6"/>
  <c r="P1691" i="6"/>
  <c r="F1691" i="6"/>
  <c r="Q1691" i="6" s="1"/>
  <c r="Y1690" i="6"/>
  <c r="X1690" i="6"/>
  <c r="AA1690" i="6" s="1"/>
  <c r="V1690" i="6"/>
  <c r="Q1690" i="6"/>
  <c r="P1690" i="6"/>
  <c r="F1690" i="6"/>
  <c r="Y1689" i="6"/>
  <c r="X1689" i="6" s="1"/>
  <c r="AA1689" i="6" s="1"/>
  <c r="V1689" i="6"/>
  <c r="P1689" i="6"/>
  <c r="F1689" i="6"/>
  <c r="Q1689" i="6" s="1"/>
  <c r="Y1688" i="6"/>
  <c r="X1688" i="6"/>
  <c r="V1688" i="6"/>
  <c r="P1688" i="6"/>
  <c r="F1688" i="6"/>
  <c r="Q1688" i="6" s="1"/>
  <c r="Y1687" i="6"/>
  <c r="X1687" i="6"/>
  <c r="AA1687" i="6" s="1"/>
  <c r="V1687" i="6"/>
  <c r="P1687" i="6"/>
  <c r="F1687" i="6"/>
  <c r="Q1687" i="6" s="1"/>
  <c r="Y1686" i="6"/>
  <c r="X1686" i="6"/>
  <c r="AA1686" i="6" s="1"/>
  <c r="V1686" i="6"/>
  <c r="Q1686" i="6"/>
  <c r="P1686" i="6"/>
  <c r="F1686" i="6"/>
  <c r="Y1685" i="6"/>
  <c r="X1685" i="6" s="1"/>
  <c r="AA1685" i="6" s="1"/>
  <c r="V1685" i="6"/>
  <c r="Q1685" i="6"/>
  <c r="P1685" i="6"/>
  <c r="F1685" i="6"/>
  <c r="Y1684" i="6"/>
  <c r="X1684" i="6"/>
  <c r="V1684" i="6"/>
  <c r="P1684" i="6"/>
  <c r="F1684" i="6"/>
  <c r="Q1684" i="6" s="1"/>
  <c r="Y1683" i="6"/>
  <c r="X1683" i="6"/>
  <c r="AA1683" i="6" s="1"/>
  <c r="V1683" i="6"/>
  <c r="P1683" i="6"/>
  <c r="F1683" i="6"/>
  <c r="Q1683" i="6" s="1"/>
  <c r="Y1682" i="6"/>
  <c r="X1682" i="6"/>
  <c r="V1682" i="6"/>
  <c r="Q1682" i="6"/>
  <c r="P1682" i="6"/>
  <c r="F1682" i="6"/>
  <c r="Y1681" i="6"/>
  <c r="X1681" i="6" s="1"/>
  <c r="V1681" i="6"/>
  <c r="Q1681" i="6"/>
  <c r="P1681" i="6"/>
  <c r="F1681" i="6"/>
  <c r="Y1680" i="6"/>
  <c r="X1680" i="6"/>
  <c r="V1680" i="6"/>
  <c r="P1680" i="6"/>
  <c r="F1680" i="6"/>
  <c r="Q1680" i="6" s="1"/>
  <c r="Y1679" i="6"/>
  <c r="X1679" i="6"/>
  <c r="AA1679" i="6" s="1"/>
  <c r="V1679" i="6"/>
  <c r="P1679" i="6"/>
  <c r="F1679" i="6"/>
  <c r="Q1679" i="6" s="1"/>
  <c r="Y1678" i="6"/>
  <c r="X1678" i="6" s="1"/>
  <c r="V1678" i="6"/>
  <c r="Q1678" i="6"/>
  <c r="P1678" i="6"/>
  <c r="F1678" i="6"/>
  <c r="Y1677" i="6"/>
  <c r="X1677" i="6" s="1"/>
  <c r="V1677" i="6"/>
  <c r="P1677" i="6"/>
  <c r="F1677" i="6"/>
  <c r="Q1677" i="6" s="1"/>
  <c r="Y1676" i="6"/>
  <c r="X1676" i="6"/>
  <c r="V1676" i="6"/>
  <c r="P1676" i="6"/>
  <c r="F1676" i="6"/>
  <c r="Q1676" i="6" s="1"/>
  <c r="Y1675" i="6"/>
  <c r="X1675" i="6"/>
  <c r="AA1675" i="6" s="1"/>
  <c r="V1675" i="6"/>
  <c r="P1675" i="6"/>
  <c r="F1675" i="6"/>
  <c r="Q1675" i="6" s="1"/>
  <c r="Y1674" i="6"/>
  <c r="X1674" i="6"/>
  <c r="AA1674" i="6" s="1"/>
  <c r="V1674" i="6"/>
  <c r="Q1674" i="6"/>
  <c r="P1674" i="6"/>
  <c r="F1674" i="6"/>
  <c r="Y1673" i="6"/>
  <c r="X1673" i="6" s="1"/>
  <c r="AA1673" i="6" s="1"/>
  <c r="V1673" i="6"/>
  <c r="P1673" i="6"/>
  <c r="F1673" i="6"/>
  <c r="Q1673" i="6" s="1"/>
  <c r="Y1672" i="6"/>
  <c r="X1672" i="6"/>
  <c r="V1672" i="6"/>
  <c r="P1672" i="6"/>
  <c r="F1672" i="6"/>
  <c r="Q1672" i="6" s="1"/>
  <c r="Y1671" i="6"/>
  <c r="X1671" i="6"/>
  <c r="AA1671" i="6" s="1"/>
  <c r="V1671" i="6"/>
  <c r="P1671" i="6"/>
  <c r="F1671" i="6"/>
  <c r="Q1671" i="6" s="1"/>
  <c r="Y1670" i="6"/>
  <c r="X1670" i="6"/>
  <c r="AA1670" i="6" s="1"/>
  <c r="V1670" i="6"/>
  <c r="Q1670" i="6"/>
  <c r="P1670" i="6"/>
  <c r="F1670" i="6"/>
  <c r="Y1669" i="6"/>
  <c r="X1669" i="6" s="1"/>
  <c r="AA1669" i="6" s="1"/>
  <c r="V1669" i="6"/>
  <c r="Q1669" i="6"/>
  <c r="P1669" i="6"/>
  <c r="F1669" i="6"/>
  <c r="Y1668" i="6"/>
  <c r="X1668" i="6"/>
  <c r="V1668" i="6"/>
  <c r="P1668" i="6"/>
  <c r="F1668" i="6"/>
  <c r="Q1668" i="6" s="1"/>
  <c r="Y1667" i="6"/>
  <c r="X1667" i="6"/>
  <c r="AA1667" i="6" s="1"/>
  <c r="V1667" i="6"/>
  <c r="P1667" i="6"/>
  <c r="F1667" i="6"/>
  <c r="Q1667" i="6" s="1"/>
  <c r="Y1666" i="6"/>
  <c r="X1666" i="6" s="1"/>
  <c r="V1666" i="6"/>
  <c r="Q1666" i="6"/>
  <c r="P1666" i="6"/>
  <c r="F1666" i="6"/>
  <c r="Y1665" i="6"/>
  <c r="X1665" i="6" s="1"/>
  <c r="V1665" i="6"/>
  <c r="Q1665" i="6"/>
  <c r="P1665" i="6"/>
  <c r="F1665" i="6"/>
  <c r="Y1664" i="6"/>
  <c r="X1664" i="6"/>
  <c r="V1664" i="6"/>
  <c r="P1664" i="6"/>
  <c r="F1664" i="6"/>
  <c r="Q1664" i="6" s="1"/>
  <c r="AA1663" i="6"/>
  <c r="Y1663" i="6"/>
  <c r="X1663" i="6"/>
  <c r="V1663" i="6"/>
  <c r="P1663" i="6"/>
  <c r="F1663" i="6"/>
  <c r="Q1663" i="6" s="1"/>
  <c r="Y1662" i="6"/>
  <c r="X1662" i="6" s="1"/>
  <c r="V1662" i="6"/>
  <c r="Q1662" i="6"/>
  <c r="P1662" i="6"/>
  <c r="F1662" i="6"/>
  <c r="Y1661" i="6"/>
  <c r="X1661" i="6" s="1"/>
  <c r="V1661" i="6"/>
  <c r="P1661" i="6"/>
  <c r="F1661" i="6"/>
  <c r="Q1661" i="6" s="1"/>
  <c r="Y1660" i="6"/>
  <c r="X1660" i="6"/>
  <c r="V1660" i="6"/>
  <c r="P1660" i="6"/>
  <c r="F1660" i="6"/>
  <c r="Q1660" i="6" s="1"/>
  <c r="Y1659" i="6"/>
  <c r="X1659" i="6"/>
  <c r="AA1659" i="6" s="1"/>
  <c r="V1659" i="6"/>
  <c r="P1659" i="6"/>
  <c r="F1659" i="6"/>
  <c r="Q1659" i="6" s="1"/>
  <c r="Y1658" i="6"/>
  <c r="X1658" i="6"/>
  <c r="AA1658" i="6" s="1"/>
  <c r="V1658" i="6"/>
  <c r="Q1658" i="6"/>
  <c r="P1658" i="6"/>
  <c r="F1658" i="6"/>
  <c r="Y1657" i="6"/>
  <c r="X1657" i="6" s="1"/>
  <c r="AA1657" i="6" s="1"/>
  <c r="V1657" i="6"/>
  <c r="P1657" i="6"/>
  <c r="F1657" i="6"/>
  <c r="Q1657" i="6" s="1"/>
  <c r="Y1656" i="6"/>
  <c r="X1656" i="6"/>
  <c r="V1656" i="6"/>
  <c r="P1656" i="6"/>
  <c r="F1656" i="6"/>
  <c r="Q1656" i="6" s="1"/>
  <c r="Y1655" i="6"/>
  <c r="X1655" i="6"/>
  <c r="AA1655" i="6" s="1"/>
  <c r="V1655" i="6"/>
  <c r="P1655" i="6"/>
  <c r="F1655" i="6"/>
  <c r="Q1655" i="6" s="1"/>
  <c r="Y1654" i="6"/>
  <c r="X1654" i="6"/>
  <c r="AA1654" i="6" s="1"/>
  <c r="V1654" i="6"/>
  <c r="Q1654" i="6"/>
  <c r="P1654" i="6"/>
  <c r="F1654" i="6"/>
  <c r="Y1653" i="6"/>
  <c r="X1653" i="6" s="1"/>
  <c r="AA1653" i="6" s="1"/>
  <c r="V1653" i="6"/>
  <c r="Q1653" i="6"/>
  <c r="P1653" i="6"/>
  <c r="F1653" i="6"/>
  <c r="Y1652" i="6"/>
  <c r="X1652" i="6"/>
  <c r="V1652" i="6"/>
  <c r="P1652" i="6"/>
  <c r="F1652" i="6"/>
  <c r="Q1652" i="6" s="1"/>
  <c r="Y1651" i="6"/>
  <c r="X1651" i="6"/>
  <c r="AA1651" i="6" s="1"/>
  <c r="V1651" i="6"/>
  <c r="P1651" i="6"/>
  <c r="F1651" i="6"/>
  <c r="Q1651" i="6" s="1"/>
  <c r="Y1650" i="6"/>
  <c r="X1650" i="6" s="1"/>
  <c r="V1650" i="6"/>
  <c r="Q1650" i="6"/>
  <c r="P1650" i="6"/>
  <c r="F1650" i="6"/>
  <c r="Y1649" i="6"/>
  <c r="X1649" i="6" s="1"/>
  <c r="V1649" i="6"/>
  <c r="Q1649" i="6"/>
  <c r="P1649" i="6"/>
  <c r="F1649" i="6"/>
  <c r="Y1648" i="6"/>
  <c r="X1648" i="6"/>
  <c r="V1648" i="6"/>
  <c r="P1648" i="6"/>
  <c r="F1648" i="6"/>
  <c r="Q1648" i="6" s="1"/>
  <c r="Y1647" i="6"/>
  <c r="X1647" i="6"/>
  <c r="AA1647" i="6" s="1"/>
  <c r="V1647" i="6"/>
  <c r="P1647" i="6"/>
  <c r="F1647" i="6"/>
  <c r="Q1647" i="6" s="1"/>
  <c r="Y1646" i="6"/>
  <c r="X1646" i="6" s="1"/>
  <c r="V1646" i="6"/>
  <c r="Q1646" i="6"/>
  <c r="P1646" i="6"/>
  <c r="F1646" i="6"/>
  <c r="Y1645" i="6"/>
  <c r="X1645" i="6" s="1"/>
  <c r="V1645" i="6"/>
  <c r="P1645" i="6"/>
  <c r="F1645" i="6"/>
  <c r="Q1645" i="6" s="1"/>
  <c r="Y1644" i="6"/>
  <c r="X1644" i="6"/>
  <c r="V1644" i="6"/>
  <c r="P1644" i="6"/>
  <c r="F1644" i="6"/>
  <c r="Q1644" i="6" s="1"/>
  <c r="Y1643" i="6"/>
  <c r="X1643" i="6"/>
  <c r="AA1643" i="6" s="1"/>
  <c r="V1643" i="6"/>
  <c r="P1643" i="6"/>
  <c r="F1643" i="6"/>
  <c r="Q1643" i="6" s="1"/>
  <c r="Y1642" i="6"/>
  <c r="X1642" i="6"/>
  <c r="AA1642" i="6" s="1"/>
  <c r="V1642" i="6"/>
  <c r="Q1642" i="6"/>
  <c r="P1642" i="6"/>
  <c r="F1642" i="6"/>
  <c r="Y1641" i="6"/>
  <c r="X1641" i="6" s="1"/>
  <c r="AA1641" i="6" s="1"/>
  <c r="V1641" i="6"/>
  <c r="P1641" i="6"/>
  <c r="F1641" i="6"/>
  <c r="Q1641" i="6" s="1"/>
  <c r="Y1640" i="6"/>
  <c r="X1640" i="6"/>
  <c r="V1640" i="6"/>
  <c r="P1640" i="6"/>
  <c r="F1640" i="6"/>
  <c r="Q1640" i="6" s="1"/>
  <c r="Y1639" i="6"/>
  <c r="X1639" i="6" s="1"/>
  <c r="V1639" i="6"/>
  <c r="Q1639" i="6"/>
  <c r="P1639" i="6"/>
  <c r="F1639" i="6"/>
  <c r="AA1638" i="6"/>
  <c r="Y1638" i="6"/>
  <c r="X1638" i="6" s="1"/>
  <c r="V1638" i="6"/>
  <c r="Q1638" i="6"/>
  <c r="P1638" i="6"/>
  <c r="F1638" i="6"/>
  <c r="AA1637" i="6"/>
  <c r="Y1637" i="6"/>
  <c r="X1637" i="6" s="1"/>
  <c r="V1637" i="6"/>
  <c r="P1637" i="6"/>
  <c r="F1637" i="6"/>
  <c r="Q1637" i="6" s="1"/>
  <c r="AA1636" i="6"/>
  <c r="Y1636" i="6"/>
  <c r="X1636" i="6"/>
  <c r="V1636" i="6"/>
  <c r="P1636" i="6"/>
  <c r="F1636" i="6"/>
  <c r="Q1636" i="6" s="1"/>
  <c r="Y1635" i="6"/>
  <c r="X1635" i="6" s="1"/>
  <c r="V1635" i="6"/>
  <c r="Q1635" i="6"/>
  <c r="P1635" i="6"/>
  <c r="F1635" i="6"/>
  <c r="Y1634" i="6"/>
  <c r="X1634" i="6" s="1"/>
  <c r="V1634" i="6"/>
  <c r="Q1634" i="6"/>
  <c r="P1634" i="6"/>
  <c r="F1634" i="6"/>
  <c r="AA1633" i="6"/>
  <c r="Y1633" i="6"/>
  <c r="X1633" i="6" s="1"/>
  <c r="V1633" i="6"/>
  <c r="P1633" i="6"/>
  <c r="F1633" i="6"/>
  <c r="Q1633" i="6" s="1"/>
  <c r="AA1632" i="6"/>
  <c r="Y1632" i="6"/>
  <c r="X1632" i="6"/>
  <c r="V1632" i="6"/>
  <c r="P1632" i="6"/>
  <c r="F1632" i="6"/>
  <c r="Q1632" i="6" s="1"/>
  <c r="Y1631" i="6"/>
  <c r="X1631" i="6" s="1"/>
  <c r="V1631" i="6"/>
  <c r="Q1631" i="6"/>
  <c r="P1631" i="6"/>
  <c r="F1631" i="6"/>
  <c r="AA1630" i="6"/>
  <c r="Y1630" i="6"/>
  <c r="X1630" i="6" s="1"/>
  <c r="V1630" i="6"/>
  <c r="Q1630" i="6"/>
  <c r="P1630" i="6"/>
  <c r="F1630" i="6"/>
  <c r="AA1629" i="6"/>
  <c r="Y1629" i="6"/>
  <c r="X1629" i="6" s="1"/>
  <c r="V1629" i="6"/>
  <c r="P1629" i="6"/>
  <c r="F1629" i="6"/>
  <c r="Q1629" i="6" s="1"/>
  <c r="AA1628" i="6"/>
  <c r="Y1628" i="6"/>
  <c r="X1628" i="6"/>
  <c r="V1628" i="6"/>
  <c r="P1628" i="6"/>
  <c r="F1628" i="6"/>
  <c r="Q1628" i="6" s="1"/>
  <c r="Y1627" i="6"/>
  <c r="X1627" i="6" s="1"/>
  <c r="V1627" i="6"/>
  <c r="Q1627" i="6"/>
  <c r="P1627" i="6"/>
  <c r="F1627" i="6"/>
  <c r="Y1626" i="6"/>
  <c r="X1626" i="6" s="1"/>
  <c r="V1626" i="6"/>
  <c r="Q1626" i="6"/>
  <c r="P1626" i="6"/>
  <c r="F1626" i="6"/>
  <c r="AA1625" i="6"/>
  <c r="Y1625" i="6"/>
  <c r="X1625" i="6" s="1"/>
  <c r="V1625" i="6"/>
  <c r="P1625" i="6"/>
  <c r="F1625" i="6"/>
  <c r="Q1625" i="6" s="1"/>
  <c r="AA1624" i="6"/>
  <c r="Y1624" i="6"/>
  <c r="X1624" i="6"/>
  <c r="V1624" i="6"/>
  <c r="P1624" i="6"/>
  <c r="F1624" i="6"/>
  <c r="Q1624" i="6" s="1"/>
  <c r="Y1623" i="6"/>
  <c r="X1623" i="6" s="1"/>
  <c r="V1623" i="6"/>
  <c r="Q1623" i="6"/>
  <c r="P1623" i="6"/>
  <c r="F1623" i="6"/>
  <c r="AA1622" i="6"/>
  <c r="Y1622" i="6"/>
  <c r="X1622" i="6" s="1"/>
  <c r="V1622" i="6"/>
  <c r="P1622" i="6"/>
  <c r="D1622" i="6"/>
  <c r="F1622" i="6" s="1"/>
  <c r="Q1622" i="6" s="1"/>
  <c r="AA1621" i="6"/>
  <c r="Y1621" i="6"/>
  <c r="X1621" i="6"/>
  <c r="V1621" i="6"/>
  <c r="P1621" i="6"/>
  <c r="F1621" i="6"/>
  <c r="Q1621" i="6" s="1"/>
  <c r="D1621" i="6"/>
  <c r="Y1620" i="6"/>
  <c r="X1620" i="6" s="1"/>
  <c r="AA1620" i="6" s="1"/>
  <c r="V1620" i="6"/>
  <c r="Q1620" i="6"/>
  <c r="P1620" i="6"/>
  <c r="F1620" i="6"/>
  <c r="AA1619" i="6"/>
  <c r="Y1619" i="6"/>
  <c r="X1619" i="6" s="1"/>
  <c r="V1619" i="6"/>
  <c r="P1619" i="6"/>
  <c r="F1619" i="6"/>
  <c r="Q1619" i="6" s="1"/>
  <c r="Y1618" i="6"/>
  <c r="X1618" i="6"/>
  <c r="V1618" i="6"/>
  <c r="P1618" i="6"/>
  <c r="F1618" i="6"/>
  <c r="Q1618" i="6" s="1"/>
  <c r="Y1617" i="6"/>
  <c r="X1617" i="6" s="1"/>
  <c r="AA1617" i="6" s="1"/>
  <c r="V1617" i="6"/>
  <c r="P1617" i="6"/>
  <c r="F1617" i="6"/>
  <c r="Q1617" i="6" s="1"/>
  <c r="Y1616" i="6"/>
  <c r="X1616" i="6" s="1"/>
  <c r="V1616" i="6"/>
  <c r="Q1616" i="6"/>
  <c r="P1616" i="6"/>
  <c r="F1616" i="6"/>
  <c r="AA1615" i="6"/>
  <c r="Y1615" i="6"/>
  <c r="X1615" i="6" s="1"/>
  <c r="V1615" i="6"/>
  <c r="P1615" i="6"/>
  <c r="F1615" i="6"/>
  <c r="Q1615" i="6" s="1"/>
  <c r="AA1614" i="6"/>
  <c r="Y1614" i="6"/>
  <c r="X1614" i="6"/>
  <c r="V1614" i="6"/>
  <c r="P1614" i="6"/>
  <c r="F1614" i="6"/>
  <c r="Q1614" i="6" s="1"/>
  <c r="Y1613" i="6"/>
  <c r="X1613" i="6"/>
  <c r="AA1613" i="6" s="1"/>
  <c r="V1613" i="6"/>
  <c r="P1613" i="6"/>
  <c r="F1613" i="6"/>
  <c r="Q1613" i="6" s="1"/>
  <c r="Y1612" i="6"/>
  <c r="X1612" i="6" s="1"/>
  <c r="AA1612" i="6" s="1"/>
  <c r="V1612" i="6"/>
  <c r="Q1612" i="6"/>
  <c r="P1612" i="6"/>
  <c r="F1612" i="6"/>
  <c r="AA1611" i="6"/>
  <c r="Y1611" i="6"/>
  <c r="X1611" i="6" s="1"/>
  <c r="V1611" i="6"/>
  <c r="P1611" i="6"/>
  <c r="F1611" i="6"/>
  <c r="Q1611" i="6" s="1"/>
  <c r="Y1610" i="6"/>
  <c r="X1610" i="6"/>
  <c r="V1610" i="6"/>
  <c r="P1610" i="6"/>
  <c r="F1610" i="6"/>
  <c r="Q1610" i="6" s="1"/>
  <c r="Y1609" i="6"/>
  <c r="X1609" i="6" s="1"/>
  <c r="AA1609" i="6" s="1"/>
  <c r="V1609" i="6"/>
  <c r="Q1609" i="6"/>
  <c r="P1609" i="6"/>
  <c r="F1609" i="6"/>
  <c r="Y1608" i="6"/>
  <c r="X1608" i="6" s="1"/>
  <c r="V1608" i="6"/>
  <c r="Q1608" i="6"/>
  <c r="P1608" i="6"/>
  <c r="F1608" i="6"/>
  <c r="Y1607" i="6"/>
  <c r="X1607" i="6" s="1"/>
  <c r="V1607" i="6"/>
  <c r="P1607" i="6"/>
  <c r="F1607" i="6"/>
  <c r="Q1607" i="6" s="1"/>
  <c r="AA1606" i="6"/>
  <c r="Y1606" i="6"/>
  <c r="X1606" i="6"/>
  <c r="V1606" i="6"/>
  <c r="P1606" i="6"/>
  <c r="F1606" i="6"/>
  <c r="Q1606" i="6" s="1"/>
  <c r="Y1605" i="6"/>
  <c r="X1605" i="6"/>
  <c r="AA1605" i="6" s="1"/>
  <c r="V1605" i="6"/>
  <c r="P1605" i="6"/>
  <c r="F1605" i="6"/>
  <c r="Q1605" i="6" s="1"/>
  <c r="AA1604" i="6"/>
  <c r="Y1604" i="6"/>
  <c r="X1604" i="6" s="1"/>
  <c r="V1604" i="6"/>
  <c r="Q1604" i="6"/>
  <c r="P1604" i="6"/>
  <c r="F1604" i="6"/>
  <c r="AA1603" i="6"/>
  <c r="Y1603" i="6"/>
  <c r="X1603" i="6" s="1"/>
  <c r="V1603" i="6"/>
  <c r="P1603" i="6"/>
  <c r="F1603" i="6"/>
  <c r="Q1603" i="6" s="1"/>
  <c r="AA1602" i="6"/>
  <c r="Y1602" i="6"/>
  <c r="X1602" i="6"/>
  <c r="V1602" i="6"/>
  <c r="P1602" i="6"/>
  <c r="F1602" i="6"/>
  <c r="Q1602" i="6" s="1"/>
  <c r="Y1601" i="6"/>
  <c r="X1601" i="6" s="1"/>
  <c r="AA1601" i="6" s="1"/>
  <c r="V1601" i="6"/>
  <c r="Q1601" i="6"/>
  <c r="P1601" i="6"/>
  <c r="F1601" i="6"/>
  <c r="Y1600" i="6"/>
  <c r="X1600" i="6"/>
  <c r="AA1600" i="6" s="1"/>
  <c r="V1600" i="6"/>
  <c r="Q1600" i="6"/>
  <c r="P1600" i="6"/>
  <c r="F1600" i="6"/>
  <c r="AA1599" i="6"/>
  <c r="Y1599" i="6"/>
  <c r="X1599" i="6" s="1"/>
  <c r="V1599" i="6"/>
  <c r="P1599" i="6"/>
  <c r="F1599" i="6"/>
  <c r="Q1599" i="6" s="1"/>
  <c r="Y1598" i="6"/>
  <c r="X1598" i="6"/>
  <c r="V1598" i="6"/>
  <c r="P1598" i="6"/>
  <c r="F1598" i="6"/>
  <c r="Q1598" i="6" s="1"/>
  <c r="Y1597" i="6"/>
  <c r="X1597" i="6" s="1"/>
  <c r="V1597" i="6"/>
  <c r="Q1597" i="6"/>
  <c r="P1597" i="6"/>
  <c r="F1597" i="6"/>
  <c r="Y1596" i="6"/>
  <c r="X1596" i="6" s="1"/>
  <c r="V1596" i="6"/>
  <c r="Q1596" i="6"/>
  <c r="P1596" i="6"/>
  <c r="F1596" i="6"/>
  <c r="AA1595" i="6"/>
  <c r="Y1595" i="6"/>
  <c r="X1595" i="6" s="1"/>
  <c r="V1595" i="6"/>
  <c r="P1595" i="6"/>
  <c r="F1595" i="6"/>
  <c r="Q1595" i="6" s="1"/>
  <c r="AA1594" i="6"/>
  <c r="Y1594" i="6"/>
  <c r="X1594" i="6"/>
  <c r="V1594" i="6"/>
  <c r="P1594" i="6"/>
  <c r="F1594" i="6"/>
  <c r="Q1594" i="6" s="1"/>
  <c r="Y1593" i="6"/>
  <c r="X1593" i="6" s="1"/>
  <c r="V1593" i="6"/>
  <c r="P1593" i="6"/>
  <c r="F1593" i="6"/>
  <c r="Q1593" i="6" s="1"/>
  <c r="Y1592" i="6"/>
  <c r="X1592" i="6"/>
  <c r="AA1592" i="6" s="1"/>
  <c r="V1592" i="6"/>
  <c r="Q1592" i="6"/>
  <c r="P1592" i="6"/>
  <c r="F1592" i="6"/>
  <c r="Y1591" i="6"/>
  <c r="X1591" i="6" s="1"/>
  <c r="V1591" i="6"/>
  <c r="P1591" i="6"/>
  <c r="F1591" i="6"/>
  <c r="Q1591" i="6" s="1"/>
  <c r="Y1590" i="6"/>
  <c r="X1590" i="6"/>
  <c r="V1590" i="6"/>
  <c r="P1590" i="6"/>
  <c r="F1590" i="6"/>
  <c r="Q1590" i="6" s="1"/>
  <c r="Y1589" i="6"/>
  <c r="X1589" i="6"/>
  <c r="V1589" i="6"/>
  <c r="Q1589" i="6"/>
  <c r="P1589" i="6"/>
  <c r="F1589" i="6"/>
  <c r="Y1588" i="6"/>
  <c r="X1588" i="6" s="1"/>
  <c r="V1588" i="6"/>
  <c r="Q1588" i="6"/>
  <c r="P1588" i="6"/>
  <c r="T1588" i="6" s="1"/>
  <c r="F1588" i="6"/>
  <c r="AA1587" i="6"/>
  <c r="Y1587" i="6"/>
  <c r="X1587" i="6" s="1"/>
  <c r="V1587" i="6"/>
  <c r="P1587" i="6"/>
  <c r="F1587" i="6"/>
  <c r="Q1587" i="6" s="1"/>
  <c r="Y1586" i="6"/>
  <c r="X1586" i="6"/>
  <c r="V1586" i="6"/>
  <c r="P1586" i="6"/>
  <c r="F1586" i="6"/>
  <c r="Q1586" i="6" s="1"/>
  <c r="Y1585" i="6"/>
  <c r="X1585" i="6" s="1"/>
  <c r="AA1585" i="6" s="1"/>
  <c r="V1585" i="6"/>
  <c r="P1585" i="6"/>
  <c r="F1585" i="6"/>
  <c r="Q1585" i="6" s="1"/>
  <c r="Y1584" i="6"/>
  <c r="X1584" i="6" s="1"/>
  <c r="AA1584" i="6" s="1"/>
  <c r="V1584" i="6"/>
  <c r="Q1584" i="6"/>
  <c r="P1584" i="6"/>
  <c r="F1584" i="6"/>
  <c r="Y1583" i="6"/>
  <c r="X1583" i="6" s="1"/>
  <c r="V1583" i="6"/>
  <c r="P1583" i="6"/>
  <c r="F1583" i="6"/>
  <c r="Q1583" i="6" s="1"/>
  <c r="AA1582" i="6"/>
  <c r="Y1582" i="6"/>
  <c r="X1582" i="6"/>
  <c r="V1582" i="6"/>
  <c r="P1582" i="6"/>
  <c r="F1582" i="6"/>
  <c r="Q1582" i="6" s="1"/>
  <c r="Y1581" i="6"/>
  <c r="X1581" i="6"/>
  <c r="AA1581" i="6" s="1"/>
  <c r="V1581" i="6"/>
  <c r="P1581" i="6"/>
  <c r="F1581" i="6"/>
  <c r="Q1581" i="6" s="1"/>
  <c r="AA1580" i="6"/>
  <c r="Y1580" i="6"/>
  <c r="X1580" i="6" s="1"/>
  <c r="V1580" i="6"/>
  <c r="Q1580" i="6"/>
  <c r="P1580" i="6"/>
  <c r="F1580" i="6"/>
  <c r="AA1579" i="6"/>
  <c r="Y1579" i="6"/>
  <c r="X1579" i="6" s="1"/>
  <c r="V1579" i="6"/>
  <c r="P1579" i="6"/>
  <c r="F1579" i="6"/>
  <c r="Q1579" i="6" s="1"/>
  <c r="Y1578" i="6"/>
  <c r="X1578" i="6"/>
  <c r="V1578" i="6"/>
  <c r="P1578" i="6"/>
  <c r="F1578" i="6"/>
  <c r="Q1578" i="6" s="1"/>
  <c r="Y1577" i="6"/>
  <c r="X1577" i="6" s="1"/>
  <c r="AA1577" i="6" s="1"/>
  <c r="V1577" i="6"/>
  <c r="Q1577" i="6"/>
  <c r="P1577" i="6"/>
  <c r="F1577" i="6"/>
  <c r="Y1576" i="6"/>
  <c r="X1576" i="6" s="1"/>
  <c r="AA1576" i="6" s="1"/>
  <c r="V1576" i="6"/>
  <c r="Q1576" i="6"/>
  <c r="P1576" i="6"/>
  <c r="F1576" i="6"/>
  <c r="Y1575" i="6"/>
  <c r="X1575" i="6" s="1"/>
  <c r="V1575" i="6"/>
  <c r="P1575" i="6"/>
  <c r="F1575" i="6"/>
  <c r="Q1575" i="6" s="1"/>
  <c r="AA1574" i="6"/>
  <c r="Y1574" i="6"/>
  <c r="X1574" i="6"/>
  <c r="V1574" i="6"/>
  <c r="P1574" i="6"/>
  <c r="F1574" i="6"/>
  <c r="Q1574" i="6" s="1"/>
  <c r="Y1573" i="6"/>
  <c r="X1573" i="6"/>
  <c r="AA1573" i="6" s="1"/>
  <c r="V1573" i="6"/>
  <c r="P1573" i="6"/>
  <c r="F1573" i="6"/>
  <c r="Q1573" i="6" s="1"/>
  <c r="AA1572" i="6"/>
  <c r="Y1572" i="6"/>
  <c r="X1572" i="6" s="1"/>
  <c r="V1572" i="6"/>
  <c r="Q1572" i="6"/>
  <c r="P1572" i="6"/>
  <c r="F1572" i="6"/>
  <c r="AA1571" i="6"/>
  <c r="Y1571" i="6"/>
  <c r="X1571" i="6" s="1"/>
  <c r="V1571" i="6"/>
  <c r="P1571" i="6"/>
  <c r="F1571" i="6"/>
  <c r="Q1571" i="6" s="1"/>
  <c r="AA1570" i="6"/>
  <c r="Y1570" i="6"/>
  <c r="X1570" i="6"/>
  <c r="V1570" i="6"/>
  <c r="P1570" i="6"/>
  <c r="F1570" i="6"/>
  <c r="Q1570" i="6" s="1"/>
  <c r="Y1569" i="6"/>
  <c r="X1569" i="6" s="1"/>
  <c r="AA1569" i="6" s="1"/>
  <c r="V1569" i="6"/>
  <c r="Q1569" i="6"/>
  <c r="P1569" i="6"/>
  <c r="F1569" i="6"/>
  <c r="AA1568" i="6"/>
  <c r="Y1568" i="6"/>
  <c r="X1568" i="6" s="1"/>
  <c r="V1568" i="6"/>
  <c r="Q1568" i="6"/>
  <c r="P1568" i="6"/>
  <c r="F1568" i="6"/>
  <c r="AA1567" i="6"/>
  <c r="Y1567" i="6"/>
  <c r="X1567" i="6" s="1"/>
  <c r="V1567" i="6"/>
  <c r="P1567" i="6"/>
  <c r="F1567" i="6"/>
  <c r="Q1567" i="6" s="1"/>
  <c r="AA1566" i="6"/>
  <c r="Y1566" i="6"/>
  <c r="X1566" i="6"/>
  <c r="V1566" i="6"/>
  <c r="P1566" i="6"/>
  <c r="F1566" i="6"/>
  <c r="Q1566" i="6" s="1"/>
  <c r="Y1565" i="6"/>
  <c r="X1565" i="6" s="1"/>
  <c r="V1565" i="6"/>
  <c r="Q1565" i="6"/>
  <c r="P1565" i="6"/>
  <c r="F1565" i="6"/>
  <c r="AA1564" i="6"/>
  <c r="Y1564" i="6"/>
  <c r="X1564" i="6" s="1"/>
  <c r="V1564" i="6"/>
  <c r="Q1564" i="6"/>
  <c r="P1564" i="6"/>
  <c r="F1564" i="6"/>
  <c r="AA1563" i="6"/>
  <c r="Y1563" i="6"/>
  <c r="X1563" i="6" s="1"/>
  <c r="V1563" i="6"/>
  <c r="P1563" i="6"/>
  <c r="F1563" i="6"/>
  <c r="Q1563" i="6" s="1"/>
  <c r="AA1562" i="6"/>
  <c r="Y1562" i="6"/>
  <c r="X1562" i="6"/>
  <c r="V1562" i="6"/>
  <c r="P1562" i="6"/>
  <c r="F1562" i="6"/>
  <c r="Q1562" i="6" s="1"/>
  <c r="Y1561" i="6"/>
  <c r="X1561" i="6"/>
  <c r="V1561" i="6"/>
  <c r="Q1561" i="6"/>
  <c r="P1561" i="6"/>
  <c r="F1561" i="6"/>
  <c r="Y1560" i="6"/>
  <c r="X1560" i="6" s="1"/>
  <c r="V1560" i="6"/>
  <c r="Q1560" i="6"/>
  <c r="P1560" i="6"/>
  <c r="F1560" i="6"/>
  <c r="Y1559" i="6"/>
  <c r="X1559" i="6" s="1"/>
  <c r="V1559" i="6"/>
  <c r="P1559" i="6"/>
  <c r="F1559" i="6"/>
  <c r="Q1559" i="6" s="1"/>
  <c r="AA1558" i="6"/>
  <c r="Y1558" i="6"/>
  <c r="X1558" i="6"/>
  <c r="V1558" i="6"/>
  <c r="P1558" i="6"/>
  <c r="T1558" i="6" s="1"/>
  <c r="F1558" i="6"/>
  <c r="Q1558" i="6" s="1"/>
  <c r="Y1557" i="6"/>
  <c r="X1557" i="6" s="1"/>
  <c r="V1557" i="6"/>
  <c r="Q1557" i="6"/>
  <c r="P1557" i="6"/>
  <c r="F1557" i="6"/>
  <c r="AA1556" i="6"/>
  <c r="Y1556" i="6"/>
  <c r="X1556" i="6" s="1"/>
  <c r="V1556" i="6"/>
  <c r="Q1556" i="6"/>
  <c r="P1556" i="6"/>
  <c r="F1556" i="6"/>
  <c r="AA1555" i="6"/>
  <c r="Y1555" i="6"/>
  <c r="X1555" i="6" s="1"/>
  <c r="V1555" i="6"/>
  <c r="P1555" i="6"/>
  <c r="F1555" i="6"/>
  <c r="Q1555" i="6" s="1"/>
  <c r="AA1554" i="6"/>
  <c r="Y1554" i="6"/>
  <c r="X1554" i="6"/>
  <c r="V1554" i="6"/>
  <c r="P1554" i="6"/>
  <c r="F1554" i="6"/>
  <c r="Q1554" i="6" s="1"/>
  <c r="Y1553" i="6"/>
  <c r="X1553" i="6" s="1"/>
  <c r="V1553" i="6"/>
  <c r="P1553" i="6"/>
  <c r="F1553" i="6"/>
  <c r="Q1553" i="6" s="1"/>
  <c r="AA1552" i="6"/>
  <c r="Y1552" i="6"/>
  <c r="X1552" i="6"/>
  <c r="V1552" i="6"/>
  <c r="Q1552" i="6"/>
  <c r="P1552" i="6"/>
  <c r="F1552" i="6"/>
  <c r="AA1551" i="6"/>
  <c r="Y1551" i="6"/>
  <c r="X1551" i="6" s="1"/>
  <c r="V1551" i="6"/>
  <c r="Q1551" i="6"/>
  <c r="P1551" i="6"/>
  <c r="F1551" i="6"/>
  <c r="AA1550" i="6"/>
  <c r="Y1550" i="6"/>
  <c r="X1550" i="6"/>
  <c r="V1550" i="6"/>
  <c r="P1550" i="6"/>
  <c r="F1550" i="6"/>
  <c r="Q1550" i="6" s="1"/>
  <c r="Y1549" i="6"/>
  <c r="X1549" i="6" s="1"/>
  <c r="V1549" i="6"/>
  <c r="P1549" i="6"/>
  <c r="F1549" i="6"/>
  <c r="Q1549" i="6" s="1"/>
  <c r="AA1548" i="6"/>
  <c r="Y1548" i="6"/>
  <c r="X1548" i="6"/>
  <c r="V1548" i="6"/>
  <c r="Q1548" i="6"/>
  <c r="P1548" i="6"/>
  <c r="F1548" i="6"/>
  <c r="AA1547" i="6"/>
  <c r="Y1547" i="6"/>
  <c r="X1547" i="6" s="1"/>
  <c r="V1547" i="6"/>
  <c r="Q1547" i="6"/>
  <c r="P1547" i="6"/>
  <c r="F1547" i="6"/>
  <c r="Y1546" i="6"/>
  <c r="X1546" i="6"/>
  <c r="V1546" i="6"/>
  <c r="P1546" i="6"/>
  <c r="F1546" i="6"/>
  <c r="Q1546" i="6" s="1"/>
  <c r="Y1545" i="6"/>
  <c r="X1545" i="6" s="1"/>
  <c r="V1545" i="6"/>
  <c r="P1545" i="6"/>
  <c r="F1545" i="6"/>
  <c r="Q1545" i="6" s="1"/>
  <c r="AA1544" i="6"/>
  <c r="Y1544" i="6"/>
  <c r="X1544" i="6"/>
  <c r="V1544" i="6"/>
  <c r="Q1544" i="6"/>
  <c r="P1544" i="6"/>
  <c r="F1544" i="6"/>
  <c r="AA1543" i="6"/>
  <c r="Y1543" i="6"/>
  <c r="X1543" i="6" s="1"/>
  <c r="V1543" i="6"/>
  <c r="Q1543" i="6"/>
  <c r="P1543" i="6"/>
  <c r="F1543" i="6"/>
  <c r="AA1542" i="6"/>
  <c r="Y1542" i="6"/>
  <c r="X1542" i="6"/>
  <c r="V1542" i="6"/>
  <c r="P1542" i="6"/>
  <c r="F1542" i="6"/>
  <c r="Q1542" i="6" s="1"/>
  <c r="Y1541" i="6"/>
  <c r="X1541" i="6" s="1"/>
  <c r="V1541" i="6"/>
  <c r="T1541" i="6"/>
  <c r="P1541" i="6"/>
  <c r="F1541" i="6"/>
  <c r="Q1541" i="6" s="1"/>
  <c r="AA1540" i="6"/>
  <c r="Y1540" i="6"/>
  <c r="X1540" i="6"/>
  <c r="V1540" i="6"/>
  <c r="Q1540" i="6"/>
  <c r="P1540" i="6"/>
  <c r="F1540" i="6"/>
  <c r="AA1539" i="6"/>
  <c r="Y1539" i="6"/>
  <c r="X1539" i="6" s="1"/>
  <c r="V1539" i="6"/>
  <c r="Q1539" i="6"/>
  <c r="P1539" i="6"/>
  <c r="F1539" i="6"/>
  <c r="Y1538" i="6"/>
  <c r="X1538" i="6"/>
  <c r="V1538" i="6"/>
  <c r="P1538" i="6"/>
  <c r="F1538" i="6"/>
  <c r="Q1538" i="6" s="1"/>
  <c r="Y1537" i="6"/>
  <c r="X1537" i="6" s="1"/>
  <c r="V1537" i="6"/>
  <c r="P1537" i="6"/>
  <c r="F1537" i="6"/>
  <c r="Q1537" i="6" s="1"/>
  <c r="AA1536" i="6"/>
  <c r="Y1536" i="6"/>
  <c r="X1536" i="6"/>
  <c r="V1536" i="6"/>
  <c r="Q1536" i="6"/>
  <c r="P1536" i="6"/>
  <c r="F1536" i="6"/>
  <c r="AA1535" i="6"/>
  <c r="Y1535" i="6"/>
  <c r="X1535" i="6" s="1"/>
  <c r="V1535" i="6"/>
  <c r="Q1535" i="6"/>
  <c r="P1535" i="6"/>
  <c r="F1535" i="6"/>
  <c r="AA1534" i="6"/>
  <c r="Y1534" i="6"/>
  <c r="X1534" i="6"/>
  <c r="V1534" i="6"/>
  <c r="P1534" i="6"/>
  <c r="F1534" i="6"/>
  <c r="Q1534" i="6" s="1"/>
  <c r="Y1533" i="6"/>
  <c r="X1533" i="6" s="1"/>
  <c r="V1533" i="6"/>
  <c r="P1533" i="6"/>
  <c r="F1533" i="6"/>
  <c r="Q1533" i="6" s="1"/>
  <c r="AA1532" i="6"/>
  <c r="Y1532" i="6"/>
  <c r="X1532" i="6"/>
  <c r="V1532" i="6"/>
  <c r="Q1532" i="6"/>
  <c r="P1532" i="6"/>
  <c r="F1532" i="6"/>
  <c r="AA1531" i="6"/>
  <c r="Y1531" i="6"/>
  <c r="X1531" i="6" s="1"/>
  <c r="V1531" i="6"/>
  <c r="Q1531" i="6"/>
  <c r="P1531" i="6"/>
  <c r="F1531" i="6"/>
  <c r="Y1530" i="6"/>
  <c r="X1530" i="6"/>
  <c r="V1530" i="6"/>
  <c r="P1530" i="6"/>
  <c r="F1530" i="6"/>
  <c r="Q1530" i="6" s="1"/>
  <c r="Y1529" i="6"/>
  <c r="X1529" i="6" s="1"/>
  <c r="V1529" i="6"/>
  <c r="T1529" i="6"/>
  <c r="P1529" i="6"/>
  <c r="F1529" i="6"/>
  <c r="Q1529" i="6" s="1"/>
  <c r="AA1528" i="6"/>
  <c r="Y1528" i="6"/>
  <c r="X1528" i="6"/>
  <c r="V1528" i="6"/>
  <c r="Q1528" i="6"/>
  <c r="P1528" i="6"/>
  <c r="F1528" i="6"/>
  <c r="AA1527" i="6"/>
  <c r="Y1527" i="6"/>
  <c r="X1527" i="6" s="1"/>
  <c r="V1527" i="6"/>
  <c r="Q1527" i="6"/>
  <c r="P1527" i="6"/>
  <c r="F1527" i="6"/>
  <c r="AA1526" i="6"/>
  <c r="Y1526" i="6"/>
  <c r="X1526" i="6"/>
  <c r="V1526" i="6"/>
  <c r="P1526" i="6"/>
  <c r="F1526" i="6"/>
  <c r="Q1526" i="6" s="1"/>
  <c r="Y1525" i="6"/>
  <c r="X1525" i="6" s="1"/>
  <c r="V1525" i="6"/>
  <c r="P1525" i="6"/>
  <c r="F1525" i="6"/>
  <c r="Q1525" i="6" s="1"/>
  <c r="AA1524" i="6"/>
  <c r="Y1524" i="6"/>
  <c r="X1524" i="6"/>
  <c r="V1524" i="6"/>
  <c r="Q1524" i="6"/>
  <c r="P1524" i="6"/>
  <c r="F1524" i="6"/>
  <c r="AA1523" i="6"/>
  <c r="Y1523" i="6"/>
  <c r="X1523" i="6" s="1"/>
  <c r="V1523" i="6"/>
  <c r="Q1523" i="6"/>
  <c r="P1523" i="6"/>
  <c r="F1523" i="6"/>
  <c r="Y1522" i="6"/>
  <c r="X1522" i="6"/>
  <c r="V1522" i="6"/>
  <c r="P1522" i="6"/>
  <c r="F1522" i="6"/>
  <c r="Q1522" i="6" s="1"/>
  <c r="Y1521" i="6"/>
  <c r="X1521" i="6" s="1"/>
  <c r="V1521" i="6"/>
  <c r="P1521" i="6"/>
  <c r="F1521" i="6"/>
  <c r="Q1521" i="6" s="1"/>
  <c r="AA1520" i="6"/>
  <c r="Y1520" i="6"/>
  <c r="X1520" i="6"/>
  <c r="V1520" i="6"/>
  <c r="Q1520" i="6"/>
  <c r="P1520" i="6"/>
  <c r="F1520" i="6"/>
  <c r="AA1519" i="6"/>
  <c r="Y1519" i="6"/>
  <c r="X1519" i="6" s="1"/>
  <c r="V1519" i="6"/>
  <c r="Q1519" i="6"/>
  <c r="P1519" i="6"/>
  <c r="F1519" i="6"/>
  <c r="AA1518" i="6"/>
  <c r="Y1518" i="6"/>
  <c r="X1518" i="6"/>
  <c r="V1518" i="6"/>
  <c r="P1518" i="6"/>
  <c r="F1518" i="6"/>
  <c r="Q1518" i="6" s="1"/>
  <c r="Y1517" i="6"/>
  <c r="X1517" i="6" s="1"/>
  <c r="V1517" i="6"/>
  <c r="P1517" i="6"/>
  <c r="F1517" i="6"/>
  <c r="Q1517" i="6" s="1"/>
  <c r="AA1516" i="6"/>
  <c r="Y1516" i="6"/>
  <c r="X1516" i="6"/>
  <c r="V1516" i="6"/>
  <c r="Q1516" i="6"/>
  <c r="P1516" i="6"/>
  <c r="F1516" i="6"/>
  <c r="AA1515" i="6"/>
  <c r="Y1515" i="6"/>
  <c r="X1515" i="6" s="1"/>
  <c r="V1515" i="6"/>
  <c r="Q1515" i="6"/>
  <c r="P1515" i="6"/>
  <c r="F1515" i="6"/>
  <c r="Y1514" i="6"/>
  <c r="X1514" i="6"/>
  <c r="V1514" i="6"/>
  <c r="P1514" i="6"/>
  <c r="F1514" i="6"/>
  <c r="Q1514" i="6" s="1"/>
  <c r="Y1513" i="6"/>
  <c r="X1513" i="6" s="1"/>
  <c r="V1513" i="6"/>
  <c r="P1513" i="6"/>
  <c r="F1513" i="6"/>
  <c r="Q1513" i="6" s="1"/>
  <c r="AA1512" i="6"/>
  <c r="Y1512" i="6"/>
  <c r="X1512" i="6"/>
  <c r="V1512" i="6"/>
  <c r="Q1512" i="6"/>
  <c r="P1512" i="6"/>
  <c r="F1512" i="6"/>
  <c r="AA1511" i="6"/>
  <c r="Y1511" i="6"/>
  <c r="X1511" i="6" s="1"/>
  <c r="V1511" i="6"/>
  <c r="Q1511" i="6"/>
  <c r="P1511" i="6"/>
  <c r="F1511" i="6"/>
  <c r="AA1510" i="6"/>
  <c r="Y1510" i="6"/>
  <c r="X1510" i="6"/>
  <c r="V1510" i="6"/>
  <c r="P1510" i="6"/>
  <c r="F1510" i="6"/>
  <c r="Q1510" i="6" s="1"/>
  <c r="Y1509" i="6"/>
  <c r="X1509" i="6" s="1"/>
  <c r="V1509" i="6"/>
  <c r="P1509" i="6"/>
  <c r="F1509" i="6"/>
  <c r="Q1509" i="6" s="1"/>
  <c r="AA1508" i="6"/>
  <c r="Y1508" i="6"/>
  <c r="X1508" i="6"/>
  <c r="V1508" i="6"/>
  <c r="Q1508" i="6"/>
  <c r="P1508" i="6"/>
  <c r="F1508" i="6"/>
  <c r="AA1507" i="6"/>
  <c r="Y1507" i="6"/>
  <c r="X1507" i="6" s="1"/>
  <c r="V1507" i="6"/>
  <c r="Q1507" i="6"/>
  <c r="P1507" i="6"/>
  <c r="F1507" i="6"/>
  <c r="Y1506" i="6"/>
  <c r="X1506" i="6"/>
  <c r="V1506" i="6"/>
  <c r="P1506" i="6"/>
  <c r="F1506" i="6"/>
  <c r="Q1506" i="6" s="1"/>
  <c r="Y1505" i="6"/>
  <c r="X1505" i="6" s="1"/>
  <c r="V1505" i="6"/>
  <c r="P1505" i="6"/>
  <c r="F1505" i="6"/>
  <c r="Q1505" i="6" s="1"/>
  <c r="AA1504" i="6"/>
  <c r="Y1504" i="6"/>
  <c r="X1504" i="6"/>
  <c r="V1504" i="6"/>
  <c r="Q1504" i="6"/>
  <c r="P1504" i="6"/>
  <c r="F1504" i="6"/>
  <c r="AA1503" i="6"/>
  <c r="Y1503" i="6"/>
  <c r="X1503" i="6" s="1"/>
  <c r="V1503" i="6"/>
  <c r="Q1503" i="6"/>
  <c r="P1503" i="6"/>
  <c r="F1503" i="6"/>
  <c r="AA1502" i="6"/>
  <c r="Y1502" i="6"/>
  <c r="X1502" i="6"/>
  <c r="V1502" i="6"/>
  <c r="P1502" i="6"/>
  <c r="F1502" i="6"/>
  <c r="Q1502" i="6" s="1"/>
  <c r="Y1501" i="6"/>
  <c r="X1501" i="6" s="1"/>
  <c r="V1501" i="6"/>
  <c r="P1501" i="6"/>
  <c r="F1501" i="6"/>
  <c r="Q1501" i="6" s="1"/>
  <c r="AA1500" i="6"/>
  <c r="Y1500" i="6"/>
  <c r="X1500" i="6"/>
  <c r="V1500" i="6"/>
  <c r="Q1500" i="6"/>
  <c r="P1500" i="6"/>
  <c r="F1500" i="6"/>
  <c r="AA1499" i="6"/>
  <c r="Y1499" i="6"/>
  <c r="X1499" i="6" s="1"/>
  <c r="V1499" i="6"/>
  <c r="Q1499" i="6"/>
  <c r="P1499" i="6"/>
  <c r="F1499" i="6"/>
  <c r="Y1498" i="6"/>
  <c r="X1498" i="6"/>
  <c r="V1498" i="6"/>
  <c r="P1498" i="6"/>
  <c r="F1498" i="6"/>
  <c r="Q1498" i="6" s="1"/>
  <c r="Y1497" i="6"/>
  <c r="X1497" i="6" s="1"/>
  <c r="V1497" i="6"/>
  <c r="P1497" i="6"/>
  <c r="F1497" i="6"/>
  <c r="Q1497" i="6" s="1"/>
  <c r="AA1496" i="6"/>
  <c r="Y1496" i="6"/>
  <c r="X1496" i="6"/>
  <c r="V1496" i="6"/>
  <c r="Q1496" i="6"/>
  <c r="P1496" i="6"/>
  <c r="F1496" i="6"/>
  <c r="AA1495" i="6"/>
  <c r="Y1495" i="6"/>
  <c r="X1495" i="6" s="1"/>
  <c r="V1495" i="6"/>
  <c r="Q1495" i="6"/>
  <c r="P1495" i="6"/>
  <c r="F1495" i="6"/>
  <c r="AA1494" i="6"/>
  <c r="Y1494" i="6"/>
  <c r="X1494" i="6"/>
  <c r="V1494" i="6"/>
  <c r="P1494" i="6"/>
  <c r="F1494" i="6"/>
  <c r="Q1494" i="6" s="1"/>
  <c r="Y1493" i="6"/>
  <c r="X1493" i="6" s="1"/>
  <c r="V1493" i="6"/>
  <c r="P1493" i="6"/>
  <c r="F1493" i="6"/>
  <c r="Q1493" i="6" s="1"/>
  <c r="AA1492" i="6"/>
  <c r="Y1492" i="6"/>
  <c r="X1492" i="6"/>
  <c r="V1492" i="6"/>
  <c r="Q1492" i="6"/>
  <c r="P1492" i="6"/>
  <c r="F1492" i="6"/>
  <c r="AA1491" i="6"/>
  <c r="Y1491" i="6"/>
  <c r="X1491" i="6" s="1"/>
  <c r="V1491" i="6"/>
  <c r="Q1491" i="6"/>
  <c r="P1491" i="6"/>
  <c r="F1491" i="6"/>
  <c r="Y1490" i="6"/>
  <c r="X1490" i="6"/>
  <c r="V1490" i="6"/>
  <c r="P1490" i="6"/>
  <c r="F1490" i="6"/>
  <c r="Q1490" i="6" s="1"/>
  <c r="Y1489" i="6"/>
  <c r="X1489" i="6" s="1"/>
  <c r="V1489" i="6"/>
  <c r="P1489" i="6"/>
  <c r="F1489" i="6"/>
  <c r="Q1489" i="6" s="1"/>
  <c r="AA1488" i="6"/>
  <c r="Y1488" i="6"/>
  <c r="X1488" i="6"/>
  <c r="V1488" i="6"/>
  <c r="Q1488" i="6"/>
  <c r="P1488" i="6"/>
  <c r="F1488" i="6"/>
  <c r="AA1487" i="6"/>
  <c r="Y1487" i="6"/>
  <c r="X1487" i="6" s="1"/>
  <c r="V1487" i="6"/>
  <c r="Q1487" i="6"/>
  <c r="P1487" i="6"/>
  <c r="F1487" i="6"/>
  <c r="AA1486" i="6"/>
  <c r="Y1486" i="6"/>
  <c r="X1486" i="6"/>
  <c r="V1486" i="6"/>
  <c r="P1486" i="6"/>
  <c r="F1486" i="6"/>
  <c r="Q1486" i="6" s="1"/>
  <c r="Y1485" i="6"/>
  <c r="X1485" i="6" s="1"/>
  <c r="V1485" i="6"/>
  <c r="P1485" i="6"/>
  <c r="F1485" i="6"/>
  <c r="Q1485" i="6" s="1"/>
  <c r="AA1484" i="6"/>
  <c r="Y1484" i="6"/>
  <c r="X1484" i="6"/>
  <c r="V1484" i="6"/>
  <c r="Q1484" i="6"/>
  <c r="P1484" i="6"/>
  <c r="F1484" i="6"/>
  <c r="AA1483" i="6"/>
  <c r="Y1483" i="6"/>
  <c r="X1483" i="6" s="1"/>
  <c r="V1483" i="6"/>
  <c r="Q1483" i="6"/>
  <c r="P1483" i="6"/>
  <c r="F1483" i="6"/>
  <c r="Y1482" i="6"/>
  <c r="X1482" i="6"/>
  <c r="V1482" i="6"/>
  <c r="P1482" i="6"/>
  <c r="F1482" i="6"/>
  <c r="Q1482" i="6" s="1"/>
  <c r="Y1481" i="6"/>
  <c r="X1481" i="6" s="1"/>
  <c r="V1481" i="6"/>
  <c r="P1481" i="6"/>
  <c r="F1481" i="6"/>
  <c r="Q1481" i="6" s="1"/>
  <c r="AA1480" i="6"/>
  <c r="Y1480" i="6"/>
  <c r="X1480" i="6"/>
  <c r="V1480" i="6"/>
  <c r="Q1480" i="6"/>
  <c r="P1480" i="6"/>
  <c r="F1480" i="6"/>
  <c r="AA1479" i="6"/>
  <c r="Y1479" i="6"/>
  <c r="X1479" i="6" s="1"/>
  <c r="V1479" i="6"/>
  <c r="Q1479" i="6"/>
  <c r="P1479" i="6"/>
  <c r="F1479" i="6"/>
  <c r="AA1478" i="6"/>
  <c r="Y1478" i="6"/>
  <c r="X1478" i="6"/>
  <c r="V1478" i="6"/>
  <c r="P1478" i="6"/>
  <c r="F1478" i="6"/>
  <c r="Q1478" i="6" s="1"/>
  <c r="Y1477" i="6"/>
  <c r="X1477" i="6" s="1"/>
  <c r="V1477" i="6"/>
  <c r="P1477" i="6"/>
  <c r="F1477" i="6"/>
  <c r="Q1477" i="6" s="1"/>
  <c r="AA1476" i="6"/>
  <c r="Y1476" i="6"/>
  <c r="X1476" i="6"/>
  <c r="V1476" i="6"/>
  <c r="Q1476" i="6"/>
  <c r="P1476" i="6"/>
  <c r="F1476" i="6"/>
  <c r="AA1475" i="6"/>
  <c r="Y1475" i="6"/>
  <c r="X1475" i="6" s="1"/>
  <c r="V1475" i="6"/>
  <c r="Q1475" i="6"/>
  <c r="P1475" i="6"/>
  <c r="F1475" i="6"/>
  <c r="Y1474" i="6"/>
  <c r="X1474" i="6"/>
  <c r="V1474" i="6"/>
  <c r="P1474" i="6"/>
  <c r="F1474" i="6"/>
  <c r="Q1474" i="6" s="1"/>
  <c r="Y1473" i="6"/>
  <c r="X1473" i="6" s="1"/>
  <c r="V1473" i="6"/>
  <c r="P1473" i="6"/>
  <c r="F1473" i="6"/>
  <c r="Q1473" i="6" s="1"/>
  <c r="AA1472" i="6"/>
  <c r="Y1472" i="6"/>
  <c r="X1472" i="6"/>
  <c r="V1472" i="6"/>
  <c r="Q1472" i="6"/>
  <c r="P1472" i="6"/>
  <c r="F1472" i="6"/>
  <c r="AA1471" i="6"/>
  <c r="Y1471" i="6"/>
  <c r="X1471" i="6" s="1"/>
  <c r="V1471" i="6"/>
  <c r="Q1471" i="6"/>
  <c r="P1471" i="6"/>
  <c r="F1471" i="6"/>
  <c r="AA1470" i="6"/>
  <c r="Y1470" i="6"/>
  <c r="X1470" i="6"/>
  <c r="V1470" i="6"/>
  <c r="P1470" i="6"/>
  <c r="F1470" i="6"/>
  <c r="Q1470" i="6" s="1"/>
  <c r="Y1469" i="6"/>
  <c r="X1469" i="6" s="1"/>
  <c r="V1469" i="6"/>
  <c r="P1469" i="6"/>
  <c r="F1469" i="6"/>
  <c r="Q1469" i="6" s="1"/>
  <c r="AA1468" i="6"/>
  <c r="Y1468" i="6"/>
  <c r="X1468" i="6"/>
  <c r="V1468" i="6"/>
  <c r="Q1468" i="6"/>
  <c r="P1468" i="6"/>
  <c r="F1468" i="6"/>
  <c r="AA1467" i="6"/>
  <c r="Y1467" i="6"/>
  <c r="X1467" i="6" s="1"/>
  <c r="V1467" i="6"/>
  <c r="Q1467" i="6"/>
  <c r="P1467" i="6"/>
  <c r="F1467" i="6"/>
  <c r="Y1466" i="6"/>
  <c r="X1466" i="6"/>
  <c r="V1466" i="6"/>
  <c r="P1466" i="6"/>
  <c r="F1466" i="6"/>
  <c r="Q1466" i="6" s="1"/>
  <c r="Y1465" i="6"/>
  <c r="X1465" i="6" s="1"/>
  <c r="V1465" i="6"/>
  <c r="P1465" i="6"/>
  <c r="F1465" i="6"/>
  <c r="Q1465" i="6" s="1"/>
  <c r="AA1464" i="6"/>
  <c r="Y1464" i="6"/>
  <c r="X1464" i="6"/>
  <c r="V1464" i="6"/>
  <c r="Q1464" i="6"/>
  <c r="P1464" i="6"/>
  <c r="F1464" i="6"/>
  <c r="AA1463" i="6"/>
  <c r="Y1463" i="6"/>
  <c r="X1463" i="6" s="1"/>
  <c r="V1463" i="6"/>
  <c r="Q1463" i="6"/>
  <c r="P1463" i="6"/>
  <c r="F1463" i="6"/>
  <c r="AA1462" i="6"/>
  <c r="Y1462" i="6"/>
  <c r="X1462" i="6"/>
  <c r="V1462" i="6"/>
  <c r="P1462" i="6"/>
  <c r="F1462" i="6"/>
  <c r="Q1462" i="6" s="1"/>
  <c r="Y1461" i="6"/>
  <c r="X1461" i="6" s="1"/>
  <c r="V1461" i="6"/>
  <c r="P1461" i="6"/>
  <c r="F1461" i="6"/>
  <c r="Q1461" i="6" s="1"/>
  <c r="AA1460" i="6"/>
  <c r="Y1460" i="6"/>
  <c r="X1460" i="6"/>
  <c r="V1460" i="6"/>
  <c r="Q1460" i="6"/>
  <c r="P1460" i="6"/>
  <c r="F1460" i="6"/>
  <c r="AA1459" i="6"/>
  <c r="Y1459" i="6"/>
  <c r="X1459" i="6" s="1"/>
  <c r="V1459" i="6"/>
  <c r="Q1459" i="6"/>
  <c r="P1459" i="6"/>
  <c r="F1459" i="6"/>
  <c r="Y1458" i="6"/>
  <c r="X1458" i="6"/>
  <c r="V1458" i="6"/>
  <c r="P1458" i="6"/>
  <c r="F1458" i="6"/>
  <c r="Q1458" i="6" s="1"/>
  <c r="Y1457" i="6"/>
  <c r="X1457" i="6" s="1"/>
  <c r="V1457" i="6"/>
  <c r="P1457" i="6"/>
  <c r="F1457" i="6"/>
  <c r="Q1457" i="6" s="1"/>
  <c r="AA1456" i="6"/>
  <c r="Y1456" i="6"/>
  <c r="X1456" i="6"/>
  <c r="V1456" i="6"/>
  <c r="Q1456" i="6"/>
  <c r="P1456" i="6"/>
  <c r="F1456" i="6"/>
  <c r="AA1455" i="6"/>
  <c r="Y1455" i="6"/>
  <c r="X1455" i="6" s="1"/>
  <c r="V1455" i="6"/>
  <c r="Q1455" i="6"/>
  <c r="P1455" i="6"/>
  <c r="F1455" i="6"/>
  <c r="AA1454" i="6"/>
  <c r="Y1454" i="6"/>
  <c r="X1454" i="6"/>
  <c r="V1454" i="6"/>
  <c r="P1454" i="6"/>
  <c r="F1454" i="6"/>
  <c r="Q1454" i="6" s="1"/>
  <c r="Y1453" i="6"/>
  <c r="X1453" i="6" s="1"/>
  <c r="V1453" i="6"/>
  <c r="P1453" i="6"/>
  <c r="F1453" i="6"/>
  <c r="Q1453" i="6" s="1"/>
  <c r="AA1452" i="6"/>
  <c r="Y1452" i="6"/>
  <c r="X1452" i="6"/>
  <c r="V1452" i="6"/>
  <c r="Q1452" i="6"/>
  <c r="P1452" i="6"/>
  <c r="F1452" i="6"/>
  <c r="AA1451" i="6"/>
  <c r="Y1451" i="6"/>
  <c r="X1451" i="6" s="1"/>
  <c r="V1451" i="6"/>
  <c r="Q1451" i="6"/>
  <c r="P1451" i="6"/>
  <c r="F1451" i="6"/>
  <c r="Y1450" i="6"/>
  <c r="X1450" i="6"/>
  <c r="V1450" i="6"/>
  <c r="P1450" i="6"/>
  <c r="F1450" i="6"/>
  <c r="Q1450" i="6" s="1"/>
  <c r="Y1449" i="6"/>
  <c r="X1449" i="6" s="1"/>
  <c r="V1449" i="6"/>
  <c r="P1449" i="6"/>
  <c r="F1449" i="6"/>
  <c r="Q1449" i="6" s="1"/>
  <c r="AA1448" i="6"/>
  <c r="Y1448" i="6"/>
  <c r="X1448" i="6"/>
  <c r="V1448" i="6"/>
  <c r="Q1448" i="6"/>
  <c r="P1448" i="6"/>
  <c r="F1448" i="6"/>
  <c r="AA1447" i="6"/>
  <c r="Y1447" i="6"/>
  <c r="X1447" i="6" s="1"/>
  <c r="V1447" i="6"/>
  <c r="Q1447" i="6"/>
  <c r="P1447" i="6"/>
  <c r="F1447" i="6"/>
  <c r="AA1446" i="6"/>
  <c r="Y1446" i="6"/>
  <c r="X1446" i="6"/>
  <c r="V1446" i="6"/>
  <c r="P1446" i="6"/>
  <c r="F1446" i="6"/>
  <c r="Q1446" i="6" s="1"/>
  <c r="Y1445" i="6"/>
  <c r="X1445" i="6" s="1"/>
  <c r="V1445" i="6"/>
  <c r="P1445" i="6"/>
  <c r="F1445" i="6"/>
  <c r="Q1445" i="6" s="1"/>
  <c r="AA1444" i="6"/>
  <c r="Y1444" i="6"/>
  <c r="X1444" i="6"/>
  <c r="V1444" i="6"/>
  <c r="Q1444" i="6"/>
  <c r="P1444" i="6"/>
  <c r="F1444" i="6"/>
  <c r="AA1443" i="6"/>
  <c r="Y1443" i="6"/>
  <c r="X1443" i="6" s="1"/>
  <c r="V1443" i="6"/>
  <c r="T1443" i="6"/>
  <c r="Q1443" i="6"/>
  <c r="P1443" i="6"/>
  <c r="F1443" i="6"/>
  <c r="Y1442" i="6"/>
  <c r="X1442" i="6"/>
  <c r="V1442" i="6"/>
  <c r="P1442" i="6"/>
  <c r="F1442" i="6"/>
  <c r="Q1442" i="6" s="1"/>
  <c r="Y1441" i="6"/>
  <c r="X1441" i="6" s="1"/>
  <c r="V1441" i="6"/>
  <c r="P1441" i="6"/>
  <c r="F1441" i="6"/>
  <c r="Q1441" i="6" s="1"/>
  <c r="AA1440" i="6"/>
  <c r="Y1440" i="6"/>
  <c r="X1440" i="6"/>
  <c r="V1440" i="6"/>
  <c r="Q1440" i="6"/>
  <c r="P1440" i="6"/>
  <c r="F1440" i="6"/>
  <c r="AA1439" i="6"/>
  <c r="Y1439" i="6"/>
  <c r="X1439" i="6" s="1"/>
  <c r="V1439" i="6"/>
  <c r="Q1439" i="6"/>
  <c r="P1439" i="6"/>
  <c r="F1439" i="6"/>
  <c r="AA1438" i="6"/>
  <c r="Y1438" i="6"/>
  <c r="X1438" i="6"/>
  <c r="V1438" i="6"/>
  <c r="P1438" i="6"/>
  <c r="F1438" i="6"/>
  <c r="Q1438" i="6" s="1"/>
  <c r="Y1437" i="6"/>
  <c r="X1437" i="6" s="1"/>
  <c r="V1437" i="6"/>
  <c r="P1437" i="6"/>
  <c r="F1437" i="6"/>
  <c r="Q1437" i="6" s="1"/>
  <c r="AA1436" i="6"/>
  <c r="Y1436" i="6"/>
  <c r="X1436" i="6"/>
  <c r="V1436" i="6"/>
  <c r="Q1436" i="6"/>
  <c r="P1436" i="6"/>
  <c r="F1436" i="6"/>
  <c r="AA1435" i="6"/>
  <c r="Y1435" i="6"/>
  <c r="X1435" i="6" s="1"/>
  <c r="V1435" i="6"/>
  <c r="Q1435" i="6"/>
  <c r="P1435" i="6"/>
  <c r="F1435" i="6"/>
  <c r="Y1434" i="6"/>
  <c r="X1434" i="6"/>
  <c r="V1434" i="6"/>
  <c r="P1434" i="6"/>
  <c r="F1434" i="6"/>
  <c r="Q1434" i="6" s="1"/>
  <c r="Y1433" i="6"/>
  <c r="X1433" i="6" s="1"/>
  <c r="V1433" i="6"/>
  <c r="P1433" i="6"/>
  <c r="F1433" i="6"/>
  <c r="Q1433" i="6" s="1"/>
  <c r="AA1432" i="6"/>
  <c r="Y1432" i="6"/>
  <c r="X1432" i="6"/>
  <c r="V1432" i="6"/>
  <c r="Q1432" i="6"/>
  <c r="P1432" i="6"/>
  <c r="F1432" i="6"/>
  <c r="AA1431" i="6"/>
  <c r="Y1431" i="6"/>
  <c r="X1431" i="6" s="1"/>
  <c r="V1431" i="6"/>
  <c r="Q1431" i="6"/>
  <c r="P1431" i="6"/>
  <c r="F1431" i="6"/>
  <c r="AA1430" i="6"/>
  <c r="Y1430" i="6"/>
  <c r="X1430" i="6"/>
  <c r="V1430" i="6"/>
  <c r="P1430" i="6"/>
  <c r="F1430" i="6"/>
  <c r="Q1430" i="6" s="1"/>
  <c r="Y1429" i="6"/>
  <c r="X1429" i="6" s="1"/>
  <c r="V1429" i="6"/>
  <c r="P1429" i="6"/>
  <c r="F1429" i="6"/>
  <c r="Q1429" i="6" s="1"/>
  <c r="AA1428" i="6"/>
  <c r="Y1428" i="6"/>
  <c r="X1428" i="6"/>
  <c r="V1428" i="6"/>
  <c r="Q1428" i="6"/>
  <c r="P1428" i="6"/>
  <c r="F1428" i="6"/>
  <c r="AA1427" i="6"/>
  <c r="Y1427" i="6"/>
  <c r="X1427" i="6" s="1"/>
  <c r="V1427" i="6"/>
  <c r="Q1427" i="6"/>
  <c r="P1427" i="6"/>
  <c r="F1427" i="6"/>
  <c r="Y1426" i="6"/>
  <c r="X1426" i="6"/>
  <c r="V1426" i="6"/>
  <c r="P1426" i="6"/>
  <c r="F1426" i="6"/>
  <c r="Q1426" i="6" s="1"/>
  <c r="Y1425" i="6"/>
  <c r="X1425" i="6" s="1"/>
  <c r="V1425" i="6"/>
  <c r="P1425" i="6"/>
  <c r="F1425" i="6"/>
  <c r="Q1425" i="6" s="1"/>
  <c r="AA1424" i="6"/>
  <c r="Y1424" i="6"/>
  <c r="X1424" i="6"/>
  <c r="V1424" i="6"/>
  <c r="Q1424" i="6"/>
  <c r="P1424" i="6"/>
  <c r="F1424" i="6"/>
  <c r="AA1423" i="6"/>
  <c r="Y1423" i="6"/>
  <c r="X1423" i="6" s="1"/>
  <c r="V1423" i="6"/>
  <c r="Q1423" i="6"/>
  <c r="P1423" i="6"/>
  <c r="F1423" i="6"/>
  <c r="AA1422" i="6"/>
  <c r="Y1422" i="6"/>
  <c r="X1422" i="6"/>
  <c r="V1422" i="6"/>
  <c r="P1422" i="6"/>
  <c r="F1422" i="6"/>
  <c r="Q1422" i="6" s="1"/>
  <c r="Y1421" i="6"/>
  <c r="X1421" i="6" s="1"/>
  <c r="V1421" i="6"/>
  <c r="P1421" i="6"/>
  <c r="F1421" i="6"/>
  <c r="Q1421" i="6" s="1"/>
  <c r="AA1420" i="6"/>
  <c r="Y1420" i="6"/>
  <c r="X1420" i="6"/>
  <c r="V1420" i="6"/>
  <c r="P1420" i="6"/>
  <c r="F1420" i="6"/>
  <c r="Q1420" i="6" s="1"/>
  <c r="Y1419" i="6"/>
  <c r="X1419" i="6" s="1"/>
  <c r="V1419" i="6"/>
  <c r="Q1419" i="6"/>
  <c r="P1419" i="6"/>
  <c r="F1419" i="6"/>
  <c r="AA1418" i="6"/>
  <c r="Y1418" i="6"/>
  <c r="X1418" i="6"/>
  <c r="V1418" i="6"/>
  <c r="Q1418" i="6"/>
  <c r="P1418" i="6"/>
  <c r="F1418" i="6"/>
  <c r="Y1417" i="6"/>
  <c r="X1417" i="6" s="1"/>
  <c r="AA1417" i="6" s="1"/>
  <c r="V1417" i="6"/>
  <c r="P1417" i="6"/>
  <c r="F1417" i="6"/>
  <c r="Q1417" i="6" s="1"/>
  <c r="AA1416" i="6"/>
  <c r="Y1416" i="6"/>
  <c r="X1416" i="6"/>
  <c r="V1416" i="6"/>
  <c r="P1416" i="6"/>
  <c r="F1416" i="6"/>
  <c r="Q1416" i="6" s="1"/>
  <c r="Y1415" i="6"/>
  <c r="X1415" i="6" s="1"/>
  <c r="AA1415" i="6" s="1"/>
  <c r="V1415" i="6"/>
  <c r="Q1415" i="6"/>
  <c r="P1415" i="6"/>
  <c r="F1415" i="6"/>
  <c r="Y1414" i="6"/>
  <c r="X1414" i="6"/>
  <c r="AA1414" i="6" s="1"/>
  <c r="V1414" i="6"/>
  <c r="Q1414" i="6"/>
  <c r="P1414" i="6"/>
  <c r="F1414" i="6"/>
  <c r="Y1413" i="6"/>
  <c r="X1413" i="6" s="1"/>
  <c r="V1413" i="6"/>
  <c r="P1413" i="6"/>
  <c r="F1413" i="6"/>
  <c r="Q1413" i="6" s="1"/>
  <c r="Y1412" i="6"/>
  <c r="X1412" i="6"/>
  <c r="V1412" i="6"/>
  <c r="P1412" i="6"/>
  <c r="F1412" i="6"/>
  <c r="Q1412" i="6" s="1"/>
  <c r="Y1411" i="6"/>
  <c r="X1411" i="6" s="1"/>
  <c r="V1411" i="6"/>
  <c r="Q1411" i="6"/>
  <c r="P1411" i="6"/>
  <c r="F1411" i="6"/>
  <c r="C1411" i="6"/>
  <c r="Y1410" i="6"/>
  <c r="X1410" i="6" s="1"/>
  <c r="AA1410" i="6" s="1"/>
  <c r="V1410" i="6"/>
  <c r="Q1410" i="6"/>
  <c r="P1410" i="6"/>
  <c r="F1410" i="6"/>
  <c r="Y1409" i="6"/>
  <c r="X1409" i="6"/>
  <c r="AA1409" i="6" s="1"/>
  <c r="V1409" i="6"/>
  <c r="Q1409" i="6"/>
  <c r="P1409" i="6"/>
  <c r="F1409" i="6"/>
  <c r="Y1408" i="6"/>
  <c r="X1408" i="6" s="1"/>
  <c r="V1408" i="6"/>
  <c r="P1408" i="6"/>
  <c r="F1408" i="6"/>
  <c r="Q1408" i="6" s="1"/>
  <c r="Y1407" i="6"/>
  <c r="X1407" i="6"/>
  <c r="V1407" i="6"/>
  <c r="P1407" i="6"/>
  <c r="F1407" i="6"/>
  <c r="Q1407" i="6" s="1"/>
  <c r="Y1406" i="6"/>
  <c r="X1406" i="6" s="1"/>
  <c r="V1406" i="6"/>
  <c r="Q1406" i="6"/>
  <c r="P1406" i="6"/>
  <c r="F1406" i="6"/>
  <c r="AA1405" i="6"/>
  <c r="Y1405" i="6"/>
  <c r="X1405" i="6"/>
  <c r="V1405" i="6"/>
  <c r="Q1405" i="6"/>
  <c r="P1405" i="6"/>
  <c r="F1405" i="6"/>
  <c r="Y1404" i="6"/>
  <c r="X1404" i="6"/>
  <c r="AA1404" i="6" s="1"/>
  <c r="V1404" i="6"/>
  <c r="P1404" i="6"/>
  <c r="F1404" i="6"/>
  <c r="Q1404" i="6" s="1"/>
  <c r="AA1403" i="6"/>
  <c r="Y1403" i="6"/>
  <c r="X1403" i="6"/>
  <c r="V1403" i="6"/>
  <c r="P1403" i="6"/>
  <c r="F1403" i="6"/>
  <c r="Q1403" i="6" s="1"/>
  <c r="Y1402" i="6"/>
  <c r="X1402" i="6" s="1"/>
  <c r="AA1402" i="6" s="1"/>
  <c r="V1402" i="6"/>
  <c r="Q1402" i="6"/>
  <c r="P1402" i="6"/>
  <c r="F1402" i="6"/>
  <c r="AA1401" i="6"/>
  <c r="Y1401" i="6"/>
  <c r="X1401" i="6"/>
  <c r="V1401" i="6"/>
  <c r="Q1401" i="6"/>
  <c r="P1401" i="6"/>
  <c r="F1401" i="6"/>
  <c r="Y1400" i="6"/>
  <c r="X1400" i="6" s="1"/>
  <c r="V1400" i="6"/>
  <c r="Q1400" i="6"/>
  <c r="P1400" i="6"/>
  <c r="F1400" i="6"/>
  <c r="AA1399" i="6"/>
  <c r="Y1399" i="6"/>
  <c r="X1399" i="6"/>
  <c r="V1399" i="6"/>
  <c r="P1399" i="6"/>
  <c r="F1399" i="6"/>
  <c r="Q1399" i="6" s="1"/>
  <c r="Y1398" i="6"/>
  <c r="X1398" i="6" s="1"/>
  <c r="V1398" i="6"/>
  <c r="P1398" i="6"/>
  <c r="F1398" i="6"/>
  <c r="Q1398" i="6" s="1"/>
  <c r="Y1397" i="6"/>
  <c r="X1397" i="6"/>
  <c r="V1397" i="6"/>
  <c r="Q1397" i="6"/>
  <c r="P1397" i="6"/>
  <c r="F1397" i="6"/>
  <c r="Y1396" i="6"/>
  <c r="X1396" i="6" s="1"/>
  <c r="V1396" i="6"/>
  <c r="Q1396" i="6"/>
  <c r="P1396" i="6"/>
  <c r="F1396" i="6"/>
  <c r="Y1395" i="6"/>
  <c r="X1395" i="6"/>
  <c r="V1395" i="6"/>
  <c r="P1395" i="6"/>
  <c r="F1395" i="6"/>
  <c r="Q1395" i="6" s="1"/>
  <c r="Y1394" i="6"/>
  <c r="X1394" i="6" s="1"/>
  <c r="V1394" i="6"/>
  <c r="P1394" i="6"/>
  <c r="F1394" i="6"/>
  <c r="Q1394" i="6" s="1"/>
  <c r="AA1393" i="6"/>
  <c r="Y1393" i="6"/>
  <c r="X1393" i="6" s="1"/>
  <c r="V1393" i="6"/>
  <c r="Q1393" i="6"/>
  <c r="P1393" i="6"/>
  <c r="F1393" i="6"/>
  <c r="Y1392" i="6"/>
  <c r="X1392" i="6" s="1"/>
  <c r="V1392" i="6"/>
  <c r="P1392" i="6"/>
  <c r="F1392" i="6"/>
  <c r="Q1392" i="6" s="1"/>
  <c r="AA1391" i="6"/>
  <c r="Y1391" i="6"/>
  <c r="X1391" i="6"/>
  <c r="V1391" i="6"/>
  <c r="P1391" i="6"/>
  <c r="F1391" i="6"/>
  <c r="Q1391" i="6" s="1"/>
  <c r="AA1390" i="6"/>
  <c r="Y1390" i="6"/>
  <c r="X1390" i="6" s="1"/>
  <c r="V1390" i="6"/>
  <c r="Q1390" i="6"/>
  <c r="P1390" i="6"/>
  <c r="F1390" i="6"/>
  <c r="AA1389" i="6"/>
  <c r="Y1389" i="6"/>
  <c r="X1389" i="6"/>
  <c r="V1389" i="6"/>
  <c r="Q1389" i="6"/>
  <c r="P1389" i="6"/>
  <c r="F1389" i="6"/>
  <c r="Y1388" i="6"/>
  <c r="X1388" i="6"/>
  <c r="AA1388" i="6" s="1"/>
  <c r="V1388" i="6"/>
  <c r="P1388" i="6"/>
  <c r="F1388" i="6"/>
  <c r="Q1388" i="6" s="1"/>
  <c r="Y1387" i="6"/>
  <c r="X1387" i="6"/>
  <c r="V1387" i="6"/>
  <c r="P1387" i="6"/>
  <c r="F1387" i="6"/>
  <c r="Q1387" i="6" s="1"/>
  <c r="Y1386" i="6"/>
  <c r="X1386" i="6" s="1"/>
  <c r="AA1386" i="6" s="1"/>
  <c r="V1386" i="6"/>
  <c r="Q1386" i="6"/>
  <c r="P1386" i="6"/>
  <c r="F1386" i="6"/>
  <c r="AA1385" i="6"/>
  <c r="Y1385" i="6"/>
  <c r="X1385" i="6"/>
  <c r="V1385" i="6"/>
  <c r="Q1385" i="6"/>
  <c r="P1385" i="6"/>
  <c r="F1385" i="6"/>
  <c r="Y1384" i="6"/>
  <c r="X1384" i="6" s="1"/>
  <c r="V1384" i="6"/>
  <c r="T1384" i="6"/>
  <c r="Q1384" i="6"/>
  <c r="P1384" i="6"/>
  <c r="F1384" i="6"/>
  <c r="Y1383" i="6"/>
  <c r="X1383" i="6"/>
  <c r="V1383" i="6"/>
  <c r="P1383" i="6"/>
  <c r="F1383" i="6"/>
  <c r="Q1383" i="6" s="1"/>
  <c r="Y1382" i="6"/>
  <c r="X1382" i="6" s="1"/>
  <c r="V1382" i="6"/>
  <c r="P1382" i="6"/>
  <c r="F1382" i="6"/>
  <c r="Q1382" i="6" s="1"/>
  <c r="Y1381" i="6"/>
  <c r="X1381" i="6"/>
  <c r="V1381" i="6"/>
  <c r="Q1381" i="6"/>
  <c r="P1381" i="6"/>
  <c r="F1381" i="6"/>
  <c r="Y1380" i="6"/>
  <c r="X1380" i="6" s="1"/>
  <c r="AA1380" i="6" s="1"/>
  <c r="V1380" i="6"/>
  <c r="P1380" i="6"/>
  <c r="F1380" i="6"/>
  <c r="Q1380" i="6" s="1"/>
  <c r="Y1379" i="6"/>
  <c r="X1379" i="6"/>
  <c r="V1379" i="6"/>
  <c r="P1379" i="6"/>
  <c r="F1379" i="6"/>
  <c r="Q1379" i="6" s="1"/>
  <c r="Y1378" i="6"/>
  <c r="X1378" i="6" s="1"/>
  <c r="AA1378" i="6" s="1"/>
  <c r="V1378" i="6"/>
  <c r="P1378" i="6"/>
  <c r="F1378" i="6"/>
  <c r="Q1378" i="6" s="1"/>
  <c r="Y1377" i="6"/>
  <c r="X1377" i="6" s="1"/>
  <c r="AA1377" i="6" s="1"/>
  <c r="V1377" i="6"/>
  <c r="Q1377" i="6"/>
  <c r="P1377" i="6"/>
  <c r="F1377" i="6"/>
  <c r="Y1376" i="6"/>
  <c r="X1376" i="6" s="1"/>
  <c r="V1376" i="6"/>
  <c r="Q1376" i="6"/>
  <c r="P1376" i="6"/>
  <c r="F1376" i="6"/>
  <c r="AA1375" i="6"/>
  <c r="Y1375" i="6"/>
  <c r="X1375" i="6"/>
  <c r="V1375" i="6"/>
  <c r="P1375" i="6"/>
  <c r="F1375" i="6"/>
  <c r="Q1375" i="6" s="1"/>
  <c r="AA1374" i="6"/>
  <c r="Y1374" i="6"/>
  <c r="X1374" i="6" s="1"/>
  <c r="V1374" i="6"/>
  <c r="Q1374" i="6"/>
  <c r="P1374" i="6"/>
  <c r="F1374" i="6"/>
  <c r="Y1373" i="6"/>
  <c r="X1373" i="6"/>
  <c r="V1373" i="6"/>
  <c r="Q1373" i="6"/>
  <c r="P1373" i="6"/>
  <c r="F1373" i="6"/>
  <c r="Y1372" i="6"/>
  <c r="X1372" i="6"/>
  <c r="V1372" i="6"/>
  <c r="Q1372" i="6"/>
  <c r="P1372" i="6"/>
  <c r="F1372" i="6"/>
  <c r="AA1371" i="6"/>
  <c r="Y1371" i="6"/>
  <c r="X1371" i="6"/>
  <c r="V1371" i="6"/>
  <c r="P1371" i="6"/>
  <c r="F1371" i="6"/>
  <c r="Q1371" i="6" s="1"/>
  <c r="Y1370" i="6"/>
  <c r="X1370" i="6" s="1"/>
  <c r="AA1370" i="6" s="1"/>
  <c r="V1370" i="6"/>
  <c r="P1370" i="6"/>
  <c r="F1370" i="6"/>
  <c r="Q1370" i="6" s="1"/>
  <c r="Y1369" i="6"/>
  <c r="X1369" i="6"/>
  <c r="V1369" i="6"/>
  <c r="Q1369" i="6"/>
  <c r="P1369" i="6"/>
  <c r="F1369" i="6"/>
  <c r="Y1368" i="6"/>
  <c r="X1368" i="6" s="1"/>
  <c r="V1368" i="6"/>
  <c r="P1368" i="6"/>
  <c r="F1368" i="6"/>
  <c r="Q1368" i="6" s="1"/>
  <c r="AA1367" i="6"/>
  <c r="Y1367" i="6"/>
  <c r="X1367" i="6"/>
  <c r="V1367" i="6"/>
  <c r="P1367" i="6"/>
  <c r="F1367" i="6"/>
  <c r="Q1367" i="6" s="1"/>
  <c r="Y1366" i="6"/>
  <c r="X1366" i="6" s="1"/>
  <c r="V1366" i="6"/>
  <c r="Q1366" i="6"/>
  <c r="P1366" i="6"/>
  <c r="F1366" i="6"/>
  <c r="AA1365" i="6"/>
  <c r="Y1365" i="6"/>
  <c r="X1365" i="6"/>
  <c r="V1365" i="6"/>
  <c r="Q1365" i="6"/>
  <c r="P1365" i="6"/>
  <c r="F1365" i="6"/>
  <c r="Y1364" i="6"/>
  <c r="X1364" i="6" s="1"/>
  <c r="AA1364" i="6" s="1"/>
  <c r="V1364" i="6"/>
  <c r="Q1364" i="6"/>
  <c r="P1364" i="6"/>
  <c r="F1364" i="6"/>
  <c r="AA1363" i="6"/>
  <c r="Y1363" i="6"/>
  <c r="X1363" i="6"/>
  <c r="V1363" i="6"/>
  <c r="P1363" i="6"/>
  <c r="F1363" i="6"/>
  <c r="Q1363" i="6" s="1"/>
  <c r="Y1362" i="6"/>
  <c r="X1362" i="6"/>
  <c r="V1362" i="6"/>
  <c r="Q1362" i="6"/>
  <c r="P1362" i="6"/>
  <c r="F1362" i="6"/>
  <c r="Y1361" i="6"/>
  <c r="X1361" i="6" s="1"/>
  <c r="V1361" i="6"/>
  <c r="P1361" i="6"/>
  <c r="F1361" i="6"/>
  <c r="Q1361" i="6" s="1"/>
  <c r="Y1360" i="6"/>
  <c r="X1360" i="6"/>
  <c r="V1360" i="6"/>
  <c r="P1360" i="6"/>
  <c r="F1360" i="6"/>
  <c r="Q1360" i="6" s="1"/>
  <c r="Y1359" i="6"/>
  <c r="X1359" i="6" s="1"/>
  <c r="V1359" i="6"/>
  <c r="Q1359" i="6"/>
  <c r="P1359" i="6"/>
  <c r="F1359" i="6"/>
  <c r="AA1358" i="6"/>
  <c r="Y1358" i="6"/>
  <c r="X1358" i="6"/>
  <c r="V1358" i="6"/>
  <c r="Q1358" i="6"/>
  <c r="P1358" i="6"/>
  <c r="F1358" i="6"/>
  <c r="Y1357" i="6"/>
  <c r="X1357" i="6" s="1"/>
  <c r="V1357" i="6"/>
  <c r="P1357" i="6"/>
  <c r="F1357" i="6"/>
  <c r="Q1357" i="6" s="1"/>
  <c r="Y1356" i="6"/>
  <c r="X1356" i="6"/>
  <c r="V1356" i="6"/>
  <c r="P1356" i="6"/>
  <c r="F1356" i="6"/>
  <c r="Q1356" i="6" s="1"/>
  <c r="Y1355" i="6"/>
  <c r="X1355" i="6" s="1"/>
  <c r="V1355" i="6"/>
  <c r="Q1355" i="6"/>
  <c r="P1355" i="6"/>
  <c r="F1355" i="6"/>
  <c r="AA1354" i="6"/>
  <c r="Y1354" i="6"/>
  <c r="X1354" i="6"/>
  <c r="V1354" i="6"/>
  <c r="Q1354" i="6"/>
  <c r="P1354" i="6"/>
  <c r="F1354" i="6"/>
  <c r="Y1353" i="6"/>
  <c r="X1353" i="6" s="1"/>
  <c r="V1353" i="6"/>
  <c r="Q1353" i="6"/>
  <c r="P1353" i="6"/>
  <c r="F1353" i="6"/>
  <c r="AA1352" i="6"/>
  <c r="Y1352" i="6"/>
  <c r="X1352" i="6"/>
  <c r="V1352" i="6"/>
  <c r="P1352" i="6"/>
  <c r="F1352" i="6"/>
  <c r="Q1352" i="6" s="1"/>
  <c r="Y1351" i="6"/>
  <c r="X1351" i="6" s="1"/>
  <c r="V1351" i="6"/>
  <c r="P1351" i="6"/>
  <c r="F1351" i="6"/>
  <c r="Q1351" i="6" s="1"/>
  <c r="Y1350" i="6"/>
  <c r="X1350" i="6"/>
  <c r="V1350" i="6"/>
  <c r="Q1350" i="6"/>
  <c r="P1350" i="6"/>
  <c r="F1350" i="6"/>
  <c r="Y1349" i="6"/>
  <c r="X1349" i="6" s="1"/>
  <c r="V1349" i="6"/>
  <c r="Q1349" i="6"/>
  <c r="P1349" i="6"/>
  <c r="F1349" i="6"/>
  <c r="AA1348" i="6"/>
  <c r="Y1348" i="6"/>
  <c r="X1348" i="6"/>
  <c r="V1348" i="6"/>
  <c r="P1348" i="6"/>
  <c r="F1348" i="6"/>
  <c r="Q1348" i="6" s="1"/>
  <c r="Y1347" i="6"/>
  <c r="X1347" i="6" s="1"/>
  <c r="V1347" i="6"/>
  <c r="P1347" i="6"/>
  <c r="F1347" i="6"/>
  <c r="Q1347" i="6" s="1"/>
  <c r="Y1346" i="6"/>
  <c r="X1346" i="6"/>
  <c r="V1346" i="6"/>
  <c r="Q1346" i="6"/>
  <c r="P1346" i="6"/>
  <c r="F1346" i="6"/>
  <c r="Y1345" i="6"/>
  <c r="X1345" i="6" s="1"/>
  <c r="V1345" i="6"/>
  <c r="P1345" i="6"/>
  <c r="F1345" i="6"/>
  <c r="Q1345" i="6" s="1"/>
  <c r="Y1344" i="6"/>
  <c r="X1344" i="6"/>
  <c r="V1344" i="6"/>
  <c r="P1344" i="6"/>
  <c r="F1344" i="6"/>
  <c r="Q1344" i="6" s="1"/>
  <c r="Y1343" i="6"/>
  <c r="X1343" i="6" s="1"/>
  <c r="V1343" i="6"/>
  <c r="Q1343" i="6"/>
  <c r="P1343" i="6"/>
  <c r="F1343" i="6"/>
  <c r="AA1342" i="6"/>
  <c r="Y1342" i="6"/>
  <c r="X1342" i="6"/>
  <c r="V1342" i="6"/>
  <c r="Q1342" i="6"/>
  <c r="P1342" i="6"/>
  <c r="F1342" i="6"/>
  <c r="Y1341" i="6"/>
  <c r="X1341" i="6" s="1"/>
  <c r="V1341" i="6"/>
  <c r="P1341" i="6"/>
  <c r="F1341" i="6"/>
  <c r="Q1341" i="6" s="1"/>
  <c r="Y1340" i="6"/>
  <c r="X1340" i="6"/>
  <c r="V1340" i="6"/>
  <c r="P1340" i="6"/>
  <c r="F1340" i="6"/>
  <c r="Q1340" i="6" s="1"/>
  <c r="Y1339" i="6"/>
  <c r="X1339" i="6" s="1"/>
  <c r="V1339" i="6"/>
  <c r="Q1339" i="6"/>
  <c r="P1339" i="6"/>
  <c r="F1339" i="6"/>
  <c r="AA1338" i="6"/>
  <c r="Y1338" i="6"/>
  <c r="X1338" i="6"/>
  <c r="V1338" i="6"/>
  <c r="Q1338" i="6"/>
  <c r="P1338" i="6"/>
  <c r="F1338" i="6"/>
  <c r="Y1337" i="6"/>
  <c r="X1337" i="6" s="1"/>
  <c r="V1337" i="6"/>
  <c r="Q1337" i="6"/>
  <c r="P1337" i="6"/>
  <c r="F1337" i="6"/>
  <c r="AA1336" i="6"/>
  <c r="Y1336" i="6"/>
  <c r="X1336" i="6"/>
  <c r="V1336" i="6"/>
  <c r="P1336" i="6"/>
  <c r="F1336" i="6"/>
  <c r="Q1336" i="6" s="1"/>
  <c r="Y1335" i="6"/>
  <c r="X1335" i="6" s="1"/>
  <c r="V1335" i="6"/>
  <c r="P1335" i="6"/>
  <c r="F1335" i="6"/>
  <c r="Q1335" i="6" s="1"/>
  <c r="Y1334" i="6"/>
  <c r="X1334" i="6"/>
  <c r="V1334" i="6"/>
  <c r="Q1334" i="6"/>
  <c r="P1334" i="6"/>
  <c r="F1334" i="6"/>
  <c r="Y1333" i="6"/>
  <c r="X1333" i="6" s="1"/>
  <c r="V1333" i="6"/>
  <c r="Q1333" i="6"/>
  <c r="P1333" i="6"/>
  <c r="F1333" i="6"/>
  <c r="AA1332" i="6"/>
  <c r="Y1332" i="6"/>
  <c r="X1332" i="6"/>
  <c r="V1332" i="6"/>
  <c r="P1332" i="6"/>
  <c r="F1332" i="6"/>
  <c r="Q1332" i="6" s="1"/>
  <c r="Y1331" i="6"/>
  <c r="X1331" i="6" s="1"/>
  <c r="V1331" i="6"/>
  <c r="P1331" i="6"/>
  <c r="F1331" i="6"/>
  <c r="Q1331" i="6" s="1"/>
  <c r="Y1330" i="6"/>
  <c r="X1330" i="6"/>
  <c r="V1330" i="6"/>
  <c r="Q1330" i="6"/>
  <c r="P1330" i="6"/>
  <c r="F1330" i="6"/>
  <c r="Y1329" i="6"/>
  <c r="X1329" i="6" s="1"/>
  <c r="V1329" i="6"/>
  <c r="P1329" i="6"/>
  <c r="F1329" i="6"/>
  <c r="Q1329" i="6" s="1"/>
  <c r="Y1328" i="6"/>
  <c r="X1328" i="6"/>
  <c r="V1328" i="6"/>
  <c r="P1328" i="6"/>
  <c r="F1328" i="6"/>
  <c r="Q1328" i="6" s="1"/>
  <c r="Y1327" i="6"/>
  <c r="X1327" i="6" s="1"/>
  <c r="V1327" i="6"/>
  <c r="Q1327" i="6"/>
  <c r="P1327" i="6"/>
  <c r="F1327" i="6"/>
  <c r="AA1326" i="6"/>
  <c r="Y1326" i="6"/>
  <c r="X1326" i="6"/>
  <c r="V1326" i="6"/>
  <c r="Q1326" i="6"/>
  <c r="P1326" i="6"/>
  <c r="F1326" i="6"/>
  <c r="Y1325" i="6"/>
  <c r="X1325" i="6" s="1"/>
  <c r="V1325" i="6"/>
  <c r="P1325" i="6"/>
  <c r="F1325" i="6"/>
  <c r="Q1325" i="6" s="1"/>
  <c r="Y1324" i="6"/>
  <c r="X1324" i="6"/>
  <c r="V1324" i="6"/>
  <c r="P1324" i="6"/>
  <c r="F1324" i="6"/>
  <c r="Q1324" i="6" s="1"/>
  <c r="Y1323" i="6"/>
  <c r="X1323" i="6" s="1"/>
  <c r="V1323" i="6"/>
  <c r="Q1323" i="6"/>
  <c r="P1323" i="6"/>
  <c r="F1323" i="6"/>
  <c r="AA1322" i="6"/>
  <c r="Y1322" i="6"/>
  <c r="X1322" i="6"/>
  <c r="V1322" i="6"/>
  <c r="Q1322" i="6"/>
  <c r="P1322" i="6"/>
  <c r="F1322" i="6"/>
  <c r="Y1321" i="6"/>
  <c r="X1321" i="6" s="1"/>
  <c r="V1321" i="6"/>
  <c r="Q1321" i="6"/>
  <c r="P1321" i="6"/>
  <c r="F1321" i="6"/>
  <c r="AA1320" i="6"/>
  <c r="Y1320" i="6"/>
  <c r="X1320" i="6"/>
  <c r="V1320" i="6"/>
  <c r="P1320" i="6"/>
  <c r="F1320" i="6"/>
  <c r="Q1320" i="6" s="1"/>
  <c r="Y1319" i="6"/>
  <c r="X1319" i="6" s="1"/>
  <c r="V1319" i="6"/>
  <c r="P1319" i="6"/>
  <c r="F1319" i="6"/>
  <c r="Q1319" i="6" s="1"/>
  <c r="Y1318" i="6"/>
  <c r="X1318" i="6"/>
  <c r="V1318" i="6"/>
  <c r="Q1318" i="6"/>
  <c r="P1318" i="6"/>
  <c r="F1318" i="6"/>
  <c r="Y1317" i="6"/>
  <c r="X1317" i="6" s="1"/>
  <c r="V1317" i="6"/>
  <c r="Q1317" i="6"/>
  <c r="P1317" i="6"/>
  <c r="F1317" i="6"/>
  <c r="AA1316" i="6"/>
  <c r="Y1316" i="6"/>
  <c r="X1316" i="6"/>
  <c r="V1316" i="6"/>
  <c r="P1316" i="6"/>
  <c r="F1316" i="6"/>
  <c r="Q1316" i="6" s="1"/>
  <c r="Y1315" i="6"/>
  <c r="X1315" i="6" s="1"/>
  <c r="V1315" i="6"/>
  <c r="P1315" i="6"/>
  <c r="F1315" i="6"/>
  <c r="Q1315" i="6" s="1"/>
  <c r="Y1314" i="6"/>
  <c r="X1314" i="6"/>
  <c r="AA1314" i="6" s="1"/>
  <c r="V1314" i="6"/>
  <c r="Q1314" i="6"/>
  <c r="P1314" i="6"/>
  <c r="F1314" i="6"/>
  <c r="Y1313" i="6"/>
  <c r="X1313" i="6" s="1"/>
  <c r="V1313" i="6"/>
  <c r="P1313" i="6"/>
  <c r="F1313" i="6"/>
  <c r="Q1313" i="6" s="1"/>
  <c r="Y1312" i="6"/>
  <c r="X1312" i="6"/>
  <c r="V1312" i="6"/>
  <c r="P1312" i="6"/>
  <c r="F1312" i="6"/>
  <c r="Q1312" i="6" s="1"/>
  <c r="Y1311" i="6"/>
  <c r="X1311" i="6" s="1"/>
  <c r="V1311" i="6"/>
  <c r="Q1311" i="6"/>
  <c r="P1311" i="6"/>
  <c r="F1311" i="6"/>
  <c r="AA1310" i="6"/>
  <c r="Y1310" i="6"/>
  <c r="X1310" i="6"/>
  <c r="V1310" i="6"/>
  <c r="Q1310" i="6"/>
  <c r="P1310" i="6"/>
  <c r="F1310" i="6"/>
  <c r="Y1309" i="6"/>
  <c r="X1309" i="6" s="1"/>
  <c r="V1309" i="6"/>
  <c r="P1309" i="6"/>
  <c r="F1309" i="6"/>
  <c r="Q1309" i="6" s="1"/>
  <c r="AM1308" i="6"/>
  <c r="Y1308" i="6"/>
  <c r="X1308" i="6"/>
  <c r="V1308" i="6"/>
  <c r="P1308" i="6"/>
  <c r="F1308" i="6"/>
  <c r="Q1308" i="6" s="1"/>
  <c r="AM1307" i="6"/>
  <c r="AL1307" i="6"/>
  <c r="Y1307" i="6"/>
  <c r="X1307" i="6" s="1"/>
  <c r="V1307" i="6"/>
  <c r="Q1307" i="6"/>
  <c r="P1307" i="6"/>
  <c r="F1307" i="6"/>
  <c r="AA1306" i="6"/>
  <c r="Y1306" i="6"/>
  <c r="X1306" i="6"/>
  <c r="V1306" i="6"/>
  <c r="P1306" i="6"/>
  <c r="F1306" i="6"/>
  <c r="Q1306" i="6" s="1"/>
  <c r="Y1305" i="6"/>
  <c r="X1305" i="6"/>
  <c r="AA1305" i="6" s="1"/>
  <c r="V1305" i="6"/>
  <c r="Q1305" i="6"/>
  <c r="P1305" i="6"/>
  <c r="F1305" i="6"/>
  <c r="Y1304" i="6"/>
  <c r="X1304" i="6" s="1"/>
  <c r="V1304" i="6"/>
  <c r="Q1304" i="6"/>
  <c r="P1304" i="6"/>
  <c r="F1304" i="6"/>
  <c r="Y1303" i="6"/>
  <c r="X1303" i="6" s="1"/>
  <c r="V1303" i="6"/>
  <c r="Q1303" i="6"/>
  <c r="P1303" i="6"/>
  <c r="F1303" i="6"/>
  <c r="AA1302" i="6"/>
  <c r="Y1302" i="6"/>
  <c r="X1302" i="6"/>
  <c r="V1302" i="6"/>
  <c r="P1302" i="6"/>
  <c r="F1302" i="6"/>
  <c r="Q1302" i="6" s="1"/>
  <c r="AA1301" i="6"/>
  <c r="Y1301" i="6"/>
  <c r="X1301" i="6"/>
  <c r="V1301" i="6"/>
  <c r="Q1301" i="6"/>
  <c r="P1301" i="6"/>
  <c r="F1301" i="6"/>
  <c r="Y1300" i="6"/>
  <c r="X1300" i="6" s="1"/>
  <c r="V1300" i="6"/>
  <c r="Q1300" i="6"/>
  <c r="P1300" i="6"/>
  <c r="F1300" i="6"/>
  <c r="Y1299" i="6"/>
  <c r="X1299" i="6" s="1"/>
  <c r="V1299" i="6"/>
  <c r="P1299" i="6"/>
  <c r="F1299" i="6"/>
  <c r="Q1299" i="6" s="1"/>
  <c r="AA1298" i="6"/>
  <c r="Y1298" i="6"/>
  <c r="X1298" i="6"/>
  <c r="V1298" i="6"/>
  <c r="P1298" i="6"/>
  <c r="F1298" i="6"/>
  <c r="Q1298" i="6" s="1"/>
  <c r="AA1297" i="6"/>
  <c r="Y1297" i="6"/>
  <c r="X1297" i="6"/>
  <c r="V1297" i="6"/>
  <c r="Q1297" i="6"/>
  <c r="P1297" i="6"/>
  <c r="F1297" i="6"/>
  <c r="Y1296" i="6"/>
  <c r="X1296" i="6" s="1"/>
  <c r="V1296" i="6"/>
  <c r="Q1296" i="6"/>
  <c r="P1296" i="6"/>
  <c r="F1296" i="6"/>
  <c r="Y1295" i="6"/>
  <c r="X1295" i="6" s="1"/>
  <c r="V1295" i="6"/>
  <c r="P1295" i="6"/>
  <c r="F1295" i="6"/>
  <c r="Q1295" i="6" s="1"/>
  <c r="AA1294" i="6"/>
  <c r="Y1294" i="6"/>
  <c r="X1294" i="6"/>
  <c r="V1294" i="6"/>
  <c r="P1294" i="6"/>
  <c r="F1294" i="6"/>
  <c r="Q1294" i="6" s="1"/>
  <c r="Y1293" i="6"/>
  <c r="X1293" i="6"/>
  <c r="V1293" i="6"/>
  <c r="Q1293" i="6"/>
  <c r="P1293" i="6"/>
  <c r="T1293" i="6" s="1"/>
  <c r="F1293" i="6"/>
  <c r="Y1292" i="6"/>
  <c r="X1292" i="6" s="1"/>
  <c r="V1292" i="6"/>
  <c r="Q1292" i="6"/>
  <c r="P1292" i="6"/>
  <c r="F1292" i="6"/>
  <c r="Y1291" i="6"/>
  <c r="X1291" i="6" s="1"/>
  <c r="V1291" i="6"/>
  <c r="Q1291" i="6"/>
  <c r="P1291" i="6"/>
  <c r="F1291" i="6"/>
  <c r="AA1290" i="6"/>
  <c r="Y1290" i="6"/>
  <c r="X1290" i="6"/>
  <c r="V1290" i="6"/>
  <c r="P1290" i="6"/>
  <c r="F1290" i="6"/>
  <c r="Q1290" i="6" s="1"/>
  <c r="Y1289" i="6"/>
  <c r="X1289" i="6"/>
  <c r="AA1289" i="6" s="1"/>
  <c r="V1289" i="6"/>
  <c r="Q1289" i="6"/>
  <c r="P1289" i="6"/>
  <c r="F1289" i="6"/>
  <c r="Y1288" i="6"/>
  <c r="X1288" i="6" s="1"/>
  <c r="V1288" i="6"/>
  <c r="Q1288" i="6"/>
  <c r="P1288" i="6"/>
  <c r="F1288" i="6"/>
  <c r="Y1287" i="6"/>
  <c r="X1287" i="6" s="1"/>
  <c r="V1287" i="6"/>
  <c r="Q1287" i="6"/>
  <c r="P1287" i="6"/>
  <c r="F1287" i="6"/>
  <c r="AA1286" i="6"/>
  <c r="Y1286" i="6"/>
  <c r="X1286" i="6"/>
  <c r="V1286" i="6"/>
  <c r="P1286" i="6"/>
  <c r="F1286" i="6"/>
  <c r="Q1286" i="6" s="1"/>
  <c r="AA1285" i="6"/>
  <c r="Y1285" i="6"/>
  <c r="X1285" i="6"/>
  <c r="V1285" i="6"/>
  <c r="Q1285" i="6"/>
  <c r="P1285" i="6"/>
  <c r="F1285" i="6"/>
  <c r="Y1284" i="6"/>
  <c r="X1284" i="6" s="1"/>
  <c r="V1284" i="6"/>
  <c r="Q1284" i="6"/>
  <c r="P1284" i="6"/>
  <c r="F1284" i="6"/>
  <c r="Y1283" i="6"/>
  <c r="X1283" i="6" s="1"/>
  <c r="V1283" i="6"/>
  <c r="P1283" i="6"/>
  <c r="F1283" i="6"/>
  <c r="Q1283" i="6" s="1"/>
  <c r="AA1282" i="6"/>
  <c r="Y1282" i="6"/>
  <c r="X1282" i="6"/>
  <c r="V1282" i="6"/>
  <c r="P1282" i="6"/>
  <c r="F1282" i="6"/>
  <c r="Q1282" i="6" s="1"/>
  <c r="AA1281" i="6"/>
  <c r="Y1281" i="6"/>
  <c r="X1281" i="6"/>
  <c r="V1281" i="6"/>
  <c r="Q1281" i="6"/>
  <c r="P1281" i="6"/>
  <c r="F1281" i="6"/>
  <c r="Y1280" i="6"/>
  <c r="X1280" i="6" s="1"/>
  <c r="V1280" i="6"/>
  <c r="Q1280" i="6"/>
  <c r="P1280" i="6"/>
  <c r="F1280" i="6"/>
  <c r="Y1279" i="6"/>
  <c r="X1279" i="6" s="1"/>
  <c r="V1279" i="6"/>
  <c r="P1279" i="6"/>
  <c r="F1279" i="6"/>
  <c r="Q1279" i="6" s="1"/>
  <c r="AA1278" i="6"/>
  <c r="Y1278" i="6"/>
  <c r="X1278" i="6"/>
  <c r="V1278" i="6"/>
  <c r="P1278" i="6"/>
  <c r="F1278" i="6"/>
  <c r="Q1278" i="6" s="1"/>
  <c r="Y1277" i="6"/>
  <c r="X1277" i="6"/>
  <c r="V1277" i="6"/>
  <c r="Q1277" i="6"/>
  <c r="P1277" i="6"/>
  <c r="T1277" i="6" s="1"/>
  <c r="F1277" i="6"/>
  <c r="Y1276" i="6"/>
  <c r="X1276" i="6" s="1"/>
  <c r="V1276" i="6"/>
  <c r="Q1276" i="6"/>
  <c r="P1276" i="6"/>
  <c r="F1276" i="6"/>
  <c r="Y1275" i="6"/>
  <c r="X1275" i="6" s="1"/>
  <c r="V1275" i="6"/>
  <c r="Q1275" i="6"/>
  <c r="P1275" i="6"/>
  <c r="F1275" i="6"/>
  <c r="AA1274" i="6"/>
  <c r="Y1274" i="6"/>
  <c r="X1274" i="6"/>
  <c r="V1274" i="6"/>
  <c r="P1274" i="6"/>
  <c r="F1274" i="6"/>
  <c r="Q1274" i="6" s="1"/>
  <c r="Y1273" i="6"/>
  <c r="X1273" i="6"/>
  <c r="V1273" i="6"/>
  <c r="P1273" i="6"/>
  <c r="F1273" i="6"/>
  <c r="Q1273" i="6" s="1"/>
  <c r="Y1272" i="6"/>
  <c r="X1272" i="6" s="1"/>
  <c r="V1272" i="6"/>
  <c r="Q1272" i="6"/>
  <c r="P1272" i="6"/>
  <c r="F1272" i="6"/>
  <c r="Y1271" i="6"/>
  <c r="X1271" i="6" s="1"/>
  <c r="V1271" i="6"/>
  <c r="Q1271" i="6"/>
  <c r="P1271" i="6"/>
  <c r="F1271" i="6"/>
  <c r="Y1270" i="6"/>
  <c r="X1270" i="6"/>
  <c r="V1270" i="6"/>
  <c r="P1270" i="6"/>
  <c r="F1270" i="6"/>
  <c r="Q1270" i="6" s="1"/>
  <c r="Y1269" i="6"/>
  <c r="X1269" i="6"/>
  <c r="AA1269" i="6" s="1"/>
  <c r="V1269" i="6"/>
  <c r="P1269" i="6"/>
  <c r="F1269" i="6"/>
  <c r="Q1269" i="6" s="1"/>
  <c r="Y1268" i="6"/>
  <c r="X1268" i="6" s="1"/>
  <c r="V1268" i="6"/>
  <c r="Q1268" i="6"/>
  <c r="P1268" i="6"/>
  <c r="F1268" i="6"/>
  <c r="Y1267" i="6"/>
  <c r="X1267" i="6" s="1"/>
  <c r="V1267" i="6"/>
  <c r="P1267" i="6"/>
  <c r="F1267" i="6"/>
  <c r="Q1267" i="6" s="1"/>
  <c r="Y1266" i="6"/>
  <c r="X1266" i="6"/>
  <c r="V1266" i="6"/>
  <c r="P1266" i="6"/>
  <c r="F1266" i="6"/>
  <c r="Q1266" i="6" s="1"/>
  <c r="Y1265" i="6"/>
  <c r="X1265" i="6"/>
  <c r="AA1265" i="6" s="1"/>
  <c r="V1265" i="6"/>
  <c r="P1265" i="6"/>
  <c r="F1265" i="6"/>
  <c r="Q1265" i="6" s="1"/>
  <c r="Y1264" i="6"/>
  <c r="X1264" i="6" s="1"/>
  <c r="AA1264" i="6" s="1"/>
  <c r="V1264" i="6"/>
  <c r="Q1264" i="6"/>
  <c r="P1264" i="6"/>
  <c r="F1264" i="6"/>
  <c r="Y1263" i="6"/>
  <c r="X1263" i="6" s="1"/>
  <c r="AA1263" i="6" s="1"/>
  <c r="V1263" i="6"/>
  <c r="P1263" i="6"/>
  <c r="F1263" i="6"/>
  <c r="Q1263" i="6" s="1"/>
  <c r="Y1262" i="6"/>
  <c r="X1262" i="6"/>
  <c r="V1262" i="6"/>
  <c r="P1262" i="6"/>
  <c r="F1262" i="6"/>
  <c r="Q1262" i="6" s="1"/>
  <c r="Y1261" i="6"/>
  <c r="X1261" i="6"/>
  <c r="AA1261" i="6" s="1"/>
  <c r="V1261" i="6"/>
  <c r="P1261" i="6"/>
  <c r="F1261" i="6"/>
  <c r="Q1261" i="6" s="1"/>
  <c r="Y1260" i="6"/>
  <c r="X1260" i="6"/>
  <c r="AA1260" i="6" s="1"/>
  <c r="V1260" i="6"/>
  <c r="Q1260" i="6"/>
  <c r="P1260" i="6"/>
  <c r="F1260" i="6"/>
  <c r="Y1259" i="6"/>
  <c r="X1259" i="6" s="1"/>
  <c r="AA1259" i="6" s="1"/>
  <c r="V1259" i="6"/>
  <c r="Q1259" i="6"/>
  <c r="P1259" i="6"/>
  <c r="F1259" i="6"/>
  <c r="Y1258" i="6"/>
  <c r="X1258" i="6"/>
  <c r="V1258" i="6"/>
  <c r="P1258" i="6"/>
  <c r="F1258" i="6"/>
  <c r="Q1258" i="6" s="1"/>
  <c r="Y1257" i="6"/>
  <c r="X1257" i="6"/>
  <c r="AA1257" i="6" s="1"/>
  <c r="V1257" i="6"/>
  <c r="P1257" i="6"/>
  <c r="F1257" i="6"/>
  <c r="Q1257" i="6" s="1"/>
  <c r="Y1256" i="6"/>
  <c r="X1256" i="6"/>
  <c r="V1256" i="6"/>
  <c r="Q1256" i="6"/>
  <c r="P1256" i="6"/>
  <c r="F1256" i="6"/>
  <c r="Y1255" i="6"/>
  <c r="X1255" i="6" s="1"/>
  <c r="V1255" i="6"/>
  <c r="Q1255" i="6"/>
  <c r="P1255" i="6"/>
  <c r="F1255" i="6"/>
  <c r="Y1254" i="6"/>
  <c r="X1254" i="6"/>
  <c r="V1254" i="6"/>
  <c r="P1254" i="6"/>
  <c r="F1254" i="6"/>
  <c r="Q1254" i="6" s="1"/>
  <c r="AA1253" i="6"/>
  <c r="Y1253" i="6"/>
  <c r="X1253" i="6"/>
  <c r="V1253" i="6"/>
  <c r="P1253" i="6"/>
  <c r="F1253" i="6"/>
  <c r="Q1253" i="6" s="1"/>
  <c r="Y1252" i="6"/>
  <c r="X1252" i="6" s="1"/>
  <c r="V1252" i="6"/>
  <c r="Q1252" i="6"/>
  <c r="P1252" i="6"/>
  <c r="F1252" i="6"/>
  <c r="Y1251" i="6"/>
  <c r="X1251" i="6" s="1"/>
  <c r="V1251" i="6"/>
  <c r="P1251" i="6"/>
  <c r="F1251" i="6"/>
  <c r="Q1251" i="6" s="1"/>
  <c r="Y1250" i="6"/>
  <c r="X1250" i="6"/>
  <c r="V1250" i="6"/>
  <c r="P1250" i="6"/>
  <c r="F1250" i="6"/>
  <c r="Q1250" i="6" s="1"/>
  <c r="Y1249" i="6"/>
  <c r="X1249" i="6"/>
  <c r="AA1249" i="6" s="1"/>
  <c r="V1249" i="6"/>
  <c r="P1249" i="6"/>
  <c r="F1249" i="6"/>
  <c r="Q1249" i="6" s="1"/>
  <c r="Y1248" i="6"/>
  <c r="X1248" i="6" s="1"/>
  <c r="AA1248" i="6" s="1"/>
  <c r="V1248" i="6"/>
  <c r="Q1248" i="6"/>
  <c r="P1248" i="6"/>
  <c r="F1248" i="6"/>
  <c r="Y1247" i="6"/>
  <c r="X1247" i="6" s="1"/>
  <c r="AA1247" i="6" s="1"/>
  <c r="V1247" i="6"/>
  <c r="P1247" i="6"/>
  <c r="F1247" i="6"/>
  <c r="Q1247" i="6" s="1"/>
  <c r="Y1246" i="6"/>
  <c r="X1246" i="6"/>
  <c r="V1246" i="6"/>
  <c r="P1246" i="6"/>
  <c r="F1246" i="6"/>
  <c r="Q1246" i="6" s="1"/>
  <c r="Y1245" i="6"/>
  <c r="X1245" i="6"/>
  <c r="AA1245" i="6" s="1"/>
  <c r="V1245" i="6"/>
  <c r="P1245" i="6"/>
  <c r="F1245" i="6"/>
  <c r="Q1245" i="6" s="1"/>
  <c r="Y1244" i="6"/>
  <c r="X1244" i="6"/>
  <c r="AA1244" i="6" s="1"/>
  <c r="V1244" i="6"/>
  <c r="Q1244" i="6"/>
  <c r="P1244" i="6"/>
  <c r="F1244" i="6"/>
  <c r="Y1243" i="6"/>
  <c r="X1243" i="6" s="1"/>
  <c r="AA1243" i="6" s="1"/>
  <c r="V1243" i="6"/>
  <c r="P1243" i="6"/>
  <c r="F1243" i="6"/>
  <c r="Q1243" i="6" s="1"/>
  <c r="Y1242" i="6"/>
  <c r="X1242" i="6"/>
  <c r="V1242" i="6"/>
  <c r="P1242" i="6"/>
  <c r="F1242" i="6"/>
  <c r="Q1242" i="6" s="1"/>
  <c r="Y1241" i="6"/>
  <c r="X1241" i="6"/>
  <c r="AA1241" i="6" s="1"/>
  <c r="V1241" i="6"/>
  <c r="P1241" i="6"/>
  <c r="F1241" i="6"/>
  <c r="Q1241" i="6" s="1"/>
  <c r="Y1240" i="6"/>
  <c r="X1240" i="6"/>
  <c r="AA1240" i="6" s="1"/>
  <c r="V1240" i="6"/>
  <c r="Q1240" i="6"/>
  <c r="P1240" i="6"/>
  <c r="F1240" i="6"/>
  <c r="Y1239" i="6"/>
  <c r="X1239" i="6" s="1"/>
  <c r="AA1239" i="6" s="1"/>
  <c r="V1239" i="6"/>
  <c r="Q1239" i="6"/>
  <c r="P1239" i="6"/>
  <c r="F1239" i="6"/>
  <c r="Y1238" i="6"/>
  <c r="X1238" i="6"/>
  <c r="V1238" i="6"/>
  <c r="P1238" i="6"/>
  <c r="F1238" i="6"/>
  <c r="Q1238" i="6" s="1"/>
  <c r="Y1237" i="6"/>
  <c r="X1237" i="6"/>
  <c r="AA1237" i="6" s="1"/>
  <c r="V1237" i="6"/>
  <c r="P1237" i="6"/>
  <c r="F1237" i="6"/>
  <c r="Q1237" i="6" s="1"/>
  <c r="Y1236" i="6"/>
  <c r="X1236" i="6"/>
  <c r="V1236" i="6"/>
  <c r="Q1236" i="6"/>
  <c r="P1236" i="6"/>
  <c r="F1236" i="6"/>
  <c r="Y1235" i="6"/>
  <c r="X1235" i="6" s="1"/>
  <c r="V1235" i="6"/>
  <c r="Q1235" i="6"/>
  <c r="P1235" i="6"/>
  <c r="F1235" i="6"/>
  <c r="Y1234" i="6"/>
  <c r="X1234" i="6"/>
  <c r="V1234" i="6"/>
  <c r="P1234" i="6"/>
  <c r="F1234" i="6"/>
  <c r="Q1234" i="6" s="1"/>
  <c r="Y1233" i="6"/>
  <c r="X1233" i="6"/>
  <c r="AA1233" i="6" s="1"/>
  <c r="V1233" i="6"/>
  <c r="P1233" i="6"/>
  <c r="T1233" i="6" s="1"/>
  <c r="F1233" i="6"/>
  <c r="Q1233" i="6" s="1"/>
  <c r="Y1232" i="6"/>
  <c r="X1232" i="6" s="1"/>
  <c r="AA1232" i="6" s="1"/>
  <c r="V1232" i="6"/>
  <c r="Q1232" i="6"/>
  <c r="P1232" i="6"/>
  <c r="F1232" i="6"/>
  <c r="Y1231" i="6"/>
  <c r="X1231" i="6" s="1"/>
  <c r="AA1231" i="6" s="1"/>
  <c r="V1231" i="6"/>
  <c r="P1231" i="6"/>
  <c r="F1231" i="6"/>
  <c r="Q1231" i="6" s="1"/>
  <c r="Y1230" i="6"/>
  <c r="X1230" i="6"/>
  <c r="V1230" i="6"/>
  <c r="P1230" i="6"/>
  <c r="F1230" i="6"/>
  <c r="Q1230" i="6" s="1"/>
  <c r="Y1229" i="6"/>
  <c r="X1229" i="6"/>
  <c r="AA1229" i="6" s="1"/>
  <c r="V1229" i="6"/>
  <c r="P1229" i="6"/>
  <c r="F1229" i="6"/>
  <c r="Q1229" i="6" s="1"/>
  <c r="Y1228" i="6"/>
  <c r="X1228" i="6"/>
  <c r="AA1228" i="6" s="1"/>
  <c r="V1228" i="6"/>
  <c r="Q1228" i="6"/>
  <c r="P1228" i="6"/>
  <c r="F1228" i="6"/>
  <c r="Y1227" i="6"/>
  <c r="X1227" i="6" s="1"/>
  <c r="AA1227" i="6" s="1"/>
  <c r="V1227" i="6"/>
  <c r="P1227" i="6"/>
  <c r="F1227" i="6"/>
  <c r="Q1227" i="6" s="1"/>
  <c r="Y1226" i="6"/>
  <c r="X1226" i="6"/>
  <c r="V1226" i="6"/>
  <c r="P1226" i="6"/>
  <c r="F1226" i="6"/>
  <c r="Q1226" i="6" s="1"/>
  <c r="Y1225" i="6"/>
  <c r="X1225" i="6"/>
  <c r="AA1225" i="6" s="1"/>
  <c r="V1225" i="6"/>
  <c r="P1225" i="6"/>
  <c r="F1225" i="6"/>
  <c r="Q1225" i="6" s="1"/>
  <c r="Y1224" i="6"/>
  <c r="X1224" i="6"/>
  <c r="AA1224" i="6" s="1"/>
  <c r="V1224" i="6"/>
  <c r="Q1224" i="6"/>
  <c r="P1224" i="6"/>
  <c r="F1224" i="6"/>
  <c r="Y1223" i="6"/>
  <c r="X1223" i="6" s="1"/>
  <c r="AA1223" i="6" s="1"/>
  <c r="V1223" i="6"/>
  <c r="Q1223" i="6"/>
  <c r="P1223" i="6"/>
  <c r="F1223" i="6"/>
  <c r="Y1222" i="6"/>
  <c r="X1222" i="6"/>
  <c r="V1222" i="6"/>
  <c r="P1222" i="6"/>
  <c r="F1222" i="6"/>
  <c r="Q1222" i="6" s="1"/>
  <c r="Y1221" i="6"/>
  <c r="X1221" i="6"/>
  <c r="AA1221" i="6" s="1"/>
  <c r="V1221" i="6"/>
  <c r="P1221" i="6"/>
  <c r="F1221" i="6"/>
  <c r="Q1221" i="6" s="1"/>
  <c r="Y1220" i="6"/>
  <c r="X1220" i="6"/>
  <c r="V1220" i="6"/>
  <c r="Q1220" i="6"/>
  <c r="P1220" i="6"/>
  <c r="F1220" i="6"/>
  <c r="Y1219" i="6"/>
  <c r="X1219" i="6" s="1"/>
  <c r="V1219" i="6"/>
  <c r="Q1219" i="6"/>
  <c r="P1219" i="6"/>
  <c r="F1219" i="6"/>
  <c r="Y1218" i="6"/>
  <c r="X1218" i="6"/>
  <c r="V1218" i="6"/>
  <c r="P1218" i="6"/>
  <c r="F1218" i="6"/>
  <c r="Q1218" i="6" s="1"/>
  <c r="Y1217" i="6"/>
  <c r="X1217" i="6"/>
  <c r="AA1217" i="6" s="1"/>
  <c r="V1217" i="6"/>
  <c r="P1217" i="6"/>
  <c r="F1217" i="6"/>
  <c r="Q1217" i="6" s="1"/>
  <c r="Y1216" i="6"/>
  <c r="X1216" i="6" s="1"/>
  <c r="AA1216" i="6" s="1"/>
  <c r="V1216" i="6"/>
  <c r="Q1216" i="6"/>
  <c r="P1216" i="6"/>
  <c r="F1216" i="6"/>
  <c r="Y1215" i="6"/>
  <c r="X1215" i="6" s="1"/>
  <c r="AA1215" i="6" s="1"/>
  <c r="V1215" i="6"/>
  <c r="P1215" i="6"/>
  <c r="F1215" i="6"/>
  <c r="Q1215" i="6" s="1"/>
  <c r="Y1214" i="6"/>
  <c r="X1214" i="6"/>
  <c r="V1214" i="6"/>
  <c r="P1214" i="6"/>
  <c r="F1214" i="6"/>
  <c r="Q1214" i="6" s="1"/>
  <c r="Y1213" i="6"/>
  <c r="X1213" i="6" s="1"/>
  <c r="V1213" i="6"/>
  <c r="Q1213" i="6"/>
  <c r="P1213" i="6"/>
  <c r="F1213" i="6"/>
  <c r="Y1212" i="6"/>
  <c r="X1212" i="6" s="1"/>
  <c r="AA1212" i="6" s="1"/>
  <c r="V1212" i="6"/>
  <c r="P1212" i="6"/>
  <c r="F1212" i="6"/>
  <c r="Q1212" i="6" s="1"/>
  <c r="Y1211" i="6"/>
  <c r="X1211" i="6"/>
  <c r="V1211" i="6"/>
  <c r="P1211" i="6"/>
  <c r="F1211" i="6"/>
  <c r="Q1211" i="6" s="1"/>
  <c r="Y1210" i="6"/>
  <c r="X1210" i="6"/>
  <c r="AA1210" i="6" s="1"/>
  <c r="V1210" i="6"/>
  <c r="P1210" i="6"/>
  <c r="F1210" i="6"/>
  <c r="Q1210" i="6" s="1"/>
  <c r="Y1209" i="6"/>
  <c r="X1209" i="6"/>
  <c r="AA1209" i="6" s="1"/>
  <c r="V1209" i="6"/>
  <c r="Q1209" i="6"/>
  <c r="P1209" i="6"/>
  <c r="F1209" i="6"/>
  <c r="AA1208" i="6"/>
  <c r="Y1208" i="6"/>
  <c r="X1208" i="6" s="1"/>
  <c r="V1208" i="6"/>
  <c r="P1208" i="6"/>
  <c r="F1208" i="6"/>
  <c r="Q1208" i="6" s="1"/>
  <c r="Y1207" i="6"/>
  <c r="X1207" i="6"/>
  <c r="V1207" i="6"/>
  <c r="P1207" i="6"/>
  <c r="F1207" i="6"/>
  <c r="Q1207" i="6" s="1"/>
  <c r="Y1206" i="6"/>
  <c r="X1206" i="6"/>
  <c r="AA1206" i="6" s="1"/>
  <c r="V1206" i="6"/>
  <c r="P1206" i="6"/>
  <c r="F1206" i="6"/>
  <c r="Q1206" i="6" s="1"/>
  <c r="Y1205" i="6"/>
  <c r="X1205" i="6"/>
  <c r="AA1205" i="6" s="1"/>
  <c r="V1205" i="6"/>
  <c r="Q1205" i="6"/>
  <c r="P1205" i="6"/>
  <c r="F1205" i="6"/>
  <c r="Y1204" i="6"/>
  <c r="X1204" i="6" s="1"/>
  <c r="AA1204" i="6" s="1"/>
  <c r="V1204" i="6"/>
  <c r="Q1204" i="6"/>
  <c r="P1204" i="6"/>
  <c r="F1204" i="6"/>
  <c r="Y1203" i="6"/>
  <c r="X1203" i="6"/>
  <c r="V1203" i="6"/>
  <c r="P1203" i="6"/>
  <c r="F1203" i="6"/>
  <c r="Q1203" i="6" s="1"/>
  <c r="Y1202" i="6"/>
  <c r="X1202" i="6"/>
  <c r="AA1202" i="6" s="1"/>
  <c r="V1202" i="6"/>
  <c r="P1202" i="6"/>
  <c r="F1202" i="6"/>
  <c r="Q1202" i="6" s="1"/>
  <c r="Y1201" i="6"/>
  <c r="X1201" i="6" s="1"/>
  <c r="V1201" i="6"/>
  <c r="Q1201" i="6"/>
  <c r="P1201" i="6"/>
  <c r="F1201" i="6"/>
  <c r="Y1200" i="6"/>
  <c r="X1200" i="6" s="1"/>
  <c r="AA1200" i="6" s="1"/>
  <c r="V1200" i="6"/>
  <c r="Q1200" i="6"/>
  <c r="P1200" i="6"/>
  <c r="F1200" i="6"/>
  <c r="Y1199" i="6"/>
  <c r="X1199" i="6"/>
  <c r="V1199" i="6"/>
  <c r="P1199" i="6"/>
  <c r="F1199" i="6"/>
  <c r="Q1199" i="6" s="1"/>
  <c r="Y1198" i="6"/>
  <c r="X1198" i="6"/>
  <c r="AA1198" i="6" s="1"/>
  <c r="V1198" i="6"/>
  <c r="P1198" i="6"/>
  <c r="F1198" i="6"/>
  <c r="Q1198" i="6" s="1"/>
  <c r="Y1197" i="6"/>
  <c r="X1197" i="6" s="1"/>
  <c r="V1197" i="6"/>
  <c r="Q1197" i="6"/>
  <c r="P1197" i="6"/>
  <c r="F1197" i="6"/>
  <c r="Y1196" i="6"/>
  <c r="X1196" i="6" s="1"/>
  <c r="AA1196" i="6" s="1"/>
  <c r="V1196" i="6"/>
  <c r="P1196" i="6"/>
  <c r="F1196" i="6"/>
  <c r="Q1196" i="6" s="1"/>
  <c r="Y1195" i="6"/>
  <c r="X1195" i="6"/>
  <c r="V1195" i="6"/>
  <c r="P1195" i="6"/>
  <c r="F1195" i="6"/>
  <c r="Q1195" i="6" s="1"/>
  <c r="AA1194" i="6"/>
  <c r="Y1194" i="6"/>
  <c r="X1194" i="6"/>
  <c r="V1194" i="6"/>
  <c r="P1194" i="6"/>
  <c r="F1194" i="6"/>
  <c r="Q1194" i="6" s="1"/>
  <c r="Y1193" i="6"/>
  <c r="X1193" i="6"/>
  <c r="AA1193" i="6" s="1"/>
  <c r="V1193" i="6"/>
  <c r="Q1193" i="6"/>
  <c r="P1193" i="6"/>
  <c r="F1193" i="6"/>
  <c r="Y1192" i="6"/>
  <c r="X1192" i="6" s="1"/>
  <c r="AA1192" i="6" s="1"/>
  <c r="V1192" i="6"/>
  <c r="P1192" i="6"/>
  <c r="F1192" i="6"/>
  <c r="Q1192" i="6" s="1"/>
  <c r="Y1191" i="6"/>
  <c r="X1191" i="6"/>
  <c r="V1191" i="6"/>
  <c r="P1191" i="6"/>
  <c r="F1191" i="6"/>
  <c r="Q1191" i="6" s="1"/>
  <c r="Y1190" i="6"/>
  <c r="X1190" i="6"/>
  <c r="AA1190" i="6" s="1"/>
  <c r="V1190" i="6"/>
  <c r="P1190" i="6"/>
  <c r="F1190" i="6"/>
  <c r="Q1190" i="6" s="1"/>
  <c r="Y1189" i="6"/>
  <c r="X1189" i="6"/>
  <c r="AA1189" i="6" s="1"/>
  <c r="V1189" i="6"/>
  <c r="Q1189" i="6"/>
  <c r="P1189" i="6"/>
  <c r="F1189" i="6"/>
  <c r="Y1188" i="6"/>
  <c r="X1188" i="6" s="1"/>
  <c r="AA1188" i="6" s="1"/>
  <c r="V1188" i="6"/>
  <c r="Q1188" i="6"/>
  <c r="P1188" i="6"/>
  <c r="F1188" i="6"/>
  <c r="Y1187" i="6"/>
  <c r="X1187" i="6"/>
  <c r="V1187" i="6"/>
  <c r="P1187" i="6"/>
  <c r="F1187" i="6"/>
  <c r="Q1187" i="6" s="1"/>
  <c r="Y1186" i="6"/>
  <c r="X1186" i="6"/>
  <c r="AA1186" i="6" s="1"/>
  <c r="V1186" i="6"/>
  <c r="P1186" i="6"/>
  <c r="F1186" i="6"/>
  <c r="Q1186" i="6" s="1"/>
  <c r="Y1185" i="6"/>
  <c r="X1185" i="6" s="1"/>
  <c r="V1185" i="6"/>
  <c r="Q1185" i="6"/>
  <c r="P1185" i="6"/>
  <c r="F1185" i="6"/>
  <c r="Y1184" i="6"/>
  <c r="X1184" i="6" s="1"/>
  <c r="AA1184" i="6" s="1"/>
  <c r="V1184" i="6"/>
  <c r="Q1184" i="6"/>
  <c r="P1184" i="6"/>
  <c r="F1184" i="6"/>
  <c r="Y1183" i="6"/>
  <c r="X1183" i="6"/>
  <c r="V1183" i="6"/>
  <c r="P1183" i="6"/>
  <c r="F1183" i="6"/>
  <c r="Q1183" i="6" s="1"/>
  <c r="Y1182" i="6"/>
  <c r="X1182" i="6"/>
  <c r="AA1182" i="6" s="1"/>
  <c r="V1182" i="6"/>
  <c r="P1182" i="6"/>
  <c r="F1182" i="6"/>
  <c r="Q1182" i="6" s="1"/>
  <c r="Y1181" i="6"/>
  <c r="X1181" i="6" s="1"/>
  <c r="V1181" i="6"/>
  <c r="Q1181" i="6"/>
  <c r="P1181" i="6"/>
  <c r="F1181" i="6"/>
  <c r="AA1180" i="6"/>
  <c r="Y1180" i="6"/>
  <c r="X1180" i="6" s="1"/>
  <c r="V1180" i="6"/>
  <c r="P1180" i="6"/>
  <c r="F1180" i="6"/>
  <c r="Q1180" i="6" s="1"/>
  <c r="Y1179" i="6"/>
  <c r="X1179" i="6"/>
  <c r="V1179" i="6"/>
  <c r="P1179" i="6"/>
  <c r="F1179" i="6"/>
  <c r="Q1179" i="6" s="1"/>
  <c r="Y1178" i="6"/>
  <c r="X1178" i="6"/>
  <c r="AA1178" i="6" s="1"/>
  <c r="V1178" i="6"/>
  <c r="P1178" i="6"/>
  <c r="F1178" i="6"/>
  <c r="Q1178" i="6" s="1"/>
  <c r="Y1177" i="6"/>
  <c r="X1177" i="6"/>
  <c r="AA1177" i="6" s="1"/>
  <c r="V1177" i="6"/>
  <c r="Q1177" i="6"/>
  <c r="P1177" i="6"/>
  <c r="F1177" i="6"/>
  <c r="AA1176" i="6"/>
  <c r="Y1176" i="6"/>
  <c r="X1176" i="6" s="1"/>
  <c r="V1176" i="6"/>
  <c r="P1176" i="6"/>
  <c r="F1176" i="6"/>
  <c r="Q1176" i="6" s="1"/>
  <c r="Y1175" i="6"/>
  <c r="X1175" i="6"/>
  <c r="V1175" i="6"/>
  <c r="P1175" i="6"/>
  <c r="F1175" i="6"/>
  <c r="Q1175" i="6" s="1"/>
  <c r="Y1174" i="6"/>
  <c r="X1174" i="6"/>
  <c r="AA1174" i="6" s="1"/>
  <c r="V1174" i="6"/>
  <c r="P1174" i="6"/>
  <c r="F1174" i="6"/>
  <c r="Q1174" i="6" s="1"/>
  <c r="Y1173" i="6"/>
  <c r="X1173" i="6"/>
  <c r="AA1173" i="6" s="1"/>
  <c r="V1173" i="6"/>
  <c r="Q1173" i="6"/>
  <c r="P1173" i="6"/>
  <c r="F1173" i="6"/>
  <c r="Y1172" i="6"/>
  <c r="X1172" i="6" s="1"/>
  <c r="AA1172" i="6" s="1"/>
  <c r="V1172" i="6"/>
  <c r="Q1172" i="6"/>
  <c r="P1172" i="6"/>
  <c r="F1172" i="6"/>
  <c r="Y1171" i="6"/>
  <c r="X1171" i="6"/>
  <c r="V1171" i="6"/>
  <c r="P1171" i="6"/>
  <c r="F1171" i="6"/>
  <c r="Q1171" i="6" s="1"/>
  <c r="Y1170" i="6"/>
  <c r="X1170" i="6"/>
  <c r="AA1170" i="6" s="1"/>
  <c r="V1170" i="6"/>
  <c r="P1170" i="6"/>
  <c r="F1170" i="6"/>
  <c r="Q1170" i="6" s="1"/>
  <c r="Y1169" i="6"/>
  <c r="X1169" i="6" s="1"/>
  <c r="V1169" i="6"/>
  <c r="Q1169" i="6"/>
  <c r="P1169" i="6"/>
  <c r="F1169" i="6"/>
  <c r="Y1168" i="6"/>
  <c r="X1168" i="6" s="1"/>
  <c r="AA1168" i="6" s="1"/>
  <c r="V1168" i="6"/>
  <c r="Q1168" i="6"/>
  <c r="P1168" i="6"/>
  <c r="F1168" i="6"/>
  <c r="Y1167" i="6"/>
  <c r="X1167" i="6"/>
  <c r="V1167" i="6"/>
  <c r="P1167" i="6"/>
  <c r="F1167" i="6"/>
  <c r="Q1167" i="6" s="1"/>
  <c r="AA1166" i="6"/>
  <c r="Y1166" i="6"/>
  <c r="X1166" i="6"/>
  <c r="V1166" i="6"/>
  <c r="P1166" i="6"/>
  <c r="F1166" i="6"/>
  <c r="Q1166" i="6" s="1"/>
  <c r="Y1165" i="6"/>
  <c r="X1165" i="6" s="1"/>
  <c r="V1165" i="6"/>
  <c r="Q1165" i="6"/>
  <c r="P1165" i="6"/>
  <c r="F1165" i="6"/>
  <c r="Y1164" i="6"/>
  <c r="X1164" i="6" s="1"/>
  <c r="AA1164" i="6" s="1"/>
  <c r="V1164" i="6"/>
  <c r="P1164" i="6"/>
  <c r="F1164" i="6"/>
  <c r="Q1164" i="6" s="1"/>
  <c r="Y1163" i="6"/>
  <c r="X1163" i="6"/>
  <c r="V1163" i="6"/>
  <c r="P1163" i="6"/>
  <c r="F1163" i="6"/>
  <c r="Q1163" i="6" s="1"/>
  <c r="Y1162" i="6"/>
  <c r="X1162" i="6"/>
  <c r="AA1162" i="6" s="1"/>
  <c r="V1162" i="6"/>
  <c r="P1162" i="6"/>
  <c r="F1162" i="6"/>
  <c r="Q1162" i="6" s="1"/>
  <c r="Y1161" i="6"/>
  <c r="X1161" i="6"/>
  <c r="AA1161" i="6" s="1"/>
  <c r="V1161" i="6"/>
  <c r="Q1161" i="6"/>
  <c r="P1161" i="6"/>
  <c r="F1161" i="6"/>
  <c r="Y1160" i="6"/>
  <c r="X1160" i="6" s="1"/>
  <c r="AA1160" i="6" s="1"/>
  <c r="V1160" i="6"/>
  <c r="P1160" i="6"/>
  <c r="F1160" i="6"/>
  <c r="Q1160" i="6" s="1"/>
  <c r="Y1159" i="6"/>
  <c r="X1159" i="6"/>
  <c r="V1159" i="6"/>
  <c r="P1159" i="6"/>
  <c r="F1159" i="6"/>
  <c r="Q1159" i="6" s="1"/>
  <c r="Y1158" i="6"/>
  <c r="X1158" i="6"/>
  <c r="AA1158" i="6" s="1"/>
  <c r="V1158" i="6"/>
  <c r="P1158" i="6"/>
  <c r="F1158" i="6"/>
  <c r="Q1158" i="6" s="1"/>
  <c r="Y1157" i="6"/>
  <c r="X1157" i="6"/>
  <c r="V1157" i="6"/>
  <c r="Q1157" i="6"/>
  <c r="P1157" i="6"/>
  <c r="F1157" i="6"/>
  <c r="Y1156" i="6"/>
  <c r="X1156" i="6" s="1"/>
  <c r="AA1156" i="6" s="1"/>
  <c r="V1156" i="6"/>
  <c r="Q1156" i="6"/>
  <c r="P1156" i="6"/>
  <c r="F1156" i="6"/>
  <c r="Y1155" i="6"/>
  <c r="X1155" i="6"/>
  <c r="V1155" i="6"/>
  <c r="P1155" i="6"/>
  <c r="F1155" i="6"/>
  <c r="Q1155" i="6" s="1"/>
  <c r="Y1154" i="6"/>
  <c r="X1154" i="6"/>
  <c r="AA1154" i="6" s="1"/>
  <c r="V1154" i="6"/>
  <c r="P1154" i="6"/>
  <c r="F1154" i="6"/>
  <c r="Q1154" i="6" s="1"/>
  <c r="Y1153" i="6"/>
  <c r="X1153" i="6" s="1"/>
  <c r="V1153" i="6"/>
  <c r="Q1153" i="6"/>
  <c r="P1153" i="6"/>
  <c r="F1153" i="6"/>
  <c r="Y1152" i="6"/>
  <c r="X1152" i="6" s="1"/>
  <c r="V1152" i="6"/>
  <c r="Q1152" i="6"/>
  <c r="P1152" i="6"/>
  <c r="F1152" i="6"/>
  <c r="Y1151" i="6"/>
  <c r="X1151" i="6"/>
  <c r="V1151" i="6"/>
  <c r="P1151" i="6"/>
  <c r="F1151" i="6"/>
  <c r="Q1151" i="6" s="1"/>
  <c r="Y1150" i="6"/>
  <c r="X1150" i="6"/>
  <c r="AA1150" i="6" s="1"/>
  <c r="V1150" i="6"/>
  <c r="P1150" i="6"/>
  <c r="F1150" i="6"/>
  <c r="Q1150" i="6" s="1"/>
  <c r="Y1149" i="6"/>
  <c r="X1149" i="6" s="1"/>
  <c r="V1149" i="6"/>
  <c r="Q1149" i="6"/>
  <c r="P1149" i="6"/>
  <c r="F1149" i="6"/>
  <c r="AA1148" i="6"/>
  <c r="Y1148" i="6"/>
  <c r="X1148" i="6" s="1"/>
  <c r="V1148" i="6"/>
  <c r="P1148" i="6"/>
  <c r="F1148" i="6"/>
  <c r="Q1148" i="6" s="1"/>
  <c r="Y1147" i="6"/>
  <c r="X1147" i="6"/>
  <c r="V1147" i="6"/>
  <c r="P1147" i="6"/>
  <c r="F1147" i="6"/>
  <c r="Q1147" i="6" s="1"/>
  <c r="Y1146" i="6"/>
  <c r="X1146" i="6"/>
  <c r="AA1146" i="6" s="1"/>
  <c r="V1146" i="6"/>
  <c r="P1146" i="6"/>
  <c r="F1146" i="6"/>
  <c r="Q1146" i="6" s="1"/>
  <c r="Y1145" i="6"/>
  <c r="X1145" i="6"/>
  <c r="AA1145" i="6" s="1"/>
  <c r="V1145" i="6"/>
  <c r="Q1145" i="6"/>
  <c r="P1145" i="6"/>
  <c r="F1145" i="6"/>
  <c r="AA1144" i="6"/>
  <c r="Y1144" i="6"/>
  <c r="X1144" i="6" s="1"/>
  <c r="V1144" i="6"/>
  <c r="P1144" i="6"/>
  <c r="F1144" i="6"/>
  <c r="Q1144" i="6" s="1"/>
  <c r="Y1143" i="6"/>
  <c r="X1143" i="6"/>
  <c r="V1143" i="6"/>
  <c r="P1143" i="6"/>
  <c r="F1143" i="6"/>
  <c r="Q1143" i="6" s="1"/>
  <c r="Y1142" i="6"/>
  <c r="X1142" i="6"/>
  <c r="AA1142" i="6" s="1"/>
  <c r="V1142" i="6"/>
  <c r="P1142" i="6"/>
  <c r="F1142" i="6"/>
  <c r="Q1142" i="6" s="1"/>
  <c r="Y1141" i="6"/>
  <c r="X1141" i="6"/>
  <c r="V1141" i="6"/>
  <c r="Q1141" i="6"/>
  <c r="P1141" i="6"/>
  <c r="F1141" i="6"/>
  <c r="Y1140" i="6"/>
  <c r="X1140" i="6" s="1"/>
  <c r="AA1140" i="6" s="1"/>
  <c r="V1140" i="6"/>
  <c r="Q1140" i="6"/>
  <c r="P1140" i="6"/>
  <c r="F1140" i="6"/>
  <c r="Y1139" i="6"/>
  <c r="X1139" i="6"/>
  <c r="V1139" i="6"/>
  <c r="P1139" i="6"/>
  <c r="F1139" i="6"/>
  <c r="Q1139" i="6" s="1"/>
  <c r="Y1138" i="6"/>
  <c r="X1138" i="6"/>
  <c r="AA1138" i="6" s="1"/>
  <c r="V1138" i="6"/>
  <c r="P1138" i="6"/>
  <c r="F1138" i="6"/>
  <c r="Q1138" i="6" s="1"/>
  <c r="Y1137" i="6"/>
  <c r="X1137" i="6" s="1"/>
  <c r="V1137" i="6"/>
  <c r="Q1137" i="6"/>
  <c r="P1137" i="6"/>
  <c r="F1137" i="6"/>
  <c r="Y1136" i="6"/>
  <c r="X1136" i="6" s="1"/>
  <c r="V1136" i="6"/>
  <c r="Q1136" i="6"/>
  <c r="P1136" i="6"/>
  <c r="F1136" i="6"/>
  <c r="Y1135" i="6"/>
  <c r="X1135" i="6"/>
  <c r="V1135" i="6"/>
  <c r="P1135" i="6"/>
  <c r="F1135" i="6"/>
  <c r="Q1135" i="6" s="1"/>
  <c r="AA1134" i="6"/>
  <c r="Y1134" i="6"/>
  <c r="X1134" i="6"/>
  <c r="V1134" i="6"/>
  <c r="P1134" i="6"/>
  <c r="F1134" i="6"/>
  <c r="Q1134" i="6" s="1"/>
  <c r="Y1133" i="6"/>
  <c r="X1133" i="6" s="1"/>
  <c r="V1133" i="6"/>
  <c r="Q1133" i="6"/>
  <c r="P1133" i="6"/>
  <c r="F1133" i="6"/>
  <c r="Y1132" i="6"/>
  <c r="X1132" i="6" s="1"/>
  <c r="AA1132" i="6" s="1"/>
  <c r="V1132" i="6"/>
  <c r="P1132" i="6"/>
  <c r="F1132" i="6"/>
  <c r="Q1132" i="6" s="1"/>
  <c r="Y1131" i="6"/>
  <c r="X1131" i="6"/>
  <c r="V1131" i="6"/>
  <c r="P1131" i="6"/>
  <c r="F1131" i="6"/>
  <c r="Q1131" i="6" s="1"/>
  <c r="Y1130" i="6"/>
  <c r="X1130" i="6"/>
  <c r="AA1130" i="6" s="1"/>
  <c r="V1130" i="6"/>
  <c r="P1130" i="6"/>
  <c r="F1130" i="6"/>
  <c r="Q1130" i="6" s="1"/>
  <c r="Y1129" i="6"/>
  <c r="X1129" i="6"/>
  <c r="AA1129" i="6" s="1"/>
  <c r="V1129" i="6"/>
  <c r="Q1129" i="6"/>
  <c r="P1129" i="6"/>
  <c r="F1129" i="6"/>
  <c r="Y1128" i="6"/>
  <c r="X1128" i="6" s="1"/>
  <c r="AA1128" i="6" s="1"/>
  <c r="V1128" i="6"/>
  <c r="P1128" i="6"/>
  <c r="F1128" i="6"/>
  <c r="Q1128" i="6" s="1"/>
  <c r="Y1127" i="6"/>
  <c r="X1127" i="6"/>
  <c r="V1127" i="6"/>
  <c r="P1127" i="6"/>
  <c r="F1127" i="6"/>
  <c r="Q1127" i="6" s="1"/>
  <c r="Y1126" i="6"/>
  <c r="X1126" i="6"/>
  <c r="AA1126" i="6" s="1"/>
  <c r="V1126" i="6"/>
  <c r="P1126" i="6"/>
  <c r="F1126" i="6"/>
  <c r="Q1126" i="6" s="1"/>
  <c r="Y1125" i="6"/>
  <c r="X1125" i="6"/>
  <c r="V1125" i="6"/>
  <c r="Q1125" i="6"/>
  <c r="P1125" i="6"/>
  <c r="F1125" i="6"/>
  <c r="Y1124" i="6"/>
  <c r="X1124" i="6"/>
  <c r="V1124" i="6"/>
  <c r="P1124" i="6"/>
  <c r="F1124" i="6"/>
  <c r="Q1124" i="6" s="1"/>
  <c r="Y1123" i="6"/>
  <c r="X1123" i="6" s="1"/>
  <c r="V1123" i="6"/>
  <c r="Q1123" i="6"/>
  <c r="P1123" i="6"/>
  <c r="F1123" i="6"/>
  <c r="Y1122" i="6"/>
  <c r="X1122" i="6" s="1"/>
  <c r="V1122" i="6"/>
  <c r="P1122" i="6"/>
  <c r="F1122" i="6"/>
  <c r="Q1122" i="6" s="1"/>
  <c r="Y1121" i="6"/>
  <c r="X1121" i="6"/>
  <c r="V1121" i="6"/>
  <c r="P1121" i="6"/>
  <c r="F1121" i="6"/>
  <c r="Q1121" i="6" s="1"/>
  <c r="Y1120" i="6"/>
  <c r="X1120" i="6"/>
  <c r="AA1120" i="6" s="1"/>
  <c r="V1120" i="6"/>
  <c r="P1120" i="6"/>
  <c r="F1120" i="6"/>
  <c r="Q1120" i="6" s="1"/>
  <c r="Y1119" i="6"/>
  <c r="X1119" i="6" s="1"/>
  <c r="V1119" i="6"/>
  <c r="Q1119" i="6"/>
  <c r="P1119" i="6"/>
  <c r="F1119" i="6"/>
  <c r="Y1118" i="6"/>
  <c r="X1118" i="6" s="1"/>
  <c r="V1118" i="6"/>
  <c r="P1118" i="6"/>
  <c r="F1118" i="6"/>
  <c r="Q1118" i="6" s="1"/>
  <c r="Y1117" i="6"/>
  <c r="X1117" i="6"/>
  <c r="V1117" i="6"/>
  <c r="P1117" i="6"/>
  <c r="F1117" i="6"/>
  <c r="Q1117" i="6" s="1"/>
  <c r="Y1116" i="6"/>
  <c r="X1116" i="6"/>
  <c r="AA1116" i="6" s="1"/>
  <c r="V1116" i="6"/>
  <c r="P1116" i="6"/>
  <c r="F1116" i="6"/>
  <c r="Q1116" i="6" s="1"/>
  <c r="Y1115" i="6"/>
  <c r="X1115" i="6"/>
  <c r="AA1115" i="6" s="1"/>
  <c r="V1115" i="6"/>
  <c r="Q1115" i="6"/>
  <c r="P1115" i="6"/>
  <c r="F1115" i="6"/>
  <c r="Y1114" i="6"/>
  <c r="X1114" i="6" s="1"/>
  <c r="AA1114" i="6" s="1"/>
  <c r="V1114" i="6"/>
  <c r="P1114" i="6"/>
  <c r="F1114" i="6"/>
  <c r="Q1114" i="6" s="1"/>
  <c r="Y1113" i="6"/>
  <c r="X1113" i="6"/>
  <c r="V1113" i="6"/>
  <c r="P1113" i="6"/>
  <c r="F1113" i="6"/>
  <c r="Q1113" i="6" s="1"/>
  <c r="Y1112" i="6"/>
  <c r="X1112" i="6"/>
  <c r="AA1112" i="6" s="1"/>
  <c r="V1112" i="6"/>
  <c r="P1112" i="6"/>
  <c r="F1112" i="6"/>
  <c r="Q1112" i="6" s="1"/>
  <c r="Y1111" i="6"/>
  <c r="X1111" i="6" s="1"/>
  <c r="V1111" i="6"/>
  <c r="Q1111" i="6"/>
  <c r="P1111" i="6"/>
  <c r="F1111" i="6"/>
  <c r="Y1110" i="6"/>
  <c r="X1110" i="6" s="1"/>
  <c r="AA1110" i="6" s="1"/>
  <c r="V1110" i="6"/>
  <c r="P1110" i="6"/>
  <c r="F1110" i="6"/>
  <c r="Q1110" i="6" s="1"/>
  <c r="Y1109" i="6"/>
  <c r="X1109" i="6"/>
  <c r="V1109" i="6"/>
  <c r="P1109" i="6"/>
  <c r="F1109" i="6"/>
  <c r="Q1109" i="6" s="1"/>
  <c r="Y1108" i="6"/>
  <c r="X1108" i="6"/>
  <c r="AA1108" i="6" s="1"/>
  <c r="V1108" i="6"/>
  <c r="P1108" i="6"/>
  <c r="F1108" i="6"/>
  <c r="Q1108" i="6" s="1"/>
  <c r="Y1107" i="6"/>
  <c r="X1107" i="6"/>
  <c r="AA1107" i="6" s="1"/>
  <c r="V1107" i="6"/>
  <c r="Q1107" i="6"/>
  <c r="P1107" i="6"/>
  <c r="F1107" i="6"/>
  <c r="Y1106" i="6"/>
  <c r="X1106" i="6" s="1"/>
  <c r="AA1106" i="6" s="1"/>
  <c r="V1106" i="6"/>
  <c r="P1106" i="6"/>
  <c r="F1106" i="6"/>
  <c r="Q1106" i="6" s="1"/>
  <c r="Y1105" i="6"/>
  <c r="X1105" i="6"/>
  <c r="V1105" i="6"/>
  <c r="P1105" i="6"/>
  <c r="F1105" i="6"/>
  <c r="Q1105" i="6" s="1"/>
  <c r="Y1104" i="6"/>
  <c r="X1104" i="6"/>
  <c r="AA1104" i="6" s="1"/>
  <c r="V1104" i="6"/>
  <c r="P1104" i="6"/>
  <c r="F1104" i="6"/>
  <c r="Q1104" i="6" s="1"/>
  <c r="Y1103" i="6"/>
  <c r="X1103" i="6" s="1"/>
  <c r="V1103" i="6"/>
  <c r="Q1103" i="6"/>
  <c r="P1103" i="6"/>
  <c r="F1103" i="6"/>
  <c r="Y1102" i="6"/>
  <c r="X1102" i="6" s="1"/>
  <c r="AA1102" i="6" s="1"/>
  <c r="V1102" i="6"/>
  <c r="P1102" i="6"/>
  <c r="F1102" i="6"/>
  <c r="Q1102" i="6" s="1"/>
  <c r="Y1101" i="6"/>
  <c r="X1101" i="6"/>
  <c r="V1101" i="6"/>
  <c r="P1101" i="6"/>
  <c r="F1101" i="6"/>
  <c r="Q1101" i="6" s="1"/>
  <c r="Y1100" i="6"/>
  <c r="X1100" i="6"/>
  <c r="AA1100" i="6" s="1"/>
  <c r="V1100" i="6"/>
  <c r="P1100" i="6"/>
  <c r="F1100" i="6"/>
  <c r="Q1100" i="6" s="1"/>
  <c r="Y1099" i="6"/>
  <c r="X1099" i="6"/>
  <c r="AA1099" i="6" s="1"/>
  <c r="V1099" i="6"/>
  <c r="Q1099" i="6"/>
  <c r="P1099" i="6"/>
  <c r="F1099" i="6"/>
  <c r="Y1098" i="6"/>
  <c r="X1098" i="6" s="1"/>
  <c r="AA1098" i="6" s="1"/>
  <c r="V1098" i="6"/>
  <c r="P1098" i="6"/>
  <c r="F1098" i="6"/>
  <c r="Q1098" i="6" s="1"/>
  <c r="Y1097" i="6"/>
  <c r="X1097" i="6"/>
  <c r="V1097" i="6"/>
  <c r="P1097" i="6"/>
  <c r="F1097" i="6"/>
  <c r="Q1097" i="6" s="1"/>
  <c r="Y1096" i="6"/>
  <c r="X1096" i="6"/>
  <c r="AA1096" i="6" s="1"/>
  <c r="V1096" i="6"/>
  <c r="P1096" i="6"/>
  <c r="F1096" i="6"/>
  <c r="Q1096" i="6" s="1"/>
  <c r="Y1095" i="6"/>
  <c r="X1095" i="6" s="1"/>
  <c r="V1095" i="6"/>
  <c r="Q1095" i="6"/>
  <c r="P1095" i="6"/>
  <c r="F1095" i="6"/>
  <c r="Y1094" i="6"/>
  <c r="X1094" i="6" s="1"/>
  <c r="AA1094" i="6" s="1"/>
  <c r="V1094" i="6"/>
  <c r="P1094" i="6"/>
  <c r="F1094" i="6"/>
  <c r="Q1094" i="6" s="1"/>
  <c r="Y1093" i="6"/>
  <c r="X1093" i="6"/>
  <c r="V1093" i="6"/>
  <c r="P1093" i="6"/>
  <c r="F1093" i="6"/>
  <c r="Q1093" i="6" s="1"/>
  <c r="Y1092" i="6"/>
  <c r="X1092" i="6"/>
  <c r="AA1092" i="6" s="1"/>
  <c r="V1092" i="6"/>
  <c r="P1092" i="6"/>
  <c r="F1092" i="6"/>
  <c r="Q1092" i="6" s="1"/>
  <c r="Y1091" i="6"/>
  <c r="X1091" i="6"/>
  <c r="AA1091" i="6" s="1"/>
  <c r="V1091" i="6"/>
  <c r="Q1091" i="6"/>
  <c r="P1091" i="6"/>
  <c r="F1091" i="6"/>
  <c r="Y1090" i="6"/>
  <c r="X1090" i="6" s="1"/>
  <c r="AA1090" i="6" s="1"/>
  <c r="V1090" i="6"/>
  <c r="P1090" i="6"/>
  <c r="F1090" i="6"/>
  <c r="Q1090" i="6" s="1"/>
  <c r="Y1089" i="6"/>
  <c r="X1089" i="6"/>
  <c r="V1089" i="6"/>
  <c r="P1089" i="6"/>
  <c r="F1089" i="6"/>
  <c r="Q1089" i="6" s="1"/>
  <c r="Y1088" i="6"/>
  <c r="X1088" i="6"/>
  <c r="AA1088" i="6" s="1"/>
  <c r="V1088" i="6"/>
  <c r="P1088" i="6"/>
  <c r="F1088" i="6"/>
  <c r="Q1088" i="6" s="1"/>
  <c r="Y1087" i="6"/>
  <c r="X1087" i="6" s="1"/>
  <c r="V1087" i="6"/>
  <c r="Q1087" i="6"/>
  <c r="P1087" i="6"/>
  <c r="F1087" i="6"/>
  <c r="Y1086" i="6"/>
  <c r="X1086" i="6" s="1"/>
  <c r="AA1086" i="6" s="1"/>
  <c r="V1086" i="6"/>
  <c r="P1086" i="6"/>
  <c r="F1086" i="6"/>
  <c r="Q1086" i="6" s="1"/>
  <c r="Y1085" i="6"/>
  <c r="X1085" i="6"/>
  <c r="V1085" i="6"/>
  <c r="P1085" i="6"/>
  <c r="F1085" i="6"/>
  <c r="Q1085" i="6" s="1"/>
  <c r="Y1084" i="6"/>
  <c r="X1084" i="6"/>
  <c r="AA1084" i="6" s="1"/>
  <c r="V1084" i="6"/>
  <c r="P1084" i="6"/>
  <c r="F1084" i="6"/>
  <c r="Q1084" i="6" s="1"/>
  <c r="Y1083" i="6"/>
  <c r="X1083" i="6"/>
  <c r="AA1083" i="6" s="1"/>
  <c r="V1083" i="6"/>
  <c r="Q1083" i="6"/>
  <c r="P1083" i="6"/>
  <c r="F1083" i="6"/>
  <c r="Y1082" i="6"/>
  <c r="X1082" i="6" s="1"/>
  <c r="AA1082" i="6" s="1"/>
  <c r="V1082" i="6"/>
  <c r="P1082" i="6"/>
  <c r="F1082" i="6"/>
  <c r="Q1082" i="6" s="1"/>
  <c r="Y1081" i="6"/>
  <c r="X1081" i="6"/>
  <c r="V1081" i="6"/>
  <c r="P1081" i="6"/>
  <c r="F1081" i="6"/>
  <c r="Q1081" i="6" s="1"/>
  <c r="Y1080" i="6"/>
  <c r="X1080" i="6"/>
  <c r="AA1080" i="6" s="1"/>
  <c r="V1080" i="6"/>
  <c r="P1080" i="6"/>
  <c r="F1080" i="6"/>
  <c r="Q1080" i="6" s="1"/>
  <c r="Y1079" i="6"/>
  <c r="X1079" i="6" s="1"/>
  <c r="V1079" i="6"/>
  <c r="Q1079" i="6"/>
  <c r="P1079" i="6"/>
  <c r="F1079" i="6"/>
  <c r="Y1078" i="6"/>
  <c r="X1078" i="6" s="1"/>
  <c r="AA1078" i="6" s="1"/>
  <c r="V1078" i="6"/>
  <c r="P1078" i="6"/>
  <c r="F1078" i="6"/>
  <c r="Q1078" i="6" s="1"/>
  <c r="Y1077" i="6"/>
  <c r="X1077" i="6"/>
  <c r="V1077" i="6"/>
  <c r="P1077" i="6"/>
  <c r="F1077" i="6"/>
  <c r="Q1077" i="6" s="1"/>
  <c r="Y1076" i="6"/>
  <c r="X1076" i="6"/>
  <c r="AA1076" i="6" s="1"/>
  <c r="V1076" i="6"/>
  <c r="P1076" i="6"/>
  <c r="F1076" i="6"/>
  <c r="Q1076" i="6" s="1"/>
  <c r="Y1075" i="6"/>
  <c r="X1075" i="6"/>
  <c r="AA1075" i="6" s="1"/>
  <c r="V1075" i="6"/>
  <c r="Q1075" i="6"/>
  <c r="P1075" i="6"/>
  <c r="F1075" i="6"/>
  <c r="Y1074" i="6"/>
  <c r="X1074" i="6" s="1"/>
  <c r="AA1074" i="6" s="1"/>
  <c r="V1074" i="6"/>
  <c r="P1074" i="6"/>
  <c r="F1074" i="6"/>
  <c r="Q1074" i="6" s="1"/>
  <c r="Y1073" i="6"/>
  <c r="X1073" i="6"/>
  <c r="V1073" i="6"/>
  <c r="P1073" i="6"/>
  <c r="F1073" i="6"/>
  <c r="Q1073" i="6" s="1"/>
  <c r="Y1072" i="6"/>
  <c r="X1072" i="6"/>
  <c r="AA1072" i="6" s="1"/>
  <c r="V1072" i="6"/>
  <c r="P1072" i="6"/>
  <c r="F1072" i="6"/>
  <c r="Q1072" i="6" s="1"/>
  <c r="Y1071" i="6"/>
  <c r="X1071" i="6" s="1"/>
  <c r="V1071" i="6"/>
  <c r="Q1071" i="6"/>
  <c r="P1071" i="6"/>
  <c r="F1071" i="6"/>
  <c r="Y1070" i="6"/>
  <c r="X1070" i="6" s="1"/>
  <c r="AA1070" i="6" s="1"/>
  <c r="V1070" i="6"/>
  <c r="P1070" i="6"/>
  <c r="F1070" i="6"/>
  <c r="Q1070" i="6" s="1"/>
  <c r="Y1069" i="6"/>
  <c r="X1069" i="6"/>
  <c r="V1069" i="6"/>
  <c r="P1069" i="6"/>
  <c r="F1069" i="6"/>
  <c r="Q1069" i="6" s="1"/>
  <c r="Y1068" i="6"/>
  <c r="X1068" i="6"/>
  <c r="AA1068" i="6" s="1"/>
  <c r="V1068" i="6"/>
  <c r="P1068" i="6"/>
  <c r="F1068" i="6"/>
  <c r="Q1068" i="6" s="1"/>
  <c r="Y1067" i="6"/>
  <c r="X1067" i="6"/>
  <c r="AA1067" i="6" s="1"/>
  <c r="V1067" i="6"/>
  <c r="Q1067" i="6"/>
  <c r="P1067" i="6"/>
  <c r="F1067" i="6"/>
  <c r="Y1066" i="6"/>
  <c r="X1066" i="6" s="1"/>
  <c r="AA1066" i="6" s="1"/>
  <c r="V1066" i="6"/>
  <c r="P1066" i="6"/>
  <c r="F1066" i="6"/>
  <c r="Q1066" i="6" s="1"/>
  <c r="Y1065" i="6"/>
  <c r="X1065" i="6"/>
  <c r="V1065" i="6"/>
  <c r="P1065" i="6"/>
  <c r="F1065" i="6"/>
  <c r="Q1065" i="6" s="1"/>
  <c r="Y1064" i="6"/>
  <c r="X1064" i="6"/>
  <c r="AA1064" i="6" s="1"/>
  <c r="V1064" i="6"/>
  <c r="P1064" i="6"/>
  <c r="F1064" i="6"/>
  <c r="Q1064" i="6" s="1"/>
  <c r="Y1063" i="6"/>
  <c r="X1063" i="6" s="1"/>
  <c r="V1063" i="6"/>
  <c r="Q1063" i="6"/>
  <c r="P1063" i="6"/>
  <c r="F1063" i="6"/>
  <c r="Y1062" i="6"/>
  <c r="X1062" i="6" s="1"/>
  <c r="AA1062" i="6" s="1"/>
  <c r="V1062" i="6"/>
  <c r="P1062" i="6"/>
  <c r="F1062" i="6"/>
  <c r="Q1062" i="6" s="1"/>
  <c r="Y1061" i="6"/>
  <c r="X1061" i="6"/>
  <c r="V1061" i="6"/>
  <c r="P1061" i="6"/>
  <c r="F1061" i="6"/>
  <c r="Q1061" i="6" s="1"/>
  <c r="Y1060" i="6"/>
  <c r="X1060" i="6"/>
  <c r="AA1060" i="6" s="1"/>
  <c r="V1060" i="6"/>
  <c r="P1060" i="6"/>
  <c r="F1060" i="6"/>
  <c r="Q1060" i="6" s="1"/>
  <c r="Y1059" i="6"/>
  <c r="X1059" i="6"/>
  <c r="AA1059" i="6" s="1"/>
  <c r="V1059" i="6"/>
  <c r="Q1059" i="6"/>
  <c r="P1059" i="6"/>
  <c r="F1059" i="6"/>
  <c r="Y1058" i="6"/>
  <c r="X1058" i="6" s="1"/>
  <c r="AA1058" i="6" s="1"/>
  <c r="V1058" i="6"/>
  <c r="P1058" i="6"/>
  <c r="F1058" i="6"/>
  <c r="Q1058" i="6" s="1"/>
  <c r="Y1057" i="6"/>
  <c r="X1057" i="6"/>
  <c r="V1057" i="6"/>
  <c r="P1057" i="6"/>
  <c r="F1057" i="6"/>
  <c r="Q1057" i="6" s="1"/>
  <c r="Y1056" i="6"/>
  <c r="X1056" i="6"/>
  <c r="AA1056" i="6" s="1"/>
  <c r="V1056" i="6"/>
  <c r="P1056" i="6"/>
  <c r="F1056" i="6"/>
  <c r="Q1056" i="6" s="1"/>
  <c r="Y1055" i="6"/>
  <c r="X1055" i="6" s="1"/>
  <c r="V1055" i="6"/>
  <c r="Q1055" i="6"/>
  <c r="P1055" i="6"/>
  <c r="F1055" i="6"/>
  <c r="C1055" i="6"/>
  <c r="AA1054" i="6"/>
  <c r="Y1054" i="6"/>
  <c r="X1054" i="6"/>
  <c r="V1054" i="6"/>
  <c r="P1054" i="6"/>
  <c r="F1054" i="6"/>
  <c r="Q1054" i="6" s="1"/>
  <c r="Y1053" i="6"/>
  <c r="X1053" i="6"/>
  <c r="AA1053" i="6" s="1"/>
  <c r="V1053" i="6"/>
  <c r="Q1053" i="6"/>
  <c r="P1053" i="6"/>
  <c r="F1053" i="6"/>
  <c r="AA1052" i="6"/>
  <c r="Y1052" i="6"/>
  <c r="X1052" i="6" s="1"/>
  <c r="V1052" i="6"/>
  <c r="Q1052" i="6"/>
  <c r="P1052" i="6"/>
  <c r="F1052" i="6"/>
  <c r="Y1051" i="6"/>
  <c r="X1051" i="6" s="1"/>
  <c r="V1051" i="6"/>
  <c r="P1051" i="6"/>
  <c r="F1051" i="6"/>
  <c r="Q1051" i="6" s="1"/>
  <c r="AA1050" i="6"/>
  <c r="Y1050" i="6"/>
  <c r="X1050" i="6"/>
  <c r="V1050" i="6"/>
  <c r="P1050" i="6"/>
  <c r="F1050" i="6"/>
  <c r="Q1050" i="6" s="1"/>
  <c r="Y1049" i="6"/>
  <c r="X1049" i="6"/>
  <c r="AA1049" i="6" s="1"/>
  <c r="V1049" i="6"/>
  <c r="Q1049" i="6"/>
  <c r="P1049" i="6"/>
  <c r="F1049" i="6"/>
  <c r="AA1048" i="6"/>
  <c r="Y1048" i="6"/>
  <c r="X1048" i="6" s="1"/>
  <c r="V1048" i="6"/>
  <c r="Q1048" i="6"/>
  <c r="P1048" i="6"/>
  <c r="F1048" i="6"/>
  <c r="Y1047" i="6"/>
  <c r="X1047" i="6" s="1"/>
  <c r="V1047" i="6"/>
  <c r="P1047" i="6"/>
  <c r="F1047" i="6"/>
  <c r="Q1047" i="6" s="1"/>
  <c r="AA1046" i="6"/>
  <c r="Y1046" i="6"/>
  <c r="X1046" i="6"/>
  <c r="V1046" i="6"/>
  <c r="P1046" i="6"/>
  <c r="F1046" i="6"/>
  <c r="Q1046" i="6" s="1"/>
  <c r="Y1045" i="6"/>
  <c r="X1045" i="6"/>
  <c r="AA1045" i="6" s="1"/>
  <c r="V1045" i="6"/>
  <c r="Q1045" i="6"/>
  <c r="P1045" i="6"/>
  <c r="F1045" i="6"/>
  <c r="AA1044" i="6"/>
  <c r="Y1044" i="6"/>
  <c r="X1044" i="6" s="1"/>
  <c r="V1044" i="6"/>
  <c r="Q1044" i="6"/>
  <c r="P1044" i="6"/>
  <c r="F1044" i="6"/>
  <c r="Y1043" i="6"/>
  <c r="X1043" i="6" s="1"/>
  <c r="V1043" i="6"/>
  <c r="P1043" i="6"/>
  <c r="F1043" i="6"/>
  <c r="Q1043" i="6" s="1"/>
  <c r="AA1042" i="6"/>
  <c r="Y1042" i="6"/>
  <c r="X1042" i="6"/>
  <c r="V1042" i="6"/>
  <c r="P1042" i="6"/>
  <c r="F1042" i="6"/>
  <c r="Q1042" i="6" s="1"/>
  <c r="Y1041" i="6"/>
  <c r="X1041" i="6"/>
  <c r="AA1041" i="6" s="1"/>
  <c r="V1041" i="6"/>
  <c r="Q1041" i="6"/>
  <c r="P1041" i="6"/>
  <c r="F1041" i="6"/>
  <c r="AA1040" i="6"/>
  <c r="Y1040" i="6"/>
  <c r="X1040" i="6" s="1"/>
  <c r="V1040" i="6"/>
  <c r="Q1040" i="6"/>
  <c r="P1040" i="6"/>
  <c r="F1040" i="6"/>
  <c r="Y1039" i="6"/>
  <c r="X1039" i="6" s="1"/>
  <c r="V1039" i="6"/>
  <c r="P1039" i="6"/>
  <c r="F1039" i="6"/>
  <c r="Q1039" i="6" s="1"/>
  <c r="AA1038" i="6"/>
  <c r="Y1038" i="6"/>
  <c r="X1038" i="6"/>
  <c r="V1038" i="6"/>
  <c r="P1038" i="6"/>
  <c r="F1038" i="6"/>
  <c r="Q1038" i="6" s="1"/>
  <c r="Y1037" i="6"/>
  <c r="X1037" i="6"/>
  <c r="AA1037" i="6" s="1"/>
  <c r="V1037" i="6"/>
  <c r="Q1037" i="6"/>
  <c r="P1037" i="6"/>
  <c r="F1037" i="6"/>
  <c r="AA1036" i="6"/>
  <c r="Y1036" i="6"/>
  <c r="X1036" i="6" s="1"/>
  <c r="V1036" i="6"/>
  <c r="Q1036" i="6"/>
  <c r="P1036" i="6"/>
  <c r="F1036" i="6"/>
  <c r="Y1035" i="6"/>
  <c r="X1035" i="6" s="1"/>
  <c r="V1035" i="6"/>
  <c r="P1035" i="6"/>
  <c r="F1035" i="6"/>
  <c r="Q1035" i="6" s="1"/>
  <c r="AA1034" i="6"/>
  <c r="Y1034" i="6"/>
  <c r="X1034" i="6"/>
  <c r="V1034" i="6"/>
  <c r="P1034" i="6"/>
  <c r="F1034" i="6"/>
  <c r="Q1034" i="6" s="1"/>
  <c r="C1034" i="6"/>
  <c r="AA1033" i="6"/>
  <c r="Y1033" i="6"/>
  <c r="X1033" i="6" s="1"/>
  <c r="V1033" i="6"/>
  <c r="Q1033" i="6"/>
  <c r="P1033" i="6"/>
  <c r="F1033" i="6"/>
  <c r="Y1032" i="6"/>
  <c r="X1032" i="6" s="1"/>
  <c r="V1032" i="6"/>
  <c r="P1032" i="6"/>
  <c r="F1032" i="6"/>
  <c r="Q1032" i="6" s="1"/>
  <c r="AA1031" i="6"/>
  <c r="Y1031" i="6"/>
  <c r="X1031" i="6"/>
  <c r="V1031" i="6"/>
  <c r="P1031" i="6"/>
  <c r="F1031" i="6"/>
  <c r="Q1031" i="6" s="1"/>
  <c r="Y1030" i="6"/>
  <c r="X1030" i="6"/>
  <c r="AA1030" i="6" s="1"/>
  <c r="V1030" i="6"/>
  <c r="Q1030" i="6"/>
  <c r="P1030" i="6"/>
  <c r="F1030" i="6"/>
  <c r="AA1029" i="6"/>
  <c r="Y1029" i="6"/>
  <c r="X1029" i="6" s="1"/>
  <c r="V1029" i="6"/>
  <c r="Q1029" i="6"/>
  <c r="P1029" i="6"/>
  <c r="F1029" i="6"/>
  <c r="Y1028" i="6"/>
  <c r="X1028" i="6" s="1"/>
  <c r="V1028" i="6"/>
  <c r="P1028" i="6"/>
  <c r="F1028" i="6"/>
  <c r="Q1028" i="6" s="1"/>
  <c r="AA1027" i="6"/>
  <c r="Y1027" i="6"/>
  <c r="X1027" i="6"/>
  <c r="V1027" i="6"/>
  <c r="P1027" i="6"/>
  <c r="F1027" i="6"/>
  <c r="Q1027" i="6" s="1"/>
  <c r="Y1026" i="6"/>
  <c r="X1026" i="6"/>
  <c r="AA1026" i="6" s="1"/>
  <c r="V1026" i="6"/>
  <c r="Q1026" i="6"/>
  <c r="P1026" i="6"/>
  <c r="F1026" i="6"/>
  <c r="AA1025" i="6"/>
  <c r="Y1025" i="6"/>
  <c r="X1025" i="6" s="1"/>
  <c r="V1025" i="6"/>
  <c r="Q1025" i="6"/>
  <c r="P1025" i="6"/>
  <c r="F1025" i="6"/>
  <c r="Y1024" i="6"/>
  <c r="X1024" i="6" s="1"/>
  <c r="V1024" i="6"/>
  <c r="P1024" i="6"/>
  <c r="F1024" i="6"/>
  <c r="Q1024" i="6" s="1"/>
  <c r="AA1023" i="6"/>
  <c r="Y1023" i="6"/>
  <c r="X1023" i="6"/>
  <c r="V1023" i="6"/>
  <c r="P1023" i="6"/>
  <c r="F1023" i="6"/>
  <c r="Q1023" i="6" s="1"/>
  <c r="Y1022" i="6"/>
  <c r="X1022" i="6"/>
  <c r="AA1022" i="6" s="1"/>
  <c r="V1022" i="6"/>
  <c r="Q1022" i="6"/>
  <c r="P1022" i="6"/>
  <c r="F1022" i="6"/>
  <c r="AA1021" i="6"/>
  <c r="Y1021" i="6"/>
  <c r="X1021" i="6" s="1"/>
  <c r="V1021" i="6"/>
  <c r="Q1021" i="6"/>
  <c r="P1021" i="6"/>
  <c r="F1021" i="6"/>
  <c r="Y1020" i="6"/>
  <c r="X1020" i="6" s="1"/>
  <c r="V1020" i="6"/>
  <c r="P1020" i="6"/>
  <c r="F1020" i="6"/>
  <c r="Q1020" i="6" s="1"/>
  <c r="AA1019" i="6"/>
  <c r="Y1019" i="6"/>
  <c r="X1019" i="6"/>
  <c r="V1019" i="6"/>
  <c r="P1019" i="6"/>
  <c r="F1019" i="6"/>
  <c r="Q1019" i="6" s="1"/>
  <c r="Y1018" i="6"/>
  <c r="X1018" i="6"/>
  <c r="AA1018" i="6" s="1"/>
  <c r="V1018" i="6"/>
  <c r="Q1018" i="6"/>
  <c r="P1018" i="6"/>
  <c r="F1018" i="6"/>
  <c r="AA1017" i="6"/>
  <c r="Y1017" i="6"/>
  <c r="X1017" i="6" s="1"/>
  <c r="V1017" i="6"/>
  <c r="Q1017" i="6"/>
  <c r="P1017" i="6"/>
  <c r="F1017" i="6"/>
  <c r="Y1016" i="6"/>
  <c r="X1016" i="6" s="1"/>
  <c r="V1016" i="6"/>
  <c r="P1016" i="6"/>
  <c r="F1016" i="6"/>
  <c r="Q1016" i="6" s="1"/>
  <c r="AA1015" i="6"/>
  <c r="Y1015" i="6"/>
  <c r="X1015" i="6"/>
  <c r="V1015" i="6"/>
  <c r="P1015" i="6"/>
  <c r="F1015" i="6"/>
  <c r="Q1015" i="6" s="1"/>
  <c r="Y1014" i="6"/>
  <c r="X1014" i="6"/>
  <c r="AA1014" i="6" s="1"/>
  <c r="V1014" i="6"/>
  <c r="Q1014" i="6"/>
  <c r="P1014" i="6"/>
  <c r="F1014" i="6"/>
  <c r="AA1013" i="6"/>
  <c r="Y1013" i="6"/>
  <c r="X1013" i="6" s="1"/>
  <c r="V1013" i="6"/>
  <c r="Q1013" i="6"/>
  <c r="P1013" i="6"/>
  <c r="F1013" i="6"/>
  <c r="Y1012" i="6"/>
  <c r="X1012" i="6" s="1"/>
  <c r="V1012" i="6"/>
  <c r="P1012" i="6"/>
  <c r="F1012" i="6"/>
  <c r="Q1012" i="6" s="1"/>
  <c r="AA1011" i="6"/>
  <c r="Y1011" i="6"/>
  <c r="X1011" i="6"/>
  <c r="V1011" i="6"/>
  <c r="P1011" i="6"/>
  <c r="F1011" i="6"/>
  <c r="Q1011" i="6" s="1"/>
  <c r="Y1010" i="6"/>
  <c r="X1010" i="6"/>
  <c r="AA1010" i="6" s="1"/>
  <c r="V1010" i="6"/>
  <c r="Q1010" i="6"/>
  <c r="P1010" i="6"/>
  <c r="F1010" i="6"/>
  <c r="AA1009" i="6"/>
  <c r="Y1009" i="6"/>
  <c r="X1009" i="6" s="1"/>
  <c r="V1009" i="6"/>
  <c r="Q1009" i="6"/>
  <c r="P1009" i="6"/>
  <c r="F1009" i="6"/>
  <c r="Y1008" i="6"/>
  <c r="X1008" i="6" s="1"/>
  <c r="V1008" i="6"/>
  <c r="P1008" i="6"/>
  <c r="F1008" i="6"/>
  <c r="Q1008" i="6" s="1"/>
  <c r="AA1007" i="6"/>
  <c r="Y1007" i="6"/>
  <c r="X1007" i="6"/>
  <c r="V1007" i="6"/>
  <c r="P1007" i="6"/>
  <c r="F1007" i="6"/>
  <c r="Q1007" i="6" s="1"/>
  <c r="Y1006" i="6"/>
  <c r="X1006" i="6"/>
  <c r="AA1006" i="6" s="1"/>
  <c r="V1006" i="6"/>
  <c r="Q1006" i="6"/>
  <c r="P1006" i="6"/>
  <c r="F1006" i="6"/>
  <c r="AA1005" i="6"/>
  <c r="Y1005" i="6"/>
  <c r="X1005" i="6" s="1"/>
  <c r="V1005" i="6"/>
  <c r="Q1005" i="6"/>
  <c r="P1005" i="6"/>
  <c r="F1005" i="6"/>
  <c r="Y1004" i="6"/>
  <c r="X1004" i="6" s="1"/>
  <c r="V1004" i="6"/>
  <c r="P1004" i="6"/>
  <c r="F1004" i="6"/>
  <c r="Q1004" i="6" s="1"/>
  <c r="AA1003" i="6"/>
  <c r="Y1003" i="6"/>
  <c r="X1003" i="6"/>
  <c r="V1003" i="6"/>
  <c r="P1003" i="6"/>
  <c r="F1003" i="6"/>
  <c r="Q1003" i="6" s="1"/>
  <c r="Y1002" i="6"/>
  <c r="X1002" i="6"/>
  <c r="AA1002" i="6" s="1"/>
  <c r="V1002" i="6"/>
  <c r="Q1002" i="6"/>
  <c r="P1002" i="6"/>
  <c r="F1002" i="6"/>
  <c r="Y1001" i="6"/>
  <c r="X1001" i="6"/>
  <c r="V1001" i="6"/>
  <c r="Q1001" i="6"/>
  <c r="P1001" i="6"/>
  <c r="F1001" i="6"/>
  <c r="Y1000" i="6"/>
  <c r="X1000" i="6" s="1"/>
  <c r="AA1000" i="6" s="1"/>
  <c r="V1000" i="6"/>
  <c r="P1000" i="6"/>
  <c r="F1000" i="6"/>
  <c r="Q1000" i="6" s="1"/>
  <c r="Y999" i="6"/>
  <c r="X999" i="6"/>
  <c r="V999" i="6"/>
  <c r="P999" i="6"/>
  <c r="F999" i="6"/>
  <c r="Q999" i="6" s="1"/>
  <c r="Y998" i="6"/>
  <c r="X998" i="6"/>
  <c r="AA998" i="6" s="1"/>
  <c r="V998" i="6"/>
  <c r="P998" i="6"/>
  <c r="F998" i="6"/>
  <c r="Q998" i="6" s="1"/>
  <c r="AA997" i="6"/>
  <c r="Y997" i="6"/>
  <c r="X997" i="6"/>
  <c r="V997" i="6"/>
  <c r="Q997" i="6"/>
  <c r="P997" i="6"/>
  <c r="F997" i="6"/>
  <c r="Y996" i="6"/>
  <c r="X996" i="6" s="1"/>
  <c r="AA996" i="6" s="1"/>
  <c r="V996" i="6"/>
  <c r="P996" i="6"/>
  <c r="F996" i="6"/>
  <c r="Q996" i="6" s="1"/>
  <c r="AA995" i="6"/>
  <c r="Y995" i="6"/>
  <c r="X995" i="6"/>
  <c r="V995" i="6"/>
  <c r="P995" i="6"/>
  <c r="F995" i="6"/>
  <c r="Q995" i="6" s="1"/>
  <c r="Y994" i="6"/>
  <c r="X994" i="6"/>
  <c r="AA994" i="6" s="1"/>
  <c r="V994" i="6"/>
  <c r="Q994" i="6"/>
  <c r="P994" i="6"/>
  <c r="F994" i="6"/>
  <c r="Y993" i="6"/>
  <c r="X993" i="6"/>
  <c r="V993" i="6"/>
  <c r="Q993" i="6"/>
  <c r="P993" i="6"/>
  <c r="F993" i="6"/>
  <c r="Y992" i="6"/>
  <c r="X992" i="6" s="1"/>
  <c r="AA992" i="6" s="1"/>
  <c r="V992" i="6"/>
  <c r="P992" i="6"/>
  <c r="F992" i="6"/>
  <c r="Q992" i="6" s="1"/>
  <c r="Y991" i="6"/>
  <c r="X991" i="6"/>
  <c r="V991" i="6"/>
  <c r="P991" i="6"/>
  <c r="F991" i="6"/>
  <c r="Q991" i="6" s="1"/>
  <c r="Y990" i="6"/>
  <c r="X990" i="6"/>
  <c r="AA990" i="6" s="1"/>
  <c r="V990" i="6"/>
  <c r="P990" i="6"/>
  <c r="F990" i="6"/>
  <c r="Q990" i="6" s="1"/>
  <c r="AA989" i="6"/>
  <c r="Y989" i="6"/>
  <c r="X989" i="6"/>
  <c r="V989" i="6"/>
  <c r="Q989" i="6"/>
  <c r="P989" i="6"/>
  <c r="F989" i="6"/>
  <c r="Y988" i="6"/>
  <c r="X988" i="6" s="1"/>
  <c r="AA988" i="6" s="1"/>
  <c r="V988" i="6"/>
  <c r="P988" i="6"/>
  <c r="F988" i="6"/>
  <c r="Q988" i="6" s="1"/>
  <c r="AA987" i="6"/>
  <c r="Y987" i="6"/>
  <c r="X987" i="6"/>
  <c r="V987" i="6"/>
  <c r="P987" i="6"/>
  <c r="F987" i="6"/>
  <c r="Q987" i="6" s="1"/>
  <c r="Y986" i="6"/>
  <c r="X986" i="6"/>
  <c r="AA986" i="6" s="1"/>
  <c r="V986" i="6"/>
  <c r="Q986" i="6"/>
  <c r="P986" i="6"/>
  <c r="F986" i="6"/>
  <c r="Y985" i="6"/>
  <c r="X985" i="6"/>
  <c r="V985" i="6"/>
  <c r="Q985" i="6"/>
  <c r="P985" i="6"/>
  <c r="F985" i="6"/>
  <c r="Y984" i="6"/>
  <c r="X984" i="6" s="1"/>
  <c r="AA984" i="6" s="1"/>
  <c r="V984" i="6"/>
  <c r="P984" i="6"/>
  <c r="F984" i="6"/>
  <c r="Q984" i="6" s="1"/>
  <c r="Y983" i="6"/>
  <c r="X983" i="6"/>
  <c r="V983" i="6"/>
  <c r="P983" i="6"/>
  <c r="F983" i="6"/>
  <c r="Q983" i="6" s="1"/>
  <c r="Y982" i="6"/>
  <c r="X982" i="6"/>
  <c r="AA982" i="6" s="1"/>
  <c r="V982" i="6"/>
  <c r="P982" i="6"/>
  <c r="F982" i="6"/>
  <c r="Q982" i="6" s="1"/>
  <c r="AA981" i="6"/>
  <c r="Y981" i="6"/>
  <c r="X981" i="6"/>
  <c r="V981" i="6"/>
  <c r="Q981" i="6"/>
  <c r="P981" i="6"/>
  <c r="F981" i="6"/>
  <c r="Y980" i="6"/>
  <c r="X980" i="6" s="1"/>
  <c r="AA980" i="6" s="1"/>
  <c r="V980" i="6"/>
  <c r="P980" i="6"/>
  <c r="F980" i="6"/>
  <c r="Q980" i="6" s="1"/>
  <c r="AA979" i="6"/>
  <c r="Y979" i="6"/>
  <c r="X979" i="6"/>
  <c r="V979" i="6"/>
  <c r="P979" i="6"/>
  <c r="F979" i="6"/>
  <c r="Q979" i="6" s="1"/>
  <c r="Y978" i="6"/>
  <c r="X978" i="6"/>
  <c r="AA978" i="6" s="1"/>
  <c r="V978" i="6"/>
  <c r="Q978" i="6"/>
  <c r="P978" i="6"/>
  <c r="F978" i="6"/>
  <c r="Y977" i="6"/>
  <c r="X977" i="6"/>
  <c r="V977" i="6"/>
  <c r="Q977" i="6"/>
  <c r="P977" i="6"/>
  <c r="F977" i="6"/>
  <c r="Y976" i="6"/>
  <c r="X976" i="6" s="1"/>
  <c r="AA976" i="6" s="1"/>
  <c r="V976" i="6"/>
  <c r="P976" i="6"/>
  <c r="F976" i="6"/>
  <c r="Q976" i="6" s="1"/>
  <c r="Y975" i="6"/>
  <c r="X975" i="6"/>
  <c r="V975" i="6"/>
  <c r="P975" i="6"/>
  <c r="F975" i="6"/>
  <c r="Q975" i="6" s="1"/>
  <c r="Y974" i="6"/>
  <c r="X974" i="6"/>
  <c r="AA974" i="6" s="1"/>
  <c r="V974" i="6"/>
  <c r="P974" i="6"/>
  <c r="F974" i="6"/>
  <c r="Q974" i="6" s="1"/>
  <c r="AA973" i="6"/>
  <c r="Y973" i="6"/>
  <c r="X973" i="6"/>
  <c r="V973" i="6"/>
  <c r="Q973" i="6"/>
  <c r="P973" i="6"/>
  <c r="F973" i="6"/>
  <c r="Y972" i="6"/>
  <c r="X972" i="6" s="1"/>
  <c r="AA972" i="6" s="1"/>
  <c r="V972" i="6"/>
  <c r="P972" i="6"/>
  <c r="F972" i="6"/>
  <c r="Q972" i="6" s="1"/>
  <c r="AA971" i="6"/>
  <c r="Y971" i="6"/>
  <c r="X971" i="6"/>
  <c r="V971" i="6"/>
  <c r="P971" i="6"/>
  <c r="F971" i="6"/>
  <c r="Q971" i="6" s="1"/>
  <c r="Y970" i="6"/>
  <c r="X970" i="6"/>
  <c r="AA970" i="6" s="1"/>
  <c r="V970" i="6"/>
  <c r="Q970" i="6"/>
  <c r="P970" i="6"/>
  <c r="F970" i="6"/>
  <c r="Y969" i="6"/>
  <c r="X969" i="6"/>
  <c r="V969" i="6"/>
  <c r="Q969" i="6"/>
  <c r="P969" i="6"/>
  <c r="F969" i="6"/>
  <c r="Y968" i="6"/>
  <c r="X968" i="6" s="1"/>
  <c r="AA968" i="6" s="1"/>
  <c r="V968" i="6"/>
  <c r="P968" i="6"/>
  <c r="F968" i="6"/>
  <c r="Q968" i="6" s="1"/>
  <c r="Y967" i="6"/>
  <c r="X967" i="6"/>
  <c r="V967" i="6"/>
  <c r="P967" i="6"/>
  <c r="F967" i="6"/>
  <c r="Q967" i="6" s="1"/>
  <c r="Y966" i="6"/>
  <c r="X966" i="6"/>
  <c r="AA966" i="6" s="1"/>
  <c r="V966" i="6"/>
  <c r="P966" i="6"/>
  <c r="F966" i="6"/>
  <c r="Q966" i="6" s="1"/>
  <c r="AA965" i="6"/>
  <c r="Y965" i="6"/>
  <c r="X965" i="6"/>
  <c r="V965" i="6"/>
  <c r="Q965" i="6"/>
  <c r="P965" i="6"/>
  <c r="F965" i="6"/>
  <c r="Y964" i="6"/>
  <c r="X964" i="6" s="1"/>
  <c r="AA964" i="6" s="1"/>
  <c r="V964" i="6"/>
  <c r="P964" i="6"/>
  <c r="F964" i="6"/>
  <c r="Q964" i="6" s="1"/>
  <c r="AA963" i="6"/>
  <c r="Y963" i="6"/>
  <c r="X963" i="6"/>
  <c r="V963" i="6"/>
  <c r="P963" i="6"/>
  <c r="F963" i="6"/>
  <c r="Q963" i="6" s="1"/>
  <c r="Y962" i="6"/>
  <c r="X962" i="6"/>
  <c r="AA962" i="6" s="1"/>
  <c r="V962" i="6"/>
  <c r="Q962" i="6"/>
  <c r="P962" i="6"/>
  <c r="F962" i="6"/>
  <c r="Y961" i="6"/>
  <c r="X961" i="6"/>
  <c r="V961" i="6"/>
  <c r="Q961" i="6"/>
  <c r="P961" i="6"/>
  <c r="F961" i="6"/>
  <c r="Y960" i="6"/>
  <c r="X960" i="6" s="1"/>
  <c r="AA960" i="6" s="1"/>
  <c r="V960" i="6"/>
  <c r="P960" i="6"/>
  <c r="F960" i="6"/>
  <c r="Q960" i="6" s="1"/>
  <c r="Y959" i="6"/>
  <c r="X959" i="6"/>
  <c r="V959" i="6"/>
  <c r="P959" i="6"/>
  <c r="F959" i="6"/>
  <c r="Q959" i="6" s="1"/>
  <c r="Y958" i="6"/>
  <c r="X958" i="6"/>
  <c r="AA958" i="6" s="1"/>
  <c r="V958" i="6"/>
  <c r="P958" i="6"/>
  <c r="F958" i="6"/>
  <c r="Q958" i="6" s="1"/>
  <c r="AA957" i="6"/>
  <c r="Y957" i="6"/>
  <c r="X957" i="6"/>
  <c r="V957" i="6"/>
  <c r="Q957" i="6"/>
  <c r="P957" i="6"/>
  <c r="F957" i="6"/>
  <c r="Y956" i="6"/>
  <c r="X956" i="6" s="1"/>
  <c r="AA956" i="6" s="1"/>
  <c r="V956" i="6"/>
  <c r="P956" i="6"/>
  <c r="F956" i="6"/>
  <c r="Q956" i="6" s="1"/>
  <c r="AA955" i="6"/>
  <c r="Y955" i="6"/>
  <c r="X955" i="6"/>
  <c r="V955" i="6"/>
  <c r="P955" i="6"/>
  <c r="F955" i="6"/>
  <c r="Q955" i="6" s="1"/>
  <c r="Y954" i="6"/>
  <c r="X954" i="6"/>
  <c r="AA954" i="6" s="1"/>
  <c r="V954" i="6"/>
  <c r="Q954" i="6"/>
  <c r="P954" i="6"/>
  <c r="F954" i="6"/>
  <c r="Y953" i="6"/>
  <c r="X953" i="6"/>
  <c r="V953" i="6"/>
  <c r="Q953" i="6"/>
  <c r="P953" i="6"/>
  <c r="F953" i="6"/>
  <c r="Y952" i="6"/>
  <c r="X952" i="6" s="1"/>
  <c r="AA952" i="6" s="1"/>
  <c r="V952" i="6"/>
  <c r="P952" i="6"/>
  <c r="F952" i="6"/>
  <c r="Q952" i="6" s="1"/>
  <c r="Y951" i="6"/>
  <c r="X951" i="6"/>
  <c r="V951" i="6"/>
  <c r="P951" i="6"/>
  <c r="F951" i="6"/>
  <c r="Q951" i="6" s="1"/>
  <c r="Y950" i="6"/>
  <c r="X950" i="6"/>
  <c r="AA950" i="6" s="1"/>
  <c r="V950" i="6"/>
  <c r="P950" i="6"/>
  <c r="F950" i="6"/>
  <c r="Q950" i="6" s="1"/>
  <c r="AA949" i="6"/>
  <c r="Y949" i="6"/>
  <c r="X949" i="6"/>
  <c r="V949" i="6"/>
  <c r="Q949" i="6"/>
  <c r="P949" i="6"/>
  <c r="F949" i="6"/>
  <c r="Y948" i="6"/>
  <c r="X948" i="6" s="1"/>
  <c r="AA948" i="6" s="1"/>
  <c r="V948" i="6"/>
  <c r="P948" i="6"/>
  <c r="F948" i="6"/>
  <c r="Q948" i="6" s="1"/>
  <c r="AA947" i="6"/>
  <c r="Y947" i="6"/>
  <c r="X947" i="6"/>
  <c r="V947" i="6"/>
  <c r="P947" i="6"/>
  <c r="F947" i="6"/>
  <c r="Q947" i="6" s="1"/>
  <c r="Y946" i="6"/>
  <c r="X946" i="6"/>
  <c r="AA946" i="6" s="1"/>
  <c r="V946" i="6"/>
  <c r="Q946" i="6"/>
  <c r="P946" i="6"/>
  <c r="F946" i="6"/>
  <c r="Y945" i="6"/>
  <c r="X945" i="6"/>
  <c r="V945" i="6"/>
  <c r="Q945" i="6"/>
  <c r="P945" i="6"/>
  <c r="F945" i="6"/>
  <c r="Y944" i="6"/>
  <c r="X944" i="6" s="1"/>
  <c r="AA944" i="6" s="1"/>
  <c r="V944" i="6"/>
  <c r="P944" i="6"/>
  <c r="F944" i="6"/>
  <c r="Q944" i="6" s="1"/>
  <c r="Y943" i="6"/>
  <c r="X943" i="6"/>
  <c r="V943" i="6"/>
  <c r="P943" i="6"/>
  <c r="F943" i="6"/>
  <c r="Q943" i="6" s="1"/>
  <c r="Y942" i="6"/>
  <c r="X942" i="6"/>
  <c r="AA942" i="6" s="1"/>
  <c r="V942" i="6"/>
  <c r="P942" i="6"/>
  <c r="F942" i="6"/>
  <c r="Q942" i="6" s="1"/>
  <c r="AA941" i="6"/>
  <c r="Y941" i="6"/>
  <c r="X941" i="6"/>
  <c r="V941" i="6"/>
  <c r="Q941" i="6"/>
  <c r="P941" i="6"/>
  <c r="F941" i="6"/>
  <c r="Y940" i="6"/>
  <c r="X940" i="6" s="1"/>
  <c r="AA940" i="6" s="1"/>
  <c r="V940" i="6"/>
  <c r="P940" i="6"/>
  <c r="F940" i="6"/>
  <c r="Q940" i="6" s="1"/>
  <c r="AA939" i="6"/>
  <c r="Y939" i="6"/>
  <c r="X939" i="6"/>
  <c r="V939" i="6"/>
  <c r="P939" i="6"/>
  <c r="F939" i="6"/>
  <c r="Q939" i="6" s="1"/>
  <c r="Y938" i="6"/>
  <c r="X938" i="6"/>
  <c r="AA938" i="6" s="1"/>
  <c r="V938" i="6"/>
  <c r="Q938" i="6"/>
  <c r="P938" i="6"/>
  <c r="F938" i="6"/>
  <c r="Y937" i="6"/>
  <c r="X937" i="6"/>
  <c r="V937" i="6"/>
  <c r="Q937" i="6"/>
  <c r="P937" i="6"/>
  <c r="F937" i="6"/>
  <c r="Y936" i="6"/>
  <c r="X936" i="6" s="1"/>
  <c r="AA936" i="6" s="1"/>
  <c r="V936" i="6"/>
  <c r="P936" i="6"/>
  <c r="F936" i="6"/>
  <c r="Q936" i="6" s="1"/>
  <c r="Y935" i="6"/>
  <c r="X935" i="6"/>
  <c r="V935" i="6"/>
  <c r="P935" i="6"/>
  <c r="F935" i="6"/>
  <c r="Q935" i="6" s="1"/>
  <c r="Y934" i="6"/>
  <c r="X934" i="6"/>
  <c r="AA934" i="6" s="1"/>
  <c r="V934" i="6"/>
  <c r="P934" i="6"/>
  <c r="F934" i="6"/>
  <c r="Q934" i="6" s="1"/>
  <c r="AA933" i="6"/>
  <c r="Y933" i="6"/>
  <c r="X933" i="6"/>
  <c r="V933" i="6"/>
  <c r="Q933" i="6"/>
  <c r="P933" i="6"/>
  <c r="F933" i="6"/>
  <c r="Y932" i="6"/>
  <c r="X932" i="6" s="1"/>
  <c r="AA932" i="6" s="1"/>
  <c r="V932" i="6"/>
  <c r="P932" i="6"/>
  <c r="F932" i="6"/>
  <c r="Q932" i="6" s="1"/>
  <c r="AA931" i="6"/>
  <c r="Y931" i="6"/>
  <c r="X931" i="6"/>
  <c r="V931" i="6"/>
  <c r="P931" i="6"/>
  <c r="F931" i="6"/>
  <c r="Q931" i="6" s="1"/>
  <c r="Y930" i="6"/>
  <c r="X930" i="6"/>
  <c r="AA930" i="6" s="1"/>
  <c r="V930" i="6"/>
  <c r="Q930" i="6"/>
  <c r="P930" i="6"/>
  <c r="F930" i="6"/>
  <c r="Y929" i="6"/>
  <c r="X929" i="6"/>
  <c r="V929" i="6"/>
  <c r="Q929" i="6"/>
  <c r="P929" i="6"/>
  <c r="F929" i="6"/>
  <c r="Y928" i="6"/>
  <c r="X928" i="6" s="1"/>
  <c r="AA928" i="6" s="1"/>
  <c r="V928" i="6"/>
  <c r="P928" i="6"/>
  <c r="F928" i="6"/>
  <c r="Q928" i="6" s="1"/>
  <c r="Y927" i="6"/>
  <c r="X927" i="6"/>
  <c r="V927" i="6"/>
  <c r="P927" i="6"/>
  <c r="F927" i="6"/>
  <c r="Q927" i="6" s="1"/>
  <c r="Y926" i="6"/>
  <c r="X926" i="6"/>
  <c r="AA926" i="6" s="1"/>
  <c r="V926" i="6"/>
  <c r="P926" i="6"/>
  <c r="F926" i="6"/>
  <c r="Q926" i="6" s="1"/>
  <c r="AA925" i="6"/>
  <c r="Y925" i="6"/>
  <c r="X925" i="6"/>
  <c r="V925" i="6"/>
  <c r="Q925" i="6"/>
  <c r="P925" i="6"/>
  <c r="F925" i="6"/>
  <c r="Y924" i="6"/>
  <c r="X924" i="6" s="1"/>
  <c r="AA924" i="6" s="1"/>
  <c r="V924" i="6"/>
  <c r="P924" i="6"/>
  <c r="F924" i="6"/>
  <c r="Q924" i="6" s="1"/>
  <c r="AA923" i="6"/>
  <c r="Y923" i="6"/>
  <c r="X923" i="6"/>
  <c r="V923" i="6"/>
  <c r="P923" i="6"/>
  <c r="F923" i="6"/>
  <c r="Q923" i="6" s="1"/>
  <c r="Y922" i="6"/>
  <c r="X922" i="6"/>
  <c r="AA922" i="6" s="1"/>
  <c r="V922" i="6"/>
  <c r="Q922" i="6"/>
  <c r="P922" i="6"/>
  <c r="F922" i="6"/>
  <c r="Y921" i="6"/>
  <c r="X921" i="6"/>
  <c r="V921" i="6"/>
  <c r="Q921" i="6"/>
  <c r="P921" i="6"/>
  <c r="F921" i="6"/>
  <c r="Y920" i="6"/>
  <c r="X920" i="6" s="1"/>
  <c r="AA920" i="6" s="1"/>
  <c r="V920" i="6"/>
  <c r="P920" i="6"/>
  <c r="F920" i="6"/>
  <c r="Q920" i="6" s="1"/>
  <c r="Y919" i="6"/>
  <c r="X919" i="6"/>
  <c r="V919" i="6"/>
  <c r="P919" i="6"/>
  <c r="F919" i="6"/>
  <c r="Q919" i="6" s="1"/>
  <c r="Y918" i="6"/>
  <c r="X918" i="6"/>
  <c r="AA918" i="6" s="1"/>
  <c r="V918" i="6"/>
  <c r="P918" i="6"/>
  <c r="F918" i="6"/>
  <c r="Q918" i="6" s="1"/>
  <c r="AA917" i="6"/>
  <c r="Y917" i="6"/>
  <c r="X917" i="6"/>
  <c r="V917" i="6"/>
  <c r="Q917" i="6"/>
  <c r="P917" i="6"/>
  <c r="F917" i="6"/>
  <c r="Y916" i="6"/>
  <c r="X916" i="6" s="1"/>
  <c r="AA916" i="6" s="1"/>
  <c r="V916" i="6"/>
  <c r="P916" i="6"/>
  <c r="F916" i="6"/>
  <c r="Q916" i="6" s="1"/>
  <c r="AA915" i="6"/>
  <c r="Y915" i="6"/>
  <c r="X915" i="6"/>
  <c r="V915" i="6"/>
  <c r="P915" i="6"/>
  <c r="F915" i="6"/>
  <c r="Q915" i="6" s="1"/>
  <c r="Y914" i="6"/>
  <c r="X914" i="6"/>
  <c r="AA914" i="6" s="1"/>
  <c r="V914" i="6"/>
  <c r="Q914" i="6"/>
  <c r="P914" i="6"/>
  <c r="F914" i="6"/>
  <c r="Y913" i="6"/>
  <c r="X913" i="6"/>
  <c r="V913" i="6"/>
  <c r="Q913" i="6"/>
  <c r="P913" i="6"/>
  <c r="F913" i="6"/>
  <c r="Y912" i="6"/>
  <c r="X912" i="6" s="1"/>
  <c r="AA912" i="6" s="1"/>
  <c r="V912" i="6"/>
  <c r="P912" i="6"/>
  <c r="F912" i="6"/>
  <c r="Q912" i="6" s="1"/>
  <c r="Y911" i="6"/>
  <c r="X911" i="6"/>
  <c r="V911" i="6"/>
  <c r="P911" i="6"/>
  <c r="F911" i="6"/>
  <c r="Q911" i="6" s="1"/>
  <c r="C911" i="6"/>
  <c r="Y910" i="6"/>
  <c r="X910" i="6" s="1"/>
  <c r="V910" i="6"/>
  <c r="Q910" i="6"/>
  <c r="P910" i="6"/>
  <c r="F910" i="6"/>
  <c r="AA909" i="6"/>
  <c r="Y909" i="6"/>
  <c r="X909" i="6" s="1"/>
  <c r="V909" i="6"/>
  <c r="P909" i="6"/>
  <c r="F909" i="6"/>
  <c r="Q909" i="6" s="1"/>
  <c r="AA908" i="6"/>
  <c r="Y908" i="6"/>
  <c r="X908" i="6"/>
  <c r="V908" i="6"/>
  <c r="P908" i="6"/>
  <c r="F908" i="6"/>
  <c r="Q908" i="6" s="1"/>
  <c r="Y907" i="6"/>
  <c r="X907" i="6" s="1"/>
  <c r="V907" i="6"/>
  <c r="Q907" i="6"/>
  <c r="P907" i="6"/>
  <c r="F907" i="6"/>
  <c r="Y906" i="6"/>
  <c r="X906" i="6" s="1"/>
  <c r="V906" i="6"/>
  <c r="Q906" i="6"/>
  <c r="P906" i="6"/>
  <c r="F906" i="6"/>
  <c r="AA905" i="6"/>
  <c r="Y905" i="6"/>
  <c r="X905" i="6" s="1"/>
  <c r="V905" i="6"/>
  <c r="P905" i="6"/>
  <c r="F905" i="6"/>
  <c r="Q905" i="6" s="1"/>
  <c r="Y904" i="6"/>
  <c r="X904" i="6"/>
  <c r="V904" i="6"/>
  <c r="P904" i="6"/>
  <c r="F904" i="6"/>
  <c r="Q904" i="6" s="1"/>
  <c r="Y903" i="6"/>
  <c r="X903" i="6" s="1"/>
  <c r="V903" i="6"/>
  <c r="P903" i="6"/>
  <c r="F903" i="6"/>
  <c r="Q903" i="6" s="1"/>
  <c r="Y902" i="6"/>
  <c r="X902" i="6" s="1"/>
  <c r="V902" i="6"/>
  <c r="Q902" i="6"/>
  <c r="P902" i="6"/>
  <c r="F902" i="6"/>
  <c r="AA901" i="6"/>
  <c r="Y901" i="6"/>
  <c r="X901" i="6" s="1"/>
  <c r="V901" i="6"/>
  <c r="P901" i="6"/>
  <c r="F901" i="6"/>
  <c r="Q901" i="6" s="1"/>
  <c r="AA900" i="6"/>
  <c r="Y900" i="6"/>
  <c r="X900" i="6"/>
  <c r="V900" i="6"/>
  <c r="P900" i="6"/>
  <c r="F900" i="6"/>
  <c r="Q900" i="6" s="1"/>
  <c r="Y899" i="6"/>
  <c r="X899" i="6" s="1"/>
  <c r="V899" i="6"/>
  <c r="Q899" i="6"/>
  <c r="P899" i="6"/>
  <c r="F899" i="6"/>
  <c r="Y898" i="6"/>
  <c r="X898" i="6" s="1"/>
  <c r="V898" i="6"/>
  <c r="Q898" i="6"/>
  <c r="P898" i="6"/>
  <c r="F898" i="6"/>
  <c r="AA897" i="6"/>
  <c r="Y897" i="6"/>
  <c r="X897" i="6" s="1"/>
  <c r="V897" i="6"/>
  <c r="P897" i="6"/>
  <c r="F897" i="6"/>
  <c r="Q897" i="6" s="1"/>
  <c r="Y896" i="6"/>
  <c r="X896" i="6"/>
  <c r="V896" i="6"/>
  <c r="P896" i="6"/>
  <c r="F896" i="6"/>
  <c r="Q896" i="6" s="1"/>
  <c r="Y895" i="6"/>
  <c r="X895" i="6" s="1"/>
  <c r="V895" i="6"/>
  <c r="P895" i="6"/>
  <c r="F895" i="6"/>
  <c r="Q895" i="6" s="1"/>
  <c r="Y894" i="6"/>
  <c r="X894" i="6" s="1"/>
  <c r="V894" i="6"/>
  <c r="Q894" i="6"/>
  <c r="P894" i="6"/>
  <c r="F894" i="6"/>
  <c r="AA893" i="6"/>
  <c r="Y893" i="6"/>
  <c r="X893" i="6" s="1"/>
  <c r="V893" i="6"/>
  <c r="P893" i="6"/>
  <c r="F893" i="6"/>
  <c r="Q893" i="6" s="1"/>
  <c r="AA892" i="6"/>
  <c r="Y892" i="6"/>
  <c r="X892" i="6"/>
  <c r="V892" i="6"/>
  <c r="P892" i="6"/>
  <c r="F892" i="6"/>
  <c r="Q892" i="6" s="1"/>
  <c r="Y891" i="6"/>
  <c r="X891" i="6" s="1"/>
  <c r="V891" i="6"/>
  <c r="Q891" i="6"/>
  <c r="P891" i="6"/>
  <c r="F891" i="6"/>
  <c r="C891" i="6"/>
  <c r="AA890" i="6"/>
  <c r="Y890" i="6"/>
  <c r="X890" i="6" s="1"/>
  <c r="V890" i="6"/>
  <c r="Q890" i="6"/>
  <c r="P890" i="6"/>
  <c r="F890" i="6"/>
  <c r="Y889" i="6"/>
  <c r="X889" i="6"/>
  <c r="V889" i="6"/>
  <c r="P889" i="6"/>
  <c r="F889" i="6"/>
  <c r="Q889" i="6" s="1"/>
  <c r="Y888" i="6"/>
  <c r="X888" i="6" s="1"/>
  <c r="V888" i="6"/>
  <c r="Q888" i="6"/>
  <c r="P888" i="6"/>
  <c r="F888" i="6"/>
  <c r="Y887" i="6"/>
  <c r="X887" i="6"/>
  <c r="AA887" i="6" s="1"/>
  <c r="V887" i="6"/>
  <c r="Q887" i="6"/>
  <c r="P887" i="6"/>
  <c r="F887" i="6"/>
  <c r="AA886" i="6"/>
  <c r="Y886" i="6"/>
  <c r="X886" i="6" s="1"/>
  <c r="V886" i="6"/>
  <c r="Q886" i="6"/>
  <c r="P886" i="6"/>
  <c r="F886" i="6"/>
  <c r="Y885" i="6"/>
  <c r="X885" i="6"/>
  <c r="V885" i="6"/>
  <c r="P885" i="6"/>
  <c r="F885" i="6"/>
  <c r="Q885" i="6" s="1"/>
  <c r="Y884" i="6"/>
  <c r="X884" i="6" s="1"/>
  <c r="V884" i="6"/>
  <c r="Q884" i="6"/>
  <c r="P884" i="6"/>
  <c r="F884" i="6"/>
  <c r="Y883" i="6"/>
  <c r="X883" i="6"/>
  <c r="AA883" i="6" s="1"/>
  <c r="V883" i="6"/>
  <c r="Q883" i="6"/>
  <c r="P883" i="6"/>
  <c r="F883" i="6"/>
  <c r="AA882" i="6"/>
  <c r="Y882" i="6"/>
  <c r="X882" i="6" s="1"/>
  <c r="V882" i="6"/>
  <c r="Q882" i="6"/>
  <c r="P882" i="6"/>
  <c r="F882" i="6"/>
  <c r="Y881" i="6"/>
  <c r="X881" i="6"/>
  <c r="V881" i="6"/>
  <c r="P881" i="6"/>
  <c r="F881" i="6"/>
  <c r="Q881" i="6" s="1"/>
  <c r="Y880" i="6"/>
  <c r="X880" i="6" s="1"/>
  <c r="V880" i="6"/>
  <c r="Q880" i="6"/>
  <c r="P880" i="6"/>
  <c r="F880" i="6"/>
  <c r="Y879" i="6"/>
  <c r="X879" i="6"/>
  <c r="AA879" i="6" s="1"/>
  <c r="V879" i="6"/>
  <c r="Q879" i="6"/>
  <c r="P879" i="6"/>
  <c r="F879" i="6"/>
  <c r="AA878" i="6"/>
  <c r="Y878" i="6"/>
  <c r="X878" i="6" s="1"/>
  <c r="V878" i="6"/>
  <c r="Q878" i="6"/>
  <c r="P878" i="6"/>
  <c r="F878" i="6"/>
  <c r="Y877" i="6"/>
  <c r="X877" i="6"/>
  <c r="V877" i="6"/>
  <c r="P877" i="6"/>
  <c r="F877" i="6"/>
  <c r="Q877" i="6" s="1"/>
  <c r="Y876" i="6"/>
  <c r="X876" i="6" s="1"/>
  <c r="V876" i="6"/>
  <c r="Q876" i="6"/>
  <c r="P876" i="6"/>
  <c r="F876" i="6"/>
  <c r="Y875" i="6"/>
  <c r="X875" i="6"/>
  <c r="AA875" i="6" s="1"/>
  <c r="V875" i="6"/>
  <c r="Q875" i="6"/>
  <c r="P875" i="6"/>
  <c r="F875" i="6"/>
  <c r="AA874" i="6"/>
  <c r="Y874" i="6"/>
  <c r="X874" i="6" s="1"/>
  <c r="V874" i="6"/>
  <c r="Q874" i="6"/>
  <c r="P874" i="6"/>
  <c r="F874" i="6"/>
  <c r="Y873" i="6"/>
  <c r="X873" i="6"/>
  <c r="V873" i="6"/>
  <c r="P873" i="6"/>
  <c r="F873" i="6"/>
  <c r="Q873" i="6" s="1"/>
  <c r="Y872" i="6"/>
  <c r="X872" i="6" s="1"/>
  <c r="V872" i="6"/>
  <c r="Q872" i="6"/>
  <c r="P872" i="6"/>
  <c r="F872" i="6"/>
  <c r="C872" i="6"/>
  <c r="AA871" i="6"/>
  <c r="Y871" i="6"/>
  <c r="X871" i="6" s="1"/>
  <c r="V871" i="6"/>
  <c r="P871" i="6"/>
  <c r="F871" i="6"/>
  <c r="Q871" i="6" s="1"/>
  <c r="AA870" i="6"/>
  <c r="Y870" i="6"/>
  <c r="X870" i="6"/>
  <c r="V870" i="6"/>
  <c r="P870" i="6"/>
  <c r="F870" i="6"/>
  <c r="Q870" i="6" s="1"/>
  <c r="Y869" i="6"/>
  <c r="X869" i="6" s="1"/>
  <c r="V869" i="6"/>
  <c r="Q869" i="6"/>
  <c r="P869" i="6"/>
  <c r="F869" i="6"/>
  <c r="Y868" i="6"/>
  <c r="X868" i="6" s="1"/>
  <c r="AA868" i="6" s="1"/>
  <c r="V868" i="6"/>
  <c r="Q868" i="6"/>
  <c r="P868" i="6"/>
  <c r="F868" i="6"/>
  <c r="AA867" i="6"/>
  <c r="Y867" i="6"/>
  <c r="X867" i="6" s="1"/>
  <c r="V867" i="6"/>
  <c r="P867" i="6"/>
  <c r="F867" i="6"/>
  <c r="Q867" i="6" s="1"/>
  <c r="Y866" i="6"/>
  <c r="X866" i="6"/>
  <c r="V866" i="6"/>
  <c r="P866" i="6"/>
  <c r="F866" i="6"/>
  <c r="Q866" i="6" s="1"/>
  <c r="Y865" i="6"/>
  <c r="X865" i="6" s="1"/>
  <c r="AA865" i="6" s="1"/>
  <c r="V865" i="6"/>
  <c r="P865" i="6"/>
  <c r="F865" i="6"/>
  <c r="Q865" i="6" s="1"/>
  <c r="Y864" i="6"/>
  <c r="X864" i="6" s="1"/>
  <c r="V864" i="6"/>
  <c r="Q864" i="6"/>
  <c r="P864" i="6"/>
  <c r="F864" i="6"/>
  <c r="AA863" i="6"/>
  <c r="Y863" i="6"/>
  <c r="X863" i="6" s="1"/>
  <c r="V863" i="6"/>
  <c r="P863" i="6"/>
  <c r="F863" i="6"/>
  <c r="Q863" i="6" s="1"/>
  <c r="AA862" i="6"/>
  <c r="Y862" i="6"/>
  <c r="X862" i="6"/>
  <c r="V862" i="6"/>
  <c r="P862" i="6"/>
  <c r="F862" i="6"/>
  <c r="Q862" i="6" s="1"/>
  <c r="Y861" i="6"/>
  <c r="X861" i="6" s="1"/>
  <c r="V861" i="6"/>
  <c r="Q861" i="6"/>
  <c r="P861" i="6"/>
  <c r="F861" i="6"/>
  <c r="Y860" i="6"/>
  <c r="X860" i="6" s="1"/>
  <c r="AA860" i="6" s="1"/>
  <c r="V860" i="6"/>
  <c r="Q860" i="6"/>
  <c r="P860" i="6"/>
  <c r="F860" i="6"/>
  <c r="AA859" i="6"/>
  <c r="Y859" i="6"/>
  <c r="X859" i="6" s="1"/>
  <c r="V859" i="6"/>
  <c r="P859" i="6"/>
  <c r="F859" i="6"/>
  <c r="Q859" i="6" s="1"/>
  <c r="Y858" i="6"/>
  <c r="X858" i="6"/>
  <c r="V858" i="6"/>
  <c r="P858" i="6"/>
  <c r="F858" i="6"/>
  <c r="Q858" i="6" s="1"/>
  <c r="Y857" i="6"/>
  <c r="X857" i="6" s="1"/>
  <c r="AA857" i="6" s="1"/>
  <c r="V857" i="6"/>
  <c r="P857" i="6"/>
  <c r="F857" i="6"/>
  <c r="Q857" i="6" s="1"/>
  <c r="Y856" i="6"/>
  <c r="X856" i="6" s="1"/>
  <c r="V856" i="6"/>
  <c r="Q856" i="6"/>
  <c r="P856" i="6"/>
  <c r="F856" i="6"/>
  <c r="AA855" i="6"/>
  <c r="Y855" i="6"/>
  <c r="X855" i="6" s="1"/>
  <c r="V855" i="6"/>
  <c r="P855" i="6"/>
  <c r="F855" i="6"/>
  <c r="Q855" i="6" s="1"/>
  <c r="AA854" i="6"/>
  <c r="Y854" i="6"/>
  <c r="X854" i="6"/>
  <c r="V854" i="6"/>
  <c r="P854" i="6"/>
  <c r="F854" i="6"/>
  <c r="Q854" i="6" s="1"/>
  <c r="Y853" i="6"/>
  <c r="X853" i="6" s="1"/>
  <c r="V853" i="6"/>
  <c r="Q853" i="6"/>
  <c r="P853" i="6"/>
  <c r="F853" i="6"/>
  <c r="Y852" i="6"/>
  <c r="X852" i="6" s="1"/>
  <c r="AA852" i="6" s="1"/>
  <c r="V852" i="6"/>
  <c r="Q852" i="6"/>
  <c r="P852" i="6"/>
  <c r="F852" i="6"/>
  <c r="AA851" i="6"/>
  <c r="Y851" i="6"/>
  <c r="X851" i="6" s="1"/>
  <c r="V851" i="6"/>
  <c r="P851" i="6"/>
  <c r="F851" i="6"/>
  <c r="Q851" i="6" s="1"/>
  <c r="Y850" i="6"/>
  <c r="X850" i="6"/>
  <c r="V850" i="6"/>
  <c r="P850" i="6"/>
  <c r="F850" i="6"/>
  <c r="Q850" i="6" s="1"/>
  <c r="Y849" i="6"/>
  <c r="X849" i="6" s="1"/>
  <c r="AA849" i="6" s="1"/>
  <c r="V849" i="6"/>
  <c r="P849" i="6"/>
  <c r="F849" i="6"/>
  <c r="Q849" i="6" s="1"/>
  <c r="Y848" i="6"/>
  <c r="X848" i="6" s="1"/>
  <c r="V848" i="6"/>
  <c r="Q848" i="6"/>
  <c r="P848" i="6"/>
  <c r="F848" i="6"/>
  <c r="AA847" i="6"/>
  <c r="Y847" i="6"/>
  <c r="X847" i="6" s="1"/>
  <c r="V847" i="6"/>
  <c r="P847" i="6"/>
  <c r="F847" i="6"/>
  <c r="Q847" i="6" s="1"/>
  <c r="AA846" i="6"/>
  <c r="Y846" i="6"/>
  <c r="X846" i="6"/>
  <c r="V846" i="6"/>
  <c r="P846" i="6"/>
  <c r="F846" i="6"/>
  <c r="Q846" i="6" s="1"/>
  <c r="Y845" i="6"/>
  <c r="X845" i="6" s="1"/>
  <c r="V845" i="6"/>
  <c r="Q845" i="6"/>
  <c r="P845" i="6"/>
  <c r="F845" i="6"/>
  <c r="Y844" i="6"/>
  <c r="X844" i="6" s="1"/>
  <c r="AA844" i="6" s="1"/>
  <c r="V844" i="6"/>
  <c r="Q844" i="6"/>
  <c r="P844" i="6"/>
  <c r="F844" i="6"/>
  <c r="AA843" i="6"/>
  <c r="Y843" i="6"/>
  <c r="X843" i="6" s="1"/>
  <c r="V843" i="6"/>
  <c r="P843" i="6"/>
  <c r="F843" i="6"/>
  <c r="Q843" i="6" s="1"/>
  <c r="Y842" i="6"/>
  <c r="X842" i="6"/>
  <c r="V842" i="6"/>
  <c r="P842" i="6"/>
  <c r="F842" i="6"/>
  <c r="Q842" i="6" s="1"/>
  <c r="Y841" i="6"/>
  <c r="X841" i="6" s="1"/>
  <c r="AA841" i="6" s="1"/>
  <c r="V841" i="6"/>
  <c r="P841" i="6"/>
  <c r="F841" i="6"/>
  <c r="Q841" i="6" s="1"/>
  <c r="Y840" i="6"/>
  <c r="X840" i="6" s="1"/>
  <c r="V840" i="6"/>
  <c r="Q840" i="6"/>
  <c r="P840" i="6"/>
  <c r="F840" i="6"/>
  <c r="AA839" i="6"/>
  <c r="Y839" i="6"/>
  <c r="X839" i="6" s="1"/>
  <c r="V839" i="6"/>
  <c r="P839" i="6"/>
  <c r="F839" i="6"/>
  <c r="Q839" i="6" s="1"/>
  <c r="AA838" i="6"/>
  <c r="Y838" i="6"/>
  <c r="X838" i="6"/>
  <c r="V838" i="6"/>
  <c r="P838" i="6"/>
  <c r="F838" i="6"/>
  <c r="Q838" i="6" s="1"/>
  <c r="Y837" i="6"/>
  <c r="X837" i="6" s="1"/>
  <c r="V837" i="6"/>
  <c r="Q837" i="6"/>
  <c r="P837" i="6"/>
  <c r="F837" i="6"/>
  <c r="Y836" i="6"/>
  <c r="X836" i="6" s="1"/>
  <c r="AA836" i="6" s="1"/>
  <c r="V836" i="6"/>
  <c r="Q836" i="6"/>
  <c r="P836" i="6"/>
  <c r="F836" i="6"/>
  <c r="AA835" i="6"/>
  <c r="Y835" i="6"/>
  <c r="X835" i="6" s="1"/>
  <c r="V835" i="6"/>
  <c r="P835" i="6"/>
  <c r="F835" i="6"/>
  <c r="Q835" i="6" s="1"/>
  <c r="Y834" i="6"/>
  <c r="X834" i="6"/>
  <c r="V834" i="6"/>
  <c r="P834" i="6"/>
  <c r="F834" i="6"/>
  <c r="Q834" i="6" s="1"/>
  <c r="Y833" i="6"/>
  <c r="X833" i="6" s="1"/>
  <c r="AA833" i="6" s="1"/>
  <c r="V833" i="6"/>
  <c r="P833" i="6"/>
  <c r="F833" i="6"/>
  <c r="Q833" i="6" s="1"/>
  <c r="Y832" i="6"/>
  <c r="X832" i="6" s="1"/>
  <c r="V832" i="6"/>
  <c r="Q832" i="6"/>
  <c r="P832" i="6"/>
  <c r="F832" i="6"/>
  <c r="AA831" i="6"/>
  <c r="Y831" i="6"/>
  <c r="X831" i="6" s="1"/>
  <c r="V831" i="6"/>
  <c r="P831" i="6"/>
  <c r="F831" i="6"/>
  <c r="Q831" i="6" s="1"/>
  <c r="AA830" i="6"/>
  <c r="Y830" i="6"/>
  <c r="X830" i="6"/>
  <c r="V830" i="6"/>
  <c r="P830" i="6"/>
  <c r="F830" i="6"/>
  <c r="Q830" i="6" s="1"/>
  <c r="Y829" i="6"/>
  <c r="X829" i="6" s="1"/>
  <c r="V829" i="6"/>
  <c r="Q829" i="6"/>
  <c r="P829" i="6"/>
  <c r="F829" i="6"/>
  <c r="Y828" i="6"/>
  <c r="X828" i="6" s="1"/>
  <c r="AA828" i="6" s="1"/>
  <c r="V828" i="6"/>
  <c r="Q828" i="6"/>
  <c r="P828" i="6"/>
  <c r="F828" i="6"/>
  <c r="AA827" i="6"/>
  <c r="Y827" i="6"/>
  <c r="X827" i="6" s="1"/>
  <c r="V827" i="6"/>
  <c r="P827" i="6"/>
  <c r="F827" i="6"/>
  <c r="Q827" i="6" s="1"/>
  <c r="Y826" i="6"/>
  <c r="X826" i="6"/>
  <c r="V826" i="6"/>
  <c r="P826" i="6"/>
  <c r="F826" i="6"/>
  <c r="Q826" i="6" s="1"/>
  <c r="Y825" i="6"/>
  <c r="X825" i="6" s="1"/>
  <c r="AA825" i="6" s="1"/>
  <c r="V825" i="6"/>
  <c r="P825" i="6"/>
  <c r="F825" i="6"/>
  <c r="Q825" i="6" s="1"/>
  <c r="Y824" i="6"/>
  <c r="X824" i="6" s="1"/>
  <c r="V824" i="6"/>
  <c r="Q824" i="6"/>
  <c r="P824" i="6"/>
  <c r="F824" i="6"/>
  <c r="AA823" i="6"/>
  <c r="Y823" i="6"/>
  <c r="X823" i="6" s="1"/>
  <c r="V823" i="6"/>
  <c r="P823" i="6"/>
  <c r="F823" i="6"/>
  <c r="Q823" i="6" s="1"/>
  <c r="AA822" i="6"/>
  <c r="Y822" i="6"/>
  <c r="X822" i="6"/>
  <c r="V822" i="6"/>
  <c r="T822" i="6"/>
  <c r="P822" i="6"/>
  <c r="F822" i="6"/>
  <c r="Q822" i="6" s="1"/>
  <c r="Y821" i="6"/>
  <c r="X821" i="6" s="1"/>
  <c r="V821" i="6"/>
  <c r="Q821" i="6"/>
  <c r="P821" i="6"/>
  <c r="F821" i="6"/>
  <c r="Y820" i="6"/>
  <c r="X820" i="6" s="1"/>
  <c r="AA820" i="6" s="1"/>
  <c r="V820" i="6"/>
  <c r="Q820" i="6"/>
  <c r="P820" i="6"/>
  <c r="F820" i="6"/>
  <c r="AA819" i="6"/>
  <c r="Y819" i="6"/>
  <c r="X819" i="6" s="1"/>
  <c r="V819" i="6"/>
  <c r="P819" i="6"/>
  <c r="F819" i="6"/>
  <c r="Q819" i="6" s="1"/>
  <c r="Y818" i="6"/>
  <c r="X818" i="6"/>
  <c r="V818" i="6"/>
  <c r="P818" i="6"/>
  <c r="F818" i="6"/>
  <c r="Q818" i="6" s="1"/>
  <c r="Y817" i="6"/>
  <c r="X817" i="6" s="1"/>
  <c r="AA817" i="6" s="1"/>
  <c r="V817" i="6"/>
  <c r="P817" i="6"/>
  <c r="F817" i="6"/>
  <c r="Q817" i="6" s="1"/>
  <c r="Y816" i="6"/>
  <c r="X816" i="6" s="1"/>
  <c r="V816" i="6"/>
  <c r="Q816" i="6"/>
  <c r="P816" i="6"/>
  <c r="F816" i="6"/>
  <c r="AA815" i="6"/>
  <c r="Y815" i="6"/>
  <c r="X815" i="6" s="1"/>
  <c r="V815" i="6"/>
  <c r="P815" i="6"/>
  <c r="F815" i="6"/>
  <c r="Q815" i="6" s="1"/>
  <c r="AA814" i="6"/>
  <c r="Y814" i="6"/>
  <c r="X814" i="6"/>
  <c r="V814" i="6"/>
  <c r="P814" i="6"/>
  <c r="F814" i="6"/>
  <c r="Q814" i="6" s="1"/>
  <c r="A814" i="6"/>
  <c r="AA813" i="6"/>
  <c r="Y813" i="6"/>
  <c r="X813" i="6"/>
  <c r="V813" i="6"/>
  <c r="Q813" i="6"/>
  <c r="P813" i="6"/>
  <c r="F813" i="6"/>
  <c r="A813" i="6"/>
  <c r="AA812" i="6"/>
  <c r="Y812" i="6"/>
  <c r="X812" i="6"/>
  <c r="V812" i="6"/>
  <c r="P812" i="6"/>
  <c r="F812" i="6"/>
  <c r="Q812" i="6" s="1"/>
  <c r="C812" i="6"/>
  <c r="A812" i="6"/>
  <c r="Y811" i="6"/>
  <c r="X811" i="6" s="1"/>
  <c r="AA811" i="6" s="1"/>
  <c r="V811" i="6"/>
  <c r="P811" i="6"/>
  <c r="F811" i="6"/>
  <c r="Q811" i="6" s="1"/>
  <c r="A811" i="6"/>
  <c r="Y810" i="6"/>
  <c r="X810" i="6"/>
  <c r="AA810" i="6" s="1"/>
  <c r="V810" i="6"/>
  <c r="Q810" i="6"/>
  <c r="P810" i="6"/>
  <c r="F810" i="6"/>
  <c r="A810" i="6"/>
  <c r="AA809" i="6"/>
  <c r="Y809" i="6"/>
  <c r="X809" i="6" s="1"/>
  <c r="V809" i="6"/>
  <c r="Q809" i="6"/>
  <c r="P809" i="6"/>
  <c r="F809" i="6"/>
  <c r="A809" i="6"/>
  <c r="Y808" i="6"/>
  <c r="X808" i="6"/>
  <c r="AA808" i="6" s="1"/>
  <c r="V808" i="6"/>
  <c r="P808" i="6"/>
  <c r="F808" i="6"/>
  <c r="Q808" i="6" s="1"/>
  <c r="A808" i="6"/>
  <c r="Y807" i="6"/>
  <c r="X807" i="6" s="1"/>
  <c r="V807" i="6"/>
  <c r="P807" i="6"/>
  <c r="F807" i="6"/>
  <c r="Q807" i="6" s="1"/>
  <c r="A807" i="6"/>
  <c r="Y806" i="6"/>
  <c r="X806" i="6" s="1"/>
  <c r="V806" i="6"/>
  <c r="Q806" i="6"/>
  <c r="P806" i="6"/>
  <c r="F806" i="6"/>
  <c r="A806" i="6"/>
  <c r="AA805" i="6"/>
  <c r="Y805" i="6"/>
  <c r="X805" i="6" s="1"/>
  <c r="V805" i="6"/>
  <c r="P805" i="6"/>
  <c r="F805" i="6"/>
  <c r="Q805" i="6" s="1"/>
  <c r="A805" i="6"/>
  <c r="Y804" i="6"/>
  <c r="X804" i="6"/>
  <c r="AA804" i="6" s="1"/>
  <c r="V804" i="6"/>
  <c r="Q804" i="6"/>
  <c r="P804" i="6"/>
  <c r="F804" i="6"/>
  <c r="A804" i="6"/>
  <c r="Y803" i="6"/>
  <c r="X803" i="6" s="1"/>
  <c r="AA803" i="6" s="1"/>
  <c r="V803" i="6"/>
  <c r="Q803" i="6"/>
  <c r="P803" i="6"/>
  <c r="F803" i="6"/>
  <c r="A803" i="6"/>
  <c r="Y802" i="6"/>
  <c r="X802" i="6"/>
  <c r="V802" i="6"/>
  <c r="P802" i="6"/>
  <c r="F802" i="6"/>
  <c r="Q802" i="6" s="1"/>
  <c r="A802" i="6"/>
  <c r="AA801" i="6"/>
  <c r="Y801" i="6"/>
  <c r="X801" i="6" s="1"/>
  <c r="V801" i="6"/>
  <c r="Q801" i="6"/>
  <c r="P801" i="6"/>
  <c r="F801" i="6"/>
  <c r="A801" i="6"/>
  <c r="AA800" i="6"/>
  <c r="Y800" i="6"/>
  <c r="X800" i="6"/>
  <c r="V800" i="6"/>
  <c r="P800" i="6"/>
  <c r="F800" i="6"/>
  <c r="Q800" i="6" s="1"/>
  <c r="A800" i="6"/>
  <c r="Y799" i="6"/>
  <c r="X799" i="6" s="1"/>
  <c r="V799" i="6"/>
  <c r="Q799" i="6"/>
  <c r="P799" i="6"/>
  <c r="F799" i="6"/>
  <c r="C799" i="6"/>
  <c r="A799" i="6"/>
  <c r="AA798" i="6"/>
  <c r="Y798" i="6"/>
  <c r="X798" i="6"/>
  <c r="V798" i="6"/>
  <c r="Q798" i="6"/>
  <c r="P798" i="6"/>
  <c r="F798" i="6"/>
  <c r="A798" i="6"/>
  <c r="Y797" i="6"/>
  <c r="X797" i="6"/>
  <c r="V797" i="6"/>
  <c r="P797" i="6"/>
  <c r="F797" i="6"/>
  <c r="Q797" i="6" s="1"/>
  <c r="A797" i="6"/>
  <c r="Y796" i="6"/>
  <c r="X796" i="6" s="1"/>
  <c r="V796" i="6"/>
  <c r="Q796" i="6"/>
  <c r="P796" i="6"/>
  <c r="F796" i="6"/>
  <c r="A796" i="6"/>
  <c r="AA795" i="6"/>
  <c r="Y795" i="6"/>
  <c r="X795" i="6"/>
  <c r="V795" i="6"/>
  <c r="P795" i="6"/>
  <c r="F795" i="6"/>
  <c r="Q795" i="6" s="1"/>
  <c r="A795" i="6"/>
  <c r="AA794" i="6"/>
  <c r="Y794" i="6"/>
  <c r="X794" i="6"/>
  <c r="V794" i="6"/>
  <c r="Q794" i="6"/>
  <c r="P794" i="6"/>
  <c r="F794" i="6"/>
  <c r="A794" i="6"/>
  <c r="AA793" i="6"/>
  <c r="Y793" i="6"/>
  <c r="X793" i="6"/>
  <c r="V793" i="6"/>
  <c r="P793" i="6"/>
  <c r="F793" i="6"/>
  <c r="Q793" i="6" s="1"/>
  <c r="A793" i="6"/>
  <c r="Y792" i="6"/>
  <c r="X792" i="6" s="1"/>
  <c r="V792" i="6"/>
  <c r="Q792" i="6"/>
  <c r="P792" i="6"/>
  <c r="F792" i="6"/>
  <c r="A792" i="6"/>
  <c r="AA791" i="6"/>
  <c r="Y791" i="6"/>
  <c r="X791" i="6"/>
  <c r="V791" i="6"/>
  <c r="P791" i="6"/>
  <c r="F791" i="6"/>
  <c r="Q791" i="6" s="1"/>
  <c r="A791" i="6"/>
  <c r="Y790" i="6"/>
  <c r="X790" i="6"/>
  <c r="AA790" i="6" s="1"/>
  <c r="V790" i="6"/>
  <c r="Q790" i="6"/>
  <c r="P790" i="6"/>
  <c r="F790" i="6"/>
  <c r="A790" i="6"/>
  <c r="Y789" i="6"/>
  <c r="X789" i="6"/>
  <c r="V789" i="6"/>
  <c r="P789" i="6"/>
  <c r="F789" i="6"/>
  <c r="Q789" i="6" s="1"/>
  <c r="A789" i="6"/>
  <c r="Y788" i="6"/>
  <c r="X788" i="6"/>
  <c r="AA788" i="6" s="1"/>
  <c r="V788" i="6"/>
  <c r="Q788" i="6"/>
  <c r="P788" i="6"/>
  <c r="F788" i="6"/>
  <c r="A788" i="6"/>
  <c r="AA787" i="6"/>
  <c r="Y787" i="6"/>
  <c r="X787" i="6"/>
  <c r="V787" i="6"/>
  <c r="P787" i="6"/>
  <c r="F787" i="6"/>
  <c r="Q787" i="6" s="1"/>
  <c r="A787" i="6"/>
  <c r="Y786" i="6"/>
  <c r="X786" i="6" s="1"/>
  <c r="AA786" i="6" s="1"/>
  <c r="V786" i="6"/>
  <c r="Q786" i="6"/>
  <c r="P786" i="6"/>
  <c r="F786" i="6"/>
  <c r="A786" i="6"/>
  <c r="AA785" i="6"/>
  <c r="Y785" i="6"/>
  <c r="X785" i="6"/>
  <c r="V785" i="6"/>
  <c r="P785" i="6"/>
  <c r="F785" i="6"/>
  <c r="Q785" i="6" s="1"/>
  <c r="A785" i="6"/>
  <c r="AA784" i="6"/>
  <c r="Y784" i="6"/>
  <c r="X784" i="6" s="1"/>
  <c r="V784" i="6"/>
  <c r="Q784" i="6"/>
  <c r="P784" i="6"/>
  <c r="F784" i="6"/>
  <c r="A784" i="6"/>
  <c r="Y783" i="6"/>
  <c r="X783" i="6"/>
  <c r="V783" i="6"/>
  <c r="P783" i="6"/>
  <c r="F783" i="6"/>
  <c r="Q783" i="6" s="1"/>
  <c r="A783" i="6"/>
  <c r="Y782" i="6"/>
  <c r="X782" i="6"/>
  <c r="AA782" i="6" s="1"/>
  <c r="V782" i="6"/>
  <c r="Q782" i="6"/>
  <c r="P782" i="6"/>
  <c r="F782" i="6"/>
  <c r="A782" i="6"/>
  <c r="Y781" i="6"/>
  <c r="X781" i="6"/>
  <c r="V781" i="6"/>
  <c r="P781" i="6"/>
  <c r="F781" i="6"/>
  <c r="Q781" i="6" s="1"/>
  <c r="A781" i="6"/>
  <c r="Y780" i="6"/>
  <c r="X780" i="6" s="1"/>
  <c r="AA780" i="6" s="1"/>
  <c r="V780" i="6"/>
  <c r="Q780" i="6"/>
  <c r="P780" i="6"/>
  <c r="F780" i="6"/>
  <c r="A780" i="6"/>
  <c r="Y779" i="6"/>
  <c r="X779" i="6"/>
  <c r="V779" i="6"/>
  <c r="P779" i="6"/>
  <c r="F779" i="6"/>
  <c r="Q779" i="6" s="1"/>
  <c r="A779" i="6"/>
  <c r="Y778" i="6"/>
  <c r="X778" i="6"/>
  <c r="V778" i="6"/>
  <c r="Q778" i="6"/>
  <c r="P778" i="6"/>
  <c r="F778" i="6"/>
  <c r="A778" i="6"/>
  <c r="AA777" i="6"/>
  <c r="Y777" i="6"/>
  <c r="X777" i="6"/>
  <c r="V777" i="6"/>
  <c r="P777" i="6"/>
  <c r="F777" i="6"/>
  <c r="Q777" i="6" s="1"/>
  <c r="A777" i="6"/>
  <c r="Y776" i="6"/>
  <c r="X776" i="6" s="1"/>
  <c r="V776" i="6"/>
  <c r="Q776" i="6"/>
  <c r="P776" i="6"/>
  <c r="F776" i="6"/>
  <c r="A776" i="6"/>
  <c r="Y775" i="6"/>
  <c r="X775" i="6"/>
  <c r="V775" i="6"/>
  <c r="P775" i="6"/>
  <c r="F775" i="6"/>
  <c r="Q775" i="6" s="1"/>
  <c r="A775" i="6"/>
  <c r="AA774" i="6"/>
  <c r="Y774" i="6"/>
  <c r="X774" i="6"/>
  <c r="V774" i="6"/>
  <c r="Q774" i="6"/>
  <c r="P774" i="6"/>
  <c r="F774" i="6"/>
  <c r="A774" i="6"/>
  <c r="Y773" i="6"/>
  <c r="X773" i="6"/>
  <c r="V773" i="6"/>
  <c r="P773" i="6"/>
  <c r="F773" i="6"/>
  <c r="Q773" i="6" s="1"/>
  <c r="A773" i="6"/>
  <c r="Y772" i="6"/>
  <c r="X772" i="6"/>
  <c r="V772" i="6"/>
  <c r="T772" i="6"/>
  <c r="Q772" i="6"/>
  <c r="P772" i="6"/>
  <c r="F772" i="6"/>
  <c r="A772" i="6"/>
  <c r="Y771" i="6"/>
  <c r="X771" i="6"/>
  <c r="V771" i="6"/>
  <c r="P771" i="6"/>
  <c r="F771" i="6"/>
  <c r="Q771" i="6" s="1"/>
  <c r="A771" i="6"/>
  <c r="Y770" i="6"/>
  <c r="X770" i="6" s="1"/>
  <c r="V770" i="6"/>
  <c r="Q770" i="6"/>
  <c r="P770" i="6"/>
  <c r="F770" i="6"/>
  <c r="A770" i="6"/>
  <c r="AA769" i="6"/>
  <c r="Y769" i="6"/>
  <c r="X769" i="6"/>
  <c r="V769" i="6"/>
  <c r="P769" i="6"/>
  <c r="F769" i="6"/>
  <c r="Q769" i="6" s="1"/>
  <c r="A769" i="6"/>
  <c r="Y768" i="6"/>
  <c r="X768" i="6" s="1"/>
  <c r="V768" i="6"/>
  <c r="Q768" i="6"/>
  <c r="P768" i="6"/>
  <c r="F768" i="6"/>
  <c r="C768" i="6"/>
  <c r="A768" i="6"/>
  <c r="Y767" i="6"/>
  <c r="X767" i="6"/>
  <c r="AA767" i="6" s="1"/>
  <c r="V767" i="6"/>
  <c r="P767" i="6"/>
  <c r="F767" i="6"/>
  <c r="Q767" i="6" s="1"/>
  <c r="A767" i="6"/>
  <c r="AA766" i="6"/>
  <c r="Y766" i="6"/>
  <c r="X766" i="6" s="1"/>
  <c r="V766" i="6"/>
  <c r="Q766" i="6"/>
  <c r="P766" i="6"/>
  <c r="F766" i="6"/>
  <c r="A766" i="6"/>
  <c r="Y765" i="6"/>
  <c r="X765" i="6" s="1"/>
  <c r="V765" i="6"/>
  <c r="P765" i="6"/>
  <c r="F765" i="6"/>
  <c r="Q765" i="6" s="1"/>
  <c r="A765" i="6"/>
  <c r="Y764" i="6"/>
  <c r="X764" i="6" s="1"/>
  <c r="AA764" i="6" s="1"/>
  <c r="V764" i="6"/>
  <c r="P764" i="6"/>
  <c r="F764" i="6"/>
  <c r="Q764" i="6" s="1"/>
  <c r="A764" i="6"/>
  <c r="Y763" i="6"/>
  <c r="X763" i="6" s="1"/>
  <c r="AA763" i="6" s="1"/>
  <c r="V763" i="6"/>
  <c r="Q763" i="6"/>
  <c r="P763" i="6"/>
  <c r="F763" i="6"/>
  <c r="A763" i="6"/>
  <c r="Y762" i="6"/>
  <c r="X762" i="6" s="1"/>
  <c r="V762" i="6"/>
  <c r="Q762" i="6"/>
  <c r="P762" i="6"/>
  <c r="F762" i="6"/>
  <c r="A762" i="6"/>
  <c r="Y761" i="6"/>
  <c r="X761" i="6" s="1"/>
  <c r="V761" i="6"/>
  <c r="Q761" i="6"/>
  <c r="P761" i="6"/>
  <c r="F761" i="6"/>
  <c r="A761" i="6"/>
  <c r="AA760" i="6"/>
  <c r="Y760" i="6"/>
  <c r="X760" i="6" s="1"/>
  <c r="V760" i="6"/>
  <c r="Q760" i="6"/>
  <c r="P760" i="6"/>
  <c r="F760" i="6"/>
  <c r="A760" i="6"/>
  <c r="Y759" i="6"/>
  <c r="X759" i="6"/>
  <c r="AA759" i="6" s="1"/>
  <c r="V759" i="6"/>
  <c r="P759" i="6"/>
  <c r="F759" i="6"/>
  <c r="Q759" i="6" s="1"/>
  <c r="A759" i="6"/>
  <c r="AA758" i="6"/>
  <c r="Y758" i="6"/>
  <c r="X758" i="6" s="1"/>
  <c r="V758" i="6"/>
  <c r="P758" i="6"/>
  <c r="F758" i="6"/>
  <c r="Q758" i="6" s="1"/>
  <c r="A758" i="6"/>
  <c r="Y757" i="6"/>
  <c r="X757" i="6" s="1"/>
  <c r="V757" i="6"/>
  <c r="Q757" i="6"/>
  <c r="P757" i="6"/>
  <c r="F757" i="6"/>
  <c r="A757" i="6"/>
  <c r="Y756" i="6"/>
  <c r="X756" i="6" s="1"/>
  <c r="V756" i="6"/>
  <c r="P756" i="6"/>
  <c r="F756" i="6"/>
  <c r="Q756" i="6" s="1"/>
  <c r="A756" i="6"/>
  <c r="Y755" i="6"/>
  <c r="X755" i="6" s="1"/>
  <c r="V755" i="6"/>
  <c r="Q755" i="6"/>
  <c r="P755" i="6"/>
  <c r="F755" i="6"/>
  <c r="A755" i="6"/>
  <c r="Y754" i="6"/>
  <c r="X754" i="6" s="1"/>
  <c r="AA754" i="6" s="1"/>
  <c r="V754" i="6"/>
  <c r="P754" i="6"/>
  <c r="F754" i="6"/>
  <c r="Q754" i="6" s="1"/>
  <c r="A754" i="6"/>
  <c r="Y753" i="6"/>
  <c r="X753" i="6" s="1"/>
  <c r="AA753" i="6" s="1"/>
  <c r="V753" i="6"/>
  <c r="Q753" i="6"/>
  <c r="P753" i="6"/>
  <c r="F753" i="6"/>
  <c r="A753" i="6"/>
  <c r="AA752" i="6"/>
  <c r="Y752" i="6"/>
  <c r="X752" i="6" s="1"/>
  <c r="V752" i="6"/>
  <c r="Q752" i="6"/>
  <c r="P752" i="6"/>
  <c r="F752" i="6"/>
  <c r="A752" i="6"/>
  <c r="Y751" i="6"/>
  <c r="X751" i="6"/>
  <c r="AA751" i="6" s="1"/>
  <c r="V751" i="6"/>
  <c r="P751" i="6"/>
  <c r="F751" i="6"/>
  <c r="Q751" i="6" s="1"/>
  <c r="A751" i="6"/>
  <c r="AA750" i="6"/>
  <c r="Y750" i="6"/>
  <c r="X750" i="6" s="1"/>
  <c r="V750" i="6"/>
  <c r="P750" i="6"/>
  <c r="F750" i="6"/>
  <c r="Q750" i="6" s="1"/>
  <c r="A750" i="6"/>
  <c r="Y749" i="6"/>
  <c r="X749" i="6" s="1"/>
  <c r="V749" i="6"/>
  <c r="T749" i="6"/>
  <c r="P749" i="6"/>
  <c r="F749" i="6"/>
  <c r="Q749" i="6" s="1"/>
  <c r="A749" i="6"/>
  <c r="Y748" i="6"/>
  <c r="X748" i="6" s="1"/>
  <c r="AA748" i="6" s="1"/>
  <c r="V748" i="6"/>
  <c r="P748" i="6"/>
  <c r="F748" i="6"/>
  <c r="Q748" i="6" s="1"/>
  <c r="A748" i="6"/>
  <c r="Y747" i="6"/>
  <c r="X747" i="6" s="1"/>
  <c r="AA747" i="6" s="1"/>
  <c r="V747" i="6"/>
  <c r="Q747" i="6"/>
  <c r="P747" i="6"/>
  <c r="F747" i="6"/>
  <c r="A747" i="6"/>
  <c r="Y746" i="6"/>
  <c r="X746" i="6" s="1"/>
  <c r="AA746" i="6" s="1"/>
  <c r="V746" i="6"/>
  <c r="Q746" i="6"/>
  <c r="P746" i="6"/>
  <c r="F746" i="6"/>
  <c r="A746" i="6"/>
  <c r="Y745" i="6"/>
  <c r="X745" i="6" s="1"/>
  <c r="AA745" i="6" s="1"/>
  <c r="V745" i="6"/>
  <c r="P745" i="6"/>
  <c r="F745" i="6"/>
  <c r="Q745" i="6" s="1"/>
  <c r="A745" i="6"/>
  <c r="AA744" i="6"/>
  <c r="Y744" i="6"/>
  <c r="X744" i="6" s="1"/>
  <c r="V744" i="6"/>
  <c r="Q744" i="6"/>
  <c r="P744" i="6"/>
  <c r="F744" i="6"/>
  <c r="A744" i="6"/>
  <c r="Y743" i="6"/>
  <c r="X743" i="6"/>
  <c r="AA743" i="6" s="1"/>
  <c r="V743" i="6"/>
  <c r="P743" i="6"/>
  <c r="F743" i="6"/>
  <c r="Q743" i="6" s="1"/>
  <c r="A743" i="6"/>
  <c r="AA742" i="6"/>
  <c r="Y742" i="6"/>
  <c r="X742" i="6" s="1"/>
  <c r="V742" i="6"/>
  <c r="Q742" i="6"/>
  <c r="P742" i="6"/>
  <c r="F742" i="6"/>
  <c r="A742" i="6"/>
  <c r="Y741" i="6"/>
  <c r="X741" i="6" s="1"/>
  <c r="V741" i="6"/>
  <c r="Q741" i="6"/>
  <c r="P741" i="6"/>
  <c r="F741" i="6"/>
  <c r="A741" i="6"/>
  <c r="Y740" i="6"/>
  <c r="X740" i="6" s="1"/>
  <c r="AA740" i="6" s="1"/>
  <c r="V740" i="6"/>
  <c r="P740" i="6"/>
  <c r="F740" i="6"/>
  <c r="Q740" i="6" s="1"/>
  <c r="A740" i="6"/>
  <c r="Y739" i="6"/>
  <c r="X739" i="6" s="1"/>
  <c r="AA739" i="6" s="1"/>
  <c r="V739" i="6"/>
  <c r="Q739" i="6"/>
  <c r="P739" i="6"/>
  <c r="F739" i="6"/>
  <c r="A739" i="6"/>
  <c r="Y738" i="6"/>
  <c r="X738" i="6" s="1"/>
  <c r="AA738" i="6" s="1"/>
  <c r="V738" i="6"/>
  <c r="P738" i="6"/>
  <c r="F738" i="6"/>
  <c r="Q738" i="6" s="1"/>
  <c r="A738" i="6"/>
  <c r="Y737" i="6"/>
  <c r="X737" i="6" s="1"/>
  <c r="AA737" i="6" s="1"/>
  <c r="V737" i="6"/>
  <c r="P737" i="6"/>
  <c r="F737" i="6"/>
  <c r="Q737" i="6" s="1"/>
  <c r="A737" i="6"/>
  <c r="AA736" i="6"/>
  <c r="Y736" i="6"/>
  <c r="X736" i="6" s="1"/>
  <c r="V736" i="6"/>
  <c r="Q736" i="6"/>
  <c r="P736" i="6"/>
  <c r="F736" i="6"/>
  <c r="A736" i="6"/>
  <c r="Y735" i="6"/>
  <c r="X735" i="6"/>
  <c r="AA735" i="6" s="1"/>
  <c r="V735" i="6"/>
  <c r="P735" i="6"/>
  <c r="F735" i="6"/>
  <c r="Q735" i="6" s="1"/>
  <c r="A735" i="6"/>
  <c r="AA734" i="6"/>
  <c r="Y734" i="6"/>
  <c r="X734" i="6" s="1"/>
  <c r="V734" i="6"/>
  <c r="P734" i="6"/>
  <c r="F734" i="6"/>
  <c r="Q734" i="6" s="1"/>
  <c r="A734" i="6"/>
  <c r="Y733" i="6"/>
  <c r="X733" i="6" s="1"/>
  <c r="V733" i="6"/>
  <c r="P733" i="6"/>
  <c r="F733" i="6"/>
  <c r="Q733" i="6" s="1"/>
  <c r="A733" i="6"/>
  <c r="Y732" i="6"/>
  <c r="X732" i="6" s="1"/>
  <c r="AA732" i="6" s="1"/>
  <c r="V732" i="6"/>
  <c r="P732" i="6"/>
  <c r="F732" i="6"/>
  <c r="Q732" i="6" s="1"/>
  <c r="A732" i="6"/>
  <c r="Y731" i="6"/>
  <c r="X731" i="6" s="1"/>
  <c r="AA731" i="6" s="1"/>
  <c r="V731" i="6"/>
  <c r="Q731" i="6"/>
  <c r="P731" i="6"/>
  <c r="F731" i="6"/>
  <c r="A731" i="6"/>
  <c r="Y730" i="6"/>
  <c r="X730" i="6" s="1"/>
  <c r="AA730" i="6" s="1"/>
  <c r="V730" i="6"/>
  <c r="Q730" i="6"/>
  <c r="P730" i="6"/>
  <c r="F730" i="6"/>
  <c r="A730" i="6"/>
  <c r="Y729" i="6"/>
  <c r="X729" i="6" s="1"/>
  <c r="AA729" i="6" s="1"/>
  <c r="V729" i="6"/>
  <c r="Q729" i="6"/>
  <c r="P729" i="6"/>
  <c r="F729" i="6"/>
  <c r="A729" i="6"/>
  <c r="AA728" i="6"/>
  <c r="Y728" i="6"/>
  <c r="X728" i="6" s="1"/>
  <c r="V728" i="6"/>
  <c r="Q728" i="6"/>
  <c r="P728" i="6"/>
  <c r="F728" i="6"/>
  <c r="A728" i="6"/>
  <c r="Y727" i="6"/>
  <c r="X727" i="6"/>
  <c r="AA727" i="6" s="1"/>
  <c r="V727" i="6"/>
  <c r="P727" i="6"/>
  <c r="F727" i="6"/>
  <c r="Q727" i="6" s="1"/>
  <c r="A727" i="6"/>
  <c r="AA726" i="6"/>
  <c r="Y726" i="6"/>
  <c r="X726" i="6" s="1"/>
  <c r="V726" i="6"/>
  <c r="Q726" i="6"/>
  <c r="P726" i="6"/>
  <c r="F726" i="6"/>
  <c r="A726" i="6"/>
  <c r="AA725" i="6"/>
  <c r="Y725" i="6"/>
  <c r="X725" i="6" s="1"/>
  <c r="V725" i="6"/>
  <c r="P725" i="6"/>
  <c r="F725" i="6"/>
  <c r="Q725" i="6" s="1"/>
  <c r="A725" i="6"/>
  <c r="Y724" i="6"/>
  <c r="X724" i="6"/>
  <c r="AA724" i="6" s="1"/>
  <c r="V724" i="6"/>
  <c r="Q724" i="6"/>
  <c r="P724" i="6"/>
  <c r="F724" i="6"/>
  <c r="A724" i="6"/>
  <c r="Y723" i="6"/>
  <c r="X723" i="6" s="1"/>
  <c r="V723" i="6"/>
  <c r="P723" i="6"/>
  <c r="F723" i="6"/>
  <c r="Q723" i="6" s="1"/>
  <c r="A723" i="6"/>
  <c r="Y722" i="6"/>
  <c r="X722" i="6" s="1"/>
  <c r="V722" i="6"/>
  <c r="Q722" i="6"/>
  <c r="P722" i="6"/>
  <c r="F722" i="6"/>
  <c r="A722" i="6"/>
  <c r="AA721" i="6"/>
  <c r="Y721" i="6"/>
  <c r="X721" i="6" s="1"/>
  <c r="V721" i="6"/>
  <c r="Q721" i="6"/>
  <c r="P721" i="6"/>
  <c r="F721" i="6"/>
  <c r="A721" i="6"/>
  <c r="Y720" i="6"/>
  <c r="X720" i="6"/>
  <c r="AA720" i="6" s="1"/>
  <c r="V720" i="6"/>
  <c r="P720" i="6"/>
  <c r="F720" i="6"/>
  <c r="Q720" i="6" s="1"/>
  <c r="A720" i="6"/>
  <c r="Y719" i="6"/>
  <c r="X719" i="6" s="1"/>
  <c r="V719" i="6"/>
  <c r="P719" i="6"/>
  <c r="F719" i="6"/>
  <c r="Q719" i="6" s="1"/>
  <c r="A719" i="6"/>
  <c r="Y718" i="6"/>
  <c r="X718" i="6" s="1"/>
  <c r="V718" i="6"/>
  <c r="P718" i="6"/>
  <c r="F718" i="6"/>
  <c r="Q718" i="6" s="1"/>
  <c r="A718" i="6"/>
  <c r="AA717" i="6"/>
  <c r="Y717" i="6"/>
  <c r="X717" i="6" s="1"/>
  <c r="V717" i="6"/>
  <c r="P717" i="6"/>
  <c r="F717" i="6"/>
  <c r="Q717" i="6" s="1"/>
  <c r="A717" i="6"/>
  <c r="AA716" i="6"/>
  <c r="Y716" i="6"/>
  <c r="X716" i="6"/>
  <c r="V716" i="6"/>
  <c r="Q716" i="6"/>
  <c r="P716" i="6"/>
  <c r="F716" i="6"/>
  <c r="A716" i="6"/>
  <c r="Y715" i="6"/>
  <c r="X715" i="6" s="1"/>
  <c r="V715" i="6"/>
  <c r="Q715" i="6"/>
  <c r="P715" i="6"/>
  <c r="F715" i="6"/>
  <c r="A715" i="6"/>
  <c r="Y714" i="6"/>
  <c r="X714" i="6" s="1"/>
  <c r="V714" i="6"/>
  <c r="P714" i="6"/>
  <c r="F714" i="6"/>
  <c r="Q714" i="6" s="1"/>
  <c r="A714" i="6"/>
  <c r="AA713" i="6"/>
  <c r="Y713" i="6"/>
  <c r="X713" i="6" s="1"/>
  <c r="V713" i="6"/>
  <c r="Q713" i="6"/>
  <c r="P713" i="6"/>
  <c r="F713" i="6"/>
  <c r="A713" i="6"/>
  <c r="Y712" i="6"/>
  <c r="X712" i="6"/>
  <c r="AA712" i="6" s="1"/>
  <c r="V712" i="6"/>
  <c r="P712" i="6"/>
  <c r="F712" i="6"/>
  <c r="Q712" i="6" s="1"/>
  <c r="A712" i="6"/>
  <c r="Y711" i="6"/>
  <c r="X711" i="6" s="1"/>
  <c r="V711" i="6"/>
  <c r="Q711" i="6"/>
  <c r="P711" i="6"/>
  <c r="F711" i="6"/>
  <c r="A711" i="6"/>
  <c r="Y710" i="6"/>
  <c r="X710" i="6" s="1"/>
  <c r="V710" i="6"/>
  <c r="Q710" i="6"/>
  <c r="P710" i="6"/>
  <c r="F710" i="6"/>
  <c r="A710" i="6"/>
  <c r="AA709" i="6"/>
  <c r="Y709" i="6"/>
  <c r="X709" i="6" s="1"/>
  <c r="V709" i="6"/>
  <c r="P709" i="6"/>
  <c r="F709" i="6"/>
  <c r="Q709" i="6" s="1"/>
  <c r="A709" i="6"/>
  <c r="Y708" i="6"/>
  <c r="X708" i="6"/>
  <c r="AA708" i="6" s="1"/>
  <c r="V708" i="6"/>
  <c r="Q708" i="6"/>
  <c r="P708" i="6"/>
  <c r="F708" i="6"/>
  <c r="A708" i="6"/>
  <c r="Y707" i="6"/>
  <c r="X707" i="6" s="1"/>
  <c r="V707" i="6"/>
  <c r="P707" i="6"/>
  <c r="F707" i="6"/>
  <c r="Q707" i="6" s="1"/>
  <c r="A707" i="6"/>
  <c r="Y706" i="6"/>
  <c r="X706" i="6" s="1"/>
  <c r="V706" i="6"/>
  <c r="Q706" i="6"/>
  <c r="P706" i="6"/>
  <c r="F706" i="6"/>
  <c r="A706" i="6"/>
  <c r="AA705" i="6"/>
  <c r="Y705" i="6"/>
  <c r="X705" i="6" s="1"/>
  <c r="V705" i="6"/>
  <c r="Q705" i="6"/>
  <c r="P705" i="6"/>
  <c r="F705" i="6"/>
  <c r="A705" i="6"/>
  <c r="AA704" i="6"/>
  <c r="Y704" i="6"/>
  <c r="X704" i="6"/>
  <c r="V704" i="6"/>
  <c r="P704" i="6"/>
  <c r="F704" i="6"/>
  <c r="Q704" i="6" s="1"/>
  <c r="A704" i="6"/>
  <c r="Y703" i="6"/>
  <c r="X703" i="6" s="1"/>
  <c r="V703" i="6"/>
  <c r="P703" i="6"/>
  <c r="F703" i="6"/>
  <c r="Q703" i="6" s="1"/>
  <c r="A703" i="6"/>
  <c r="Y702" i="6"/>
  <c r="X702" i="6" s="1"/>
  <c r="V702" i="6"/>
  <c r="P702" i="6"/>
  <c r="F702" i="6"/>
  <c r="Q702" i="6" s="1"/>
  <c r="A702" i="6"/>
  <c r="AA701" i="6"/>
  <c r="Y701" i="6"/>
  <c r="X701" i="6" s="1"/>
  <c r="V701" i="6"/>
  <c r="P701" i="6"/>
  <c r="F701" i="6"/>
  <c r="Q701" i="6" s="1"/>
  <c r="A701" i="6"/>
  <c r="Y700" i="6"/>
  <c r="X700" i="6"/>
  <c r="AA700" i="6" s="1"/>
  <c r="V700" i="6"/>
  <c r="Q700" i="6"/>
  <c r="P700" i="6"/>
  <c r="F700" i="6"/>
  <c r="A700" i="6"/>
  <c r="Y699" i="6"/>
  <c r="X699" i="6" s="1"/>
  <c r="V699" i="6"/>
  <c r="Q699" i="6"/>
  <c r="P699" i="6"/>
  <c r="F699" i="6"/>
  <c r="A699" i="6"/>
  <c r="Y698" i="6"/>
  <c r="X698" i="6" s="1"/>
  <c r="V698" i="6"/>
  <c r="P698" i="6"/>
  <c r="F698" i="6"/>
  <c r="Q698" i="6" s="1"/>
  <c r="A698" i="6"/>
  <c r="AA697" i="6"/>
  <c r="Y697" i="6"/>
  <c r="X697" i="6" s="1"/>
  <c r="V697" i="6"/>
  <c r="Q697" i="6"/>
  <c r="P697" i="6"/>
  <c r="F697" i="6"/>
  <c r="A697" i="6"/>
  <c r="Y696" i="6"/>
  <c r="X696" i="6"/>
  <c r="AA696" i="6" s="1"/>
  <c r="V696" i="6"/>
  <c r="P696" i="6"/>
  <c r="F696" i="6"/>
  <c r="Q696" i="6" s="1"/>
  <c r="A696" i="6"/>
  <c r="Y695" i="6"/>
  <c r="X695" i="6" s="1"/>
  <c r="V695" i="6"/>
  <c r="Q695" i="6"/>
  <c r="P695" i="6"/>
  <c r="F695" i="6"/>
  <c r="A695" i="6"/>
  <c r="Y694" i="6"/>
  <c r="X694" i="6" s="1"/>
  <c r="V694" i="6"/>
  <c r="Q694" i="6"/>
  <c r="P694" i="6"/>
  <c r="F694" i="6"/>
  <c r="A694" i="6"/>
  <c r="AA693" i="6"/>
  <c r="Y693" i="6"/>
  <c r="X693" i="6" s="1"/>
  <c r="V693" i="6"/>
  <c r="P693" i="6"/>
  <c r="F693" i="6"/>
  <c r="Q693" i="6" s="1"/>
  <c r="A693" i="6"/>
  <c r="Y692" i="6"/>
  <c r="X692" i="6"/>
  <c r="AA692" i="6" s="1"/>
  <c r="V692" i="6"/>
  <c r="Q692" i="6"/>
  <c r="P692" i="6"/>
  <c r="F692" i="6"/>
  <c r="A692" i="6"/>
  <c r="Y691" i="6"/>
  <c r="X691" i="6" s="1"/>
  <c r="V691" i="6"/>
  <c r="P691" i="6"/>
  <c r="F691" i="6"/>
  <c r="Q691" i="6" s="1"/>
  <c r="A691" i="6"/>
  <c r="Y690" i="6"/>
  <c r="X690" i="6" s="1"/>
  <c r="V690" i="6"/>
  <c r="Q690" i="6"/>
  <c r="P690" i="6"/>
  <c r="F690" i="6"/>
  <c r="A690" i="6"/>
  <c r="AA689" i="6"/>
  <c r="Y689" i="6"/>
  <c r="X689" i="6" s="1"/>
  <c r="V689" i="6"/>
  <c r="Q689" i="6"/>
  <c r="P689" i="6"/>
  <c r="F689" i="6"/>
  <c r="A689" i="6"/>
  <c r="Y688" i="6"/>
  <c r="X688" i="6"/>
  <c r="AA688" i="6" s="1"/>
  <c r="V688" i="6"/>
  <c r="P688" i="6"/>
  <c r="F688" i="6"/>
  <c r="Q688" i="6" s="1"/>
  <c r="A688" i="6"/>
  <c r="Y687" i="6"/>
  <c r="X687" i="6" s="1"/>
  <c r="V687" i="6"/>
  <c r="P687" i="6"/>
  <c r="F687" i="6"/>
  <c r="Q687" i="6" s="1"/>
  <c r="A687" i="6"/>
  <c r="Y686" i="6"/>
  <c r="X686" i="6" s="1"/>
  <c r="V686" i="6"/>
  <c r="P686" i="6"/>
  <c r="F686" i="6"/>
  <c r="Q686" i="6" s="1"/>
  <c r="A686" i="6"/>
  <c r="AA685" i="6"/>
  <c r="Y685" i="6"/>
  <c r="X685" i="6" s="1"/>
  <c r="V685" i="6"/>
  <c r="P685" i="6"/>
  <c r="F685" i="6"/>
  <c r="Q685" i="6" s="1"/>
  <c r="A685" i="6"/>
  <c r="Y684" i="6"/>
  <c r="X684" i="6"/>
  <c r="AA684" i="6" s="1"/>
  <c r="V684" i="6"/>
  <c r="Q684" i="6"/>
  <c r="P684" i="6"/>
  <c r="F684" i="6"/>
  <c r="A684" i="6"/>
  <c r="Y683" i="6"/>
  <c r="X683" i="6" s="1"/>
  <c r="V683" i="6"/>
  <c r="Q683" i="6"/>
  <c r="P683" i="6"/>
  <c r="F683" i="6"/>
  <c r="A683" i="6"/>
  <c r="Y682" i="6"/>
  <c r="X682" i="6" s="1"/>
  <c r="V682" i="6"/>
  <c r="P682" i="6"/>
  <c r="F682" i="6"/>
  <c r="Q682" i="6" s="1"/>
  <c r="A682" i="6"/>
  <c r="AA681" i="6"/>
  <c r="Y681" i="6"/>
  <c r="X681" i="6" s="1"/>
  <c r="V681" i="6"/>
  <c r="Q681" i="6"/>
  <c r="P681" i="6"/>
  <c r="F681" i="6"/>
  <c r="A681" i="6"/>
  <c r="Y680" i="6"/>
  <c r="X680" i="6"/>
  <c r="AA680" i="6" s="1"/>
  <c r="V680" i="6"/>
  <c r="P680" i="6"/>
  <c r="F680" i="6"/>
  <c r="Q680" i="6" s="1"/>
  <c r="A680" i="6"/>
  <c r="Y679" i="6"/>
  <c r="X679" i="6" s="1"/>
  <c r="V679" i="6"/>
  <c r="Q679" i="6"/>
  <c r="P679" i="6"/>
  <c r="F679" i="6"/>
  <c r="A679" i="6"/>
  <c r="Y678" i="6"/>
  <c r="X678" i="6" s="1"/>
  <c r="V678" i="6"/>
  <c r="Q678" i="6"/>
  <c r="P678" i="6"/>
  <c r="F678" i="6"/>
  <c r="A678" i="6"/>
  <c r="AA677" i="6"/>
  <c r="Y677" i="6"/>
  <c r="X677" i="6" s="1"/>
  <c r="V677" i="6"/>
  <c r="P677" i="6"/>
  <c r="F677" i="6"/>
  <c r="Q677" i="6" s="1"/>
  <c r="A677" i="6"/>
  <c r="Y676" i="6"/>
  <c r="X676" i="6"/>
  <c r="AA676" i="6" s="1"/>
  <c r="V676" i="6"/>
  <c r="Q676" i="6"/>
  <c r="P676" i="6"/>
  <c r="F676" i="6"/>
  <c r="A676" i="6"/>
  <c r="Y675" i="6"/>
  <c r="X675" i="6" s="1"/>
  <c r="V675" i="6"/>
  <c r="P675" i="6"/>
  <c r="F675" i="6"/>
  <c r="Q675" i="6" s="1"/>
  <c r="A675" i="6"/>
  <c r="Y674" i="6"/>
  <c r="X674" i="6" s="1"/>
  <c r="V674" i="6"/>
  <c r="Q674" i="6"/>
  <c r="P674" i="6"/>
  <c r="F674" i="6"/>
  <c r="A674" i="6"/>
  <c r="AA673" i="6"/>
  <c r="Y673" i="6"/>
  <c r="X673" i="6" s="1"/>
  <c r="V673" i="6"/>
  <c r="Q673" i="6"/>
  <c r="P673" i="6"/>
  <c r="F673" i="6"/>
  <c r="A673" i="6"/>
  <c r="Y672" i="6"/>
  <c r="X672" i="6"/>
  <c r="AA672" i="6" s="1"/>
  <c r="V672" i="6"/>
  <c r="P672" i="6"/>
  <c r="F672" i="6"/>
  <c r="Q672" i="6" s="1"/>
  <c r="A672" i="6"/>
  <c r="Y671" i="6"/>
  <c r="X671" i="6" s="1"/>
  <c r="V671" i="6"/>
  <c r="P671" i="6"/>
  <c r="F671" i="6"/>
  <c r="Q671" i="6" s="1"/>
  <c r="A671" i="6"/>
  <c r="Y670" i="6"/>
  <c r="X670" i="6" s="1"/>
  <c r="V670" i="6"/>
  <c r="P670" i="6"/>
  <c r="F670" i="6"/>
  <c r="Q670" i="6" s="1"/>
  <c r="A670" i="6"/>
  <c r="AA669" i="6"/>
  <c r="Y669" i="6"/>
  <c r="X669" i="6" s="1"/>
  <c r="V669" i="6"/>
  <c r="P669" i="6"/>
  <c r="F669" i="6"/>
  <c r="Q669" i="6" s="1"/>
  <c r="A669" i="6"/>
  <c r="Y668" i="6"/>
  <c r="X668" i="6"/>
  <c r="AA668" i="6" s="1"/>
  <c r="V668" i="6"/>
  <c r="Q668" i="6"/>
  <c r="P668" i="6"/>
  <c r="F668" i="6"/>
  <c r="A668" i="6"/>
  <c r="Y667" i="6"/>
  <c r="X667" i="6" s="1"/>
  <c r="V667" i="6"/>
  <c r="Q667" i="6"/>
  <c r="P667" i="6"/>
  <c r="F667" i="6"/>
  <c r="A667" i="6"/>
  <c r="Y666" i="6"/>
  <c r="X666" i="6" s="1"/>
  <c r="V666" i="6"/>
  <c r="P666" i="6"/>
  <c r="F666" i="6"/>
  <c r="Q666" i="6" s="1"/>
  <c r="A666" i="6"/>
  <c r="AA665" i="6"/>
  <c r="Y665" i="6"/>
  <c r="X665" i="6" s="1"/>
  <c r="V665" i="6"/>
  <c r="Q665" i="6"/>
  <c r="P665" i="6"/>
  <c r="F665" i="6"/>
  <c r="A665" i="6"/>
  <c r="Y664" i="6"/>
  <c r="X664" i="6"/>
  <c r="AA664" i="6" s="1"/>
  <c r="V664" i="6"/>
  <c r="P664" i="6"/>
  <c r="F664" i="6"/>
  <c r="Q664" i="6" s="1"/>
  <c r="A664" i="6"/>
  <c r="Y663" i="6"/>
  <c r="X663" i="6" s="1"/>
  <c r="V663" i="6"/>
  <c r="Q663" i="6"/>
  <c r="P663" i="6"/>
  <c r="F663" i="6"/>
  <c r="A663" i="6"/>
  <c r="Y662" i="6"/>
  <c r="X662" i="6" s="1"/>
  <c r="V662" i="6"/>
  <c r="Q662" i="6"/>
  <c r="P662" i="6"/>
  <c r="F662" i="6"/>
  <c r="A662" i="6"/>
  <c r="AA661" i="6"/>
  <c r="Y661" i="6"/>
  <c r="X661" i="6" s="1"/>
  <c r="V661" i="6"/>
  <c r="P661" i="6"/>
  <c r="F661" i="6"/>
  <c r="Q661" i="6" s="1"/>
  <c r="A661" i="6"/>
  <c r="Y660" i="6"/>
  <c r="X660" i="6"/>
  <c r="AA660" i="6" s="1"/>
  <c r="V660" i="6"/>
  <c r="Q660" i="6"/>
  <c r="P660" i="6"/>
  <c r="F660" i="6"/>
  <c r="A660" i="6"/>
  <c r="Y659" i="6"/>
  <c r="X659" i="6" s="1"/>
  <c r="V659" i="6"/>
  <c r="P659" i="6"/>
  <c r="F659" i="6"/>
  <c r="Q659" i="6" s="1"/>
  <c r="A659" i="6"/>
  <c r="Y658" i="6"/>
  <c r="X658" i="6" s="1"/>
  <c r="V658" i="6"/>
  <c r="Q658" i="6"/>
  <c r="P658" i="6"/>
  <c r="F658" i="6"/>
  <c r="A658" i="6"/>
  <c r="AA657" i="6"/>
  <c r="Y657" i="6"/>
  <c r="X657" i="6" s="1"/>
  <c r="V657" i="6"/>
  <c r="Q657" i="6"/>
  <c r="P657" i="6"/>
  <c r="F657" i="6"/>
  <c r="A657" i="6"/>
  <c r="Y656" i="6"/>
  <c r="X656" i="6"/>
  <c r="AA656" i="6" s="1"/>
  <c r="V656" i="6"/>
  <c r="P656" i="6"/>
  <c r="F656" i="6"/>
  <c r="Q656" i="6" s="1"/>
  <c r="A656" i="6"/>
  <c r="Y655" i="6"/>
  <c r="X655" i="6" s="1"/>
  <c r="V655" i="6"/>
  <c r="P655" i="6"/>
  <c r="F655" i="6"/>
  <c r="Q655" i="6" s="1"/>
  <c r="A655" i="6"/>
  <c r="Y654" i="6"/>
  <c r="X654" i="6" s="1"/>
  <c r="V654" i="6"/>
  <c r="P654" i="6"/>
  <c r="F654" i="6"/>
  <c r="Q654" i="6" s="1"/>
  <c r="A654" i="6"/>
  <c r="AA653" i="6"/>
  <c r="Y653" i="6"/>
  <c r="X653" i="6" s="1"/>
  <c r="V653" i="6"/>
  <c r="P653" i="6"/>
  <c r="F653" i="6"/>
  <c r="Q653" i="6" s="1"/>
  <c r="A653" i="6"/>
  <c r="AA652" i="6"/>
  <c r="Y652" i="6"/>
  <c r="X652" i="6"/>
  <c r="V652" i="6"/>
  <c r="Q652" i="6"/>
  <c r="P652" i="6"/>
  <c r="F652" i="6"/>
  <c r="A652" i="6"/>
  <c r="Y651" i="6"/>
  <c r="X651" i="6" s="1"/>
  <c r="V651" i="6"/>
  <c r="Q651" i="6"/>
  <c r="P651" i="6"/>
  <c r="F651" i="6"/>
  <c r="A651" i="6"/>
  <c r="Y650" i="6"/>
  <c r="X650" i="6" s="1"/>
  <c r="V650" i="6"/>
  <c r="P650" i="6"/>
  <c r="F650" i="6"/>
  <c r="Q650" i="6" s="1"/>
  <c r="A650" i="6"/>
  <c r="AA649" i="6"/>
  <c r="Y649" i="6"/>
  <c r="X649" i="6" s="1"/>
  <c r="V649" i="6"/>
  <c r="Q649" i="6"/>
  <c r="P649" i="6"/>
  <c r="F649" i="6"/>
  <c r="A649" i="6"/>
  <c r="Y648" i="6"/>
  <c r="X648" i="6"/>
  <c r="AA648" i="6" s="1"/>
  <c r="V648" i="6"/>
  <c r="P648" i="6"/>
  <c r="F648" i="6"/>
  <c r="Q648" i="6" s="1"/>
  <c r="A648" i="6"/>
  <c r="Y647" i="6"/>
  <c r="X647" i="6" s="1"/>
  <c r="V647" i="6"/>
  <c r="Q647" i="6"/>
  <c r="P647" i="6"/>
  <c r="F647" i="6"/>
  <c r="A647" i="6"/>
  <c r="Y646" i="6"/>
  <c r="X646" i="6" s="1"/>
  <c r="V646" i="6"/>
  <c r="Q646" i="6"/>
  <c r="P646" i="6"/>
  <c r="F646" i="6"/>
  <c r="A646" i="6"/>
  <c r="AA645" i="6"/>
  <c r="Y645" i="6"/>
  <c r="X645" i="6" s="1"/>
  <c r="V645" i="6"/>
  <c r="P645" i="6"/>
  <c r="F645" i="6"/>
  <c r="Q645" i="6" s="1"/>
  <c r="A645" i="6"/>
  <c r="Y644" i="6"/>
  <c r="X644" i="6"/>
  <c r="AA644" i="6" s="1"/>
  <c r="V644" i="6"/>
  <c r="Q644" i="6"/>
  <c r="P644" i="6"/>
  <c r="F644" i="6"/>
  <c r="A644" i="6"/>
  <c r="Y643" i="6"/>
  <c r="X643" i="6" s="1"/>
  <c r="V643" i="6"/>
  <c r="P643" i="6"/>
  <c r="F643" i="6"/>
  <c r="Q643" i="6" s="1"/>
  <c r="A643" i="6"/>
  <c r="Y642" i="6"/>
  <c r="X642" i="6" s="1"/>
  <c r="V642" i="6"/>
  <c r="Q642" i="6"/>
  <c r="P642" i="6"/>
  <c r="F642" i="6"/>
  <c r="A642" i="6"/>
  <c r="AA641" i="6"/>
  <c r="Y641" i="6"/>
  <c r="X641" i="6" s="1"/>
  <c r="V641" i="6"/>
  <c r="Q641" i="6"/>
  <c r="P641" i="6"/>
  <c r="F641" i="6"/>
  <c r="A641" i="6"/>
  <c r="AA640" i="6"/>
  <c r="Y640" i="6"/>
  <c r="X640" i="6"/>
  <c r="V640" i="6"/>
  <c r="P640" i="6"/>
  <c r="F640" i="6"/>
  <c r="Q640" i="6" s="1"/>
  <c r="A640" i="6"/>
  <c r="Y639" i="6"/>
  <c r="X639" i="6" s="1"/>
  <c r="V639" i="6"/>
  <c r="P639" i="6"/>
  <c r="F639" i="6"/>
  <c r="Q639" i="6" s="1"/>
  <c r="A639" i="6"/>
  <c r="Y638" i="6"/>
  <c r="X638" i="6" s="1"/>
  <c r="V638" i="6"/>
  <c r="P638" i="6"/>
  <c r="F638" i="6"/>
  <c r="Q638" i="6" s="1"/>
  <c r="A638" i="6"/>
  <c r="AA637" i="6"/>
  <c r="Y637" i="6"/>
  <c r="X637" i="6" s="1"/>
  <c r="V637" i="6"/>
  <c r="P637" i="6"/>
  <c r="F637" i="6"/>
  <c r="Q637" i="6" s="1"/>
  <c r="A637" i="6"/>
  <c r="Y636" i="6"/>
  <c r="X636" i="6"/>
  <c r="AA636" i="6" s="1"/>
  <c r="V636" i="6"/>
  <c r="Q636" i="6"/>
  <c r="P636" i="6"/>
  <c r="T636" i="6" s="1"/>
  <c r="F636" i="6"/>
  <c r="A636" i="6"/>
  <c r="Y635" i="6"/>
  <c r="X635" i="6" s="1"/>
  <c r="V635" i="6"/>
  <c r="Q635" i="6"/>
  <c r="P635" i="6"/>
  <c r="F635" i="6"/>
  <c r="A635" i="6"/>
  <c r="Y634" i="6"/>
  <c r="X634" i="6" s="1"/>
  <c r="V634" i="6"/>
  <c r="P634" i="6"/>
  <c r="F634" i="6"/>
  <c r="Q634" i="6" s="1"/>
  <c r="A634" i="6"/>
  <c r="AA633" i="6"/>
  <c r="Y633" i="6"/>
  <c r="X633" i="6" s="1"/>
  <c r="V633" i="6"/>
  <c r="Q633" i="6"/>
  <c r="P633" i="6"/>
  <c r="F633" i="6"/>
  <c r="A633" i="6"/>
  <c r="Y632" i="6"/>
  <c r="X632" i="6"/>
  <c r="AA632" i="6" s="1"/>
  <c r="V632" i="6"/>
  <c r="P632" i="6"/>
  <c r="F632" i="6"/>
  <c r="Q632" i="6" s="1"/>
  <c r="A632" i="6"/>
  <c r="Y631" i="6"/>
  <c r="X631" i="6" s="1"/>
  <c r="V631" i="6"/>
  <c r="Q631" i="6"/>
  <c r="P631" i="6"/>
  <c r="F631" i="6"/>
  <c r="A631" i="6"/>
  <c r="Y630" i="6"/>
  <c r="X630" i="6" s="1"/>
  <c r="V630" i="6"/>
  <c r="Q630" i="6"/>
  <c r="P630" i="6"/>
  <c r="F630" i="6"/>
  <c r="A630" i="6"/>
  <c r="AA629" i="6"/>
  <c r="Y629" i="6"/>
  <c r="X629" i="6" s="1"/>
  <c r="V629" i="6"/>
  <c r="P629" i="6"/>
  <c r="F629" i="6"/>
  <c r="Q629" i="6" s="1"/>
  <c r="A629" i="6"/>
  <c r="Y628" i="6"/>
  <c r="X628" i="6"/>
  <c r="AA628" i="6" s="1"/>
  <c r="V628" i="6"/>
  <c r="Q628" i="6"/>
  <c r="P628" i="6"/>
  <c r="F628" i="6"/>
  <c r="A628" i="6"/>
  <c r="Y627" i="6"/>
  <c r="X627" i="6" s="1"/>
  <c r="V627" i="6"/>
  <c r="P627" i="6"/>
  <c r="F627" i="6"/>
  <c r="Q627" i="6" s="1"/>
  <c r="A627" i="6"/>
  <c r="Y626" i="6"/>
  <c r="X626" i="6" s="1"/>
  <c r="V626" i="6"/>
  <c r="Q626" i="6"/>
  <c r="P626" i="6"/>
  <c r="F626" i="6"/>
  <c r="A626" i="6"/>
  <c r="AA625" i="6"/>
  <c r="Y625" i="6"/>
  <c r="X625" i="6" s="1"/>
  <c r="V625" i="6"/>
  <c r="Q625" i="6"/>
  <c r="P625" i="6"/>
  <c r="F625" i="6"/>
  <c r="A625" i="6"/>
  <c r="Y624" i="6"/>
  <c r="X624" i="6"/>
  <c r="AA624" i="6" s="1"/>
  <c r="V624" i="6"/>
  <c r="P624" i="6"/>
  <c r="F624" i="6"/>
  <c r="Q624" i="6" s="1"/>
  <c r="A624" i="6"/>
  <c r="Y623" i="6"/>
  <c r="X623" i="6" s="1"/>
  <c r="V623" i="6"/>
  <c r="P623" i="6"/>
  <c r="F623" i="6"/>
  <c r="Q623" i="6" s="1"/>
  <c r="A623" i="6"/>
  <c r="Y622" i="6"/>
  <c r="X622" i="6" s="1"/>
  <c r="V622" i="6"/>
  <c r="P622" i="6"/>
  <c r="F622" i="6"/>
  <c r="Q622" i="6" s="1"/>
  <c r="A622" i="6"/>
  <c r="AA621" i="6"/>
  <c r="Y621" i="6"/>
  <c r="X621" i="6" s="1"/>
  <c r="V621" i="6"/>
  <c r="P621" i="6"/>
  <c r="F621" i="6"/>
  <c r="Q621" i="6" s="1"/>
  <c r="A621" i="6"/>
  <c r="Y620" i="6"/>
  <c r="X620" i="6"/>
  <c r="AA620" i="6" s="1"/>
  <c r="V620" i="6"/>
  <c r="Q620" i="6"/>
  <c r="P620" i="6"/>
  <c r="F620" i="6"/>
  <c r="A620" i="6"/>
  <c r="Y619" i="6"/>
  <c r="X619" i="6" s="1"/>
  <c r="V619" i="6"/>
  <c r="Q619" i="6"/>
  <c r="P619" i="6"/>
  <c r="F619" i="6"/>
  <c r="A619" i="6"/>
  <c r="Y618" i="6"/>
  <c r="X618" i="6" s="1"/>
  <c r="V618" i="6"/>
  <c r="P618" i="6"/>
  <c r="F618" i="6"/>
  <c r="Q618" i="6" s="1"/>
  <c r="A618" i="6"/>
  <c r="AA617" i="6"/>
  <c r="Y617" i="6"/>
  <c r="X617" i="6" s="1"/>
  <c r="V617" i="6"/>
  <c r="Q617" i="6"/>
  <c r="P617" i="6"/>
  <c r="F617" i="6"/>
  <c r="A617" i="6"/>
  <c r="Y616" i="6"/>
  <c r="X616" i="6"/>
  <c r="AA616" i="6" s="1"/>
  <c r="V616" i="6"/>
  <c r="P616" i="6"/>
  <c r="F616" i="6"/>
  <c r="Q616" i="6" s="1"/>
  <c r="A616" i="6"/>
  <c r="Y615" i="6"/>
  <c r="X615" i="6" s="1"/>
  <c r="V615" i="6"/>
  <c r="Q615" i="6"/>
  <c r="P615" i="6"/>
  <c r="F615" i="6"/>
  <c r="A615" i="6"/>
  <c r="Y614" i="6"/>
  <c r="X614" i="6" s="1"/>
  <c r="V614" i="6"/>
  <c r="Q614" i="6"/>
  <c r="P614" i="6"/>
  <c r="F614" i="6"/>
  <c r="A614" i="6"/>
  <c r="AA613" i="6"/>
  <c r="Y613" i="6"/>
  <c r="X613" i="6" s="1"/>
  <c r="V613" i="6"/>
  <c r="P613" i="6"/>
  <c r="F613" i="6"/>
  <c r="Q613" i="6" s="1"/>
  <c r="A613" i="6"/>
  <c r="Y612" i="6"/>
  <c r="X612" i="6"/>
  <c r="AA612" i="6" s="1"/>
  <c r="V612" i="6"/>
  <c r="Q612" i="6"/>
  <c r="P612" i="6"/>
  <c r="F612" i="6"/>
  <c r="A612" i="6"/>
  <c r="Y611" i="6"/>
  <c r="X611" i="6" s="1"/>
  <c r="V611" i="6"/>
  <c r="P611" i="6"/>
  <c r="F611" i="6"/>
  <c r="Q611" i="6" s="1"/>
  <c r="A611" i="6"/>
  <c r="Y610" i="6"/>
  <c r="X610" i="6" s="1"/>
  <c r="V610" i="6"/>
  <c r="Q610" i="6"/>
  <c r="P610" i="6"/>
  <c r="F610" i="6"/>
  <c r="A610" i="6"/>
  <c r="AA609" i="6"/>
  <c r="Y609" i="6"/>
  <c r="X609" i="6" s="1"/>
  <c r="V609" i="6"/>
  <c r="Q609" i="6"/>
  <c r="P609" i="6"/>
  <c r="F609" i="6"/>
  <c r="A609" i="6"/>
  <c r="Y608" i="6"/>
  <c r="X608" i="6"/>
  <c r="AA608" i="6" s="1"/>
  <c r="V608" i="6"/>
  <c r="P608" i="6"/>
  <c r="F608" i="6"/>
  <c r="Q608" i="6" s="1"/>
  <c r="A608" i="6"/>
  <c r="Y607" i="6"/>
  <c r="X607" i="6" s="1"/>
  <c r="V607" i="6"/>
  <c r="P607" i="6"/>
  <c r="F607" i="6"/>
  <c r="Q607" i="6" s="1"/>
  <c r="A607" i="6"/>
  <c r="Y606" i="6"/>
  <c r="X606" i="6" s="1"/>
  <c r="V606" i="6"/>
  <c r="P606" i="6"/>
  <c r="F606" i="6"/>
  <c r="Q606" i="6" s="1"/>
  <c r="A606" i="6"/>
  <c r="AA605" i="6"/>
  <c r="Y605" i="6"/>
  <c r="X605" i="6" s="1"/>
  <c r="V605" i="6"/>
  <c r="P605" i="6"/>
  <c r="F605" i="6"/>
  <c r="Q605" i="6" s="1"/>
  <c r="A605" i="6"/>
  <c r="Y604" i="6"/>
  <c r="X604" i="6"/>
  <c r="AA604" i="6" s="1"/>
  <c r="V604" i="6"/>
  <c r="Q604" i="6"/>
  <c r="P604" i="6"/>
  <c r="F604" i="6"/>
  <c r="A604" i="6"/>
  <c r="Y603" i="6"/>
  <c r="X603" i="6" s="1"/>
  <c r="V603" i="6"/>
  <c r="Q603" i="6"/>
  <c r="P603" i="6"/>
  <c r="F603" i="6"/>
  <c r="A603" i="6"/>
  <c r="Y602" i="6"/>
  <c r="X602" i="6" s="1"/>
  <c r="V602" i="6"/>
  <c r="P602" i="6"/>
  <c r="F602" i="6"/>
  <c r="Q602" i="6" s="1"/>
  <c r="A602" i="6"/>
  <c r="AA601" i="6"/>
  <c r="Y601" i="6"/>
  <c r="X601" i="6" s="1"/>
  <c r="V601" i="6"/>
  <c r="Q601" i="6"/>
  <c r="P601" i="6"/>
  <c r="F601" i="6"/>
  <c r="A601" i="6"/>
  <c r="Y600" i="6"/>
  <c r="X600" i="6"/>
  <c r="AA600" i="6" s="1"/>
  <c r="V600" i="6"/>
  <c r="P600" i="6"/>
  <c r="F600" i="6"/>
  <c r="Q600" i="6" s="1"/>
  <c r="A600" i="6"/>
  <c r="Y599" i="6"/>
  <c r="X599" i="6" s="1"/>
  <c r="V599" i="6"/>
  <c r="Q599" i="6"/>
  <c r="P599" i="6"/>
  <c r="F599" i="6"/>
  <c r="A599" i="6"/>
  <c r="Y598" i="6"/>
  <c r="X598" i="6" s="1"/>
  <c r="V598" i="6"/>
  <c r="Q598" i="6"/>
  <c r="P598" i="6"/>
  <c r="F598" i="6"/>
  <c r="A598" i="6"/>
  <c r="AA597" i="6"/>
  <c r="Y597" i="6"/>
  <c r="X597" i="6" s="1"/>
  <c r="V597" i="6"/>
  <c r="P597" i="6"/>
  <c r="F597" i="6"/>
  <c r="Q597" i="6" s="1"/>
  <c r="A597" i="6"/>
  <c r="Y596" i="6"/>
  <c r="X596" i="6"/>
  <c r="AA596" i="6" s="1"/>
  <c r="V596" i="6"/>
  <c r="Q596" i="6"/>
  <c r="P596" i="6"/>
  <c r="F596" i="6"/>
  <c r="A596" i="6"/>
  <c r="Y595" i="6"/>
  <c r="X595" i="6" s="1"/>
  <c r="V595" i="6"/>
  <c r="P595" i="6"/>
  <c r="F595" i="6"/>
  <c r="Q595" i="6" s="1"/>
  <c r="A595" i="6"/>
  <c r="Y594" i="6"/>
  <c r="X594" i="6" s="1"/>
  <c r="V594" i="6"/>
  <c r="Q594" i="6"/>
  <c r="P594" i="6"/>
  <c r="F594" i="6"/>
  <c r="A594" i="6"/>
  <c r="AA593" i="6"/>
  <c r="Y593" i="6"/>
  <c r="X593" i="6" s="1"/>
  <c r="V593" i="6"/>
  <c r="Q593" i="6"/>
  <c r="P593" i="6"/>
  <c r="F593" i="6"/>
  <c r="A593" i="6"/>
  <c r="Y592" i="6"/>
  <c r="X592" i="6"/>
  <c r="AA592" i="6" s="1"/>
  <c r="V592" i="6"/>
  <c r="P592" i="6"/>
  <c r="F592" i="6"/>
  <c r="Q592" i="6" s="1"/>
  <c r="A592" i="6"/>
  <c r="Y591" i="6"/>
  <c r="X591" i="6" s="1"/>
  <c r="V591" i="6"/>
  <c r="P591" i="6"/>
  <c r="F591" i="6"/>
  <c r="Q591" i="6" s="1"/>
  <c r="A591" i="6"/>
  <c r="Y590" i="6"/>
  <c r="X590" i="6" s="1"/>
  <c r="V590" i="6"/>
  <c r="P590" i="6"/>
  <c r="F590" i="6"/>
  <c r="Q590" i="6" s="1"/>
  <c r="A590" i="6"/>
  <c r="AA589" i="6"/>
  <c r="Y589" i="6"/>
  <c r="X589" i="6" s="1"/>
  <c r="V589" i="6"/>
  <c r="P589" i="6"/>
  <c r="F589" i="6"/>
  <c r="Q589" i="6" s="1"/>
  <c r="A589" i="6"/>
  <c r="AA588" i="6"/>
  <c r="Y588" i="6"/>
  <c r="X588" i="6"/>
  <c r="V588" i="6"/>
  <c r="Q588" i="6"/>
  <c r="P588" i="6"/>
  <c r="F588" i="6"/>
  <c r="A588" i="6"/>
  <c r="Y587" i="6"/>
  <c r="X587" i="6" s="1"/>
  <c r="V587" i="6"/>
  <c r="Q587" i="6"/>
  <c r="P587" i="6"/>
  <c r="F587" i="6"/>
  <c r="A587" i="6"/>
  <c r="Y586" i="6"/>
  <c r="X586" i="6" s="1"/>
  <c r="V586" i="6"/>
  <c r="P586" i="6"/>
  <c r="F586" i="6"/>
  <c r="Q586" i="6" s="1"/>
  <c r="A586" i="6"/>
  <c r="AA585" i="6"/>
  <c r="Y585" i="6"/>
  <c r="X585" i="6" s="1"/>
  <c r="V585" i="6"/>
  <c r="Q585" i="6"/>
  <c r="P585" i="6"/>
  <c r="F585" i="6"/>
  <c r="A585" i="6"/>
  <c r="Y584" i="6"/>
  <c r="X584" i="6"/>
  <c r="AA584" i="6" s="1"/>
  <c r="V584" i="6"/>
  <c r="P584" i="6"/>
  <c r="F584" i="6"/>
  <c r="Q584" i="6" s="1"/>
  <c r="A584" i="6"/>
  <c r="Y583" i="6"/>
  <c r="X583" i="6" s="1"/>
  <c r="V583" i="6"/>
  <c r="Q583" i="6"/>
  <c r="P583" i="6"/>
  <c r="F583" i="6"/>
  <c r="A583" i="6"/>
  <c r="Y582" i="6"/>
  <c r="X582" i="6" s="1"/>
  <c r="V582" i="6"/>
  <c r="Q582" i="6"/>
  <c r="P582" i="6"/>
  <c r="F582" i="6"/>
  <c r="A582" i="6"/>
  <c r="AA581" i="6"/>
  <c r="Y581" i="6"/>
  <c r="X581" i="6" s="1"/>
  <c r="V581" i="6"/>
  <c r="P581" i="6"/>
  <c r="F581" i="6"/>
  <c r="Q581" i="6" s="1"/>
  <c r="A581" i="6"/>
  <c r="Y580" i="6"/>
  <c r="X580" i="6"/>
  <c r="AA580" i="6" s="1"/>
  <c r="V580" i="6"/>
  <c r="Q580" i="6"/>
  <c r="P580" i="6"/>
  <c r="F580" i="6"/>
  <c r="A580" i="6"/>
  <c r="Y579" i="6"/>
  <c r="X579" i="6" s="1"/>
  <c r="V579" i="6"/>
  <c r="P579" i="6"/>
  <c r="F579" i="6"/>
  <c r="Q579" i="6" s="1"/>
  <c r="A579" i="6"/>
  <c r="Y578" i="6"/>
  <c r="X578" i="6" s="1"/>
  <c r="V578" i="6"/>
  <c r="Q578" i="6"/>
  <c r="P578" i="6"/>
  <c r="F578" i="6"/>
  <c r="A578" i="6"/>
  <c r="AA577" i="6"/>
  <c r="Y577" i="6"/>
  <c r="X577" i="6" s="1"/>
  <c r="V577" i="6"/>
  <c r="Q577" i="6"/>
  <c r="P577" i="6"/>
  <c r="F577" i="6"/>
  <c r="A577" i="6"/>
  <c r="AA576" i="6"/>
  <c r="Y576" i="6"/>
  <c r="X576" i="6"/>
  <c r="V576" i="6"/>
  <c r="P576" i="6"/>
  <c r="F576" i="6"/>
  <c r="Q576" i="6" s="1"/>
  <c r="A576" i="6"/>
  <c r="Y575" i="6"/>
  <c r="X575" i="6" s="1"/>
  <c r="V575" i="6"/>
  <c r="P575" i="6"/>
  <c r="F575" i="6"/>
  <c r="Q575" i="6" s="1"/>
  <c r="A575" i="6"/>
  <c r="Y574" i="6"/>
  <c r="X574" i="6" s="1"/>
  <c r="V574" i="6"/>
  <c r="P574" i="6"/>
  <c r="F574" i="6"/>
  <c r="Q574" i="6" s="1"/>
  <c r="A574" i="6"/>
  <c r="AA573" i="6"/>
  <c r="Y573" i="6"/>
  <c r="X573" i="6" s="1"/>
  <c r="V573" i="6"/>
  <c r="P573" i="6"/>
  <c r="F573" i="6"/>
  <c r="Q573" i="6" s="1"/>
  <c r="A573" i="6"/>
  <c r="Y572" i="6"/>
  <c r="X572" i="6"/>
  <c r="AA572" i="6" s="1"/>
  <c r="V572" i="6"/>
  <c r="Q572" i="6"/>
  <c r="P572" i="6"/>
  <c r="T572" i="6" s="1"/>
  <c r="F572" i="6"/>
  <c r="A572" i="6"/>
  <c r="Y571" i="6"/>
  <c r="X571" i="6" s="1"/>
  <c r="V571" i="6"/>
  <c r="Q571" i="6"/>
  <c r="P571" i="6"/>
  <c r="F571" i="6"/>
  <c r="A571" i="6"/>
  <c r="Y570" i="6"/>
  <c r="X570" i="6" s="1"/>
  <c r="V570" i="6"/>
  <c r="P570" i="6"/>
  <c r="F570" i="6"/>
  <c r="Q570" i="6" s="1"/>
  <c r="A570" i="6"/>
  <c r="AA569" i="6"/>
  <c r="Y569" i="6"/>
  <c r="X569" i="6" s="1"/>
  <c r="V569" i="6"/>
  <c r="Q569" i="6"/>
  <c r="P569" i="6"/>
  <c r="F569" i="6"/>
  <c r="A569" i="6"/>
  <c r="Y568" i="6"/>
  <c r="X568" i="6"/>
  <c r="AA568" i="6" s="1"/>
  <c r="V568" i="6"/>
  <c r="P568" i="6"/>
  <c r="F568" i="6"/>
  <c r="Q568" i="6" s="1"/>
  <c r="A568" i="6"/>
  <c r="Y567" i="6"/>
  <c r="X567" i="6" s="1"/>
  <c r="V567" i="6"/>
  <c r="Q567" i="6"/>
  <c r="P567" i="6"/>
  <c r="F567" i="6"/>
  <c r="A567" i="6"/>
  <c r="Y566" i="6"/>
  <c r="X566" i="6" s="1"/>
  <c r="V566" i="6"/>
  <c r="Q566" i="6"/>
  <c r="P566" i="6"/>
  <c r="F566" i="6"/>
  <c r="A566" i="6"/>
  <c r="AA565" i="6"/>
  <c r="Y565" i="6"/>
  <c r="X565" i="6" s="1"/>
  <c r="V565" i="6"/>
  <c r="P565" i="6"/>
  <c r="F565" i="6"/>
  <c r="Q565" i="6" s="1"/>
  <c r="A565" i="6"/>
  <c r="Y564" i="6"/>
  <c r="X564" i="6"/>
  <c r="AA564" i="6" s="1"/>
  <c r="V564" i="6"/>
  <c r="Q564" i="6"/>
  <c r="P564" i="6"/>
  <c r="F564" i="6"/>
  <c r="Y563" i="6"/>
  <c r="X563" i="6" s="1"/>
  <c r="V563" i="6"/>
  <c r="Q563" i="6"/>
  <c r="P563" i="6"/>
  <c r="F563" i="6"/>
  <c r="C563" i="6"/>
  <c r="A563" i="6"/>
  <c r="Y562" i="6"/>
  <c r="X562" i="6"/>
  <c r="AA562" i="6" s="1"/>
  <c r="V562" i="6"/>
  <c r="P562" i="6"/>
  <c r="F562" i="6"/>
  <c r="Q562" i="6" s="1"/>
  <c r="A562" i="6"/>
  <c r="Y561" i="6"/>
  <c r="X561" i="6" s="1"/>
  <c r="V561" i="6"/>
  <c r="Q561" i="6"/>
  <c r="P561" i="6"/>
  <c r="F561" i="6"/>
  <c r="A561" i="6"/>
  <c r="Y560" i="6"/>
  <c r="X560" i="6" s="1"/>
  <c r="V560" i="6"/>
  <c r="P560" i="6"/>
  <c r="F560" i="6"/>
  <c r="Q560" i="6" s="1"/>
  <c r="A560" i="6"/>
  <c r="AA559" i="6"/>
  <c r="Y559" i="6"/>
  <c r="X559" i="6" s="1"/>
  <c r="V559" i="6"/>
  <c r="P559" i="6"/>
  <c r="F559" i="6"/>
  <c r="Q559" i="6" s="1"/>
  <c r="A559" i="6"/>
  <c r="Y558" i="6"/>
  <c r="X558" i="6"/>
  <c r="AA558" i="6" s="1"/>
  <c r="V558" i="6"/>
  <c r="Q558" i="6"/>
  <c r="P558" i="6"/>
  <c r="T558" i="6" s="1"/>
  <c r="F558" i="6"/>
  <c r="A558" i="6"/>
  <c r="Y557" i="6"/>
  <c r="X557" i="6" s="1"/>
  <c r="V557" i="6"/>
  <c r="Q557" i="6"/>
  <c r="P557" i="6"/>
  <c r="F557" i="6"/>
  <c r="A557" i="6"/>
  <c r="Y556" i="6"/>
  <c r="X556" i="6" s="1"/>
  <c r="V556" i="6"/>
  <c r="Q556" i="6"/>
  <c r="P556" i="6"/>
  <c r="F556" i="6"/>
  <c r="A556" i="6"/>
  <c r="AA555" i="6"/>
  <c r="Y555" i="6"/>
  <c r="X555" i="6" s="1"/>
  <c r="V555" i="6"/>
  <c r="Q555" i="6"/>
  <c r="P555" i="6"/>
  <c r="F555" i="6"/>
  <c r="A555" i="6"/>
  <c r="AA554" i="6"/>
  <c r="Y554" i="6"/>
  <c r="X554" i="6"/>
  <c r="V554" i="6"/>
  <c r="P554" i="6"/>
  <c r="F554" i="6"/>
  <c r="Q554" i="6" s="1"/>
  <c r="A554" i="6"/>
  <c r="Y553" i="6"/>
  <c r="X553" i="6" s="1"/>
  <c r="V553" i="6"/>
  <c r="P553" i="6"/>
  <c r="F553" i="6"/>
  <c r="Q553" i="6" s="1"/>
  <c r="A553" i="6"/>
  <c r="Y552" i="6"/>
  <c r="X552" i="6" s="1"/>
  <c r="V552" i="6"/>
  <c r="Q552" i="6"/>
  <c r="P552" i="6"/>
  <c r="F552" i="6"/>
  <c r="A552" i="6"/>
  <c r="AA551" i="6"/>
  <c r="Y551" i="6"/>
  <c r="X551" i="6" s="1"/>
  <c r="V551" i="6"/>
  <c r="P551" i="6"/>
  <c r="F551" i="6"/>
  <c r="Q551" i="6" s="1"/>
  <c r="A551" i="6"/>
  <c r="Y550" i="6"/>
  <c r="X550" i="6"/>
  <c r="AA550" i="6" s="1"/>
  <c r="V550" i="6"/>
  <c r="Q550" i="6"/>
  <c r="P550" i="6"/>
  <c r="F550" i="6"/>
  <c r="A550" i="6"/>
  <c r="Y549" i="6"/>
  <c r="X549" i="6" s="1"/>
  <c r="V549" i="6"/>
  <c r="P549" i="6"/>
  <c r="F549" i="6"/>
  <c r="Q549" i="6" s="1"/>
  <c r="A549" i="6"/>
  <c r="Y548" i="6"/>
  <c r="X548" i="6" s="1"/>
  <c r="V548" i="6"/>
  <c r="P548" i="6"/>
  <c r="F548" i="6"/>
  <c r="Q548" i="6" s="1"/>
  <c r="A548" i="6"/>
  <c r="AA547" i="6"/>
  <c r="Y547" i="6"/>
  <c r="X547" i="6" s="1"/>
  <c r="V547" i="6"/>
  <c r="Q547" i="6"/>
  <c r="P547" i="6"/>
  <c r="F547" i="6"/>
  <c r="A547" i="6"/>
  <c r="Y546" i="6"/>
  <c r="X546" i="6"/>
  <c r="AA546" i="6" s="1"/>
  <c r="V546" i="6"/>
  <c r="P546" i="6"/>
  <c r="F546" i="6"/>
  <c r="Q546" i="6" s="1"/>
  <c r="A546" i="6"/>
  <c r="Y545" i="6"/>
  <c r="X545" i="6" s="1"/>
  <c r="V545" i="6"/>
  <c r="Q545" i="6"/>
  <c r="P545" i="6"/>
  <c r="F545" i="6"/>
  <c r="A545" i="6"/>
  <c r="Y544" i="6"/>
  <c r="X544" i="6" s="1"/>
  <c r="V544" i="6"/>
  <c r="P544" i="6"/>
  <c r="F544" i="6"/>
  <c r="Q544" i="6" s="1"/>
  <c r="A544" i="6"/>
  <c r="AA543" i="6"/>
  <c r="Y543" i="6"/>
  <c r="X543" i="6" s="1"/>
  <c r="V543" i="6"/>
  <c r="P543" i="6"/>
  <c r="F543" i="6"/>
  <c r="Q543" i="6" s="1"/>
  <c r="A543" i="6"/>
  <c r="Y542" i="6"/>
  <c r="X542" i="6"/>
  <c r="AA542" i="6" s="1"/>
  <c r="V542" i="6"/>
  <c r="Q542" i="6"/>
  <c r="P542" i="6"/>
  <c r="F542" i="6"/>
  <c r="A542" i="6"/>
  <c r="Y541" i="6"/>
  <c r="X541" i="6" s="1"/>
  <c r="V541" i="6"/>
  <c r="Q541" i="6"/>
  <c r="P541" i="6"/>
  <c r="F541" i="6"/>
  <c r="A541" i="6"/>
  <c r="Y540" i="6"/>
  <c r="X540" i="6" s="1"/>
  <c r="V540" i="6"/>
  <c r="Q540" i="6"/>
  <c r="P540" i="6"/>
  <c r="F540" i="6"/>
  <c r="A540" i="6"/>
  <c r="AA539" i="6"/>
  <c r="Y539" i="6"/>
  <c r="X539" i="6" s="1"/>
  <c r="V539" i="6"/>
  <c r="Q539" i="6"/>
  <c r="P539" i="6"/>
  <c r="F539" i="6"/>
  <c r="A539" i="6"/>
  <c r="Y538" i="6"/>
  <c r="X538" i="6"/>
  <c r="AA538" i="6" s="1"/>
  <c r="V538" i="6"/>
  <c r="P538" i="6"/>
  <c r="F538" i="6"/>
  <c r="Q538" i="6" s="1"/>
  <c r="A538" i="6"/>
  <c r="Y537" i="6"/>
  <c r="X537" i="6" s="1"/>
  <c r="V537" i="6"/>
  <c r="P537" i="6"/>
  <c r="F537" i="6"/>
  <c r="Q537" i="6" s="1"/>
  <c r="A537" i="6"/>
  <c r="Y536" i="6"/>
  <c r="X536" i="6" s="1"/>
  <c r="V536" i="6"/>
  <c r="Q536" i="6"/>
  <c r="P536" i="6"/>
  <c r="F536" i="6"/>
  <c r="A536" i="6"/>
  <c r="AA535" i="6"/>
  <c r="Y535" i="6"/>
  <c r="X535" i="6" s="1"/>
  <c r="V535" i="6"/>
  <c r="P535" i="6"/>
  <c r="F535" i="6"/>
  <c r="Q535" i="6" s="1"/>
  <c r="A535" i="6"/>
  <c r="Y534" i="6"/>
  <c r="X534" i="6"/>
  <c r="AA534" i="6" s="1"/>
  <c r="V534" i="6"/>
  <c r="Q534" i="6"/>
  <c r="P534" i="6"/>
  <c r="F534" i="6"/>
  <c r="A534" i="6"/>
  <c r="Y533" i="6"/>
  <c r="X533" i="6" s="1"/>
  <c r="V533" i="6"/>
  <c r="P533" i="6"/>
  <c r="F533" i="6"/>
  <c r="Q533" i="6" s="1"/>
  <c r="A533" i="6"/>
  <c r="Y532" i="6"/>
  <c r="X532" i="6" s="1"/>
  <c r="V532" i="6"/>
  <c r="P532" i="6"/>
  <c r="F532" i="6"/>
  <c r="Q532" i="6" s="1"/>
  <c r="A532" i="6"/>
  <c r="AA531" i="6"/>
  <c r="Y531" i="6"/>
  <c r="X531" i="6" s="1"/>
  <c r="V531" i="6"/>
  <c r="Q531" i="6"/>
  <c r="P531" i="6"/>
  <c r="F531" i="6"/>
  <c r="A531" i="6"/>
  <c r="Y530" i="6"/>
  <c r="X530" i="6"/>
  <c r="AA530" i="6" s="1"/>
  <c r="V530" i="6"/>
  <c r="P530" i="6"/>
  <c r="F530" i="6"/>
  <c r="Q530" i="6" s="1"/>
  <c r="A530" i="6"/>
  <c r="Y529" i="6"/>
  <c r="X529" i="6" s="1"/>
  <c r="V529" i="6"/>
  <c r="Q529" i="6"/>
  <c r="P529" i="6"/>
  <c r="F529" i="6"/>
  <c r="A529" i="6"/>
  <c r="Y528" i="6"/>
  <c r="X528" i="6" s="1"/>
  <c r="V528" i="6"/>
  <c r="P528" i="6"/>
  <c r="F528" i="6"/>
  <c r="Q528" i="6" s="1"/>
  <c r="A528" i="6"/>
  <c r="AA527" i="6"/>
  <c r="Y527" i="6"/>
  <c r="X527" i="6" s="1"/>
  <c r="V527" i="6"/>
  <c r="P527" i="6"/>
  <c r="F527" i="6"/>
  <c r="Q527" i="6" s="1"/>
  <c r="A527" i="6"/>
  <c r="Y526" i="6"/>
  <c r="X526" i="6"/>
  <c r="AA526" i="6" s="1"/>
  <c r="V526" i="6"/>
  <c r="Q526" i="6"/>
  <c r="P526" i="6"/>
  <c r="F526" i="6"/>
  <c r="A526" i="6"/>
  <c r="Y525" i="6"/>
  <c r="X525" i="6" s="1"/>
  <c r="V525" i="6"/>
  <c r="Q525" i="6"/>
  <c r="P525" i="6"/>
  <c r="F525" i="6"/>
  <c r="C525" i="6"/>
  <c r="A525" i="6"/>
  <c r="Y524" i="6"/>
  <c r="X524" i="6"/>
  <c r="V524" i="6"/>
  <c r="Q524" i="6"/>
  <c r="P524" i="6"/>
  <c r="F524" i="6"/>
  <c r="A524" i="6"/>
  <c r="AA523" i="6"/>
  <c r="Y523" i="6"/>
  <c r="X523" i="6"/>
  <c r="V523" i="6"/>
  <c r="P523" i="6"/>
  <c r="F523" i="6"/>
  <c r="Q523" i="6" s="1"/>
  <c r="A523" i="6"/>
  <c r="Y522" i="6"/>
  <c r="X522" i="6" s="1"/>
  <c r="V522" i="6"/>
  <c r="Q522" i="6"/>
  <c r="P522" i="6"/>
  <c r="F522" i="6"/>
  <c r="A522" i="6"/>
  <c r="AA521" i="6"/>
  <c r="Y521" i="6"/>
  <c r="X521" i="6"/>
  <c r="V521" i="6"/>
  <c r="P521" i="6"/>
  <c r="F521" i="6"/>
  <c r="Q521" i="6" s="1"/>
  <c r="A521" i="6"/>
  <c r="Y520" i="6"/>
  <c r="X520" i="6"/>
  <c r="V520" i="6"/>
  <c r="Q520" i="6"/>
  <c r="P520" i="6"/>
  <c r="F520" i="6"/>
  <c r="A520" i="6"/>
  <c r="Y519" i="6"/>
  <c r="X519" i="6"/>
  <c r="V519" i="6"/>
  <c r="P519" i="6"/>
  <c r="F519" i="6"/>
  <c r="Q519" i="6" s="1"/>
  <c r="A519" i="6"/>
  <c r="Y518" i="6"/>
  <c r="X518" i="6" s="1"/>
  <c r="V518" i="6"/>
  <c r="Q518" i="6"/>
  <c r="P518" i="6"/>
  <c r="F518" i="6"/>
  <c r="A518" i="6"/>
  <c r="AA517" i="6"/>
  <c r="Y517" i="6"/>
  <c r="X517" i="6"/>
  <c r="V517" i="6"/>
  <c r="P517" i="6"/>
  <c r="F517" i="6"/>
  <c r="Q517" i="6" s="1"/>
  <c r="A517" i="6"/>
  <c r="Y516" i="6"/>
  <c r="X516" i="6"/>
  <c r="V516" i="6"/>
  <c r="Q516" i="6"/>
  <c r="P516" i="6"/>
  <c r="F516" i="6"/>
  <c r="A516" i="6"/>
  <c r="AA515" i="6"/>
  <c r="Y515" i="6"/>
  <c r="X515" i="6"/>
  <c r="V515" i="6"/>
  <c r="P515" i="6"/>
  <c r="F515" i="6"/>
  <c r="Q515" i="6" s="1"/>
  <c r="A515" i="6"/>
  <c r="Y514" i="6"/>
  <c r="X514" i="6" s="1"/>
  <c r="V514" i="6"/>
  <c r="Q514" i="6"/>
  <c r="P514" i="6"/>
  <c r="F514" i="6"/>
  <c r="A514" i="6"/>
  <c r="AA513" i="6"/>
  <c r="Y513" i="6"/>
  <c r="X513" i="6"/>
  <c r="V513" i="6"/>
  <c r="P513" i="6"/>
  <c r="F513" i="6"/>
  <c r="Q513" i="6" s="1"/>
  <c r="A513" i="6"/>
  <c r="Y512" i="6"/>
  <c r="X512" i="6"/>
  <c r="V512" i="6"/>
  <c r="Q512" i="6"/>
  <c r="P512" i="6"/>
  <c r="F512" i="6"/>
  <c r="A512" i="6"/>
  <c r="Y511" i="6"/>
  <c r="X511" i="6"/>
  <c r="V511" i="6"/>
  <c r="P511" i="6"/>
  <c r="F511" i="6"/>
  <c r="Q511" i="6" s="1"/>
  <c r="A511" i="6"/>
  <c r="Y510" i="6"/>
  <c r="X510" i="6" s="1"/>
  <c r="V510" i="6"/>
  <c r="Q510" i="6"/>
  <c r="P510" i="6"/>
  <c r="F510" i="6"/>
  <c r="A510" i="6"/>
  <c r="AA509" i="6"/>
  <c r="Y509" i="6"/>
  <c r="X509" i="6"/>
  <c r="V509" i="6"/>
  <c r="P509" i="6"/>
  <c r="F509" i="6"/>
  <c r="Q509" i="6" s="1"/>
  <c r="A509" i="6"/>
  <c r="Y508" i="6"/>
  <c r="X508" i="6"/>
  <c r="V508" i="6"/>
  <c r="Q508" i="6"/>
  <c r="P508" i="6"/>
  <c r="F508" i="6"/>
  <c r="A508" i="6"/>
  <c r="AA507" i="6"/>
  <c r="Y507" i="6"/>
  <c r="X507" i="6"/>
  <c r="V507" i="6"/>
  <c r="P507" i="6"/>
  <c r="F507" i="6"/>
  <c r="Q507" i="6" s="1"/>
  <c r="A507" i="6"/>
  <c r="Y506" i="6"/>
  <c r="X506" i="6" s="1"/>
  <c r="V506" i="6"/>
  <c r="Q506" i="6"/>
  <c r="P506" i="6"/>
  <c r="F506" i="6"/>
  <c r="A506" i="6"/>
  <c r="AA505" i="6"/>
  <c r="Y505" i="6"/>
  <c r="X505" i="6"/>
  <c r="V505" i="6"/>
  <c r="P505" i="6"/>
  <c r="F505" i="6"/>
  <c r="Q505" i="6" s="1"/>
  <c r="A505" i="6"/>
  <c r="Y504" i="6"/>
  <c r="X504" i="6"/>
  <c r="V504" i="6"/>
  <c r="Q504" i="6"/>
  <c r="P504" i="6"/>
  <c r="F504" i="6"/>
  <c r="A504" i="6"/>
  <c r="Y503" i="6"/>
  <c r="X503" i="6"/>
  <c r="V503" i="6"/>
  <c r="P503" i="6"/>
  <c r="F503" i="6"/>
  <c r="Q503" i="6" s="1"/>
  <c r="A503" i="6"/>
  <c r="Y502" i="6"/>
  <c r="X502" i="6" s="1"/>
  <c r="V502" i="6"/>
  <c r="Q502" i="6"/>
  <c r="P502" i="6"/>
  <c r="F502" i="6"/>
  <c r="A502" i="6"/>
  <c r="AA501" i="6"/>
  <c r="Y501" i="6"/>
  <c r="X501" i="6"/>
  <c r="V501" i="6"/>
  <c r="P501" i="6"/>
  <c r="F501" i="6"/>
  <c r="Q501" i="6" s="1"/>
  <c r="A501" i="6"/>
  <c r="Y500" i="6"/>
  <c r="X500" i="6"/>
  <c r="V500" i="6"/>
  <c r="Q500" i="6"/>
  <c r="P500" i="6"/>
  <c r="F500" i="6"/>
  <c r="A500" i="6"/>
  <c r="AA499" i="6"/>
  <c r="Y499" i="6"/>
  <c r="X499" i="6"/>
  <c r="V499" i="6"/>
  <c r="P499" i="6"/>
  <c r="F499" i="6"/>
  <c r="Q499" i="6" s="1"/>
  <c r="A499" i="6"/>
  <c r="Y498" i="6"/>
  <c r="X498" i="6" s="1"/>
  <c r="V498" i="6"/>
  <c r="Q498" i="6"/>
  <c r="P498" i="6"/>
  <c r="F498" i="6"/>
  <c r="A498" i="6"/>
  <c r="AA497" i="6"/>
  <c r="Y497" i="6"/>
  <c r="X497" i="6"/>
  <c r="V497" i="6"/>
  <c r="P497" i="6"/>
  <c r="F497" i="6"/>
  <c r="Q497" i="6" s="1"/>
  <c r="A497" i="6"/>
  <c r="Y496" i="6"/>
  <c r="X496" i="6"/>
  <c r="V496" i="6"/>
  <c r="Q496" i="6"/>
  <c r="P496" i="6"/>
  <c r="F496" i="6"/>
  <c r="A496" i="6"/>
  <c r="Y495" i="6"/>
  <c r="X495" i="6"/>
  <c r="V495" i="6"/>
  <c r="P495" i="6"/>
  <c r="F495" i="6"/>
  <c r="Q495" i="6" s="1"/>
  <c r="A495" i="6"/>
  <c r="Y494" i="6"/>
  <c r="X494" i="6" s="1"/>
  <c r="V494" i="6"/>
  <c r="Q494" i="6"/>
  <c r="P494" i="6"/>
  <c r="F494" i="6"/>
  <c r="A494" i="6"/>
  <c r="AA493" i="6"/>
  <c r="Y493" i="6"/>
  <c r="X493" i="6"/>
  <c r="V493" i="6"/>
  <c r="P493" i="6"/>
  <c r="F493" i="6"/>
  <c r="Q493" i="6" s="1"/>
  <c r="A493" i="6"/>
  <c r="Y492" i="6"/>
  <c r="X492" i="6"/>
  <c r="V492" i="6"/>
  <c r="Q492" i="6"/>
  <c r="P492" i="6"/>
  <c r="F492" i="6"/>
  <c r="A492" i="6"/>
  <c r="AA491" i="6"/>
  <c r="Y491" i="6"/>
  <c r="X491" i="6"/>
  <c r="V491" i="6"/>
  <c r="P491" i="6"/>
  <c r="F491" i="6"/>
  <c r="Q491" i="6" s="1"/>
  <c r="A491" i="6"/>
  <c r="Y490" i="6"/>
  <c r="X490" i="6" s="1"/>
  <c r="V490" i="6"/>
  <c r="Q490" i="6"/>
  <c r="P490" i="6"/>
  <c r="F490" i="6"/>
  <c r="A490" i="6"/>
  <c r="AA489" i="6"/>
  <c r="Y489" i="6"/>
  <c r="X489" i="6"/>
  <c r="V489" i="6"/>
  <c r="P489" i="6"/>
  <c r="F489" i="6"/>
  <c r="Q489" i="6" s="1"/>
  <c r="A489" i="6"/>
  <c r="Y488" i="6"/>
  <c r="X488" i="6"/>
  <c r="V488" i="6"/>
  <c r="Q488" i="6"/>
  <c r="P488" i="6"/>
  <c r="F488" i="6"/>
  <c r="A488" i="6"/>
  <c r="Y487" i="6"/>
  <c r="X487" i="6"/>
  <c r="V487" i="6"/>
  <c r="P487" i="6"/>
  <c r="F487" i="6"/>
  <c r="Q487" i="6" s="1"/>
  <c r="A487" i="6"/>
  <c r="Y486" i="6"/>
  <c r="X486" i="6" s="1"/>
  <c r="V486" i="6"/>
  <c r="Q486" i="6"/>
  <c r="P486" i="6"/>
  <c r="F486" i="6"/>
  <c r="A486" i="6"/>
  <c r="AA485" i="6"/>
  <c r="Y485" i="6"/>
  <c r="X485" i="6"/>
  <c r="V485" i="6"/>
  <c r="P485" i="6"/>
  <c r="F485" i="6"/>
  <c r="Q485" i="6" s="1"/>
  <c r="A485" i="6"/>
  <c r="Y484" i="6"/>
  <c r="X484" i="6"/>
  <c r="V484" i="6"/>
  <c r="Q484" i="6"/>
  <c r="P484" i="6"/>
  <c r="F484" i="6"/>
  <c r="A484" i="6"/>
  <c r="AA483" i="6"/>
  <c r="Y483" i="6"/>
  <c r="X483" i="6"/>
  <c r="V483" i="6"/>
  <c r="P483" i="6"/>
  <c r="F483" i="6"/>
  <c r="Q483" i="6" s="1"/>
  <c r="A483" i="6"/>
  <c r="Y482" i="6"/>
  <c r="X482" i="6" s="1"/>
  <c r="V482" i="6"/>
  <c r="Q482" i="6"/>
  <c r="P482" i="6"/>
  <c r="F482" i="6"/>
  <c r="A482" i="6"/>
  <c r="AA481" i="6"/>
  <c r="Y481" i="6"/>
  <c r="X481" i="6"/>
  <c r="V481" i="6"/>
  <c r="P481" i="6"/>
  <c r="F481" i="6"/>
  <c r="Q481" i="6" s="1"/>
  <c r="A481" i="6"/>
  <c r="AA480" i="6"/>
  <c r="Y480" i="6"/>
  <c r="X480" i="6"/>
  <c r="V480" i="6"/>
  <c r="Q480" i="6"/>
  <c r="P480" i="6"/>
  <c r="F480" i="6"/>
  <c r="A480" i="6"/>
  <c r="Y479" i="6"/>
  <c r="X479" i="6"/>
  <c r="V479" i="6"/>
  <c r="P479" i="6"/>
  <c r="F479" i="6"/>
  <c r="Q479" i="6" s="1"/>
  <c r="A479" i="6"/>
  <c r="Y478" i="6"/>
  <c r="X478" i="6" s="1"/>
  <c r="V478" i="6"/>
  <c r="Q478" i="6"/>
  <c r="P478" i="6"/>
  <c r="F478" i="6"/>
  <c r="A478" i="6"/>
  <c r="AA477" i="6"/>
  <c r="Y477" i="6"/>
  <c r="X477" i="6"/>
  <c r="V477" i="6"/>
  <c r="P477" i="6"/>
  <c r="F477" i="6"/>
  <c r="Q477" i="6" s="1"/>
  <c r="A477" i="6"/>
  <c r="Y476" i="6"/>
  <c r="X476" i="6" s="1"/>
  <c r="V476" i="6"/>
  <c r="Q476" i="6"/>
  <c r="P476" i="6"/>
  <c r="F476" i="6"/>
  <c r="A476" i="6"/>
  <c r="AA475" i="6"/>
  <c r="Y475" i="6"/>
  <c r="X475" i="6"/>
  <c r="V475" i="6"/>
  <c r="P475" i="6"/>
  <c r="F475" i="6"/>
  <c r="Q475" i="6" s="1"/>
  <c r="A475" i="6"/>
  <c r="Y474" i="6"/>
  <c r="X474" i="6" s="1"/>
  <c r="V474" i="6"/>
  <c r="Q474" i="6"/>
  <c r="P474" i="6"/>
  <c r="F474" i="6"/>
  <c r="A474" i="6"/>
  <c r="AA473" i="6"/>
  <c r="Y473" i="6"/>
  <c r="X473" i="6"/>
  <c r="V473" i="6"/>
  <c r="P473" i="6"/>
  <c r="F473" i="6"/>
  <c r="Q473" i="6" s="1"/>
  <c r="A473" i="6"/>
  <c r="Y472" i="6"/>
  <c r="X472" i="6"/>
  <c r="V472" i="6"/>
  <c r="Q472" i="6"/>
  <c r="P472" i="6"/>
  <c r="F472" i="6"/>
  <c r="A472" i="6"/>
  <c r="Y471" i="6"/>
  <c r="X471" i="6"/>
  <c r="V471" i="6"/>
  <c r="P471" i="6"/>
  <c r="F471" i="6"/>
  <c r="Q471" i="6" s="1"/>
  <c r="A471" i="6"/>
  <c r="Y470" i="6"/>
  <c r="X470" i="6" s="1"/>
  <c r="V470" i="6"/>
  <c r="Q470" i="6"/>
  <c r="P470" i="6"/>
  <c r="F470" i="6"/>
  <c r="A470" i="6"/>
  <c r="AA469" i="6"/>
  <c r="Y469" i="6"/>
  <c r="X469" i="6"/>
  <c r="V469" i="6"/>
  <c r="P469" i="6"/>
  <c r="F469" i="6"/>
  <c r="Q469" i="6" s="1"/>
  <c r="A469" i="6"/>
  <c r="AA468" i="6"/>
  <c r="Y468" i="6"/>
  <c r="X468" i="6"/>
  <c r="V468" i="6"/>
  <c r="Q468" i="6"/>
  <c r="P468" i="6"/>
  <c r="F468" i="6"/>
  <c r="A468" i="6"/>
  <c r="AA467" i="6"/>
  <c r="Y467" i="6"/>
  <c r="X467" i="6"/>
  <c r="V467" i="6"/>
  <c r="P467" i="6"/>
  <c r="F467" i="6"/>
  <c r="Q467" i="6" s="1"/>
  <c r="A467" i="6"/>
  <c r="AA466" i="6"/>
  <c r="Y466" i="6"/>
  <c r="X466" i="6" s="1"/>
  <c r="V466" i="6"/>
  <c r="Q466" i="6"/>
  <c r="P466" i="6"/>
  <c r="F466" i="6"/>
  <c r="A466" i="6"/>
  <c r="Y465" i="6"/>
  <c r="X465" i="6"/>
  <c r="V465" i="6"/>
  <c r="P465" i="6"/>
  <c r="F465" i="6"/>
  <c r="Q465" i="6" s="1"/>
  <c r="A465" i="6"/>
  <c r="Y464" i="6"/>
  <c r="X464" i="6"/>
  <c r="V464" i="6"/>
  <c r="Q464" i="6"/>
  <c r="P464" i="6"/>
  <c r="F464" i="6"/>
  <c r="A464" i="6"/>
  <c r="Y463" i="6"/>
  <c r="X463" i="6"/>
  <c r="V463" i="6"/>
  <c r="P463" i="6"/>
  <c r="F463" i="6"/>
  <c r="Q463" i="6" s="1"/>
  <c r="A463" i="6"/>
  <c r="Y462" i="6"/>
  <c r="X462" i="6"/>
  <c r="AA462" i="6" s="1"/>
  <c r="V462" i="6"/>
  <c r="Q462" i="6"/>
  <c r="P462" i="6"/>
  <c r="F462" i="6"/>
  <c r="A462" i="6"/>
  <c r="Y461" i="6"/>
  <c r="X461" i="6"/>
  <c r="V461" i="6"/>
  <c r="P461" i="6"/>
  <c r="F461" i="6"/>
  <c r="Q461" i="6" s="1"/>
  <c r="A461" i="6"/>
  <c r="Y460" i="6"/>
  <c r="X460" i="6"/>
  <c r="V460" i="6"/>
  <c r="Q460" i="6"/>
  <c r="P460" i="6"/>
  <c r="F460" i="6"/>
  <c r="A460" i="6"/>
  <c r="AA459" i="6"/>
  <c r="Y459" i="6"/>
  <c r="X459" i="6"/>
  <c r="V459" i="6"/>
  <c r="P459" i="6"/>
  <c r="F459" i="6"/>
  <c r="Q459" i="6" s="1"/>
  <c r="A459" i="6"/>
  <c r="AA458" i="6"/>
  <c r="Y458" i="6"/>
  <c r="X458" i="6" s="1"/>
  <c r="V458" i="6"/>
  <c r="Q458" i="6"/>
  <c r="P458" i="6"/>
  <c r="F458" i="6"/>
  <c r="A458" i="6"/>
  <c r="Y457" i="6"/>
  <c r="X457" i="6"/>
  <c r="V457" i="6"/>
  <c r="P457" i="6"/>
  <c r="F457" i="6"/>
  <c r="Q457" i="6" s="1"/>
  <c r="A457" i="6"/>
  <c r="AA456" i="6"/>
  <c r="Y456" i="6"/>
  <c r="X456" i="6"/>
  <c r="V456" i="6"/>
  <c r="Q456" i="6"/>
  <c r="P456" i="6"/>
  <c r="F456" i="6"/>
  <c r="A456" i="6"/>
  <c r="Y455" i="6"/>
  <c r="X455" i="6"/>
  <c r="V455" i="6"/>
  <c r="P455" i="6"/>
  <c r="F455" i="6"/>
  <c r="Q455" i="6" s="1"/>
  <c r="A455" i="6"/>
  <c r="Y454" i="6"/>
  <c r="X454" i="6"/>
  <c r="AA454" i="6" s="1"/>
  <c r="V454" i="6"/>
  <c r="Q454" i="6"/>
  <c r="P454" i="6"/>
  <c r="F454" i="6"/>
  <c r="A454" i="6"/>
  <c r="Y453" i="6"/>
  <c r="X453" i="6"/>
  <c r="V453" i="6"/>
  <c r="P453" i="6"/>
  <c r="F453" i="6"/>
  <c r="Q453" i="6" s="1"/>
  <c r="A453" i="6"/>
  <c r="Y452" i="6"/>
  <c r="X452" i="6" s="1"/>
  <c r="V452" i="6"/>
  <c r="Q452" i="6"/>
  <c r="P452" i="6"/>
  <c r="F452" i="6"/>
  <c r="A452" i="6"/>
  <c r="AA451" i="6"/>
  <c r="Y451" i="6"/>
  <c r="X451" i="6"/>
  <c r="V451" i="6"/>
  <c r="P451" i="6"/>
  <c r="F451" i="6"/>
  <c r="Q451" i="6" s="1"/>
  <c r="A451" i="6"/>
  <c r="Y450" i="6"/>
  <c r="X450" i="6" s="1"/>
  <c r="V450" i="6"/>
  <c r="Q450" i="6"/>
  <c r="P450" i="6"/>
  <c r="F450" i="6"/>
  <c r="A450" i="6"/>
  <c r="AA449" i="6"/>
  <c r="Y449" i="6"/>
  <c r="X449" i="6"/>
  <c r="V449" i="6"/>
  <c r="P449" i="6"/>
  <c r="F449" i="6"/>
  <c r="Q449" i="6" s="1"/>
  <c r="A449" i="6"/>
  <c r="AA448" i="6"/>
  <c r="Y448" i="6"/>
  <c r="X448" i="6"/>
  <c r="V448" i="6"/>
  <c r="Q448" i="6"/>
  <c r="P448" i="6"/>
  <c r="F448" i="6"/>
  <c r="A448" i="6"/>
  <c r="Y447" i="6"/>
  <c r="X447" i="6"/>
  <c r="V447" i="6"/>
  <c r="P447" i="6"/>
  <c r="F447" i="6"/>
  <c r="Q447" i="6" s="1"/>
  <c r="A447" i="6"/>
  <c r="Y446" i="6"/>
  <c r="X446" i="6" s="1"/>
  <c r="V446" i="6"/>
  <c r="Q446" i="6"/>
  <c r="P446" i="6"/>
  <c r="F446" i="6"/>
  <c r="A446" i="6"/>
  <c r="AA445" i="6"/>
  <c r="Y445" i="6"/>
  <c r="X445" i="6"/>
  <c r="V445" i="6"/>
  <c r="P445" i="6"/>
  <c r="F445" i="6"/>
  <c r="Q445" i="6" s="1"/>
  <c r="A445" i="6"/>
  <c r="Y444" i="6"/>
  <c r="X444" i="6" s="1"/>
  <c r="V444" i="6"/>
  <c r="Q444" i="6"/>
  <c r="P444" i="6"/>
  <c r="F444" i="6"/>
  <c r="A444" i="6"/>
  <c r="AA443" i="6"/>
  <c r="Y443" i="6"/>
  <c r="X443" i="6"/>
  <c r="V443" i="6"/>
  <c r="P443" i="6"/>
  <c r="F443" i="6"/>
  <c r="Q443" i="6" s="1"/>
  <c r="A443" i="6"/>
  <c r="Y442" i="6"/>
  <c r="X442" i="6" s="1"/>
  <c r="V442" i="6"/>
  <c r="Q442" i="6"/>
  <c r="P442" i="6"/>
  <c r="F442" i="6"/>
  <c r="A442" i="6"/>
  <c r="AA441" i="6"/>
  <c r="Y441" i="6"/>
  <c r="X441" i="6"/>
  <c r="V441" i="6"/>
  <c r="P441" i="6"/>
  <c r="F441" i="6"/>
  <c r="Q441" i="6" s="1"/>
  <c r="A441" i="6"/>
  <c r="Y440" i="6"/>
  <c r="X440" i="6"/>
  <c r="V440" i="6"/>
  <c r="Q440" i="6"/>
  <c r="P440" i="6"/>
  <c r="F440" i="6"/>
  <c r="A440" i="6"/>
  <c r="Y439" i="6"/>
  <c r="X439" i="6"/>
  <c r="V439" i="6"/>
  <c r="P439" i="6"/>
  <c r="F439" i="6"/>
  <c r="Q439" i="6" s="1"/>
  <c r="A439" i="6"/>
  <c r="Y438" i="6"/>
  <c r="X438" i="6" s="1"/>
  <c r="V438" i="6"/>
  <c r="Q438" i="6"/>
  <c r="P438" i="6"/>
  <c r="F438" i="6"/>
  <c r="A438" i="6"/>
  <c r="AA437" i="6"/>
  <c r="Y437" i="6"/>
  <c r="X437" i="6"/>
  <c r="V437" i="6"/>
  <c r="P437" i="6"/>
  <c r="F437" i="6"/>
  <c r="Q437" i="6" s="1"/>
  <c r="A437" i="6"/>
  <c r="AA436" i="6"/>
  <c r="Y436" i="6"/>
  <c r="X436" i="6"/>
  <c r="V436" i="6"/>
  <c r="Q436" i="6"/>
  <c r="P436" i="6"/>
  <c r="F436" i="6"/>
  <c r="A436" i="6"/>
  <c r="AA435" i="6"/>
  <c r="Y435" i="6"/>
  <c r="X435" i="6"/>
  <c r="V435" i="6"/>
  <c r="P435" i="6"/>
  <c r="F435" i="6"/>
  <c r="Q435" i="6" s="1"/>
  <c r="A435" i="6"/>
  <c r="AA434" i="6"/>
  <c r="Y434" i="6"/>
  <c r="X434" i="6" s="1"/>
  <c r="V434" i="6"/>
  <c r="Q434" i="6"/>
  <c r="P434" i="6"/>
  <c r="F434" i="6"/>
  <c r="A434" i="6"/>
  <c r="Y433" i="6"/>
  <c r="X433" i="6"/>
  <c r="V433" i="6"/>
  <c r="P433" i="6"/>
  <c r="F433" i="6"/>
  <c r="Q433" i="6" s="1"/>
  <c r="A433" i="6"/>
  <c r="Y432" i="6"/>
  <c r="X432" i="6"/>
  <c r="V432" i="6"/>
  <c r="Q432" i="6"/>
  <c r="P432" i="6"/>
  <c r="F432" i="6"/>
  <c r="A432" i="6"/>
  <c r="Y431" i="6"/>
  <c r="X431" i="6"/>
  <c r="V431" i="6"/>
  <c r="P431" i="6"/>
  <c r="F431" i="6"/>
  <c r="Q431" i="6" s="1"/>
  <c r="A431" i="6"/>
  <c r="Y430" i="6"/>
  <c r="X430" i="6"/>
  <c r="AA430" i="6" s="1"/>
  <c r="V430" i="6"/>
  <c r="Q430" i="6"/>
  <c r="P430" i="6"/>
  <c r="F430" i="6"/>
  <c r="A430" i="6"/>
  <c r="Y429" i="6"/>
  <c r="X429" i="6"/>
  <c r="V429" i="6"/>
  <c r="P429" i="6"/>
  <c r="F429" i="6"/>
  <c r="Q429" i="6" s="1"/>
  <c r="A429" i="6"/>
  <c r="Y428" i="6"/>
  <c r="X428" i="6"/>
  <c r="V428" i="6"/>
  <c r="Q428" i="6"/>
  <c r="P428" i="6"/>
  <c r="F428" i="6"/>
  <c r="A428" i="6"/>
  <c r="AA427" i="6"/>
  <c r="Y427" i="6"/>
  <c r="X427" i="6"/>
  <c r="V427" i="6"/>
  <c r="P427" i="6"/>
  <c r="F427" i="6"/>
  <c r="Q427" i="6" s="1"/>
  <c r="A427" i="6"/>
  <c r="AA426" i="6"/>
  <c r="Y426" i="6"/>
  <c r="X426" i="6" s="1"/>
  <c r="V426" i="6"/>
  <c r="Q426" i="6"/>
  <c r="P426" i="6"/>
  <c r="F426" i="6"/>
  <c r="A426" i="6"/>
  <c r="Y425" i="6"/>
  <c r="X425" i="6"/>
  <c r="V425" i="6"/>
  <c r="P425" i="6"/>
  <c r="F425" i="6"/>
  <c r="Q425" i="6" s="1"/>
  <c r="A425" i="6"/>
  <c r="AA424" i="6"/>
  <c r="Y424" i="6"/>
  <c r="X424" i="6"/>
  <c r="V424" i="6"/>
  <c r="Q424" i="6"/>
  <c r="P424" i="6"/>
  <c r="F424" i="6"/>
  <c r="A424" i="6"/>
  <c r="Y423" i="6"/>
  <c r="X423" i="6"/>
  <c r="V423" i="6"/>
  <c r="P423" i="6"/>
  <c r="F423" i="6"/>
  <c r="Q423" i="6" s="1"/>
  <c r="A423" i="6"/>
  <c r="Y422" i="6"/>
  <c r="X422" i="6"/>
  <c r="AA422" i="6" s="1"/>
  <c r="V422" i="6"/>
  <c r="Q422" i="6"/>
  <c r="P422" i="6"/>
  <c r="F422" i="6"/>
  <c r="A422" i="6"/>
  <c r="Y421" i="6"/>
  <c r="X421" i="6"/>
  <c r="V421" i="6"/>
  <c r="P421" i="6"/>
  <c r="F421" i="6"/>
  <c r="Q421" i="6" s="1"/>
  <c r="A421" i="6"/>
  <c r="Y420" i="6"/>
  <c r="X420" i="6" s="1"/>
  <c r="V420" i="6"/>
  <c r="Q420" i="6"/>
  <c r="P420" i="6"/>
  <c r="F420" i="6"/>
  <c r="A420" i="6"/>
  <c r="AA419" i="6"/>
  <c r="Y419" i="6"/>
  <c r="X419" i="6"/>
  <c r="V419" i="6"/>
  <c r="P419" i="6"/>
  <c r="F419" i="6"/>
  <c r="Q419" i="6" s="1"/>
  <c r="A419" i="6"/>
  <c r="Y418" i="6"/>
  <c r="X418" i="6" s="1"/>
  <c r="V418" i="6"/>
  <c r="Q418" i="6"/>
  <c r="P418" i="6"/>
  <c r="F418" i="6"/>
  <c r="A418" i="6"/>
  <c r="AA417" i="6"/>
  <c r="Y417" i="6"/>
  <c r="X417" i="6"/>
  <c r="V417" i="6"/>
  <c r="P417" i="6"/>
  <c r="F417" i="6"/>
  <c r="Q417" i="6" s="1"/>
  <c r="A417" i="6"/>
  <c r="AA416" i="6"/>
  <c r="Y416" i="6"/>
  <c r="X416" i="6"/>
  <c r="V416" i="6"/>
  <c r="Q416" i="6"/>
  <c r="P416" i="6"/>
  <c r="F416" i="6"/>
  <c r="A416" i="6"/>
  <c r="Y415" i="6"/>
  <c r="X415" i="6"/>
  <c r="V415" i="6"/>
  <c r="P415" i="6"/>
  <c r="F415" i="6"/>
  <c r="Q415" i="6" s="1"/>
  <c r="A415" i="6"/>
  <c r="Y414" i="6"/>
  <c r="X414" i="6" s="1"/>
  <c r="V414" i="6"/>
  <c r="Q414" i="6"/>
  <c r="P414" i="6"/>
  <c r="F414" i="6"/>
  <c r="A414" i="6"/>
  <c r="AA413" i="6"/>
  <c r="Y413" i="6"/>
  <c r="X413" i="6"/>
  <c r="V413" i="6"/>
  <c r="P413" i="6"/>
  <c r="F413" i="6"/>
  <c r="Q413" i="6" s="1"/>
  <c r="A413" i="6"/>
  <c r="Y412" i="6"/>
  <c r="X412" i="6" s="1"/>
  <c r="V412" i="6"/>
  <c r="Q412" i="6"/>
  <c r="P412" i="6"/>
  <c r="F412" i="6"/>
  <c r="A412" i="6"/>
  <c r="AA411" i="6"/>
  <c r="Y411" i="6"/>
  <c r="X411" i="6"/>
  <c r="V411" i="6"/>
  <c r="P411" i="6"/>
  <c r="F411" i="6"/>
  <c r="Q411" i="6" s="1"/>
  <c r="A411" i="6"/>
  <c r="Y410" i="6"/>
  <c r="X410" i="6" s="1"/>
  <c r="V410" i="6"/>
  <c r="Q410" i="6"/>
  <c r="P410" i="6"/>
  <c r="F410" i="6"/>
  <c r="A410" i="6"/>
  <c r="AA409" i="6"/>
  <c r="Y409" i="6"/>
  <c r="X409" i="6"/>
  <c r="V409" i="6"/>
  <c r="P409" i="6"/>
  <c r="F409" i="6"/>
  <c r="Q409" i="6" s="1"/>
  <c r="A409" i="6"/>
  <c r="Y408" i="6"/>
  <c r="X408" i="6"/>
  <c r="V408" i="6"/>
  <c r="Q408" i="6"/>
  <c r="P408" i="6"/>
  <c r="F408" i="6"/>
  <c r="A408" i="6"/>
  <c r="Y407" i="6"/>
  <c r="X407" i="6"/>
  <c r="V407" i="6"/>
  <c r="P407" i="6"/>
  <c r="F407" i="6"/>
  <c r="Q407" i="6" s="1"/>
  <c r="A407" i="6"/>
  <c r="Y406" i="6"/>
  <c r="X406" i="6" s="1"/>
  <c r="V406" i="6"/>
  <c r="Q406" i="6"/>
  <c r="P406" i="6"/>
  <c r="F406" i="6"/>
  <c r="A406" i="6"/>
  <c r="AA405" i="6"/>
  <c r="Y405" i="6"/>
  <c r="X405" i="6"/>
  <c r="V405" i="6"/>
  <c r="P405" i="6"/>
  <c r="F405" i="6"/>
  <c r="Q405" i="6" s="1"/>
  <c r="A405" i="6"/>
  <c r="AA404" i="6"/>
  <c r="Y404" i="6"/>
  <c r="X404" i="6"/>
  <c r="V404" i="6"/>
  <c r="Q404" i="6"/>
  <c r="P404" i="6"/>
  <c r="F404" i="6"/>
  <c r="A404" i="6"/>
  <c r="AA403" i="6"/>
  <c r="Y403" i="6"/>
  <c r="X403" i="6"/>
  <c r="V403" i="6"/>
  <c r="P403" i="6"/>
  <c r="F403" i="6"/>
  <c r="Q403" i="6" s="1"/>
  <c r="A403" i="6"/>
  <c r="AA402" i="6"/>
  <c r="Y402" i="6"/>
  <c r="X402" i="6" s="1"/>
  <c r="V402" i="6"/>
  <c r="Q402" i="6"/>
  <c r="P402" i="6"/>
  <c r="F402" i="6"/>
  <c r="A402" i="6"/>
  <c r="Y401" i="6"/>
  <c r="X401" i="6"/>
  <c r="V401" i="6"/>
  <c r="P401" i="6"/>
  <c r="F401" i="6"/>
  <c r="Q401" i="6" s="1"/>
  <c r="A401" i="6"/>
  <c r="Y400" i="6"/>
  <c r="X400" i="6"/>
  <c r="V400" i="6"/>
  <c r="Q400" i="6"/>
  <c r="P400" i="6"/>
  <c r="F400" i="6"/>
  <c r="A400" i="6"/>
  <c r="Y399" i="6"/>
  <c r="X399" i="6"/>
  <c r="V399" i="6"/>
  <c r="P399" i="6"/>
  <c r="F399" i="6"/>
  <c r="Q399" i="6" s="1"/>
  <c r="A399" i="6"/>
  <c r="Y398" i="6"/>
  <c r="X398" i="6"/>
  <c r="AA398" i="6" s="1"/>
  <c r="V398" i="6"/>
  <c r="Q398" i="6"/>
  <c r="P398" i="6"/>
  <c r="F398" i="6"/>
  <c r="A398" i="6"/>
  <c r="Y397" i="6"/>
  <c r="X397" i="6"/>
  <c r="V397" i="6"/>
  <c r="P397" i="6"/>
  <c r="F397" i="6"/>
  <c r="Q397" i="6" s="1"/>
  <c r="A397" i="6"/>
  <c r="Y396" i="6"/>
  <c r="X396" i="6"/>
  <c r="V396" i="6"/>
  <c r="Q396" i="6"/>
  <c r="P396" i="6"/>
  <c r="F396" i="6"/>
  <c r="A396" i="6"/>
  <c r="AA395" i="6"/>
  <c r="Y395" i="6"/>
  <c r="X395" i="6"/>
  <c r="V395" i="6"/>
  <c r="P395" i="6"/>
  <c r="F395" i="6"/>
  <c r="Q395" i="6" s="1"/>
  <c r="A395" i="6"/>
  <c r="AA394" i="6"/>
  <c r="Y394" i="6"/>
  <c r="X394" i="6" s="1"/>
  <c r="V394" i="6"/>
  <c r="Q394" i="6"/>
  <c r="P394" i="6"/>
  <c r="F394" i="6"/>
  <c r="A394" i="6"/>
  <c r="Y393" i="6"/>
  <c r="X393" i="6"/>
  <c r="V393" i="6"/>
  <c r="P393" i="6"/>
  <c r="F393" i="6"/>
  <c r="Q393" i="6" s="1"/>
  <c r="A393" i="6"/>
  <c r="AA392" i="6"/>
  <c r="Y392" i="6"/>
  <c r="X392" i="6"/>
  <c r="V392" i="6"/>
  <c r="Q392" i="6"/>
  <c r="P392" i="6"/>
  <c r="F392" i="6"/>
  <c r="A392" i="6"/>
  <c r="Y391" i="6"/>
  <c r="X391" i="6"/>
  <c r="V391" i="6"/>
  <c r="P391" i="6"/>
  <c r="F391" i="6"/>
  <c r="Q391" i="6" s="1"/>
  <c r="A391" i="6"/>
  <c r="Y390" i="6"/>
  <c r="X390" i="6"/>
  <c r="AA390" i="6" s="1"/>
  <c r="V390" i="6"/>
  <c r="Q390" i="6"/>
  <c r="P390" i="6"/>
  <c r="F390" i="6"/>
  <c r="A390" i="6"/>
  <c r="Y389" i="6"/>
  <c r="X389" i="6"/>
  <c r="V389" i="6"/>
  <c r="P389" i="6"/>
  <c r="F389" i="6"/>
  <c r="Q389" i="6" s="1"/>
  <c r="A389" i="6"/>
  <c r="Y388" i="6"/>
  <c r="X388" i="6" s="1"/>
  <c r="V388" i="6"/>
  <c r="Q388" i="6"/>
  <c r="P388" i="6"/>
  <c r="F388" i="6"/>
  <c r="A388" i="6"/>
  <c r="AA387" i="6"/>
  <c r="Y387" i="6"/>
  <c r="X387" i="6"/>
  <c r="V387" i="6"/>
  <c r="P387" i="6"/>
  <c r="F387" i="6"/>
  <c r="Q387" i="6" s="1"/>
  <c r="A387" i="6"/>
  <c r="Y386" i="6"/>
  <c r="X386" i="6" s="1"/>
  <c r="V386" i="6"/>
  <c r="Q386" i="6"/>
  <c r="P386" i="6"/>
  <c r="F386" i="6"/>
  <c r="A386" i="6"/>
  <c r="AA385" i="6"/>
  <c r="Y385" i="6"/>
  <c r="X385" i="6"/>
  <c r="V385" i="6"/>
  <c r="P385" i="6"/>
  <c r="F385" i="6"/>
  <c r="Q385" i="6" s="1"/>
  <c r="A385" i="6"/>
  <c r="AA384" i="6"/>
  <c r="Y384" i="6"/>
  <c r="X384" i="6"/>
  <c r="V384" i="6"/>
  <c r="Q384" i="6"/>
  <c r="P384" i="6"/>
  <c r="F384" i="6"/>
  <c r="A384" i="6"/>
  <c r="Y383" i="6"/>
  <c r="X383" i="6"/>
  <c r="V383" i="6"/>
  <c r="P383" i="6"/>
  <c r="F383" i="6"/>
  <c r="Q383" i="6" s="1"/>
  <c r="A383" i="6"/>
  <c r="Y382" i="6"/>
  <c r="X382" i="6" s="1"/>
  <c r="V382" i="6"/>
  <c r="Q382" i="6"/>
  <c r="P382" i="6"/>
  <c r="F382" i="6"/>
  <c r="A382" i="6"/>
  <c r="AA381" i="6"/>
  <c r="Y381" i="6"/>
  <c r="X381" i="6"/>
  <c r="V381" i="6"/>
  <c r="P381" i="6"/>
  <c r="F381" i="6"/>
  <c r="Q381" i="6" s="1"/>
  <c r="A381" i="6"/>
  <c r="Y380" i="6"/>
  <c r="X380" i="6" s="1"/>
  <c r="V380" i="6"/>
  <c r="Q380" i="6"/>
  <c r="P380" i="6"/>
  <c r="F380" i="6"/>
  <c r="A380" i="6"/>
  <c r="AA379" i="6"/>
  <c r="Y379" i="6"/>
  <c r="X379" i="6"/>
  <c r="V379" i="6"/>
  <c r="P379" i="6"/>
  <c r="F379" i="6"/>
  <c r="Q379" i="6" s="1"/>
  <c r="A379" i="6"/>
  <c r="Y378" i="6"/>
  <c r="X378" i="6" s="1"/>
  <c r="V378" i="6"/>
  <c r="Q378" i="6"/>
  <c r="P378" i="6"/>
  <c r="F378" i="6"/>
  <c r="A378" i="6"/>
  <c r="AA377" i="6"/>
  <c r="Y377" i="6"/>
  <c r="X377" i="6"/>
  <c r="V377" i="6"/>
  <c r="P377" i="6"/>
  <c r="F377" i="6"/>
  <c r="Q377" i="6" s="1"/>
  <c r="A377" i="6"/>
  <c r="Y376" i="6"/>
  <c r="X376" i="6"/>
  <c r="V376" i="6"/>
  <c r="Q376" i="6"/>
  <c r="P376" i="6"/>
  <c r="F376" i="6"/>
  <c r="A376" i="6"/>
  <c r="Y375" i="6"/>
  <c r="X375" i="6"/>
  <c r="V375" i="6"/>
  <c r="P375" i="6"/>
  <c r="F375" i="6"/>
  <c r="Q375" i="6" s="1"/>
  <c r="A375" i="6"/>
  <c r="Y374" i="6"/>
  <c r="X374" i="6" s="1"/>
  <c r="V374" i="6"/>
  <c r="Q374" i="6"/>
  <c r="P374" i="6"/>
  <c r="F374" i="6"/>
  <c r="A374" i="6"/>
  <c r="AA373" i="6"/>
  <c r="Y373" i="6"/>
  <c r="X373" i="6"/>
  <c r="V373" i="6"/>
  <c r="P373" i="6"/>
  <c r="F373" i="6"/>
  <c r="Q373" i="6" s="1"/>
  <c r="A373" i="6"/>
  <c r="AA372" i="6"/>
  <c r="Y372" i="6"/>
  <c r="X372" i="6"/>
  <c r="V372" i="6"/>
  <c r="Q372" i="6"/>
  <c r="P372" i="6"/>
  <c r="F372" i="6"/>
  <c r="A372" i="6"/>
  <c r="AA371" i="6"/>
  <c r="Y371" i="6"/>
  <c r="X371" i="6"/>
  <c r="V371" i="6"/>
  <c r="P371" i="6"/>
  <c r="F371" i="6"/>
  <c r="Q371" i="6" s="1"/>
  <c r="A371" i="6"/>
  <c r="AA370" i="6"/>
  <c r="Y370" i="6"/>
  <c r="X370" i="6" s="1"/>
  <c r="V370" i="6"/>
  <c r="Q370" i="6"/>
  <c r="P370" i="6"/>
  <c r="F370" i="6"/>
  <c r="A370" i="6"/>
  <c r="Y369" i="6"/>
  <c r="X369" i="6"/>
  <c r="V369" i="6"/>
  <c r="P369" i="6"/>
  <c r="F369" i="6"/>
  <c r="Q369" i="6" s="1"/>
  <c r="A369" i="6"/>
  <c r="Y368" i="6"/>
  <c r="X368" i="6"/>
  <c r="V368" i="6"/>
  <c r="Q368" i="6"/>
  <c r="P368" i="6"/>
  <c r="F368" i="6"/>
  <c r="A368" i="6"/>
  <c r="Y367" i="6"/>
  <c r="X367" i="6"/>
  <c r="V367" i="6"/>
  <c r="P367" i="6"/>
  <c r="F367" i="6"/>
  <c r="Q367" i="6" s="1"/>
  <c r="A367" i="6"/>
  <c r="Y366" i="6"/>
  <c r="X366" i="6"/>
  <c r="AA366" i="6" s="1"/>
  <c r="V366" i="6"/>
  <c r="Q366" i="6"/>
  <c r="P366" i="6"/>
  <c r="F366" i="6"/>
  <c r="A366" i="6"/>
  <c r="Y365" i="6"/>
  <c r="X365" i="6"/>
  <c r="V365" i="6"/>
  <c r="P365" i="6"/>
  <c r="F365" i="6"/>
  <c r="Q365" i="6" s="1"/>
  <c r="A365" i="6"/>
  <c r="Y364" i="6"/>
  <c r="X364" i="6"/>
  <c r="V364" i="6"/>
  <c r="Q364" i="6"/>
  <c r="P364" i="6"/>
  <c r="F364" i="6"/>
  <c r="A364" i="6"/>
  <c r="AA363" i="6"/>
  <c r="Y363" i="6"/>
  <c r="X363" i="6"/>
  <c r="V363" i="6"/>
  <c r="P363" i="6"/>
  <c r="F363" i="6"/>
  <c r="Q363" i="6" s="1"/>
  <c r="A363" i="6"/>
  <c r="AA362" i="6"/>
  <c r="Y362" i="6"/>
  <c r="X362" i="6" s="1"/>
  <c r="V362" i="6"/>
  <c r="Q362" i="6"/>
  <c r="P362" i="6"/>
  <c r="F362" i="6"/>
  <c r="A362" i="6"/>
  <c r="Y361" i="6"/>
  <c r="X361" i="6"/>
  <c r="V361" i="6"/>
  <c r="P361" i="6"/>
  <c r="F361" i="6"/>
  <c r="Q361" i="6" s="1"/>
  <c r="A361" i="6"/>
  <c r="AA360" i="6"/>
  <c r="Y360" i="6"/>
  <c r="X360" i="6"/>
  <c r="V360" i="6"/>
  <c r="Q360" i="6"/>
  <c r="P360" i="6"/>
  <c r="F360" i="6"/>
  <c r="A360" i="6"/>
  <c r="Y359" i="6"/>
  <c r="X359" i="6"/>
  <c r="V359" i="6"/>
  <c r="P359" i="6"/>
  <c r="F359" i="6"/>
  <c r="Q359" i="6" s="1"/>
  <c r="A359" i="6"/>
  <c r="Y358" i="6"/>
  <c r="X358" i="6"/>
  <c r="AA358" i="6" s="1"/>
  <c r="V358" i="6"/>
  <c r="Q358" i="6"/>
  <c r="P358" i="6"/>
  <c r="F358" i="6"/>
  <c r="A358" i="6"/>
  <c r="Y357" i="6"/>
  <c r="X357" i="6"/>
  <c r="V357" i="6"/>
  <c r="P357" i="6"/>
  <c r="F357" i="6"/>
  <c r="Q357" i="6" s="1"/>
  <c r="A357" i="6"/>
  <c r="Y356" i="6"/>
  <c r="X356" i="6" s="1"/>
  <c r="V356" i="6"/>
  <c r="Q356" i="6"/>
  <c r="P356" i="6"/>
  <c r="F356" i="6"/>
  <c r="A356" i="6"/>
  <c r="AA355" i="6"/>
  <c r="Y355" i="6"/>
  <c r="X355" i="6"/>
  <c r="V355" i="6"/>
  <c r="P355" i="6"/>
  <c r="F355" i="6"/>
  <c r="Q355" i="6" s="1"/>
  <c r="A355" i="6"/>
  <c r="Y354" i="6"/>
  <c r="X354" i="6" s="1"/>
  <c r="V354" i="6"/>
  <c r="Q354" i="6"/>
  <c r="P354" i="6"/>
  <c r="F354" i="6"/>
  <c r="A354" i="6"/>
  <c r="AA353" i="6"/>
  <c r="Y353" i="6"/>
  <c r="X353" i="6"/>
  <c r="V353" i="6"/>
  <c r="P353" i="6"/>
  <c r="F353" i="6"/>
  <c r="Q353" i="6" s="1"/>
  <c r="A353" i="6"/>
  <c r="AA352" i="6"/>
  <c r="Y352" i="6"/>
  <c r="X352" i="6"/>
  <c r="V352" i="6"/>
  <c r="Q352" i="6"/>
  <c r="P352" i="6"/>
  <c r="F352" i="6"/>
  <c r="A352" i="6"/>
  <c r="Y351" i="6"/>
  <c r="X351" i="6"/>
  <c r="V351" i="6"/>
  <c r="P351" i="6"/>
  <c r="F351" i="6"/>
  <c r="Q351" i="6" s="1"/>
  <c r="A351" i="6"/>
  <c r="Y350" i="6"/>
  <c r="X350" i="6" s="1"/>
  <c r="V350" i="6"/>
  <c r="Q350" i="6"/>
  <c r="P350" i="6"/>
  <c r="F350" i="6"/>
  <c r="A350" i="6"/>
  <c r="AA349" i="6"/>
  <c r="Y349" i="6"/>
  <c r="X349" i="6"/>
  <c r="V349" i="6"/>
  <c r="P349" i="6"/>
  <c r="F349" i="6"/>
  <c r="Q349" i="6" s="1"/>
  <c r="A349" i="6"/>
  <c r="Y348" i="6"/>
  <c r="X348" i="6" s="1"/>
  <c r="V348" i="6"/>
  <c r="Q348" i="6"/>
  <c r="P348" i="6"/>
  <c r="F348" i="6"/>
  <c r="A348" i="6"/>
  <c r="AA347" i="6"/>
  <c r="Y347" i="6"/>
  <c r="X347" i="6"/>
  <c r="V347" i="6"/>
  <c r="P347" i="6"/>
  <c r="F347" i="6"/>
  <c r="Q347" i="6" s="1"/>
  <c r="A347" i="6"/>
  <c r="Y346" i="6"/>
  <c r="X346" i="6" s="1"/>
  <c r="V346" i="6"/>
  <c r="Q346" i="6"/>
  <c r="P346" i="6"/>
  <c r="F346" i="6"/>
  <c r="A346" i="6"/>
  <c r="AA345" i="6"/>
  <c r="Y345" i="6"/>
  <c r="X345" i="6"/>
  <c r="V345" i="6"/>
  <c r="P345" i="6"/>
  <c r="F345" i="6"/>
  <c r="Q345" i="6" s="1"/>
  <c r="A345" i="6"/>
  <c r="Y344" i="6"/>
  <c r="X344" i="6"/>
  <c r="AA344" i="6" s="1"/>
  <c r="V344" i="6"/>
  <c r="Q344" i="6"/>
  <c r="P344" i="6"/>
  <c r="F344" i="6"/>
  <c r="A344" i="6"/>
  <c r="Y343" i="6"/>
  <c r="X343" i="6"/>
  <c r="V343" i="6"/>
  <c r="P343" i="6"/>
  <c r="F343" i="6"/>
  <c r="Q343" i="6" s="1"/>
  <c r="A343" i="6"/>
  <c r="Y342" i="6"/>
  <c r="X342" i="6" s="1"/>
  <c r="V342" i="6"/>
  <c r="Q342" i="6"/>
  <c r="P342" i="6"/>
  <c r="F342" i="6"/>
  <c r="A342" i="6"/>
  <c r="AA341" i="6"/>
  <c r="Y341" i="6"/>
  <c r="X341" i="6"/>
  <c r="V341" i="6"/>
  <c r="P341" i="6"/>
  <c r="F341" i="6"/>
  <c r="Q341" i="6" s="1"/>
  <c r="A341" i="6"/>
  <c r="AA340" i="6"/>
  <c r="Y340" i="6"/>
  <c r="X340" i="6"/>
  <c r="V340" i="6"/>
  <c r="Q340" i="6"/>
  <c r="P340" i="6"/>
  <c r="F340" i="6"/>
  <c r="A340" i="6"/>
  <c r="AA339" i="6"/>
  <c r="Y339" i="6"/>
  <c r="X339" i="6"/>
  <c r="V339" i="6"/>
  <c r="P339" i="6"/>
  <c r="F339" i="6"/>
  <c r="Q339" i="6" s="1"/>
  <c r="A339" i="6"/>
  <c r="AA338" i="6"/>
  <c r="Y338" i="6"/>
  <c r="X338" i="6" s="1"/>
  <c r="V338" i="6"/>
  <c r="Q338" i="6"/>
  <c r="P338" i="6"/>
  <c r="F338" i="6"/>
  <c r="A338" i="6"/>
  <c r="Y337" i="6"/>
  <c r="X337" i="6"/>
  <c r="V337" i="6"/>
  <c r="P337" i="6"/>
  <c r="F337" i="6"/>
  <c r="Q337" i="6" s="1"/>
  <c r="A337" i="6"/>
  <c r="Y336" i="6"/>
  <c r="X336" i="6"/>
  <c r="V336" i="6"/>
  <c r="Q336" i="6"/>
  <c r="P336" i="6"/>
  <c r="F336" i="6"/>
  <c r="A336" i="6"/>
  <c r="Y335" i="6"/>
  <c r="X335" i="6"/>
  <c r="V335" i="6"/>
  <c r="P335" i="6"/>
  <c r="F335" i="6"/>
  <c r="Q335" i="6" s="1"/>
  <c r="A335" i="6"/>
  <c r="Y334" i="6"/>
  <c r="X334" i="6"/>
  <c r="AA334" i="6" s="1"/>
  <c r="V334" i="6"/>
  <c r="Q334" i="6"/>
  <c r="P334" i="6"/>
  <c r="F334" i="6"/>
  <c r="A334" i="6"/>
  <c r="Y333" i="6"/>
  <c r="X333" i="6"/>
  <c r="V333" i="6"/>
  <c r="P333" i="6"/>
  <c r="F333" i="6"/>
  <c r="Q333" i="6" s="1"/>
  <c r="A333" i="6"/>
  <c r="Y332" i="6"/>
  <c r="X332" i="6"/>
  <c r="V332" i="6"/>
  <c r="Q332" i="6"/>
  <c r="P332" i="6"/>
  <c r="F332" i="6"/>
  <c r="A332" i="6"/>
  <c r="AA331" i="6"/>
  <c r="Y331" i="6"/>
  <c r="X331" i="6"/>
  <c r="V331" i="6"/>
  <c r="P331" i="6"/>
  <c r="F331" i="6"/>
  <c r="Q331" i="6" s="1"/>
  <c r="A331" i="6"/>
  <c r="AA330" i="6"/>
  <c r="Y330" i="6"/>
  <c r="X330" i="6" s="1"/>
  <c r="V330" i="6"/>
  <c r="Q330" i="6"/>
  <c r="P330" i="6"/>
  <c r="F330" i="6"/>
  <c r="A330" i="6"/>
  <c r="Y329" i="6"/>
  <c r="X329" i="6"/>
  <c r="V329" i="6"/>
  <c r="P329" i="6"/>
  <c r="F329" i="6"/>
  <c r="Q329" i="6" s="1"/>
  <c r="A329" i="6"/>
  <c r="AA328" i="6"/>
  <c r="Y328" i="6"/>
  <c r="X328" i="6"/>
  <c r="V328" i="6"/>
  <c r="Q328" i="6"/>
  <c r="P328" i="6"/>
  <c r="F328" i="6"/>
  <c r="A328" i="6"/>
  <c r="Y327" i="6"/>
  <c r="X327" i="6"/>
  <c r="V327" i="6"/>
  <c r="P327" i="6"/>
  <c r="F327" i="6"/>
  <c r="Q327" i="6" s="1"/>
  <c r="A327" i="6"/>
  <c r="Y326" i="6"/>
  <c r="X326" i="6"/>
  <c r="V326" i="6"/>
  <c r="Q326" i="6"/>
  <c r="P326" i="6"/>
  <c r="F326" i="6"/>
  <c r="A326" i="6"/>
  <c r="Y325" i="6"/>
  <c r="X325" i="6"/>
  <c r="V325" i="6"/>
  <c r="P325" i="6"/>
  <c r="F325" i="6"/>
  <c r="Q325" i="6" s="1"/>
  <c r="A325" i="6"/>
  <c r="Y324" i="6"/>
  <c r="X324" i="6" s="1"/>
  <c r="V324" i="6"/>
  <c r="Q324" i="6"/>
  <c r="P324" i="6"/>
  <c r="F324" i="6"/>
  <c r="A324" i="6"/>
  <c r="AA323" i="6"/>
  <c r="Y323" i="6"/>
  <c r="X323" i="6"/>
  <c r="V323" i="6"/>
  <c r="P323" i="6"/>
  <c r="F323" i="6"/>
  <c r="Q323" i="6" s="1"/>
  <c r="A323" i="6"/>
  <c r="Y322" i="6"/>
  <c r="X322" i="6" s="1"/>
  <c r="V322" i="6"/>
  <c r="Q322" i="6"/>
  <c r="P322" i="6"/>
  <c r="F322" i="6"/>
  <c r="A322" i="6"/>
  <c r="AA321" i="6"/>
  <c r="Y321" i="6"/>
  <c r="X321" i="6"/>
  <c r="V321" i="6"/>
  <c r="P321" i="6"/>
  <c r="F321" i="6"/>
  <c r="Q321" i="6" s="1"/>
  <c r="A321" i="6"/>
  <c r="AA320" i="6"/>
  <c r="Y320" i="6"/>
  <c r="X320" i="6"/>
  <c r="V320" i="6"/>
  <c r="Q320" i="6"/>
  <c r="P320" i="6"/>
  <c r="F320" i="6"/>
  <c r="A320" i="6"/>
  <c r="Y319" i="6"/>
  <c r="X319" i="6"/>
  <c r="V319" i="6"/>
  <c r="P319" i="6"/>
  <c r="F319" i="6"/>
  <c r="Q319" i="6" s="1"/>
  <c r="A319" i="6"/>
  <c r="Y318" i="6"/>
  <c r="X318" i="6" s="1"/>
  <c r="V318" i="6"/>
  <c r="Q318" i="6"/>
  <c r="P318" i="6"/>
  <c r="F318" i="6"/>
  <c r="A318" i="6"/>
  <c r="AA317" i="6"/>
  <c r="Y317" i="6"/>
  <c r="X317" i="6"/>
  <c r="V317" i="6"/>
  <c r="P317" i="6"/>
  <c r="F317" i="6"/>
  <c r="Q317" i="6" s="1"/>
  <c r="A317" i="6"/>
  <c r="AA316" i="6"/>
  <c r="Y316" i="6"/>
  <c r="X316" i="6" s="1"/>
  <c r="V316" i="6"/>
  <c r="Q316" i="6"/>
  <c r="P316" i="6"/>
  <c r="F316" i="6"/>
  <c r="A316" i="6"/>
  <c r="AA315" i="6"/>
  <c r="Y315" i="6"/>
  <c r="X315" i="6"/>
  <c r="V315" i="6"/>
  <c r="P315" i="6"/>
  <c r="F315" i="6"/>
  <c r="Q315" i="6" s="1"/>
  <c r="A315" i="6"/>
  <c r="Y314" i="6"/>
  <c r="X314" i="6" s="1"/>
  <c r="V314" i="6"/>
  <c r="Q314" i="6"/>
  <c r="P314" i="6"/>
  <c r="F314" i="6"/>
  <c r="A314" i="6"/>
  <c r="AA313" i="6"/>
  <c r="Y313" i="6"/>
  <c r="X313" i="6"/>
  <c r="V313" i="6"/>
  <c r="P313" i="6"/>
  <c r="F313" i="6"/>
  <c r="Q313" i="6" s="1"/>
  <c r="A313" i="6"/>
  <c r="Y312" i="6"/>
  <c r="X312" i="6"/>
  <c r="AA312" i="6" s="1"/>
  <c r="V312" i="6"/>
  <c r="Q312" i="6"/>
  <c r="P312" i="6"/>
  <c r="F312" i="6"/>
  <c r="A312" i="6"/>
  <c r="Y311" i="6"/>
  <c r="X311" i="6"/>
  <c r="V311" i="6"/>
  <c r="P311" i="6"/>
  <c r="F311" i="6"/>
  <c r="Q311" i="6" s="1"/>
  <c r="A311" i="6"/>
  <c r="Y310" i="6"/>
  <c r="X310" i="6" s="1"/>
  <c r="V310" i="6"/>
  <c r="Q310" i="6"/>
  <c r="P310" i="6"/>
  <c r="F310" i="6"/>
  <c r="A310" i="6"/>
  <c r="AA309" i="6"/>
  <c r="Y309" i="6"/>
  <c r="X309" i="6"/>
  <c r="V309" i="6"/>
  <c r="P309" i="6"/>
  <c r="F309" i="6"/>
  <c r="Q309" i="6" s="1"/>
  <c r="A309" i="6"/>
  <c r="AA308" i="6"/>
  <c r="Y308" i="6"/>
  <c r="X308" i="6"/>
  <c r="V308" i="6"/>
  <c r="Q308" i="6"/>
  <c r="P308" i="6"/>
  <c r="F308" i="6"/>
  <c r="A308" i="6"/>
  <c r="AA307" i="6"/>
  <c r="Y307" i="6"/>
  <c r="X307" i="6"/>
  <c r="V307" i="6"/>
  <c r="P307" i="6"/>
  <c r="F307" i="6"/>
  <c r="Q307" i="6" s="1"/>
  <c r="A307" i="6"/>
  <c r="AA306" i="6"/>
  <c r="Y306" i="6"/>
  <c r="X306" i="6" s="1"/>
  <c r="V306" i="6"/>
  <c r="Q306" i="6"/>
  <c r="P306" i="6"/>
  <c r="F306" i="6"/>
  <c r="A306" i="6"/>
  <c r="Y305" i="6"/>
  <c r="X305" i="6"/>
  <c r="V305" i="6"/>
  <c r="P305" i="6"/>
  <c r="F305" i="6"/>
  <c r="Q305" i="6" s="1"/>
  <c r="A305" i="6"/>
  <c r="Y304" i="6"/>
  <c r="X304" i="6"/>
  <c r="V304" i="6"/>
  <c r="Q304" i="6"/>
  <c r="P304" i="6"/>
  <c r="F304" i="6"/>
  <c r="A304" i="6"/>
  <c r="Y303" i="6"/>
  <c r="X303" i="6"/>
  <c r="V303" i="6"/>
  <c r="P303" i="6"/>
  <c r="F303" i="6"/>
  <c r="Q303" i="6" s="1"/>
  <c r="A303" i="6"/>
  <c r="Y302" i="6"/>
  <c r="X302" i="6"/>
  <c r="AA302" i="6" s="1"/>
  <c r="V302" i="6"/>
  <c r="Q302" i="6"/>
  <c r="P302" i="6"/>
  <c r="F302" i="6"/>
  <c r="A302" i="6"/>
  <c r="Y301" i="6"/>
  <c r="X301" i="6"/>
  <c r="V301" i="6"/>
  <c r="P301" i="6"/>
  <c r="F301" i="6"/>
  <c r="Q301" i="6" s="1"/>
  <c r="A301" i="6"/>
  <c r="Y300" i="6"/>
  <c r="X300" i="6"/>
  <c r="V300" i="6"/>
  <c r="Q300" i="6"/>
  <c r="P300" i="6"/>
  <c r="F300" i="6"/>
  <c r="A300" i="6"/>
  <c r="AA299" i="6"/>
  <c r="Y299" i="6"/>
  <c r="X299" i="6"/>
  <c r="V299" i="6"/>
  <c r="P299" i="6"/>
  <c r="F299" i="6"/>
  <c r="Q299" i="6" s="1"/>
  <c r="A299" i="6"/>
  <c r="AA298" i="6"/>
  <c r="Y298" i="6"/>
  <c r="X298" i="6" s="1"/>
  <c r="V298" i="6"/>
  <c r="Q298" i="6"/>
  <c r="P298" i="6"/>
  <c r="F298" i="6"/>
  <c r="A298" i="6"/>
  <c r="Y297" i="6"/>
  <c r="X297" i="6"/>
  <c r="V297" i="6"/>
  <c r="P297" i="6"/>
  <c r="F297" i="6"/>
  <c r="Q297" i="6" s="1"/>
  <c r="A297" i="6"/>
  <c r="AA296" i="6"/>
  <c r="Y296" i="6"/>
  <c r="X296" i="6"/>
  <c r="V296" i="6"/>
  <c r="Q296" i="6"/>
  <c r="P296" i="6"/>
  <c r="F296" i="6"/>
  <c r="A296" i="6"/>
  <c r="Y295" i="6"/>
  <c r="X295" i="6"/>
  <c r="V295" i="6"/>
  <c r="P295" i="6"/>
  <c r="F295" i="6"/>
  <c r="Q295" i="6" s="1"/>
  <c r="A295" i="6"/>
  <c r="Y294" i="6"/>
  <c r="X294" i="6"/>
  <c r="V294" i="6"/>
  <c r="Q294" i="6"/>
  <c r="P294" i="6"/>
  <c r="F294" i="6"/>
  <c r="A294" i="6"/>
  <c r="Y293" i="6"/>
  <c r="X293" i="6"/>
  <c r="V293" i="6"/>
  <c r="P293" i="6"/>
  <c r="F293" i="6"/>
  <c r="Q293" i="6" s="1"/>
  <c r="A293" i="6"/>
  <c r="Y292" i="6"/>
  <c r="X292" i="6" s="1"/>
  <c r="V292" i="6"/>
  <c r="Q292" i="6"/>
  <c r="P292" i="6"/>
  <c r="F292" i="6"/>
  <c r="A292" i="6"/>
  <c r="AA291" i="6"/>
  <c r="Y291" i="6"/>
  <c r="X291" i="6"/>
  <c r="V291" i="6"/>
  <c r="P291" i="6"/>
  <c r="F291" i="6"/>
  <c r="Q291" i="6" s="1"/>
  <c r="A291" i="6"/>
  <c r="Y290" i="6"/>
  <c r="X290" i="6" s="1"/>
  <c r="V290" i="6"/>
  <c r="Q290" i="6"/>
  <c r="P290" i="6"/>
  <c r="F290" i="6"/>
  <c r="A290" i="6"/>
  <c r="AA289" i="6"/>
  <c r="Y289" i="6"/>
  <c r="X289" i="6"/>
  <c r="V289" i="6"/>
  <c r="P289" i="6"/>
  <c r="F289" i="6"/>
  <c r="Q289" i="6" s="1"/>
  <c r="A289" i="6"/>
  <c r="AA288" i="6"/>
  <c r="Y288" i="6"/>
  <c r="X288" i="6"/>
  <c r="V288" i="6"/>
  <c r="Q288" i="6"/>
  <c r="P288" i="6"/>
  <c r="F288" i="6"/>
  <c r="A288" i="6"/>
  <c r="Y287" i="6"/>
  <c r="X287" i="6"/>
  <c r="V287" i="6"/>
  <c r="P287" i="6"/>
  <c r="F287" i="6"/>
  <c r="Q287" i="6" s="1"/>
  <c r="A287" i="6"/>
  <c r="Y286" i="6"/>
  <c r="X286" i="6" s="1"/>
  <c r="V286" i="6"/>
  <c r="Q286" i="6"/>
  <c r="P286" i="6"/>
  <c r="F286" i="6"/>
  <c r="A286" i="6"/>
  <c r="AA285" i="6"/>
  <c r="Y285" i="6"/>
  <c r="X285" i="6"/>
  <c r="V285" i="6"/>
  <c r="P285" i="6"/>
  <c r="F285" i="6"/>
  <c r="Q285" i="6" s="1"/>
  <c r="A285" i="6"/>
  <c r="Y284" i="6"/>
  <c r="X284" i="6" s="1"/>
  <c r="V284" i="6"/>
  <c r="Q284" i="6"/>
  <c r="P284" i="6"/>
  <c r="F284" i="6"/>
  <c r="A284" i="6"/>
  <c r="AA283" i="6"/>
  <c r="Y283" i="6"/>
  <c r="X283" i="6"/>
  <c r="V283" i="6"/>
  <c r="P283" i="6"/>
  <c r="F283" i="6"/>
  <c r="Q283" i="6" s="1"/>
  <c r="A283" i="6"/>
  <c r="Y282" i="6"/>
  <c r="X282" i="6" s="1"/>
  <c r="V282" i="6"/>
  <c r="Q282" i="6"/>
  <c r="P282" i="6"/>
  <c r="F282" i="6"/>
  <c r="A282" i="6"/>
  <c r="AA281" i="6"/>
  <c r="Y281" i="6"/>
  <c r="X281" i="6"/>
  <c r="V281" i="6"/>
  <c r="P281" i="6"/>
  <c r="F281" i="6"/>
  <c r="Q281" i="6" s="1"/>
  <c r="A281" i="6"/>
  <c r="Y280" i="6"/>
  <c r="X280" i="6"/>
  <c r="AA280" i="6" s="1"/>
  <c r="V280" i="6"/>
  <c r="Q280" i="6"/>
  <c r="P280" i="6"/>
  <c r="F280" i="6"/>
  <c r="A280" i="6"/>
  <c r="Y279" i="6"/>
  <c r="X279" i="6"/>
  <c r="V279" i="6"/>
  <c r="P279" i="6"/>
  <c r="F279" i="6"/>
  <c r="Q279" i="6" s="1"/>
  <c r="A279" i="6"/>
  <c r="Y278" i="6"/>
  <c r="X278" i="6" s="1"/>
  <c r="V278" i="6"/>
  <c r="Q278" i="6"/>
  <c r="P278" i="6"/>
  <c r="F278" i="6"/>
  <c r="A278" i="6"/>
  <c r="Y277" i="6"/>
  <c r="X277" i="6"/>
  <c r="V277" i="6"/>
  <c r="P277" i="6"/>
  <c r="F277" i="6"/>
  <c r="Q277" i="6" s="1"/>
  <c r="C277" i="6"/>
  <c r="A277" i="6"/>
  <c r="AA276" i="6"/>
  <c r="Y276" i="6"/>
  <c r="X276" i="6" s="1"/>
  <c r="V276" i="6"/>
  <c r="Q276" i="6"/>
  <c r="P276" i="6"/>
  <c r="F276" i="6"/>
  <c r="A276" i="6"/>
  <c r="Y275" i="6"/>
  <c r="X275" i="6"/>
  <c r="AA275" i="6" s="1"/>
  <c r="V275" i="6"/>
  <c r="P275" i="6"/>
  <c r="F275" i="6"/>
  <c r="Q275" i="6" s="1"/>
  <c r="A275" i="6"/>
  <c r="AA274" i="6"/>
  <c r="Y274" i="6"/>
  <c r="X274" i="6" s="1"/>
  <c r="V274" i="6"/>
  <c r="P274" i="6"/>
  <c r="F274" i="6"/>
  <c r="Q274" i="6" s="1"/>
  <c r="A274" i="6"/>
  <c r="Y273" i="6"/>
  <c r="X273" i="6" s="1"/>
  <c r="V273" i="6"/>
  <c r="T273" i="6"/>
  <c r="Q273" i="6"/>
  <c r="P273" i="6"/>
  <c r="F273" i="6"/>
  <c r="A273" i="6"/>
  <c r="Y272" i="6"/>
  <c r="X272" i="6" s="1"/>
  <c r="V272" i="6"/>
  <c r="P272" i="6"/>
  <c r="F272" i="6"/>
  <c r="Q272" i="6" s="1"/>
  <c r="A272" i="6"/>
  <c r="Y271" i="6"/>
  <c r="X271" i="6"/>
  <c r="AA271" i="6" s="1"/>
  <c r="V271" i="6"/>
  <c r="P271" i="6"/>
  <c r="F271" i="6"/>
  <c r="Q271" i="6" s="1"/>
  <c r="A271" i="6"/>
  <c r="AA270" i="6"/>
  <c r="Y270" i="6"/>
  <c r="X270" i="6" s="1"/>
  <c r="V270" i="6"/>
  <c r="Q270" i="6"/>
  <c r="P270" i="6"/>
  <c r="F270" i="6"/>
  <c r="A270" i="6"/>
  <c r="Y269" i="6"/>
  <c r="X269" i="6"/>
  <c r="AA269" i="6" s="1"/>
  <c r="V269" i="6"/>
  <c r="T269" i="6"/>
  <c r="P269" i="6"/>
  <c r="F269" i="6"/>
  <c r="Q269" i="6" s="1"/>
  <c r="A269" i="6"/>
  <c r="AA268" i="6"/>
  <c r="Y268" i="6"/>
  <c r="X268" i="6" s="1"/>
  <c r="V268" i="6"/>
  <c r="P268" i="6"/>
  <c r="F268" i="6"/>
  <c r="Q268" i="6" s="1"/>
  <c r="A268" i="6"/>
  <c r="Y267" i="6"/>
  <c r="X267" i="6" s="1"/>
  <c r="V267" i="6"/>
  <c r="Q267" i="6"/>
  <c r="P267" i="6"/>
  <c r="F267" i="6"/>
  <c r="A267" i="6"/>
  <c r="Y266" i="6"/>
  <c r="X266" i="6" s="1"/>
  <c r="AA266" i="6" s="1"/>
  <c r="V266" i="6"/>
  <c r="P266" i="6"/>
  <c r="F266" i="6"/>
  <c r="Q266" i="6" s="1"/>
  <c r="A266" i="6"/>
  <c r="Y265" i="6"/>
  <c r="X265" i="6" s="1"/>
  <c r="V265" i="6"/>
  <c r="Q265" i="6"/>
  <c r="P265" i="6"/>
  <c r="F265" i="6"/>
  <c r="A265" i="6"/>
  <c r="Y264" i="6"/>
  <c r="X264" i="6" s="1"/>
  <c r="AA264" i="6" s="1"/>
  <c r="V264" i="6"/>
  <c r="Q264" i="6"/>
  <c r="P264" i="6"/>
  <c r="F264" i="6"/>
  <c r="A264" i="6"/>
  <c r="Y263" i="6"/>
  <c r="X263" i="6"/>
  <c r="AA263" i="6" s="1"/>
  <c r="V263" i="6"/>
  <c r="P263" i="6"/>
  <c r="F263" i="6"/>
  <c r="Q263" i="6" s="1"/>
  <c r="A263" i="6"/>
  <c r="AA262" i="6"/>
  <c r="Y262" i="6"/>
  <c r="X262" i="6" s="1"/>
  <c r="V262" i="6"/>
  <c r="Q262" i="6"/>
  <c r="P262" i="6"/>
  <c r="F262" i="6"/>
  <c r="A262" i="6"/>
  <c r="AA261" i="6"/>
  <c r="Y261" i="6"/>
  <c r="X261" i="6"/>
  <c r="V261" i="6"/>
  <c r="T261" i="6"/>
  <c r="AB261" i="6" s="1"/>
  <c r="P261" i="6"/>
  <c r="F261" i="6"/>
  <c r="Q261" i="6" s="1"/>
  <c r="A261" i="6"/>
  <c r="Y260" i="6"/>
  <c r="X260" i="6" s="1"/>
  <c r="V260" i="6"/>
  <c r="P260" i="6"/>
  <c r="F260" i="6"/>
  <c r="Q260" i="6" s="1"/>
  <c r="A260" i="6"/>
  <c r="Y259" i="6"/>
  <c r="X259" i="6" s="1"/>
  <c r="V259" i="6"/>
  <c r="Q259" i="6"/>
  <c r="P259" i="6"/>
  <c r="F259" i="6"/>
  <c r="A259" i="6"/>
  <c r="Y258" i="6"/>
  <c r="X258" i="6" s="1"/>
  <c r="AA258" i="6" s="1"/>
  <c r="V258" i="6"/>
  <c r="P258" i="6"/>
  <c r="F258" i="6"/>
  <c r="Q258" i="6" s="1"/>
  <c r="A258" i="6"/>
  <c r="Y257" i="6"/>
  <c r="X257" i="6"/>
  <c r="AA257" i="6" s="1"/>
  <c r="V257" i="6"/>
  <c r="Q257" i="6"/>
  <c r="P257" i="6"/>
  <c r="F257" i="6"/>
  <c r="A257" i="6"/>
  <c r="Y256" i="6"/>
  <c r="X256" i="6" s="1"/>
  <c r="AA256" i="6" s="1"/>
  <c r="V256" i="6"/>
  <c r="Q256" i="6"/>
  <c r="P256" i="6"/>
  <c r="F256" i="6"/>
  <c r="A256" i="6"/>
  <c r="Y255" i="6"/>
  <c r="X255" i="6"/>
  <c r="AA255" i="6" s="1"/>
  <c r="V255" i="6"/>
  <c r="P255" i="6"/>
  <c r="F255" i="6"/>
  <c r="Q255" i="6" s="1"/>
  <c r="A255" i="6"/>
  <c r="AA254" i="6"/>
  <c r="Y254" i="6"/>
  <c r="X254" i="6" s="1"/>
  <c r="V254" i="6"/>
  <c r="Q254" i="6"/>
  <c r="P254" i="6"/>
  <c r="F254" i="6"/>
  <c r="A254" i="6"/>
  <c r="AA253" i="6"/>
  <c r="Y253" i="6"/>
  <c r="X253" i="6"/>
  <c r="V253" i="6"/>
  <c r="T253" i="6"/>
  <c r="AB253" i="6" s="1"/>
  <c r="P253" i="6"/>
  <c r="F253" i="6"/>
  <c r="Q253" i="6" s="1"/>
  <c r="A253" i="6"/>
  <c r="Y252" i="6"/>
  <c r="X252" i="6" s="1"/>
  <c r="V252" i="6"/>
  <c r="P252" i="6"/>
  <c r="F252" i="6"/>
  <c r="Q252" i="6" s="1"/>
  <c r="A252" i="6"/>
  <c r="Y251" i="6"/>
  <c r="X251" i="6" s="1"/>
  <c r="V251" i="6"/>
  <c r="Q251" i="6"/>
  <c r="P251" i="6"/>
  <c r="F251" i="6"/>
  <c r="A251" i="6"/>
  <c r="Y250" i="6"/>
  <c r="X250" i="6" s="1"/>
  <c r="AA250" i="6" s="1"/>
  <c r="V250" i="6"/>
  <c r="P250" i="6"/>
  <c r="F250" i="6"/>
  <c r="Q250" i="6" s="1"/>
  <c r="A250" i="6"/>
  <c r="Y249" i="6"/>
  <c r="X249" i="6"/>
  <c r="AA249" i="6" s="1"/>
  <c r="V249" i="6"/>
  <c r="Q249" i="6"/>
  <c r="P249" i="6"/>
  <c r="F249" i="6"/>
  <c r="A249" i="6"/>
  <c r="Y248" i="6"/>
  <c r="X248" i="6" s="1"/>
  <c r="AA248" i="6" s="1"/>
  <c r="V248" i="6"/>
  <c r="Q248" i="6"/>
  <c r="P248" i="6"/>
  <c r="F248" i="6"/>
  <c r="A248" i="6"/>
  <c r="Y247" i="6"/>
  <c r="X247" i="6"/>
  <c r="AA247" i="6" s="1"/>
  <c r="V247" i="6"/>
  <c r="P247" i="6"/>
  <c r="F247" i="6"/>
  <c r="Q247" i="6" s="1"/>
  <c r="A247" i="6"/>
  <c r="AA246" i="6"/>
  <c r="Y246" i="6"/>
  <c r="X246" i="6" s="1"/>
  <c r="V246" i="6"/>
  <c r="Q246" i="6"/>
  <c r="P246" i="6"/>
  <c r="F246" i="6"/>
  <c r="A246" i="6"/>
  <c r="Y245" i="6"/>
  <c r="X245" i="6"/>
  <c r="AA245" i="6" s="1"/>
  <c r="V245" i="6"/>
  <c r="P245" i="6"/>
  <c r="F245" i="6"/>
  <c r="Q245" i="6" s="1"/>
  <c r="A245" i="6"/>
  <c r="AA244" i="6"/>
  <c r="Y244" i="6"/>
  <c r="X244" i="6" s="1"/>
  <c r="V244" i="6"/>
  <c r="P244" i="6"/>
  <c r="F244" i="6"/>
  <c r="Q244" i="6" s="1"/>
  <c r="A244" i="6"/>
  <c r="Y243" i="6"/>
  <c r="X243" i="6" s="1"/>
  <c r="V243" i="6"/>
  <c r="Q243" i="6"/>
  <c r="P243" i="6"/>
  <c r="F243" i="6"/>
  <c r="A243" i="6"/>
  <c r="Y242" i="6"/>
  <c r="X242" i="6" s="1"/>
  <c r="AA242" i="6" s="1"/>
  <c r="V242" i="6"/>
  <c r="P242" i="6"/>
  <c r="F242" i="6"/>
  <c r="Q242" i="6" s="1"/>
  <c r="A242" i="6"/>
  <c r="Y241" i="6"/>
  <c r="X241" i="6" s="1"/>
  <c r="V241" i="6"/>
  <c r="Q241" i="6"/>
  <c r="P241" i="6"/>
  <c r="F241" i="6"/>
  <c r="A241" i="6"/>
  <c r="Y240" i="6"/>
  <c r="X240" i="6" s="1"/>
  <c r="AA240" i="6" s="1"/>
  <c r="V240" i="6"/>
  <c r="Q240" i="6"/>
  <c r="P240" i="6"/>
  <c r="F240" i="6"/>
  <c r="A240" i="6"/>
  <c r="Y239" i="6"/>
  <c r="X239" i="6"/>
  <c r="AA239" i="6" s="1"/>
  <c r="V239" i="6"/>
  <c r="P239" i="6"/>
  <c r="F239" i="6"/>
  <c r="Q239" i="6" s="1"/>
  <c r="A239" i="6"/>
  <c r="AA238" i="6"/>
  <c r="Y238" i="6"/>
  <c r="X238" i="6" s="1"/>
  <c r="V238" i="6"/>
  <c r="Q238" i="6"/>
  <c r="P238" i="6"/>
  <c r="F238" i="6"/>
  <c r="A238" i="6"/>
  <c r="Y237" i="6"/>
  <c r="X237" i="6"/>
  <c r="AA237" i="6" s="1"/>
  <c r="V237" i="6"/>
  <c r="P237" i="6"/>
  <c r="F237" i="6"/>
  <c r="Q237" i="6" s="1"/>
  <c r="A237" i="6"/>
  <c r="AA236" i="6"/>
  <c r="Y236" i="6"/>
  <c r="X236" i="6" s="1"/>
  <c r="V236" i="6"/>
  <c r="P236" i="6"/>
  <c r="F236" i="6"/>
  <c r="Q236" i="6" s="1"/>
  <c r="A236" i="6"/>
  <c r="Y235" i="6"/>
  <c r="X235" i="6" s="1"/>
  <c r="V235" i="6"/>
  <c r="Q235" i="6"/>
  <c r="P235" i="6"/>
  <c r="F235" i="6"/>
  <c r="A235" i="6"/>
  <c r="Y234" i="6"/>
  <c r="X234" i="6" s="1"/>
  <c r="AA234" i="6" s="1"/>
  <c r="V234" i="6"/>
  <c r="P234" i="6"/>
  <c r="F234" i="6"/>
  <c r="Q234" i="6" s="1"/>
  <c r="A234" i="6"/>
  <c r="Y233" i="6"/>
  <c r="X233" i="6" s="1"/>
  <c r="V233" i="6"/>
  <c r="Q233" i="6"/>
  <c r="P233" i="6"/>
  <c r="F233" i="6"/>
  <c r="A233" i="6"/>
  <c r="Y232" i="6"/>
  <c r="X232" i="6" s="1"/>
  <c r="AA232" i="6" s="1"/>
  <c r="V232" i="6"/>
  <c r="Q232" i="6"/>
  <c r="P232" i="6"/>
  <c r="F232" i="6"/>
  <c r="A232" i="6"/>
  <c r="Y231" i="6"/>
  <c r="X231" i="6"/>
  <c r="AA231" i="6" s="1"/>
  <c r="V231" i="6"/>
  <c r="P231" i="6"/>
  <c r="F231" i="6"/>
  <c r="Q231" i="6" s="1"/>
  <c r="A231" i="6"/>
  <c r="AA230" i="6"/>
  <c r="Y230" i="6"/>
  <c r="X230" i="6" s="1"/>
  <c r="V230" i="6"/>
  <c r="Q230" i="6"/>
  <c r="P230" i="6"/>
  <c r="F230" i="6"/>
  <c r="A230" i="6"/>
  <c r="Y229" i="6"/>
  <c r="X229" i="6"/>
  <c r="AA229" i="6" s="1"/>
  <c r="V229" i="6"/>
  <c r="P229" i="6"/>
  <c r="F229" i="6"/>
  <c r="Q229" i="6" s="1"/>
  <c r="A229" i="6"/>
  <c r="Y228" i="6"/>
  <c r="X228" i="6" s="1"/>
  <c r="V228" i="6"/>
  <c r="P228" i="6"/>
  <c r="F228" i="6"/>
  <c r="Q228" i="6" s="1"/>
  <c r="A228" i="6"/>
  <c r="Y227" i="6"/>
  <c r="X227" i="6" s="1"/>
  <c r="V227" i="6"/>
  <c r="T227" i="6"/>
  <c r="Q227" i="6"/>
  <c r="P227" i="6"/>
  <c r="F227" i="6"/>
  <c r="A227" i="6"/>
  <c r="Y226" i="6"/>
  <c r="X226" i="6" s="1"/>
  <c r="AA226" i="6" s="1"/>
  <c r="V226" i="6"/>
  <c r="P226" i="6"/>
  <c r="F226" i="6"/>
  <c r="Q226" i="6" s="1"/>
  <c r="A226" i="6"/>
  <c r="Y225" i="6"/>
  <c r="X225" i="6"/>
  <c r="AA225" i="6" s="1"/>
  <c r="V225" i="6"/>
  <c r="Q225" i="6"/>
  <c r="P225" i="6"/>
  <c r="F225" i="6"/>
  <c r="A225" i="6"/>
  <c r="Y224" i="6"/>
  <c r="X224" i="6" s="1"/>
  <c r="AA224" i="6" s="1"/>
  <c r="V224" i="6"/>
  <c r="Q224" i="6"/>
  <c r="P224" i="6"/>
  <c r="F224" i="6"/>
  <c r="A224" i="6"/>
  <c r="Y223" i="6"/>
  <c r="X223" i="6"/>
  <c r="AA223" i="6" s="1"/>
  <c r="V223" i="6"/>
  <c r="P223" i="6"/>
  <c r="F223" i="6"/>
  <c r="Q223" i="6" s="1"/>
  <c r="A223" i="6"/>
  <c r="AA222" i="6"/>
  <c r="Y222" i="6"/>
  <c r="X222" i="6" s="1"/>
  <c r="V222" i="6"/>
  <c r="Q222" i="6"/>
  <c r="P222" i="6"/>
  <c r="F222" i="6"/>
  <c r="A222" i="6"/>
  <c r="Y221" i="6"/>
  <c r="X221" i="6"/>
  <c r="AA221" i="6" s="1"/>
  <c r="V221" i="6"/>
  <c r="T221" i="6"/>
  <c r="P221" i="6"/>
  <c r="F221" i="6"/>
  <c r="Q221" i="6" s="1"/>
  <c r="A221" i="6"/>
  <c r="Y220" i="6"/>
  <c r="X220" i="6" s="1"/>
  <c r="V220" i="6"/>
  <c r="P220" i="6"/>
  <c r="F220" i="6"/>
  <c r="Q220" i="6" s="1"/>
  <c r="A220" i="6"/>
  <c r="Y219" i="6"/>
  <c r="X219" i="6" s="1"/>
  <c r="V219" i="6"/>
  <c r="Q219" i="6"/>
  <c r="P219" i="6"/>
  <c r="F219" i="6"/>
  <c r="A219" i="6"/>
  <c r="Y218" i="6"/>
  <c r="X218" i="6" s="1"/>
  <c r="AA218" i="6" s="1"/>
  <c r="V218" i="6"/>
  <c r="P218" i="6"/>
  <c r="F218" i="6"/>
  <c r="Q218" i="6" s="1"/>
  <c r="A218" i="6"/>
  <c r="Y217" i="6"/>
  <c r="X217" i="6"/>
  <c r="AA217" i="6" s="1"/>
  <c r="V217" i="6"/>
  <c r="Q217" i="6"/>
  <c r="P217" i="6"/>
  <c r="F217" i="6"/>
  <c r="A217" i="6"/>
  <c r="Y216" i="6"/>
  <c r="X216" i="6" s="1"/>
  <c r="AA216" i="6" s="1"/>
  <c r="V216" i="6"/>
  <c r="Q216" i="6"/>
  <c r="P216" i="6"/>
  <c r="F216" i="6"/>
  <c r="A216" i="6"/>
  <c r="Y215" i="6"/>
  <c r="X215" i="6"/>
  <c r="AA215" i="6" s="1"/>
  <c r="V215" i="6"/>
  <c r="P215" i="6"/>
  <c r="F215" i="6"/>
  <c r="Q215" i="6" s="1"/>
  <c r="A215" i="6"/>
  <c r="AA214" i="6"/>
  <c r="Y214" i="6"/>
  <c r="X214" i="6" s="1"/>
  <c r="V214" i="6"/>
  <c r="Q214" i="6"/>
  <c r="P214" i="6"/>
  <c r="F214" i="6"/>
  <c r="A214" i="6"/>
  <c r="Y213" i="6"/>
  <c r="X213" i="6"/>
  <c r="AA213" i="6" s="1"/>
  <c r="V213" i="6"/>
  <c r="P213" i="6"/>
  <c r="F213" i="6"/>
  <c r="Q213" i="6" s="1"/>
  <c r="A213" i="6"/>
  <c r="AA212" i="6"/>
  <c r="Y212" i="6"/>
  <c r="X212" i="6" s="1"/>
  <c r="V212" i="6"/>
  <c r="P212" i="6"/>
  <c r="F212" i="6"/>
  <c r="Q212" i="6" s="1"/>
  <c r="A212" i="6"/>
  <c r="Y211" i="6"/>
  <c r="X211" i="6" s="1"/>
  <c r="V211" i="6"/>
  <c r="T211" i="6"/>
  <c r="Q211" i="6"/>
  <c r="P211" i="6"/>
  <c r="F211" i="6"/>
  <c r="A211" i="6"/>
  <c r="Y210" i="6"/>
  <c r="X210" i="6" s="1"/>
  <c r="AA210" i="6" s="1"/>
  <c r="V210" i="6"/>
  <c r="P210" i="6"/>
  <c r="F210" i="6"/>
  <c r="Q210" i="6" s="1"/>
  <c r="A210" i="6"/>
  <c r="Y209" i="6"/>
  <c r="X209" i="6" s="1"/>
  <c r="V209" i="6"/>
  <c r="Q209" i="6"/>
  <c r="P209" i="6"/>
  <c r="F209" i="6"/>
  <c r="A209" i="6"/>
  <c r="AA208" i="6"/>
  <c r="Y208" i="6"/>
  <c r="X208" i="6" s="1"/>
  <c r="V208" i="6"/>
  <c r="Q208" i="6"/>
  <c r="P208" i="6"/>
  <c r="F208" i="6"/>
  <c r="A208" i="6"/>
  <c r="Y207" i="6"/>
  <c r="X207" i="6"/>
  <c r="AA207" i="6" s="1"/>
  <c r="V207" i="6"/>
  <c r="P207" i="6"/>
  <c r="F207" i="6"/>
  <c r="Q207" i="6" s="1"/>
  <c r="A207" i="6"/>
  <c r="AA206" i="6"/>
  <c r="Y206" i="6"/>
  <c r="X206" i="6" s="1"/>
  <c r="V206" i="6"/>
  <c r="Q206" i="6"/>
  <c r="P206" i="6"/>
  <c r="F206" i="6"/>
  <c r="A206" i="6"/>
  <c r="Y205" i="6"/>
  <c r="X205" i="6"/>
  <c r="AA205" i="6" s="1"/>
  <c r="V205" i="6"/>
  <c r="P205" i="6"/>
  <c r="F205" i="6"/>
  <c r="Q205" i="6" s="1"/>
  <c r="A205" i="6"/>
  <c r="AA204" i="6"/>
  <c r="Y204" i="6"/>
  <c r="X204" i="6" s="1"/>
  <c r="V204" i="6"/>
  <c r="P204" i="6"/>
  <c r="F204" i="6"/>
  <c r="Q204" i="6" s="1"/>
  <c r="A204" i="6"/>
  <c r="Y203" i="6"/>
  <c r="X203" i="6" s="1"/>
  <c r="V203" i="6"/>
  <c r="Q203" i="6"/>
  <c r="P203" i="6"/>
  <c r="F203" i="6"/>
  <c r="A203" i="6"/>
  <c r="Y202" i="6"/>
  <c r="X202" i="6" s="1"/>
  <c r="AA202" i="6" s="1"/>
  <c r="V202" i="6"/>
  <c r="P202" i="6"/>
  <c r="F202" i="6"/>
  <c r="Q202" i="6" s="1"/>
  <c r="A202" i="6"/>
  <c r="Y201" i="6"/>
  <c r="X201" i="6" s="1"/>
  <c r="V201" i="6"/>
  <c r="Q201" i="6"/>
  <c r="P201" i="6"/>
  <c r="F201" i="6"/>
  <c r="A201" i="6"/>
  <c r="Y200" i="6"/>
  <c r="X200" i="6" s="1"/>
  <c r="AA200" i="6" s="1"/>
  <c r="V200" i="6"/>
  <c r="Q200" i="6"/>
  <c r="P200" i="6"/>
  <c r="F200" i="6"/>
  <c r="A200" i="6"/>
  <c r="Y199" i="6"/>
  <c r="X199" i="6"/>
  <c r="AA199" i="6" s="1"/>
  <c r="V199" i="6"/>
  <c r="P199" i="6"/>
  <c r="F199" i="6"/>
  <c r="Q199" i="6" s="1"/>
  <c r="A199" i="6"/>
  <c r="AA198" i="6"/>
  <c r="Y198" i="6"/>
  <c r="X198" i="6" s="1"/>
  <c r="V198" i="6"/>
  <c r="Q198" i="6"/>
  <c r="P198" i="6"/>
  <c r="F198" i="6"/>
  <c r="A198" i="6"/>
  <c r="Y197" i="6"/>
  <c r="X197" i="6"/>
  <c r="AA197" i="6" s="1"/>
  <c r="V197" i="6"/>
  <c r="P197" i="6"/>
  <c r="F197" i="6"/>
  <c r="Q197" i="6" s="1"/>
  <c r="A197" i="6"/>
  <c r="Y196" i="6"/>
  <c r="X196" i="6" s="1"/>
  <c r="V196" i="6"/>
  <c r="P196" i="6"/>
  <c r="F196" i="6"/>
  <c r="Q196" i="6" s="1"/>
  <c r="A196" i="6"/>
  <c r="Y195" i="6"/>
  <c r="X195" i="6" s="1"/>
  <c r="V195" i="6"/>
  <c r="T195" i="6"/>
  <c r="Q195" i="6"/>
  <c r="P195" i="6"/>
  <c r="F195" i="6"/>
  <c r="A195" i="6"/>
  <c r="Y194" i="6"/>
  <c r="X194" i="6" s="1"/>
  <c r="AA194" i="6" s="1"/>
  <c r="V194" i="6"/>
  <c r="P194" i="6"/>
  <c r="F194" i="6"/>
  <c r="Q194" i="6" s="1"/>
  <c r="A194" i="6"/>
  <c r="Y193" i="6"/>
  <c r="X193" i="6"/>
  <c r="AA193" i="6" s="1"/>
  <c r="V193" i="6"/>
  <c r="Q193" i="6"/>
  <c r="P193" i="6"/>
  <c r="F193" i="6"/>
  <c r="A193" i="6"/>
  <c r="Y192" i="6"/>
  <c r="X192" i="6" s="1"/>
  <c r="AA192" i="6" s="1"/>
  <c r="V192" i="6"/>
  <c r="Q192" i="6"/>
  <c r="P192" i="6"/>
  <c r="F192" i="6"/>
  <c r="A192" i="6"/>
  <c r="Y191" i="6"/>
  <c r="X191" i="6"/>
  <c r="AA191" i="6" s="1"/>
  <c r="V191" i="6"/>
  <c r="P191" i="6"/>
  <c r="F191" i="6"/>
  <c r="Q191" i="6" s="1"/>
  <c r="A191" i="6"/>
  <c r="AA190" i="6"/>
  <c r="Y190" i="6"/>
  <c r="X190" i="6" s="1"/>
  <c r="V190" i="6"/>
  <c r="Q190" i="6"/>
  <c r="P190" i="6"/>
  <c r="F190" i="6"/>
  <c r="A190" i="6"/>
  <c r="Y189" i="6"/>
  <c r="X189" i="6"/>
  <c r="AA189" i="6" s="1"/>
  <c r="V189" i="6"/>
  <c r="P189" i="6"/>
  <c r="F189" i="6"/>
  <c r="Q189" i="6" s="1"/>
  <c r="A189" i="6"/>
  <c r="Y188" i="6"/>
  <c r="X188" i="6" s="1"/>
  <c r="V188" i="6"/>
  <c r="P188" i="6"/>
  <c r="F188" i="6"/>
  <c r="Q188" i="6" s="1"/>
  <c r="A188" i="6"/>
  <c r="Y187" i="6"/>
  <c r="X187" i="6" s="1"/>
  <c r="V187" i="6"/>
  <c r="T187" i="6"/>
  <c r="Q187" i="6"/>
  <c r="P187" i="6"/>
  <c r="F187" i="6"/>
  <c r="A187" i="6"/>
  <c r="Y186" i="6"/>
  <c r="X186" i="6" s="1"/>
  <c r="AA186" i="6" s="1"/>
  <c r="V186" i="6"/>
  <c r="P186" i="6"/>
  <c r="F186" i="6"/>
  <c r="Q186" i="6" s="1"/>
  <c r="A186" i="6"/>
  <c r="Y185" i="6"/>
  <c r="X185" i="6"/>
  <c r="AA185" i="6" s="1"/>
  <c r="V185" i="6"/>
  <c r="Q185" i="6"/>
  <c r="P185" i="6"/>
  <c r="F185" i="6"/>
  <c r="A185" i="6"/>
  <c r="Y184" i="6"/>
  <c r="X184" i="6" s="1"/>
  <c r="AA184" i="6" s="1"/>
  <c r="V184" i="6"/>
  <c r="Q184" i="6"/>
  <c r="P184" i="6"/>
  <c r="F184" i="6"/>
  <c r="A184" i="6"/>
  <c r="Y183" i="6"/>
  <c r="X183" i="6"/>
  <c r="AA183" i="6" s="1"/>
  <c r="V183" i="6"/>
  <c r="P183" i="6"/>
  <c r="F183" i="6"/>
  <c r="Q183" i="6" s="1"/>
  <c r="A183" i="6"/>
  <c r="AA182" i="6"/>
  <c r="Y182" i="6"/>
  <c r="X182" i="6" s="1"/>
  <c r="V182" i="6"/>
  <c r="Q182" i="6"/>
  <c r="P182" i="6"/>
  <c r="F182" i="6"/>
  <c r="A182" i="6"/>
  <c r="Y181" i="6"/>
  <c r="X181" i="6"/>
  <c r="AA181" i="6" s="1"/>
  <c r="V181" i="6"/>
  <c r="P181" i="6"/>
  <c r="F181" i="6"/>
  <c r="Q181" i="6" s="1"/>
  <c r="A181" i="6"/>
  <c r="AA180" i="6"/>
  <c r="Y180" i="6"/>
  <c r="X180" i="6" s="1"/>
  <c r="V180" i="6"/>
  <c r="P180" i="6"/>
  <c r="F180" i="6"/>
  <c r="Q180" i="6" s="1"/>
  <c r="A180" i="6"/>
  <c r="Y179" i="6"/>
  <c r="X179" i="6" s="1"/>
  <c r="V179" i="6"/>
  <c r="T179" i="6"/>
  <c r="Q179" i="6"/>
  <c r="P179" i="6"/>
  <c r="F179" i="6"/>
  <c r="A179" i="6"/>
  <c r="Y178" i="6"/>
  <c r="X178" i="6" s="1"/>
  <c r="AA178" i="6" s="1"/>
  <c r="V178" i="6"/>
  <c r="P178" i="6"/>
  <c r="F178" i="6"/>
  <c r="Q178" i="6" s="1"/>
  <c r="A178" i="6"/>
  <c r="Y177" i="6"/>
  <c r="X177" i="6" s="1"/>
  <c r="V177" i="6"/>
  <c r="Q177" i="6"/>
  <c r="P177" i="6"/>
  <c r="F177" i="6"/>
  <c r="A177" i="6"/>
  <c r="Y176" i="6"/>
  <c r="X176" i="6" s="1"/>
  <c r="AA176" i="6" s="1"/>
  <c r="V176" i="6"/>
  <c r="Q176" i="6"/>
  <c r="P176" i="6"/>
  <c r="F176" i="6"/>
  <c r="A176" i="6"/>
  <c r="Y175" i="6"/>
  <c r="X175" i="6"/>
  <c r="AA175" i="6" s="1"/>
  <c r="V175" i="6"/>
  <c r="P175" i="6"/>
  <c r="F175" i="6"/>
  <c r="Q175" i="6" s="1"/>
  <c r="A175" i="6"/>
  <c r="AA174" i="6"/>
  <c r="Y174" i="6"/>
  <c r="X174" i="6" s="1"/>
  <c r="V174" i="6"/>
  <c r="Q174" i="6"/>
  <c r="P174" i="6"/>
  <c r="F174" i="6"/>
  <c r="A174" i="6"/>
  <c r="Y173" i="6"/>
  <c r="X173" i="6"/>
  <c r="AA173" i="6" s="1"/>
  <c r="V173" i="6"/>
  <c r="P173" i="6"/>
  <c r="F173" i="6"/>
  <c r="Q173" i="6" s="1"/>
  <c r="A173" i="6"/>
  <c r="AA172" i="6"/>
  <c r="Y172" i="6"/>
  <c r="X172" i="6" s="1"/>
  <c r="V172" i="6"/>
  <c r="P172" i="6"/>
  <c r="F172" i="6"/>
  <c r="Q172" i="6" s="1"/>
  <c r="A172" i="6"/>
  <c r="Y171" i="6"/>
  <c r="X171" i="6" s="1"/>
  <c r="V171" i="6"/>
  <c r="T171" i="6"/>
  <c r="Q171" i="6"/>
  <c r="P171" i="6"/>
  <c r="F171" i="6"/>
  <c r="A171" i="6"/>
  <c r="Y170" i="6"/>
  <c r="X170" i="6" s="1"/>
  <c r="AA170" i="6" s="1"/>
  <c r="V170" i="6"/>
  <c r="P170" i="6"/>
  <c r="F170" i="6"/>
  <c r="Q170" i="6" s="1"/>
  <c r="A170" i="6"/>
  <c r="Y169" i="6"/>
  <c r="X169" i="6" s="1"/>
  <c r="V169" i="6"/>
  <c r="Q169" i="6"/>
  <c r="P169" i="6"/>
  <c r="F169" i="6"/>
  <c r="A169" i="6"/>
  <c r="Y168" i="6"/>
  <c r="X168" i="6" s="1"/>
  <c r="AA168" i="6" s="1"/>
  <c r="V168" i="6"/>
  <c r="Q168" i="6"/>
  <c r="P168" i="6"/>
  <c r="F168" i="6"/>
  <c r="A168" i="6"/>
  <c r="Y167" i="6"/>
  <c r="X167" i="6"/>
  <c r="AA167" i="6" s="1"/>
  <c r="V167" i="6"/>
  <c r="P167" i="6"/>
  <c r="F167" i="6"/>
  <c r="Q167" i="6" s="1"/>
  <c r="A167" i="6"/>
  <c r="AA166" i="6"/>
  <c r="Y166" i="6"/>
  <c r="X166" i="6" s="1"/>
  <c r="V166" i="6"/>
  <c r="Q166" i="6"/>
  <c r="P166" i="6"/>
  <c r="F166" i="6"/>
  <c r="A166" i="6"/>
  <c r="Y165" i="6"/>
  <c r="X165" i="6"/>
  <c r="AA165" i="6" s="1"/>
  <c r="V165" i="6"/>
  <c r="P165" i="6"/>
  <c r="F165" i="6"/>
  <c r="Q165" i="6" s="1"/>
  <c r="A165" i="6"/>
  <c r="Y164" i="6"/>
  <c r="X164" i="6" s="1"/>
  <c r="V164" i="6"/>
  <c r="P164" i="6"/>
  <c r="F164" i="6"/>
  <c r="Q164" i="6" s="1"/>
  <c r="A164" i="6"/>
  <c r="Y163" i="6"/>
  <c r="X163" i="6" s="1"/>
  <c r="V163" i="6"/>
  <c r="T163" i="6"/>
  <c r="Q163" i="6"/>
  <c r="P163" i="6"/>
  <c r="F163" i="6"/>
  <c r="A163" i="6"/>
  <c r="Y162" i="6"/>
  <c r="X162" i="6" s="1"/>
  <c r="V162" i="6"/>
  <c r="P162" i="6"/>
  <c r="F162" i="6"/>
  <c r="Q162" i="6" s="1"/>
  <c r="C162" i="6"/>
  <c r="A162" i="6"/>
  <c r="AA161" i="6"/>
  <c r="Y161" i="6"/>
  <c r="X161" i="6" s="1"/>
  <c r="V161" i="6"/>
  <c r="Q161" i="6"/>
  <c r="P161" i="6"/>
  <c r="F161" i="6"/>
  <c r="A161" i="6"/>
  <c r="AA160" i="6"/>
  <c r="Y160" i="6"/>
  <c r="X160" i="6"/>
  <c r="V160" i="6"/>
  <c r="P160" i="6"/>
  <c r="F160" i="6"/>
  <c r="Q160" i="6" s="1"/>
  <c r="A160" i="6"/>
  <c r="AA159" i="6"/>
  <c r="Y159" i="6"/>
  <c r="X159" i="6"/>
  <c r="V159" i="6"/>
  <c r="Q159" i="6"/>
  <c r="P159" i="6"/>
  <c r="F159" i="6"/>
  <c r="A159" i="6"/>
  <c r="Y158" i="6"/>
  <c r="X158" i="6"/>
  <c r="V158" i="6"/>
  <c r="P158" i="6"/>
  <c r="F158" i="6"/>
  <c r="Q158" i="6" s="1"/>
  <c r="A158" i="6"/>
  <c r="Y157" i="6"/>
  <c r="X157" i="6"/>
  <c r="AA157" i="6" s="1"/>
  <c r="V157" i="6"/>
  <c r="Q157" i="6"/>
  <c r="P157" i="6"/>
  <c r="F157" i="6"/>
  <c r="A157" i="6"/>
  <c r="Y156" i="6"/>
  <c r="X156" i="6"/>
  <c r="V156" i="6"/>
  <c r="P156" i="6"/>
  <c r="F156" i="6"/>
  <c r="Q156" i="6" s="1"/>
  <c r="A156" i="6"/>
  <c r="Y155" i="6"/>
  <c r="X155" i="6" s="1"/>
  <c r="V155" i="6"/>
  <c r="Q155" i="6"/>
  <c r="P155" i="6"/>
  <c r="F155" i="6"/>
  <c r="A155" i="6"/>
  <c r="AA154" i="6"/>
  <c r="Y154" i="6"/>
  <c r="X154" i="6"/>
  <c r="V154" i="6"/>
  <c r="P154" i="6"/>
  <c r="F154" i="6"/>
  <c r="Q154" i="6" s="1"/>
  <c r="A154" i="6"/>
  <c r="Y153" i="6"/>
  <c r="X153" i="6" s="1"/>
  <c r="V153" i="6"/>
  <c r="Q153" i="6"/>
  <c r="P153" i="6"/>
  <c r="F153" i="6"/>
  <c r="A153" i="6"/>
  <c r="AA152" i="6"/>
  <c r="Y152" i="6"/>
  <c r="X152" i="6"/>
  <c r="V152" i="6"/>
  <c r="P152" i="6"/>
  <c r="F152" i="6"/>
  <c r="Q152" i="6" s="1"/>
  <c r="A152" i="6"/>
  <c r="AA151" i="6"/>
  <c r="Y151" i="6"/>
  <c r="X151" i="6"/>
  <c r="V151" i="6"/>
  <c r="Q151" i="6"/>
  <c r="P151" i="6"/>
  <c r="F151" i="6"/>
  <c r="A151" i="6"/>
  <c r="Y150" i="6"/>
  <c r="X150" i="6"/>
  <c r="V150" i="6"/>
  <c r="P150" i="6"/>
  <c r="F150" i="6"/>
  <c r="Q150" i="6" s="1"/>
  <c r="A150" i="6"/>
  <c r="Y149" i="6"/>
  <c r="X149" i="6"/>
  <c r="AA149" i="6" s="1"/>
  <c r="V149" i="6"/>
  <c r="Q149" i="6"/>
  <c r="P149" i="6"/>
  <c r="F149" i="6"/>
  <c r="A149" i="6"/>
  <c r="Y148" i="6"/>
  <c r="X148" i="6"/>
  <c r="V148" i="6"/>
  <c r="P148" i="6"/>
  <c r="F148" i="6"/>
  <c r="Q148" i="6" s="1"/>
  <c r="A148" i="6"/>
  <c r="Y147" i="6"/>
  <c r="X147" i="6" s="1"/>
  <c r="V147" i="6"/>
  <c r="Q147" i="6"/>
  <c r="P147" i="6"/>
  <c r="F147" i="6"/>
  <c r="A147" i="6"/>
  <c r="AA146" i="6"/>
  <c r="Y146" i="6"/>
  <c r="X146" i="6"/>
  <c r="V146" i="6"/>
  <c r="P146" i="6"/>
  <c r="F146" i="6"/>
  <c r="Q146" i="6" s="1"/>
  <c r="A146" i="6"/>
  <c r="Y145" i="6"/>
  <c r="X145" i="6" s="1"/>
  <c r="V145" i="6"/>
  <c r="Q145" i="6"/>
  <c r="P145" i="6"/>
  <c r="F145" i="6"/>
  <c r="A145" i="6"/>
  <c r="AA144" i="6"/>
  <c r="Y144" i="6"/>
  <c r="X144" i="6"/>
  <c r="V144" i="6"/>
  <c r="P144" i="6"/>
  <c r="F144" i="6"/>
  <c r="Q144" i="6" s="1"/>
  <c r="A144" i="6"/>
  <c r="AA143" i="6"/>
  <c r="Y143" i="6"/>
  <c r="X143" i="6"/>
  <c r="V143" i="6"/>
  <c r="Q143" i="6"/>
  <c r="P143" i="6"/>
  <c r="F143" i="6"/>
  <c r="A143" i="6"/>
  <c r="Y142" i="6"/>
  <c r="X142" i="6"/>
  <c r="V142" i="6"/>
  <c r="P142" i="6"/>
  <c r="F142" i="6"/>
  <c r="Q142" i="6" s="1"/>
  <c r="A142" i="6"/>
  <c r="AO141" i="6"/>
  <c r="Y141" i="6"/>
  <c r="X141" i="6"/>
  <c r="AA141" i="6" s="1"/>
  <c r="V141" i="6"/>
  <c r="Q141" i="6"/>
  <c r="P141" i="6"/>
  <c r="F141" i="6"/>
  <c r="A141" i="6"/>
  <c r="Y140" i="6"/>
  <c r="X140" i="6"/>
  <c r="V140" i="6"/>
  <c r="P140" i="6"/>
  <c r="F140" i="6"/>
  <c r="Q140" i="6" s="1"/>
  <c r="A140" i="6"/>
  <c r="Y139" i="6"/>
  <c r="X139" i="6"/>
  <c r="AA139" i="6" s="1"/>
  <c r="V139" i="6"/>
  <c r="Q139" i="6"/>
  <c r="P139" i="6"/>
  <c r="F139" i="6"/>
  <c r="A139" i="6"/>
  <c r="AA138" i="6"/>
  <c r="Y138" i="6"/>
  <c r="X138" i="6"/>
  <c r="V138" i="6"/>
  <c r="P138" i="6"/>
  <c r="F138" i="6"/>
  <c r="Q138" i="6" s="1"/>
  <c r="A138" i="6"/>
  <c r="AA137" i="6"/>
  <c r="Y137" i="6"/>
  <c r="X137" i="6" s="1"/>
  <c r="V137" i="6"/>
  <c r="Q137" i="6"/>
  <c r="P137" i="6"/>
  <c r="F137" i="6"/>
  <c r="A137" i="6"/>
  <c r="AA136" i="6"/>
  <c r="Y136" i="6"/>
  <c r="X136" i="6"/>
  <c r="V136" i="6"/>
  <c r="P136" i="6"/>
  <c r="F136" i="6"/>
  <c r="Q136" i="6" s="1"/>
  <c r="A136" i="6"/>
  <c r="AA135" i="6"/>
  <c r="Y135" i="6"/>
  <c r="X135" i="6"/>
  <c r="V135" i="6"/>
  <c r="Q135" i="6"/>
  <c r="P135" i="6"/>
  <c r="F135" i="6"/>
  <c r="A135" i="6"/>
  <c r="Y134" i="6"/>
  <c r="X134" i="6"/>
  <c r="V134" i="6"/>
  <c r="P134" i="6"/>
  <c r="F134" i="6"/>
  <c r="Q134" i="6" s="1"/>
  <c r="A134" i="6"/>
  <c r="Y133" i="6"/>
  <c r="X133" i="6"/>
  <c r="AA133" i="6" s="1"/>
  <c r="V133" i="6"/>
  <c r="Q133" i="6"/>
  <c r="P133" i="6"/>
  <c r="F133" i="6"/>
  <c r="A133" i="6"/>
  <c r="Y132" i="6"/>
  <c r="X132" i="6"/>
  <c r="V132" i="6"/>
  <c r="P132" i="6"/>
  <c r="F132" i="6"/>
  <c r="Q132" i="6" s="1"/>
  <c r="A132" i="6"/>
  <c r="Y131" i="6"/>
  <c r="X131" i="6"/>
  <c r="AA131" i="6" s="1"/>
  <c r="V131" i="6"/>
  <c r="Q131" i="6"/>
  <c r="P131" i="6"/>
  <c r="F131" i="6"/>
  <c r="A131" i="6"/>
  <c r="AA130" i="6"/>
  <c r="Y130" i="6"/>
  <c r="X130" i="6"/>
  <c r="V130" i="6"/>
  <c r="P130" i="6"/>
  <c r="F130" i="6"/>
  <c r="Q130" i="6" s="1"/>
  <c r="A130" i="6"/>
  <c r="AA129" i="6"/>
  <c r="Y129" i="6"/>
  <c r="X129" i="6" s="1"/>
  <c r="V129" i="6"/>
  <c r="Q129" i="6"/>
  <c r="P129" i="6"/>
  <c r="F129" i="6"/>
  <c r="A129" i="6"/>
  <c r="AA128" i="6"/>
  <c r="Y128" i="6"/>
  <c r="X128" i="6"/>
  <c r="V128" i="6"/>
  <c r="P128" i="6"/>
  <c r="F128" i="6"/>
  <c r="Q128" i="6" s="1"/>
  <c r="A128" i="6"/>
  <c r="AA127" i="6"/>
  <c r="Y127" i="6"/>
  <c r="X127" i="6"/>
  <c r="V127" i="6"/>
  <c r="Q127" i="6"/>
  <c r="P127" i="6"/>
  <c r="F127" i="6"/>
  <c r="A127" i="6"/>
  <c r="Y126" i="6"/>
  <c r="X126" i="6"/>
  <c r="V126" i="6"/>
  <c r="P126" i="6"/>
  <c r="F126" i="6"/>
  <c r="Q126" i="6" s="1"/>
  <c r="A126" i="6"/>
  <c r="Y125" i="6"/>
  <c r="X125" i="6"/>
  <c r="AA125" i="6" s="1"/>
  <c r="V125" i="6"/>
  <c r="Q125" i="6"/>
  <c r="P125" i="6"/>
  <c r="F125" i="6"/>
  <c r="A125" i="6"/>
  <c r="Y124" i="6"/>
  <c r="X124" i="6"/>
  <c r="V124" i="6"/>
  <c r="P124" i="6"/>
  <c r="F124" i="6"/>
  <c r="Q124" i="6" s="1"/>
  <c r="A124" i="6"/>
  <c r="Y123" i="6"/>
  <c r="X123" i="6" s="1"/>
  <c r="V123" i="6"/>
  <c r="Q123" i="6"/>
  <c r="P123" i="6"/>
  <c r="F123" i="6"/>
  <c r="A123" i="6"/>
  <c r="AA122" i="6"/>
  <c r="Y122" i="6"/>
  <c r="X122" i="6"/>
  <c r="V122" i="6"/>
  <c r="P122" i="6"/>
  <c r="F122" i="6"/>
  <c r="Q122" i="6" s="1"/>
  <c r="A122" i="6"/>
  <c r="Y121" i="6"/>
  <c r="X121" i="6" s="1"/>
  <c r="V121" i="6"/>
  <c r="Q121" i="6"/>
  <c r="P121" i="6"/>
  <c r="F121" i="6"/>
  <c r="A121" i="6"/>
  <c r="AA120" i="6"/>
  <c r="Y120" i="6"/>
  <c r="X120" i="6"/>
  <c r="V120" i="6"/>
  <c r="P120" i="6"/>
  <c r="F120" i="6"/>
  <c r="Q120" i="6" s="1"/>
  <c r="A120" i="6"/>
  <c r="AA119" i="6"/>
  <c r="Y119" i="6"/>
  <c r="X119" i="6"/>
  <c r="V119" i="6"/>
  <c r="Q119" i="6"/>
  <c r="P119" i="6"/>
  <c r="F119" i="6"/>
  <c r="A119" i="6"/>
  <c r="Y118" i="6"/>
  <c r="X118" i="6"/>
  <c r="V118" i="6"/>
  <c r="P118" i="6"/>
  <c r="F118" i="6"/>
  <c r="Q118" i="6" s="1"/>
  <c r="A118" i="6"/>
  <c r="Y117" i="6"/>
  <c r="X117" i="6"/>
  <c r="AA117" i="6" s="1"/>
  <c r="V117" i="6"/>
  <c r="Q117" i="6"/>
  <c r="P117" i="6"/>
  <c r="F117" i="6"/>
  <c r="A117" i="6"/>
  <c r="Y116" i="6"/>
  <c r="X116" i="6"/>
  <c r="V116" i="6"/>
  <c r="P116" i="6"/>
  <c r="F116" i="6"/>
  <c r="Q116" i="6" s="1"/>
  <c r="A116" i="6"/>
  <c r="Y115" i="6"/>
  <c r="X115" i="6" s="1"/>
  <c r="V115" i="6"/>
  <c r="Q115" i="6"/>
  <c r="P115" i="6"/>
  <c r="F115" i="6"/>
  <c r="A115" i="6"/>
  <c r="AA114" i="6"/>
  <c r="Y114" i="6"/>
  <c r="X114" i="6"/>
  <c r="V114" i="6"/>
  <c r="P114" i="6"/>
  <c r="F114" i="6"/>
  <c r="Q114" i="6" s="1"/>
  <c r="A114" i="6"/>
  <c r="Y113" i="6"/>
  <c r="X113" i="6" s="1"/>
  <c r="V113" i="6"/>
  <c r="Q113" i="6"/>
  <c r="P113" i="6"/>
  <c r="F113" i="6"/>
  <c r="A113" i="6"/>
  <c r="AA112" i="6"/>
  <c r="Y112" i="6"/>
  <c r="X112" i="6"/>
  <c r="V112" i="6"/>
  <c r="P112" i="6"/>
  <c r="F112" i="6"/>
  <c r="Q112" i="6" s="1"/>
  <c r="A112" i="6"/>
  <c r="AA111" i="6"/>
  <c r="Y111" i="6"/>
  <c r="X111" i="6"/>
  <c r="V111" i="6"/>
  <c r="Q111" i="6"/>
  <c r="P111" i="6"/>
  <c r="F111" i="6"/>
  <c r="A111" i="6"/>
  <c r="Y110" i="6"/>
  <c r="X110" i="6"/>
  <c r="V110" i="6"/>
  <c r="P110" i="6"/>
  <c r="F110" i="6"/>
  <c r="Q110" i="6" s="1"/>
  <c r="A110" i="6"/>
  <c r="Y109" i="6"/>
  <c r="X109" i="6"/>
  <c r="AA109" i="6" s="1"/>
  <c r="V109" i="6"/>
  <c r="Q109" i="6"/>
  <c r="P109" i="6"/>
  <c r="F109" i="6"/>
  <c r="A109" i="6"/>
  <c r="Y108" i="6"/>
  <c r="X108" i="6"/>
  <c r="V108" i="6"/>
  <c r="P108" i="6"/>
  <c r="F108" i="6"/>
  <c r="Q108" i="6" s="1"/>
  <c r="A108" i="6"/>
  <c r="Y107" i="6"/>
  <c r="X107" i="6"/>
  <c r="AA107" i="6" s="1"/>
  <c r="V107" i="6"/>
  <c r="Q107" i="6"/>
  <c r="P107" i="6"/>
  <c r="F107" i="6"/>
  <c r="A107" i="6"/>
  <c r="AA106" i="6"/>
  <c r="Y106" i="6"/>
  <c r="X106" i="6"/>
  <c r="V106" i="6"/>
  <c r="P106" i="6"/>
  <c r="F106" i="6"/>
  <c r="Q106" i="6" s="1"/>
  <c r="A106" i="6"/>
  <c r="AA105" i="6"/>
  <c r="Y105" i="6"/>
  <c r="X105" i="6" s="1"/>
  <c r="V105" i="6"/>
  <c r="Q105" i="6"/>
  <c r="P105" i="6"/>
  <c r="T105" i="6" s="1"/>
  <c r="F105" i="6"/>
  <c r="A105" i="6"/>
  <c r="AA104" i="6"/>
  <c r="Y104" i="6"/>
  <c r="X104" i="6"/>
  <c r="V104" i="6"/>
  <c r="P104" i="6"/>
  <c r="F104" i="6"/>
  <c r="Q104" i="6" s="1"/>
  <c r="A104" i="6"/>
  <c r="AA103" i="6"/>
  <c r="Y103" i="6"/>
  <c r="X103" i="6"/>
  <c r="V103" i="6"/>
  <c r="Q103" i="6"/>
  <c r="P103" i="6"/>
  <c r="F103" i="6"/>
  <c r="A103" i="6"/>
  <c r="Y102" i="6"/>
  <c r="X102" i="6"/>
  <c r="V102" i="6"/>
  <c r="P102" i="6"/>
  <c r="F102" i="6"/>
  <c r="Q102" i="6" s="1"/>
  <c r="A102" i="6"/>
  <c r="Y101" i="6"/>
  <c r="X101" i="6"/>
  <c r="AA101" i="6" s="1"/>
  <c r="V101" i="6"/>
  <c r="Q101" i="6"/>
  <c r="P101" i="6"/>
  <c r="F101" i="6"/>
  <c r="A101" i="6"/>
  <c r="Y100" i="6"/>
  <c r="X100" i="6"/>
  <c r="V100" i="6"/>
  <c r="P100" i="6"/>
  <c r="F100" i="6"/>
  <c r="Q100" i="6" s="1"/>
  <c r="A100" i="6"/>
  <c r="Y99" i="6"/>
  <c r="X99" i="6"/>
  <c r="AA99" i="6" s="1"/>
  <c r="V99" i="6"/>
  <c r="Q99" i="6"/>
  <c r="P99" i="6"/>
  <c r="F99" i="6"/>
  <c r="A99" i="6"/>
  <c r="AA98" i="6"/>
  <c r="Y98" i="6"/>
  <c r="X98" i="6"/>
  <c r="V98" i="6"/>
  <c r="P98" i="6"/>
  <c r="F98" i="6"/>
  <c r="Q98" i="6" s="1"/>
  <c r="A98" i="6"/>
  <c r="AA97" i="6"/>
  <c r="Y97" i="6"/>
  <c r="X97" i="6" s="1"/>
  <c r="V97" i="6"/>
  <c r="Q97" i="6"/>
  <c r="P97" i="6"/>
  <c r="F97" i="6"/>
  <c r="A97" i="6"/>
  <c r="AA96" i="6"/>
  <c r="Y96" i="6"/>
  <c r="X96" i="6"/>
  <c r="V96" i="6"/>
  <c r="P96" i="6"/>
  <c r="F96" i="6"/>
  <c r="Q96" i="6" s="1"/>
  <c r="A96" i="6"/>
  <c r="AO95" i="6"/>
  <c r="AA95" i="6"/>
  <c r="Y95" i="6"/>
  <c r="X95" i="6"/>
  <c r="V95" i="6"/>
  <c r="Q95" i="6"/>
  <c r="P95" i="6"/>
  <c r="F95" i="6"/>
  <c r="A95" i="6"/>
  <c r="Y94" i="6"/>
  <c r="X94" i="6"/>
  <c r="V94" i="6"/>
  <c r="P94" i="6"/>
  <c r="F94" i="6"/>
  <c r="Q94" i="6" s="1"/>
  <c r="A94" i="6"/>
  <c r="Y93" i="6"/>
  <c r="X93" i="6"/>
  <c r="AA93" i="6" s="1"/>
  <c r="V93" i="6"/>
  <c r="Q93" i="6"/>
  <c r="P93" i="6"/>
  <c r="F93" i="6"/>
  <c r="A93" i="6"/>
  <c r="Y92" i="6"/>
  <c r="X92" i="6"/>
  <c r="V92" i="6"/>
  <c r="P92" i="6"/>
  <c r="F92" i="6"/>
  <c r="Q92" i="6" s="1"/>
  <c r="A92" i="6"/>
  <c r="Y91" i="6"/>
  <c r="X91" i="6" s="1"/>
  <c r="V91" i="6"/>
  <c r="Q91" i="6"/>
  <c r="P91" i="6"/>
  <c r="F91" i="6"/>
  <c r="A91" i="6"/>
  <c r="AA90" i="6"/>
  <c r="Y90" i="6"/>
  <c r="X90" i="6"/>
  <c r="V90" i="6"/>
  <c r="P90" i="6"/>
  <c r="F90" i="6"/>
  <c r="Q90" i="6" s="1"/>
  <c r="A90" i="6"/>
  <c r="Y89" i="6"/>
  <c r="X89" i="6" s="1"/>
  <c r="V89" i="6"/>
  <c r="Q89" i="6"/>
  <c r="P89" i="6"/>
  <c r="F89" i="6"/>
  <c r="A89" i="6"/>
  <c r="AA88" i="6"/>
  <c r="Y88" i="6"/>
  <c r="X88" i="6"/>
  <c r="V88" i="6"/>
  <c r="P88" i="6"/>
  <c r="F88" i="6"/>
  <c r="Q88" i="6" s="1"/>
  <c r="A88" i="6"/>
  <c r="AA87" i="6"/>
  <c r="Y87" i="6"/>
  <c r="X87" i="6"/>
  <c r="V87" i="6"/>
  <c r="Q87" i="6"/>
  <c r="P87" i="6"/>
  <c r="F87" i="6"/>
  <c r="A87" i="6"/>
  <c r="Y86" i="6"/>
  <c r="X86" i="6"/>
  <c r="V86" i="6"/>
  <c r="P86" i="6"/>
  <c r="F86" i="6"/>
  <c r="Q86" i="6" s="1"/>
  <c r="A86" i="6"/>
  <c r="Y85" i="6"/>
  <c r="X85" i="6"/>
  <c r="AA85" i="6" s="1"/>
  <c r="V85" i="6"/>
  <c r="Q85" i="6"/>
  <c r="P85" i="6"/>
  <c r="F85" i="6"/>
  <c r="A85" i="6"/>
  <c r="Y84" i="6"/>
  <c r="X84" i="6"/>
  <c r="V84" i="6"/>
  <c r="P84" i="6"/>
  <c r="F84" i="6"/>
  <c r="Q84" i="6" s="1"/>
  <c r="A84" i="6"/>
  <c r="Y83" i="6"/>
  <c r="X83" i="6" s="1"/>
  <c r="V83" i="6"/>
  <c r="Q83" i="6"/>
  <c r="P83" i="6"/>
  <c r="F83" i="6"/>
  <c r="A83" i="6"/>
  <c r="AA82" i="6"/>
  <c r="Y82" i="6"/>
  <c r="X82" i="6"/>
  <c r="V82" i="6"/>
  <c r="P82" i="6"/>
  <c r="F82" i="6"/>
  <c r="Q82" i="6" s="1"/>
  <c r="A82" i="6"/>
  <c r="Y81" i="6"/>
  <c r="X81" i="6" s="1"/>
  <c r="V81" i="6"/>
  <c r="Q81" i="6"/>
  <c r="P81" i="6"/>
  <c r="F81" i="6"/>
  <c r="A81" i="6"/>
  <c r="AA80" i="6"/>
  <c r="Y80" i="6"/>
  <c r="X80" i="6"/>
  <c r="V80" i="6"/>
  <c r="P80" i="6"/>
  <c r="F80" i="6"/>
  <c r="Q80" i="6" s="1"/>
  <c r="A80" i="6"/>
  <c r="AA79" i="6"/>
  <c r="Y79" i="6"/>
  <c r="X79" i="6"/>
  <c r="V79" i="6"/>
  <c r="Q79" i="6"/>
  <c r="P79" i="6"/>
  <c r="F79" i="6"/>
  <c r="A79" i="6"/>
  <c r="Y78" i="6"/>
  <c r="X78" i="6"/>
  <c r="V78" i="6"/>
  <c r="P78" i="6"/>
  <c r="F78" i="6"/>
  <c r="Q78" i="6" s="1"/>
  <c r="A78" i="6"/>
  <c r="Y77" i="6"/>
  <c r="X77" i="6"/>
  <c r="AA77" i="6" s="1"/>
  <c r="V77" i="6"/>
  <c r="Q77" i="6"/>
  <c r="P77" i="6"/>
  <c r="F77" i="6"/>
  <c r="A77" i="6"/>
  <c r="Y76" i="6"/>
  <c r="X76" i="6"/>
  <c r="V76" i="6"/>
  <c r="P76" i="6"/>
  <c r="F76" i="6"/>
  <c r="Q76" i="6" s="1"/>
  <c r="A76" i="6"/>
  <c r="Y75" i="6"/>
  <c r="X75" i="6"/>
  <c r="AA75" i="6" s="1"/>
  <c r="V75" i="6"/>
  <c r="Q75" i="6"/>
  <c r="P75" i="6"/>
  <c r="F75" i="6"/>
  <c r="A75" i="6"/>
  <c r="AA74" i="6"/>
  <c r="Y74" i="6"/>
  <c r="X74" i="6"/>
  <c r="V74" i="6"/>
  <c r="P74" i="6"/>
  <c r="F74" i="6"/>
  <c r="Q74" i="6" s="1"/>
  <c r="A74" i="6"/>
  <c r="AA73" i="6"/>
  <c r="Y73" i="6"/>
  <c r="X73" i="6" s="1"/>
  <c r="V73" i="6"/>
  <c r="Q73" i="6"/>
  <c r="P73" i="6"/>
  <c r="F73" i="6"/>
  <c r="A73" i="6"/>
  <c r="AA72" i="6"/>
  <c r="Y72" i="6"/>
  <c r="X72" i="6"/>
  <c r="V72" i="6"/>
  <c r="P72" i="6"/>
  <c r="F72" i="6"/>
  <c r="Q72" i="6" s="1"/>
  <c r="A72" i="6"/>
  <c r="AA71" i="6"/>
  <c r="Y71" i="6"/>
  <c r="X71" i="6"/>
  <c r="V71" i="6"/>
  <c r="Q71" i="6"/>
  <c r="P71" i="6"/>
  <c r="F71" i="6"/>
  <c r="A71" i="6"/>
  <c r="Y70" i="6"/>
  <c r="X70" i="6"/>
  <c r="V70" i="6"/>
  <c r="P70" i="6"/>
  <c r="F70" i="6"/>
  <c r="Q70" i="6" s="1"/>
  <c r="A70" i="6"/>
  <c r="Y69" i="6"/>
  <c r="X69" i="6"/>
  <c r="AA69" i="6" s="1"/>
  <c r="V69" i="6"/>
  <c r="Q69" i="6"/>
  <c r="P69" i="6"/>
  <c r="F69" i="6"/>
  <c r="A69" i="6"/>
  <c r="Y68" i="6"/>
  <c r="X68" i="6"/>
  <c r="V68" i="6"/>
  <c r="P68" i="6"/>
  <c r="F68" i="6"/>
  <c r="Q68" i="6" s="1"/>
  <c r="A68" i="6"/>
  <c r="Y67" i="6"/>
  <c r="X67" i="6"/>
  <c r="AA67" i="6" s="1"/>
  <c r="V67" i="6"/>
  <c r="Q67" i="6"/>
  <c r="P67" i="6"/>
  <c r="F67" i="6"/>
  <c r="A67" i="6"/>
  <c r="AA66" i="6"/>
  <c r="Y66" i="6"/>
  <c r="X66" i="6"/>
  <c r="V66" i="6"/>
  <c r="P66" i="6"/>
  <c r="F66" i="6"/>
  <c r="Q66" i="6" s="1"/>
  <c r="A66" i="6"/>
  <c r="AA65" i="6"/>
  <c r="Y65" i="6"/>
  <c r="X65" i="6" s="1"/>
  <c r="V65" i="6"/>
  <c r="Q65" i="6"/>
  <c r="P65" i="6"/>
  <c r="F65" i="6"/>
  <c r="A65" i="6"/>
  <c r="AA64" i="6"/>
  <c r="Y64" i="6"/>
  <c r="X64" i="6"/>
  <c r="V64" i="6"/>
  <c r="P64" i="6"/>
  <c r="F64" i="6"/>
  <c r="Q64" i="6" s="1"/>
  <c r="A64" i="6"/>
  <c r="AA63" i="6"/>
  <c r="Y63" i="6"/>
  <c r="X63" i="6"/>
  <c r="V63" i="6"/>
  <c r="Q63" i="6"/>
  <c r="P63" i="6"/>
  <c r="F63" i="6"/>
  <c r="A63" i="6"/>
  <c r="AO62" i="6"/>
  <c r="Y62" i="6"/>
  <c r="X62" i="6"/>
  <c r="V62" i="6"/>
  <c r="P62" i="6"/>
  <c r="F62" i="6"/>
  <c r="Q62" i="6" s="1"/>
  <c r="A62" i="6"/>
  <c r="Y61" i="6"/>
  <c r="X61" i="6"/>
  <c r="AA61" i="6" s="1"/>
  <c r="V61" i="6"/>
  <c r="Q61" i="6"/>
  <c r="P61" i="6"/>
  <c r="F61" i="6"/>
  <c r="A61" i="6"/>
  <c r="Y60" i="6"/>
  <c r="X60" i="6"/>
  <c r="V60" i="6"/>
  <c r="P60" i="6"/>
  <c r="F60" i="6"/>
  <c r="Q60" i="6" s="1"/>
  <c r="A60" i="6"/>
  <c r="Y59" i="6"/>
  <c r="X59" i="6" s="1"/>
  <c r="V59" i="6"/>
  <c r="Q59" i="6"/>
  <c r="P59" i="6"/>
  <c r="F59" i="6"/>
  <c r="A59" i="6"/>
  <c r="AA58" i="6"/>
  <c r="Y58" i="6"/>
  <c r="X58" i="6"/>
  <c r="V58" i="6"/>
  <c r="P58" i="6"/>
  <c r="F58" i="6"/>
  <c r="Q58" i="6" s="1"/>
  <c r="A58" i="6"/>
  <c r="Y57" i="6"/>
  <c r="X57" i="6" s="1"/>
  <c r="V57" i="6"/>
  <c r="Q57" i="6"/>
  <c r="P57" i="6"/>
  <c r="T57" i="6" s="1"/>
  <c r="F57" i="6"/>
  <c r="A57" i="6"/>
  <c r="AA56" i="6"/>
  <c r="Y56" i="6"/>
  <c r="X56" i="6"/>
  <c r="V56" i="6"/>
  <c r="P56" i="6"/>
  <c r="F56" i="6"/>
  <c r="Q56" i="6" s="1"/>
  <c r="A56" i="6"/>
  <c r="AA55" i="6"/>
  <c r="Y55" i="6"/>
  <c r="X55" i="6"/>
  <c r="V55" i="6"/>
  <c r="Q55" i="6"/>
  <c r="P55" i="6"/>
  <c r="F55" i="6"/>
  <c r="A55" i="6"/>
  <c r="Y54" i="6"/>
  <c r="X54" i="6"/>
  <c r="V54" i="6"/>
  <c r="P54" i="6"/>
  <c r="F54" i="6"/>
  <c r="Q54" i="6" s="1"/>
  <c r="A54" i="6"/>
  <c r="Y53" i="6"/>
  <c r="X53" i="6"/>
  <c r="AA53" i="6" s="1"/>
  <c r="V53" i="6"/>
  <c r="Q53" i="6"/>
  <c r="P53" i="6"/>
  <c r="F53" i="6"/>
  <c r="A53" i="6"/>
  <c r="Y52" i="6"/>
  <c r="X52" i="6"/>
  <c r="V52" i="6"/>
  <c r="P52" i="6"/>
  <c r="F52" i="6"/>
  <c r="Q52" i="6" s="1"/>
  <c r="A52" i="6"/>
  <c r="Y51" i="6"/>
  <c r="X51" i="6" s="1"/>
  <c r="V51" i="6"/>
  <c r="Q51" i="6"/>
  <c r="P51" i="6"/>
  <c r="F51" i="6"/>
  <c r="A51" i="6"/>
  <c r="AA50" i="6"/>
  <c r="Y50" i="6"/>
  <c r="X50" i="6"/>
  <c r="V50" i="6"/>
  <c r="P50" i="6"/>
  <c r="F50" i="6"/>
  <c r="Q50" i="6" s="1"/>
  <c r="A50" i="6"/>
  <c r="Y49" i="6"/>
  <c r="X49" i="6" s="1"/>
  <c r="V49" i="6"/>
  <c r="Q49" i="6"/>
  <c r="P49" i="6"/>
  <c r="F49" i="6"/>
  <c r="A49" i="6"/>
  <c r="AA48" i="6"/>
  <c r="Y48" i="6"/>
  <c r="X48" i="6"/>
  <c r="V48" i="6"/>
  <c r="P48" i="6"/>
  <c r="F48" i="6"/>
  <c r="Q48" i="6" s="1"/>
  <c r="A48" i="6"/>
  <c r="AA47" i="6"/>
  <c r="Y47" i="6"/>
  <c r="X47" i="6"/>
  <c r="V47" i="6"/>
  <c r="Q47" i="6"/>
  <c r="P47" i="6"/>
  <c r="F47" i="6"/>
  <c r="A47" i="6"/>
  <c r="Y46" i="6"/>
  <c r="X46" i="6"/>
  <c r="V46" i="6"/>
  <c r="P46" i="6"/>
  <c r="F46" i="6"/>
  <c r="Q46" i="6" s="1"/>
  <c r="A46" i="6"/>
  <c r="Y45" i="6"/>
  <c r="X45" i="6"/>
  <c r="AA45" i="6" s="1"/>
  <c r="V45" i="6"/>
  <c r="Q45" i="6"/>
  <c r="P45" i="6"/>
  <c r="F45" i="6"/>
  <c r="A45" i="6"/>
  <c r="Y44" i="6"/>
  <c r="X44" i="6"/>
  <c r="V44" i="6"/>
  <c r="P44" i="6"/>
  <c r="F44" i="6"/>
  <c r="Q44" i="6" s="1"/>
  <c r="A44" i="6"/>
  <c r="Y43" i="6"/>
  <c r="X43" i="6"/>
  <c r="AA43" i="6" s="1"/>
  <c r="V43" i="6"/>
  <c r="Q43" i="6"/>
  <c r="P43" i="6"/>
  <c r="F43" i="6"/>
  <c r="A43" i="6"/>
  <c r="AA42" i="6"/>
  <c r="Y42" i="6"/>
  <c r="X42" i="6"/>
  <c r="V42" i="6"/>
  <c r="P42" i="6"/>
  <c r="F42" i="6"/>
  <c r="Q42" i="6" s="1"/>
  <c r="A42" i="6"/>
  <c r="AA41" i="6"/>
  <c r="Y41" i="6"/>
  <c r="X41" i="6" s="1"/>
  <c r="V41" i="6"/>
  <c r="Q41" i="6"/>
  <c r="P41" i="6"/>
  <c r="T41" i="6" s="1"/>
  <c r="F41" i="6"/>
  <c r="A41" i="6"/>
  <c r="AA40" i="6"/>
  <c r="Y40" i="6"/>
  <c r="X40" i="6"/>
  <c r="V40" i="6"/>
  <c r="P40" i="6"/>
  <c r="F40" i="6"/>
  <c r="Q40" i="6" s="1"/>
  <c r="A40" i="6"/>
  <c r="AA39" i="6"/>
  <c r="Y39" i="6"/>
  <c r="X39" i="6"/>
  <c r="V39" i="6"/>
  <c r="Q39" i="6"/>
  <c r="P39" i="6"/>
  <c r="F39" i="6"/>
  <c r="A39" i="6"/>
  <c r="Y38" i="6"/>
  <c r="X38" i="6"/>
  <c r="V38" i="6"/>
  <c r="P38" i="6"/>
  <c r="F38" i="6"/>
  <c r="Q38" i="6" s="1"/>
  <c r="A38" i="6"/>
  <c r="Y37" i="6"/>
  <c r="X37" i="6"/>
  <c r="AA37" i="6" s="1"/>
  <c r="V37" i="6"/>
  <c r="Q37" i="6"/>
  <c r="P37" i="6"/>
  <c r="F37" i="6"/>
  <c r="A37" i="6"/>
  <c r="Y36" i="6"/>
  <c r="X36" i="6"/>
  <c r="V36" i="6"/>
  <c r="P36" i="6"/>
  <c r="F36" i="6"/>
  <c r="Q36" i="6" s="1"/>
  <c r="A36" i="6"/>
  <c r="Y35" i="6"/>
  <c r="X35" i="6"/>
  <c r="AA35" i="6" s="1"/>
  <c r="V35" i="6"/>
  <c r="Q35" i="6"/>
  <c r="P35" i="6"/>
  <c r="F35" i="6"/>
  <c r="A35" i="6"/>
  <c r="AA34" i="6"/>
  <c r="Y34" i="6"/>
  <c r="X34" i="6"/>
  <c r="V34" i="6"/>
  <c r="P34" i="6"/>
  <c r="F34" i="6"/>
  <c r="Q34" i="6" s="1"/>
  <c r="A34" i="6"/>
  <c r="AA33" i="6"/>
  <c r="Y33" i="6"/>
  <c r="X33" i="6" s="1"/>
  <c r="V33" i="6"/>
  <c r="Q33" i="6"/>
  <c r="P33" i="6"/>
  <c r="F33" i="6"/>
  <c r="A33" i="6"/>
  <c r="AA32" i="6"/>
  <c r="Y32" i="6"/>
  <c r="X32" i="6"/>
  <c r="V32" i="6"/>
  <c r="P32" i="6"/>
  <c r="F32" i="6"/>
  <c r="Q32" i="6" s="1"/>
  <c r="A32" i="6"/>
  <c r="AA31" i="6"/>
  <c r="Y31" i="6"/>
  <c r="X31" i="6"/>
  <c r="V31" i="6"/>
  <c r="Q31" i="6"/>
  <c r="P31" i="6"/>
  <c r="F31" i="6"/>
  <c r="A31" i="6"/>
  <c r="Y30" i="6"/>
  <c r="X30" i="6"/>
  <c r="V30" i="6"/>
  <c r="P30" i="6"/>
  <c r="F30" i="6"/>
  <c r="Q30" i="6" s="1"/>
  <c r="A30" i="6"/>
  <c r="Y29" i="6"/>
  <c r="X29" i="6"/>
  <c r="AA29" i="6" s="1"/>
  <c r="V29" i="6"/>
  <c r="Q29" i="6"/>
  <c r="P29" i="6"/>
  <c r="F29" i="6"/>
  <c r="A29" i="6"/>
  <c r="Y28" i="6"/>
  <c r="X28" i="6"/>
  <c r="V28" i="6"/>
  <c r="P28" i="6"/>
  <c r="F28" i="6"/>
  <c r="Q28" i="6" s="1"/>
  <c r="A28" i="6"/>
  <c r="Y27" i="6"/>
  <c r="X27" i="6" s="1"/>
  <c r="V27" i="6"/>
  <c r="Q27" i="6"/>
  <c r="P27" i="6"/>
  <c r="F27" i="6"/>
  <c r="A27" i="6"/>
  <c r="AA26" i="6"/>
  <c r="Y26" i="6"/>
  <c r="X26" i="6"/>
  <c r="V26" i="6"/>
  <c r="P26" i="6"/>
  <c r="F26" i="6"/>
  <c r="Q26" i="6" s="1"/>
  <c r="A26" i="6"/>
  <c r="Y25" i="6"/>
  <c r="X25" i="6" s="1"/>
  <c r="V25" i="6"/>
  <c r="Q25" i="6"/>
  <c r="P25" i="6"/>
  <c r="F25" i="6"/>
  <c r="A25" i="6"/>
  <c r="AA24" i="6"/>
  <c r="Y24" i="6"/>
  <c r="X24" i="6"/>
  <c r="V24" i="6"/>
  <c r="P24" i="6"/>
  <c r="F24" i="6"/>
  <c r="Q24" i="6" s="1"/>
  <c r="A24" i="6"/>
  <c r="AA23" i="6"/>
  <c r="Y23" i="6"/>
  <c r="X23" i="6"/>
  <c r="V23" i="6"/>
  <c r="Q23" i="6"/>
  <c r="P23" i="6"/>
  <c r="F23" i="6"/>
  <c r="A23" i="6"/>
  <c r="Y22" i="6"/>
  <c r="X22" i="6"/>
  <c r="V22" i="6"/>
  <c r="P22" i="6"/>
  <c r="F22" i="6"/>
  <c r="Q22" i="6" s="1"/>
  <c r="A22" i="6"/>
  <c r="Y21" i="6"/>
  <c r="X21" i="6"/>
  <c r="AA21" i="6" s="1"/>
  <c r="V21" i="6"/>
  <c r="Q21" i="6"/>
  <c r="P21" i="6"/>
  <c r="F21" i="6"/>
  <c r="A21" i="6"/>
  <c r="Y20" i="6"/>
  <c r="X20" i="6"/>
  <c r="V20" i="6"/>
  <c r="P20" i="6"/>
  <c r="F20" i="6"/>
  <c r="Q20" i="6" s="1"/>
  <c r="A20" i="6"/>
  <c r="Y19" i="6"/>
  <c r="X19" i="6" s="1"/>
  <c r="V19" i="6"/>
  <c r="Q19" i="6"/>
  <c r="P19" i="6"/>
  <c r="F19" i="6"/>
  <c r="A19" i="6"/>
  <c r="AA18" i="6"/>
  <c r="Y18" i="6"/>
  <c r="X18" i="6"/>
  <c r="V18" i="6"/>
  <c r="P18" i="6"/>
  <c r="F18" i="6"/>
  <c r="Q18" i="6" s="1"/>
  <c r="A18" i="6"/>
  <c r="Y17" i="6"/>
  <c r="X17" i="6" s="1"/>
  <c r="V17" i="6"/>
  <c r="Q17" i="6"/>
  <c r="P17" i="6"/>
  <c r="F17" i="6"/>
  <c r="A17" i="6"/>
  <c r="AA16" i="6"/>
  <c r="Y16" i="6"/>
  <c r="X16" i="6"/>
  <c r="V16" i="6"/>
  <c r="P16" i="6"/>
  <c r="F16" i="6"/>
  <c r="Q16" i="6" s="1"/>
  <c r="A16" i="6"/>
  <c r="AA15" i="6"/>
  <c r="Y15" i="6"/>
  <c r="X15" i="6"/>
  <c r="V15" i="6"/>
  <c r="Q15" i="6"/>
  <c r="P15" i="6"/>
  <c r="F15" i="6"/>
  <c r="A15" i="6"/>
  <c r="Y14" i="6"/>
  <c r="X14" i="6"/>
  <c r="V14" i="6"/>
  <c r="P14" i="6"/>
  <c r="F14" i="6"/>
  <c r="Q14" i="6" s="1"/>
  <c r="A14" i="6"/>
  <c r="Y13" i="6"/>
  <c r="X13" i="6"/>
  <c r="AA13" i="6" s="1"/>
  <c r="V13" i="6"/>
  <c r="Q13" i="6"/>
  <c r="P13" i="6"/>
  <c r="F13" i="6"/>
  <c r="A13" i="6"/>
  <c r="Y12" i="6"/>
  <c r="X12" i="6"/>
  <c r="V12" i="6"/>
  <c r="P12" i="6"/>
  <c r="F12" i="6"/>
  <c r="Q12" i="6" s="1"/>
  <c r="A12" i="6"/>
  <c r="Y11" i="6"/>
  <c r="X11" i="6" s="1"/>
  <c r="V11" i="6"/>
  <c r="Q11" i="6"/>
  <c r="P11" i="6"/>
  <c r="F11" i="6"/>
  <c r="A11" i="6"/>
  <c r="AA10" i="6"/>
  <c r="Y10" i="6"/>
  <c r="X10" i="6"/>
  <c r="V10" i="6"/>
  <c r="P10" i="6"/>
  <c r="F10" i="6"/>
  <c r="Q10" i="6" s="1"/>
  <c r="A10" i="6"/>
  <c r="Y9" i="6"/>
  <c r="X9" i="6" s="1"/>
  <c r="V9" i="6"/>
  <c r="Q9" i="6"/>
  <c r="P9" i="6"/>
  <c r="F9" i="6"/>
  <c r="A9" i="6"/>
  <c r="AA8" i="6"/>
  <c r="Y8" i="6"/>
  <c r="X8" i="6"/>
  <c r="V8" i="6"/>
  <c r="P8" i="6"/>
  <c r="F8" i="6"/>
  <c r="Q8" i="6" s="1"/>
  <c r="A8" i="6"/>
  <c r="AA7" i="6"/>
  <c r="Y7" i="6"/>
  <c r="X7" i="6"/>
  <c r="V7" i="6"/>
  <c r="Q7" i="6"/>
  <c r="P7" i="6"/>
  <c r="F7" i="6"/>
  <c r="A7" i="6"/>
  <c r="Y6" i="6"/>
  <c r="X6" i="6"/>
  <c r="V6" i="6"/>
  <c r="P6" i="6"/>
  <c r="F6" i="6"/>
  <c r="Q6" i="6" s="1"/>
  <c r="A6" i="6"/>
  <c r="Y5" i="6"/>
  <c r="X5" i="6"/>
  <c r="V5" i="6"/>
  <c r="Q5" i="6"/>
  <c r="P5" i="6"/>
  <c r="F5" i="6"/>
  <c r="Y4" i="6"/>
  <c r="X4" i="6" s="1"/>
  <c r="AA4" i="6" s="1"/>
  <c r="V4" i="6"/>
  <c r="Q4" i="6"/>
  <c r="P4" i="6"/>
  <c r="F4" i="6"/>
  <c r="A4" i="6"/>
  <c r="Y3" i="6"/>
  <c r="X3" i="6"/>
  <c r="AA3" i="6" s="1"/>
  <c r="V3" i="6"/>
  <c r="P3" i="6"/>
  <c r="F3" i="6"/>
  <c r="Q3" i="6" s="1"/>
  <c r="A3" i="6"/>
  <c r="AO166" i="6"/>
  <c r="AA1" i="6"/>
  <c r="Y1" i="6"/>
  <c r="X1" i="6" s="1"/>
  <c r="V1" i="6"/>
  <c r="Q1" i="6"/>
  <c r="P1" i="6"/>
  <c r="S694" i="5" l="1"/>
  <c r="S521" i="5"/>
  <c r="S593" i="5"/>
  <c r="S1025" i="5"/>
  <c r="S514" i="5"/>
  <c r="S1053" i="5"/>
  <c r="S956" i="5"/>
  <c r="S487" i="5"/>
  <c r="S944" i="5"/>
  <c r="S610" i="5"/>
  <c r="S834" i="5"/>
  <c r="S771" i="5"/>
  <c r="S874" i="5"/>
  <c r="S835" i="5"/>
  <c r="T49" i="6"/>
  <c r="T121" i="6"/>
  <c r="AO126" i="6"/>
  <c r="AO159" i="6"/>
  <c r="T165" i="6"/>
  <c r="AB165" i="6" s="1"/>
  <c r="T189" i="6"/>
  <c r="AB189" i="6" s="1"/>
  <c r="T205" i="6"/>
  <c r="AB205" i="6" s="1"/>
  <c r="T243" i="6"/>
  <c r="T792" i="6"/>
  <c r="T836" i="6"/>
  <c r="T840" i="6"/>
  <c r="T868" i="6"/>
  <c r="T872" i="6"/>
  <c r="T876" i="6"/>
  <c r="T880" i="6"/>
  <c r="T884" i="6"/>
  <c r="T888" i="6"/>
  <c r="T1254" i="6"/>
  <c r="T1433" i="6"/>
  <c r="T1445" i="6"/>
  <c r="T1465" i="6"/>
  <c r="T1473" i="6"/>
  <c r="T1493" i="6"/>
  <c r="T9" i="6"/>
  <c r="AO30" i="6"/>
  <c r="T113" i="6"/>
  <c r="AB269" i="6"/>
  <c r="T339" i="6"/>
  <c r="T403" i="6"/>
  <c r="T467" i="6"/>
  <c r="T474" i="6"/>
  <c r="T526" i="6"/>
  <c r="T604" i="6"/>
  <c r="T668" i="6"/>
  <c r="T786" i="6"/>
  <c r="T806" i="6"/>
  <c r="T844" i="6"/>
  <c r="T894" i="6"/>
  <c r="T1273" i="6"/>
  <c r="T1289" i="6"/>
  <c r="T1305" i="6"/>
  <c r="T1953" i="6"/>
  <c r="T1970" i="6"/>
  <c r="T1974" i="6"/>
  <c r="T2032" i="6"/>
  <c r="AO7" i="6"/>
  <c r="AO77" i="6"/>
  <c r="AO176" i="6"/>
  <c r="T299" i="6"/>
  <c r="T1505" i="6"/>
  <c r="T1580" i="6"/>
  <c r="T1791" i="6"/>
  <c r="T1811" i="6"/>
  <c r="T1827" i="6"/>
  <c r="T1906" i="6"/>
  <c r="T1937" i="6"/>
  <c r="T1941" i="6"/>
  <c r="T2015" i="6"/>
  <c r="S1042" i="5"/>
  <c r="S999" i="5"/>
  <c r="S877" i="5"/>
  <c r="S773" i="5"/>
  <c r="S823" i="5"/>
  <c r="S700" i="5"/>
  <c r="S572" i="5"/>
  <c r="S628" i="5"/>
  <c r="S1065" i="5"/>
  <c r="S927" i="5"/>
  <c r="S486" i="5"/>
  <c r="S579" i="5"/>
  <c r="S847" i="5"/>
  <c r="S941" i="5"/>
  <c r="S1021" i="5"/>
  <c r="S563" i="5"/>
  <c r="S1029" i="5"/>
  <c r="S534" i="5"/>
  <c r="S402" i="5"/>
  <c r="S505" i="5"/>
  <c r="S827" i="5"/>
  <c r="S668" i="5"/>
  <c r="S828" i="5"/>
  <c r="K1" i="5"/>
  <c r="S931" i="5"/>
  <c r="S1043" i="5"/>
  <c r="S1038" i="5"/>
  <c r="S831" i="5"/>
  <c r="S524" i="5"/>
  <c r="S775" i="5"/>
  <c r="S829" i="5"/>
  <c r="S1019" i="5"/>
  <c r="S590" i="5"/>
  <c r="S667" i="5"/>
  <c r="S833" i="5"/>
  <c r="S612" i="5"/>
  <c r="S898" i="5"/>
  <c r="S1001" i="5"/>
  <c r="S832" i="5"/>
  <c r="S1036" i="5"/>
  <c r="S1005" i="5"/>
  <c r="S908" i="5"/>
  <c r="S955" i="5"/>
  <c r="S597" i="5"/>
  <c r="S889" i="5"/>
  <c r="S905" i="5"/>
  <c r="S632" i="5"/>
  <c r="S778" i="5"/>
  <c r="S537" i="5"/>
  <c r="S893" i="5"/>
  <c r="AO4" i="6"/>
  <c r="AO5" i="6"/>
  <c r="AO24" i="6"/>
  <c r="AO39" i="6"/>
  <c r="AO48" i="6"/>
  <c r="AO112" i="6"/>
  <c r="T173" i="6"/>
  <c r="AB173" i="6" s="1"/>
  <c r="T203" i="6"/>
  <c r="T213" i="6"/>
  <c r="AB213" i="6" s="1"/>
  <c r="T267" i="6"/>
  <c r="AO6" i="6"/>
  <c r="AO8" i="6"/>
  <c r="T17" i="6"/>
  <c r="AO21" i="6"/>
  <c r="AO31" i="6"/>
  <c r="AO45" i="6"/>
  <c r="AO63" i="6"/>
  <c r="T73" i="6"/>
  <c r="T81" i="6"/>
  <c r="AO94" i="6"/>
  <c r="AO109" i="6"/>
  <c r="AO127" i="6"/>
  <c r="T137" i="6"/>
  <c r="T145" i="6"/>
  <c r="AO158" i="6"/>
  <c r="AB221" i="6"/>
  <c r="T251" i="6"/>
  <c r="T259" i="6"/>
  <c r="T290" i="6"/>
  <c r="T741" i="6"/>
  <c r="T757" i="6"/>
  <c r="AO16" i="6"/>
  <c r="AO38" i="6"/>
  <c r="AO80" i="6"/>
  <c r="AO144" i="6"/>
  <c r="T181" i="6"/>
  <c r="T245" i="6"/>
  <c r="AB245" i="6" s="1"/>
  <c r="T322" i="6"/>
  <c r="T354" i="6"/>
  <c r="T356" i="6"/>
  <c r="T362" i="6"/>
  <c r="T386" i="6"/>
  <c r="T388" i="6"/>
  <c r="T394" i="6"/>
  <c r="T442" i="6"/>
  <c r="AB1233" i="6"/>
  <c r="T418" i="6"/>
  <c r="T420" i="6"/>
  <c r="T426" i="6"/>
  <c r="T450" i="6"/>
  <c r="T452" i="6"/>
  <c r="T458" i="6"/>
  <c r="T459" i="6"/>
  <c r="T482" i="6"/>
  <c r="T542" i="6"/>
  <c r="T588" i="6"/>
  <c r="T620" i="6"/>
  <c r="T652" i="6"/>
  <c r="T733" i="6"/>
  <c r="T763" i="6"/>
  <c r="T765" i="6"/>
  <c r="T770" i="6"/>
  <c r="T828" i="6"/>
  <c r="T864" i="6"/>
  <c r="T906" i="6"/>
  <c r="T910" i="6"/>
  <c r="T1237" i="6"/>
  <c r="T1408" i="6"/>
  <c r="T1429" i="6"/>
  <c r="T1449" i="6"/>
  <c r="T1461" i="6"/>
  <c r="T1477" i="6"/>
  <c r="T1489" i="6"/>
  <c r="T1509" i="6"/>
  <c r="T1525" i="6"/>
  <c r="T1545" i="6"/>
  <c r="T1560" i="6"/>
  <c r="T1808" i="6"/>
  <c r="T1824" i="6"/>
  <c r="T1898" i="6"/>
  <c r="T1966" i="6"/>
  <c r="T2002" i="6"/>
  <c r="T2012" i="6"/>
  <c r="T2027" i="6"/>
  <c r="T1217" i="6"/>
  <c r="AB1217" i="6" s="1"/>
  <c r="T1376" i="6"/>
  <c r="T1377" i="6"/>
  <c r="T1400" i="6"/>
  <c r="T1421" i="6"/>
  <c r="T1441" i="6"/>
  <c r="T1453" i="6"/>
  <c r="T1485" i="6"/>
  <c r="T1497" i="6"/>
  <c r="T1517" i="6"/>
  <c r="T1537" i="6"/>
  <c r="T1549" i="6"/>
  <c r="T1562" i="6"/>
  <c r="T1566" i="6"/>
  <c r="T1612" i="6"/>
  <c r="T1616" i="6"/>
  <c r="T1638" i="6"/>
  <c r="T1845" i="6"/>
  <c r="T1885" i="6"/>
  <c r="T1902" i="6"/>
  <c r="T1929" i="6"/>
  <c r="T1933" i="6"/>
  <c r="T2023" i="6"/>
  <c r="T852" i="6"/>
  <c r="T898" i="6"/>
  <c r="T902" i="6"/>
  <c r="T1221" i="6"/>
  <c r="T1257" i="6"/>
  <c r="T1368" i="6"/>
  <c r="T1413" i="6"/>
  <c r="T1425" i="6"/>
  <c r="T1437" i="6"/>
  <c r="T1457" i="6"/>
  <c r="T1469" i="6"/>
  <c r="T1481" i="6"/>
  <c r="T1501" i="6"/>
  <c r="T1513" i="6"/>
  <c r="T1521" i="6"/>
  <c r="T1533" i="6"/>
  <c r="T1553" i="6"/>
  <c r="T1796" i="6"/>
  <c r="T1890" i="6"/>
  <c r="T1894" i="6"/>
  <c r="T1945" i="6"/>
  <c r="T1949" i="6"/>
  <c r="T1998" i="6"/>
  <c r="T2039" i="6"/>
  <c r="S616" i="5"/>
  <c r="S516" i="5"/>
  <c r="S1039" i="5"/>
  <c r="S702" i="5"/>
  <c r="S545" i="5"/>
  <c r="S911" i="5"/>
  <c r="S624" i="5"/>
  <c r="S592" i="5"/>
  <c r="S938" i="5"/>
  <c r="S585" i="5"/>
  <c r="S666" i="5"/>
  <c r="S876" i="5"/>
  <c r="S897" i="5"/>
  <c r="S913" i="5"/>
  <c r="S1013" i="5"/>
  <c r="S901" i="5"/>
  <c r="S917" i="5"/>
  <c r="T1863" i="6"/>
  <c r="T2033" i="6"/>
  <c r="T2028" i="6"/>
  <c r="T2038" i="6"/>
  <c r="T387" i="6"/>
  <c r="T435" i="6"/>
  <c r="T1125" i="6"/>
  <c r="T1127" i="6"/>
  <c r="T1159" i="6"/>
  <c r="T1281" i="6"/>
  <c r="T1" i="6"/>
  <c r="T226" i="6"/>
  <c r="T1302" i="6"/>
  <c r="T128" i="6"/>
  <c r="T151" i="6"/>
  <c r="AB151" i="6" s="1"/>
  <c r="T282" i="6"/>
  <c r="T563" i="6"/>
  <c r="T731" i="6"/>
  <c r="T851" i="6"/>
  <c r="T1282" i="6"/>
  <c r="T1354" i="6"/>
  <c r="T1756" i="6"/>
  <c r="T254" i="6"/>
  <c r="T262" i="6"/>
  <c r="T270" i="6"/>
  <c r="T276" i="6"/>
  <c r="T534" i="6"/>
  <c r="T291" i="6"/>
  <c r="T346" i="6"/>
  <c r="T363" i="6"/>
  <c r="T371" i="6"/>
  <c r="T378" i="6"/>
  <c r="T538" i="6"/>
  <c r="T820" i="6"/>
  <c r="T1535" i="6"/>
  <c r="T1547" i="6"/>
  <c r="T1599" i="6"/>
  <c r="T77" i="6"/>
  <c r="T331" i="6"/>
  <c r="T351" i="6"/>
  <c r="T430" i="6"/>
  <c r="T502" i="6"/>
  <c r="T515" i="6"/>
  <c r="T518" i="6"/>
  <c r="T1240" i="6"/>
  <c r="T856" i="6"/>
  <c r="T897" i="6"/>
  <c r="AB897" i="6" s="1"/>
  <c r="T901" i="6"/>
  <c r="T1238" i="6"/>
  <c r="T1239" i="6"/>
  <c r="T1242" i="6"/>
  <c r="T1247" i="6"/>
  <c r="T1272" i="6"/>
  <c r="T1804" i="6"/>
  <c r="T462" i="6"/>
  <c r="T466" i="6"/>
  <c r="AB466" i="6" s="1"/>
  <c r="T843" i="6"/>
  <c r="T1025" i="6"/>
  <c r="T1852" i="6"/>
  <c r="T1856" i="6"/>
  <c r="T1857" i="6"/>
  <c r="T1904" i="6"/>
  <c r="T1940" i="6"/>
  <c r="T1981" i="6"/>
  <c r="T1983" i="6"/>
  <c r="T2016" i="6"/>
  <c r="T2024" i="6"/>
  <c r="T111" i="6"/>
  <c r="T133" i="6"/>
  <c r="T303" i="6"/>
  <c r="T1767" i="6"/>
  <c r="T11" i="6"/>
  <c r="T40" i="6"/>
  <c r="T543" i="6"/>
  <c r="T1155" i="6"/>
  <c r="T1156" i="6"/>
  <c r="T1191" i="6"/>
  <c r="T1216" i="6"/>
  <c r="T1476" i="6"/>
  <c r="T1482" i="6"/>
  <c r="T1487" i="6"/>
  <c r="T1714" i="6"/>
  <c r="T1724" i="6"/>
  <c r="T85" i="6"/>
  <c r="T87" i="6"/>
  <c r="AB87" i="6" s="1"/>
  <c r="T314" i="6"/>
  <c r="T689" i="6"/>
  <c r="AB689" i="6" s="1"/>
  <c r="T848" i="6"/>
  <c r="T1027" i="6"/>
  <c r="T1098" i="6"/>
  <c r="T1099" i="6"/>
  <c r="T1214" i="6"/>
  <c r="T1300" i="6"/>
  <c r="T1383" i="6"/>
  <c r="T1420" i="6"/>
  <c r="T1452" i="6"/>
  <c r="T1554" i="6"/>
  <c r="T1594" i="6"/>
  <c r="T1602" i="6"/>
  <c r="T1662" i="6"/>
  <c r="T1713" i="6"/>
  <c r="T1722" i="6"/>
  <c r="T1916" i="6"/>
  <c r="T12" i="6"/>
  <c r="T76" i="6"/>
  <c r="T215" i="6"/>
  <c r="AB215" i="6" s="1"/>
  <c r="T475" i="6"/>
  <c r="T846" i="6"/>
  <c r="T854" i="6"/>
  <c r="T881" i="6"/>
  <c r="T1183" i="6"/>
  <c r="T1266" i="6"/>
  <c r="T1270" i="6"/>
  <c r="T1418" i="6"/>
  <c r="T1581" i="6"/>
  <c r="T1582" i="6"/>
  <c r="T1632" i="6"/>
  <c r="T1644" i="6"/>
  <c r="T1654" i="6"/>
  <c r="T1679" i="6"/>
  <c r="T1695" i="6"/>
  <c r="T1730" i="6"/>
  <c r="T1734" i="6"/>
  <c r="T1742" i="6"/>
  <c r="T1810" i="6"/>
  <c r="T1919" i="6"/>
  <c r="T33" i="6"/>
  <c r="T83" i="6"/>
  <c r="T100" i="6"/>
  <c r="T138" i="6"/>
  <c r="T347" i="6"/>
  <c r="T395" i="6"/>
  <c r="T411" i="6"/>
  <c r="T503" i="6"/>
  <c r="T721" i="6"/>
  <c r="AB721" i="6" s="1"/>
  <c r="T728" i="6"/>
  <c r="T789" i="6"/>
  <c r="T812" i="6"/>
  <c r="T937" i="6"/>
  <c r="T969" i="6"/>
  <c r="T1001" i="6"/>
  <c r="T1011" i="6"/>
  <c r="T1050" i="6"/>
  <c r="T1061" i="6"/>
  <c r="T1077" i="6"/>
  <c r="T1256" i="6"/>
  <c r="T1276" i="6"/>
  <c r="T1350" i="6"/>
  <c r="T1370" i="6"/>
  <c r="T1399" i="6"/>
  <c r="T1467" i="6"/>
  <c r="T1519" i="6"/>
  <c r="T1530" i="6"/>
  <c r="T1539" i="6"/>
  <c r="T1571" i="6"/>
  <c r="T1576" i="6"/>
  <c r="T1608" i="6"/>
  <c r="T1623" i="6"/>
  <c r="T1639" i="6"/>
  <c r="T1656" i="6"/>
  <c r="T1667" i="6"/>
  <c r="T1738" i="6"/>
  <c r="T1741" i="6"/>
  <c r="T1781" i="6"/>
  <c r="T1806" i="6"/>
  <c r="T5" i="6"/>
  <c r="T6" i="6"/>
  <c r="T18" i="6"/>
  <c r="T21" i="6"/>
  <c r="T55" i="6"/>
  <c r="AB55" i="6" s="1"/>
  <c r="T61" i="6"/>
  <c r="T67" i="6"/>
  <c r="T69" i="6"/>
  <c r="T104" i="6"/>
  <c r="T193" i="6"/>
  <c r="T208" i="6"/>
  <c r="T278" i="6"/>
  <c r="T283" i="6"/>
  <c r="T300" i="6"/>
  <c r="T317" i="6"/>
  <c r="T355" i="6"/>
  <c r="T379" i="6"/>
  <c r="T383" i="6"/>
  <c r="T419" i="6"/>
  <c r="T423" i="6"/>
  <c r="T438" i="6"/>
  <c r="T439" i="6"/>
  <c r="T443" i="6"/>
  <c r="T447" i="6"/>
  <c r="T470" i="6"/>
  <c r="T551" i="6"/>
  <c r="AB551" i="6" s="1"/>
  <c r="T585" i="6"/>
  <c r="T617" i="6"/>
  <c r="T649" i="6"/>
  <c r="T681" i="6"/>
  <c r="T685" i="6"/>
  <c r="AB685" i="6" s="1"/>
  <c r="T717" i="6"/>
  <c r="AB717" i="6" s="1"/>
  <c r="T784" i="6"/>
  <c r="T835" i="6"/>
  <c r="T839" i="6"/>
  <c r="T875" i="6"/>
  <c r="T933" i="6"/>
  <c r="T965" i="6"/>
  <c r="T1033" i="6"/>
  <c r="T1038" i="6"/>
  <c r="T1042" i="6"/>
  <c r="T1114" i="6"/>
  <c r="T1115" i="6"/>
  <c r="T1116" i="6"/>
  <c r="T1181" i="6"/>
  <c r="T1189" i="6"/>
  <c r="T1251" i="6"/>
  <c r="T1252" i="6"/>
  <c r="T1575" i="6"/>
  <c r="T1607" i="6"/>
  <c r="T1678" i="6"/>
  <c r="T1833" i="6"/>
  <c r="T1881" i="6"/>
  <c r="T1883" i="6"/>
  <c r="T1896" i="6"/>
  <c r="T1897" i="6"/>
  <c r="T2004" i="6"/>
  <c r="T224" i="6"/>
  <c r="T230" i="6"/>
  <c r="T247" i="6"/>
  <c r="AB247" i="6" s="1"/>
  <c r="T248" i="6"/>
  <c r="T264" i="6"/>
  <c r="T310" i="6"/>
  <c r="T315" i="6"/>
  <c r="T318" i="6"/>
  <c r="T359" i="6"/>
  <c r="T391" i="6"/>
  <c r="T451" i="6"/>
  <c r="T455" i="6"/>
  <c r="T471" i="6"/>
  <c r="T479" i="6"/>
  <c r="T499" i="6"/>
  <c r="T539" i="6"/>
  <c r="T547" i="6"/>
  <c r="AB547" i="6" s="1"/>
  <c r="T692" i="6"/>
  <c r="T693" i="6"/>
  <c r="T704" i="6"/>
  <c r="T713" i="6"/>
  <c r="T724" i="6"/>
  <c r="T725" i="6"/>
  <c r="T738" i="6"/>
  <c r="T746" i="6"/>
  <c r="T752" i="6"/>
  <c r="T782" i="6"/>
  <c r="T795" i="6"/>
  <c r="T802" i="6"/>
  <c r="T814" i="6"/>
  <c r="T819" i="6"/>
  <c r="T832" i="6"/>
  <c r="T860" i="6"/>
  <c r="T1015" i="6"/>
  <c r="T1109" i="6"/>
  <c r="T1179" i="6"/>
  <c r="T14" i="6"/>
  <c r="T25" i="6"/>
  <c r="T27" i="6"/>
  <c r="T51" i="6"/>
  <c r="T93" i="6"/>
  <c r="T114" i="6"/>
  <c r="T117" i="6"/>
  <c r="T147" i="6"/>
  <c r="T285" i="6"/>
  <c r="T326" i="6"/>
  <c r="T328" i="6"/>
  <c r="AB328" i="6" s="1"/>
  <c r="T415" i="6"/>
  <c r="T431" i="6"/>
  <c r="T483" i="6"/>
  <c r="T486" i="6"/>
  <c r="T487" i="6"/>
  <c r="T519" i="6"/>
  <c r="T569" i="6"/>
  <c r="T601" i="6"/>
  <c r="T633" i="6"/>
  <c r="T665" i="6"/>
  <c r="T700" i="6"/>
  <c r="T774" i="6"/>
  <c r="T816" i="6"/>
  <c r="T824" i="6"/>
  <c r="T1007" i="6"/>
  <c r="T1093" i="6"/>
  <c r="T15" i="6"/>
  <c r="T36" i="6"/>
  <c r="T46" i="6"/>
  <c r="T64" i="6"/>
  <c r="T89" i="6"/>
  <c r="T91" i="6"/>
  <c r="T97" i="6"/>
  <c r="T107" i="6"/>
  <c r="T109" i="6"/>
  <c r="T110" i="6"/>
  <c r="T129" i="6"/>
  <c r="T134" i="6"/>
  <c r="T140" i="6"/>
  <c r="T142" i="6"/>
  <c r="T157" i="6"/>
  <c r="T174" i="6"/>
  <c r="T201" i="6"/>
  <c r="T233" i="6"/>
  <c r="T240" i="6"/>
  <c r="T246" i="6"/>
  <c r="T256" i="6"/>
  <c r="T266" i="6"/>
  <c r="T286" i="6"/>
  <c r="T304" i="6"/>
  <c r="T324" i="6"/>
  <c r="T342" i="6"/>
  <c r="T374" i="6"/>
  <c r="T406" i="6"/>
  <c r="T427" i="6"/>
  <c r="T434" i="6"/>
  <c r="AB434" i="6" s="1"/>
  <c r="T463" i="6"/>
  <c r="T478" i="6"/>
  <c r="T498" i="6"/>
  <c r="T688" i="6"/>
  <c r="T801" i="6"/>
  <c r="T808" i="6"/>
  <c r="T863" i="6"/>
  <c r="T1013" i="6"/>
  <c r="T1083" i="6"/>
  <c r="T1123" i="6"/>
  <c r="T1186" i="6"/>
  <c r="T70" i="6"/>
  <c r="T131" i="6"/>
  <c r="T153" i="6"/>
  <c r="T155" i="6"/>
  <c r="T161" i="6"/>
  <c r="T162" i="6"/>
  <c r="T168" i="6"/>
  <c r="T194" i="6"/>
  <c r="T410" i="6"/>
  <c r="T514" i="6"/>
  <c r="T1005" i="6"/>
  <c r="T1121" i="6"/>
  <c r="T1211" i="6"/>
  <c r="T831" i="6"/>
  <c r="T878" i="6"/>
  <c r="T883" i="6"/>
  <c r="T893" i="6"/>
  <c r="T929" i="6"/>
  <c r="T961" i="6"/>
  <c r="T1009" i="6"/>
  <c r="T1017" i="6"/>
  <c r="T1023" i="6"/>
  <c r="T1031" i="6"/>
  <c r="T1141" i="6"/>
  <c r="T1205" i="6"/>
  <c r="T1222" i="6"/>
  <c r="T1223" i="6"/>
  <c r="T1226" i="6"/>
  <c r="T1231" i="6"/>
  <c r="T1246" i="6"/>
  <c r="T1248" i="6"/>
  <c r="AB1248" i="6" s="1"/>
  <c r="T1255" i="6"/>
  <c r="T1286" i="6"/>
  <c r="T1298" i="6"/>
  <c r="T1385" i="6"/>
  <c r="T1386" i="6"/>
  <c r="T1394" i="6"/>
  <c r="T1423" i="6"/>
  <c r="T1436" i="6"/>
  <c r="T1484" i="6"/>
  <c r="T1503" i="6"/>
  <c r="T1570" i="6"/>
  <c r="T1590" i="6"/>
  <c r="T1600" i="6"/>
  <c r="T1651" i="6"/>
  <c r="T1670" i="6"/>
  <c r="T1699" i="6"/>
  <c r="T1726" i="6"/>
  <c r="T1746" i="6"/>
  <c r="T1750" i="6"/>
  <c r="T1752" i="6"/>
  <c r="T1758" i="6"/>
  <c r="T1788" i="6"/>
  <c r="T1805" i="6"/>
  <c r="T1809" i="6"/>
  <c r="T1816" i="6"/>
  <c r="T1839" i="6"/>
  <c r="T1849" i="6"/>
  <c r="T1987" i="6"/>
  <c r="T2020" i="6"/>
  <c r="T2041" i="6"/>
  <c r="T867" i="6"/>
  <c r="T871" i="6"/>
  <c r="T886" i="6"/>
  <c r="T890" i="6"/>
  <c r="T973" i="6"/>
  <c r="T1021" i="6"/>
  <c r="T1029" i="6"/>
  <c r="T1066" i="6"/>
  <c r="T1067" i="6"/>
  <c r="T1111" i="6"/>
  <c r="T1137" i="6"/>
  <c r="T1140" i="6"/>
  <c r="T1143" i="6"/>
  <c r="T1169" i="6"/>
  <c r="T1171" i="6"/>
  <c r="T1172" i="6"/>
  <c r="T1177" i="6"/>
  <c r="T1203" i="6"/>
  <c r="T1204" i="6"/>
  <c r="T1209" i="6"/>
  <c r="T1230" i="6"/>
  <c r="T1253" i="6"/>
  <c r="T1262" i="6"/>
  <c r="T1264" i="6"/>
  <c r="T1268" i="6"/>
  <c r="T1297" i="6"/>
  <c r="T1322" i="6"/>
  <c r="T1371" i="6"/>
  <c r="AB1371" i="6" s="1"/>
  <c r="T1401" i="6"/>
  <c r="T1402" i="6"/>
  <c r="T1409" i="6"/>
  <c r="T1414" i="6"/>
  <c r="T1428" i="6"/>
  <c r="T1458" i="6"/>
  <c r="T1475" i="6"/>
  <c r="T1479" i="6"/>
  <c r="T1523" i="6"/>
  <c r="T1524" i="6"/>
  <c r="T1534" i="6"/>
  <c r="T1587" i="6"/>
  <c r="T1631" i="6"/>
  <c r="T1650" i="6"/>
  <c r="T1660" i="6"/>
  <c r="T1664" i="6"/>
  <c r="T1672" i="6"/>
  <c r="T1682" i="6"/>
  <c r="T1698" i="6"/>
  <c r="T1708" i="6"/>
  <c r="T1749" i="6"/>
  <c r="T1764" i="6"/>
  <c r="T1794" i="6"/>
  <c r="T1802" i="6"/>
  <c r="T1807" i="6"/>
  <c r="T1814" i="6"/>
  <c r="T1820" i="6"/>
  <c r="T1825" i="6"/>
  <c r="T1860" i="6"/>
  <c r="T1872" i="6"/>
  <c r="T1900" i="6"/>
  <c r="T1901" i="6"/>
  <c r="T1908" i="6"/>
  <c r="AB1908" i="6" s="1"/>
  <c r="T1909" i="6"/>
  <c r="T1913" i="6"/>
  <c r="T1931" i="6"/>
  <c r="AB1931" i="6" s="1"/>
  <c r="T905" i="6"/>
  <c r="AB905" i="6" s="1"/>
  <c r="T909" i="6"/>
  <c r="T1082" i="6"/>
  <c r="T1184" i="6"/>
  <c r="T1284" i="6"/>
  <c r="T1292" i="6"/>
  <c r="T1495" i="6"/>
  <c r="T1518" i="6"/>
  <c r="T1543" i="6"/>
  <c r="T1579" i="6"/>
  <c r="T1646" i="6"/>
  <c r="T1649" i="6"/>
  <c r="T1681" i="6"/>
  <c r="T1685" i="6"/>
  <c r="T1688" i="6"/>
  <c r="T1690" i="6"/>
  <c r="T1697" i="6"/>
  <c r="T1700" i="6"/>
  <c r="T1701" i="6"/>
  <c r="T1706" i="6"/>
  <c r="T1770" i="6"/>
  <c r="T1773" i="6"/>
  <c r="T1778" i="6"/>
  <c r="T1784" i="6"/>
  <c r="T1829" i="6"/>
  <c r="T1836" i="6"/>
  <c r="T1868" i="6"/>
  <c r="T1888" i="6"/>
  <c r="AB1888" i="6" s="1"/>
  <c r="T1962" i="6"/>
  <c r="T1968" i="6"/>
  <c r="T1973" i="6"/>
  <c r="T1985" i="6"/>
  <c r="T1991" i="6"/>
  <c r="T2003" i="6"/>
  <c r="T2036" i="6"/>
  <c r="T13" i="6"/>
  <c r="T37" i="6"/>
  <c r="T43" i="6"/>
  <c r="T47" i="6"/>
  <c r="T50" i="6"/>
  <c r="T74" i="6"/>
  <c r="T101" i="6"/>
  <c r="T115" i="6"/>
  <c r="T119" i="6"/>
  <c r="AB119" i="6" s="1"/>
  <c r="T125" i="6"/>
  <c r="T149" i="6"/>
  <c r="T219" i="6"/>
  <c r="T229" i="6"/>
  <c r="AB229" i="6" s="1"/>
  <c r="T7" i="6"/>
  <c r="T19" i="6"/>
  <c r="T4" i="6"/>
  <c r="T8" i="6"/>
  <c r="T23" i="6"/>
  <c r="T32" i="6"/>
  <c r="T35" i="6"/>
  <c r="T44" i="6"/>
  <c r="T45" i="6"/>
  <c r="T53" i="6"/>
  <c r="T72" i="6"/>
  <c r="T75" i="6"/>
  <c r="T79" i="6"/>
  <c r="T82" i="6"/>
  <c r="T96" i="6"/>
  <c r="T99" i="6"/>
  <c r="T106" i="6"/>
  <c r="T123" i="6"/>
  <c r="T141" i="6"/>
  <c r="T169" i="6"/>
  <c r="T170" i="6"/>
  <c r="T183" i="6"/>
  <c r="AB183" i="6" s="1"/>
  <c r="T214" i="6"/>
  <c r="T237" i="6"/>
  <c r="AB237" i="6" s="1"/>
  <c r="T146" i="6"/>
  <c r="T197" i="6"/>
  <c r="AB197" i="6" s="1"/>
  <c r="T235" i="6"/>
  <c r="T279" i="6"/>
  <c r="T29" i="6"/>
  <c r="T38" i="6"/>
  <c r="T42" i="6"/>
  <c r="T59" i="6"/>
  <c r="T65" i="6"/>
  <c r="T68" i="6"/>
  <c r="T78" i="6"/>
  <c r="T102" i="6"/>
  <c r="T108" i="6"/>
  <c r="T132" i="6"/>
  <c r="T166" i="6"/>
  <c r="T222" i="6"/>
  <c r="T257" i="6"/>
  <c r="T182" i="6"/>
  <c r="T190" i="6"/>
  <c r="T192" i="6"/>
  <c r="T198" i="6"/>
  <c r="T216" i="6"/>
  <c r="T232" i="6"/>
  <c r="T234" i="6"/>
  <c r="T238" i="6"/>
  <c r="T292" i="6"/>
  <c r="T294" i="6"/>
  <c r="T296" i="6"/>
  <c r="T307" i="6"/>
  <c r="T327" i="6"/>
  <c r="T334" i="6"/>
  <c r="T338" i="6"/>
  <c r="T350" i="6"/>
  <c r="T366" i="6"/>
  <c r="T370" i="6"/>
  <c r="AB370" i="6" s="1"/>
  <c r="T382" i="6"/>
  <c r="T398" i="6"/>
  <c r="T402" i="6"/>
  <c r="AB402" i="6" s="1"/>
  <c r="T414" i="6"/>
  <c r="T446" i="6"/>
  <c r="T564" i="6"/>
  <c r="T580" i="6"/>
  <c r="T596" i="6"/>
  <c r="T612" i="6"/>
  <c r="T628" i="6"/>
  <c r="T644" i="6"/>
  <c r="T660" i="6"/>
  <c r="T676" i="6"/>
  <c r="T747" i="6"/>
  <c r="T491" i="6"/>
  <c r="T506" i="6"/>
  <c r="T510" i="6"/>
  <c r="T511" i="6"/>
  <c r="T523" i="6"/>
  <c r="T527" i="6"/>
  <c r="T531" i="6"/>
  <c r="AB531" i="6" s="1"/>
  <c r="T550" i="6"/>
  <c r="T555" i="6"/>
  <c r="T684" i="6"/>
  <c r="T720" i="6"/>
  <c r="T311" i="6"/>
  <c r="T323" i="6"/>
  <c r="T335" i="6"/>
  <c r="T343" i="6"/>
  <c r="T367" i="6"/>
  <c r="T375" i="6"/>
  <c r="T399" i="6"/>
  <c r="T407" i="6"/>
  <c r="T755" i="6"/>
  <c r="T136" i="6"/>
  <c r="T139" i="6"/>
  <c r="T143" i="6"/>
  <c r="T160" i="6"/>
  <c r="T176" i="6"/>
  <c r="T184" i="6"/>
  <c r="T200" i="6"/>
  <c r="T202" i="6"/>
  <c r="T206" i="6"/>
  <c r="T225" i="6"/>
  <c r="T258" i="6"/>
  <c r="T265" i="6"/>
  <c r="T295" i="6"/>
  <c r="T302" i="6"/>
  <c r="T306" i="6"/>
  <c r="T308" i="6"/>
  <c r="T332" i="6"/>
  <c r="T336" i="6"/>
  <c r="T337" i="6"/>
  <c r="T340" i="6"/>
  <c r="T349" i="6"/>
  <c r="T358" i="6"/>
  <c r="T360" i="6"/>
  <c r="AB360" i="6" s="1"/>
  <c r="T364" i="6"/>
  <c r="T368" i="6"/>
  <c r="T372" i="6"/>
  <c r="T381" i="6"/>
  <c r="T390" i="6"/>
  <c r="T392" i="6"/>
  <c r="AB392" i="6" s="1"/>
  <c r="T396" i="6"/>
  <c r="T400" i="6"/>
  <c r="T404" i="6"/>
  <c r="T413" i="6"/>
  <c r="T422" i="6"/>
  <c r="T424" i="6"/>
  <c r="AB424" i="6" s="1"/>
  <c r="T428" i="6"/>
  <c r="T432" i="6"/>
  <c r="T436" i="6"/>
  <c r="T445" i="6"/>
  <c r="T454" i="6"/>
  <c r="T456" i="6"/>
  <c r="AB456" i="6" s="1"/>
  <c r="T460" i="6"/>
  <c r="T464" i="6"/>
  <c r="T468" i="6"/>
  <c r="T477" i="6"/>
  <c r="T490" i="6"/>
  <c r="T494" i="6"/>
  <c r="T495" i="6"/>
  <c r="T507" i="6"/>
  <c r="T522" i="6"/>
  <c r="T535" i="6"/>
  <c r="AB535" i="6" s="1"/>
  <c r="T554" i="6"/>
  <c r="T559" i="6"/>
  <c r="T739" i="6"/>
  <c r="T941" i="6"/>
  <c r="T993" i="6"/>
  <c r="T997" i="6"/>
  <c r="T1019" i="6"/>
  <c r="T1052" i="6"/>
  <c r="T1059" i="6"/>
  <c r="T1129" i="6"/>
  <c r="T1133" i="6"/>
  <c r="T1195" i="6"/>
  <c r="T1260" i="6"/>
  <c r="T1280" i="6"/>
  <c r="T1296" i="6"/>
  <c r="T577" i="6"/>
  <c r="AB577" i="6" s="1"/>
  <c r="T593" i="6"/>
  <c r="AB593" i="6" s="1"/>
  <c r="T609" i="6"/>
  <c r="AB609" i="6" s="1"/>
  <c r="T625" i="6"/>
  <c r="AB625" i="6" s="1"/>
  <c r="T641" i="6"/>
  <c r="AB641" i="6" s="1"/>
  <c r="T657" i="6"/>
  <c r="AB657" i="6" s="1"/>
  <c r="T673" i="6"/>
  <c r="AB673" i="6" s="1"/>
  <c r="T697" i="6"/>
  <c r="T701" i="6"/>
  <c r="AB701" i="6" s="1"/>
  <c r="T708" i="6"/>
  <c r="T709" i="6"/>
  <c r="T716" i="6"/>
  <c r="T736" i="6"/>
  <c r="T744" i="6"/>
  <c r="T754" i="6"/>
  <c r="T762" i="6"/>
  <c r="T768" i="6"/>
  <c r="T777" i="6"/>
  <c r="T793" i="6"/>
  <c r="T809" i="6"/>
  <c r="T1036" i="6"/>
  <c r="T1046" i="6"/>
  <c r="T1075" i="6"/>
  <c r="T1167" i="6"/>
  <c r="T1220" i="6"/>
  <c r="T1234" i="6"/>
  <c r="T1285" i="6"/>
  <c r="T1301" i="6"/>
  <c r="T780" i="6"/>
  <c r="T813" i="6"/>
  <c r="T830" i="6"/>
  <c r="T838" i="6"/>
  <c r="T862" i="6"/>
  <c r="T870" i="6"/>
  <c r="T879" i="6"/>
  <c r="T892" i="6"/>
  <c r="T900" i="6"/>
  <c r="T908" i="6"/>
  <c r="T921" i="6"/>
  <c r="T925" i="6"/>
  <c r="T953" i="6"/>
  <c r="T957" i="6"/>
  <c r="T1040" i="6"/>
  <c r="T1054" i="6"/>
  <c r="T1091" i="6"/>
  <c r="T1154" i="6"/>
  <c r="T1161" i="6"/>
  <c r="T1165" i="6"/>
  <c r="T1244" i="6"/>
  <c r="T1288" i="6"/>
  <c r="T565" i="6"/>
  <c r="T573" i="6"/>
  <c r="AB573" i="6" s="1"/>
  <c r="T576" i="6"/>
  <c r="T581" i="6"/>
  <c r="T589" i="6"/>
  <c r="AB589" i="6" s="1"/>
  <c r="T592" i="6"/>
  <c r="T597" i="6"/>
  <c r="T605" i="6"/>
  <c r="AB605" i="6" s="1"/>
  <c r="T608" i="6"/>
  <c r="T613" i="6"/>
  <c r="T621" i="6"/>
  <c r="AB621" i="6" s="1"/>
  <c r="T624" i="6"/>
  <c r="T629" i="6"/>
  <c r="T637" i="6"/>
  <c r="AB637" i="6" s="1"/>
  <c r="T640" i="6"/>
  <c r="T645" i="6"/>
  <c r="T653" i="6"/>
  <c r="AB653" i="6" s="1"/>
  <c r="T656" i="6"/>
  <c r="T661" i="6"/>
  <c r="T669" i="6"/>
  <c r="AB669" i="6" s="1"/>
  <c r="T672" i="6"/>
  <c r="T677" i="6"/>
  <c r="T705" i="6"/>
  <c r="AB705" i="6" s="1"/>
  <c r="T730" i="6"/>
  <c r="T760" i="6"/>
  <c r="T773" i="6"/>
  <c r="T778" i="6"/>
  <c r="T785" i="6"/>
  <c r="T788" i="6"/>
  <c r="T796" i="6"/>
  <c r="T805" i="6"/>
  <c r="T815" i="6"/>
  <c r="T823" i="6"/>
  <c r="T827" i="6"/>
  <c r="T847" i="6"/>
  <c r="T855" i="6"/>
  <c r="T859" i="6"/>
  <c r="T874" i="6"/>
  <c r="T877" i="6"/>
  <c r="T882" i="6"/>
  <c r="T887" i="6"/>
  <c r="T913" i="6"/>
  <c r="T917" i="6"/>
  <c r="T945" i="6"/>
  <c r="T949" i="6"/>
  <c r="T977" i="6"/>
  <c r="T981" i="6"/>
  <c r="T1044" i="6"/>
  <c r="T1048" i="6"/>
  <c r="T1107" i="6"/>
  <c r="T1135" i="6"/>
  <c r="T1147" i="6"/>
  <c r="T1202" i="6"/>
  <c r="T1225" i="6"/>
  <c r="T1269" i="6"/>
  <c r="T1063" i="6"/>
  <c r="T1079" i="6"/>
  <c r="T1095" i="6"/>
  <c r="T1153" i="6"/>
  <c r="T1173" i="6"/>
  <c r="T1201" i="6"/>
  <c r="AB1264" i="6"/>
  <c r="T1318" i="6"/>
  <c r="T1338" i="6"/>
  <c r="T1367" i="6"/>
  <c r="T985" i="6"/>
  <c r="T989" i="6"/>
  <c r="T1034" i="6"/>
  <c r="T1058" i="6"/>
  <c r="T1060" i="6"/>
  <c r="T1069" i="6"/>
  <c r="T1074" i="6"/>
  <c r="T1076" i="6"/>
  <c r="T1085" i="6"/>
  <c r="T1090" i="6"/>
  <c r="T1092" i="6"/>
  <c r="T1101" i="6"/>
  <c r="T1106" i="6"/>
  <c r="T1117" i="6"/>
  <c r="T1131" i="6"/>
  <c r="T1138" i="6"/>
  <c r="T1151" i="6"/>
  <c r="T1152" i="6"/>
  <c r="T1163" i="6"/>
  <c r="T1170" i="6"/>
  <c r="T1175" i="6"/>
  <c r="T1187" i="6"/>
  <c r="T1188" i="6"/>
  <c r="T1199" i="6"/>
  <c r="T1200" i="6"/>
  <c r="T1218" i="6"/>
  <c r="T1219" i="6"/>
  <c r="T1241" i="6"/>
  <c r="T1250" i="6"/>
  <c r="T1274" i="6"/>
  <c r="T1278" i="6"/>
  <c r="T1294" i="6"/>
  <c r="T1304" i="6"/>
  <c r="T1393" i="6"/>
  <c r="T1435" i="6"/>
  <c r="T1055" i="6"/>
  <c r="T1071" i="6"/>
  <c r="T1087" i="6"/>
  <c r="T1103" i="6"/>
  <c r="T1119" i="6"/>
  <c r="T1136" i="6"/>
  <c r="T1145" i="6"/>
  <c r="T1149" i="6"/>
  <c r="T1157" i="6"/>
  <c r="T1168" i="6"/>
  <c r="T1185" i="6"/>
  <c r="T1193" i="6"/>
  <c r="T1197" i="6"/>
  <c r="T1207" i="6"/>
  <c r="T1212" i="6"/>
  <c r="T1213" i="6"/>
  <c r="T1224" i="6"/>
  <c r="T1228" i="6"/>
  <c r="T1232" i="6"/>
  <c r="T1235" i="6"/>
  <c r="T1236" i="6"/>
  <c r="T1258" i="6"/>
  <c r="T1334" i="6"/>
  <c r="T1344" i="6"/>
  <c r="T1365" i="6"/>
  <c r="T1447" i="6"/>
  <c r="T1466" i="6"/>
  <c r="T1565" i="6"/>
  <c r="T1572" i="6"/>
  <c r="T1511" i="6"/>
  <c r="T1522" i="6"/>
  <c r="T1526" i="6"/>
  <c r="T1532" i="6"/>
  <c r="T1542" i="6"/>
  <c r="T1546" i="6"/>
  <c r="T1550" i="6"/>
  <c r="T1564" i="6"/>
  <c r="T1389" i="6"/>
  <c r="T1431" i="6"/>
  <c r="T1444" i="6"/>
  <c r="T1450" i="6"/>
  <c r="T1459" i="6"/>
  <c r="T1463" i="6"/>
  <c r="T1468" i="6"/>
  <c r="T1471" i="6"/>
  <c r="T1474" i="6"/>
  <c r="T1483" i="6"/>
  <c r="T1490" i="6"/>
  <c r="T1492" i="6"/>
  <c r="T1494" i="6"/>
  <c r="T1498" i="6"/>
  <c r="T1500" i="6"/>
  <c r="T1502" i="6"/>
  <c r="T1506" i="6"/>
  <c r="T1508" i="6"/>
  <c r="T1510" i="6"/>
  <c r="T1514" i="6"/>
  <c r="T1557" i="6"/>
  <c r="T1574" i="6"/>
  <c r="T1427" i="6"/>
  <c r="T1439" i="6"/>
  <c r="T1451" i="6"/>
  <c r="T1455" i="6"/>
  <c r="T1460" i="6"/>
  <c r="T1491" i="6"/>
  <c r="T1499" i="6"/>
  <c r="T1507" i="6"/>
  <c r="T1515" i="6"/>
  <c r="T1527" i="6"/>
  <c r="T1531" i="6"/>
  <c r="T1538" i="6"/>
  <c r="T1552" i="6"/>
  <c r="T1556" i="6"/>
  <c r="T1592" i="6"/>
  <c r="T1604" i="6"/>
  <c r="T1619" i="6"/>
  <c r="T1624" i="6"/>
  <c r="T1635" i="6"/>
  <c r="T1642" i="6"/>
  <c r="T1658" i="6"/>
  <c r="T1665" i="6"/>
  <c r="T1680" i="6"/>
  <c r="T1686" i="6"/>
  <c r="T1696" i="6"/>
  <c r="T1710" i="6"/>
  <c r="T1727" i="6"/>
  <c r="T1782" i="6"/>
  <c r="T1877" i="6"/>
  <c r="T1595" i="6"/>
  <c r="T1603" i="6"/>
  <c r="T1622" i="6"/>
  <c r="T1653" i="6"/>
  <c r="T1669" i="6"/>
  <c r="T1674" i="6"/>
  <c r="T1676" i="6"/>
  <c r="T1694" i="6"/>
  <c r="T1704" i="6"/>
  <c r="T1709" i="6"/>
  <c r="T1716" i="6"/>
  <c r="T1717" i="6"/>
  <c r="T1718" i="6"/>
  <c r="T1736" i="6"/>
  <c r="T1740" i="6"/>
  <c r="T1748" i="6"/>
  <c r="T1751" i="6"/>
  <c r="T1754" i="6"/>
  <c r="T1765" i="6"/>
  <c r="T1766" i="6"/>
  <c r="T1774" i="6"/>
  <c r="T1789" i="6"/>
  <c r="T1790" i="6"/>
  <c r="AB1790" i="6" s="1"/>
  <c r="T1792" i="6"/>
  <c r="T1797" i="6"/>
  <c r="T1871" i="6"/>
  <c r="T1611" i="6"/>
  <c r="T1614" i="6"/>
  <c r="T1627" i="6"/>
  <c r="T1818" i="6"/>
  <c r="T1855" i="6"/>
  <c r="T1540" i="6"/>
  <c r="T1551" i="6"/>
  <c r="AB1570" i="6"/>
  <c r="T1583" i="6"/>
  <c r="T1584" i="6"/>
  <c r="T1596" i="6"/>
  <c r="T1640" i="6"/>
  <c r="T1645" i="6"/>
  <c r="T1666" i="6"/>
  <c r="T1692" i="6"/>
  <c r="T1702" i="6"/>
  <c r="T1720" i="6"/>
  <c r="T1725" i="6"/>
  <c r="T1729" i="6"/>
  <c r="T1732" i="6"/>
  <c r="T1733" i="6"/>
  <c r="T1757" i="6"/>
  <c r="T1762" i="6"/>
  <c r="T1768" i="6"/>
  <c r="T1772" i="6"/>
  <c r="T1780" i="6"/>
  <c r="T1783" i="6"/>
  <c r="T1786" i="6"/>
  <c r="T1799" i="6"/>
  <c r="T1826" i="6"/>
  <c r="T1840" i="6"/>
  <c r="T1844" i="6"/>
  <c r="T1851" i="6"/>
  <c r="T1865" i="6"/>
  <c r="T1873" i="6"/>
  <c r="T1876" i="6"/>
  <c r="AB1883" i="6"/>
  <c r="T1889" i="6"/>
  <c r="T1892" i="6"/>
  <c r="T1910" i="6"/>
  <c r="T1927" i="6"/>
  <c r="T1939" i="6"/>
  <c r="T1943" i="6"/>
  <c r="T1951" i="6"/>
  <c r="T1955" i="6"/>
  <c r="T1957" i="6"/>
  <c r="T1978" i="6"/>
  <c r="T1980" i="6"/>
  <c r="AB1980" i="6" s="1"/>
  <c r="T1989" i="6"/>
  <c r="T1993" i="6"/>
  <c r="T2059" i="6"/>
  <c r="T1798" i="6"/>
  <c r="T1817" i="6"/>
  <c r="T1822" i="6"/>
  <c r="T1841" i="6"/>
  <c r="AB1851" i="6"/>
  <c r="T1925" i="6"/>
  <c r="T1932" i="6"/>
  <c r="T1947" i="6"/>
  <c r="AB1947" i="6" s="1"/>
  <c r="T1984" i="6"/>
  <c r="T1992" i="6"/>
  <c r="T2026" i="6"/>
  <c r="T2051" i="6"/>
  <c r="T2055" i="6"/>
  <c r="T1831" i="6"/>
  <c r="T1832" i="6"/>
  <c r="T1884" i="6"/>
  <c r="T1935" i="6"/>
  <c r="T1960" i="6"/>
  <c r="T1965" i="6"/>
  <c r="T2010" i="6"/>
  <c r="T2040" i="6"/>
  <c r="T2043" i="6"/>
  <c r="T2047" i="6"/>
  <c r="T2054" i="6"/>
  <c r="S1041" i="5"/>
  <c r="S544" i="5"/>
  <c r="S770" i="5"/>
  <c r="S1037" i="5"/>
  <c r="S1040" i="5"/>
  <c r="S774" i="5"/>
  <c r="S875" i="5"/>
  <c r="S748" i="5"/>
  <c r="S1017" i="5"/>
  <c r="S885" i="5"/>
  <c r="S888" i="5"/>
  <c r="S871" i="5"/>
  <c r="S766" i="5"/>
  <c r="S1027" i="5"/>
  <c r="S699" i="5"/>
  <c r="S1048" i="5"/>
  <c r="S693" i="5"/>
  <c r="S627" i="5"/>
  <c r="S530" i="5"/>
  <c r="S622" i="5"/>
  <c r="S630" i="5"/>
  <c r="S869" i="5"/>
  <c r="S872" i="5"/>
  <c r="S1044" i="5"/>
  <c r="S909" i="5"/>
  <c r="S751" i="5"/>
  <c r="S507" i="5"/>
  <c r="S635" i="5"/>
  <c r="S520" i="5"/>
  <c r="S540" i="5"/>
  <c r="S912" i="5"/>
  <c r="S577" i="5"/>
  <c r="S890" i="5"/>
  <c r="S780" i="5"/>
  <c r="S564" i="5"/>
  <c r="S598" i="5"/>
  <c r="S634" i="5"/>
  <c r="S588" i="5"/>
  <c r="S430" i="5"/>
  <c r="S567" i="5"/>
  <c r="S488" i="5"/>
  <c r="S846" i="5"/>
  <c r="S424" i="5"/>
  <c r="S918" i="5"/>
  <c r="S892" i="5"/>
  <c r="S1049" i="5"/>
  <c r="S1052" i="5"/>
  <c r="S542" i="5"/>
  <c r="S522" i="5"/>
  <c r="S916" i="5"/>
  <c r="S623" i="5"/>
  <c r="S589" i="5"/>
  <c r="S928" i="5"/>
  <c r="S983" i="5"/>
  <c r="S546" i="5"/>
  <c r="S626" i="5"/>
  <c r="S617" i="5"/>
  <c r="S427" i="5"/>
  <c r="S866" i="5"/>
  <c r="S946" i="5"/>
  <c r="S942" i="5"/>
  <c r="S591" i="5"/>
  <c r="S512" i="5"/>
  <c r="S401" i="5"/>
  <c r="S900" i="5"/>
  <c r="S904" i="5"/>
  <c r="S1023" i="5"/>
  <c r="S981" i="5"/>
  <c r="S922" i="5"/>
  <c r="S887" i="5"/>
  <c r="S902" i="5"/>
  <c r="S861" i="5"/>
  <c r="S858" i="5"/>
  <c r="S867" i="5"/>
  <c r="S857" i="5"/>
  <c r="S696" i="5"/>
  <c r="S631" i="5"/>
  <c r="S510" i="5"/>
  <c r="S425" i="5"/>
  <c r="S926" i="5"/>
  <c r="S854" i="5"/>
  <c r="S568" i="5"/>
  <c r="S573" i="5"/>
  <c r="S1015" i="5"/>
  <c r="S1031" i="5"/>
  <c r="S848" i="5"/>
  <c r="S426" i="5"/>
  <c r="S886" i="5"/>
  <c r="S870" i="5"/>
  <c r="S565" i="5"/>
  <c r="S596" i="5"/>
  <c r="S701" i="5"/>
  <c r="S513" i="5"/>
  <c r="S528" i="5"/>
  <c r="S859" i="5"/>
  <c r="S1050" i="5"/>
  <c r="S698" i="5"/>
  <c r="S895" i="5"/>
  <c r="S982" i="5"/>
  <c r="S506" i="5"/>
  <c r="S569" i="5"/>
  <c r="S613" i="5"/>
  <c r="S910" i="5"/>
  <c r="S595" i="5"/>
  <c r="S517" i="5"/>
  <c r="S525" i="5"/>
  <c r="S575" i="5"/>
  <c r="S532" i="5"/>
  <c r="S533" i="5"/>
  <c r="S752" i="5"/>
  <c r="S923" i="5"/>
  <c r="S1054" i="5"/>
  <c r="S1007" i="5"/>
  <c r="S620" i="5"/>
  <c r="S903" i="5"/>
  <c r="S925" i="5"/>
  <c r="S599" i="5"/>
  <c r="S580" i="5"/>
  <c r="S576" i="5"/>
  <c r="S529" i="5"/>
  <c r="S541" i="5"/>
  <c r="S697" i="5"/>
  <c r="S429" i="5"/>
  <c r="S1047" i="5"/>
  <c r="S1006" i="5"/>
  <c r="S1014" i="5"/>
  <c r="S1022" i="5"/>
  <c r="S1030" i="5"/>
  <c r="S907" i="5"/>
  <c r="S899" i="5"/>
  <c r="S844" i="5"/>
  <c r="S515" i="5"/>
  <c r="S523" i="5"/>
  <c r="S531" i="5"/>
  <c r="S539" i="5"/>
  <c r="S924" i="5"/>
  <c r="S1010" i="5"/>
  <c r="S1018" i="5"/>
  <c r="S1026" i="5"/>
  <c r="S930" i="5"/>
  <c r="S600" i="5"/>
  <c r="S519" i="5"/>
  <c r="S527" i="5"/>
  <c r="S535" i="5"/>
  <c r="S543" i="5"/>
  <c r="S570" i="5"/>
  <c r="S929" i="5"/>
  <c r="S894" i="5"/>
  <c r="S878" i="5"/>
  <c r="S915" i="5"/>
  <c r="S753" i="5"/>
  <c r="S403" i="5"/>
  <c r="S891" i="5"/>
  <c r="S1003" i="5"/>
  <c r="S1020" i="5"/>
  <c r="S549" i="5"/>
  <c r="S566" i="5"/>
  <c r="S873" i="5"/>
  <c r="S980" i="5"/>
  <c r="S1008" i="5"/>
  <c r="S1024" i="5"/>
  <c r="S943" i="5"/>
  <c r="S868" i="5"/>
  <c r="S750" i="5"/>
  <c r="S845" i="5"/>
  <c r="S1051" i="5"/>
  <c r="S625" i="5"/>
  <c r="S633" i="5"/>
  <c r="S1012" i="5"/>
  <c r="S1028" i="5"/>
  <c r="S984" i="5"/>
  <c r="S1016" i="5"/>
  <c r="S1032" i="5"/>
  <c r="S939" i="5"/>
  <c r="S947" i="5"/>
  <c r="S860" i="5"/>
  <c r="S749" i="5"/>
  <c r="S849" i="5"/>
  <c r="S853" i="5"/>
  <c r="S1063" i="5"/>
  <c r="S508" i="5"/>
  <c r="S621" i="5"/>
  <c r="S629" i="5"/>
  <c r="S637" i="5"/>
  <c r="L400" i="5"/>
  <c r="R400" i="5"/>
  <c r="R399" i="5"/>
  <c r="L399" i="5"/>
  <c r="L1" i="5" s="1"/>
  <c r="AA19" i="6"/>
  <c r="AB19" i="6" s="1"/>
  <c r="AA27" i="6"/>
  <c r="AA91" i="6"/>
  <c r="AB105" i="6"/>
  <c r="AB107" i="6"/>
  <c r="AA115" i="6"/>
  <c r="AB115" i="6" s="1"/>
  <c r="T191" i="6"/>
  <c r="T231" i="6"/>
  <c r="AA241" i="6"/>
  <c r="AA9" i="6"/>
  <c r="AB9" i="6" s="1"/>
  <c r="AA11" i="6"/>
  <c r="AA123" i="6"/>
  <c r="AB137" i="6"/>
  <c r="AB139" i="6"/>
  <c r="AA147" i="6"/>
  <c r="AB147" i="6" s="1"/>
  <c r="T167" i="6"/>
  <c r="AA201" i="6"/>
  <c r="T223" i="6"/>
  <c r="T263" i="6"/>
  <c r="AB7" i="6"/>
  <c r="AB13" i="6"/>
  <c r="AB41" i="6"/>
  <c r="AB43" i="6"/>
  <c r="AA51" i="6"/>
  <c r="AA155" i="6"/>
  <c r="AA177" i="6"/>
  <c r="AA233" i="6"/>
  <c r="T255" i="6"/>
  <c r="T3" i="6"/>
  <c r="AB8" i="6"/>
  <c r="T10" i="6"/>
  <c r="AA59" i="6"/>
  <c r="AB59" i="6" s="1"/>
  <c r="AB73" i="6"/>
  <c r="AB75" i="6"/>
  <c r="AA83" i="6"/>
  <c r="AA169" i="6"/>
  <c r="T199" i="6"/>
  <c r="AA209" i="6"/>
  <c r="AA265" i="6"/>
  <c r="AB4" i="6"/>
  <c r="AB45" i="6"/>
  <c r="AA46" i="6"/>
  <c r="AA52" i="6"/>
  <c r="AB77" i="6"/>
  <c r="AA78" i="6"/>
  <c r="AA84" i="6"/>
  <c r="AB109" i="6"/>
  <c r="AA110" i="6"/>
  <c r="AA116" i="6"/>
  <c r="AB155" i="6"/>
  <c r="AB169" i="6"/>
  <c r="AB170" i="6"/>
  <c r="AO1995" i="6"/>
  <c r="AO1991" i="6"/>
  <c r="AO1987" i="6"/>
  <c r="AO1983" i="6"/>
  <c r="AO1979" i="6"/>
  <c r="AO1975" i="6"/>
  <c r="AO1971" i="6"/>
  <c r="AO1967" i="6"/>
  <c r="AO1963" i="6"/>
  <c r="AO1959" i="6"/>
  <c r="AO1992" i="6"/>
  <c r="AO1988" i="6"/>
  <c r="AO1984" i="6"/>
  <c r="AO1980" i="6"/>
  <c r="AO1978" i="6"/>
  <c r="AO1977" i="6"/>
  <c r="AO1976" i="6"/>
  <c r="AO1974" i="6"/>
  <c r="AO1973" i="6"/>
  <c r="AO1972" i="6"/>
  <c r="AO1970" i="6"/>
  <c r="AO1969" i="6"/>
  <c r="AO1968" i="6"/>
  <c r="AO1966" i="6"/>
  <c r="AO1965" i="6"/>
  <c r="AO1964" i="6"/>
  <c r="AO1962" i="6"/>
  <c r="AO1961" i="6"/>
  <c r="AO1960" i="6"/>
  <c r="AO1958" i="6"/>
  <c r="AO1957" i="6"/>
  <c r="AO1956" i="6"/>
  <c r="AO1953" i="6"/>
  <c r="AO1949" i="6"/>
  <c r="AO1945" i="6"/>
  <c r="AO1941" i="6"/>
  <c r="AO1937" i="6"/>
  <c r="AO1933" i="6"/>
  <c r="AO1929" i="6"/>
  <c r="AO1925" i="6"/>
  <c r="AO1994" i="6"/>
  <c r="AO1993" i="6"/>
  <c r="AO1986" i="6"/>
  <c r="AO1985" i="6"/>
  <c r="AO1922" i="6"/>
  <c r="AO1918" i="6"/>
  <c r="AO1914" i="6"/>
  <c r="AO1910" i="6"/>
  <c r="AO1906" i="6"/>
  <c r="AO1902" i="6"/>
  <c r="AO1898" i="6"/>
  <c r="AO1894" i="6"/>
  <c r="AO1890" i="6"/>
  <c r="AO1886" i="6"/>
  <c r="AO1882" i="6"/>
  <c r="AO1878" i="6"/>
  <c r="AO1874" i="6"/>
  <c r="AO1870" i="6"/>
  <c r="AO1866" i="6"/>
  <c r="AO1862" i="6"/>
  <c r="AO1858" i="6"/>
  <c r="AO1854" i="6"/>
  <c r="AO1850" i="6"/>
  <c r="AO1846" i="6"/>
  <c r="AO1842" i="6"/>
  <c r="AO1838" i="6"/>
  <c r="AO1834" i="6"/>
  <c r="AO1989" i="6"/>
  <c r="AO1990" i="6"/>
  <c r="AO1981" i="6"/>
  <c r="AO1982" i="6"/>
  <c r="AO1950" i="6"/>
  <c r="AO1946" i="6"/>
  <c r="AO1942" i="6"/>
  <c r="AO1938" i="6"/>
  <c r="AO1934" i="6"/>
  <c r="AO1930" i="6"/>
  <c r="AO1926" i="6"/>
  <c r="AO1924" i="6"/>
  <c r="AO1923" i="6"/>
  <c r="AO1921" i="6"/>
  <c r="AO1920" i="6"/>
  <c r="AO1919" i="6"/>
  <c r="AO1917" i="6"/>
  <c r="AO1916" i="6"/>
  <c r="AO1915" i="6"/>
  <c r="AO1913" i="6"/>
  <c r="AO1912" i="6"/>
  <c r="AO1911" i="6"/>
  <c r="AO1909" i="6"/>
  <c r="AO1952" i="6"/>
  <c r="AO1948" i="6"/>
  <c r="AO1955" i="6"/>
  <c r="AO1947" i="6"/>
  <c r="AO1954" i="6"/>
  <c r="AO1943" i="6"/>
  <c r="AO1940" i="6"/>
  <c r="AO1935" i="6"/>
  <c r="AO1932" i="6"/>
  <c r="AO1927" i="6"/>
  <c r="AO1951" i="6"/>
  <c r="AO1944" i="6"/>
  <c r="AO1939" i="6"/>
  <c r="AO1936" i="6"/>
  <c r="AO1931" i="6"/>
  <c r="AO1928" i="6"/>
  <c r="AO1907" i="6"/>
  <c r="AO1903" i="6"/>
  <c r="AO1899" i="6"/>
  <c r="AO1895" i="6"/>
  <c r="AO1891" i="6"/>
  <c r="AO1887" i="6"/>
  <c r="AO1885" i="6"/>
  <c r="AO1884" i="6"/>
  <c r="AO1883" i="6"/>
  <c r="AO1881" i="6"/>
  <c r="AO1880" i="6"/>
  <c r="AO1879" i="6"/>
  <c r="AO1877" i="6"/>
  <c r="AO1876" i="6"/>
  <c r="AO1875" i="6"/>
  <c r="AO1873" i="6"/>
  <c r="AO1872" i="6"/>
  <c r="AO1871" i="6"/>
  <c r="AO1869" i="6"/>
  <c r="AO1868" i="6"/>
  <c r="AO1867" i="6"/>
  <c r="AO1865" i="6"/>
  <c r="AO1864" i="6"/>
  <c r="AO1863" i="6"/>
  <c r="AO1861" i="6"/>
  <c r="AO1860" i="6"/>
  <c r="AO1859" i="6"/>
  <c r="AO1857" i="6"/>
  <c r="AO1856" i="6"/>
  <c r="AO1855" i="6"/>
  <c r="AO1853" i="6"/>
  <c r="AO1852" i="6"/>
  <c r="AO1851" i="6"/>
  <c r="AO1849" i="6"/>
  <c r="AO1848" i="6"/>
  <c r="AO1847" i="6"/>
  <c r="AO1845" i="6"/>
  <c r="AO1844" i="6"/>
  <c r="AO1843" i="6"/>
  <c r="AO1841" i="6"/>
  <c r="AO1840" i="6"/>
  <c r="AO1839" i="6"/>
  <c r="AO1837" i="6"/>
  <c r="AO1836" i="6"/>
  <c r="AO1835" i="6"/>
  <c r="AO1833" i="6"/>
  <c r="AO1830" i="6"/>
  <c r="AO1904" i="6"/>
  <c r="AO1901" i="6"/>
  <c r="AO1896" i="6"/>
  <c r="AO1908" i="6"/>
  <c r="AO1905" i="6"/>
  <c r="AO1900" i="6"/>
  <c r="AO1897" i="6"/>
  <c r="AO1892" i="6"/>
  <c r="AO1889" i="6"/>
  <c r="AO1823" i="6"/>
  <c r="AO1819" i="6"/>
  <c r="AO1815" i="6"/>
  <c r="AO1811" i="6"/>
  <c r="AO1888" i="6"/>
  <c r="AO1832" i="6"/>
  <c r="AO1831" i="6"/>
  <c r="AO1807" i="6"/>
  <c r="AO1803" i="6"/>
  <c r="AO1799" i="6"/>
  <c r="AO1795" i="6"/>
  <c r="AO1791" i="6"/>
  <c r="AO1893" i="6"/>
  <c r="AO1818" i="6"/>
  <c r="AO1817" i="6"/>
  <c r="AO1816" i="6"/>
  <c r="AO1787" i="6"/>
  <c r="AO1783" i="6"/>
  <c r="AO1779" i="6"/>
  <c r="AO1775" i="6"/>
  <c r="AO1771" i="6"/>
  <c r="AO1767" i="6"/>
  <c r="AO1763" i="6"/>
  <c r="AO1759" i="6"/>
  <c r="AO1755" i="6"/>
  <c r="AO1751" i="6"/>
  <c r="AO1747" i="6"/>
  <c r="AO1743" i="6"/>
  <c r="AO1739" i="6"/>
  <c r="AO1735" i="6"/>
  <c r="AO1731" i="6"/>
  <c r="AO1727" i="6"/>
  <c r="AO1723" i="6"/>
  <c r="AO1719" i="6"/>
  <c r="AO1715" i="6"/>
  <c r="AO1711" i="6"/>
  <c r="AO1707" i="6"/>
  <c r="AO1703" i="6"/>
  <c r="AO1699" i="6"/>
  <c r="AO1695" i="6"/>
  <c r="AO1691" i="6"/>
  <c r="AO1687" i="6"/>
  <c r="AO1683" i="6"/>
  <c r="AO1679" i="6"/>
  <c r="AO1675" i="6"/>
  <c r="AO1671" i="6"/>
  <c r="AO1667" i="6"/>
  <c r="AO1663" i="6"/>
  <c r="AO1659" i="6"/>
  <c r="AO1655" i="6"/>
  <c r="AO1651" i="6"/>
  <c r="AO1647" i="6"/>
  <c r="AO1643" i="6"/>
  <c r="AO1639" i="6"/>
  <c r="AO1635" i="6"/>
  <c r="AO1631" i="6"/>
  <c r="AO1627" i="6"/>
  <c r="AO1623" i="6"/>
  <c r="AO1617" i="6"/>
  <c r="AO1613" i="6"/>
  <c r="AO1609" i="6"/>
  <c r="AO1605" i="6"/>
  <c r="AO1601" i="6"/>
  <c r="AO1597" i="6"/>
  <c r="AO1593" i="6"/>
  <c r="AO1589" i="6"/>
  <c r="AO1585" i="6"/>
  <c r="AO1581" i="6"/>
  <c r="AO1577" i="6"/>
  <c r="AO1573" i="6"/>
  <c r="AO1569" i="6"/>
  <c r="AO1565" i="6"/>
  <c r="AO1561" i="6"/>
  <c r="AO1557" i="6"/>
  <c r="AO1829" i="6"/>
  <c r="AO1828" i="6"/>
  <c r="AO1826" i="6"/>
  <c r="AO1810" i="6"/>
  <c r="AO1825" i="6"/>
  <c r="AO1821" i="6"/>
  <c r="AO1813" i="6"/>
  <c r="AO1806" i="6"/>
  <c r="AO1805" i="6"/>
  <c r="AO1804" i="6"/>
  <c r="AO1790" i="6"/>
  <c r="AO1789" i="6"/>
  <c r="AO1820" i="6"/>
  <c r="AO1808" i="6"/>
  <c r="AO1798" i="6"/>
  <c r="AO1782" i="6"/>
  <c r="AO1781" i="6"/>
  <c r="AO1780" i="6"/>
  <c r="AO1766" i="6"/>
  <c r="AO1765" i="6"/>
  <c r="AO1764" i="6"/>
  <c r="AO1750" i="6"/>
  <c r="AO1749" i="6"/>
  <c r="AO1748" i="6"/>
  <c r="AO1734" i="6"/>
  <c r="AO1733" i="6"/>
  <c r="AO1732" i="6"/>
  <c r="AO1718" i="6"/>
  <c r="AO1717" i="6"/>
  <c r="AO1716" i="6"/>
  <c r="AO1702" i="6"/>
  <c r="AO1827" i="6"/>
  <c r="AO1822" i="6"/>
  <c r="AO1809" i="6"/>
  <c r="AO1797" i="6"/>
  <c r="AO1793" i="6"/>
  <c r="AO1778" i="6"/>
  <c r="AO1777" i="6"/>
  <c r="AO1776" i="6"/>
  <c r="AO1762" i="6"/>
  <c r="AO1761" i="6"/>
  <c r="AO1760" i="6"/>
  <c r="AO1746" i="6"/>
  <c r="AO1745" i="6"/>
  <c r="AO1744" i="6"/>
  <c r="AO1730" i="6"/>
  <c r="AO1814" i="6"/>
  <c r="AO1812" i="6"/>
  <c r="AO1802" i="6"/>
  <c r="AO1801" i="6"/>
  <c r="AO1788" i="6"/>
  <c r="AO1774" i="6"/>
  <c r="AO1773" i="6"/>
  <c r="AO1772" i="6"/>
  <c r="AO1758" i="6"/>
  <c r="AO1757" i="6"/>
  <c r="AO1756" i="6"/>
  <c r="AO1742" i="6"/>
  <c r="AO1741" i="6"/>
  <c r="AO1740" i="6"/>
  <c r="AO1726" i="6"/>
  <c r="AO1725" i="6"/>
  <c r="AO1724" i="6"/>
  <c r="AO1710" i="6"/>
  <c r="AO1709" i="6"/>
  <c r="AO1708" i="6"/>
  <c r="AO1694" i="6"/>
  <c r="AO1693" i="6"/>
  <c r="AO1692" i="6"/>
  <c r="AO1678" i="6"/>
  <c r="AO1677" i="6"/>
  <c r="AO1676" i="6"/>
  <c r="AO1662" i="6"/>
  <c r="AO1661" i="6"/>
  <c r="AO1660" i="6"/>
  <c r="AO1646" i="6"/>
  <c r="AO1645" i="6"/>
  <c r="AO1644" i="6"/>
  <c r="AO1824" i="6"/>
  <c r="AO1800" i="6"/>
  <c r="AO1796" i="6"/>
  <c r="AO1794" i="6"/>
  <c r="AO1792" i="6"/>
  <c r="AO1786" i="6"/>
  <c r="AO1785" i="6"/>
  <c r="AO1784" i="6"/>
  <c r="AO1770" i="6"/>
  <c r="AO1769" i="6"/>
  <c r="AO1768" i="6"/>
  <c r="AO1754" i="6"/>
  <c r="AO1753" i="6"/>
  <c r="AO1752" i="6"/>
  <c r="AO1738" i="6"/>
  <c r="AO1737" i="6"/>
  <c r="AO1736" i="6"/>
  <c r="AO1722" i="6"/>
  <c r="AO1721" i="6"/>
  <c r="AO1720" i="6"/>
  <c r="AO1706" i="6"/>
  <c r="AO1705" i="6"/>
  <c r="AO1704" i="6"/>
  <c r="AO1690" i="6"/>
  <c r="AO1689" i="6"/>
  <c r="AO1688" i="6"/>
  <c r="AO1674" i="6"/>
  <c r="AO1673" i="6"/>
  <c r="AO1672" i="6"/>
  <c r="AO1658" i="6"/>
  <c r="AO1657" i="6"/>
  <c r="AO1656" i="6"/>
  <c r="AO1642" i="6"/>
  <c r="AO1641" i="6"/>
  <c r="AO1640" i="6"/>
  <c r="AO1638" i="6"/>
  <c r="AO1637" i="6"/>
  <c r="AO1636" i="6"/>
  <c r="AO1634" i="6"/>
  <c r="AO1633" i="6"/>
  <c r="AO1632" i="6"/>
  <c r="AO1630" i="6"/>
  <c r="AO1629" i="6"/>
  <c r="AO1628" i="6"/>
  <c r="AO1626" i="6"/>
  <c r="AO1625" i="6"/>
  <c r="AO1624" i="6"/>
  <c r="AO1622" i="6"/>
  <c r="AO1621" i="6"/>
  <c r="AO1620" i="6"/>
  <c r="AO1619" i="6"/>
  <c r="AO1618" i="6"/>
  <c r="AO1616" i="6"/>
  <c r="AO1615" i="6"/>
  <c r="AO1614" i="6"/>
  <c r="AO1612" i="6"/>
  <c r="AO1611" i="6"/>
  <c r="AO1610" i="6"/>
  <c r="AO1608" i="6"/>
  <c r="AO1607" i="6"/>
  <c r="AO1606" i="6"/>
  <c r="AO1604" i="6"/>
  <c r="AO1603" i="6"/>
  <c r="AO1602" i="6"/>
  <c r="AO1600" i="6"/>
  <c r="AO1599" i="6"/>
  <c r="AO1598" i="6"/>
  <c r="AO1596" i="6"/>
  <c r="AO1595" i="6"/>
  <c r="AO1594" i="6"/>
  <c r="AO1592" i="6"/>
  <c r="AO1591" i="6"/>
  <c r="AO1590" i="6"/>
  <c r="AO1588" i="6"/>
  <c r="AO1587" i="6"/>
  <c r="AO1586" i="6"/>
  <c r="AO1584" i="6"/>
  <c r="AO1583" i="6"/>
  <c r="AO1582" i="6"/>
  <c r="AO1580" i="6"/>
  <c r="AO1579" i="6"/>
  <c r="AO1578" i="6"/>
  <c r="AO1576" i="6"/>
  <c r="AO1575" i="6"/>
  <c r="AO1574" i="6"/>
  <c r="AO1572" i="6"/>
  <c r="AO1571" i="6"/>
  <c r="AO1570" i="6"/>
  <c r="AO1568" i="6"/>
  <c r="AO1713" i="6"/>
  <c r="AO1686" i="6"/>
  <c r="AO1669" i="6"/>
  <c r="AO1668" i="6"/>
  <c r="AO1666" i="6"/>
  <c r="AO1649" i="6"/>
  <c r="AO1648" i="6"/>
  <c r="AO1729" i="6"/>
  <c r="AO1697" i="6"/>
  <c r="AO1696" i="6"/>
  <c r="AO1670" i="6"/>
  <c r="AO1653" i="6"/>
  <c r="AO1652" i="6"/>
  <c r="AO1650" i="6"/>
  <c r="AO1712" i="6"/>
  <c r="AO1701" i="6"/>
  <c r="AO1700" i="6"/>
  <c r="AO1698" i="6"/>
  <c r="AO1681" i="6"/>
  <c r="AO1680" i="6"/>
  <c r="AO1654" i="6"/>
  <c r="AO1553" i="6"/>
  <c r="AO1549" i="6"/>
  <c r="AO1545" i="6"/>
  <c r="AO1541" i="6"/>
  <c r="AO1537" i="6"/>
  <c r="AO1533" i="6"/>
  <c r="AO1529" i="6"/>
  <c r="AO1525" i="6"/>
  <c r="AO1521" i="6"/>
  <c r="AO1517" i="6"/>
  <c r="AO1513" i="6"/>
  <c r="AO1509" i="6"/>
  <c r="AO1505" i="6"/>
  <c r="AO1501" i="6"/>
  <c r="AO1497" i="6"/>
  <c r="AO1493" i="6"/>
  <c r="AO1489" i="6"/>
  <c r="AO1485" i="6"/>
  <c r="AO1481" i="6"/>
  <c r="AO1477" i="6"/>
  <c r="AO1473" i="6"/>
  <c r="AO1469" i="6"/>
  <c r="AO1465" i="6"/>
  <c r="AO1461" i="6"/>
  <c r="AO1457" i="6"/>
  <c r="AO1453" i="6"/>
  <c r="AO1449" i="6"/>
  <c r="AO1445" i="6"/>
  <c r="AO1441" i="6"/>
  <c r="AO1437" i="6"/>
  <c r="AO1433" i="6"/>
  <c r="AO1429" i="6"/>
  <c r="AO1425" i="6"/>
  <c r="AO1421" i="6"/>
  <c r="AO1419" i="6"/>
  <c r="AO1415" i="6"/>
  <c r="AO1411" i="6"/>
  <c r="AO1410" i="6"/>
  <c r="AO1406" i="6"/>
  <c r="AO1402" i="6"/>
  <c r="AO1398" i="6"/>
  <c r="AO1394" i="6"/>
  <c r="AO1390" i="6"/>
  <c r="AO1386" i="6"/>
  <c r="AO1382" i="6"/>
  <c r="AO1378" i="6"/>
  <c r="AO1374" i="6"/>
  <c r="AO1370" i="6"/>
  <c r="AO1366" i="6"/>
  <c r="AO1728" i="6"/>
  <c r="AO1714" i="6"/>
  <c r="AO1685" i="6"/>
  <c r="AO1684" i="6"/>
  <c r="AO1682" i="6"/>
  <c r="AO1665" i="6"/>
  <c r="AO1664" i="6"/>
  <c r="AO1567" i="6"/>
  <c r="AO1566" i="6"/>
  <c r="AO1564" i="6"/>
  <c r="AO1416" i="6"/>
  <c r="AO1413" i="6"/>
  <c r="AO1408" i="6"/>
  <c r="AO1403" i="6"/>
  <c r="AO1400" i="6"/>
  <c r="AO1395" i="6"/>
  <c r="AO1392" i="6"/>
  <c r="AO1562" i="6"/>
  <c r="AO1560" i="6"/>
  <c r="AO1555" i="6"/>
  <c r="AO1550" i="6"/>
  <c r="AO1546" i="6"/>
  <c r="AO1542" i="6"/>
  <c r="AO1538" i="6"/>
  <c r="AO1534" i="6"/>
  <c r="AO1530" i="6"/>
  <c r="AO1526" i="6"/>
  <c r="AO1522" i="6"/>
  <c r="AO1518" i="6"/>
  <c r="AO1559" i="6"/>
  <c r="AO1554" i="6"/>
  <c r="AO1552" i="6"/>
  <c r="AO1563" i="6"/>
  <c r="AO1558" i="6"/>
  <c r="AO1556" i="6"/>
  <c r="AO1551" i="6"/>
  <c r="AO1547" i="6"/>
  <c r="AO1543" i="6"/>
  <c r="AO1539" i="6"/>
  <c r="AO1535" i="6"/>
  <c r="AO1531" i="6"/>
  <c r="AO1527" i="6"/>
  <c r="AO1523" i="6"/>
  <c r="AO1519" i="6"/>
  <c r="AO1515" i="6"/>
  <c r="AO1511" i="6"/>
  <c r="AO1507" i="6"/>
  <c r="AO1503" i="6"/>
  <c r="AO1499" i="6"/>
  <c r="AO1495" i="6"/>
  <c r="AO1491" i="6"/>
  <c r="AO1487" i="6"/>
  <c r="AO1483" i="6"/>
  <c r="AO1479" i="6"/>
  <c r="AO1475" i="6"/>
  <c r="AO1471" i="6"/>
  <c r="AO1467" i="6"/>
  <c r="AO1463" i="6"/>
  <c r="AO1459" i="6"/>
  <c r="AO1455" i="6"/>
  <c r="AO1451" i="6"/>
  <c r="AO1447" i="6"/>
  <c r="AO1443" i="6"/>
  <c r="AO1439" i="6"/>
  <c r="AO1435" i="6"/>
  <c r="AO1431" i="6"/>
  <c r="AO1427" i="6"/>
  <c r="AO1423" i="6"/>
  <c r="AO1412" i="6"/>
  <c r="AO1407" i="6"/>
  <c r="AO1404" i="6"/>
  <c r="AO1387" i="6"/>
  <c r="AO1384" i="6"/>
  <c r="AO1379" i="6"/>
  <c r="AO1376" i="6"/>
  <c r="AO1371" i="6"/>
  <c r="AO1368" i="6"/>
  <c r="AO1363" i="6"/>
  <c r="AO1359" i="6"/>
  <c r="AO1355" i="6"/>
  <c r="AO1351" i="6"/>
  <c r="AO1347" i="6"/>
  <c r="AO1343" i="6"/>
  <c r="AO1339" i="6"/>
  <c r="AO1335" i="6"/>
  <c r="AO1331" i="6"/>
  <c r="AO1327" i="6"/>
  <c r="AO1323" i="6"/>
  <c r="AO1319" i="6"/>
  <c r="AO1315" i="6"/>
  <c r="AO1311" i="6"/>
  <c r="AO1307" i="6"/>
  <c r="AO1305" i="6"/>
  <c r="AO1301" i="6"/>
  <c r="AO1297" i="6"/>
  <c r="AO1293" i="6"/>
  <c r="AO1289" i="6"/>
  <c r="AO1285" i="6"/>
  <c r="AO1281" i="6"/>
  <c r="AO1277" i="6"/>
  <c r="AO1273" i="6"/>
  <c r="AO1269" i="6"/>
  <c r="AO1265" i="6"/>
  <c r="AO1261" i="6"/>
  <c r="AO1257" i="6"/>
  <c r="AO1253" i="6"/>
  <c r="AO1249" i="6"/>
  <c r="AO1245" i="6"/>
  <c r="AO1241" i="6"/>
  <c r="AO1237" i="6"/>
  <c r="AO1233" i="6"/>
  <c r="AO1229" i="6"/>
  <c r="AO1225" i="6"/>
  <c r="AO1221" i="6"/>
  <c r="AO1217" i="6"/>
  <c r="AO1213" i="6"/>
  <c r="AO1508" i="6"/>
  <c r="AO1500" i="6"/>
  <c r="AO1492" i="6"/>
  <c r="AO1484" i="6"/>
  <c r="AO1476" i="6"/>
  <c r="AO1468" i="6"/>
  <c r="AO1460" i="6"/>
  <c r="AO1452" i="6"/>
  <c r="AO1444" i="6"/>
  <c r="AO1436" i="6"/>
  <c r="AO1428" i="6"/>
  <c r="AO1420" i="6"/>
  <c r="AO1418" i="6"/>
  <c r="AO1417" i="6"/>
  <c r="AO1399" i="6"/>
  <c r="AO1396" i="6"/>
  <c r="AO1548" i="6"/>
  <c r="AO1540" i="6"/>
  <c r="AO1532" i="6"/>
  <c r="AO1524" i="6"/>
  <c r="AO1516" i="6"/>
  <c r="AO1510" i="6"/>
  <c r="AO1502" i="6"/>
  <c r="AO1494" i="6"/>
  <c r="AO1486" i="6"/>
  <c r="AO1478" i="6"/>
  <c r="AO1470" i="6"/>
  <c r="AO1462" i="6"/>
  <c r="AO1454" i="6"/>
  <c r="AO1446" i="6"/>
  <c r="AO1438" i="6"/>
  <c r="AO1430" i="6"/>
  <c r="AO1422" i="6"/>
  <c r="AO1414" i="6"/>
  <c r="AO1409" i="6"/>
  <c r="AO1405" i="6"/>
  <c r="AO1401" i="6"/>
  <c r="AO1397" i="6"/>
  <c r="AO1389" i="6"/>
  <c r="AO1385" i="6"/>
  <c r="AO1375" i="6"/>
  <c r="AO1372" i="6"/>
  <c r="AO1361" i="6"/>
  <c r="AO1356" i="6"/>
  <c r="AO1353" i="6"/>
  <c r="AO1348" i="6"/>
  <c r="AO1345" i="6"/>
  <c r="AO1340" i="6"/>
  <c r="AO1337" i="6"/>
  <c r="AO1332" i="6"/>
  <c r="AO1329" i="6"/>
  <c r="AO1324" i="6"/>
  <c r="AO1321" i="6"/>
  <c r="AO1316" i="6"/>
  <c r="AO1313" i="6"/>
  <c r="AO1308" i="6"/>
  <c r="AO1210" i="6"/>
  <c r="AO1206" i="6"/>
  <c r="AO1202" i="6"/>
  <c r="AO1198" i="6"/>
  <c r="AO1194" i="6"/>
  <c r="AO1190" i="6"/>
  <c r="AO1186" i="6"/>
  <c r="AO1182" i="6"/>
  <c r="AO1178" i="6"/>
  <c r="AO1174" i="6"/>
  <c r="AO1170" i="6"/>
  <c r="AO1166" i="6"/>
  <c r="AO1162" i="6"/>
  <c r="AO1158" i="6"/>
  <c r="AO1154" i="6"/>
  <c r="AO1150" i="6"/>
  <c r="AO1146" i="6"/>
  <c r="AO1142" i="6"/>
  <c r="AO1138" i="6"/>
  <c r="AO1134" i="6"/>
  <c r="AO1130" i="6"/>
  <c r="AO1126" i="6"/>
  <c r="AO1512" i="6"/>
  <c r="AO1504" i="6"/>
  <c r="AO1496" i="6"/>
  <c r="AO1488" i="6"/>
  <c r="AO1480" i="6"/>
  <c r="AO1472" i="6"/>
  <c r="AO1464" i="6"/>
  <c r="AO1456" i="6"/>
  <c r="AO1448" i="6"/>
  <c r="AO1440" i="6"/>
  <c r="AO1432" i="6"/>
  <c r="AO1424" i="6"/>
  <c r="AO1544" i="6"/>
  <c r="AO1536" i="6"/>
  <c r="AO1528" i="6"/>
  <c r="AO1520" i="6"/>
  <c r="AO1514" i="6"/>
  <c r="AO1506" i="6"/>
  <c r="AO1498" i="6"/>
  <c r="AO1490" i="6"/>
  <c r="AO1482" i="6"/>
  <c r="AO1474" i="6"/>
  <c r="AO1466" i="6"/>
  <c r="AO1458" i="6"/>
  <c r="AO1450" i="6"/>
  <c r="AO1442" i="6"/>
  <c r="AO1434" i="6"/>
  <c r="AO1426" i="6"/>
  <c r="AO1393" i="6"/>
  <c r="AO1391" i="6"/>
  <c r="AO1388" i="6"/>
  <c r="AO1373" i="6"/>
  <c r="AO1369" i="6"/>
  <c r="AO1360" i="6"/>
  <c r="AO1357" i="6"/>
  <c r="AO1352" i="6"/>
  <c r="AO1349" i="6"/>
  <c r="AO1344" i="6"/>
  <c r="AO1341" i="6"/>
  <c r="AO1336" i="6"/>
  <c r="AO1333" i="6"/>
  <c r="AO1328" i="6"/>
  <c r="AO1325" i="6"/>
  <c r="AO1320" i="6"/>
  <c r="AO1317" i="6"/>
  <c r="AO1312" i="6"/>
  <c r="AO1309" i="6"/>
  <c r="AO1380" i="6"/>
  <c r="AO1367" i="6"/>
  <c r="AO1365" i="6"/>
  <c r="AO1362" i="6"/>
  <c r="AO1346" i="6"/>
  <c r="AO1330" i="6"/>
  <c r="AO1377" i="6"/>
  <c r="AO1364" i="6"/>
  <c r="AO1350" i="6"/>
  <c r="AO1334" i="6"/>
  <c r="AO1318" i="6"/>
  <c r="AO1300" i="6"/>
  <c r="AO1299" i="6"/>
  <c r="AO1298" i="6"/>
  <c r="AO1284" i="6"/>
  <c r="AO1283" i="6"/>
  <c r="AO1282" i="6"/>
  <c r="AO1268" i="6"/>
  <c r="AO1267" i="6"/>
  <c r="AO1266" i="6"/>
  <c r="AO1252" i="6"/>
  <c r="AO1251" i="6"/>
  <c r="AO1250" i="6"/>
  <c r="AO1383" i="6"/>
  <c r="AO1381" i="6"/>
  <c r="AO1354" i="6"/>
  <c r="AO1338" i="6"/>
  <c r="AO1322" i="6"/>
  <c r="AO1304" i="6"/>
  <c r="AO1303" i="6"/>
  <c r="AO1302" i="6"/>
  <c r="AO1288" i="6"/>
  <c r="AO1287" i="6"/>
  <c r="AO1286" i="6"/>
  <c r="AO1272" i="6"/>
  <c r="AO1271" i="6"/>
  <c r="AO1270" i="6"/>
  <c r="AO1264" i="6"/>
  <c r="AO1263" i="6"/>
  <c r="AO1262" i="6"/>
  <c r="AO1248" i="6"/>
  <c r="AO1247" i="6"/>
  <c r="AO1246" i="6"/>
  <c r="AO1232" i="6"/>
  <c r="AO1231" i="6"/>
  <c r="AO1230" i="6"/>
  <c r="AO1216" i="6"/>
  <c r="AO1215" i="6"/>
  <c r="AO1214" i="6"/>
  <c r="AO1120" i="6"/>
  <c r="AO1116" i="6"/>
  <c r="AO1112" i="6"/>
  <c r="AO1108" i="6"/>
  <c r="AO1104" i="6"/>
  <c r="AO1100" i="6"/>
  <c r="AO1096" i="6"/>
  <c r="AO1092" i="6"/>
  <c r="AO1088" i="6"/>
  <c r="AO1084" i="6"/>
  <c r="AO1080" i="6"/>
  <c r="AO1076" i="6"/>
  <c r="AO1072" i="6"/>
  <c r="AO1068" i="6"/>
  <c r="AO1064" i="6"/>
  <c r="AO1060" i="6"/>
  <c r="AO1056" i="6"/>
  <c r="AO1053" i="6"/>
  <c r="AO1049" i="6"/>
  <c r="AO1045" i="6"/>
  <c r="AO1041" i="6"/>
  <c r="AO1037" i="6"/>
  <c r="AO1030" i="6"/>
  <c r="AO1026" i="6"/>
  <c r="AO1022" i="6"/>
  <c r="AO1018" i="6"/>
  <c r="AO1014" i="6"/>
  <c r="AO1010" i="6"/>
  <c r="AO1006" i="6"/>
  <c r="AO1002" i="6"/>
  <c r="AO998" i="6"/>
  <c r="AO994" i="6"/>
  <c r="AO990" i="6"/>
  <c r="AO986" i="6"/>
  <c r="AO982" i="6"/>
  <c r="AO978" i="6"/>
  <c r="AO974" i="6"/>
  <c r="AO970" i="6"/>
  <c r="AO966" i="6"/>
  <c r="AO962" i="6"/>
  <c r="AO958" i="6"/>
  <c r="AO954" i="6"/>
  <c r="AO950" i="6"/>
  <c r="AO946" i="6"/>
  <c r="AO942" i="6"/>
  <c r="AO938" i="6"/>
  <c r="AO934" i="6"/>
  <c r="AO930" i="6"/>
  <c r="AO926" i="6"/>
  <c r="AO922" i="6"/>
  <c r="AO918" i="6"/>
  <c r="AO914" i="6"/>
  <c r="AO907" i="6"/>
  <c r="AO903" i="6"/>
  <c r="AO899" i="6"/>
  <c r="AO895" i="6"/>
  <c r="AO891" i="6"/>
  <c r="AO888" i="6"/>
  <c r="AO884" i="6"/>
  <c r="AO880" i="6"/>
  <c r="AO876" i="6"/>
  <c r="AO872" i="6"/>
  <c r="AO869" i="6"/>
  <c r="AO865" i="6"/>
  <c r="AO861" i="6"/>
  <c r="AO857" i="6"/>
  <c r="AO853" i="6"/>
  <c r="AO849" i="6"/>
  <c r="AO845" i="6"/>
  <c r="AO841" i="6"/>
  <c r="AO837" i="6"/>
  <c r="AO833" i="6"/>
  <c r="AO829" i="6"/>
  <c r="AO825" i="6"/>
  <c r="AO821" i="6"/>
  <c r="AO817" i="6"/>
  <c r="AO810" i="6"/>
  <c r="AO808" i="6"/>
  <c r="AO806" i="6"/>
  <c r="AO804" i="6"/>
  <c r="AO802" i="6"/>
  <c r="AO800" i="6"/>
  <c r="AO767" i="6"/>
  <c r="AO765" i="6"/>
  <c r="AO763" i="6"/>
  <c r="AO761" i="6"/>
  <c r="AO759" i="6"/>
  <c r="AO757" i="6"/>
  <c r="AO755" i="6"/>
  <c r="AO753" i="6"/>
  <c r="AO751" i="6"/>
  <c r="AO749" i="6"/>
  <c r="AO747" i="6"/>
  <c r="AO745" i="6"/>
  <c r="AO743" i="6"/>
  <c r="AO741" i="6"/>
  <c r="AO739" i="6"/>
  <c r="AO737" i="6"/>
  <c r="AO735" i="6"/>
  <c r="AO733" i="6"/>
  <c r="AO731" i="6"/>
  <c r="AO729" i="6"/>
  <c r="AO727" i="6"/>
  <c r="AO1358" i="6"/>
  <c r="AO1310" i="6"/>
  <c r="AO1295" i="6"/>
  <c r="AO1279" i="6"/>
  <c r="AO1205" i="6"/>
  <c r="AO1204" i="6"/>
  <c r="AO1203" i="6"/>
  <c r="AO1189" i="6"/>
  <c r="AO1188" i="6"/>
  <c r="AO1187" i="6"/>
  <c r="AO1173" i="6"/>
  <c r="AO1172" i="6"/>
  <c r="AO1171" i="6"/>
  <c r="AO1342" i="6"/>
  <c r="AO1306" i="6"/>
  <c r="AO1294" i="6"/>
  <c r="AO1292" i="6"/>
  <c r="AO1290" i="6"/>
  <c r="AO1278" i="6"/>
  <c r="AO1276" i="6"/>
  <c r="AO1274" i="6"/>
  <c r="AO1244" i="6"/>
  <c r="AO1242" i="6"/>
  <c r="AO1238" i="6"/>
  <c r="AO1236" i="6"/>
  <c r="AO1234" i="6"/>
  <c r="AO1228" i="6"/>
  <c r="AO1226" i="6"/>
  <c r="AO1222" i="6"/>
  <c r="AO1220" i="6"/>
  <c r="AO1218" i="6"/>
  <c r="AO1201" i="6"/>
  <c r="AO1200" i="6"/>
  <c r="AO1199" i="6"/>
  <c r="AO1185" i="6"/>
  <c r="AO1184" i="6"/>
  <c r="AO1183" i="6"/>
  <c r="AO1169" i="6"/>
  <c r="AO1168" i="6"/>
  <c r="AO1167" i="6"/>
  <c r="AO1153" i="6"/>
  <c r="AO1152" i="6"/>
  <c r="AO1151" i="6"/>
  <c r="AO1137" i="6"/>
  <c r="AO1136" i="6"/>
  <c r="AO1135" i="6"/>
  <c r="AO1314" i="6"/>
  <c r="AO1296" i="6"/>
  <c r="AO1280" i="6"/>
  <c r="AO1260" i="6"/>
  <c r="AO1259" i="6"/>
  <c r="AO1255" i="6"/>
  <c r="AO1254" i="6"/>
  <c r="AO1240" i="6"/>
  <c r="AO1224" i="6"/>
  <c r="AO1212" i="6"/>
  <c r="AO1211" i="6"/>
  <c r="AO1197" i="6"/>
  <c r="AO1196" i="6"/>
  <c r="AO1195" i="6"/>
  <c r="AO1181" i="6"/>
  <c r="AO1180" i="6"/>
  <c r="AO1179" i="6"/>
  <c r="AO1165" i="6"/>
  <c r="AO1164" i="6"/>
  <c r="AO1163" i="6"/>
  <c r="AO1149" i="6"/>
  <c r="AO1148" i="6"/>
  <c r="AO1147" i="6"/>
  <c r="AO1133" i="6"/>
  <c r="AO1132" i="6"/>
  <c r="AO1131" i="6"/>
  <c r="AO1123" i="6"/>
  <c r="AO1122" i="6"/>
  <c r="AO1121" i="6"/>
  <c r="AO1119" i="6"/>
  <c r="AO1118" i="6"/>
  <c r="AO1117" i="6"/>
  <c r="AO1115" i="6"/>
  <c r="AO1114" i="6"/>
  <c r="AO1113" i="6"/>
  <c r="AO1111" i="6"/>
  <c r="AO1110" i="6"/>
  <c r="AO1109" i="6"/>
  <c r="AO1107" i="6"/>
  <c r="AO1106" i="6"/>
  <c r="AO1105" i="6"/>
  <c r="AO1103" i="6"/>
  <c r="AO1102" i="6"/>
  <c r="AO1101" i="6"/>
  <c r="AO1099" i="6"/>
  <c r="AO1098" i="6"/>
  <c r="AO1097" i="6"/>
  <c r="AO1095" i="6"/>
  <c r="AO1094" i="6"/>
  <c r="AO1093" i="6"/>
  <c r="AO1091" i="6"/>
  <c r="AO1090" i="6"/>
  <c r="AO1089" i="6"/>
  <c r="AO1087" i="6"/>
  <c r="AO1086" i="6"/>
  <c r="AO1085" i="6"/>
  <c r="AO1083" i="6"/>
  <c r="AO1082" i="6"/>
  <c r="AO1081" i="6"/>
  <c r="AO1079" i="6"/>
  <c r="AO1078" i="6"/>
  <c r="AO1077" i="6"/>
  <c r="AO1075" i="6"/>
  <c r="AO1074" i="6"/>
  <c r="AO1073" i="6"/>
  <c r="AO1071" i="6"/>
  <c r="AO1070" i="6"/>
  <c r="AO1069" i="6"/>
  <c r="AO1067" i="6"/>
  <c r="AO1066" i="6"/>
  <c r="AO1065" i="6"/>
  <c r="AO1063" i="6"/>
  <c r="AO1062" i="6"/>
  <c r="AO1061" i="6"/>
  <c r="AO1059" i="6"/>
  <c r="AO1058" i="6"/>
  <c r="AO1057" i="6"/>
  <c r="AO1055" i="6"/>
  <c r="AO1326" i="6"/>
  <c r="AO1291" i="6"/>
  <c r="AO1275" i="6"/>
  <c r="AO1258" i="6"/>
  <c r="AO1256" i="6"/>
  <c r="AO1243" i="6"/>
  <c r="AO1239" i="6"/>
  <c r="AO1235" i="6"/>
  <c r="AO1227" i="6"/>
  <c r="AO1223" i="6"/>
  <c r="AO1219" i="6"/>
  <c r="AO1209" i="6"/>
  <c r="AO1208" i="6"/>
  <c r="AO1207" i="6"/>
  <c r="AO1193" i="6"/>
  <c r="AO1192" i="6"/>
  <c r="AO1191" i="6"/>
  <c r="AO1177" i="6"/>
  <c r="AO1176" i="6"/>
  <c r="AO1175" i="6"/>
  <c r="AO1161" i="6"/>
  <c r="AO1160" i="6"/>
  <c r="AO1159" i="6"/>
  <c r="AO1145" i="6"/>
  <c r="AO1144" i="6"/>
  <c r="AO1143" i="6"/>
  <c r="AO1129" i="6"/>
  <c r="AO1128" i="6"/>
  <c r="AO1127" i="6"/>
  <c r="AO1054" i="6"/>
  <c r="AO1052" i="6"/>
  <c r="AO1051" i="6"/>
  <c r="AO1050" i="6"/>
  <c r="AO1048" i="6"/>
  <c r="AO1047" i="6"/>
  <c r="AO1046" i="6"/>
  <c r="AO1044" i="6"/>
  <c r="AO1043" i="6"/>
  <c r="AO1042" i="6"/>
  <c r="AO1040" i="6"/>
  <c r="AO1039" i="6"/>
  <c r="AO1038" i="6"/>
  <c r="AO1036" i="6"/>
  <c r="AO1035" i="6"/>
  <c r="AO1034" i="6"/>
  <c r="AO1033" i="6"/>
  <c r="AO1032" i="6"/>
  <c r="AO1031" i="6"/>
  <c r="AO1029" i="6"/>
  <c r="AO1028" i="6"/>
  <c r="AO1027" i="6"/>
  <c r="AO1025" i="6"/>
  <c r="AO1024" i="6"/>
  <c r="AO1023" i="6"/>
  <c r="AO1021" i="6"/>
  <c r="AO1020" i="6"/>
  <c r="AO1019" i="6"/>
  <c r="AO1017" i="6"/>
  <c r="AO1016" i="6"/>
  <c r="AO1015" i="6"/>
  <c r="AO1013" i="6"/>
  <c r="AO1012" i="6"/>
  <c r="AO1011" i="6"/>
  <c r="AO1009" i="6"/>
  <c r="AO1008" i="6"/>
  <c r="AO1007" i="6"/>
  <c r="AO1005" i="6"/>
  <c r="AO1004" i="6"/>
  <c r="AO1003" i="6"/>
  <c r="AO1001" i="6"/>
  <c r="AO1000" i="6"/>
  <c r="AO999" i="6"/>
  <c r="AO997" i="6"/>
  <c r="AO996" i="6"/>
  <c r="AO995" i="6"/>
  <c r="AO993" i="6"/>
  <c r="AO992" i="6"/>
  <c r="AO991" i="6"/>
  <c r="AO989" i="6"/>
  <c r="AO988" i="6"/>
  <c r="AO987" i="6"/>
  <c r="AO985" i="6"/>
  <c r="AO984" i="6"/>
  <c r="AO983" i="6"/>
  <c r="AO981" i="6"/>
  <c r="AO980" i="6"/>
  <c r="AO979" i="6"/>
  <c r="AO977" i="6"/>
  <c r="AO976" i="6"/>
  <c r="AO975" i="6"/>
  <c r="AO973" i="6"/>
  <c r="AO972" i="6"/>
  <c r="AO971" i="6"/>
  <c r="AO969" i="6"/>
  <c r="AO968" i="6"/>
  <c r="AO967" i="6"/>
  <c r="AO965" i="6"/>
  <c r="AO964" i="6"/>
  <c r="AO963" i="6"/>
  <c r="AO961" i="6"/>
  <c r="AO960" i="6"/>
  <c r="AO959" i="6"/>
  <c r="AO957" i="6"/>
  <c r="AO956" i="6"/>
  <c r="AO955" i="6"/>
  <c r="AO953" i="6"/>
  <c r="AO952" i="6"/>
  <c r="AO951" i="6"/>
  <c r="AO949" i="6"/>
  <c r="AO948" i="6"/>
  <c r="AO947" i="6"/>
  <c r="AO945" i="6"/>
  <c r="AO944" i="6"/>
  <c r="AO943" i="6"/>
  <c r="AO941" i="6"/>
  <c r="AO940" i="6"/>
  <c r="AO939" i="6"/>
  <c r="AO937" i="6"/>
  <c r="AO936" i="6"/>
  <c r="AO935" i="6"/>
  <c r="AO933" i="6"/>
  <c r="AO932" i="6"/>
  <c r="AO931" i="6"/>
  <c r="AO929" i="6"/>
  <c r="AO928" i="6"/>
  <c r="AO927" i="6"/>
  <c r="AO925" i="6"/>
  <c r="AO924" i="6"/>
  <c r="AO923" i="6"/>
  <c r="AO921" i="6"/>
  <c r="AO920" i="6"/>
  <c r="AO919" i="6"/>
  <c r="AO917" i="6"/>
  <c r="AO916" i="6"/>
  <c r="AO915" i="6"/>
  <c r="AO913" i="6"/>
  <c r="AO912" i="6"/>
  <c r="AO911" i="6"/>
  <c r="AO910" i="6"/>
  <c r="AO909" i="6"/>
  <c r="AO908" i="6"/>
  <c r="AO906" i="6"/>
  <c r="AO905" i="6"/>
  <c r="AO904" i="6"/>
  <c r="AO902" i="6"/>
  <c r="AO901" i="6"/>
  <c r="AO900" i="6"/>
  <c r="AO898" i="6"/>
  <c r="AO897" i="6"/>
  <c r="AO896" i="6"/>
  <c r="AO894" i="6"/>
  <c r="AO893" i="6"/>
  <c r="AO892" i="6"/>
  <c r="AO871" i="6"/>
  <c r="AO870" i="6"/>
  <c r="AO868" i="6"/>
  <c r="AO867" i="6"/>
  <c r="AO866" i="6"/>
  <c r="AO864" i="6"/>
  <c r="AO863" i="6"/>
  <c r="AO862" i="6"/>
  <c r="AO860" i="6"/>
  <c r="AO859" i="6"/>
  <c r="AO858" i="6"/>
  <c r="AO856" i="6"/>
  <c r="AO855" i="6"/>
  <c r="AO854" i="6"/>
  <c r="AO852" i="6"/>
  <c r="AO851" i="6"/>
  <c r="AO850" i="6"/>
  <c r="AO848" i="6"/>
  <c r="AO847" i="6"/>
  <c r="AO846" i="6"/>
  <c r="AO844" i="6"/>
  <c r="AO843" i="6"/>
  <c r="AO842" i="6"/>
  <c r="AO840" i="6"/>
  <c r="AO839" i="6"/>
  <c r="AO838" i="6"/>
  <c r="AO836" i="6"/>
  <c r="AO835" i="6"/>
  <c r="AO834" i="6"/>
  <c r="AO832" i="6"/>
  <c r="AO831" i="6"/>
  <c r="AO830" i="6"/>
  <c r="AO828" i="6"/>
  <c r="AO827" i="6"/>
  <c r="AO826" i="6"/>
  <c r="AO824" i="6"/>
  <c r="AO823" i="6"/>
  <c r="AO822" i="6"/>
  <c r="AO820" i="6"/>
  <c r="AO819" i="6"/>
  <c r="AO818" i="6"/>
  <c r="AO816" i="6"/>
  <c r="AO815" i="6"/>
  <c r="AO814" i="6"/>
  <c r="AO813" i="6"/>
  <c r="AO805" i="6"/>
  <c r="AO795" i="6"/>
  <c r="AO794" i="6"/>
  <c r="AO787" i="6"/>
  <c r="AO786" i="6"/>
  <c r="AO779" i="6"/>
  <c r="AO778" i="6"/>
  <c r="AO771" i="6"/>
  <c r="AO770" i="6"/>
  <c r="AO764" i="6"/>
  <c r="AO756" i="6"/>
  <c r="AO748" i="6"/>
  <c r="AO740" i="6"/>
  <c r="AO732" i="6"/>
  <c r="AO724" i="6"/>
  <c r="AO722" i="6"/>
  <c r="AO720" i="6"/>
  <c r="AO718" i="6"/>
  <c r="AO716" i="6"/>
  <c r="AO714" i="6"/>
  <c r="AO712" i="6"/>
  <c r="AO710" i="6"/>
  <c r="AO708" i="6"/>
  <c r="AO706" i="6"/>
  <c r="AO704" i="6"/>
  <c r="AO702" i="6"/>
  <c r="AO700" i="6"/>
  <c r="AO698" i="6"/>
  <c r="AO696" i="6"/>
  <c r="AO694" i="6"/>
  <c r="AO692" i="6"/>
  <c r="AO690" i="6"/>
  <c r="AO688" i="6"/>
  <c r="AO686" i="6"/>
  <c r="AO684" i="6"/>
  <c r="AO682" i="6"/>
  <c r="AO680" i="6"/>
  <c r="AO678" i="6"/>
  <c r="AO676" i="6"/>
  <c r="AO674" i="6"/>
  <c r="AO672" i="6"/>
  <c r="AO670" i="6"/>
  <c r="AO668" i="6"/>
  <c r="AO666" i="6"/>
  <c r="AO664" i="6"/>
  <c r="AO662" i="6"/>
  <c r="AO660" i="6"/>
  <c r="AO658" i="6"/>
  <c r="AO656" i="6"/>
  <c r="AO654" i="6"/>
  <c r="AO652" i="6"/>
  <c r="AO650" i="6"/>
  <c r="AO648" i="6"/>
  <c r="AO646" i="6"/>
  <c r="AO644" i="6"/>
  <c r="AO642" i="6"/>
  <c r="AO640" i="6"/>
  <c r="AO638" i="6"/>
  <c r="AO636" i="6"/>
  <c r="AO634" i="6"/>
  <c r="AO632" i="6"/>
  <c r="AO630" i="6"/>
  <c r="AO628" i="6"/>
  <c r="AO626" i="6"/>
  <c r="AO624" i="6"/>
  <c r="AO622" i="6"/>
  <c r="AO620" i="6"/>
  <c r="AO618" i="6"/>
  <c r="AO616" i="6"/>
  <c r="AO614" i="6"/>
  <c r="AO612" i="6"/>
  <c r="AO610" i="6"/>
  <c r="AO608" i="6"/>
  <c r="AO606" i="6"/>
  <c r="AO604" i="6"/>
  <c r="AO602" i="6"/>
  <c r="AO600" i="6"/>
  <c r="AO598" i="6"/>
  <c r="AO596" i="6"/>
  <c r="AO594" i="6"/>
  <c r="AO592" i="6"/>
  <c r="AO590" i="6"/>
  <c r="AO588" i="6"/>
  <c r="AO586" i="6"/>
  <c r="AO584" i="6"/>
  <c r="AO582" i="6"/>
  <c r="AO580" i="6"/>
  <c r="AO578" i="6"/>
  <c r="AO576" i="6"/>
  <c r="AO574" i="6"/>
  <c r="AO572" i="6"/>
  <c r="AO570" i="6"/>
  <c r="AO568" i="6"/>
  <c r="AO566" i="6"/>
  <c r="AO564" i="6"/>
  <c r="AO562" i="6"/>
  <c r="AO560" i="6"/>
  <c r="AO558" i="6"/>
  <c r="AO556" i="6"/>
  <c r="AO554" i="6"/>
  <c r="AO552" i="6"/>
  <c r="AO550" i="6"/>
  <c r="AO548" i="6"/>
  <c r="AO546" i="6"/>
  <c r="AO544" i="6"/>
  <c r="AO542" i="6"/>
  <c r="AO540" i="6"/>
  <c r="AO538" i="6"/>
  <c r="AO536" i="6"/>
  <c r="AO534" i="6"/>
  <c r="AO532" i="6"/>
  <c r="AO530" i="6"/>
  <c r="AO528" i="6"/>
  <c r="AO526" i="6"/>
  <c r="AO275" i="6"/>
  <c r="AO273" i="6"/>
  <c r="AO271" i="6"/>
  <c r="AO269" i="6"/>
  <c r="AO267" i="6"/>
  <c r="AO265" i="6"/>
  <c r="AO263" i="6"/>
  <c r="AO261" i="6"/>
  <c r="AO259" i="6"/>
  <c r="AO257" i="6"/>
  <c r="AO255" i="6"/>
  <c r="AO253" i="6"/>
  <c r="AO251" i="6"/>
  <c r="AO249" i="6"/>
  <c r="AO247" i="6"/>
  <c r="AO245" i="6"/>
  <c r="AO243" i="6"/>
  <c r="AO241" i="6"/>
  <c r="AO239" i="6"/>
  <c r="AO237" i="6"/>
  <c r="AO235" i="6"/>
  <c r="AO233" i="6"/>
  <c r="AO231" i="6"/>
  <c r="AO229" i="6"/>
  <c r="AO227" i="6"/>
  <c r="AO225" i="6"/>
  <c r="AO223" i="6"/>
  <c r="AO221" i="6"/>
  <c r="AO219" i="6"/>
  <c r="AO217" i="6"/>
  <c r="AO215" i="6"/>
  <c r="AO213" i="6"/>
  <c r="AO211" i="6"/>
  <c r="AO209" i="6"/>
  <c r="AO207" i="6"/>
  <c r="AO205" i="6"/>
  <c r="AO203" i="6"/>
  <c r="AO201" i="6"/>
  <c r="AO199" i="6"/>
  <c r="AO197" i="6"/>
  <c r="AO195" i="6"/>
  <c r="AO193" i="6"/>
  <c r="AO191" i="6"/>
  <c r="AO189" i="6"/>
  <c r="AO187" i="6"/>
  <c r="AO185" i="6"/>
  <c r="AO183" i="6"/>
  <c r="AO181" i="6"/>
  <c r="AO179" i="6"/>
  <c r="AO177" i="6"/>
  <c r="AO175" i="6"/>
  <c r="AO173" i="6"/>
  <c r="AO171" i="6"/>
  <c r="AO169" i="6"/>
  <c r="AO167" i="6"/>
  <c r="AO165" i="6"/>
  <c r="AO163" i="6"/>
  <c r="AO1124" i="6"/>
  <c r="AO889" i="6"/>
  <c r="AO885" i="6"/>
  <c r="AO881" i="6"/>
  <c r="AO877" i="6"/>
  <c r="AO873" i="6"/>
  <c r="AO812" i="6"/>
  <c r="AO793" i="6"/>
  <c r="AO790" i="6"/>
  <c r="AO783" i="6"/>
  <c r="AO780" i="6"/>
  <c r="AO773" i="6"/>
  <c r="AO768" i="6"/>
  <c r="AO766" i="6"/>
  <c r="AO754" i="6"/>
  <c r="AO752" i="6"/>
  <c r="AO750" i="6"/>
  <c r="AO738" i="6"/>
  <c r="AO736" i="6"/>
  <c r="AO734" i="6"/>
  <c r="AO725" i="6"/>
  <c r="AO717" i="6"/>
  <c r="AO709" i="6"/>
  <c r="AO701" i="6"/>
  <c r="AO693" i="6"/>
  <c r="AO685" i="6"/>
  <c r="AO677" i="6"/>
  <c r="AO669" i="6"/>
  <c r="AO661" i="6"/>
  <c r="AO653" i="6"/>
  <c r="AO645" i="6"/>
  <c r="AO637" i="6"/>
  <c r="AO629" i="6"/>
  <c r="AO621" i="6"/>
  <c r="AO613" i="6"/>
  <c r="AO605" i="6"/>
  <c r="AO597" i="6"/>
  <c r="AO589" i="6"/>
  <c r="AO581" i="6"/>
  <c r="AO573" i="6"/>
  <c r="AO565" i="6"/>
  <c r="AO559" i="6"/>
  <c r="AO551" i="6"/>
  <c r="AO543" i="6"/>
  <c r="AO535" i="6"/>
  <c r="AO527" i="6"/>
  <c r="AO524" i="6"/>
  <c r="AO517" i="6"/>
  <c r="AO516" i="6"/>
  <c r="AO509" i="6"/>
  <c r="AO508" i="6"/>
  <c r="AO501" i="6"/>
  <c r="AO500" i="6"/>
  <c r="AO493" i="6"/>
  <c r="AO492" i="6"/>
  <c r="AO485" i="6"/>
  <c r="AO484" i="6"/>
  <c r="AO477" i="6"/>
  <c r="AO476" i="6"/>
  <c r="AO469" i="6"/>
  <c r="AO468" i="6"/>
  <c r="AO461" i="6"/>
  <c r="AO460" i="6"/>
  <c r="AO453" i="6"/>
  <c r="AO452" i="6"/>
  <c r="AO445" i="6"/>
  <c r="AO444" i="6"/>
  <c r="AO437" i="6"/>
  <c r="AO436" i="6"/>
  <c r="AO429" i="6"/>
  <c r="AO428" i="6"/>
  <c r="AO421" i="6"/>
  <c r="AO420" i="6"/>
  <c r="AO413" i="6"/>
  <c r="AO412" i="6"/>
  <c r="AO405" i="6"/>
  <c r="AO404" i="6"/>
  <c r="AO397" i="6"/>
  <c r="AO396" i="6"/>
  <c r="AO389" i="6"/>
  <c r="AO388" i="6"/>
  <c r="AO381" i="6"/>
  <c r="AO380" i="6"/>
  <c r="AO373" i="6"/>
  <c r="AO372" i="6"/>
  <c r="AO365" i="6"/>
  <c r="AO364" i="6"/>
  <c r="AO357" i="6"/>
  <c r="AO356" i="6"/>
  <c r="AO349" i="6"/>
  <c r="AO348" i="6"/>
  <c r="AO341" i="6"/>
  <c r="AO340" i="6"/>
  <c r="AO333" i="6"/>
  <c r="AO332" i="6"/>
  <c r="AO325" i="6"/>
  <c r="AO324" i="6"/>
  <c r="AO317" i="6"/>
  <c r="AO316" i="6"/>
  <c r="AO309" i="6"/>
  <c r="AO308" i="6"/>
  <c r="AO301" i="6"/>
  <c r="AO300" i="6"/>
  <c r="AO293" i="6"/>
  <c r="AO292" i="6"/>
  <c r="AO285" i="6"/>
  <c r="AO284" i="6"/>
  <c r="AO277" i="6"/>
  <c r="AO272" i="6"/>
  <c r="AO1157" i="6"/>
  <c r="AO1155" i="6"/>
  <c r="AO1156" i="6"/>
  <c r="AO1141" i="6"/>
  <c r="AO1139" i="6"/>
  <c r="AO890" i="6"/>
  <c r="AO886" i="6"/>
  <c r="AO882" i="6"/>
  <c r="AO878" i="6"/>
  <c r="AO874" i="6"/>
  <c r="AO796" i="6"/>
  <c r="AO789" i="6"/>
  <c r="AO784" i="6"/>
  <c r="AO777" i="6"/>
  <c r="AO774" i="6"/>
  <c r="AO762" i="6"/>
  <c r="AO760" i="6"/>
  <c r="AO758" i="6"/>
  <c r="AO746" i="6"/>
  <c r="AO744" i="6"/>
  <c r="AO742" i="6"/>
  <c r="AO730" i="6"/>
  <c r="AO728" i="6"/>
  <c r="AO726" i="6"/>
  <c r="AO721" i="6"/>
  <c r="AO713" i="6"/>
  <c r="AO705" i="6"/>
  <c r="AO697" i="6"/>
  <c r="AO689" i="6"/>
  <c r="AO681" i="6"/>
  <c r="AO673" i="6"/>
  <c r="AO665" i="6"/>
  <c r="AO657" i="6"/>
  <c r="AO649" i="6"/>
  <c r="AO641" i="6"/>
  <c r="AO633" i="6"/>
  <c r="AO625" i="6"/>
  <c r="AO617" i="6"/>
  <c r="AO609" i="6"/>
  <c r="AO601" i="6"/>
  <c r="AO593" i="6"/>
  <c r="AO585" i="6"/>
  <c r="AO577" i="6"/>
  <c r="AO569" i="6"/>
  <c r="AO555" i="6"/>
  <c r="AO547" i="6"/>
  <c r="AO539" i="6"/>
  <c r="AO531" i="6"/>
  <c r="AO521" i="6"/>
  <c r="AO520" i="6"/>
  <c r="AO513" i="6"/>
  <c r="AO512" i="6"/>
  <c r="AO505" i="6"/>
  <c r="AO504" i="6"/>
  <c r="AO497" i="6"/>
  <c r="AO496" i="6"/>
  <c r="AO489" i="6"/>
  <c r="AO488" i="6"/>
  <c r="AO1140" i="6"/>
  <c r="AO1125" i="6"/>
  <c r="AO811" i="6"/>
  <c r="AO809" i="6"/>
  <c r="AO807" i="6"/>
  <c r="AO798" i="6"/>
  <c r="AO791" i="6"/>
  <c r="AO788" i="6"/>
  <c r="AO781" i="6"/>
  <c r="AO776" i="6"/>
  <c r="AO769" i="6"/>
  <c r="AO887" i="6"/>
  <c r="AO772" i="6"/>
  <c r="AO711" i="6"/>
  <c r="AO695" i="6"/>
  <c r="AO679" i="6"/>
  <c r="AO663" i="6"/>
  <c r="AO647" i="6"/>
  <c r="AO631" i="6"/>
  <c r="AO615" i="6"/>
  <c r="AO599" i="6"/>
  <c r="AO583" i="6"/>
  <c r="AO567" i="6"/>
  <c r="AO563" i="6"/>
  <c r="AO557" i="6"/>
  <c r="AO541" i="6"/>
  <c r="AO525" i="6"/>
  <c r="AO523" i="6"/>
  <c r="AO519" i="6"/>
  <c r="AO515" i="6"/>
  <c r="AO511" i="6"/>
  <c r="AO507" i="6"/>
  <c r="AO503" i="6"/>
  <c r="AO499" i="6"/>
  <c r="AO495" i="6"/>
  <c r="AO491" i="6"/>
  <c r="AO487" i="6"/>
  <c r="AO483" i="6"/>
  <c r="AO479" i="6"/>
  <c r="AO474" i="6"/>
  <c r="AO467" i="6"/>
  <c r="AO464" i="6"/>
  <c r="AO457" i="6"/>
  <c r="AO454" i="6"/>
  <c r="AO447" i="6"/>
  <c r="AO442" i="6"/>
  <c r="AO435" i="6"/>
  <c r="AO432" i="6"/>
  <c r="AO425" i="6"/>
  <c r="AO422" i="6"/>
  <c r="AO415" i="6"/>
  <c r="AO410" i="6"/>
  <c r="AO403" i="6"/>
  <c r="AO400" i="6"/>
  <c r="AO393" i="6"/>
  <c r="AO390" i="6"/>
  <c r="AO383" i="6"/>
  <c r="AO378" i="6"/>
  <c r="AO371" i="6"/>
  <c r="AO368" i="6"/>
  <c r="AO361" i="6"/>
  <c r="AO358" i="6"/>
  <c r="AO351" i="6"/>
  <c r="AO346" i="6"/>
  <c r="AO875" i="6"/>
  <c r="AO801" i="6"/>
  <c r="AO799" i="6"/>
  <c r="AO723" i="6"/>
  <c r="AO707" i="6"/>
  <c r="AO691" i="6"/>
  <c r="AO675" i="6"/>
  <c r="AO659" i="6"/>
  <c r="AO643" i="6"/>
  <c r="AO627" i="6"/>
  <c r="AO611" i="6"/>
  <c r="AO595" i="6"/>
  <c r="AO579" i="6"/>
  <c r="AO553" i="6"/>
  <c r="AO537" i="6"/>
  <c r="AO481" i="6"/>
  <c r="AO478" i="6"/>
  <c r="AO471" i="6"/>
  <c r="AO466" i="6"/>
  <c r="AO459" i="6"/>
  <c r="AO456" i="6"/>
  <c r="AO449" i="6"/>
  <c r="AO446" i="6"/>
  <c r="AO439" i="6"/>
  <c r="AO434" i="6"/>
  <c r="AO427" i="6"/>
  <c r="AO424" i="6"/>
  <c r="AO417" i="6"/>
  <c r="AO414" i="6"/>
  <c r="AO407" i="6"/>
  <c r="AO402" i="6"/>
  <c r="AO395" i="6"/>
  <c r="AO392" i="6"/>
  <c r="AO385" i="6"/>
  <c r="AO382" i="6"/>
  <c r="AO375" i="6"/>
  <c r="AO370" i="6"/>
  <c r="AO363" i="6"/>
  <c r="AO360" i="6"/>
  <c r="AO353" i="6"/>
  <c r="AO350" i="6"/>
  <c r="AO343" i="6"/>
  <c r="AO338" i="6"/>
  <c r="AO331" i="6"/>
  <c r="AO328" i="6"/>
  <c r="AO321" i="6"/>
  <c r="AO318" i="6"/>
  <c r="AO311" i="6"/>
  <c r="AO306" i="6"/>
  <c r="AO299" i="6"/>
  <c r="AO296" i="6"/>
  <c r="AO289" i="6"/>
  <c r="AO286" i="6"/>
  <c r="AO279" i="6"/>
  <c r="AO276" i="6"/>
  <c r="AO274" i="6"/>
  <c r="AO879" i="6"/>
  <c r="AO803" i="6"/>
  <c r="AO792" i="6"/>
  <c r="AO775" i="6"/>
  <c r="AO719" i="6"/>
  <c r="AO703" i="6"/>
  <c r="AO687" i="6"/>
  <c r="AO671" i="6"/>
  <c r="AO655" i="6"/>
  <c r="AO639" i="6"/>
  <c r="AO623" i="6"/>
  <c r="AO607" i="6"/>
  <c r="AO591" i="6"/>
  <c r="AO575" i="6"/>
  <c r="AO549" i="6"/>
  <c r="AO533" i="6"/>
  <c r="AO480" i="6"/>
  <c r="AO473" i="6"/>
  <c r="AO470" i="6"/>
  <c r="AO463" i="6"/>
  <c r="AO458" i="6"/>
  <c r="AO451" i="6"/>
  <c r="AO448" i="6"/>
  <c r="AO441" i="6"/>
  <c r="AO438" i="6"/>
  <c r="AO431" i="6"/>
  <c r="AO426" i="6"/>
  <c r="AO419" i="6"/>
  <c r="AO416" i="6"/>
  <c r="AO409" i="6"/>
  <c r="AO406" i="6"/>
  <c r="AO399" i="6"/>
  <c r="AO394" i="6"/>
  <c r="AO387" i="6"/>
  <c r="AO384" i="6"/>
  <c r="AO377" i="6"/>
  <c r="AO374" i="6"/>
  <c r="AO367" i="6"/>
  <c r="AO362" i="6"/>
  <c r="AO355" i="6"/>
  <c r="AO352" i="6"/>
  <c r="AO345" i="6"/>
  <c r="AO342" i="6"/>
  <c r="AO335" i="6"/>
  <c r="AO330" i="6"/>
  <c r="AO323" i="6"/>
  <c r="AO320" i="6"/>
  <c r="AO313" i="6"/>
  <c r="AO310" i="6"/>
  <c r="AO303" i="6"/>
  <c r="AO298" i="6"/>
  <c r="AO291" i="6"/>
  <c r="AO288" i="6"/>
  <c r="AO281" i="6"/>
  <c r="AO278" i="6"/>
  <c r="AO266" i="6"/>
  <c r="AO258" i="6"/>
  <c r="AO250" i="6"/>
  <c r="AO242" i="6"/>
  <c r="AO234" i="6"/>
  <c r="AO226" i="6"/>
  <c r="AO218" i="6"/>
  <c r="AO210" i="6"/>
  <c r="AO202" i="6"/>
  <c r="AO194" i="6"/>
  <c r="AO186" i="6"/>
  <c r="AO178" i="6"/>
  <c r="AO170" i="6"/>
  <c r="AO162" i="6"/>
  <c r="AO156" i="6"/>
  <c r="AO155" i="6"/>
  <c r="AO148" i="6"/>
  <c r="AO147" i="6"/>
  <c r="AO140" i="6"/>
  <c r="AO139" i="6"/>
  <c r="AO132" i="6"/>
  <c r="AO131" i="6"/>
  <c r="AO124" i="6"/>
  <c r="AO123" i="6"/>
  <c r="AO116" i="6"/>
  <c r="AO115" i="6"/>
  <c r="AO108" i="6"/>
  <c r="AO107" i="6"/>
  <c r="AO100" i="6"/>
  <c r="AO99" i="6"/>
  <c r="AO92" i="6"/>
  <c r="AO91" i="6"/>
  <c r="AO84" i="6"/>
  <c r="AO83" i="6"/>
  <c r="AO76" i="6"/>
  <c r="AO75" i="6"/>
  <c r="AO68" i="6"/>
  <c r="AO67" i="6"/>
  <c r="AO60" i="6"/>
  <c r="AO59" i="6"/>
  <c r="AO52" i="6"/>
  <c r="AO51" i="6"/>
  <c r="AO44" i="6"/>
  <c r="AO43" i="6"/>
  <c r="AO36" i="6"/>
  <c r="AO35" i="6"/>
  <c r="AO28" i="6"/>
  <c r="AO27" i="6"/>
  <c r="AO20" i="6"/>
  <c r="AO19" i="6"/>
  <c r="AO3" i="6"/>
  <c r="AO327" i="6"/>
  <c r="AO322" i="6"/>
  <c r="AO312" i="6"/>
  <c r="AO295" i="6"/>
  <c r="AO290" i="6"/>
  <c r="AO280" i="6"/>
  <c r="AO268" i="6"/>
  <c r="AO252" i="6"/>
  <c r="AO236" i="6"/>
  <c r="AO220" i="6"/>
  <c r="AO204" i="6"/>
  <c r="AO188" i="6"/>
  <c r="AO172" i="6"/>
  <c r="AO154" i="6"/>
  <c r="AO153" i="6"/>
  <c r="AO138" i="6"/>
  <c r="AO137" i="6"/>
  <c r="AO122" i="6"/>
  <c r="AO121" i="6"/>
  <c r="AO106" i="6"/>
  <c r="AO105" i="6"/>
  <c r="AO90" i="6"/>
  <c r="AO89" i="6"/>
  <c r="AO74" i="6"/>
  <c r="AO73" i="6"/>
  <c r="AO58" i="6"/>
  <c r="AO57" i="6"/>
  <c r="AO42" i="6"/>
  <c r="AO41" i="6"/>
  <c r="AO26" i="6"/>
  <c r="AO25" i="6"/>
  <c r="AO18" i="6"/>
  <c r="AO17" i="6"/>
  <c r="AO13" i="6"/>
  <c r="AO883" i="6"/>
  <c r="AO797" i="6"/>
  <c r="AO785" i="6"/>
  <c r="AO782" i="6"/>
  <c r="AO715" i="6"/>
  <c r="AO699" i="6"/>
  <c r="AO683" i="6"/>
  <c r="AO667" i="6"/>
  <c r="AO651" i="6"/>
  <c r="AO635" i="6"/>
  <c r="AO619" i="6"/>
  <c r="AO603" i="6"/>
  <c r="AO587" i="6"/>
  <c r="AO571" i="6"/>
  <c r="AO561" i="6"/>
  <c r="AO545" i="6"/>
  <c r="AO529" i="6"/>
  <c r="AO522" i="6"/>
  <c r="AO518" i="6"/>
  <c r="AO514" i="6"/>
  <c r="AO510" i="6"/>
  <c r="AO506" i="6"/>
  <c r="AO502" i="6"/>
  <c r="AO498" i="6"/>
  <c r="AO494" i="6"/>
  <c r="AO490" i="6"/>
  <c r="AO486" i="6"/>
  <c r="AO482" i="6"/>
  <c r="AO475" i="6"/>
  <c r="AO472" i="6"/>
  <c r="AO465" i="6"/>
  <c r="AO462" i="6"/>
  <c r="AO455" i="6"/>
  <c r="AO450" i="6"/>
  <c r="AO443" i="6"/>
  <c r="AO440" i="6"/>
  <c r="AO433" i="6"/>
  <c r="AO430" i="6"/>
  <c r="AO423" i="6"/>
  <c r="AO418" i="6"/>
  <c r="AO411" i="6"/>
  <c r="AO408" i="6"/>
  <c r="AO401" i="6"/>
  <c r="AO398" i="6"/>
  <c r="AO391" i="6"/>
  <c r="AO386" i="6"/>
  <c r="AO379" i="6"/>
  <c r="AO376" i="6"/>
  <c r="AO369" i="6"/>
  <c r="AO366" i="6"/>
  <c r="AO359" i="6"/>
  <c r="AO354" i="6"/>
  <c r="AO347" i="6"/>
  <c r="AO344" i="6"/>
  <c r="AO337" i="6"/>
  <c r="AO334" i="6"/>
  <c r="AO315" i="6"/>
  <c r="AO305" i="6"/>
  <c r="AO302" i="6"/>
  <c r="AO283" i="6"/>
  <c r="AO260" i="6"/>
  <c r="AO244" i="6"/>
  <c r="AO228" i="6"/>
  <c r="AO212" i="6"/>
  <c r="AO196" i="6"/>
  <c r="AO180" i="6"/>
  <c r="AO164" i="6"/>
  <c r="AO161" i="6"/>
  <c r="AO146" i="6"/>
  <c r="AO145" i="6"/>
  <c r="AO130" i="6"/>
  <c r="AO129" i="6"/>
  <c r="AO114" i="6"/>
  <c r="AO113" i="6"/>
  <c r="AO98" i="6"/>
  <c r="AO97" i="6"/>
  <c r="AO82" i="6"/>
  <c r="AO81" i="6"/>
  <c r="AO66" i="6"/>
  <c r="AO65" i="6"/>
  <c r="AO50" i="6"/>
  <c r="AO49" i="6"/>
  <c r="AO34" i="6"/>
  <c r="AO33" i="6"/>
  <c r="AO22" i="6"/>
  <c r="AO23" i="6"/>
  <c r="T24" i="6"/>
  <c r="AA25" i="6"/>
  <c r="T28" i="6"/>
  <c r="T34" i="6"/>
  <c r="AB37" i="6"/>
  <c r="AO37" i="6"/>
  <c r="AA38" i="6"/>
  <c r="T39" i="6"/>
  <c r="AO40" i="6"/>
  <c r="AA44" i="6"/>
  <c r="AO54" i="6"/>
  <c r="AO55" i="6"/>
  <c r="T56" i="6"/>
  <c r="AA57" i="6"/>
  <c r="AB57" i="6" s="1"/>
  <c r="T60" i="6"/>
  <c r="T66" i="6"/>
  <c r="AB69" i="6"/>
  <c r="AO69" i="6"/>
  <c r="AA70" i="6"/>
  <c r="T71" i="6"/>
  <c r="AO72" i="6"/>
  <c r="AA76" i="6"/>
  <c r="AO86" i="6"/>
  <c r="AO87" i="6"/>
  <c r="T88" i="6"/>
  <c r="AA89" i="6"/>
  <c r="AB89" i="6" s="1"/>
  <c r="T92" i="6"/>
  <c r="T98" i="6"/>
  <c r="AB101" i="6"/>
  <c r="AO101" i="6"/>
  <c r="AA102" i="6"/>
  <c r="T103" i="6"/>
  <c r="AO104" i="6"/>
  <c r="AA108" i="6"/>
  <c r="AO118" i="6"/>
  <c r="AO119" i="6"/>
  <c r="T120" i="6"/>
  <c r="AA121" i="6"/>
  <c r="T124" i="6"/>
  <c r="T130" i="6"/>
  <c r="AB133" i="6"/>
  <c r="AO133" i="6"/>
  <c r="AA134" i="6"/>
  <c r="T135" i="6"/>
  <c r="AO136" i="6"/>
  <c r="AA140" i="6"/>
  <c r="AO150" i="6"/>
  <c r="AO151" i="6"/>
  <c r="T152" i="6"/>
  <c r="AA153" i="6"/>
  <c r="T156" i="6"/>
  <c r="AA164" i="6"/>
  <c r="AO168" i="6"/>
  <c r="T175" i="6"/>
  <c r="AA179" i="6"/>
  <c r="AO190" i="6"/>
  <c r="AB192" i="6"/>
  <c r="AB193" i="6"/>
  <c r="AB194" i="6"/>
  <c r="AA196" i="6"/>
  <c r="AO200" i="6"/>
  <c r="T207" i="6"/>
  <c r="AA211" i="6"/>
  <c r="AO222" i="6"/>
  <c r="AB224" i="6"/>
  <c r="AB225" i="6"/>
  <c r="AB226" i="6"/>
  <c r="AA228" i="6"/>
  <c r="AO232" i="6"/>
  <c r="T239" i="6"/>
  <c r="AA243" i="6"/>
  <c r="AO254" i="6"/>
  <c r="AB256" i="6"/>
  <c r="AB257" i="6"/>
  <c r="AB258" i="6"/>
  <c r="AA260" i="6"/>
  <c r="AO264" i="6"/>
  <c r="T271" i="6"/>
  <c r="T275" i="6"/>
  <c r="AB285" i="6"/>
  <c r="AA286" i="6"/>
  <c r="AA287" i="6"/>
  <c r="AB306" i="6"/>
  <c r="AA314" i="6"/>
  <c r="T316" i="6"/>
  <c r="AO319" i="6"/>
  <c r="T325" i="6"/>
  <c r="AA326" i="6"/>
  <c r="AO329" i="6"/>
  <c r="AA332" i="6"/>
  <c r="AA337" i="6"/>
  <c r="T341" i="6"/>
  <c r="AA350" i="6"/>
  <c r="T365" i="6"/>
  <c r="AA382" i="6"/>
  <c r="T397" i="6"/>
  <c r="AA414" i="6"/>
  <c r="T429" i="6"/>
  <c r="AA446" i="6"/>
  <c r="T461" i="6"/>
  <c r="AA478" i="6"/>
  <c r="AB499" i="6"/>
  <c r="AB542" i="6"/>
  <c r="AA14" i="6"/>
  <c r="AA20" i="6"/>
  <c r="AB27" i="6"/>
  <c r="AB91" i="6"/>
  <c r="AB123" i="6"/>
  <c r="AB141" i="6"/>
  <c r="AA142" i="6"/>
  <c r="AA148" i="6"/>
  <c r="AB1" i="6"/>
  <c r="AO9" i="6"/>
  <c r="AO10" i="6"/>
  <c r="AA12" i="6"/>
  <c r="AA5" i="6"/>
  <c r="AA6" i="6"/>
  <c r="AB11" i="6"/>
  <c r="AO11" i="6"/>
  <c r="AO12" i="6"/>
  <c r="AO14" i="6"/>
  <c r="AB15" i="6"/>
  <c r="AO15" i="6"/>
  <c r="T16" i="6"/>
  <c r="AA17" i="6"/>
  <c r="T20" i="6"/>
  <c r="T26" i="6"/>
  <c r="AB29" i="6"/>
  <c r="AO29" i="6"/>
  <c r="T30" i="6"/>
  <c r="AA30" i="6"/>
  <c r="T31" i="6"/>
  <c r="AO32" i="6"/>
  <c r="AA36" i="6"/>
  <c r="AO46" i="6"/>
  <c r="AB47" i="6"/>
  <c r="AO47" i="6"/>
  <c r="T48" i="6"/>
  <c r="AA49" i="6"/>
  <c r="T52" i="6"/>
  <c r="T58" i="6"/>
  <c r="AB61" i="6"/>
  <c r="AO61" i="6"/>
  <c r="T62" i="6"/>
  <c r="AA62" i="6"/>
  <c r="T63" i="6"/>
  <c r="AO64" i="6"/>
  <c r="AA68" i="6"/>
  <c r="AO78" i="6"/>
  <c r="AB79" i="6"/>
  <c r="AO79" i="6"/>
  <c r="T80" i="6"/>
  <c r="AA81" i="6"/>
  <c r="T84" i="6"/>
  <c r="T90" i="6"/>
  <c r="AB93" i="6"/>
  <c r="AO93" i="6"/>
  <c r="T94" i="6"/>
  <c r="AA94" i="6"/>
  <c r="T95" i="6"/>
  <c r="AO96" i="6"/>
  <c r="AA100" i="6"/>
  <c r="AO110" i="6"/>
  <c r="AB111" i="6"/>
  <c r="AO111" i="6"/>
  <c r="T112" i="6"/>
  <c r="AA113" i="6"/>
  <c r="T116" i="6"/>
  <c r="T122" i="6"/>
  <c r="AB125" i="6"/>
  <c r="AO125" i="6"/>
  <c r="T126" i="6"/>
  <c r="AA126" i="6"/>
  <c r="T127" i="6"/>
  <c r="AO128" i="6"/>
  <c r="AA132" i="6"/>
  <c r="AO142" i="6"/>
  <c r="AB143" i="6"/>
  <c r="AO143" i="6"/>
  <c r="T144" i="6"/>
  <c r="AA145" i="6"/>
  <c r="T148" i="6"/>
  <c r="T154" i="6"/>
  <c r="AB157" i="6"/>
  <c r="AO157" i="6"/>
  <c r="T158" i="6"/>
  <c r="AA158" i="6"/>
  <c r="T159" i="6"/>
  <c r="AO160" i="6"/>
  <c r="AA162" i="6"/>
  <c r="AA171" i="6"/>
  <c r="AB179" i="6"/>
  <c r="AB181" i="6"/>
  <c r="AO182" i="6"/>
  <c r="AB184" i="6"/>
  <c r="T185" i="6"/>
  <c r="T186" i="6"/>
  <c r="AA188" i="6"/>
  <c r="AO192" i="6"/>
  <c r="AA203" i="6"/>
  <c r="AB211" i="6"/>
  <c r="AO214" i="6"/>
  <c r="AB216" i="6"/>
  <c r="T217" i="6"/>
  <c r="T218" i="6"/>
  <c r="AA220" i="6"/>
  <c r="AO224" i="6"/>
  <c r="AA235" i="6"/>
  <c r="AB243" i="6"/>
  <c r="AO246" i="6"/>
  <c r="AB248" i="6"/>
  <c r="T249" i="6"/>
  <c r="T250" i="6"/>
  <c r="AA252" i="6"/>
  <c r="AO256" i="6"/>
  <c r="AA267" i="6"/>
  <c r="AB267" i="6" s="1"/>
  <c r="T272" i="6"/>
  <c r="AA272" i="6"/>
  <c r="AA278" i="6"/>
  <c r="AO282" i="6"/>
  <c r="AB283" i="6"/>
  <c r="AA284" i="6"/>
  <c r="T287" i="6"/>
  <c r="AA292" i="6"/>
  <c r="AA301" i="6"/>
  <c r="AO304" i="6"/>
  <c r="T305" i="6"/>
  <c r="AO307" i="6"/>
  <c r="AB317" i="6"/>
  <c r="AA318" i="6"/>
  <c r="AA319" i="6"/>
  <c r="AB338" i="6"/>
  <c r="AB358" i="6"/>
  <c r="AB362" i="6"/>
  <c r="AB372" i="6"/>
  <c r="T373" i="6"/>
  <c r="AB390" i="6"/>
  <c r="AB394" i="6"/>
  <c r="AB404" i="6"/>
  <c r="T405" i="6"/>
  <c r="AB422" i="6"/>
  <c r="AB426" i="6"/>
  <c r="AB436" i="6"/>
  <c r="T437" i="6"/>
  <c r="AB454" i="6"/>
  <c r="AB458" i="6"/>
  <c r="AB468" i="6"/>
  <c r="T469" i="6"/>
  <c r="AB507" i="6"/>
  <c r="AB526" i="6"/>
  <c r="AB12" i="6"/>
  <c r="AB14" i="6"/>
  <c r="AB18" i="6"/>
  <c r="AB21" i="6"/>
  <c r="T22" i="6"/>
  <c r="AA22" i="6"/>
  <c r="AA28" i="6"/>
  <c r="AB35" i="6"/>
  <c r="AB40" i="6"/>
  <c r="AB44" i="6"/>
  <c r="AB46" i="6"/>
  <c r="AB50" i="6"/>
  <c r="AB53" i="6"/>
  <c r="AO53" i="6"/>
  <c r="T54" i="6"/>
  <c r="AA54" i="6"/>
  <c r="AO56" i="6"/>
  <c r="AA60" i="6"/>
  <c r="AB67" i="6"/>
  <c r="AO70" i="6"/>
  <c r="AO71" i="6"/>
  <c r="AB72" i="6"/>
  <c r="AB76" i="6"/>
  <c r="AB78" i="6"/>
  <c r="AB82" i="6"/>
  <c r="AB85" i="6"/>
  <c r="AO85" i="6"/>
  <c r="T86" i="6"/>
  <c r="AA86" i="6"/>
  <c r="AO88" i="6"/>
  <c r="AA92" i="6"/>
  <c r="AB99" i="6"/>
  <c r="AO102" i="6"/>
  <c r="AO103" i="6"/>
  <c r="AB104" i="6"/>
  <c r="AB108" i="6"/>
  <c r="AB110" i="6"/>
  <c r="AB114" i="6"/>
  <c r="AB117" i="6"/>
  <c r="AO117" i="6"/>
  <c r="T118" i="6"/>
  <c r="AA118" i="6"/>
  <c r="AO120" i="6"/>
  <c r="AA124" i="6"/>
  <c r="AB131" i="6"/>
  <c r="AO134" i="6"/>
  <c r="AO135" i="6"/>
  <c r="AB136" i="6"/>
  <c r="AB140" i="6"/>
  <c r="AB142" i="6"/>
  <c r="AB146" i="6"/>
  <c r="AB149" i="6"/>
  <c r="AO149" i="6"/>
  <c r="T150" i="6"/>
  <c r="AA150" i="6"/>
  <c r="AO152" i="6"/>
  <c r="AA156" i="6"/>
  <c r="AA163" i="6"/>
  <c r="AB171" i="6"/>
  <c r="AO174" i="6"/>
  <c r="AB176" i="6"/>
  <c r="T177" i="6"/>
  <c r="T178" i="6"/>
  <c r="AO184" i="6"/>
  <c r="AA195" i="6"/>
  <c r="AB203" i="6"/>
  <c r="AO206" i="6"/>
  <c r="AB208" i="6"/>
  <c r="T209" i="6"/>
  <c r="T210" i="6"/>
  <c r="AO216" i="6"/>
  <c r="AA227" i="6"/>
  <c r="AB235" i="6"/>
  <c r="AO238" i="6"/>
  <c r="AB240" i="6"/>
  <c r="T241" i="6"/>
  <c r="T242" i="6"/>
  <c r="AO248" i="6"/>
  <c r="AA259" i="6"/>
  <c r="AO270" i="6"/>
  <c r="T277" i="6"/>
  <c r="AB286" i="6"/>
  <c r="AB291" i="6"/>
  <c r="AO294" i="6"/>
  <c r="AB296" i="6"/>
  <c r="T298" i="6"/>
  <c r="T301" i="6"/>
  <c r="AB307" i="6"/>
  <c r="AB308" i="6"/>
  <c r="AA310" i="6"/>
  <c r="AO314" i="6"/>
  <c r="AB315" i="6"/>
  <c r="T319" i="6"/>
  <c r="AA324" i="6"/>
  <c r="AB326" i="6"/>
  <c r="AB332" i="6"/>
  <c r="AA333" i="6"/>
  <c r="AO336" i="6"/>
  <c r="AB337" i="6"/>
  <c r="AO339" i="6"/>
  <c r="AB347" i="6"/>
  <c r="AB350" i="6"/>
  <c r="AB355" i="6"/>
  <c r="AA374" i="6"/>
  <c r="AB379" i="6"/>
  <c r="AB382" i="6"/>
  <c r="AB387" i="6"/>
  <c r="AA406" i="6"/>
  <c r="AB411" i="6"/>
  <c r="AB414" i="6"/>
  <c r="AB419" i="6"/>
  <c r="AA438" i="6"/>
  <c r="AB443" i="6"/>
  <c r="AB446" i="6"/>
  <c r="AB451" i="6"/>
  <c r="AA470" i="6"/>
  <c r="AB475" i="6"/>
  <c r="AB478" i="6"/>
  <c r="AB483" i="6"/>
  <c r="AB515" i="6"/>
  <c r="T727" i="6"/>
  <c r="AB32" i="6"/>
  <c r="AB33" i="6"/>
  <c r="AB42" i="6"/>
  <c r="AB64" i="6"/>
  <c r="AB65" i="6"/>
  <c r="AB74" i="6"/>
  <c r="AB96" i="6"/>
  <c r="AB97" i="6"/>
  <c r="AB106" i="6"/>
  <c r="AB128" i="6"/>
  <c r="AB129" i="6"/>
  <c r="AB138" i="6"/>
  <c r="AB160" i="6"/>
  <c r="AB161" i="6"/>
  <c r="AB168" i="6"/>
  <c r="AA187" i="6"/>
  <c r="AO198" i="6"/>
  <c r="AB200" i="6"/>
  <c r="AB201" i="6"/>
  <c r="AB202" i="6"/>
  <c r="AO208" i="6"/>
  <c r="AA219" i="6"/>
  <c r="AO230" i="6"/>
  <c r="AB232" i="6"/>
  <c r="AB233" i="6"/>
  <c r="AB234" i="6"/>
  <c r="AO240" i="6"/>
  <c r="AA251" i="6"/>
  <c r="AO262" i="6"/>
  <c r="AB264" i="6"/>
  <c r="AB265" i="6"/>
  <c r="AB266" i="6"/>
  <c r="AA282" i="6"/>
  <c r="T284" i="6"/>
  <c r="AO287" i="6"/>
  <c r="AB292" i="6"/>
  <c r="T293" i="6"/>
  <c r="AA294" i="6"/>
  <c r="AO297" i="6"/>
  <c r="AA300" i="6"/>
  <c r="AA305" i="6"/>
  <c r="T309" i="6"/>
  <c r="AB318" i="6"/>
  <c r="AB323" i="6"/>
  <c r="AO326" i="6"/>
  <c r="T330" i="6"/>
  <c r="T333" i="6"/>
  <c r="AB339" i="6"/>
  <c r="AB340" i="6"/>
  <c r="AA342" i="6"/>
  <c r="AA348" i="6"/>
  <c r="AA356" i="6"/>
  <c r="AA380" i="6"/>
  <c r="AA388" i="6"/>
  <c r="AA412" i="6"/>
  <c r="AA420" i="6"/>
  <c r="AA444" i="6"/>
  <c r="AA452" i="6"/>
  <c r="AA476" i="6"/>
  <c r="AB491" i="6"/>
  <c r="AB523" i="6"/>
  <c r="AB558" i="6"/>
  <c r="AB572" i="6"/>
  <c r="AB588" i="6"/>
  <c r="AB604" i="6"/>
  <c r="AB620" i="6"/>
  <c r="AB636" i="6"/>
  <c r="AB652" i="6"/>
  <c r="AB668" i="6"/>
  <c r="T751" i="6"/>
  <c r="AB166" i="6"/>
  <c r="AB182" i="6"/>
  <c r="AB198" i="6"/>
  <c r="AB214" i="6"/>
  <c r="AB230" i="6"/>
  <c r="AB246" i="6"/>
  <c r="AB262" i="6"/>
  <c r="AA304" i="6"/>
  <c r="AA336" i="6"/>
  <c r="T344" i="6"/>
  <c r="T345" i="6"/>
  <c r="AA346" i="6"/>
  <c r="AB349" i="6"/>
  <c r="T357" i="6"/>
  <c r="AA357" i="6"/>
  <c r="AA359" i="6"/>
  <c r="AA361" i="6"/>
  <c r="AA368" i="6"/>
  <c r="T376" i="6"/>
  <c r="T377" i="6"/>
  <c r="AA378" i="6"/>
  <c r="AB381" i="6"/>
  <c r="T389" i="6"/>
  <c r="AA389" i="6"/>
  <c r="AA391" i="6"/>
  <c r="AA393" i="6"/>
  <c r="AA400" i="6"/>
  <c r="T408" i="6"/>
  <c r="T409" i="6"/>
  <c r="AA410" i="6"/>
  <c r="AB413" i="6"/>
  <c r="T421" i="6"/>
  <c r="AA421" i="6"/>
  <c r="AA423" i="6"/>
  <c r="AA425" i="6"/>
  <c r="AA432" i="6"/>
  <c r="T440" i="6"/>
  <c r="T441" i="6"/>
  <c r="AA442" i="6"/>
  <c r="AB445" i="6"/>
  <c r="T453" i="6"/>
  <c r="AA453" i="6"/>
  <c r="AA455" i="6"/>
  <c r="AB455" i="6" s="1"/>
  <c r="AA457" i="6"/>
  <c r="AA464" i="6"/>
  <c r="T472" i="6"/>
  <c r="T473" i="6"/>
  <c r="AA474" i="6"/>
  <c r="AB477" i="6"/>
  <c r="T484" i="6"/>
  <c r="T488" i="6"/>
  <c r="T492" i="6"/>
  <c r="T496" i="6"/>
  <c r="T500" i="6"/>
  <c r="T504" i="6"/>
  <c r="T508" i="6"/>
  <c r="T512" i="6"/>
  <c r="T516" i="6"/>
  <c r="T520" i="6"/>
  <c r="T524" i="6"/>
  <c r="AA533" i="6"/>
  <c r="T536" i="6"/>
  <c r="AA536" i="6"/>
  <c r="AB539" i="6"/>
  <c r="AA549" i="6"/>
  <c r="T552" i="6"/>
  <c r="AA552" i="6"/>
  <c r="AB555" i="6"/>
  <c r="AB564" i="6"/>
  <c r="AB565" i="6"/>
  <c r="T568" i="6"/>
  <c r="AA575" i="6"/>
  <c r="T578" i="6"/>
  <c r="AA578" i="6"/>
  <c r="AB580" i="6"/>
  <c r="AB581" i="6"/>
  <c r="T584" i="6"/>
  <c r="AA591" i="6"/>
  <c r="T594" i="6"/>
  <c r="AA594" i="6"/>
  <c r="AB596" i="6"/>
  <c r="AB597" i="6"/>
  <c r="T600" i="6"/>
  <c r="AA607" i="6"/>
  <c r="T610" i="6"/>
  <c r="AA610" i="6"/>
  <c r="AB612" i="6"/>
  <c r="AB613" i="6"/>
  <c r="T616" i="6"/>
  <c r="AA623" i="6"/>
  <c r="T626" i="6"/>
  <c r="AA626" i="6"/>
  <c r="AB628" i="6"/>
  <c r="AB629" i="6"/>
  <c r="T632" i="6"/>
  <c r="AA639" i="6"/>
  <c r="T642" i="6"/>
  <c r="AA642" i="6"/>
  <c r="AB644" i="6"/>
  <c r="AB645" i="6"/>
  <c r="T648" i="6"/>
  <c r="AA655" i="6"/>
  <c r="T658" i="6"/>
  <c r="AA658" i="6"/>
  <c r="AB660" i="6"/>
  <c r="AB661" i="6"/>
  <c r="T664" i="6"/>
  <c r="AA671" i="6"/>
  <c r="T674" i="6"/>
  <c r="AA674" i="6"/>
  <c r="AB676" i="6"/>
  <c r="AB677" i="6"/>
  <c r="T680" i="6"/>
  <c r="AA687" i="6"/>
  <c r="T690" i="6"/>
  <c r="AA690" i="6"/>
  <c r="AB692" i="6"/>
  <c r="AB693" i="6"/>
  <c r="T696" i="6"/>
  <c r="AA703" i="6"/>
  <c r="T706" i="6"/>
  <c r="AA706" i="6"/>
  <c r="AB708" i="6"/>
  <c r="AB709" i="6"/>
  <c r="T712" i="6"/>
  <c r="AA719" i="6"/>
  <c r="T722" i="6"/>
  <c r="AA722" i="6"/>
  <c r="AB724" i="6"/>
  <c r="AB725" i="6"/>
  <c r="AB728" i="6"/>
  <c r="T729" i="6"/>
  <c r="AB730" i="6"/>
  <c r="AB747" i="6"/>
  <c r="AA749" i="6"/>
  <c r="AB754" i="6"/>
  <c r="AA765" i="6"/>
  <c r="T767" i="6"/>
  <c r="AA772" i="6"/>
  <c r="T776" i="6"/>
  <c r="AA779" i="6"/>
  <c r="AB780" i="6"/>
  <c r="T783" i="6"/>
  <c r="AA799" i="6"/>
  <c r="T804" i="6"/>
  <c r="T817" i="6"/>
  <c r="AB819" i="6"/>
  <c r="AB822" i="6"/>
  <c r="AA826" i="6"/>
  <c r="AA829" i="6"/>
  <c r="T833" i="6"/>
  <c r="AB835" i="6"/>
  <c r="AB838" i="6"/>
  <c r="AA842" i="6"/>
  <c r="AA845" i="6"/>
  <c r="T849" i="6"/>
  <c r="AB851" i="6"/>
  <c r="AB854" i="6"/>
  <c r="AA858" i="6"/>
  <c r="AA861" i="6"/>
  <c r="T865" i="6"/>
  <c r="AB867" i="6"/>
  <c r="AB870" i="6"/>
  <c r="T873" i="6"/>
  <c r="AB879" i="6"/>
  <c r="AA881" i="6"/>
  <c r="T889" i="6"/>
  <c r="AA891" i="6"/>
  <c r="T896" i="6"/>
  <c r="AA898" i="6"/>
  <c r="AA899" i="6"/>
  <c r="T904" i="6"/>
  <c r="AA906" i="6"/>
  <c r="AA907" i="6"/>
  <c r="T918" i="6"/>
  <c r="T931" i="6"/>
  <c r="AB933" i="6"/>
  <c r="T938" i="6"/>
  <c r="T950" i="6"/>
  <c r="T963" i="6"/>
  <c r="AB965" i="6"/>
  <c r="T970" i="6"/>
  <c r="T982" i="6"/>
  <c r="T995" i="6"/>
  <c r="AB997" i="6"/>
  <c r="T1002" i="6"/>
  <c r="T1064" i="6"/>
  <c r="T1080" i="6"/>
  <c r="T1096" i="6"/>
  <c r="AA1111" i="6"/>
  <c r="AB174" i="6"/>
  <c r="AB190" i="6"/>
  <c r="AB206" i="6"/>
  <c r="AB222" i="6"/>
  <c r="AB238" i="6"/>
  <c r="AB254" i="6"/>
  <c r="AB270" i="6"/>
  <c r="T280" i="6"/>
  <c r="T281" i="6"/>
  <c r="AA293" i="6"/>
  <c r="AA295" i="6"/>
  <c r="AA297" i="6"/>
  <c r="T312" i="6"/>
  <c r="T313" i="6"/>
  <c r="AA325" i="6"/>
  <c r="AA327" i="6"/>
  <c r="AA329" i="6"/>
  <c r="T164" i="6"/>
  <c r="T172" i="6"/>
  <c r="T180" i="6"/>
  <c r="T188" i="6"/>
  <c r="T196" i="6"/>
  <c r="T204" i="6"/>
  <c r="T212" i="6"/>
  <c r="T220" i="6"/>
  <c r="T228" i="6"/>
  <c r="T236" i="6"/>
  <c r="T244" i="6"/>
  <c r="T252" i="6"/>
  <c r="T260" i="6"/>
  <c r="T268" i="6"/>
  <c r="AA273" i="6"/>
  <c r="AB276" i="6"/>
  <c r="AA277" i="6"/>
  <c r="AB282" i="6"/>
  <c r="T288" i="6"/>
  <c r="T289" i="6"/>
  <c r="AA290" i="6"/>
  <c r="AA303" i="6"/>
  <c r="AB314" i="6"/>
  <c r="T320" i="6"/>
  <c r="T321" i="6"/>
  <c r="AA322" i="6"/>
  <c r="AA335" i="6"/>
  <c r="AB346" i="6"/>
  <c r="T352" i="6"/>
  <c r="T353" i="6"/>
  <c r="AA354" i="6"/>
  <c r="AA364" i="6"/>
  <c r="AA365" i="6"/>
  <c r="AA367" i="6"/>
  <c r="AA369" i="6"/>
  <c r="AA376" i="6"/>
  <c r="AB378" i="6"/>
  <c r="T384" i="6"/>
  <c r="T385" i="6"/>
  <c r="AA386" i="6"/>
  <c r="AA396" i="6"/>
  <c r="AA397" i="6"/>
  <c r="AA399" i="6"/>
  <c r="AA401" i="6"/>
  <c r="AA408" i="6"/>
  <c r="AB410" i="6"/>
  <c r="T416" i="6"/>
  <c r="T417" i="6"/>
  <c r="AA418" i="6"/>
  <c r="AA428" i="6"/>
  <c r="AA429" i="6"/>
  <c r="AA431" i="6"/>
  <c r="AA433" i="6"/>
  <c r="AA440" i="6"/>
  <c r="AB442" i="6"/>
  <c r="T448" i="6"/>
  <c r="T449" i="6"/>
  <c r="AA450" i="6"/>
  <c r="AA460" i="6"/>
  <c r="AA461" i="6"/>
  <c r="AA463" i="6"/>
  <c r="AA465" i="6"/>
  <c r="AA472" i="6"/>
  <c r="AB474" i="6"/>
  <c r="T480" i="6"/>
  <c r="T481" i="6"/>
  <c r="AA482" i="6"/>
  <c r="AA484" i="6"/>
  <c r="AA488" i="6"/>
  <c r="T489" i="6"/>
  <c r="AA492" i="6"/>
  <c r="AA496" i="6"/>
  <c r="T497" i="6"/>
  <c r="AA500" i="6"/>
  <c r="AA504" i="6"/>
  <c r="T505" i="6"/>
  <c r="AA508" i="6"/>
  <c r="AA512" i="6"/>
  <c r="T513" i="6"/>
  <c r="AA516" i="6"/>
  <c r="AA520" i="6"/>
  <c r="T521" i="6"/>
  <c r="AA524" i="6"/>
  <c r="AB527" i="6"/>
  <c r="T530" i="6"/>
  <c r="AA537" i="6"/>
  <c r="T540" i="6"/>
  <c r="AA540" i="6"/>
  <c r="AB543" i="6"/>
  <c r="T546" i="6"/>
  <c r="AA553" i="6"/>
  <c r="T556" i="6"/>
  <c r="AA556" i="6"/>
  <c r="AB559" i="6"/>
  <c r="T562" i="6"/>
  <c r="T566" i="6"/>
  <c r="AA566" i="6"/>
  <c r="AB569" i="6"/>
  <c r="AA579" i="6"/>
  <c r="T582" i="6"/>
  <c r="AA582" i="6"/>
  <c r="AB585" i="6"/>
  <c r="AA595" i="6"/>
  <c r="T598" i="6"/>
  <c r="AA598" i="6"/>
  <c r="AB601" i="6"/>
  <c r="AA611" i="6"/>
  <c r="T614" i="6"/>
  <c r="AA614" i="6"/>
  <c r="AB617" i="6"/>
  <c r="AA627" i="6"/>
  <c r="T630" i="6"/>
  <c r="AA630" i="6"/>
  <c r="AB633" i="6"/>
  <c r="AA643" i="6"/>
  <c r="T646" i="6"/>
  <c r="AA646" i="6"/>
  <c r="AB649" i="6"/>
  <c r="AA659" i="6"/>
  <c r="T662" i="6"/>
  <c r="AA662" i="6"/>
  <c r="AB665" i="6"/>
  <c r="AA675" i="6"/>
  <c r="T678" i="6"/>
  <c r="AA678" i="6"/>
  <c r="AB681" i="6"/>
  <c r="AA691" i="6"/>
  <c r="T694" i="6"/>
  <c r="AA694" i="6"/>
  <c r="AB697" i="6"/>
  <c r="AA707" i="6"/>
  <c r="T710" i="6"/>
  <c r="AA710" i="6"/>
  <c r="AB713" i="6"/>
  <c r="AA723" i="6"/>
  <c r="AB731" i="6"/>
  <c r="AA733" i="6"/>
  <c r="AB738" i="6"/>
  <c r="AB752" i="6"/>
  <c r="T753" i="6"/>
  <c r="AA755" i="6"/>
  <c r="AA756" i="6"/>
  <c r="T769" i="6"/>
  <c r="AA770" i="6"/>
  <c r="T779" i="6"/>
  <c r="AB785" i="6"/>
  <c r="AB793" i="6"/>
  <c r="T794" i="6"/>
  <c r="AB795" i="6"/>
  <c r="AA796" i="6"/>
  <c r="AA797" i="6"/>
  <c r="T800" i="6"/>
  <c r="AA802" i="6"/>
  <c r="AB808" i="6"/>
  <c r="T810" i="6"/>
  <c r="AA824" i="6"/>
  <c r="T826" i="6"/>
  <c r="AA840" i="6"/>
  <c r="T842" i="6"/>
  <c r="AA856" i="6"/>
  <c r="T858" i="6"/>
  <c r="AB875" i="6"/>
  <c r="AA877" i="6"/>
  <c r="T885" i="6"/>
  <c r="T923" i="6"/>
  <c r="AB925" i="6"/>
  <c r="T930" i="6"/>
  <c r="T942" i="6"/>
  <c r="T955" i="6"/>
  <c r="AB957" i="6"/>
  <c r="T962" i="6"/>
  <c r="T974" i="6"/>
  <c r="T987" i="6"/>
  <c r="AB989" i="6"/>
  <c r="T994" i="6"/>
  <c r="AA1071" i="6"/>
  <c r="AA1087" i="6"/>
  <c r="AA1103" i="6"/>
  <c r="AA279" i="6"/>
  <c r="AB279" i="6" s="1"/>
  <c r="T297" i="6"/>
  <c r="AB299" i="6"/>
  <c r="AB302" i="6"/>
  <c r="AA311" i="6"/>
  <c r="T329" i="6"/>
  <c r="AB331" i="6"/>
  <c r="AB334" i="6"/>
  <c r="AA343" i="6"/>
  <c r="T348" i="6"/>
  <c r="T361" i="6"/>
  <c r="AB363" i="6"/>
  <c r="AB366" i="6"/>
  <c r="AA375" i="6"/>
  <c r="T380" i="6"/>
  <c r="T393" i="6"/>
  <c r="AB395" i="6"/>
  <c r="AB398" i="6"/>
  <c r="AA407" i="6"/>
  <c r="AB407" i="6" s="1"/>
  <c r="T412" i="6"/>
  <c r="T425" i="6"/>
  <c r="AB427" i="6"/>
  <c r="AB430" i="6"/>
  <c r="AA439" i="6"/>
  <c r="AB439" i="6" s="1"/>
  <c r="T444" i="6"/>
  <c r="T457" i="6"/>
  <c r="AB459" i="6"/>
  <c r="AB462" i="6"/>
  <c r="AA471" i="6"/>
  <c r="T476" i="6"/>
  <c r="T485" i="6"/>
  <c r="T493" i="6"/>
  <c r="T501" i="6"/>
  <c r="T509" i="6"/>
  <c r="T517" i="6"/>
  <c r="AA525" i="6"/>
  <c r="T528" i="6"/>
  <c r="AA528" i="6"/>
  <c r="AA541" i="6"/>
  <c r="T544" i="6"/>
  <c r="AA544" i="6"/>
  <c r="AA557" i="6"/>
  <c r="T560" i="6"/>
  <c r="AA560" i="6"/>
  <c r="AA567" i="6"/>
  <c r="T570" i="6"/>
  <c r="AA570" i="6"/>
  <c r="AB576" i="6"/>
  <c r="AA583" i="6"/>
  <c r="T586" i="6"/>
  <c r="AA586" i="6"/>
  <c r="AB592" i="6"/>
  <c r="AA599" i="6"/>
  <c r="T602" i="6"/>
  <c r="AA602" i="6"/>
  <c r="AB608" i="6"/>
  <c r="AA615" i="6"/>
  <c r="T618" i="6"/>
  <c r="AA618" i="6"/>
  <c r="AB624" i="6"/>
  <c r="AA631" i="6"/>
  <c r="T634" i="6"/>
  <c r="AA634" i="6"/>
  <c r="AB640" i="6"/>
  <c r="AA647" i="6"/>
  <c r="T650" i="6"/>
  <c r="AA650" i="6"/>
  <c r="AB656" i="6"/>
  <c r="AA663" i="6"/>
  <c r="T666" i="6"/>
  <c r="AA666" i="6"/>
  <c r="AB672" i="6"/>
  <c r="AA679" i="6"/>
  <c r="T682" i="6"/>
  <c r="AA682" i="6"/>
  <c r="AB684" i="6"/>
  <c r="AB688" i="6"/>
  <c r="AA695" i="6"/>
  <c r="T698" i="6"/>
  <c r="AA698" i="6"/>
  <c r="AB700" i="6"/>
  <c r="AB704" i="6"/>
  <c r="AA711" i="6"/>
  <c r="T714" i="6"/>
  <c r="AA714" i="6"/>
  <c r="AB716" i="6"/>
  <c r="AB720" i="6"/>
  <c r="T735" i="6"/>
  <c r="AB736" i="6"/>
  <c r="T737" i="6"/>
  <c r="AB739" i="6"/>
  <c r="AA741" i="6"/>
  <c r="AA761" i="6"/>
  <c r="AB765" i="6"/>
  <c r="AA783" i="6"/>
  <c r="T787" i="6"/>
  <c r="T797" i="6"/>
  <c r="AB812" i="6"/>
  <c r="AB813" i="6"/>
  <c r="AB814" i="6"/>
  <c r="AA818" i="6"/>
  <c r="AA821" i="6"/>
  <c r="T825" i="6"/>
  <c r="AB827" i="6"/>
  <c r="AB830" i="6"/>
  <c r="AA834" i="6"/>
  <c r="AA837" i="6"/>
  <c r="T841" i="6"/>
  <c r="AB843" i="6"/>
  <c r="AB846" i="6"/>
  <c r="AA850" i="6"/>
  <c r="AA853" i="6"/>
  <c r="T857" i="6"/>
  <c r="AB859" i="6"/>
  <c r="AB862" i="6"/>
  <c r="AA866" i="6"/>
  <c r="AA869" i="6"/>
  <c r="AA873" i="6"/>
  <c r="AB881" i="6"/>
  <c r="AB887" i="6"/>
  <c r="AA895" i="6"/>
  <c r="AA903" i="6"/>
  <c r="T915" i="6"/>
  <c r="AB917" i="6"/>
  <c r="T922" i="6"/>
  <c r="T934" i="6"/>
  <c r="T947" i="6"/>
  <c r="AB949" i="6"/>
  <c r="T954" i="6"/>
  <c r="T966" i="6"/>
  <c r="T979" i="6"/>
  <c r="AB981" i="6"/>
  <c r="T986" i="6"/>
  <c r="T998" i="6"/>
  <c r="AA1063" i="6"/>
  <c r="AB1063" i="6" s="1"/>
  <c r="AA1079" i="6"/>
  <c r="AA1095" i="6"/>
  <c r="AB1095" i="6" s="1"/>
  <c r="T1108" i="6"/>
  <c r="AB1111" i="6"/>
  <c r="T1112" i="6"/>
  <c r="AA351" i="6"/>
  <c r="AB356" i="6"/>
  <c r="T369" i="6"/>
  <c r="AB371" i="6"/>
  <c r="AB374" i="6"/>
  <c r="AA383" i="6"/>
  <c r="AB388" i="6"/>
  <c r="T401" i="6"/>
  <c r="AB403" i="6"/>
  <c r="AB406" i="6"/>
  <c r="AA415" i="6"/>
  <c r="AB420" i="6"/>
  <c r="T433" i="6"/>
  <c r="AB435" i="6"/>
  <c r="AB438" i="6"/>
  <c r="AA447" i="6"/>
  <c r="AB452" i="6"/>
  <c r="T465" i="6"/>
  <c r="AB467" i="6"/>
  <c r="AB470" i="6"/>
  <c r="AA479" i="6"/>
  <c r="AA486" i="6"/>
  <c r="AB486" i="6" s="1"/>
  <c r="AA490" i="6"/>
  <c r="AA494" i="6"/>
  <c r="AB494" i="6" s="1"/>
  <c r="AA498" i="6"/>
  <c r="AA502" i="6"/>
  <c r="AB502" i="6" s="1"/>
  <c r="AA506" i="6"/>
  <c r="AA510" i="6"/>
  <c r="AB510" i="6" s="1"/>
  <c r="AA514" i="6"/>
  <c r="AA518" i="6"/>
  <c r="AB518" i="6" s="1"/>
  <c r="AA522" i="6"/>
  <c r="AA529" i="6"/>
  <c r="T532" i="6"/>
  <c r="AA532" i="6"/>
  <c r="AB534" i="6"/>
  <c r="AB538" i="6"/>
  <c r="AA545" i="6"/>
  <c r="T548" i="6"/>
  <c r="AA548" i="6"/>
  <c r="AB550" i="6"/>
  <c r="AB554" i="6"/>
  <c r="AA561" i="6"/>
  <c r="AA571" i="6"/>
  <c r="T574" i="6"/>
  <c r="AA574" i="6"/>
  <c r="AA587" i="6"/>
  <c r="T590" i="6"/>
  <c r="AA590" i="6"/>
  <c r="AA603" i="6"/>
  <c r="T606" i="6"/>
  <c r="AA606" i="6"/>
  <c r="AA619" i="6"/>
  <c r="T622" i="6"/>
  <c r="AA622" i="6"/>
  <c r="AA635" i="6"/>
  <c r="T638" i="6"/>
  <c r="AA638" i="6"/>
  <c r="AA651" i="6"/>
  <c r="T654" i="6"/>
  <c r="AA654" i="6"/>
  <c r="AA667" i="6"/>
  <c r="T670" i="6"/>
  <c r="AA670" i="6"/>
  <c r="AA683" i="6"/>
  <c r="T686" i="6"/>
  <c r="AA686" i="6"/>
  <c r="AA699" i="6"/>
  <c r="T702" i="6"/>
  <c r="AA702" i="6"/>
  <c r="AA715" i="6"/>
  <c r="T718" i="6"/>
  <c r="AA718" i="6"/>
  <c r="T743" i="6"/>
  <c r="AB744" i="6"/>
  <c r="T745" i="6"/>
  <c r="AB746" i="6"/>
  <c r="AB755" i="6"/>
  <c r="T759" i="6"/>
  <c r="AA762" i="6"/>
  <c r="AB770" i="6"/>
  <c r="T771" i="6"/>
  <c r="AB777" i="6"/>
  <c r="AA778" i="6"/>
  <c r="AB782" i="6"/>
  <c r="AB784" i="6"/>
  <c r="AB788" i="6"/>
  <c r="AA792" i="6"/>
  <c r="AB796" i="6"/>
  <c r="AB802" i="6"/>
  <c r="AA816" i="6"/>
  <c r="T818" i="6"/>
  <c r="AB824" i="6"/>
  <c r="AA832" i="6"/>
  <c r="T834" i="6"/>
  <c r="AB840" i="6"/>
  <c r="AA848" i="6"/>
  <c r="AB848" i="6" s="1"/>
  <c r="T850" i="6"/>
  <c r="AB856" i="6"/>
  <c r="AA864" i="6"/>
  <c r="T866" i="6"/>
  <c r="AB877" i="6"/>
  <c r="AB883" i="6"/>
  <c r="AA885" i="6"/>
  <c r="AA894" i="6"/>
  <c r="AA902" i="6"/>
  <c r="AA910" i="6"/>
  <c r="T914" i="6"/>
  <c r="T926" i="6"/>
  <c r="T939" i="6"/>
  <c r="AB941" i="6"/>
  <c r="T946" i="6"/>
  <c r="T958" i="6"/>
  <c r="T971" i="6"/>
  <c r="AB973" i="6"/>
  <c r="T978" i="6"/>
  <c r="T990" i="6"/>
  <c r="T1003" i="6"/>
  <c r="T1056" i="6"/>
  <c r="T1068" i="6"/>
  <c r="AB1071" i="6"/>
  <c r="T1072" i="6"/>
  <c r="T1084" i="6"/>
  <c r="AB1087" i="6"/>
  <c r="T1088" i="6"/>
  <c r="T1100" i="6"/>
  <c r="AB1103" i="6"/>
  <c r="T1104" i="6"/>
  <c r="AA757" i="6"/>
  <c r="AB760" i="6"/>
  <c r="AB763" i="6"/>
  <c r="AB772" i="6"/>
  <c r="AA781" i="6"/>
  <c r="AB786" i="6"/>
  <c r="T798" i="6"/>
  <c r="AB805" i="6"/>
  <c r="AB815" i="6"/>
  <c r="AB820" i="6"/>
  <c r="AB823" i="6"/>
  <c r="AB828" i="6"/>
  <c r="AB831" i="6"/>
  <c r="AB836" i="6"/>
  <c r="AB839" i="6"/>
  <c r="AB844" i="6"/>
  <c r="AB847" i="6"/>
  <c r="AB852" i="6"/>
  <c r="AB855" i="6"/>
  <c r="AB860" i="6"/>
  <c r="AB863" i="6"/>
  <c r="AB868" i="6"/>
  <c r="AB871" i="6"/>
  <c r="AB874" i="6"/>
  <c r="AB878" i="6"/>
  <c r="AB882" i="6"/>
  <c r="AB886" i="6"/>
  <c r="AA889" i="6"/>
  <c r="AB890" i="6"/>
  <c r="AB893" i="6"/>
  <c r="AA896" i="6"/>
  <c r="AB898" i="6"/>
  <c r="AB901" i="6"/>
  <c r="AA904" i="6"/>
  <c r="AB906" i="6"/>
  <c r="AB909" i="6"/>
  <c r="AA913" i="6"/>
  <c r="AA921" i="6"/>
  <c r="AA929" i="6"/>
  <c r="AA937" i="6"/>
  <c r="AB937" i="6" s="1"/>
  <c r="AA945" i="6"/>
  <c r="AA953" i="6"/>
  <c r="AA961" i="6"/>
  <c r="AA969" i="6"/>
  <c r="AB969" i="6" s="1"/>
  <c r="AA977" i="6"/>
  <c r="AA985" i="6"/>
  <c r="AA993" i="6"/>
  <c r="AA1001" i="6"/>
  <c r="AB1001" i="6" s="1"/>
  <c r="AB1009" i="6"/>
  <c r="AB1017" i="6"/>
  <c r="AB1025" i="6"/>
  <c r="AB1033" i="6"/>
  <c r="AB1040" i="6"/>
  <c r="AB1048" i="6"/>
  <c r="AA1055" i="6"/>
  <c r="AB1059" i="6"/>
  <c r="AA1061" i="6"/>
  <c r="AB1066" i="6"/>
  <c r="AB1075" i="6"/>
  <c r="AA1077" i="6"/>
  <c r="AB1082" i="6"/>
  <c r="AB1091" i="6"/>
  <c r="AA1093" i="6"/>
  <c r="AB1098" i="6"/>
  <c r="AB1107" i="6"/>
  <c r="AA1109" i="6"/>
  <c r="AB1109" i="6" s="1"/>
  <c r="AB1114" i="6"/>
  <c r="AA1119" i="6"/>
  <c r="AA1123" i="6"/>
  <c r="AA1124" i="6"/>
  <c r="T1126" i="6"/>
  <c r="T1130" i="6"/>
  <c r="AB1154" i="6"/>
  <c r="AA1169" i="6"/>
  <c r="AB1173" i="6"/>
  <c r="T1178" i="6"/>
  <c r="AA1181" i="6"/>
  <c r="AB1221" i="6"/>
  <c r="AB1257" i="6"/>
  <c r="AB1282" i="6"/>
  <c r="AB1298" i="6"/>
  <c r="T525" i="6"/>
  <c r="T533" i="6"/>
  <c r="T541" i="6"/>
  <c r="T549" i="6"/>
  <c r="T557" i="6"/>
  <c r="T571" i="6"/>
  <c r="T579" i="6"/>
  <c r="T587" i="6"/>
  <c r="T595" i="6"/>
  <c r="T603" i="6"/>
  <c r="T611" i="6"/>
  <c r="T619" i="6"/>
  <c r="T627" i="6"/>
  <c r="T635" i="6"/>
  <c r="T643" i="6"/>
  <c r="T651" i="6"/>
  <c r="T659" i="6"/>
  <c r="T667" i="6"/>
  <c r="T675" i="6"/>
  <c r="T683" i="6"/>
  <c r="T691" i="6"/>
  <c r="T699" i="6"/>
  <c r="T707" i="6"/>
  <c r="T715" i="6"/>
  <c r="T723" i="6"/>
  <c r="T740" i="6"/>
  <c r="T756" i="6"/>
  <c r="T761" i="6"/>
  <c r="T775" i="6"/>
  <c r="AA776" i="6"/>
  <c r="T781" i="6"/>
  <c r="AA789" i="6"/>
  <c r="AB801" i="6"/>
  <c r="AA807" i="6"/>
  <c r="T811" i="6"/>
  <c r="T821" i="6"/>
  <c r="T829" i="6"/>
  <c r="T837" i="6"/>
  <c r="T845" i="6"/>
  <c r="T853" i="6"/>
  <c r="T861" i="6"/>
  <c r="T869" i="6"/>
  <c r="T891" i="6"/>
  <c r="T899" i="6"/>
  <c r="T907" i="6"/>
  <c r="T912" i="6"/>
  <c r="T920" i="6"/>
  <c r="T928" i="6"/>
  <c r="T936" i="6"/>
  <c r="T944" i="6"/>
  <c r="T952" i="6"/>
  <c r="T960" i="6"/>
  <c r="T968" i="6"/>
  <c r="T976" i="6"/>
  <c r="T984" i="6"/>
  <c r="T992" i="6"/>
  <c r="T1000" i="6"/>
  <c r="AA1004" i="6"/>
  <c r="T1010" i="6"/>
  <c r="AB1011" i="6"/>
  <c r="AA1012" i="6"/>
  <c r="T1018" i="6"/>
  <c r="AB1019" i="6"/>
  <c r="AA1020" i="6"/>
  <c r="T1026" i="6"/>
  <c r="AB1027" i="6"/>
  <c r="AA1028" i="6"/>
  <c r="AB1034" i="6"/>
  <c r="AA1035" i="6"/>
  <c r="T1041" i="6"/>
  <c r="AB1042" i="6"/>
  <c r="AA1043" i="6"/>
  <c r="T1049" i="6"/>
  <c r="AB1050" i="6"/>
  <c r="AA1051" i="6"/>
  <c r="AA1057" i="6"/>
  <c r="AB1060" i="6"/>
  <c r="T1062" i="6"/>
  <c r="T1065" i="6"/>
  <c r="AA1073" i="6"/>
  <c r="AB1076" i="6"/>
  <c r="T1078" i="6"/>
  <c r="T1081" i="6"/>
  <c r="AA1089" i="6"/>
  <c r="AB1092" i="6"/>
  <c r="T1094" i="6"/>
  <c r="T1097" i="6"/>
  <c r="AA1105" i="6"/>
  <c r="T1110" i="6"/>
  <c r="T1113" i="6"/>
  <c r="AA1125" i="6"/>
  <c r="AA1136" i="6"/>
  <c r="AB1136" i="6" s="1"/>
  <c r="AA1137" i="6"/>
  <c r="T1142" i="6"/>
  <c r="T1146" i="6"/>
  <c r="T1166" i="6"/>
  <c r="AB1170" i="6"/>
  <c r="AA1185" i="6"/>
  <c r="AB1189" i="6"/>
  <c r="T1194" i="6"/>
  <c r="AA1197" i="6"/>
  <c r="AA1213" i="6"/>
  <c r="AB1216" i="6"/>
  <c r="AB902" i="6"/>
  <c r="AB1005" i="6"/>
  <c r="AB1013" i="6"/>
  <c r="AB1021" i="6"/>
  <c r="AB1029" i="6"/>
  <c r="AB1036" i="6"/>
  <c r="AB1044" i="6"/>
  <c r="AB1052" i="6"/>
  <c r="AB1058" i="6"/>
  <c r="AB1061" i="6"/>
  <c r="AB1067" i="6"/>
  <c r="AA1069" i="6"/>
  <c r="AB1074" i="6"/>
  <c r="AB1077" i="6"/>
  <c r="AB1083" i="6"/>
  <c r="AA1085" i="6"/>
  <c r="AB1085" i="6" s="1"/>
  <c r="AB1090" i="6"/>
  <c r="AB1099" i="6"/>
  <c r="AA1101" i="6"/>
  <c r="AB1106" i="6"/>
  <c r="AB1115" i="6"/>
  <c r="T1120" i="6"/>
  <c r="AB1123" i="6"/>
  <c r="T1124" i="6"/>
  <c r="AA1133" i="6"/>
  <c r="T1134" i="6"/>
  <c r="AA1139" i="6"/>
  <c r="AA1141" i="6"/>
  <c r="AA1152" i="6"/>
  <c r="AB1152" i="6" s="1"/>
  <c r="AA1153" i="6"/>
  <c r="T1158" i="6"/>
  <c r="AB1169" i="6"/>
  <c r="T1182" i="6"/>
  <c r="AB1186" i="6"/>
  <c r="AA1201" i="6"/>
  <c r="AB1205" i="6"/>
  <c r="T1210" i="6"/>
  <c r="AB1237" i="6"/>
  <c r="T274" i="6"/>
  <c r="AA487" i="6"/>
  <c r="AA495" i="6"/>
  <c r="AA503" i="6"/>
  <c r="AA511" i="6"/>
  <c r="AA519" i="6"/>
  <c r="T529" i="6"/>
  <c r="T537" i="6"/>
  <c r="T545" i="6"/>
  <c r="T553" i="6"/>
  <c r="T561" i="6"/>
  <c r="AA563" i="6"/>
  <c r="T567" i="6"/>
  <c r="T575" i="6"/>
  <c r="T583" i="6"/>
  <c r="T591" i="6"/>
  <c r="T599" i="6"/>
  <c r="T607" i="6"/>
  <c r="T615" i="6"/>
  <c r="T623" i="6"/>
  <c r="T631" i="6"/>
  <c r="T639" i="6"/>
  <c r="T647" i="6"/>
  <c r="T655" i="6"/>
  <c r="T663" i="6"/>
  <c r="T671" i="6"/>
  <c r="T679" i="6"/>
  <c r="T687" i="6"/>
  <c r="T695" i="6"/>
  <c r="T703" i="6"/>
  <c r="T711" i="6"/>
  <c r="T719" i="6"/>
  <c r="T732" i="6"/>
  <c r="T748" i="6"/>
  <c r="T764" i="6"/>
  <c r="AA771" i="6"/>
  <c r="AA773" i="6"/>
  <c r="AB774" i="6"/>
  <c r="AA775" i="6"/>
  <c r="T790" i="6"/>
  <c r="T791" i="6"/>
  <c r="T803" i="6"/>
  <c r="AA806" i="6"/>
  <c r="AB806" i="6" s="1"/>
  <c r="AB809" i="6"/>
  <c r="AA872" i="6"/>
  <c r="AB872" i="6" s="1"/>
  <c r="AA876" i="6"/>
  <c r="AA880" i="6"/>
  <c r="AB880" i="6" s="1"/>
  <c r="AA884" i="6"/>
  <c r="AA888" i="6"/>
  <c r="AB888" i="6" s="1"/>
  <c r="AB892" i="6"/>
  <c r="T895" i="6"/>
  <c r="AB900" i="6"/>
  <c r="T903" i="6"/>
  <c r="AB908" i="6"/>
  <c r="T911" i="6"/>
  <c r="AA911" i="6"/>
  <c r="T916" i="6"/>
  <c r="T919" i="6"/>
  <c r="AA919" i="6"/>
  <c r="T924" i="6"/>
  <c r="T927" i="6"/>
  <c r="AA927" i="6"/>
  <c r="T932" i="6"/>
  <c r="T935" i="6"/>
  <c r="AA935" i="6"/>
  <c r="T940" i="6"/>
  <c r="T943" i="6"/>
  <c r="AA943" i="6"/>
  <c r="T948" i="6"/>
  <c r="T951" i="6"/>
  <c r="AA951" i="6"/>
  <c r="T956" i="6"/>
  <c r="T959" i="6"/>
  <c r="AA959" i="6"/>
  <c r="T964" i="6"/>
  <c r="T967" i="6"/>
  <c r="AA967" i="6"/>
  <c r="T972" i="6"/>
  <c r="T975" i="6"/>
  <c r="AA975" i="6"/>
  <c r="T980" i="6"/>
  <c r="T983" i="6"/>
  <c r="AA983" i="6"/>
  <c r="T988" i="6"/>
  <c r="T991" i="6"/>
  <c r="AA991" i="6"/>
  <c r="T996" i="6"/>
  <c r="T999" i="6"/>
  <c r="AA999" i="6"/>
  <c r="T1006" i="6"/>
  <c r="AB1007" i="6"/>
  <c r="AA1008" i="6"/>
  <c r="T1014" i="6"/>
  <c r="AB1015" i="6"/>
  <c r="AA1016" i="6"/>
  <c r="T1022" i="6"/>
  <c r="AB1023" i="6"/>
  <c r="AA1024" i="6"/>
  <c r="T1030" i="6"/>
  <c r="AB1031" i="6"/>
  <c r="AA1032" i="6"/>
  <c r="T1037" i="6"/>
  <c r="AB1038" i="6"/>
  <c r="AA1039" i="6"/>
  <c r="T1045" i="6"/>
  <c r="AB1046" i="6"/>
  <c r="AA1047" i="6"/>
  <c r="T1053" i="6"/>
  <c r="AB1054" i="6"/>
  <c r="T1057" i="6"/>
  <c r="AA1065" i="6"/>
  <c r="T1070" i="6"/>
  <c r="T1073" i="6"/>
  <c r="AA1081" i="6"/>
  <c r="T1086" i="6"/>
  <c r="T1089" i="6"/>
  <c r="AA1097" i="6"/>
  <c r="T1102" i="6"/>
  <c r="T1105" i="6"/>
  <c r="AA1113" i="6"/>
  <c r="AB1116" i="6"/>
  <c r="AA1118" i="6"/>
  <c r="AA1122" i="6"/>
  <c r="AB1125" i="6"/>
  <c r="AB1133" i="6"/>
  <c r="AB1137" i="6"/>
  <c r="AB1138" i="6"/>
  <c r="T1139" i="6"/>
  <c r="AA1149" i="6"/>
  <c r="T1150" i="6"/>
  <c r="AA1155" i="6"/>
  <c r="AA1157" i="6"/>
  <c r="T1162" i="6"/>
  <c r="AA1165" i="6"/>
  <c r="AB1185" i="6"/>
  <c r="T1198" i="6"/>
  <c r="AB1202" i="6"/>
  <c r="AB1232" i="6"/>
  <c r="T726" i="6"/>
  <c r="T734" i="6"/>
  <c r="T742" i="6"/>
  <c r="T750" i="6"/>
  <c r="T758" i="6"/>
  <c r="T766" i="6"/>
  <c r="AA768" i="6"/>
  <c r="T799" i="6"/>
  <c r="T807" i="6"/>
  <c r="AA1117" i="6"/>
  <c r="AA1121" i="6"/>
  <c r="AA1127" i="6"/>
  <c r="AB1127" i="6" s="1"/>
  <c r="AB1140" i="6"/>
  <c r="AA1143" i="6"/>
  <c r="AB1156" i="6"/>
  <c r="AA1159" i="6"/>
  <c r="AB1159" i="6" s="1"/>
  <c r="AB1172" i="6"/>
  <c r="T1174" i="6"/>
  <c r="AA1175" i="6"/>
  <c r="AB1188" i="6"/>
  <c r="T1190" i="6"/>
  <c r="AA1191" i="6"/>
  <c r="AB1191" i="6" s="1"/>
  <c r="AB1204" i="6"/>
  <c r="T1206" i="6"/>
  <c r="AA1207" i="6"/>
  <c r="AA1218" i="6"/>
  <c r="AA1220" i="6"/>
  <c r="AA1222" i="6"/>
  <c r="AA1234" i="6"/>
  <c r="AA1236" i="6"/>
  <c r="AA1238" i="6"/>
  <c r="AA1252" i="6"/>
  <c r="AB1252" i="6" s="1"/>
  <c r="AA1256" i="6"/>
  <c r="AA1267" i="6"/>
  <c r="AB1274" i="6"/>
  <c r="AA1277" i="6"/>
  <c r="AB1286" i="6"/>
  <c r="AA1288" i="6"/>
  <c r="AB1288" i="6" s="1"/>
  <c r="AB1289" i="6"/>
  <c r="AA1293" i="6"/>
  <c r="AB1302" i="6"/>
  <c r="AA1304" i="6"/>
  <c r="AB1304" i="6" s="1"/>
  <c r="AB1305" i="6"/>
  <c r="AL1308" i="6"/>
  <c r="T1312" i="6"/>
  <c r="AA1313" i="6"/>
  <c r="AA1323" i="6"/>
  <c r="T1324" i="6"/>
  <c r="AA1330" i="6"/>
  <c r="T1340" i="6"/>
  <c r="AA1356" i="6"/>
  <c r="AA1357" i="6"/>
  <c r="T1004" i="6"/>
  <c r="T1008" i="6"/>
  <c r="T1012" i="6"/>
  <c r="T1016" i="6"/>
  <c r="T1020" i="6"/>
  <c r="T1024" i="6"/>
  <c r="T1028" i="6"/>
  <c r="T1032" i="6"/>
  <c r="T1035" i="6"/>
  <c r="T1039" i="6"/>
  <c r="T1043" i="6"/>
  <c r="T1047" i="6"/>
  <c r="T1051" i="6"/>
  <c r="T1128" i="6"/>
  <c r="AA1131" i="6"/>
  <c r="T1144" i="6"/>
  <c r="AA1147" i="6"/>
  <c r="T1160" i="6"/>
  <c r="AA1163" i="6"/>
  <c r="AB1163" i="6" s="1"/>
  <c r="T1176" i="6"/>
  <c r="AA1179" i="6"/>
  <c r="T1192" i="6"/>
  <c r="AA1195" i="6"/>
  <c r="AB1195" i="6" s="1"/>
  <c r="T1208" i="6"/>
  <c r="AA1211" i="6"/>
  <c r="AB1224" i="6"/>
  <c r="AB1228" i="6"/>
  <c r="AB1240" i="6"/>
  <c r="AB1244" i="6"/>
  <c r="AA1251" i="6"/>
  <c r="AA1254" i="6"/>
  <c r="T1261" i="6"/>
  <c r="T1265" i="6"/>
  <c r="T1267" i="6"/>
  <c r="AA1275" i="6"/>
  <c r="T1290" i="6"/>
  <c r="AA1291" i="6"/>
  <c r="T1306" i="6"/>
  <c r="AA1307" i="6"/>
  <c r="AA1309" i="6"/>
  <c r="T1313" i="6"/>
  <c r="AB1322" i="6"/>
  <c r="T1328" i="6"/>
  <c r="AA1339" i="6"/>
  <c r="T1341" i="6"/>
  <c r="AA1346" i="6"/>
  <c r="T1356" i="6"/>
  <c r="T1118" i="6"/>
  <c r="T1122" i="6"/>
  <c r="AB1129" i="6"/>
  <c r="T1132" i="6"/>
  <c r="AA1135" i="6"/>
  <c r="AB1145" i="6"/>
  <c r="T1148" i="6"/>
  <c r="AA1151" i="6"/>
  <c r="AB1161" i="6"/>
  <c r="T1164" i="6"/>
  <c r="AA1167" i="6"/>
  <c r="AB1177" i="6"/>
  <c r="T1180" i="6"/>
  <c r="AA1183" i="6"/>
  <c r="AB1183" i="6" s="1"/>
  <c r="AB1193" i="6"/>
  <c r="T1196" i="6"/>
  <c r="AA1199" i="6"/>
  <c r="AB1209" i="6"/>
  <c r="AB1212" i="6"/>
  <c r="T1215" i="6"/>
  <c r="AB1218" i="6"/>
  <c r="AB1220" i="6"/>
  <c r="T1229" i="6"/>
  <c r="AB1231" i="6"/>
  <c r="AB1236" i="6"/>
  <c r="T1245" i="6"/>
  <c r="AB1247" i="6"/>
  <c r="T1249" i="6"/>
  <c r="AB1251" i="6"/>
  <c r="AA1255" i="6"/>
  <c r="AB1255" i="6" s="1"/>
  <c r="AB1269" i="6"/>
  <c r="AA1271" i="6"/>
  <c r="AA1273" i="6"/>
  <c r="AB1273" i="6" s="1"/>
  <c r="AB1278" i="6"/>
  <c r="AB1281" i="6"/>
  <c r="AB1285" i="6"/>
  <c r="AB1294" i="6"/>
  <c r="AB1297" i="6"/>
  <c r="AB1301" i="6"/>
  <c r="AA1308" i="6"/>
  <c r="AM1309" i="6"/>
  <c r="T1309" i="6"/>
  <c r="AA1311" i="6"/>
  <c r="AA1312" i="6"/>
  <c r="AA1325" i="6"/>
  <c r="T1332" i="6"/>
  <c r="AA1355" i="6"/>
  <c r="T1357" i="6"/>
  <c r="AA1362" i="6"/>
  <c r="AB1165" i="6"/>
  <c r="AB1168" i="6"/>
  <c r="AA1171" i="6"/>
  <c r="AB1181" i="6"/>
  <c r="AB1184" i="6"/>
  <c r="AA1187" i="6"/>
  <c r="AB1187" i="6" s="1"/>
  <c r="AB1197" i="6"/>
  <c r="AB1200" i="6"/>
  <c r="AA1203" i="6"/>
  <c r="AB1203" i="6" s="1"/>
  <c r="AB1213" i="6"/>
  <c r="AA1219" i="6"/>
  <c r="AB1223" i="6"/>
  <c r="AB1225" i="6"/>
  <c r="AA1226" i="6"/>
  <c r="AA1235" i="6"/>
  <c r="AB1239" i="6"/>
  <c r="AB1241" i="6"/>
  <c r="AA1242" i="6"/>
  <c r="AB1253" i="6"/>
  <c r="AA1258" i="6"/>
  <c r="AB1258" i="6" s="1"/>
  <c r="AA1268" i="6"/>
  <c r="AA1272" i="6"/>
  <c r="AA1276" i="6"/>
  <c r="AA1287" i="6"/>
  <c r="AA1292" i="6"/>
  <c r="AB1292" i="6" s="1"/>
  <c r="AA1303" i="6"/>
  <c r="T1308" i="6"/>
  <c r="T1316" i="6"/>
  <c r="AA1318" i="6"/>
  <c r="AA1324" i="6"/>
  <c r="T1325" i="6"/>
  <c r="AA1327" i="6"/>
  <c r="AA1340" i="6"/>
  <c r="AA1341" i="6"/>
  <c r="T1348" i="6"/>
  <c r="T1360" i="6"/>
  <c r="AA1214" i="6"/>
  <c r="T1227" i="6"/>
  <c r="AA1230" i="6"/>
  <c r="T1243" i="6"/>
  <c r="AA1246" i="6"/>
  <c r="AB1246" i="6" s="1"/>
  <c r="T1259" i="6"/>
  <c r="AA1262" i="6"/>
  <c r="AA1283" i="6"/>
  <c r="AA1284" i="6"/>
  <c r="AA1299" i="6"/>
  <c r="AA1300" i="6"/>
  <c r="AB1300" i="6" s="1"/>
  <c r="T1314" i="6"/>
  <c r="AA1319" i="6"/>
  <c r="T1321" i="6"/>
  <c r="AA1321" i="6"/>
  <c r="AA1328" i="6"/>
  <c r="T1330" i="6"/>
  <c r="AA1334" i="6"/>
  <c r="AA1335" i="6"/>
  <c r="T1337" i="6"/>
  <c r="AA1337" i="6"/>
  <c r="AA1344" i="6"/>
  <c r="AB1344" i="6" s="1"/>
  <c r="T1346" i="6"/>
  <c r="AA1350" i="6"/>
  <c r="AB1350" i="6" s="1"/>
  <c r="AA1351" i="6"/>
  <c r="T1353" i="6"/>
  <c r="AA1353" i="6"/>
  <c r="AA1360" i="6"/>
  <c r="T1362" i="6"/>
  <c r="T1369" i="6"/>
  <c r="AB1370" i="6"/>
  <c r="T1372" i="6"/>
  <c r="T1373" i="6"/>
  <c r="AA1381" i="6"/>
  <c r="AA1383" i="6"/>
  <c r="AB1383" i="6" s="1"/>
  <c r="T1392" i="6"/>
  <c r="AA1394" i="6"/>
  <c r="T1412" i="6"/>
  <c r="AA1413" i="6"/>
  <c r="AA1250" i="6"/>
  <c r="AB1260" i="6"/>
  <c r="T1263" i="6"/>
  <c r="AA1266" i="6"/>
  <c r="AA1279" i="6"/>
  <c r="AA1280" i="6"/>
  <c r="AA1295" i="6"/>
  <c r="AA1296" i="6"/>
  <c r="T1310" i="6"/>
  <c r="AA1315" i="6"/>
  <c r="T1317" i="6"/>
  <c r="AA1317" i="6"/>
  <c r="T1320" i="6"/>
  <c r="T1326" i="6"/>
  <c r="AA1331" i="6"/>
  <c r="T1333" i="6"/>
  <c r="AA1333" i="6"/>
  <c r="T1336" i="6"/>
  <c r="T1342" i="6"/>
  <c r="AA1347" i="6"/>
  <c r="T1349" i="6"/>
  <c r="AA1349" i="6"/>
  <c r="T1352" i="6"/>
  <c r="T1358" i="6"/>
  <c r="T1364" i="6"/>
  <c r="AB1365" i="6"/>
  <c r="AA1369" i="6"/>
  <c r="T1387" i="6"/>
  <c r="AA1387" i="6"/>
  <c r="T1388" i="6"/>
  <c r="AA1396" i="6"/>
  <c r="AA1398" i="6"/>
  <c r="T1407" i="6"/>
  <c r="AA1408" i="6"/>
  <c r="AA1411" i="6"/>
  <c r="T1329" i="6"/>
  <c r="AA1329" i="6"/>
  <c r="AB1338" i="6"/>
  <c r="AA1343" i="6"/>
  <c r="T1345" i="6"/>
  <c r="AA1345" i="6"/>
  <c r="AB1354" i="6"/>
  <c r="AA1359" i="6"/>
  <c r="T1361" i="6"/>
  <c r="AA1361" i="6"/>
  <c r="AA1372" i="6"/>
  <c r="AA1376" i="6"/>
  <c r="AB1385" i="6"/>
  <c r="AB1401" i="6"/>
  <c r="AA1406" i="6"/>
  <c r="AB1414" i="6"/>
  <c r="AA1366" i="6"/>
  <c r="AB1367" i="6"/>
  <c r="T1375" i="6"/>
  <c r="AB1377" i="6"/>
  <c r="T1380" i="6"/>
  <c r="AA1382" i="6"/>
  <c r="AB1386" i="6"/>
  <c r="AB1389" i="6"/>
  <c r="T1391" i="6"/>
  <c r="AB1399" i="6"/>
  <c r="T1404" i="6"/>
  <c r="AB1409" i="6"/>
  <c r="AB1413" i="6"/>
  <c r="T1271" i="6"/>
  <c r="T1275" i="6"/>
  <c r="T1279" i="6"/>
  <c r="T1283" i="6"/>
  <c r="T1287" i="6"/>
  <c r="T1291" i="6"/>
  <c r="T1295" i="6"/>
  <c r="T1299" i="6"/>
  <c r="T1303" i="6"/>
  <c r="T1307" i="6"/>
  <c r="AM1310" i="6"/>
  <c r="T1315" i="6"/>
  <c r="T1323" i="6"/>
  <c r="T1331" i="6"/>
  <c r="T1339" i="6"/>
  <c r="T1347" i="6"/>
  <c r="T1355" i="6"/>
  <c r="T1363" i="6"/>
  <c r="AA1373" i="6"/>
  <c r="AA1379" i="6"/>
  <c r="T1381" i="6"/>
  <c r="AA1384" i="6"/>
  <c r="AA1392" i="6"/>
  <c r="T1396" i="6"/>
  <c r="AA1397" i="6"/>
  <c r="T1403" i="6"/>
  <c r="AB1418" i="6"/>
  <c r="T1422" i="6"/>
  <c r="T1430" i="6"/>
  <c r="T1438" i="6"/>
  <c r="T1446" i="6"/>
  <c r="T1454" i="6"/>
  <c r="T1462" i="6"/>
  <c r="T1470" i="6"/>
  <c r="T1478" i="6"/>
  <c r="T1486" i="6"/>
  <c r="T1520" i="6"/>
  <c r="AA1522" i="6"/>
  <c r="AB1523" i="6"/>
  <c r="T1528" i="6"/>
  <c r="AA1530" i="6"/>
  <c r="AB1530" i="6" s="1"/>
  <c r="AB1531" i="6"/>
  <c r="T1536" i="6"/>
  <c r="AA1538" i="6"/>
  <c r="AB1539" i="6"/>
  <c r="T1544" i="6"/>
  <c r="AA1546" i="6"/>
  <c r="AB1547" i="6"/>
  <c r="T1417" i="6"/>
  <c r="AA1425" i="6"/>
  <c r="AB1427" i="6"/>
  <c r="AA1433" i="6"/>
  <c r="AB1435" i="6"/>
  <c r="AA1441" i="6"/>
  <c r="AB1443" i="6"/>
  <c r="AA1449" i="6"/>
  <c r="AB1451" i="6"/>
  <c r="AA1457" i="6"/>
  <c r="AB1459" i="6"/>
  <c r="AA1465" i="6"/>
  <c r="AB1467" i="6"/>
  <c r="AA1473" i="6"/>
  <c r="AB1473" i="6" s="1"/>
  <c r="AB1475" i="6"/>
  <c r="AA1481" i="6"/>
  <c r="AB1483" i="6"/>
  <c r="AA1489" i="6"/>
  <c r="AB1489" i="6" s="1"/>
  <c r="AB1491" i="6"/>
  <c r="AA1497" i="6"/>
  <c r="AB1497" i="6" s="1"/>
  <c r="AB1499" i="6"/>
  <c r="AA1505" i="6"/>
  <c r="AB1505" i="6" s="1"/>
  <c r="AB1507" i="6"/>
  <c r="AA1513" i="6"/>
  <c r="AB1513" i="6" s="1"/>
  <c r="AB1515" i="6"/>
  <c r="T1516" i="6"/>
  <c r="AB1550" i="6"/>
  <c r="AB1576" i="6"/>
  <c r="AA1270" i="6"/>
  <c r="T1311" i="6"/>
  <c r="T1319" i="6"/>
  <c r="T1327" i="6"/>
  <c r="T1335" i="6"/>
  <c r="T1343" i="6"/>
  <c r="T1351" i="6"/>
  <c r="T1359" i="6"/>
  <c r="AA1368" i="6"/>
  <c r="AB1368" i="6" s="1"/>
  <c r="T1378" i="6"/>
  <c r="T1379" i="6"/>
  <c r="AA1407" i="6"/>
  <c r="AA1412" i="6"/>
  <c r="AB1420" i="6"/>
  <c r="T1426" i="6"/>
  <c r="T1434" i="6"/>
  <c r="T1442" i="6"/>
  <c r="AB1519" i="6"/>
  <c r="AB1527" i="6"/>
  <c r="AB1535" i="6"/>
  <c r="AB1543" i="6"/>
  <c r="T1548" i="6"/>
  <c r="AB1393" i="6"/>
  <c r="T1395" i="6"/>
  <c r="AA1395" i="6"/>
  <c r="AB1402" i="6"/>
  <c r="T1405" i="6"/>
  <c r="AA1419" i="6"/>
  <c r="AA1421" i="6"/>
  <c r="AB1423" i="6"/>
  <c r="T1424" i="6"/>
  <c r="AA1426" i="6"/>
  <c r="AB1428" i="6"/>
  <c r="AA1429" i="6"/>
  <c r="AB1431" i="6"/>
  <c r="T1432" i="6"/>
  <c r="AA1434" i="6"/>
  <c r="AB1436" i="6"/>
  <c r="AA1437" i="6"/>
  <c r="AB1439" i="6"/>
  <c r="T1440" i="6"/>
  <c r="AA1442" i="6"/>
  <c r="AB1444" i="6"/>
  <c r="AA1445" i="6"/>
  <c r="AB1447" i="6"/>
  <c r="T1448" i="6"/>
  <c r="AA1450" i="6"/>
  <c r="AB1452" i="6"/>
  <c r="AA1453" i="6"/>
  <c r="AB1455" i="6"/>
  <c r="T1456" i="6"/>
  <c r="AA1458" i="6"/>
  <c r="AB1458" i="6" s="1"/>
  <c r="AB1460" i="6"/>
  <c r="AA1461" i="6"/>
  <c r="AB1463" i="6"/>
  <c r="T1464" i="6"/>
  <c r="AA1466" i="6"/>
  <c r="AB1468" i="6"/>
  <c r="AA1469" i="6"/>
  <c r="AB1471" i="6"/>
  <c r="T1472" i="6"/>
  <c r="AA1474" i="6"/>
  <c r="AB1476" i="6"/>
  <c r="AA1477" i="6"/>
  <c r="AB1477" i="6" s="1"/>
  <c r="AB1479" i="6"/>
  <c r="T1480" i="6"/>
  <c r="AA1482" i="6"/>
  <c r="AB1484" i="6"/>
  <c r="AA1485" i="6"/>
  <c r="AB1487" i="6"/>
  <c r="T1488" i="6"/>
  <c r="AA1490" i="6"/>
  <c r="AB1492" i="6"/>
  <c r="AA1493" i="6"/>
  <c r="AB1493" i="6" s="1"/>
  <c r="AB1495" i="6"/>
  <c r="T1496" i="6"/>
  <c r="AA1498" i="6"/>
  <c r="AB1500" i="6"/>
  <c r="AB1501" i="6"/>
  <c r="AA1501" i="6"/>
  <c r="AB1503" i="6"/>
  <c r="T1504" i="6"/>
  <c r="AA1506" i="6"/>
  <c r="AB1508" i="6"/>
  <c r="AA1509" i="6"/>
  <c r="AB1509" i="6" s="1"/>
  <c r="AB1511" i="6"/>
  <c r="T1512" i="6"/>
  <c r="AA1514" i="6"/>
  <c r="AB1518" i="6"/>
  <c r="AB1524" i="6"/>
  <c r="AB1526" i="6"/>
  <c r="AB1532" i="6"/>
  <c r="AB1534" i="6"/>
  <c r="AB1540" i="6"/>
  <c r="AB1542" i="6"/>
  <c r="AA1557" i="6"/>
  <c r="T1366" i="6"/>
  <c r="T1374" i="6"/>
  <c r="T1382" i="6"/>
  <c r="T1390" i="6"/>
  <c r="T1397" i="6"/>
  <c r="AA1400" i="6"/>
  <c r="T1410" i="6"/>
  <c r="T1415" i="6"/>
  <c r="T1416" i="6"/>
  <c r="AB1556" i="6"/>
  <c r="AA1559" i="6"/>
  <c r="T1561" i="6"/>
  <c r="AA1565" i="6"/>
  <c r="T1578" i="6"/>
  <c r="AB1580" i="6"/>
  <c r="T1586" i="6"/>
  <c r="AA1593" i="6"/>
  <c r="AA1597" i="6"/>
  <c r="AA1608" i="6"/>
  <c r="AB1554" i="6"/>
  <c r="AB1557" i="6"/>
  <c r="AB1562" i="6"/>
  <c r="AB1566" i="6"/>
  <c r="T1573" i="6"/>
  <c r="AB1574" i="6"/>
  <c r="AB1581" i="6"/>
  <c r="AB1584" i="6"/>
  <c r="AA1589" i="6"/>
  <c r="AB1612" i="6"/>
  <c r="AA1517" i="6"/>
  <c r="AB1517" i="6" s="1"/>
  <c r="AA1521" i="6"/>
  <c r="AA1525" i="6"/>
  <c r="AA1529" i="6"/>
  <c r="AA1533" i="6"/>
  <c r="AA1537" i="6"/>
  <c r="AA1541" i="6"/>
  <c r="AA1545" i="6"/>
  <c r="AA1549" i="6"/>
  <c r="AA1553" i="6"/>
  <c r="AB1558" i="6"/>
  <c r="AA1560" i="6"/>
  <c r="AB1564" i="6"/>
  <c r="T1568" i="6"/>
  <c r="AB1571" i="6"/>
  <c r="T1593" i="6"/>
  <c r="AB1600" i="6"/>
  <c r="AB1551" i="6"/>
  <c r="AB1552" i="6"/>
  <c r="AA1561" i="6"/>
  <c r="AB1572" i="6"/>
  <c r="AA1578" i="6"/>
  <c r="AB1582" i="6"/>
  <c r="AA1586" i="6"/>
  <c r="T1589" i="6"/>
  <c r="AA1591" i="6"/>
  <c r="AB1603" i="6"/>
  <c r="AB1604" i="6"/>
  <c r="AB1614" i="6"/>
  <c r="AA1618" i="6"/>
  <c r="AB1624" i="6"/>
  <c r="AA1639" i="6"/>
  <c r="AA1650" i="6"/>
  <c r="AA1698" i="6"/>
  <c r="T1585" i="6"/>
  <c r="AB1595" i="6"/>
  <c r="AA1596" i="6"/>
  <c r="AB1596" i="6" s="1"/>
  <c r="AB1602" i="6"/>
  <c r="T1606" i="6"/>
  <c r="T1613" i="6"/>
  <c r="AA1616" i="6"/>
  <c r="AB1616" i="6" s="1"/>
  <c r="T1618" i="6"/>
  <c r="T1621" i="6"/>
  <c r="AA1631" i="6"/>
  <c r="AA1666" i="6"/>
  <c r="T1398" i="6"/>
  <c r="T1406" i="6"/>
  <c r="T1411" i="6"/>
  <c r="T1419" i="6"/>
  <c r="T1577" i="6"/>
  <c r="AA1583" i="6"/>
  <c r="AB1583" i="6" s="1"/>
  <c r="AB1587" i="6"/>
  <c r="AA1588" i="6"/>
  <c r="AB1588" i="6" s="1"/>
  <c r="AB1594" i="6"/>
  <c r="T1598" i="6"/>
  <c r="AA1598" i="6"/>
  <c r="AB1599" i="6"/>
  <c r="T1605" i="6"/>
  <c r="T1609" i="6"/>
  <c r="T1617" i="6"/>
  <c r="AB1619" i="6"/>
  <c r="T1628" i="6"/>
  <c r="AB1632" i="6"/>
  <c r="AA1635" i="6"/>
  <c r="T1569" i="6"/>
  <c r="AA1575" i="6"/>
  <c r="AB1575" i="6" s="1"/>
  <c r="AB1579" i="6"/>
  <c r="AA1590" i="6"/>
  <c r="T1591" i="6"/>
  <c r="AB1592" i="6"/>
  <c r="T1597" i="6"/>
  <c r="T1601" i="6"/>
  <c r="AA1607" i="6"/>
  <c r="T1610" i="6"/>
  <c r="AA1610" i="6"/>
  <c r="AB1611" i="6"/>
  <c r="AA1623" i="6"/>
  <c r="AB1623" i="6" s="1"/>
  <c r="AA1626" i="6"/>
  <c r="AA1627" i="6"/>
  <c r="T1630" i="6"/>
  <c r="AB1638" i="6"/>
  <c r="T1643" i="6"/>
  <c r="AA1649" i="6"/>
  <c r="AB1650" i="6"/>
  <c r="AB1658" i="6"/>
  <c r="AA1661" i="6"/>
  <c r="AA1664" i="6"/>
  <c r="AB1664" i="6" s="1"/>
  <c r="AB1667" i="6"/>
  <c r="AA1678" i="6"/>
  <c r="AB1678" i="6" s="1"/>
  <c r="AA1682" i="6"/>
  <c r="AB1686" i="6"/>
  <c r="AB1695" i="6"/>
  <c r="AA1700" i="6"/>
  <c r="T1712" i="6"/>
  <c r="T1715" i="6"/>
  <c r="AB1718" i="6"/>
  <c r="AA1725" i="6"/>
  <c r="AA1726" i="6"/>
  <c r="AA1750" i="6"/>
  <c r="AA1758" i="6"/>
  <c r="AB1758" i="6" s="1"/>
  <c r="T1787" i="6"/>
  <c r="T1555" i="6"/>
  <c r="T1559" i="6"/>
  <c r="T1563" i="6"/>
  <c r="T1567" i="6"/>
  <c r="T1626" i="6"/>
  <c r="T1634" i="6"/>
  <c r="AA1634" i="6"/>
  <c r="T1647" i="6"/>
  <c r="T1648" i="6"/>
  <c r="T1652" i="6"/>
  <c r="AA1652" i="6"/>
  <c r="T1655" i="6"/>
  <c r="T1659" i="6"/>
  <c r="T1661" i="6"/>
  <c r="AA1665" i="6"/>
  <c r="AB1665" i="6" s="1"/>
  <c r="AB1674" i="6"/>
  <c r="AA1677" i="6"/>
  <c r="AA1680" i="6"/>
  <c r="T1683" i="6"/>
  <c r="AA1694" i="6"/>
  <c r="AB1702" i="6"/>
  <c r="AA1709" i="6"/>
  <c r="AA1710" i="6"/>
  <c r="AA1714" i="6"/>
  <c r="AB1727" i="6"/>
  <c r="AA1728" i="6"/>
  <c r="AA1742" i="6"/>
  <c r="AB1742" i="6" s="1"/>
  <c r="T1771" i="6"/>
  <c r="T1775" i="6"/>
  <c r="AB1783" i="6"/>
  <c r="T1795" i="6"/>
  <c r="T1615" i="6"/>
  <c r="T1620" i="6"/>
  <c r="AB1627" i="6"/>
  <c r="AB1635" i="6"/>
  <c r="T1636" i="6"/>
  <c r="AA1646" i="6"/>
  <c r="AB1654" i="6"/>
  <c r="T1663" i="6"/>
  <c r="T1668" i="6"/>
  <c r="AA1668" i="6"/>
  <c r="T1671" i="6"/>
  <c r="T1675" i="6"/>
  <c r="T1677" i="6"/>
  <c r="AA1681" i="6"/>
  <c r="AB1682" i="6"/>
  <c r="AB1690" i="6"/>
  <c r="AA1693" i="6"/>
  <c r="AA1696" i="6"/>
  <c r="AB1696" i="6" s="1"/>
  <c r="AB1699" i="6"/>
  <c r="AB1700" i="6"/>
  <c r="AB1709" i="6"/>
  <c r="T1711" i="6"/>
  <c r="AA1712" i="6"/>
  <c r="AB1722" i="6"/>
  <c r="T1723" i="6"/>
  <c r="AB1726" i="6"/>
  <c r="AB1730" i="6"/>
  <c r="AB1750" i="6"/>
  <c r="T1755" i="6"/>
  <c r="T1759" i="6"/>
  <c r="AB1767" i="6"/>
  <c r="AA1782" i="6"/>
  <c r="AB1791" i="6"/>
  <c r="AB1622" i="6"/>
  <c r="AB1642" i="6"/>
  <c r="AA1645" i="6"/>
  <c r="AA1648" i="6"/>
  <c r="AB1651" i="6"/>
  <c r="AA1662" i="6"/>
  <c r="AB1662" i="6" s="1"/>
  <c r="AB1670" i="6"/>
  <c r="AB1679" i="6"/>
  <c r="T1684" i="6"/>
  <c r="AA1684" i="6"/>
  <c r="T1687" i="6"/>
  <c r="T1691" i="6"/>
  <c r="T1693" i="6"/>
  <c r="AA1697" i="6"/>
  <c r="AB1697" i="6" s="1"/>
  <c r="AB1698" i="6"/>
  <c r="AB1706" i="6"/>
  <c r="T1707" i="6"/>
  <c r="AB1714" i="6"/>
  <c r="T1728" i="6"/>
  <c r="AB1734" i="6"/>
  <c r="T1739" i="6"/>
  <c r="T1743" i="6"/>
  <c r="AB1751" i="6"/>
  <c r="AA1766" i="6"/>
  <c r="AA1774" i="6"/>
  <c r="AA1798" i="6"/>
  <c r="T1803" i="6"/>
  <c r="AA1640" i="6"/>
  <c r="AB1653" i="6"/>
  <c r="AA1656" i="6"/>
  <c r="AB1669" i="6"/>
  <c r="AA1672" i="6"/>
  <c r="AB1685" i="6"/>
  <c r="AA1688" i="6"/>
  <c r="AB1701" i="6"/>
  <c r="T1703" i="6"/>
  <c r="AA1704" i="6"/>
  <c r="AB1717" i="6"/>
  <c r="T1719" i="6"/>
  <c r="AA1720" i="6"/>
  <c r="AB1733" i="6"/>
  <c r="T1735" i="6"/>
  <c r="AA1736" i="6"/>
  <c r="AB1746" i="6"/>
  <c r="AB1749" i="6"/>
  <c r="AA1752" i="6"/>
  <c r="AB1762" i="6"/>
  <c r="AB1765" i="6"/>
  <c r="AA1768" i="6"/>
  <c r="AB1768" i="6" s="1"/>
  <c r="AB1778" i="6"/>
  <c r="AB1781" i="6"/>
  <c r="AA1784" i="6"/>
  <c r="AB1784" i="6" s="1"/>
  <c r="AA1802" i="6"/>
  <c r="AB1805" i="6"/>
  <c r="AA1810" i="6"/>
  <c r="AA1826" i="6"/>
  <c r="AB1826" i="6" s="1"/>
  <c r="T1625" i="6"/>
  <c r="T1629" i="6"/>
  <c r="T1633" i="6"/>
  <c r="T1637" i="6"/>
  <c r="T1641" i="6"/>
  <c r="AA1644" i="6"/>
  <c r="T1657" i="6"/>
  <c r="AA1660" i="6"/>
  <c r="AB1660" i="6" s="1"/>
  <c r="T1673" i="6"/>
  <c r="AA1676" i="6"/>
  <c r="T1689" i="6"/>
  <c r="AA1692" i="6"/>
  <c r="T1705" i="6"/>
  <c r="AA1708" i="6"/>
  <c r="T1721" i="6"/>
  <c r="AA1724" i="6"/>
  <c r="T1737" i="6"/>
  <c r="AA1740" i="6"/>
  <c r="AB1740" i="6" s="1"/>
  <c r="T1753" i="6"/>
  <c r="AA1756" i="6"/>
  <c r="T1769" i="6"/>
  <c r="AA1772" i="6"/>
  <c r="T1785" i="6"/>
  <c r="AA1788" i="6"/>
  <c r="T1793" i="6"/>
  <c r="AA1793" i="6"/>
  <c r="AB1797" i="6"/>
  <c r="AB1799" i="6"/>
  <c r="T1800" i="6"/>
  <c r="AA1800" i="6"/>
  <c r="T1815" i="6"/>
  <c r="AB1738" i="6"/>
  <c r="AB1741" i="6"/>
  <c r="AA1744" i="6"/>
  <c r="AB1754" i="6"/>
  <c r="AB1757" i="6"/>
  <c r="AA1760" i="6"/>
  <c r="AB1770" i="6"/>
  <c r="AB1773" i="6"/>
  <c r="AA1776" i="6"/>
  <c r="AB1786" i="6"/>
  <c r="AB1789" i="6"/>
  <c r="AA1792" i="6"/>
  <c r="AB1792" i="6" s="1"/>
  <c r="AA1794" i="6"/>
  <c r="AA1796" i="6"/>
  <c r="AB1802" i="6"/>
  <c r="AB1807" i="6"/>
  <c r="AB1819" i="6"/>
  <c r="T1823" i="6"/>
  <c r="AB1713" i="6"/>
  <c r="AA1716" i="6"/>
  <c r="AB1729" i="6"/>
  <c r="T1731" i="6"/>
  <c r="AA1732" i="6"/>
  <c r="T1744" i="6"/>
  <c r="T1745" i="6"/>
  <c r="T1747" i="6"/>
  <c r="AA1748" i="6"/>
  <c r="T1760" i="6"/>
  <c r="T1761" i="6"/>
  <c r="T1763" i="6"/>
  <c r="AA1764" i="6"/>
  <c r="T1776" i="6"/>
  <c r="T1777" i="6"/>
  <c r="T1779" i="6"/>
  <c r="AA1780" i="6"/>
  <c r="AB1798" i="6"/>
  <c r="AB1806" i="6"/>
  <c r="AA1808" i="6"/>
  <c r="AB1811" i="6"/>
  <c r="AB1817" i="6"/>
  <c r="AA1818" i="6"/>
  <c r="AB1833" i="6"/>
  <c r="AB1832" i="6"/>
  <c r="T1835" i="6"/>
  <c r="T1837" i="6"/>
  <c r="AB1840" i="6"/>
  <c r="AA1843" i="6"/>
  <c r="T1801" i="6"/>
  <c r="AA1804" i="6"/>
  <c r="AB1809" i="6"/>
  <c r="T1812" i="6"/>
  <c r="AA1812" i="6"/>
  <c r="T1821" i="6"/>
  <c r="AA1821" i="6"/>
  <c r="AB1825" i="6"/>
  <c r="T1834" i="6"/>
  <c r="AA1839" i="6"/>
  <c r="AB1839" i="6" s="1"/>
  <c r="T1843" i="6"/>
  <c r="AA1845" i="6"/>
  <c r="AA1848" i="6"/>
  <c r="AA1849" i="6"/>
  <c r="T1853" i="6"/>
  <c r="AA1857" i="6"/>
  <c r="AA1820" i="6"/>
  <c r="AA1822" i="6"/>
  <c r="AA1824" i="6"/>
  <c r="AA1838" i="6"/>
  <c r="AB1844" i="6"/>
  <c r="AA1846" i="6"/>
  <c r="AB1810" i="6"/>
  <c r="AB1814" i="6"/>
  <c r="AA1827" i="6"/>
  <c r="T1830" i="6"/>
  <c r="AA1835" i="6"/>
  <c r="T1838" i="6"/>
  <c r="AA1841" i="6"/>
  <c r="AA1847" i="6"/>
  <c r="AB1849" i="6"/>
  <c r="T1850" i="6"/>
  <c r="AB1855" i="6"/>
  <c r="T1862" i="6"/>
  <c r="AB1841" i="6"/>
  <c r="AB1856" i="6"/>
  <c r="T1869" i="6"/>
  <c r="AA1881" i="6"/>
  <c r="AA1886" i="6"/>
  <c r="T1854" i="6"/>
  <c r="T1861" i="6"/>
  <c r="T1864" i="6"/>
  <c r="AA1864" i="6"/>
  <c r="AA1870" i="6"/>
  <c r="AA1875" i="6"/>
  <c r="AA1878" i="6"/>
  <c r="AB1885" i="6"/>
  <c r="AB1860" i="6"/>
  <c r="AB1863" i="6"/>
  <c r="AB1865" i="6"/>
  <c r="T1866" i="6"/>
  <c r="T1867" i="6"/>
  <c r="T1870" i="6"/>
  <c r="AB1873" i="6"/>
  <c r="T1875" i="6"/>
  <c r="T1813" i="6"/>
  <c r="AA1816" i="6"/>
  <c r="AB1829" i="6"/>
  <c r="T1842" i="6"/>
  <c r="AA1842" i="6"/>
  <c r="T1846" i="6"/>
  <c r="T1847" i="6"/>
  <c r="AB1852" i="6"/>
  <c r="T1859" i="6"/>
  <c r="AA1859" i="6"/>
  <c r="AB1871" i="6"/>
  <c r="AB1872" i="6"/>
  <c r="T1878" i="6"/>
  <c r="AB1876" i="6"/>
  <c r="AB1877" i="6"/>
  <c r="AA1889" i="6"/>
  <c r="AB1889" i="6" s="1"/>
  <c r="T1893" i="6"/>
  <c r="T1828" i="6"/>
  <c r="AA1831" i="6"/>
  <c r="AB1836" i="6"/>
  <c r="T1848" i="6"/>
  <c r="T1858" i="6"/>
  <c r="AA1867" i="6"/>
  <c r="AB1868" i="6"/>
  <c r="T1879" i="6"/>
  <c r="AA1879" i="6"/>
  <c r="T1880" i="6"/>
  <c r="T1886" i="6"/>
  <c r="T1891" i="6"/>
  <c r="AA1891" i="6"/>
  <c r="AB1892" i="6"/>
  <c r="AB1896" i="6"/>
  <c r="AA1897" i="6"/>
  <c r="AB1900" i="6"/>
  <c r="AA1901" i="6"/>
  <c r="AB1901" i="6" s="1"/>
  <c r="AB1904" i="6"/>
  <c r="AA1905" i="6"/>
  <c r="AA1910" i="6"/>
  <c r="AA1913" i="6"/>
  <c r="AB1913" i="6" s="1"/>
  <c r="T1882" i="6"/>
  <c r="AB1909" i="6"/>
  <c r="T1874" i="6"/>
  <c r="AA1880" i="6"/>
  <c r="AB1884" i="6"/>
  <c r="AB1897" i="6"/>
  <c r="T1905" i="6"/>
  <c r="T1887" i="6"/>
  <c r="T1895" i="6"/>
  <c r="T1903" i="6"/>
  <c r="T1914" i="6"/>
  <c r="AA1920" i="6"/>
  <c r="T1921" i="6"/>
  <c r="AA1921" i="6"/>
  <c r="T1922" i="6"/>
  <c r="T1911" i="6"/>
  <c r="T1915" i="6"/>
  <c r="T1899" i="6"/>
  <c r="T1907" i="6"/>
  <c r="T1918" i="6"/>
  <c r="AB1919" i="6"/>
  <c r="AA1926" i="6"/>
  <c r="AA1915" i="6"/>
  <c r="AA1916" i="6"/>
  <c r="T1917" i="6"/>
  <c r="AA1918" i="6"/>
  <c r="T1923" i="6"/>
  <c r="AB1925" i="6"/>
  <c r="T1928" i="6"/>
  <c r="AB1939" i="6"/>
  <c r="AB1940" i="6"/>
  <c r="AA1938" i="6"/>
  <c r="AA1890" i="6"/>
  <c r="AB1890" i="6" s="1"/>
  <c r="AA1894" i="6"/>
  <c r="AA1898" i="6"/>
  <c r="AB1898" i="6" s="1"/>
  <c r="AA1902" i="6"/>
  <c r="AA1906" i="6"/>
  <c r="AB1927" i="6"/>
  <c r="AA1928" i="6"/>
  <c r="AA1936" i="6"/>
  <c r="AA1930" i="6"/>
  <c r="AB1932" i="6"/>
  <c r="T1924" i="6"/>
  <c r="T1926" i="6"/>
  <c r="T1934" i="6"/>
  <c r="T1942" i="6"/>
  <c r="AB1960" i="6"/>
  <c r="AA1956" i="6"/>
  <c r="AB1962" i="6"/>
  <c r="T1912" i="6"/>
  <c r="T1920" i="6"/>
  <c r="AA1923" i="6"/>
  <c r="T1930" i="6"/>
  <c r="T1938" i="6"/>
  <c r="T1946" i="6"/>
  <c r="AB1951" i="6"/>
  <c r="T1959" i="6"/>
  <c r="T1963" i="6"/>
  <c r="AB1935" i="6"/>
  <c r="T1936" i="6"/>
  <c r="AB1943" i="6"/>
  <c r="T1944" i="6"/>
  <c r="AA1946" i="6"/>
  <c r="AB1957" i="6"/>
  <c r="T1958" i="6"/>
  <c r="T1948" i="6"/>
  <c r="T1950" i="6"/>
  <c r="T1952" i="6"/>
  <c r="T1954" i="6"/>
  <c r="AB1955" i="6"/>
  <c r="AB1966" i="6"/>
  <c r="T1967" i="6"/>
  <c r="AB1970" i="6"/>
  <c r="AA1971" i="6"/>
  <c r="AB1978" i="6"/>
  <c r="AA1929" i="6"/>
  <c r="AA1933" i="6"/>
  <c r="AA1937" i="6"/>
  <c r="AA1941" i="6"/>
  <c r="AA1945" i="6"/>
  <c r="AA1949" i="6"/>
  <c r="AA1953" i="6"/>
  <c r="T1969" i="6"/>
  <c r="AA1969" i="6"/>
  <c r="AA1991" i="6"/>
  <c r="T1961" i="6"/>
  <c r="AA1961" i="6"/>
  <c r="AA1964" i="6"/>
  <c r="T1971" i="6"/>
  <c r="T1975" i="6"/>
  <c r="AA1975" i="6"/>
  <c r="T1964" i="6"/>
  <c r="AA1967" i="6"/>
  <c r="AB1968" i="6"/>
  <c r="T1972" i="6"/>
  <c r="AA1972" i="6"/>
  <c r="AB1973" i="6"/>
  <c r="AA1974" i="6"/>
  <c r="AB1974" i="6" s="1"/>
  <c r="AB1989" i="6"/>
  <c r="T1990" i="6"/>
  <c r="T1999" i="6"/>
  <c r="T1956" i="6"/>
  <c r="AB1965" i="6"/>
  <c r="T1976" i="6"/>
  <c r="AA1976" i="6"/>
  <c r="T1977" i="6"/>
  <c r="AA1985" i="6"/>
  <c r="T1986" i="6"/>
  <c r="T1988" i="6"/>
  <c r="T1997" i="6"/>
  <c r="AA2004" i="6"/>
  <c r="T1979" i="6"/>
  <c r="T1982" i="6"/>
  <c r="AA1987" i="6"/>
  <c r="AB1987" i="6" s="1"/>
  <c r="AB1991" i="6"/>
  <c r="T1995" i="6"/>
  <c r="AB1981" i="6"/>
  <c r="AA1983" i="6"/>
  <c r="AA1986" i="6"/>
  <c r="AA1989" i="6"/>
  <c r="AB1992" i="6"/>
  <c r="AA1993" i="6"/>
  <c r="AB1993" i="6" s="1"/>
  <c r="T2000" i="6"/>
  <c r="T2001" i="6"/>
  <c r="AA2002" i="6"/>
  <c r="AA2003" i="6"/>
  <c r="AB2004" i="6"/>
  <c r="T1994" i="6"/>
  <c r="T1996" i="6"/>
  <c r="AA1997" i="6"/>
  <c r="AA2008" i="6"/>
  <c r="AA2010" i="6"/>
  <c r="T2011" i="6"/>
  <c r="AA2012" i="6"/>
  <c r="AB2012" i="6" s="1"/>
  <c r="AB2010" i="6"/>
  <c r="AA2014" i="6"/>
  <c r="AA2018" i="6"/>
  <c r="AA2019" i="6"/>
  <c r="AA1998" i="6"/>
  <c r="AA1999" i="6"/>
  <c r="AA2015" i="6"/>
  <c r="AA1994" i="6"/>
  <c r="AA1995" i="6"/>
  <c r="AA2001" i="6"/>
  <c r="T2006" i="6"/>
  <c r="AA2006" i="6"/>
  <c r="T2007" i="6"/>
  <c r="AA2017" i="6"/>
  <c r="AB2015" i="6"/>
  <c r="AA2022" i="6"/>
  <c r="AA2023" i="6"/>
  <c r="AB2023" i="6" s="1"/>
  <c r="AA1984" i="6"/>
  <c r="AB1984" i="6" s="1"/>
  <c r="AA1988" i="6"/>
  <c r="AA1992" i="6"/>
  <c r="AA1996" i="6"/>
  <c r="AA2000" i="6"/>
  <c r="T2009" i="6"/>
  <c r="AA2009" i="6"/>
  <c r="AB2016" i="6"/>
  <c r="T2018" i="6"/>
  <c r="T2019" i="6"/>
  <c r="AB2020" i="6"/>
  <c r="T2013" i="6"/>
  <c r="T2014" i="6"/>
  <c r="T2021" i="6"/>
  <c r="T2022" i="6"/>
  <c r="AB2028" i="6"/>
  <c r="T2035" i="6"/>
  <c r="AA2035" i="6"/>
  <c r="AB2024" i="6"/>
  <c r="AB2026" i="6"/>
  <c r="AA2027" i="6"/>
  <c r="AB2027" i="6" s="1"/>
  <c r="AA2029" i="6"/>
  <c r="AA2031" i="6"/>
  <c r="AB2031" i="6" s="1"/>
  <c r="AA2032" i="6"/>
  <c r="AB2032" i="6" s="1"/>
  <c r="AA2034" i="6"/>
  <c r="T2005" i="6"/>
  <c r="AB2033" i="6"/>
  <c r="AB2038" i="6"/>
  <c r="T2017" i="6"/>
  <c r="T2025" i="6"/>
  <c r="T2030" i="6"/>
  <c r="AB2036" i="6"/>
  <c r="AA2037" i="6"/>
  <c r="AB2040" i="6"/>
  <c r="AA2039" i="6"/>
  <c r="AA2040" i="6"/>
  <c r="T2034" i="6"/>
  <c r="AA2048" i="6"/>
  <c r="T2053" i="6"/>
  <c r="AB2041" i="6"/>
  <c r="T2049" i="6"/>
  <c r="T2050" i="6"/>
  <c r="AA2050" i="6"/>
  <c r="AA2051" i="6"/>
  <c r="AA2056" i="6"/>
  <c r="T2045" i="6"/>
  <c r="T2029" i="6"/>
  <c r="T2037" i="6"/>
  <c r="T2042" i="6"/>
  <c r="AA2042" i="6"/>
  <c r="AA2043" i="6"/>
  <c r="AA2047" i="6"/>
  <c r="AB2047" i="6" s="1"/>
  <c r="T2048" i="6"/>
  <c r="AA2049" i="6"/>
  <c r="AA2055" i="6"/>
  <c r="T2057" i="6"/>
  <c r="T2056" i="6"/>
  <c r="AA2058" i="6"/>
  <c r="AB2058" i="6" s="1"/>
  <c r="T2044" i="6"/>
  <c r="T2046" i="6"/>
  <c r="AA2046" i="6"/>
  <c r="T2052" i="6"/>
  <c r="AA2054" i="6"/>
  <c r="AB2054" i="6" s="1"/>
  <c r="AA2057" i="6"/>
  <c r="AA2059" i="6"/>
  <c r="AB2059" i="6" s="1"/>
  <c r="AB1510" i="6" l="1"/>
  <c r="AB1502" i="6"/>
  <c r="AB1494" i="6"/>
  <c r="AB23" i="6"/>
  <c r="S400" i="5"/>
  <c r="AB2017" i="6"/>
  <c r="AB1994" i="6"/>
  <c r="AB1956" i="6"/>
  <c r="AB1975" i="6"/>
  <c r="AB1954" i="6"/>
  <c r="AB1936" i="6"/>
  <c r="AB1912" i="6"/>
  <c r="AB1923" i="6"/>
  <c r="AB1929" i="6"/>
  <c r="AB1915" i="6"/>
  <c r="AB1914" i="6"/>
  <c r="AB1905" i="6"/>
  <c r="AB1882" i="6"/>
  <c r="AB1893" i="6"/>
  <c r="AB1878" i="6"/>
  <c r="AB1813" i="6"/>
  <c r="AB1869" i="6"/>
  <c r="AB1838" i="6"/>
  <c r="AB1843" i="6"/>
  <c r="AB1821" i="6"/>
  <c r="AB1801" i="6"/>
  <c r="AB1835" i="6"/>
  <c r="AB1776" i="6"/>
  <c r="AB1761" i="6"/>
  <c r="AB1747" i="6"/>
  <c r="AB1785" i="6"/>
  <c r="AB1721" i="6"/>
  <c r="AB1673" i="6"/>
  <c r="AB1633" i="6"/>
  <c r="AB1672" i="6"/>
  <c r="AB1739" i="6"/>
  <c r="AB1728" i="6"/>
  <c r="AB1687" i="6"/>
  <c r="AB1759" i="6"/>
  <c r="AB1708" i="6"/>
  <c r="AB1663" i="6"/>
  <c r="AB1644" i="6"/>
  <c r="AB1615" i="6"/>
  <c r="AB1655" i="6"/>
  <c r="AB1648" i="6"/>
  <c r="AB1626" i="6"/>
  <c r="AB1567" i="6"/>
  <c r="AB1715" i="6"/>
  <c r="AB1640" i="6"/>
  <c r="AB1610" i="6"/>
  <c r="AB1597" i="6"/>
  <c r="AB1628" i="6"/>
  <c r="AB1411" i="6"/>
  <c r="AB1398" i="6"/>
  <c r="AB1618" i="6"/>
  <c r="AB1606" i="6"/>
  <c r="AB1593" i="6"/>
  <c r="AB1578" i="6"/>
  <c r="AB1416" i="6"/>
  <c r="AB1397" i="6"/>
  <c r="AB1512" i="6"/>
  <c r="AB1496" i="6"/>
  <c r="AB1472" i="6"/>
  <c r="AB1405" i="6"/>
  <c r="AB1378" i="6"/>
  <c r="AB1359" i="6"/>
  <c r="AB1343" i="6"/>
  <c r="AB1327" i="6"/>
  <c r="AB1311" i="6"/>
  <c r="AB1516" i="6"/>
  <c r="AB1545" i="6"/>
  <c r="AB1520" i="6"/>
  <c r="AB1514" i="6"/>
  <c r="AB1478" i="6"/>
  <c r="AB1347" i="6"/>
  <c r="AB1315" i="6"/>
  <c r="AB1307" i="6"/>
  <c r="AB1291" i="6"/>
  <c r="AB1275" i="6"/>
  <c r="AB1376" i="6"/>
  <c r="AB1387" i="6"/>
  <c r="AB1352" i="6"/>
  <c r="AB1326" i="6"/>
  <c r="AB1412" i="6"/>
  <c r="AB1373" i="6"/>
  <c r="AB1346" i="6"/>
  <c r="AB1321" i="6"/>
  <c r="AB1259" i="6"/>
  <c r="AB1357" i="6"/>
  <c r="AB1309" i="6"/>
  <c r="AB1215" i="6"/>
  <c r="AB1196" i="6"/>
  <c r="AB1118" i="6"/>
  <c r="AB1341" i="6"/>
  <c r="AB1318" i="6"/>
  <c r="AB1284" i="6"/>
  <c r="AB1265" i="6"/>
  <c r="AB1043" i="6"/>
  <c r="AB1028" i="6"/>
  <c r="AB1012" i="6"/>
  <c r="AB1334" i="6"/>
  <c r="AB1250" i="6"/>
  <c r="AB1174" i="6"/>
  <c r="AB799" i="6"/>
  <c r="AB750" i="6"/>
  <c r="AB1207" i="6"/>
  <c r="AB1149" i="6"/>
  <c r="AB1089" i="6"/>
  <c r="AB1014" i="6"/>
  <c r="AB903" i="6"/>
  <c r="AB732" i="6"/>
  <c r="AB695" i="6"/>
  <c r="AB663" i="6"/>
  <c r="AB631" i="6"/>
  <c r="AB599" i="6"/>
  <c r="AB567" i="6"/>
  <c r="AB545" i="6"/>
  <c r="AB1158" i="6"/>
  <c r="AB1151" i="6"/>
  <c r="AB1124" i="6"/>
  <c r="AB1175" i="6"/>
  <c r="AB1110" i="6"/>
  <c r="AB1041" i="6"/>
  <c r="AB899" i="6"/>
  <c r="AB869" i="6"/>
  <c r="AB853" i="6"/>
  <c r="AB837" i="6"/>
  <c r="AB821" i="6"/>
  <c r="AB768" i="6"/>
  <c r="AB723" i="6"/>
  <c r="AB691" i="6"/>
  <c r="AB659" i="6"/>
  <c r="AB627" i="6"/>
  <c r="AB595" i="6"/>
  <c r="AB557" i="6"/>
  <c r="AB525" i="6"/>
  <c r="AB1178" i="6"/>
  <c r="AB1155" i="6"/>
  <c r="AB990" i="6"/>
  <c r="AB926" i="6"/>
  <c r="AB866" i="6"/>
  <c r="AB759" i="6"/>
  <c r="AB686" i="6"/>
  <c r="AB548" i="6"/>
  <c r="AB998" i="6"/>
  <c r="AB966" i="6"/>
  <c r="AB934" i="6"/>
  <c r="AB787" i="6"/>
  <c r="AB509" i="6"/>
  <c r="AB495" i="6"/>
  <c r="AB297" i="6"/>
  <c r="AB985" i="6"/>
  <c r="AB942" i="6"/>
  <c r="AB921" i="6"/>
  <c r="AB885" i="6"/>
  <c r="AB876" i="6"/>
  <c r="AB864" i="6"/>
  <c r="AB826" i="6"/>
  <c r="AB769" i="6"/>
  <c r="AB753" i="6"/>
  <c r="AB710" i="6"/>
  <c r="AB646" i="6"/>
  <c r="AB582" i="6"/>
  <c r="AB321" i="6"/>
  <c r="AB288" i="6"/>
  <c r="AB252" i="6"/>
  <c r="AB220" i="6"/>
  <c r="AB188" i="6"/>
  <c r="AB312" i="6"/>
  <c r="AB1080" i="6"/>
  <c r="AB993" i="6"/>
  <c r="AB950" i="6"/>
  <c r="AB929" i="6"/>
  <c r="AB904" i="6"/>
  <c r="AB889" i="6"/>
  <c r="AB762" i="6"/>
  <c r="AB674" i="6"/>
  <c r="AB642" i="6"/>
  <c r="AB610" i="6"/>
  <c r="AB578" i="6"/>
  <c r="AB536" i="6"/>
  <c r="AB520" i="6"/>
  <c r="AB504" i="6"/>
  <c r="AB488" i="6"/>
  <c r="AB473" i="6"/>
  <c r="AB389" i="6"/>
  <c r="AB376" i="6"/>
  <c r="AB344" i="6"/>
  <c r="AB751" i="6"/>
  <c r="AB522" i="6"/>
  <c r="AB330" i="6"/>
  <c r="AB335" i="6"/>
  <c r="AB301" i="6"/>
  <c r="AB241" i="6"/>
  <c r="AB209" i="6"/>
  <c r="AB177" i="6"/>
  <c r="AB118" i="6"/>
  <c r="AB54" i="6"/>
  <c r="AB469" i="6"/>
  <c r="AB432" i="6"/>
  <c r="AB364" i="6"/>
  <c r="AB336" i="6"/>
  <c r="AB272" i="6"/>
  <c r="AB249" i="6"/>
  <c r="AB185" i="6"/>
  <c r="AB127" i="6"/>
  <c r="AB116" i="6"/>
  <c r="AB112" i="6"/>
  <c r="AB94" i="6"/>
  <c r="AB58" i="6"/>
  <c r="AB757" i="6"/>
  <c r="AB447" i="6"/>
  <c r="AB431" i="6"/>
  <c r="AB429" i="6"/>
  <c r="AB423" i="6"/>
  <c r="AB324" i="6"/>
  <c r="AB304" i="6"/>
  <c r="AB156" i="6"/>
  <c r="AB153" i="6"/>
  <c r="AB135" i="6"/>
  <c r="AB124" i="6"/>
  <c r="AB121" i="6"/>
  <c r="AB98" i="6"/>
  <c r="AB70" i="6"/>
  <c r="AB56" i="6"/>
  <c r="AB39" i="6"/>
  <c r="AB28" i="6"/>
  <c r="AB25" i="6"/>
  <c r="AB132" i="6"/>
  <c r="AB17" i="6"/>
  <c r="AB231" i="6"/>
  <c r="AB2052" i="6"/>
  <c r="AB2046" i="6"/>
  <c r="AB2050" i="6"/>
  <c r="AB2055" i="6"/>
  <c r="AB2021" i="6"/>
  <c r="AB2019" i="6"/>
  <c r="AB2009" i="6"/>
  <c r="AB2001" i="6"/>
  <c r="AB1979" i="6"/>
  <c r="AB1998" i="6"/>
  <c r="AB1988" i="6"/>
  <c r="AB1924" i="6"/>
  <c r="AB2056" i="6"/>
  <c r="AB2037" i="6"/>
  <c r="AB2049" i="6"/>
  <c r="AB2030" i="6"/>
  <c r="AB2006" i="6"/>
  <c r="AB2011" i="6"/>
  <c r="AB1982" i="6"/>
  <c r="AB1986" i="6"/>
  <c r="AB1985" i="6"/>
  <c r="AB1976" i="6"/>
  <c r="AB1999" i="6"/>
  <c r="AB1972" i="6"/>
  <c r="AB1969" i="6"/>
  <c r="AB1953" i="6"/>
  <c r="AB1952" i="6"/>
  <c r="AB1958" i="6"/>
  <c r="AB1963" i="6"/>
  <c r="AB1946" i="6"/>
  <c r="AB1938" i="6"/>
  <c r="AB1930" i="6"/>
  <c r="AB1934" i="6"/>
  <c r="AB1945" i="6"/>
  <c r="AB1937" i="6"/>
  <c r="AB1928" i="6"/>
  <c r="AB1918" i="6"/>
  <c r="AB1907" i="6"/>
  <c r="AB1922" i="6"/>
  <c r="AB1895" i="6"/>
  <c r="AB1910" i="6"/>
  <c r="AB1906" i="6"/>
  <c r="AB1880" i="6"/>
  <c r="AB1858" i="6"/>
  <c r="AB1848" i="6"/>
  <c r="AB1828" i="6"/>
  <c r="AB1847" i="6"/>
  <c r="AB1867" i="6"/>
  <c r="AB1845" i="6"/>
  <c r="AB1812" i="6"/>
  <c r="AB1824" i="6"/>
  <c r="AB1760" i="6"/>
  <c r="AB1745" i="6"/>
  <c r="AB1731" i="6"/>
  <c r="AB1823" i="6"/>
  <c r="AB1818" i="6"/>
  <c r="AB1793" i="6"/>
  <c r="AB1737" i="6"/>
  <c r="AB1657" i="6"/>
  <c r="AB1629" i="6"/>
  <c r="AB1803" i="6"/>
  <c r="AB1772" i="6"/>
  <c r="AB1693" i="6"/>
  <c r="AB1684" i="6"/>
  <c r="AB1671" i="6"/>
  <c r="AB1775" i="6"/>
  <c r="AB1724" i="6"/>
  <c r="AB1666" i="6"/>
  <c r="AB1661" i="6"/>
  <c r="AB1634" i="6"/>
  <c r="AB1563" i="6"/>
  <c r="AB1756" i="6"/>
  <c r="AB1676" i="6"/>
  <c r="AB1649" i="6"/>
  <c r="AB1639" i="6"/>
  <c r="AB1630" i="6"/>
  <c r="AB1601" i="6"/>
  <c r="AB1590" i="6"/>
  <c r="AB1569" i="6"/>
  <c r="AB1688" i="6"/>
  <c r="AB1577" i="6"/>
  <c r="AB1608" i="6"/>
  <c r="AB1568" i="6"/>
  <c r="AB1565" i="6"/>
  <c r="AB1586" i="6"/>
  <c r="AB1561" i="6"/>
  <c r="AB1415" i="6"/>
  <c r="AB1390" i="6"/>
  <c r="AB1374" i="6"/>
  <c r="AB1485" i="6"/>
  <c r="AB1464" i="6"/>
  <c r="AB1456" i="6"/>
  <c r="AB1448" i="6"/>
  <c r="AB1440" i="6"/>
  <c r="AB1432" i="6"/>
  <c r="AB1424" i="6"/>
  <c r="AB1549" i="6"/>
  <c r="AB1525" i="6"/>
  <c r="AB1481" i="6"/>
  <c r="AB1544" i="6"/>
  <c r="AB1537" i="6"/>
  <c r="AB1490" i="6"/>
  <c r="AB1486" i="6"/>
  <c r="AB1403" i="6"/>
  <c r="AB1396" i="6"/>
  <c r="AB1355" i="6"/>
  <c r="AB1323" i="6"/>
  <c r="AB1303" i="6"/>
  <c r="AB1287" i="6"/>
  <c r="AB1271" i="6"/>
  <c r="AB1450" i="6"/>
  <c r="AB1404" i="6"/>
  <c r="AB1522" i="6"/>
  <c r="AB1329" i="6"/>
  <c r="AB1342" i="6"/>
  <c r="AB1317" i="6"/>
  <c r="AB1263" i="6"/>
  <c r="AB1408" i="6"/>
  <c r="AB1372" i="6"/>
  <c r="AB1362" i="6"/>
  <c r="AB1337" i="6"/>
  <c r="AB1314" i="6"/>
  <c r="AB1243" i="6"/>
  <c r="AB1316" i="6"/>
  <c r="AB1308" i="6"/>
  <c r="AB1242" i="6"/>
  <c r="AB1226" i="6"/>
  <c r="AB1256" i="6"/>
  <c r="AB1234" i="6"/>
  <c r="AB1229" i="6"/>
  <c r="AB1180" i="6"/>
  <c r="AB1313" i="6"/>
  <c r="AB1272" i="6"/>
  <c r="AB1192" i="6"/>
  <c r="AB1160" i="6"/>
  <c r="AB1039" i="6"/>
  <c r="AB1024" i="6"/>
  <c r="AB1008" i="6"/>
  <c r="AB1340" i="6"/>
  <c r="AB1293" i="6"/>
  <c r="AB1277" i="6"/>
  <c r="AB742" i="6"/>
  <c r="AB1162" i="6"/>
  <c r="AB1150" i="6"/>
  <c r="AB1139" i="6"/>
  <c r="AB1105" i="6"/>
  <c r="AB1070" i="6"/>
  <c r="AB1045" i="6"/>
  <c r="AB1030" i="6"/>
  <c r="AB1006" i="6"/>
  <c r="AB999" i="6"/>
  <c r="AB991" i="6"/>
  <c r="AB983" i="6"/>
  <c r="AB975" i="6"/>
  <c r="AB967" i="6"/>
  <c r="AB959" i="6"/>
  <c r="AB951" i="6"/>
  <c r="AB943" i="6"/>
  <c r="AB935" i="6"/>
  <c r="AB927" i="6"/>
  <c r="AB919" i="6"/>
  <c r="AB911" i="6"/>
  <c r="AB803" i="6"/>
  <c r="AB764" i="6"/>
  <c r="AB719" i="6"/>
  <c r="AB687" i="6"/>
  <c r="AB655" i="6"/>
  <c r="AB623" i="6"/>
  <c r="AB591" i="6"/>
  <c r="AB563" i="6"/>
  <c r="AB537" i="6"/>
  <c r="AB1134" i="6"/>
  <c r="AB1120" i="6"/>
  <c r="AB1157" i="6"/>
  <c r="AB1146" i="6"/>
  <c r="AB1097" i="6"/>
  <c r="AB1081" i="6"/>
  <c r="AB1065" i="6"/>
  <c r="AB1026" i="6"/>
  <c r="AB1018" i="6"/>
  <c r="AB1010" i="6"/>
  <c r="AB992" i="6"/>
  <c r="AB976" i="6"/>
  <c r="AB960" i="6"/>
  <c r="AB944" i="6"/>
  <c r="AB928" i="6"/>
  <c r="AB912" i="6"/>
  <c r="AB907" i="6"/>
  <c r="AB775" i="6"/>
  <c r="AB715" i="6"/>
  <c r="AB683" i="6"/>
  <c r="AB651" i="6"/>
  <c r="AB619" i="6"/>
  <c r="AB587" i="6"/>
  <c r="AB549" i="6"/>
  <c r="AB1130" i="6"/>
  <c r="AB1117" i="6"/>
  <c r="AB1101" i="6"/>
  <c r="AB1055" i="6"/>
  <c r="AB971" i="6"/>
  <c r="AB946" i="6"/>
  <c r="AB884" i="6"/>
  <c r="AB818" i="6"/>
  <c r="AB792" i="6"/>
  <c r="AB743" i="6"/>
  <c r="AB702" i="6"/>
  <c r="AB654" i="6"/>
  <c r="AB622" i="6"/>
  <c r="AB590" i="6"/>
  <c r="AB465" i="6"/>
  <c r="AB433" i="6"/>
  <c r="AB401" i="6"/>
  <c r="AB369" i="6"/>
  <c r="AB789" i="6"/>
  <c r="AB698" i="6"/>
  <c r="AB666" i="6"/>
  <c r="AB517" i="6"/>
  <c r="AB503" i="6"/>
  <c r="AB485" i="6"/>
  <c r="AB476" i="6"/>
  <c r="AB457" i="6"/>
  <c r="AB412" i="6"/>
  <c r="AB393" i="6"/>
  <c r="AB348" i="6"/>
  <c r="AB329" i="6"/>
  <c r="AB987" i="6"/>
  <c r="AB962" i="6"/>
  <c r="AB923" i="6"/>
  <c r="AB662" i="6"/>
  <c r="AB598" i="6"/>
  <c r="AB556" i="6"/>
  <c r="AB546" i="6"/>
  <c r="AB481" i="6"/>
  <c r="AB449" i="6"/>
  <c r="AB417" i="6"/>
  <c r="AB385" i="6"/>
  <c r="AB353" i="6"/>
  <c r="AB320" i="6"/>
  <c r="AB273" i="6"/>
  <c r="AB244" i="6"/>
  <c r="AB212" i="6"/>
  <c r="AB180" i="6"/>
  <c r="AB1096" i="6"/>
  <c r="AB995" i="6"/>
  <c r="AB970" i="6"/>
  <c r="AB931" i="6"/>
  <c r="AB896" i="6"/>
  <c r="AB849" i="6"/>
  <c r="AB817" i="6"/>
  <c r="AB804" i="6"/>
  <c r="AB767" i="6"/>
  <c r="AB729" i="6"/>
  <c r="AB722" i="6"/>
  <c r="AB712" i="6"/>
  <c r="AB664" i="6"/>
  <c r="AB632" i="6"/>
  <c r="AB600" i="6"/>
  <c r="AB568" i="6"/>
  <c r="AB516" i="6"/>
  <c r="AB500" i="6"/>
  <c r="AB484" i="6"/>
  <c r="AB472" i="6"/>
  <c r="AB441" i="6"/>
  <c r="AB357" i="6"/>
  <c r="AB333" i="6"/>
  <c r="AB309" i="6"/>
  <c r="AB259" i="6"/>
  <c r="AB227" i="6"/>
  <c r="AB195" i="6"/>
  <c r="AB482" i="6"/>
  <c r="AB450" i="6"/>
  <c r="AB418" i="6"/>
  <c r="AB386" i="6"/>
  <c r="AB354" i="6"/>
  <c r="AB311" i="6"/>
  <c r="AB310" i="6"/>
  <c r="AB277" i="6"/>
  <c r="AB749" i="6"/>
  <c r="AB506" i="6"/>
  <c r="AB464" i="6"/>
  <c r="AB396" i="6"/>
  <c r="AB373" i="6"/>
  <c r="AB305" i="6"/>
  <c r="AB294" i="6"/>
  <c r="AB287" i="6"/>
  <c r="AB218" i="6"/>
  <c r="AB154" i="6"/>
  <c r="AB95" i="6"/>
  <c r="AB84" i="6"/>
  <c r="AB80" i="6"/>
  <c r="AB62" i="6"/>
  <c r="AB26" i="6"/>
  <c r="AB498" i="6"/>
  <c r="AB479" i="6"/>
  <c r="AB463" i="6"/>
  <c r="AB461" i="6"/>
  <c r="AB351" i="6"/>
  <c r="AB341" i="6"/>
  <c r="AB325" i="6"/>
  <c r="AB275" i="6"/>
  <c r="AB239" i="6"/>
  <c r="AB219" i="6"/>
  <c r="AB175" i="6"/>
  <c r="AB103" i="6"/>
  <c r="AB92" i="6"/>
  <c r="AB66" i="6"/>
  <c r="AB145" i="6"/>
  <c r="AB3" i="6"/>
  <c r="AB81" i="6"/>
  <c r="AB342" i="6"/>
  <c r="AB2045" i="6"/>
  <c r="AB2029" i="6"/>
  <c r="AB2043" i="6"/>
  <c r="AB2035" i="6"/>
  <c r="AB2014" i="6"/>
  <c r="AB2018" i="6"/>
  <c r="AB2007" i="6"/>
  <c r="AB1995" i="6"/>
  <c r="AB2002" i="6"/>
  <c r="AB1997" i="6"/>
  <c r="AB1961" i="6"/>
  <c r="AB1967" i="6"/>
  <c r="AB1950" i="6"/>
  <c r="AB1944" i="6"/>
  <c r="AB1942" i="6"/>
  <c r="AB1917" i="6"/>
  <c r="AB1916" i="6"/>
  <c r="AB1874" i="6"/>
  <c r="AB1886" i="6"/>
  <c r="AB1842" i="6"/>
  <c r="AB1894" i="6"/>
  <c r="AB1875" i="6"/>
  <c r="AB1861" i="6"/>
  <c r="AB1854" i="6"/>
  <c r="AB1850" i="6"/>
  <c r="AB1834" i="6"/>
  <c r="AB1837" i="6"/>
  <c r="AB1779" i="6"/>
  <c r="AB1744" i="6"/>
  <c r="AB1827" i="6"/>
  <c r="AB1820" i="6"/>
  <c r="AB1800" i="6"/>
  <c r="AB1753" i="6"/>
  <c r="AB1705" i="6"/>
  <c r="AB1641" i="6"/>
  <c r="AB1625" i="6"/>
  <c r="AB1794" i="6"/>
  <c r="AB1804" i="6"/>
  <c r="AB1743" i="6"/>
  <c r="AB1707" i="6"/>
  <c r="AB1691" i="6"/>
  <c r="AB1796" i="6"/>
  <c r="AB1788" i="6"/>
  <c r="AB1755" i="6"/>
  <c r="AB1723" i="6"/>
  <c r="AB1716" i="6"/>
  <c r="AB1677" i="6"/>
  <c r="AB1668" i="6"/>
  <c r="AB1766" i="6"/>
  <c r="AB1736" i="6"/>
  <c r="AB1659" i="6"/>
  <c r="AB1652" i="6"/>
  <c r="AB1647" i="6"/>
  <c r="AB1559" i="6"/>
  <c r="AB1782" i="6"/>
  <c r="AB1645" i="6"/>
  <c r="AB1617" i="6"/>
  <c r="AB1609" i="6"/>
  <c r="AB1605" i="6"/>
  <c r="AB1598" i="6"/>
  <c r="AB1419" i="6"/>
  <c r="AB1406" i="6"/>
  <c r="AB1621" i="6"/>
  <c r="AB1585" i="6"/>
  <c r="AB1573" i="6"/>
  <c r="AB1410" i="6"/>
  <c r="AB1504" i="6"/>
  <c r="AB1488" i="6"/>
  <c r="AB1548" i="6"/>
  <c r="AB1533" i="6"/>
  <c r="AB1442" i="6"/>
  <c r="AB1434" i="6"/>
  <c r="AB1426" i="6"/>
  <c r="AB1351" i="6"/>
  <c r="AB1335" i="6"/>
  <c r="AB1319" i="6"/>
  <c r="AB1536" i="6"/>
  <c r="AB1529" i="6"/>
  <c r="AB1498" i="6"/>
  <c r="AB1474" i="6"/>
  <c r="AB1381" i="6"/>
  <c r="AB1363" i="6"/>
  <c r="AB1331" i="6"/>
  <c r="AB1299" i="6"/>
  <c r="AB1283" i="6"/>
  <c r="AB1345" i="6"/>
  <c r="AB1466" i="6"/>
  <c r="AB1407" i="6"/>
  <c r="AB1388" i="6"/>
  <c r="AB1358" i="6"/>
  <c r="AB1333" i="6"/>
  <c r="AB1320" i="6"/>
  <c r="AB1280" i="6"/>
  <c r="AB1392" i="6"/>
  <c r="AB1353" i="6"/>
  <c r="AB1262" i="6"/>
  <c r="AB1227" i="6"/>
  <c r="AB1348" i="6"/>
  <c r="AM1311" i="6"/>
  <c r="AB1270" i="6"/>
  <c r="AB1249" i="6"/>
  <c r="AB1164" i="6"/>
  <c r="AB1148" i="6"/>
  <c r="AB1132" i="6"/>
  <c r="AB1328" i="6"/>
  <c r="AB1306" i="6"/>
  <c r="AB1290" i="6"/>
  <c r="AB1261" i="6"/>
  <c r="AB1144" i="6"/>
  <c r="AB1051" i="6"/>
  <c r="AB1035" i="6"/>
  <c r="AB1020" i="6"/>
  <c r="AB1004" i="6"/>
  <c r="AB1324" i="6"/>
  <c r="AB1312" i="6"/>
  <c r="AL1309" i="6"/>
  <c r="AB1206" i="6"/>
  <c r="AB766" i="6"/>
  <c r="AB734" i="6"/>
  <c r="AB1167" i="6"/>
  <c r="AB1086" i="6"/>
  <c r="AB1057" i="6"/>
  <c r="AB996" i="6"/>
  <c r="AB988" i="6"/>
  <c r="AB980" i="6"/>
  <c r="AB972" i="6"/>
  <c r="AB964" i="6"/>
  <c r="AB956" i="6"/>
  <c r="AB948" i="6"/>
  <c r="AB940" i="6"/>
  <c r="AB932" i="6"/>
  <c r="AB924" i="6"/>
  <c r="AB916" i="6"/>
  <c r="AB791" i="6"/>
  <c r="AB711" i="6"/>
  <c r="AB679" i="6"/>
  <c r="AB647" i="6"/>
  <c r="AB615" i="6"/>
  <c r="AB583" i="6"/>
  <c r="AB561" i="6"/>
  <c r="AB529" i="6"/>
  <c r="AB1276" i="6"/>
  <c r="AB1238" i="6"/>
  <c r="AB1230" i="6"/>
  <c r="AB1179" i="6"/>
  <c r="AB1194" i="6"/>
  <c r="AB1131" i="6"/>
  <c r="AB1113" i="6"/>
  <c r="AB861" i="6"/>
  <c r="AB845" i="6"/>
  <c r="AB829" i="6"/>
  <c r="AB811" i="6"/>
  <c r="AB781" i="6"/>
  <c r="AB756" i="6"/>
  <c r="AB707" i="6"/>
  <c r="AB675" i="6"/>
  <c r="AB643" i="6"/>
  <c r="AB611" i="6"/>
  <c r="AB579" i="6"/>
  <c r="AB541" i="6"/>
  <c r="AB1222" i="6"/>
  <c r="AB1214" i="6"/>
  <c r="AB1211" i="6"/>
  <c r="AB1141" i="6"/>
  <c r="AB1126" i="6"/>
  <c r="AB1121" i="6"/>
  <c r="AB798" i="6"/>
  <c r="AB1104" i="6"/>
  <c r="AB1088" i="6"/>
  <c r="AB1072" i="6"/>
  <c r="AB1056" i="6"/>
  <c r="AB958" i="6"/>
  <c r="AB834" i="6"/>
  <c r="AB771" i="6"/>
  <c r="AB745" i="6"/>
  <c r="AB718" i="6"/>
  <c r="AB532" i="6"/>
  <c r="AB1112" i="6"/>
  <c r="AB977" i="6"/>
  <c r="AB945" i="6"/>
  <c r="AB913" i="6"/>
  <c r="AB857" i="6"/>
  <c r="AB841" i="6"/>
  <c r="AB825" i="6"/>
  <c r="AB735" i="6"/>
  <c r="AB650" i="6"/>
  <c r="AB634" i="6"/>
  <c r="AB618" i="6"/>
  <c r="AB602" i="6"/>
  <c r="AB586" i="6"/>
  <c r="AB570" i="6"/>
  <c r="AB511" i="6"/>
  <c r="AB493" i="6"/>
  <c r="AB974" i="6"/>
  <c r="AB953" i="6"/>
  <c r="AB858" i="6"/>
  <c r="AB832" i="6"/>
  <c r="AB810" i="6"/>
  <c r="AB800" i="6"/>
  <c r="AB794" i="6"/>
  <c r="AB778" i="6"/>
  <c r="AB678" i="6"/>
  <c r="AB614" i="6"/>
  <c r="AB521" i="6"/>
  <c r="AB513" i="6"/>
  <c r="AB505" i="6"/>
  <c r="AB497" i="6"/>
  <c r="AB489" i="6"/>
  <c r="AB480" i="6"/>
  <c r="AB448" i="6"/>
  <c r="AB416" i="6"/>
  <c r="AB384" i="6"/>
  <c r="AB352" i="6"/>
  <c r="AB268" i="6"/>
  <c r="AB236" i="6"/>
  <c r="AB204" i="6"/>
  <c r="AB172" i="6"/>
  <c r="AB281" i="6"/>
  <c r="AB982" i="6"/>
  <c r="AB961" i="6"/>
  <c r="AB918" i="6"/>
  <c r="AB783" i="6"/>
  <c r="AB706" i="6"/>
  <c r="AB696" i="6"/>
  <c r="AB658" i="6"/>
  <c r="AB626" i="6"/>
  <c r="AB594" i="6"/>
  <c r="AB512" i="6"/>
  <c r="AB496" i="6"/>
  <c r="AB453" i="6"/>
  <c r="AB440" i="6"/>
  <c r="AB409" i="6"/>
  <c r="AB490" i="6"/>
  <c r="AB343" i="6"/>
  <c r="AB293" i="6"/>
  <c r="AB773" i="6"/>
  <c r="AB514" i="6"/>
  <c r="AB319" i="6"/>
  <c r="AB150" i="6"/>
  <c r="AB86" i="6"/>
  <c r="AB428" i="6"/>
  <c r="AB405" i="6"/>
  <c r="AB368" i="6"/>
  <c r="AB322" i="6"/>
  <c r="AB217" i="6"/>
  <c r="AB158" i="6"/>
  <c r="AB122" i="6"/>
  <c r="AB63" i="6"/>
  <c r="AB52" i="6"/>
  <c r="AB48" i="6"/>
  <c r="AB30" i="6"/>
  <c r="AB100" i="6"/>
  <c r="AB741" i="6"/>
  <c r="AB471" i="6"/>
  <c r="AB383" i="6"/>
  <c r="AB367" i="6"/>
  <c r="AB365" i="6"/>
  <c r="AB359" i="6"/>
  <c r="AB316" i="6"/>
  <c r="AB290" i="6"/>
  <c r="AB152" i="6"/>
  <c r="AB134" i="6"/>
  <c r="AB120" i="6"/>
  <c r="AB71" i="6"/>
  <c r="AB60" i="6"/>
  <c r="AB38" i="6"/>
  <c r="AB24" i="6"/>
  <c r="AB113" i="6"/>
  <c r="AB263" i="6"/>
  <c r="AB167" i="6"/>
  <c r="AB83" i="6"/>
  <c r="AB191" i="6"/>
  <c r="AB49" i="6"/>
  <c r="AB6" i="6"/>
  <c r="AB5" i="6"/>
  <c r="AB2057" i="6"/>
  <c r="AB2048" i="6"/>
  <c r="AB2039" i="6"/>
  <c r="AB2034" i="6"/>
  <c r="AB2005" i="6"/>
  <c r="AB2008" i="6"/>
  <c r="AB1971" i="6"/>
  <c r="AB2044" i="6"/>
  <c r="AB2051" i="6"/>
  <c r="AB2042" i="6"/>
  <c r="AB2053" i="6"/>
  <c r="AB2025" i="6"/>
  <c r="AB2022" i="6"/>
  <c r="AB2013" i="6"/>
  <c r="AB2003" i="6"/>
  <c r="AB1996" i="6"/>
  <c r="AB2000" i="6"/>
  <c r="AB1983" i="6"/>
  <c r="AB1977" i="6"/>
  <c r="AB1990" i="6"/>
  <c r="AB1964" i="6"/>
  <c r="AB1941" i="6"/>
  <c r="AB1948" i="6"/>
  <c r="AB1959" i="6"/>
  <c r="AB1920" i="6"/>
  <c r="AB1926" i="6"/>
  <c r="AB1949" i="6"/>
  <c r="AB1933" i="6"/>
  <c r="AB1899" i="6"/>
  <c r="AB1911" i="6"/>
  <c r="AB1921" i="6"/>
  <c r="AB1903" i="6"/>
  <c r="AB1887" i="6"/>
  <c r="AB1902" i="6"/>
  <c r="AB1891" i="6"/>
  <c r="AB1879" i="6"/>
  <c r="AB1831" i="6"/>
  <c r="AB1859" i="6"/>
  <c r="AB1846" i="6"/>
  <c r="AB1881" i="6"/>
  <c r="AB1870" i="6"/>
  <c r="AB1866" i="6"/>
  <c r="AB1864" i="6"/>
  <c r="AB1862" i="6"/>
  <c r="AB1857" i="6"/>
  <c r="AB1830" i="6"/>
  <c r="AB1853" i="6"/>
  <c r="AB1777" i="6"/>
  <c r="AB1763" i="6"/>
  <c r="AB1816" i="6"/>
  <c r="AB1822" i="6"/>
  <c r="AB1815" i="6"/>
  <c r="AB1808" i="6"/>
  <c r="AB1769" i="6"/>
  <c r="AB1689" i="6"/>
  <c r="AB1637" i="6"/>
  <c r="AB1735" i="6"/>
  <c r="AB1719" i="6"/>
  <c r="AB1703" i="6"/>
  <c r="AB1780" i="6"/>
  <c r="AB1732" i="6"/>
  <c r="AB1710" i="6"/>
  <c r="AB1704" i="6"/>
  <c r="AB1680" i="6"/>
  <c r="AB1656" i="6"/>
  <c r="AB1646" i="6"/>
  <c r="AB1720" i="6"/>
  <c r="AB1711" i="6"/>
  <c r="AB1681" i="6"/>
  <c r="AB1675" i="6"/>
  <c r="AB1636" i="6"/>
  <c r="AB1620" i="6"/>
  <c r="AB1795" i="6"/>
  <c r="AB1774" i="6"/>
  <c r="AB1771" i="6"/>
  <c r="AB1748" i="6"/>
  <c r="AB1725" i="6"/>
  <c r="AB1692" i="6"/>
  <c r="AB1683" i="6"/>
  <c r="AB1555" i="6"/>
  <c r="AB1787" i="6"/>
  <c r="AB1764" i="6"/>
  <c r="AB1752" i="6"/>
  <c r="AB1712" i="6"/>
  <c r="AB1643" i="6"/>
  <c r="AB1631" i="6"/>
  <c r="AB1591" i="6"/>
  <c r="AB1694" i="6"/>
  <c r="AB1613" i="6"/>
  <c r="AB1607" i="6"/>
  <c r="AB1589" i="6"/>
  <c r="AB1382" i="6"/>
  <c r="AB1366" i="6"/>
  <c r="AB1480" i="6"/>
  <c r="AB1469" i="6"/>
  <c r="AB1461" i="6"/>
  <c r="AB1453" i="6"/>
  <c r="AB1445" i="6"/>
  <c r="AB1437" i="6"/>
  <c r="AB1429" i="6"/>
  <c r="AB1421" i="6"/>
  <c r="AB1395" i="6"/>
  <c r="AB1541" i="6"/>
  <c r="AB1379" i="6"/>
  <c r="AB1553" i="6"/>
  <c r="AB1465" i="6"/>
  <c r="AB1457" i="6"/>
  <c r="AB1449" i="6"/>
  <c r="AB1441" i="6"/>
  <c r="AB1433" i="6"/>
  <c r="AB1425" i="6"/>
  <c r="AB1417" i="6"/>
  <c r="AB1560" i="6"/>
  <c r="AB1528" i="6"/>
  <c r="AB1521" i="6"/>
  <c r="AB1506" i="6"/>
  <c r="AB1482" i="6"/>
  <c r="AB1470" i="6"/>
  <c r="AB1462" i="6"/>
  <c r="AB1454" i="6"/>
  <c r="AB1446" i="6"/>
  <c r="AB1438" i="6"/>
  <c r="AB1430" i="6"/>
  <c r="AB1422" i="6"/>
  <c r="AB1339" i="6"/>
  <c r="AB1295" i="6"/>
  <c r="AB1279" i="6"/>
  <c r="AB1400" i="6"/>
  <c r="AB1391" i="6"/>
  <c r="AB1384" i="6"/>
  <c r="AB1380" i="6"/>
  <c r="AB1375" i="6"/>
  <c r="AB1361" i="6"/>
  <c r="AB1546" i="6"/>
  <c r="AB1394" i="6"/>
  <c r="AB1364" i="6"/>
  <c r="AB1349" i="6"/>
  <c r="AB1336" i="6"/>
  <c r="AB1310" i="6"/>
  <c r="AB1296" i="6"/>
  <c r="AB1538" i="6"/>
  <c r="AB1369" i="6"/>
  <c r="AB1330" i="6"/>
  <c r="AB1360" i="6"/>
  <c r="AB1325" i="6"/>
  <c r="AB1266" i="6"/>
  <c r="AB1235" i="6"/>
  <c r="AB1219" i="6"/>
  <c r="AB1332" i="6"/>
  <c r="AB1245" i="6"/>
  <c r="AB1122" i="6"/>
  <c r="AB1356" i="6"/>
  <c r="AB1267" i="6"/>
  <c r="AB1208" i="6"/>
  <c r="AB1176" i="6"/>
  <c r="AB1128" i="6"/>
  <c r="AB1047" i="6"/>
  <c r="AB1032" i="6"/>
  <c r="AB1016" i="6"/>
  <c r="AB1190" i="6"/>
  <c r="AB1143" i="6"/>
  <c r="AB807" i="6"/>
  <c r="AB758" i="6"/>
  <c r="AB726" i="6"/>
  <c r="AB1254" i="6"/>
  <c r="AB1198" i="6"/>
  <c r="AB1102" i="6"/>
  <c r="AB1073" i="6"/>
  <c r="AB1053" i="6"/>
  <c r="AB1037" i="6"/>
  <c r="AB1022" i="6"/>
  <c r="AB895" i="6"/>
  <c r="AB790" i="6"/>
  <c r="AB748" i="6"/>
  <c r="AB703" i="6"/>
  <c r="AB671" i="6"/>
  <c r="AB639" i="6"/>
  <c r="AB607" i="6"/>
  <c r="AB575" i="6"/>
  <c r="AB553" i="6"/>
  <c r="AB274" i="6"/>
  <c r="AB1268" i="6"/>
  <c r="AB1210" i="6"/>
  <c r="AB1182" i="6"/>
  <c r="AB1147" i="6"/>
  <c r="AB1119" i="6"/>
  <c r="AB1093" i="6"/>
  <c r="AB910" i="6"/>
  <c r="AB894" i="6"/>
  <c r="AB1199" i="6"/>
  <c r="AB1166" i="6"/>
  <c r="AB1142" i="6"/>
  <c r="AB1135" i="6"/>
  <c r="AB1094" i="6"/>
  <c r="AB1078" i="6"/>
  <c r="AB1062" i="6"/>
  <c r="AB1049" i="6"/>
  <c r="AB1000" i="6"/>
  <c r="AB984" i="6"/>
  <c r="AB968" i="6"/>
  <c r="AB952" i="6"/>
  <c r="AB936" i="6"/>
  <c r="AB920" i="6"/>
  <c r="AB891" i="6"/>
  <c r="AB761" i="6"/>
  <c r="AB740" i="6"/>
  <c r="AB699" i="6"/>
  <c r="AB667" i="6"/>
  <c r="AB635" i="6"/>
  <c r="AB603" i="6"/>
  <c r="AB571" i="6"/>
  <c r="AB533" i="6"/>
  <c r="AB1201" i="6"/>
  <c r="AB1171" i="6"/>
  <c r="AB1153" i="6"/>
  <c r="AB1069" i="6"/>
  <c r="AB1100" i="6"/>
  <c r="AB1084" i="6"/>
  <c r="AB1068" i="6"/>
  <c r="AB1003" i="6"/>
  <c r="AB978" i="6"/>
  <c r="AB939" i="6"/>
  <c r="AB914" i="6"/>
  <c r="AB850" i="6"/>
  <c r="AB670" i="6"/>
  <c r="AB638" i="6"/>
  <c r="AB606" i="6"/>
  <c r="AB574" i="6"/>
  <c r="AB1108" i="6"/>
  <c r="AB986" i="6"/>
  <c r="AB979" i="6"/>
  <c r="AB954" i="6"/>
  <c r="AB947" i="6"/>
  <c r="AB922" i="6"/>
  <c r="AB915" i="6"/>
  <c r="AB797" i="6"/>
  <c r="AB737" i="6"/>
  <c r="AB714" i="6"/>
  <c r="AB682" i="6"/>
  <c r="AB560" i="6"/>
  <c r="AB544" i="6"/>
  <c r="AB528" i="6"/>
  <c r="AB519" i="6"/>
  <c r="AB501" i="6"/>
  <c r="AB487" i="6"/>
  <c r="AB444" i="6"/>
  <c r="AB425" i="6"/>
  <c r="AB380" i="6"/>
  <c r="AB361" i="6"/>
  <c r="AB994" i="6"/>
  <c r="AB955" i="6"/>
  <c r="AB930" i="6"/>
  <c r="AB842" i="6"/>
  <c r="AB816" i="6"/>
  <c r="AB779" i="6"/>
  <c r="AB694" i="6"/>
  <c r="AB630" i="6"/>
  <c r="AB566" i="6"/>
  <c r="AB562" i="6"/>
  <c r="AB540" i="6"/>
  <c r="AB530" i="6"/>
  <c r="AB289" i="6"/>
  <c r="AB260" i="6"/>
  <c r="AB228" i="6"/>
  <c r="AB196" i="6"/>
  <c r="AB164" i="6"/>
  <c r="AB313" i="6"/>
  <c r="AB280" i="6"/>
  <c r="AB1079" i="6"/>
  <c r="AB1064" i="6"/>
  <c r="AB1002" i="6"/>
  <c r="AB963" i="6"/>
  <c r="AB938" i="6"/>
  <c r="AB873" i="6"/>
  <c r="AB865" i="6"/>
  <c r="AB833" i="6"/>
  <c r="AB776" i="6"/>
  <c r="AB690" i="6"/>
  <c r="AB680" i="6"/>
  <c r="AB648" i="6"/>
  <c r="AB616" i="6"/>
  <c r="AB584" i="6"/>
  <c r="AB552" i="6"/>
  <c r="AB524" i="6"/>
  <c r="AB508" i="6"/>
  <c r="AB492" i="6"/>
  <c r="AB421" i="6"/>
  <c r="AB408" i="6"/>
  <c r="AB377" i="6"/>
  <c r="AB345" i="6"/>
  <c r="AB284" i="6"/>
  <c r="AB727" i="6"/>
  <c r="AB298" i="6"/>
  <c r="AB242" i="6"/>
  <c r="AB210" i="6"/>
  <c r="AB178" i="6"/>
  <c r="AB22" i="6"/>
  <c r="AB460" i="6"/>
  <c r="AB437" i="6"/>
  <c r="AB400" i="6"/>
  <c r="AB303" i="6"/>
  <c r="AB300" i="6"/>
  <c r="AB250" i="6"/>
  <c r="AB186" i="6"/>
  <c r="AB159" i="6"/>
  <c r="AB148" i="6"/>
  <c r="AB144" i="6"/>
  <c r="AB126" i="6"/>
  <c r="AB90" i="6"/>
  <c r="AB31" i="6"/>
  <c r="AB20" i="6"/>
  <c r="AB16" i="6"/>
  <c r="AB68" i="6"/>
  <c r="AB36" i="6"/>
  <c r="AB733" i="6"/>
  <c r="AB415" i="6"/>
  <c r="AB399" i="6"/>
  <c r="AB397" i="6"/>
  <c r="AB391" i="6"/>
  <c r="AB375" i="6"/>
  <c r="AB271" i="6"/>
  <c r="AB251" i="6"/>
  <c r="AB207" i="6"/>
  <c r="AB187" i="6"/>
  <c r="AB162" i="6"/>
  <c r="AB130" i="6"/>
  <c r="AB102" i="6"/>
  <c r="AB88" i="6"/>
  <c r="AB34" i="6"/>
  <c r="AB163" i="6"/>
  <c r="AB199" i="6"/>
  <c r="AB10" i="6"/>
  <c r="AB327" i="6"/>
  <c r="AB255" i="6"/>
  <c r="AB295" i="6"/>
  <c r="AB223" i="6"/>
  <c r="AB278" i="6"/>
  <c r="AB51" i="6"/>
  <c r="AL1310" i="6" l="1"/>
  <c r="AL1311" i="6"/>
  <c r="AM1312" i="6"/>
  <c r="AM1313" i="6" l="1"/>
  <c r="AL1312" i="6"/>
  <c r="AM1314" i="6"/>
  <c r="AL1313" i="6" l="1"/>
  <c r="AM1315" i="6"/>
  <c r="AL1314" i="6"/>
  <c r="AL1315" i="6"/>
  <c r="AM1316" i="6" l="1"/>
  <c r="AL1316" i="6"/>
  <c r="AL1317" i="6"/>
  <c r="AL1318" i="6" s="1"/>
  <c r="AM1318" i="6"/>
  <c r="AM1317" i="6"/>
  <c r="AL1319" i="6" l="1"/>
  <c r="AL1320" i="6" s="1"/>
  <c r="AL1321" i="6" s="1"/>
  <c r="AL1322" i="6" s="1"/>
  <c r="AL1323" i="6" s="1"/>
  <c r="AL1324" i="6" s="1"/>
  <c r="AL1325" i="6" s="1"/>
  <c r="AL1326" i="6" s="1"/>
  <c r="AL1327" i="6" s="1"/>
  <c r="AL1328" i="6" s="1"/>
  <c r="AL1329" i="6" s="1"/>
  <c r="AL1330" i="6" s="1"/>
  <c r="AL1331" i="6" s="1"/>
  <c r="AL1332" i="6" s="1"/>
  <c r="AL1333" i="6" s="1"/>
  <c r="AL1334" i="6" s="1"/>
  <c r="AL1335" i="6" s="1"/>
  <c r="AL1336" i="6" s="1"/>
  <c r="AL1337" i="6" s="1"/>
  <c r="AL1338" i="6" s="1"/>
  <c r="AL1339" i="6" s="1"/>
  <c r="AL1340" i="6" s="1"/>
  <c r="AL1341" i="6" s="1"/>
  <c r="AL1342" i="6" s="1"/>
  <c r="AL1343" i="6" s="1"/>
  <c r="AL1344" i="6" s="1"/>
  <c r="AL1345" i="6" s="1"/>
  <c r="AL1346" i="6" s="1"/>
  <c r="AL1347" i="6" s="1"/>
  <c r="AL1348" i="6" s="1"/>
  <c r="AL1349" i="6" s="1"/>
  <c r="AL1350" i="6" s="1"/>
  <c r="AL1351" i="6" s="1"/>
  <c r="AL1352" i="6" s="1"/>
  <c r="AL1353" i="6" s="1"/>
  <c r="AL1354" i="6" s="1"/>
  <c r="AL1355" i="6" s="1"/>
  <c r="AL1356" i="6" s="1"/>
  <c r="AL1357" i="6" s="1"/>
  <c r="AL1358" i="6" s="1"/>
  <c r="AL1359" i="6" s="1"/>
  <c r="AL1360" i="6" s="1"/>
  <c r="AM1319" i="6"/>
  <c r="AM1320" i="6" s="1"/>
  <c r="AM1321" i="6" s="1"/>
  <c r="AM1322" i="6" s="1"/>
  <c r="AM1323" i="6" s="1"/>
  <c r="AM1324" i="6" s="1"/>
  <c r="AM1325" i="6" s="1"/>
  <c r="AM1326" i="6" s="1"/>
  <c r="AM1327" i="6" s="1"/>
  <c r="AM1328" i="6" s="1"/>
  <c r="AM1329" i="6" s="1"/>
  <c r="AM1330" i="6" s="1"/>
  <c r="AM1331" i="6" s="1"/>
  <c r="AM1332" i="6" s="1"/>
  <c r="AM1333" i="6" s="1"/>
  <c r="AM1334" i="6" s="1"/>
  <c r="AM1335" i="6" s="1"/>
  <c r="AM1336" i="6" s="1"/>
  <c r="AM1337" i="6" s="1"/>
  <c r="AM1338" i="6" s="1"/>
  <c r="AM1339" i="6" s="1"/>
  <c r="AM1340" i="6" s="1"/>
  <c r="AM1341" i="6" s="1"/>
  <c r="AM1342" i="6" s="1"/>
  <c r="AM1343" i="6" s="1"/>
  <c r="AM1344" i="6" s="1"/>
  <c r="AM1345" i="6" s="1"/>
  <c r="AM1346" i="6" s="1"/>
  <c r="AM1347" i="6" s="1"/>
  <c r="AM1348" i="6" s="1"/>
  <c r="AM1349" i="6" s="1"/>
  <c r="AM1350" i="6" s="1"/>
  <c r="AM1351" i="6" s="1"/>
  <c r="AM1352" i="6" s="1"/>
  <c r="AM1353" i="6" s="1"/>
  <c r="AM1354" i="6" s="1"/>
  <c r="AM1355" i="6" s="1"/>
  <c r="AM1356" i="6" s="1"/>
  <c r="AM1357" i="6" s="1"/>
  <c r="AM1358" i="6" s="1"/>
  <c r="AM1359" i="6" s="1"/>
  <c r="AM1360" i="6" s="1"/>
  <c r="AM1361" i="6" l="1"/>
  <c r="AM1362" i="6"/>
  <c r="AM1363" i="6" s="1"/>
  <c r="AM1364" i="6" s="1"/>
  <c r="AM1365" i="6" s="1"/>
  <c r="AM1366" i="6" s="1"/>
  <c r="AM1367" i="6" s="1"/>
  <c r="AM1368" i="6" s="1"/>
  <c r="AM1369" i="6" s="1"/>
  <c r="AM1370" i="6" s="1"/>
  <c r="AL1361" i="6"/>
  <c r="AL1362" i="6"/>
  <c r="AL1363" i="6" s="1"/>
  <c r="AL1364" i="6" s="1"/>
  <c r="AL1365" i="6" s="1"/>
  <c r="AL1366" i="6" s="1"/>
  <c r="AL1367" i="6" s="1"/>
  <c r="AL1368" i="6" s="1"/>
  <c r="AL1369" i="6" s="1"/>
  <c r="AL1370" i="6" s="1"/>
  <c r="AL1372" i="6" l="1"/>
  <c r="AL1373" i="6" s="1"/>
  <c r="AL1374" i="6" s="1"/>
  <c r="AL1375" i="6" s="1"/>
  <c r="AL1376" i="6" s="1"/>
  <c r="AL1377" i="6" s="1"/>
  <c r="AL1378" i="6" s="1"/>
  <c r="AL1379" i="6" s="1"/>
  <c r="AL1380" i="6" s="1"/>
  <c r="AL1381" i="6" s="1"/>
  <c r="AL1382" i="6" s="1"/>
  <c r="AL1383" i="6" s="1"/>
  <c r="AL1384" i="6" s="1"/>
  <c r="AL1385" i="6" s="1"/>
  <c r="AL1386" i="6" s="1"/>
  <c r="AL1387" i="6" s="1"/>
  <c r="AL1388" i="6" s="1"/>
  <c r="AL1389" i="6" s="1"/>
  <c r="AL1390" i="6" s="1"/>
  <c r="AL1391" i="6" s="1"/>
  <c r="AL1392" i="6" s="1"/>
  <c r="AL1393" i="6" s="1"/>
  <c r="AL1394" i="6" s="1"/>
  <c r="AL1395" i="6" s="1"/>
  <c r="AL1396" i="6" s="1"/>
  <c r="AL1397" i="6" s="1"/>
  <c r="AL1398" i="6" s="1"/>
  <c r="AL1399" i="6" s="1"/>
  <c r="AL1400" i="6" s="1"/>
  <c r="AL1401" i="6" s="1"/>
  <c r="AL1402" i="6" s="1"/>
  <c r="AL1403" i="6" s="1"/>
  <c r="AL1404" i="6" s="1"/>
  <c r="AL1405" i="6" s="1"/>
  <c r="AL1406" i="6" s="1"/>
  <c r="AL1407" i="6" s="1"/>
  <c r="AL1408" i="6" s="1"/>
  <c r="AL1409" i="6" s="1"/>
  <c r="AL1410" i="6" s="1"/>
  <c r="AL1411" i="6" s="1"/>
  <c r="AL1412" i="6" s="1"/>
  <c r="AL1413" i="6" s="1"/>
  <c r="AL1414" i="6" s="1"/>
  <c r="AL1415" i="6" s="1"/>
  <c r="AL1416" i="6" s="1"/>
  <c r="AL1417" i="6" s="1"/>
  <c r="AL1418" i="6" s="1"/>
  <c r="AL1419" i="6" s="1"/>
  <c r="AL1420" i="6" s="1"/>
  <c r="AL1371" i="6"/>
  <c r="AM1372" i="6"/>
  <c r="AM1373" i="6" s="1"/>
  <c r="AM1374" i="6" s="1"/>
  <c r="AM1375" i="6" s="1"/>
  <c r="AM1376" i="6" s="1"/>
  <c r="AM1377" i="6" s="1"/>
  <c r="AM1378" i="6" s="1"/>
  <c r="AM1379" i="6" s="1"/>
  <c r="AM1380" i="6" s="1"/>
  <c r="AM1381" i="6" s="1"/>
  <c r="AM1382" i="6" s="1"/>
  <c r="AM1383" i="6" s="1"/>
  <c r="AM1384" i="6" s="1"/>
  <c r="AM1385" i="6" s="1"/>
  <c r="AM1386" i="6" s="1"/>
  <c r="AM1387" i="6" s="1"/>
  <c r="AM1388" i="6" s="1"/>
  <c r="AM1389" i="6" s="1"/>
  <c r="AM1390" i="6" s="1"/>
  <c r="AM1391" i="6" s="1"/>
  <c r="AM1392" i="6" s="1"/>
  <c r="AM1393" i="6" s="1"/>
  <c r="AM1394" i="6" s="1"/>
  <c r="AM1395" i="6" s="1"/>
  <c r="AM1396" i="6" s="1"/>
  <c r="AM1397" i="6" s="1"/>
  <c r="AM1398" i="6" s="1"/>
  <c r="AM1399" i="6" s="1"/>
  <c r="AM1400" i="6" s="1"/>
  <c r="AM1401" i="6" s="1"/>
  <c r="AM1402" i="6" s="1"/>
  <c r="AM1403" i="6" s="1"/>
  <c r="AM1404" i="6" s="1"/>
  <c r="AM1405" i="6" s="1"/>
  <c r="AM1406" i="6" s="1"/>
  <c r="AM1407" i="6" s="1"/>
  <c r="AM1408" i="6" s="1"/>
  <c r="AM1409" i="6" s="1"/>
  <c r="AM1410" i="6" s="1"/>
  <c r="AM1411" i="6" s="1"/>
  <c r="AM1412" i="6" s="1"/>
  <c r="AM1413" i="6" s="1"/>
  <c r="AM1414" i="6" s="1"/>
  <c r="AM1415" i="6" s="1"/>
  <c r="AM1416" i="6" s="1"/>
  <c r="AM1417" i="6" s="1"/>
  <c r="AM1418" i="6" s="1"/>
  <c r="AM1419" i="6" s="1"/>
  <c r="AM1420" i="6" s="1"/>
  <c r="AM1371" i="6"/>
  <c r="AD2011" i="6" l="1"/>
  <c r="AD1970" i="6"/>
  <c r="AD1966" i="6"/>
  <c r="AD1958" i="6"/>
  <c r="AD1955" i="6"/>
  <c r="AD1952" i="6"/>
  <c r="AD1951" i="6"/>
  <c r="AD1947" i="6"/>
  <c r="AD1927" i="6"/>
  <c r="AD1908" i="6"/>
  <c r="AD1892" i="6"/>
  <c r="AD1868" i="6"/>
  <c r="AD1858" i="6"/>
  <c r="AD1833" i="6"/>
  <c r="AD1828" i="6"/>
  <c r="AD1814" i="6"/>
  <c r="AD2033" i="6"/>
  <c r="AD2021" i="6"/>
  <c r="AD2013" i="6"/>
  <c r="AD1963" i="6"/>
  <c r="AD1959" i="6"/>
  <c r="AD1957" i="6"/>
  <c r="AD1943" i="6"/>
  <c r="AD1939" i="6"/>
  <c r="AD1924" i="6"/>
  <c r="AD1914" i="6"/>
  <c r="AD1876" i="6"/>
  <c r="AD1869" i="6"/>
  <c r="AD1861" i="6"/>
  <c r="AD1844" i="6"/>
  <c r="AD1813" i="6"/>
  <c r="AD1811" i="6"/>
  <c r="AD1797" i="6"/>
  <c r="AD2041" i="6"/>
  <c r="AD1981" i="6"/>
  <c r="AD1979" i="6"/>
  <c r="AD1973" i="6"/>
  <c r="AD1962" i="6"/>
  <c r="AD1935" i="6"/>
  <c r="AD1931" i="6"/>
  <c r="AD1888" i="6"/>
  <c r="AD1873" i="6"/>
  <c r="AD1866" i="6"/>
  <c r="AD1862" i="6"/>
  <c r="AD1860" i="6"/>
  <c r="AD1853" i="6"/>
  <c r="AD1852" i="6"/>
  <c r="AD1850" i="6"/>
  <c r="AD1836" i="6"/>
  <c r="AD1823" i="6"/>
  <c r="AD1803" i="6"/>
  <c r="AD1801" i="6"/>
  <c r="AD1799" i="6"/>
  <c r="AD2028" i="6"/>
  <c r="AD2024" i="6"/>
  <c r="AD2016" i="6"/>
  <c r="AD2007" i="6"/>
  <c r="AD1965" i="6"/>
  <c r="AD1922" i="6"/>
  <c r="AD1917" i="6"/>
  <c r="AD1912" i="6"/>
  <c r="AD1909" i="6"/>
  <c r="AD1904" i="6"/>
  <c r="AD1900" i="6"/>
  <c r="AD1896" i="6"/>
  <c r="AD1769" i="6"/>
  <c r="AD1734" i="6"/>
  <c r="AD1733" i="6"/>
  <c r="AD1721" i="6"/>
  <c r="AD1702" i="6"/>
  <c r="AD1701" i="6"/>
  <c r="AD1690" i="6"/>
  <c r="AD1657" i="6"/>
  <c r="AD1641" i="6"/>
  <c r="AD1611" i="6"/>
  <c r="AD1587" i="6"/>
  <c r="AD1580" i="6"/>
  <c r="AD1579" i="6"/>
  <c r="AD1571" i="6"/>
  <c r="AD1543" i="6"/>
  <c r="AD1539" i="6"/>
  <c r="AD1884" i="6"/>
  <c r="AD1865" i="6"/>
  <c r="AD1854" i="6"/>
  <c r="AD1825" i="6"/>
  <c r="AD1795" i="6"/>
  <c r="AD1785" i="6"/>
  <c r="AD1749" i="6"/>
  <c r="AD1715" i="6"/>
  <c r="AD1706" i="6"/>
  <c r="AD1689" i="6"/>
  <c r="AD1667" i="6"/>
  <c r="AD1612" i="6"/>
  <c r="AD1603" i="6"/>
  <c r="AD1601" i="6"/>
  <c r="AD1595" i="6"/>
  <c r="AD1584" i="6"/>
  <c r="AD1805" i="6"/>
  <c r="AD1765" i="6"/>
  <c r="AD1737" i="6"/>
  <c r="AD1718" i="6"/>
  <c r="AD1717" i="6"/>
  <c r="AD1705" i="6"/>
  <c r="AD1674" i="6"/>
  <c r="AD1671" i="6"/>
  <c r="AD1670" i="6"/>
  <c r="AD1669" i="6"/>
  <c r="AD1653" i="6"/>
  <c r="AD1651" i="6"/>
  <c r="AD1619" i="6"/>
  <c r="AD1609" i="6"/>
  <c r="AD1577" i="6"/>
  <c r="AD1572" i="6"/>
  <c r="AD1832" i="6"/>
  <c r="AD1829" i="6"/>
  <c r="AD1809" i="6"/>
  <c r="AD1806" i="6"/>
  <c r="AD1790" i="6"/>
  <c r="AD1781" i="6"/>
  <c r="AD1753" i="6"/>
  <c r="AD1722" i="6"/>
  <c r="AD1686" i="6"/>
  <c r="AD1685" i="6"/>
  <c r="AD1673" i="6"/>
  <c r="AD1658" i="6"/>
  <c r="AD1642" i="6"/>
  <c r="AD1605" i="6"/>
  <c r="AD1604" i="6"/>
  <c r="AD1576" i="6"/>
  <c r="AD1551" i="6"/>
  <c r="AD1569" i="6"/>
  <c r="AD1519" i="6"/>
  <c r="AD1511" i="6"/>
  <c r="AD1503" i="6"/>
  <c r="AD1495" i="6"/>
  <c r="AD1487" i="6"/>
  <c r="AD1479" i="6"/>
  <c r="AD1463" i="6"/>
  <c r="AD1459" i="6"/>
  <c r="AD1431" i="6"/>
  <c r="AD1573" i="6"/>
  <c r="AD1467" i="6"/>
  <c r="AD1443" i="6"/>
  <c r="AD1423" i="6"/>
  <c r="AD1535" i="6"/>
  <c r="AD1531" i="6"/>
  <c r="AD1515" i="6"/>
  <c r="AD1507" i="6"/>
  <c r="AD1499" i="6"/>
  <c r="AD1491" i="6"/>
  <c r="AD1547" i="6"/>
  <c r="AD1527" i="6"/>
  <c r="AD1523" i="6"/>
  <c r="AD1483" i="6"/>
  <c r="AD1471" i="6"/>
  <c r="AD1455" i="6"/>
  <c r="AD1451" i="6"/>
  <c r="AD1439" i="6"/>
  <c r="AD1475" i="6"/>
  <c r="AD1410" i="6"/>
  <c r="AD1364" i="6"/>
  <c r="AD1358" i="6"/>
  <c r="AD1326" i="6"/>
  <c r="AD1310" i="6"/>
  <c r="AD1305" i="6"/>
  <c r="AD1289" i="6"/>
  <c r="AD1237" i="6"/>
  <c r="AD1231" i="6"/>
  <c r="AD1228" i="6"/>
  <c r="AD1225" i="6"/>
  <c r="AD1208" i="6"/>
  <c r="AD1193" i="6"/>
  <c r="AD1145" i="6"/>
  <c r="AD1108" i="6"/>
  <c r="AD1102" i="6"/>
  <c r="AD1086" i="6"/>
  <c r="AD1070" i="6"/>
  <c r="AD1435" i="6"/>
  <c r="AD1427" i="6"/>
  <c r="AD1415" i="6"/>
  <c r="AD1409" i="6"/>
  <c r="AD1386" i="6"/>
  <c r="AD1314" i="6"/>
  <c r="AD1301" i="6"/>
  <c r="AD1414" i="6"/>
  <c r="AD1377" i="6"/>
  <c r="AD1342" i="6"/>
  <c r="AD1263" i="6"/>
  <c r="AD1261" i="6"/>
  <c r="AD1260" i="6"/>
  <c r="AD1248" i="6"/>
  <c r="AD1247" i="6"/>
  <c r="AD1244" i="6"/>
  <c r="AD1241" i="6"/>
  <c r="AD1221" i="6"/>
  <c r="AD1215" i="6"/>
  <c r="AD1188" i="6"/>
  <c r="AD1176" i="6"/>
  <c r="AD1161" i="6"/>
  <c r="AD1129" i="6"/>
  <c r="AD1126" i="6"/>
  <c r="AD1092" i="6"/>
  <c r="AD1076" i="6"/>
  <c r="AD1060" i="6"/>
  <c r="AD1049" i="6"/>
  <c r="AD1041" i="6"/>
  <c r="AD988" i="6"/>
  <c r="AD1447" i="6"/>
  <c r="AD1365" i="6"/>
  <c r="AD1259" i="6"/>
  <c r="AD1243" i="6"/>
  <c r="AD1209" i="6"/>
  <c r="AD1172" i="6"/>
  <c r="AD1160" i="6"/>
  <c r="AD1140" i="6"/>
  <c r="AD1128" i="6"/>
  <c r="AD1116" i="6"/>
  <c r="AD1100" i="6"/>
  <c r="AD1094" i="6"/>
  <c r="AD1084" i="6"/>
  <c r="AD1078" i="6"/>
  <c r="AD1068" i="6"/>
  <c r="AD1062" i="6"/>
  <c r="AD1177" i="6"/>
  <c r="AD980" i="6"/>
  <c r="AD948" i="6"/>
  <c r="AD916" i="6"/>
  <c r="AD886" i="6"/>
  <c r="AD851" i="6"/>
  <c r="AD844" i="6"/>
  <c r="AD819" i="6"/>
  <c r="AD809" i="6"/>
  <c r="AD732" i="6"/>
  <c r="AD725" i="6"/>
  <c r="AD720" i="6"/>
  <c r="AD717" i="6"/>
  <c r="AD697" i="6"/>
  <c r="AD689" i="6"/>
  <c r="AD668" i="6"/>
  <c r="AD652" i="6"/>
  <c r="AD636" i="6"/>
  <c r="AD620" i="6"/>
  <c r="AD604" i="6"/>
  <c r="AD588" i="6"/>
  <c r="AD572" i="6"/>
  <c r="AD559" i="6"/>
  <c r="AD1192" i="6"/>
  <c r="AD1026" i="6"/>
  <c r="AD1010" i="6"/>
  <c r="AD956" i="6"/>
  <c r="AD924" i="6"/>
  <c r="AD857" i="6"/>
  <c r="AD843" i="6"/>
  <c r="AD825" i="6"/>
  <c r="AD801" i="6"/>
  <c r="AD764" i="6"/>
  <c r="AD759" i="6"/>
  <c r="AD744" i="6"/>
  <c r="AD736" i="6"/>
  <c r="AD728" i="6"/>
  <c r="AD716" i="6"/>
  <c r="AD709" i="6"/>
  <c r="AD704" i="6"/>
  <c r="AD701" i="6"/>
  <c r="AD681" i="6"/>
  <c r="AD1227" i="6"/>
  <c r="AD1204" i="6"/>
  <c r="AD1144" i="6"/>
  <c r="AD1110" i="6"/>
  <c r="AD964" i="6"/>
  <c r="AD932" i="6"/>
  <c r="AD905" i="6"/>
  <c r="AD897" i="6"/>
  <c r="AD890" i="6"/>
  <c r="AD874" i="6"/>
  <c r="AD867" i="6"/>
  <c r="AD860" i="6"/>
  <c r="AD835" i="6"/>
  <c r="AD828" i="6"/>
  <c r="AD803" i="6"/>
  <c r="AD763" i="6"/>
  <c r="AD754" i="6"/>
  <c r="AD753" i="6"/>
  <c r="AD751" i="6"/>
  <c r="AD721" i="6"/>
  <c r="AD700" i="6"/>
  <c r="AD693" i="6"/>
  <c r="AD688" i="6"/>
  <c r="AD685" i="6"/>
  <c r="AD1285" i="6"/>
  <c r="AD1156" i="6"/>
  <c r="AD1018" i="6"/>
  <c r="AD996" i="6"/>
  <c r="AD972" i="6"/>
  <c r="AD940" i="6"/>
  <c r="AD882" i="6"/>
  <c r="AD878" i="6"/>
  <c r="AD859" i="6"/>
  <c r="AD841" i="6"/>
  <c r="AD827" i="6"/>
  <c r="AD760" i="6"/>
  <c r="AD705" i="6"/>
  <c r="AD551" i="6"/>
  <c r="AD539" i="6"/>
  <c r="AD534" i="6"/>
  <c r="AD312" i="6"/>
  <c r="AD302" i="6"/>
  <c r="AD280" i="6"/>
  <c r="AD276" i="6"/>
  <c r="AD250" i="6"/>
  <c r="AD249" i="6"/>
  <c r="AD246" i="6"/>
  <c r="AD240" i="6"/>
  <c r="AD231" i="6"/>
  <c r="AD230" i="6"/>
  <c r="AD200" i="6"/>
  <c r="AD191" i="6"/>
  <c r="AD190" i="6"/>
  <c r="AD166" i="6"/>
  <c r="AD677" i="6"/>
  <c r="AD673" i="6"/>
  <c r="AD661" i="6"/>
  <c r="AD657" i="6"/>
  <c r="AD645" i="6"/>
  <c r="AD641" i="6"/>
  <c r="AD629" i="6"/>
  <c r="AD625" i="6"/>
  <c r="AD613" i="6"/>
  <c r="AD609" i="6"/>
  <c r="AD597" i="6"/>
  <c r="AD593" i="6"/>
  <c r="AD581" i="6"/>
  <c r="AD577" i="6"/>
  <c r="AD565" i="6"/>
  <c r="AD555" i="6"/>
  <c r="AD550" i="6"/>
  <c r="AD531" i="6"/>
  <c r="AD527" i="6"/>
  <c r="AD270" i="6"/>
  <c r="AD256" i="6"/>
  <c r="AD743" i="6"/>
  <c r="AD735" i="6"/>
  <c r="AD669" i="6"/>
  <c r="AD653" i="6"/>
  <c r="AD637" i="6"/>
  <c r="AD621" i="6"/>
  <c r="AD605" i="6"/>
  <c r="AD589" i="6"/>
  <c r="AD573" i="6"/>
  <c r="AD547" i="6"/>
  <c r="AD543" i="6"/>
  <c r="AD538" i="6"/>
  <c r="AD752" i="6"/>
  <c r="AD713" i="6"/>
  <c r="AD684" i="6"/>
  <c r="AD672" i="6"/>
  <c r="AD665" i="6"/>
  <c r="AD656" i="6"/>
  <c r="AD649" i="6"/>
  <c r="AD640" i="6"/>
  <c r="AD633" i="6"/>
  <c r="AD624" i="6"/>
  <c r="AD617" i="6"/>
  <c r="AD608" i="6"/>
  <c r="AD601" i="6"/>
  <c r="AD592" i="6"/>
  <c r="AD585" i="6"/>
  <c r="AD576" i="6"/>
  <c r="AD569" i="6"/>
  <c r="AD554" i="6"/>
  <c r="AD535" i="6"/>
  <c r="AD468" i="6"/>
  <c r="AD462" i="6"/>
  <c r="AD436" i="6"/>
  <c r="AD430" i="6"/>
  <c r="AD404" i="6"/>
  <c r="AD398" i="6"/>
  <c r="AD372" i="6"/>
  <c r="AD366" i="6"/>
  <c r="AD340" i="6"/>
  <c r="AD334" i="6"/>
  <c r="AD308" i="6"/>
  <c r="AD263" i="6"/>
  <c r="AD262" i="6"/>
  <c r="AD232" i="6"/>
  <c r="AD223" i="6"/>
  <c r="AD222" i="6"/>
  <c r="AD206" i="6"/>
  <c r="AD192" i="6"/>
  <c r="AD184" i="6"/>
  <c r="AD264" i="6"/>
  <c r="AD208" i="6"/>
  <c r="AD178" i="6"/>
  <c r="AD176" i="6"/>
  <c r="AD117" i="6"/>
  <c r="AD109" i="6"/>
  <c r="AD21" i="6"/>
  <c r="AD77" i="6"/>
  <c r="AD218" i="6"/>
  <c r="AD217" i="6"/>
  <c r="AD214" i="6"/>
  <c r="AD210" i="6"/>
  <c r="AD199" i="6"/>
  <c r="AD198" i="6"/>
  <c r="AD186" i="6"/>
  <c r="AD185" i="6"/>
  <c r="AD168" i="6"/>
  <c r="AD85" i="6"/>
  <c r="AD248" i="6"/>
  <c r="AD216" i="6"/>
  <c r="AD174" i="6"/>
  <c r="AD167" i="6"/>
  <c r="AD141" i="6"/>
  <c r="AD131" i="6"/>
  <c r="AD99" i="6"/>
  <c r="AD53" i="6"/>
  <c r="AD45" i="6"/>
  <c r="AD35" i="6"/>
  <c r="AD4" i="6"/>
  <c r="AD255" i="6"/>
  <c r="AD254" i="6"/>
  <c r="AD242" i="6"/>
  <c r="AD238" i="6"/>
  <c r="AD224" i="6"/>
  <c r="AD182" i="6"/>
  <c r="AD149" i="6"/>
  <c r="AD67" i="6"/>
  <c r="AD1" i="6"/>
  <c r="AD33" i="6"/>
  <c r="AD10" i="6"/>
  <c r="AD25" i="6"/>
  <c r="AD39" i="6"/>
  <c r="AD111" i="6"/>
  <c r="AD154" i="6"/>
  <c r="AD12" i="6"/>
  <c r="AD65" i="6"/>
  <c r="AD73" i="6"/>
  <c r="AD146" i="6"/>
  <c r="AD64" i="6"/>
  <c r="AD120" i="6"/>
  <c r="AD136" i="6"/>
  <c r="AD212" i="6"/>
  <c r="AD58" i="6"/>
  <c r="AD32" i="6"/>
  <c r="AD82" i="6"/>
  <c r="AD106" i="6"/>
  <c r="AD159" i="6"/>
  <c r="AD244" i="6"/>
  <c r="AD281" i="6"/>
  <c r="AD252" i="6"/>
  <c r="AD268" i="6"/>
  <c r="AD354" i="6"/>
  <c r="AD386" i="6"/>
  <c r="AD418" i="6"/>
  <c r="AD499" i="6"/>
  <c r="AD512" i="6"/>
  <c r="AD290" i="6"/>
  <c r="AD306" i="6"/>
  <c r="AD357" i="6"/>
  <c r="AD365" i="6"/>
  <c r="AD381" i="6"/>
  <c r="AD392" i="6"/>
  <c r="AD416" i="6"/>
  <c r="AD432" i="6"/>
  <c r="AD440" i="6"/>
  <c r="AD460" i="6"/>
  <c r="AD465" i="6"/>
  <c r="AD485" i="6"/>
  <c r="AD495" i="6"/>
  <c r="AD520" i="6"/>
  <c r="AD285" i="6"/>
  <c r="AD309" i="6"/>
  <c r="AD322" i="6"/>
  <c r="AD329" i="6"/>
  <c r="AD341" i="6"/>
  <c r="AD355" i="6"/>
  <c r="AD373" i="6"/>
  <c r="AD387" i="6"/>
  <c r="AD405" i="6"/>
  <c r="AD419" i="6"/>
  <c r="AD443" i="6"/>
  <c r="AD481" i="6"/>
  <c r="AD493" i="6"/>
  <c r="AD521" i="6"/>
  <c r="AD129" i="6"/>
  <c r="AD137" i="6"/>
  <c r="AD320" i="6"/>
  <c r="AD331" i="6"/>
  <c r="AD362" i="6"/>
  <c r="AD394" i="6"/>
  <c r="AD426" i="6"/>
  <c r="AD458" i="6"/>
  <c r="AD501" i="6"/>
  <c r="AD511" i="6"/>
  <c r="AD830" i="6"/>
  <c r="AD870" i="6"/>
  <c r="AD892" i="6"/>
  <c r="AD55" i="6"/>
  <c r="AD80" i="6"/>
  <c r="AD128" i="6"/>
  <c r="AD160" i="6"/>
  <c r="AD172" i="6"/>
  <c r="AD47" i="6"/>
  <c r="AD15" i="6"/>
  <c r="AD24" i="6"/>
  <c r="AD16" i="6"/>
  <c r="AD42" i="6"/>
  <c r="AD121" i="6"/>
  <c r="AD130" i="6"/>
  <c r="AD40" i="6"/>
  <c r="AD143" i="6"/>
  <c r="AD188" i="6"/>
  <c r="AD71" i="6"/>
  <c r="AD57" i="6"/>
  <c r="AD79" i="6"/>
  <c r="AD144" i="6"/>
  <c r="AD161" i="6"/>
  <c r="AD180" i="6"/>
  <c r="AD304" i="6"/>
  <c r="AD328" i="6"/>
  <c r="AD345" i="6"/>
  <c r="AD377" i="6"/>
  <c r="AD409" i="6"/>
  <c r="AD482" i="6"/>
  <c r="AD505" i="6"/>
  <c r="AD516" i="6"/>
  <c r="AD313" i="6"/>
  <c r="AD336" i="6"/>
  <c r="AD349" i="6"/>
  <c r="AD360" i="6"/>
  <c r="AD384" i="6"/>
  <c r="AD400" i="6"/>
  <c r="AD408" i="6"/>
  <c r="AD428" i="6"/>
  <c r="AD433" i="6"/>
  <c r="AD453" i="6"/>
  <c r="AD461" i="6"/>
  <c r="AD477" i="6"/>
  <c r="AD488" i="6"/>
  <c r="AD513" i="6"/>
  <c r="AD277" i="6"/>
  <c r="AD288" i="6"/>
  <c r="AD299" i="6"/>
  <c r="AD330" i="6"/>
  <c r="AD449" i="6"/>
  <c r="AD466" i="6"/>
  <c r="AD483" i="6"/>
  <c r="AD496" i="6"/>
  <c r="AD151" i="6"/>
  <c r="AD220" i="6"/>
  <c r="AD283" i="6"/>
  <c r="AD296" i="6"/>
  <c r="AD315" i="6"/>
  <c r="AD339" i="6"/>
  <c r="AD346" i="6"/>
  <c r="AD363" i="6"/>
  <c r="AD371" i="6"/>
  <c r="AD378" i="6"/>
  <c r="AD395" i="6"/>
  <c r="AD403" i="6"/>
  <c r="AD410" i="6"/>
  <c r="AD427" i="6"/>
  <c r="AD435" i="6"/>
  <c r="AD442" i="6"/>
  <c r="AD459" i="6"/>
  <c r="AD467" i="6"/>
  <c r="AD17" i="6"/>
  <c r="AD56" i="6"/>
  <c r="AD66" i="6"/>
  <c r="AD113" i="6"/>
  <c r="AD87" i="6"/>
  <c r="AD98" i="6"/>
  <c r="AD112" i="6"/>
  <c r="AD138" i="6"/>
  <c r="AD7" i="6"/>
  <c r="AD50" i="6"/>
  <c r="AD95" i="6"/>
  <c r="AD31" i="6"/>
  <c r="AD26" i="6"/>
  <c r="AD48" i="6"/>
  <c r="AD90" i="6"/>
  <c r="AD228" i="6"/>
  <c r="AD196" i="6"/>
  <c r="AD274" i="6"/>
  <c r="AD321" i="6"/>
  <c r="AD473" i="6"/>
  <c r="AD484" i="6"/>
  <c r="AD519" i="6"/>
  <c r="AD297" i="6"/>
  <c r="AD352" i="6"/>
  <c r="AD368" i="6"/>
  <c r="AD376" i="6"/>
  <c r="AD396" i="6"/>
  <c r="AD401" i="6"/>
  <c r="AD421" i="6"/>
  <c r="AD429" i="6"/>
  <c r="AD445" i="6"/>
  <c r="AD456" i="6"/>
  <c r="AD480" i="6"/>
  <c r="AD507" i="6"/>
  <c r="AD524" i="6"/>
  <c r="AD260" i="6"/>
  <c r="AD316" i="6"/>
  <c r="AD347" i="6"/>
  <c r="AD379" i="6"/>
  <c r="AD411" i="6"/>
  <c r="AD434" i="6"/>
  <c r="AD451" i="6"/>
  <c r="AD469" i="6"/>
  <c r="AD489" i="6"/>
  <c r="AD500" i="6"/>
  <c r="AD152" i="6"/>
  <c r="AD236" i="6"/>
  <c r="AD289" i="6"/>
  <c r="AD325" i="6"/>
  <c r="AD497" i="6"/>
  <c r="AD795" i="6"/>
  <c r="AD838" i="6"/>
  <c r="AD862" i="6"/>
  <c r="AD896" i="6"/>
  <c r="AD908" i="6"/>
  <c r="AD921" i="6"/>
  <c r="AD957" i="6"/>
  <c r="AD1011" i="6"/>
  <c r="AD1039" i="6"/>
  <c r="AD734" i="6"/>
  <c r="AD923" i="6"/>
  <c r="AD945" i="6"/>
  <c r="AD967" i="6"/>
  <c r="AD987" i="6"/>
  <c r="AD769" i="6"/>
  <c r="AD807" i="6"/>
  <c r="AD823" i="6"/>
  <c r="AD854" i="6"/>
  <c r="AD941" i="6"/>
  <c r="AD23" i="6"/>
  <c r="AD41" i="6"/>
  <c r="AD89" i="6"/>
  <c r="AD104" i="6"/>
  <c r="AD114" i="6"/>
  <c r="AD122" i="6"/>
  <c r="AD164" i="6"/>
  <c r="AD204" i="6"/>
  <c r="AD5" i="6"/>
  <c r="AD18" i="6"/>
  <c r="AD6" i="6"/>
  <c r="AD34" i="6"/>
  <c r="AD63" i="6"/>
  <c r="AD88" i="6"/>
  <c r="AD74" i="6"/>
  <c r="AD97" i="6"/>
  <c r="AD105" i="6"/>
  <c r="AD119" i="6"/>
  <c r="AD135" i="6"/>
  <c r="AD145" i="6"/>
  <c r="AD153" i="6"/>
  <c r="AD49" i="6"/>
  <c r="AD8" i="6"/>
  <c r="AD72" i="6"/>
  <c r="AD81" i="6"/>
  <c r="AD96" i="6"/>
  <c r="AD103" i="6"/>
  <c r="AD323" i="6"/>
  <c r="AD441" i="6"/>
  <c r="AD450" i="6"/>
  <c r="AD487" i="6"/>
  <c r="AD509" i="6"/>
  <c r="AD758" i="6"/>
  <c r="AD298" i="6"/>
  <c r="AD364" i="6"/>
  <c r="AD369" i="6"/>
  <c r="AD389" i="6"/>
  <c r="AD397" i="6"/>
  <c r="AD413" i="6"/>
  <c r="AD424" i="6"/>
  <c r="AD448" i="6"/>
  <c r="AD464" i="6"/>
  <c r="AD472" i="6"/>
  <c r="AD492" i="6"/>
  <c r="AD517" i="6"/>
  <c r="AD284" i="6"/>
  <c r="AD293" i="6"/>
  <c r="AD307" i="6"/>
  <c r="AD338" i="6"/>
  <c r="AD353" i="6"/>
  <c r="AD370" i="6"/>
  <c r="AD385" i="6"/>
  <c r="AD402" i="6"/>
  <c r="AD417" i="6"/>
  <c r="AD437" i="6"/>
  <c r="AD475" i="6"/>
  <c r="AD503" i="6"/>
  <c r="AD515" i="6"/>
  <c r="AD127" i="6"/>
  <c r="AD291" i="6"/>
  <c r="AD317" i="6"/>
  <c r="AD361" i="6"/>
  <c r="AD393" i="6"/>
  <c r="AD425" i="6"/>
  <c r="AD457" i="6"/>
  <c r="AD491" i="6"/>
  <c r="AD508" i="6"/>
  <c r="AD798" i="6"/>
  <c r="AD839" i="6"/>
  <c r="AD904" i="6"/>
  <c r="AD925" i="6"/>
  <c r="AD943" i="6"/>
  <c r="AD999" i="6"/>
  <c r="AD1027" i="6"/>
  <c r="AD775" i="6"/>
  <c r="AD935" i="6"/>
  <c r="AD1054" i="6"/>
  <c r="AD947" i="6"/>
  <c r="AD959" i="6"/>
  <c r="AD1003" i="6"/>
  <c r="AD1121" i="6"/>
  <c r="AD1282" i="6"/>
  <c r="AD1298" i="6"/>
  <c r="AD750" i="6"/>
  <c r="AD777" i="6"/>
  <c r="AD889" i="6"/>
  <c r="AD919" i="6"/>
  <c r="AD939" i="6"/>
  <c r="AD965" i="6"/>
  <c r="AD1013" i="6"/>
  <c r="AD1047" i="6"/>
  <c r="AD1270" i="6"/>
  <c r="AD1302" i="6"/>
  <c r="AD1322" i="6"/>
  <c r="AD1354" i="6"/>
  <c r="AD1369" i="6"/>
  <c r="AD1391" i="6"/>
  <c r="AD1405" i="6"/>
  <c r="AD1464" i="6"/>
  <c r="AD1023" i="6"/>
  <c r="AD1344" i="6"/>
  <c r="AD1374" i="6"/>
  <c r="AD1397" i="6"/>
  <c r="AD1430" i="6"/>
  <c r="AD1438" i="6"/>
  <c r="AD989" i="6"/>
  <c r="AD1012" i="6"/>
  <c r="AD1024" i="6"/>
  <c r="AD1036" i="6"/>
  <c r="AD1048" i="6"/>
  <c r="AD1278" i="6"/>
  <c r="AD1552" i="6"/>
  <c r="AD1492" i="6"/>
  <c r="AD1498" i="6"/>
  <c r="AD1504" i="6"/>
  <c r="AD1534" i="6"/>
  <c r="AD1393" i="6"/>
  <c r="AD1472" i="6"/>
  <c r="AD1544" i="6"/>
  <c r="AD1422" i="6"/>
  <c r="AD1532" i="6"/>
  <c r="AD1568" i="6"/>
  <c r="AD1594" i="6"/>
  <c r="AD1558" i="6"/>
  <c r="AD1574" i="6"/>
  <c r="AD1596" i="6"/>
  <c r="AD1629" i="6"/>
  <c r="AD1621" i="6"/>
  <c r="AD1879" i="6"/>
  <c r="AD1542" i="6"/>
  <c r="AD1563" i="6"/>
  <c r="AD1634" i="6"/>
  <c r="AD1863" i="6"/>
  <c r="AD504" i="6"/>
  <c r="AD523" i="6"/>
  <c r="AD813" i="6"/>
  <c r="AD893" i="6"/>
  <c r="AD909" i="6"/>
  <c r="AD931" i="6"/>
  <c r="AD975" i="6"/>
  <c r="AD1009" i="6"/>
  <c r="AD1046" i="6"/>
  <c r="AD766" i="6"/>
  <c r="AD776" i="6"/>
  <c r="AD785" i="6"/>
  <c r="AD913" i="6"/>
  <c r="AD1005" i="6"/>
  <c r="AD805" i="6"/>
  <c r="AD814" i="6"/>
  <c r="AD846" i="6"/>
  <c r="AD915" i="6"/>
  <c r="AD927" i="6"/>
  <c r="AD1017" i="6"/>
  <c r="AD768" i="6"/>
  <c r="AD793" i="6"/>
  <c r="AD951" i="6"/>
  <c r="AD971" i="6"/>
  <c r="AD1029" i="6"/>
  <c r="AD1274" i="6"/>
  <c r="AD1363" i="6"/>
  <c r="AD1375" i="6"/>
  <c r="AD1399" i="6"/>
  <c r="AD969" i="6"/>
  <c r="AD1001" i="6"/>
  <c r="AD1031" i="6"/>
  <c r="AD1334" i="6"/>
  <c r="AD1352" i="6"/>
  <c r="AD1389" i="6"/>
  <c r="AD1383" i="6"/>
  <c r="AD1424" i="6"/>
  <c r="AD1432" i="6"/>
  <c r="AD995" i="6"/>
  <c r="AD1020" i="6"/>
  <c r="AD1032" i="6"/>
  <c r="AD1040" i="6"/>
  <c r="AD1050" i="6"/>
  <c r="AD1294" i="6"/>
  <c r="AD1336" i="6"/>
  <c r="AD1442" i="6"/>
  <c r="AD1482" i="6"/>
  <c r="AD1516" i="6"/>
  <c r="AD1555" i="6"/>
  <c r="AD1494" i="6"/>
  <c r="AD1500" i="6"/>
  <c r="AD1506" i="6"/>
  <c r="AD1512" i="6"/>
  <c r="AD1428" i="6"/>
  <c r="AD1452" i="6"/>
  <c r="AD1538" i="6"/>
  <c r="AD1548" i="6"/>
  <c r="AD1436" i="6"/>
  <c r="AD1466" i="6"/>
  <c r="AD1478" i="6"/>
  <c r="AD1560" i="6"/>
  <c r="AD1566" i="6"/>
  <c r="AD1570" i="6"/>
  <c r="AD1614" i="6"/>
  <c r="AD1562" i="6"/>
  <c r="AD1575" i="6"/>
  <c r="AD1599" i="6"/>
  <c r="AD1630" i="6"/>
  <c r="AD1891" i="6"/>
  <c r="AD784" i="6"/>
  <c r="AD863" i="6"/>
  <c r="AD900" i="6"/>
  <c r="AD911" i="6"/>
  <c r="AD953" i="6"/>
  <c r="AD742" i="6"/>
  <c r="AD917" i="6"/>
  <c r="AD949" i="6"/>
  <c r="AD977" i="6"/>
  <c r="AD1021" i="6"/>
  <c r="AD791" i="6"/>
  <c r="AD815" i="6"/>
  <c r="AD847" i="6"/>
  <c r="AD993" i="6"/>
  <c r="AD1019" i="6"/>
  <c r="AD929" i="6"/>
  <c r="AD983" i="6"/>
  <c r="AD1035" i="6"/>
  <c r="AD1043" i="6"/>
  <c r="AD1051" i="6"/>
  <c r="AD1286" i="6"/>
  <c r="AD1381" i="6"/>
  <c r="AD1401" i="6"/>
  <c r="AD1418" i="6"/>
  <c r="AD1474" i="6"/>
  <c r="AD973" i="6"/>
  <c r="AD1007" i="6"/>
  <c r="AD1371" i="6"/>
  <c r="AD1454" i="6"/>
  <c r="AD1332" i="6"/>
  <c r="AD1367" i="6"/>
  <c r="AD1460" i="6"/>
  <c r="AD1008" i="6"/>
  <c r="AD1028" i="6"/>
  <c r="AD1042" i="6"/>
  <c r="AD1052" i="6"/>
  <c r="AD1316" i="6"/>
  <c r="AD1360" i="6"/>
  <c r="AD1379" i="6"/>
  <c r="AD1458" i="6"/>
  <c r="AD1470" i="6"/>
  <c r="AD1522" i="6"/>
  <c r="AD1546" i="6"/>
  <c r="AD1480" i="6"/>
  <c r="AD1488" i="6"/>
  <c r="AD1502" i="6"/>
  <c r="AD1508" i="6"/>
  <c r="AD1514" i="6"/>
  <c r="AD1530" i="6"/>
  <c r="AD1416" i="6"/>
  <c r="AD1446" i="6"/>
  <c r="AD1520" i="6"/>
  <c r="AD1540" i="6"/>
  <c r="AD1484" i="6"/>
  <c r="AD1518" i="6"/>
  <c r="AD1528" i="6"/>
  <c r="AD1556" i="6"/>
  <c r="AD1567" i="6"/>
  <c r="AD1590" i="6"/>
  <c r="AD1602" i="6"/>
  <c r="AD1615" i="6"/>
  <c r="AD1632" i="6"/>
  <c r="AD1588" i="6"/>
  <c r="AD1582" i="6"/>
  <c r="AD1598" i="6"/>
  <c r="AD1607" i="6"/>
  <c r="AD1624" i="6"/>
  <c r="AD1637" i="6"/>
  <c r="AD1859" i="6"/>
  <c r="AD474" i="6"/>
  <c r="AD831" i="6"/>
  <c r="AD871" i="6"/>
  <c r="AD901" i="6"/>
  <c r="AD963" i="6"/>
  <c r="AD1025" i="6"/>
  <c r="AD771" i="6"/>
  <c r="AD955" i="6"/>
  <c r="AD981" i="6"/>
  <c r="AD794" i="6"/>
  <c r="AD812" i="6"/>
  <c r="AD822" i="6"/>
  <c r="AD855" i="6"/>
  <c r="AD937" i="6"/>
  <c r="AD997" i="6"/>
  <c r="AD1033" i="6"/>
  <c r="AD726" i="6"/>
  <c r="AD774" i="6"/>
  <c r="AD787" i="6"/>
  <c r="AD933" i="6"/>
  <c r="AD961" i="6"/>
  <c r="AD1038" i="6"/>
  <c r="AD1320" i="6"/>
  <c r="AD1348" i="6"/>
  <c r="AD1385" i="6"/>
  <c r="AD1420" i="6"/>
  <c r="AD1450" i="6"/>
  <c r="AD979" i="6"/>
  <c r="AD991" i="6"/>
  <c r="AD1015" i="6"/>
  <c r="AD1290" i="6"/>
  <c r="AD1306" i="6"/>
  <c r="AD1373" i="6"/>
  <c r="AD1338" i="6"/>
  <c r="AD1403" i="6"/>
  <c r="AD1468" i="6"/>
  <c r="AD985" i="6"/>
  <c r="AD1004" i="6"/>
  <c r="AD1016" i="6"/>
  <c r="AD1034" i="6"/>
  <c r="AD1044" i="6"/>
  <c r="AD1117" i="6"/>
  <c r="AD1328" i="6"/>
  <c r="AD1350" i="6"/>
  <c r="AD1387" i="6"/>
  <c r="AD1444" i="6"/>
  <c r="AD1462" i="6"/>
  <c r="AD1476" i="6"/>
  <c r="AD1526" i="6"/>
  <c r="AD1536" i="6"/>
  <c r="AD1550" i="6"/>
  <c r="AD1490" i="6"/>
  <c r="AD1496" i="6"/>
  <c r="AD1510" i="6"/>
  <c r="AD1390" i="6"/>
  <c r="AD1426" i="6"/>
  <c r="AD1440" i="6"/>
  <c r="AD1456" i="6"/>
  <c r="AD1524" i="6"/>
  <c r="AD1434" i="6"/>
  <c r="AD1448" i="6"/>
  <c r="AD1486" i="6"/>
  <c r="AD1559" i="6"/>
  <c r="AD1633" i="6"/>
  <c r="AD1554" i="6"/>
  <c r="AD1628" i="6"/>
  <c r="AD1610" i="6"/>
  <c r="AD1636" i="6"/>
  <c r="AD1899" i="6"/>
  <c r="AD1977" i="6"/>
  <c r="AD1976" i="6"/>
  <c r="AD1883" i="6"/>
  <c r="AD1920" i="6"/>
  <c r="AD2038" i="6"/>
  <c r="AD1848" i="6"/>
  <c r="AD1871" i="6"/>
  <c r="AD1880" i="6"/>
  <c r="AD1930" i="6"/>
  <c r="AD2005" i="6"/>
  <c r="AD2053" i="6"/>
  <c r="AD147" i="6"/>
  <c r="AD201" i="6"/>
  <c r="AD51" i="6"/>
  <c r="AD155" i="6"/>
  <c r="AD169" i="6"/>
  <c r="AD265" i="6"/>
  <c r="AD46" i="6"/>
  <c r="AD78" i="6"/>
  <c r="AD116" i="6"/>
  <c r="AD38" i="6"/>
  <c r="AD70" i="6"/>
  <c r="AD102" i="6"/>
  <c r="AD266" i="6"/>
  <c r="AD287" i="6"/>
  <c r="AD382" i="6"/>
  <c r="AD142" i="6"/>
  <c r="AD148" i="6"/>
  <c r="AD30" i="6"/>
  <c r="AD75" i="6"/>
  <c r="AD100" i="6"/>
  <c r="AD133" i="6"/>
  <c r="AD162" i="6"/>
  <c r="AD183" i="6"/>
  <c r="AD193" i="6"/>
  <c r="AD203" i="6"/>
  <c r="AD215" i="6"/>
  <c r="AD267" i="6"/>
  <c r="AD61" i="6"/>
  <c r="AD1583" i="6"/>
  <c r="AD1564" i="6"/>
  <c r="AD1638" i="6"/>
  <c r="AD1903" i="6"/>
  <c r="AD1921" i="6"/>
  <c r="AD1972" i="6"/>
  <c r="AD2045" i="6"/>
  <c r="AD1877" i="6"/>
  <c r="AD1934" i="6"/>
  <c r="AD1960" i="6"/>
  <c r="AD1887" i="6"/>
  <c r="AD1923" i="6"/>
  <c r="AD1968" i="6"/>
  <c r="AD1994" i="6"/>
  <c r="AD2025" i="6"/>
  <c r="AD1851" i="6"/>
  <c r="AD1872" i="6"/>
  <c r="AD1954" i="6"/>
  <c r="AD2029" i="6"/>
  <c r="AD19" i="6"/>
  <c r="AD241" i="6"/>
  <c r="AD9" i="6"/>
  <c r="AD11" i="6"/>
  <c r="AD177" i="6"/>
  <c r="AD59" i="6"/>
  <c r="AD110" i="6"/>
  <c r="AD44" i="6"/>
  <c r="AD76" i="6"/>
  <c r="AD108" i="6"/>
  <c r="AD134" i="6"/>
  <c r="AD202" i="6"/>
  <c r="AD211" i="6"/>
  <c r="AD275" i="6"/>
  <c r="AD326" i="6"/>
  <c r="AD332" i="6"/>
  <c r="AD350" i="6"/>
  <c r="AD478" i="6"/>
  <c r="AD36" i="6"/>
  <c r="AD69" i="6"/>
  <c r="AD107" i="6"/>
  <c r="AD126" i="6"/>
  <c r="AD194" i="6"/>
  <c r="AD225" i="6"/>
  <c r="AD235" i="6"/>
  <c r="AD247" i="6"/>
  <c r="AD258" i="6"/>
  <c r="AD292" i="6"/>
  <c r="AD1625" i="6"/>
  <c r="AD1622" i="6"/>
  <c r="AD1907" i="6"/>
  <c r="AD1982" i="6"/>
  <c r="AD1911" i="6"/>
  <c r="AD2026" i="6"/>
  <c r="AD1867" i="6"/>
  <c r="AD1855" i="6"/>
  <c r="AD1980" i="6"/>
  <c r="AD2057" i="6"/>
  <c r="AD91" i="6"/>
  <c r="AD83" i="6"/>
  <c r="AD140" i="6"/>
  <c r="AD170" i="6"/>
  <c r="AD179" i="6"/>
  <c r="AD314" i="6"/>
  <c r="AD446" i="6"/>
  <c r="AD13" i="6"/>
  <c r="AD43" i="6"/>
  <c r="AD62" i="6"/>
  <c r="AD101" i="6"/>
  <c r="AD132" i="6"/>
  <c r="AD226" i="6"/>
  <c r="AD272" i="6"/>
  <c r="AD318" i="6"/>
  <c r="AD344" i="6"/>
  <c r="AD60" i="6"/>
  <c r="AD93" i="6"/>
  <c r="AD124" i="6"/>
  <c r="AD163" i="6"/>
  <c r="AD239" i="6"/>
  <c r="AD406" i="6"/>
  <c r="AD444" i="6"/>
  <c r="AD452" i="6"/>
  <c r="AD165" i="6"/>
  <c r="AD197" i="6"/>
  <c r="AD229" i="6"/>
  <c r="AD261" i="6"/>
  <c r="AD359" i="6"/>
  <c r="AD423" i="6"/>
  <c r="AD594" i="6"/>
  <c r="AD626" i="6"/>
  <c r="AD658" i="6"/>
  <c r="AD1606" i="6"/>
  <c r="AD1840" i="6"/>
  <c r="AD1895" i="6"/>
  <c r="AD1974" i="6"/>
  <c r="AD1925" i="6"/>
  <c r="AD1946" i="6"/>
  <c r="AD2030" i="6"/>
  <c r="AD1919" i="6"/>
  <c r="AD1950" i="6"/>
  <c r="AD1990" i="6"/>
  <c r="AD2020" i="6"/>
  <c r="AD1856" i="6"/>
  <c r="AD1942" i="6"/>
  <c r="AD27" i="6"/>
  <c r="AD115" i="6"/>
  <c r="AD123" i="6"/>
  <c r="AD233" i="6"/>
  <c r="AD209" i="6"/>
  <c r="AD3" i="6"/>
  <c r="AD52" i="6"/>
  <c r="AD84" i="6"/>
  <c r="AD234" i="6"/>
  <c r="AD243" i="6"/>
  <c r="AD286" i="6"/>
  <c r="AD337" i="6"/>
  <c r="AD414" i="6"/>
  <c r="AD14" i="6"/>
  <c r="AD20" i="6"/>
  <c r="AD37" i="6"/>
  <c r="AD68" i="6"/>
  <c r="AD94" i="6"/>
  <c r="AD139" i="6"/>
  <c r="AD158" i="6"/>
  <c r="AD171" i="6"/>
  <c r="AD257" i="6"/>
  <c r="AD29" i="6"/>
  <c r="AD86" i="6"/>
  <c r="AD125" i="6"/>
  <c r="AD157" i="6"/>
  <c r="AD324" i="6"/>
  <c r="AD374" i="6"/>
  <c r="AD251" i="6"/>
  <c r="AD282" i="6"/>
  <c r="AD294" i="6"/>
  <c r="AD348" i="6"/>
  <c r="AD181" i="6"/>
  <c r="AD391" i="6"/>
  <c r="AD674" i="6"/>
  <c r="AD706" i="6"/>
  <c r="AD731" i="6"/>
  <c r="AD749" i="6"/>
  <c r="AD833" i="6"/>
  <c r="AD836" i="6"/>
  <c r="AD858" i="6"/>
  <c r="AD881" i="6"/>
  <c r="AD173" i="6"/>
  <c r="AD205" i="6"/>
  <c r="AD237" i="6"/>
  <c r="AD269" i="6"/>
  <c r="AD327" i="6"/>
  <c r="AD537" i="6"/>
  <c r="AD584" i="6"/>
  <c r="AD600" i="6"/>
  <c r="AD612" i="6"/>
  <c r="AD614" i="6"/>
  <c r="AD628" i="6"/>
  <c r="AD630" i="6"/>
  <c r="AD643" i="6"/>
  <c r="AD659" i="6"/>
  <c r="AD680" i="6"/>
  <c r="AD694" i="6"/>
  <c r="AD707" i="6"/>
  <c r="AD727" i="6"/>
  <c r="AD739" i="6"/>
  <c r="AD770" i="6"/>
  <c r="AD824" i="6"/>
  <c r="AD856" i="6"/>
  <c r="AD279" i="6"/>
  <c r="AD311" i="6"/>
  <c r="AD343" i="6"/>
  <c r="AD407" i="6"/>
  <c r="AD471" i="6"/>
  <c r="AD525" i="6"/>
  <c r="AD542" i="6"/>
  <c r="AD560" i="6"/>
  <c r="AD602" i="6"/>
  <c r="AD615" i="6"/>
  <c r="AD663" i="6"/>
  <c r="AD679" i="6"/>
  <c r="AD695" i="6"/>
  <c r="AD301" i="6"/>
  <c r="AD118" i="6"/>
  <c r="AD150" i="6"/>
  <c r="AD207" i="6"/>
  <c r="AD259" i="6"/>
  <c r="AD187" i="6"/>
  <c r="AD305" i="6"/>
  <c r="AD342" i="6"/>
  <c r="AD388" i="6"/>
  <c r="AD420" i="6"/>
  <c r="AD533" i="6"/>
  <c r="AD536" i="6"/>
  <c r="AD687" i="6"/>
  <c r="AD719" i="6"/>
  <c r="AD745" i="6"/>
  <c r="AD772" i="6"/>
  <c r="AD779" i="6"/>
  <c r="AD790" i="6"/>
  <c r="AD829" i="6"/>
  <c r="AD849" i="6"/>
  <c r="AD852" i="6"/>
  <c r="AD907" i="6"/>
  <c r="AD273" i="6"/>
  <c r="AD367" i="6"/>
  <c r="AD431" i="6"/>
  <c r="AD540" i="6"/>
  <c r="AD553" i="6"/>
  <c r="AD616" i="6"/>
  <c r="AD632" i="6"/>
  <c r="AD644" i="6"/>
  <c r="AD646" i="6"/>
  <c r="AD660" i="6"/>
  <c r="AD662" i="6"/>
  <c r="AD675" i="6"/>
  <c r="AD696" i="6"/>
  <c r="AD708" i="6"/>
  <c r="AD723" i="6"/>
  <c r="AD729" i="6"/>
  <c r="AD733" i="6"/>
  <c r="AD755" i="6"/>
  <c r="AD802" i="6"/>
  <c r="AD1071" i="6"/>
  <c r="AD1103" i="6"/>
  <c r="AD390" i="6"/>
  <c r="AD454" i="6"/>
  <c r="AD526" i="6"/>
  <c r="AD544" i="6"/>
  <c r="AD562" i="6"/>
  <c r="AD567" i="6"/>
  <c r="AD618" i="6"/>
  <c r="AD631" i="6"/>
  <c r="AD278" i="6"/>
  <c r="AD22" i="6"/>
  <c r="AD28" i="6"/>
  <c r="AD54" i="6"/>
  <c r="AD156" i="6"/>
  <c r="AD175" i="6"/>
  <c r="AD271" i="6"/>
  <c r="AD333" i="6"/>
  <c r="AD438" i="6"/>
  <c r="AD300" i="6"/>
  <c r="AD380" i="6"/>
  <c r="AD412" i="6"/>
  <c r="AD245" i="6"/>
  <c r="AD549" i="6"/>
  <c r="AD552" i="6"/>
  <c r="AD575" i="6"/>
  <c r="AD607" i="6"/>
  <c r="AD639" i="6"/>
  <c r="AD690" i="6"/>
  <c r="AD722" i="6"/>
  <c r="AD765" i="6"/>
  <c r="AD826" i="6"/>
  <c r="AD845" i="6"/>
  <c r="AD865" i="6"/>
  <c r="AD868" i="6"/>
  <c r="AD899" i="6"/>
  <c r="AD906" i="6"/>
  <c r="AD1111" i="6"/>
  <c r="AD189" i="6"/>
  <c r="AD221" i="6"/>
  <c r="AD253" i="6"/>
  <c r="AD303" i="6"/>
  <c r="AD335" i="6"/>
  <c r="AD463" i="6"/>
  <c r="AD556" i="6"/>
  <c r="AD564" i="6"/>
  <c r="AD566" i="6"/>
  <c r="AD579" i="6"/>
  <c r="AD595" i="6"/>
  <c r="AD648" i="6"/>
  <c r="AD664" i="6"/>
  <c r="AD676" i="6"/>
  <c r="AD691" i="6"/>
  <c r="AD710" i="6"/>
  <c r="AD724" i="6"/>
  <c r="AD748" i="6"/>
  <c r="AD786" i="6"/>
  <c r="AD796" i="6"/>
  <c r="AD840" i="6"/>
  <c r="AD877" i="6"/>
  <c r="AD375" i="6"/>
  <c r="AD439" i="6"/>
  <c r="AD528" i="6"/>
  <c r="AD546" i="6"/>
  <c r="AD319" i="6"/>
  <c r="AD92" i="6"/>
  <c r="AD195" i="6"/>
  <c r="AD227" i="6"/>
  <c r="AD310" i="6"/>
  <c r="AD470" i="6"/>
  <c r="AD219" i="6"/>
  <c r="AD356" i="6"/>
  <c r="AD476" i="6"/>
  <c r="AD213" i="6"/>
  <c r="AD455" i="6"/>
  <c r="AD578" i="6"/>
  <c r="AD591" i="6"/>
  <c r="AD610" i="6"/>
  <c r="AD623" i="6"/>
  <c r="AD642" i="6"/>
  <c r="AD655" i="6"/>
  <c r="AD671" i="6"/>
  <c r="AD703" i="6"/>
  <c r="AD730" i="6"/>
  <c r="AD799" i="6"/>
  <c r="AD817" i="6"/>
  <c r="AD820" i="6"/>
  <c r="AD842" i="6"/>
  <c r="AD861" i="6"/>
  <c r="AD891" i="6"/>
  <c r="AD898" i="6"/>
  <c r="AD295" i="6"/>
  <c r="AD399" i="6"/>
  <c r="AD568" i="6"/>
  <c r="AD580" i="6"/>
  <c r="AD582" i="6"/>
  <c r="AD596" i="6"/>
  <c r="AD598" i="6"/>
  <c r="AD611" i="6"/>
  <c r="AD627" i="6"/>
  <c r="AD678" i="6"/>
  <c r="AD692" i="6"/>
  <c r="AD712" i="6"/>
  <c r="AD738" i="6"/>
  <c r="AD756" i="6"/>
  <c r="AD797" i="6"/>
  <c r="AD1055" i="6"/>
  <c r="AD1087" i="6"/>
  <c r="AD358" i="6"/>
  <c r="AD422" i="6"/>
  <c r="AD530" i="6"/>
  <c r="AD541" i="6"/>
  <c r="AD558" i="6"/>
  <c r="AD586" i="6"/>
  <c r="AD599" i="6"/>
  <c r="AD650" i="6"/>
  <c r="AD821" i="6"/>
  <c r="AD837" i="6"/>
  <c r="AD850" i="6"/>
  <c r="AD557" i="6"/>
  <c r="AD563" i="6"/>
  <c r="AD583" i="6"/>
  <c r="AD666" i="6"/>
  <c r="AD783" i="6"/>
  <c r="AD866" i="6"/>
  <c r="AD873" i="6"/>
  <c r="AD1063" i="6"/>
  <c r="AD1079" i="6"/>
  <c r="AD1095" i="6"/>
  <c r="AD351" i="6"/>
  <c r="AD383" i="6"/>
  <c r="AD415" i="6"/>
  <c r="AD447" i="6"/>
  <c r="AD479" i="6"/>
  <c r="AD529" i="6"/>
  <c r="AD548" i="6"/>
  <c r="AD571" i="6"/>
  <c r="AD574" i="6"/>
  <c r="AD635" i="6"/>
  <c r="AD638" i="6"/>
  <c r="AD683" i="6"/>
  <c r="AD686" i="6"/>
  <c r="AD715" i="6"/>
  <c r="AD718" i="6"/>
  <c r="AD778" i="6"/>
  <c r="AD816" i="6"/>
  <c r="AD848" i="6"/>
  <c r="AD928" i="6"/>
  <c r="AD960" i="6"/>
  <c r="AD992" i="6"/>
  <c r="AD1045" i="6"/>
  <c r="AD1061" i="6"/>
  <c r="AD1091" i="6"/>
  <c r="AD1124" i="6"/>
  <c r="AD782" i="6"/>
  <c r="AD1057" i="6"/>
  <c r="AD1082" i="6"/>
  <c r="AD1098" i="6"/>
  <c r="AD1114" i="6"/>
  <c r="AD1085" i="6"/>
  <c r="AD1141" i="6"/>
  <c r="AD1153" i="6"/>
  <c r="AD773" i="6"/>
  <c r="AD788" i="6"/>
  <c r="AD800" i="6"/>
  <c r="AD804" i="6"/>
  <c r="AD884" i="6"/>
  <c r="AD1058" i="6"/>
  <c r="AD1074" i="6"/>
  <c r="AD1149" i="6"/>
  <c r="AD1157" i="6"/>
  <c r="AD1130" i="6"/>
  <c r="AD1148" i="6"/>
  <c r="AD1159" i="6"/>
  <c r="AD1175" i="6"/>
  <c r="AD1191" i="6"/>
  <c r="AD1207" i="6"/>
  <c r="AD1216" i="6"/>
  <c r="AD1220" i="6"/>
  <c r="AD1232" i="6"/>
  <c r="AD1236" i="6"/>
  <c r="AD1267" i="6"/>
  <c r="AD1293" i="6"/>
  <c r="AD1131" i="6"/>
  <c r="AD1147" i="6"/>
  <c r="AD1163" i="6"/>
  <c r="AD1184" i="6"/>
  <c r="AD1198" i="6"/>
  <c r="AD1224" i="6"/>
  <c r="AD1240" i="6"/>
  <c r="AD1254" i="6"/>
  <c r="AD1275" i="6"/>
  <c r="AD1135" i="6"/>
  <c r="AD1173" i="6"/>
  <c r="AD1186" i="6"/>
  <c r="AD711" i="6"/>
  <c r="AD818" i="6"/>
  <c r="AD853" i="6"/>
  <c r="AD486" i="6"/>
  <c r="AD498" i="6"/>
  <c r="AD502" i="6"/>
  <c r="AD514" i="6"/>
  <c r="AD518" i="6"/>
  <c r="AD532" i="6"/>
  <c r="AD587" i="6"/>
  <c r="AD590" i="6"/>
  <c r="AD651" i="6"/>
  <c r="AD654" i="6"/>
  <c r="AD737" i="6"/>
  <c r="AD762" i="6"/>
  <c r="AD894" i="6"/>
  <c r="AD910" i="6"/>
  <c r="AD757" i="6"/>
  <c r="AD920" i="6"/>
  <c r="AD952" i="6"/>
  <c r="AD984" i="6"/>
  <c r="AD1014" i="6"/>
  <c r="AD1030" i="6"/>
  <c r="AD1075" i="6"/>
  <c r="AD1093" i="6"/>
  <c r="AD1123" i="6"/>
  <c r="AD1181" i="6"/>
  <c r="AD789" i="6"/>
  <c r="AD808" i="6"/>
  <c r="AD875" i="6"/>
  <c r="AD883" i="6"/>
  <c r="AD918" i="6"/>
  <c r="AD934" i="6"/>
  <c r="AD950" i="6"/>
  <c r="AD966" i="6"/>
  <c r="AD982" i="6"/>
  <c r="AD998" i="6"/>
  <c r="AD1064" i="6"/>
  <c r="AD1073" i="6"/>
  <c r="AD1136" i="6"/>
  <c r="AD1197" i="6"/>
  <c r="AD1067" i="6"/>
  <c r="AD1120" i="6"/>
  <c r="AD1133" i="6"/>
  <c r="AD1139" i="6"/>
  <c r="AD1201" i="6"/>
  <c r="AD810" i="6"/>
  <c r="AD880" i="6"/>
  <c r="AD1088" i="6"/>
  <c r="AD1097" i="6"/>
  <c r="AD1104" i="6"/>
  <c r="AD1113" i="6"/>
  <c r="AD1118" i="6"/>
  <c r="AD1122" i="6"/>
  <c r="AD1155" i="6"/>
  <c r="AD1165" i="6"/>
  <c r="AD1132" i="6"/>
  <c r="AD1143" i="6"/>
  <c r="AD1218" i="6"/>
  <c r="AD1222" i="6"/>
  <c r="AD1234" i="6"/>
  <c r="AD1238" i="6"/>
  <c r="AD1256" i="6"/>
  <c r="AD1288" i="6"/>
  <c r="AD1313" i="6"/>
  <c r="AD1179" i="6"/>
  <c r="AD1200" i="6"/>
  <c r="AD1229" i="6"/>
  <c r="AD1245" i="6"/>
  <c r="AD1291" i="6"/>
  <c r="AD1309" i="6"/>
  <c r="AD1151" i="6"/>
  <c r="AD1167" i="6"/>
  <c r="AD1189" i="6"/>
  <c r="AD570" i="6"/>
  <c r="AD634" i="6"/>
  <c r="AD647" i="6"/>
  <c r="AD682" i="6"/>
  <c r="AD698" i="6"/>
  <c r="AD714" i="6"/>
  <c r="AD741" i="6"/>
  <c r="AD761" i="6"/>
  <c r="AD903" i="6"/>
  <c r="AD603" i="6"/>
  <c r="AD606" i="6"/>
  <c r="AD667" i="6"/>
  <c r="AD670" i="6"/>
  <c r="AD699" i="6"/>
  <c r="AD702" i="6"/>
  <c r="AD740" i="6"/>
  <c r="AD746" i="6"/>
  <c r="AD780" i="6"/>
  <c r="AD885" i="6"/>
  <c r="AD912" i="6"/>
  <c r="AD944" i="6"/>
  <c r="AD976" i="6"/>
  <c r="AD1037" i="6"/>
  <c r="AD1053" i="6"/>
  <c r="AD1077" i="6"/>
  <c r="AD1107" i="6"/>
  <c r="AD1080" i="6"/>
  <c r="AD1089" i="6"/>
  <c r="AD1096" i="6"/>
  <c r="AD1105" i="6"/>
  <c r="AD1112" i="6"/>
  <c r="AD1142" i="6"/>
  <c r="AD1069" i="6"/>
  <c r="AD1099" i="6"/>
  <c r="AD1152" i="6"/>
  <c r="AD806" i="6"/>
  <c r="AD811" i="6"/>
  <c r="AD876" i="6"/>
  <c r="AD1056" i="6"/>
  <c r="AD1065" i="6"/>
  <c r="AD1072" i="6"/>
  <c r="AD1081" i="6"/>
  <c r="AD1127" i="6"/>
  <c r="AD1162" i="6"/>
  <c r="AD1178" i="6"/>
  <c r="AD1194" i="6"/>
  <c r="AD1210" i="6"/>
  <c r="AD1252" i="6"/>
  <c r="AD1277" i="6"/>
  <c r="AD1330" i="6"/>
  <c r="AD1357" i="6"/>
  <c r="AD1134" i="6"/>
  <c r="AD1150" i="6"/>
  <c r="AD1166" i="6"/>
  <c r="AD1195" i="6"/>
  <c r="AD1257" i="6"/>
  <c r="AD1138" i="6"/>
  <c r="AD1183" i="6"/>
  <c r="AD1205" i="6"/>
  <c r="AD1312" i="6"/>
  <c r="AD1171" i="6"/>
  <c r="AD1203" i="6"/>
  <c r="AD1235" i="6"/>
  <c r="AD1287" i="6"/>
  <c r="AD1324" i="6"/>
  <c r="AD1327" i="6"/>
  <c r="AD1214" i="6"/>
  <c r="AD1230" i="6"/>
  <c r="AD1246" i="6"/>
  <c r="AD1262" i="6"/>
  <c r="AD1297" i="6"/>
  <c r="AD1300" i="6"/>
  <c r="AD1337" i="6"/>
  <c r="AD1351" i="6"/>
  <c r="AD1250" i="6"/>
  <c r="AD1266" i="6"/>
  <c r="AD834" i="6"/>
  <c r="AD869" i="6"/>
  <c r="AD895" i="6"/>
  <c r="AD490" i="6"/>
  <c r="AD494" i="6"/>
  <c r="AD506" i="6"/>
  <c r="AD510" i="6"/>
  <c r="AD522" i="6"/>
  <c r="AD545" i="6"/>
  <c r="AD561" i="6"/>
  <c r="AD619" i="6"/>
  <c r="AD622" i="6"/>
  <c r="AD747" i="6"/>
  <c r="AD792" i="6"/>
  <c r="AD832" i="6"/>
  <c r="AD864" i="6"/>
  <c r="AD902" i="6"/>
  <c r="AD767" i="6"/>
  <c r="AD781" i="6"/>
  <c r="AD936" i="6"/>
  <c r="AD968" i="6"/>
  <c r="AD1000" i="6"/>
  <c r="AD1006" i="6"/>
  <c r="AD1022" i="6"/>
  <c r="AD1059" i="6"/>
  <c r="AD1109" i="6"/>
  <c r="AD1119" i="6"/>
  <c r="AD1169" i="6"/>
  <c r="AD879" i="6"/>
  <c r="AD887" i="6"/>
  <c r="AD926" i="6"/>
  <c r="AD942" i="6"/>
  <c r="AD958" i="6"/>
  <c r="AD974" i="6"/>
  <c r="AD990" i="6"/>
  <c r="AD1066" i="6"/>
  <c r="AD1125" i="6"/>
  <c r="AD1137" i="6"/>
  <c r="AD1185" i="6"/>
  <c r="AD1213" i="6"/>
  <c r="AD1083" i="6"/>
  <c r="AD1101" i="6"/>
  <c r="AD1115" i="6"/>
  <c r="AD872" i="6"/>
  <c r="AD888" i="6"/>
  <c r="AD914" i="6"/>
  <c r="AD922" i="6"/>
  <c r="AD930" i="6"/>
  <c r="AD938" i="6"/>
  <c r="AD946" i="6"/>
  <c r="AD954" i="6"/>
  <c r="AD962" i="6"/>
  <c r="AD970" i="6"/>
  <c r="AD978" i="6"/>
  <c r="AD986" i="6"/>
  <c r="AD994" i="6"/>
  <c r="AD1002" i="6"/>
  <c r="AD1090" i="6"/>
  <c r="AD1106" i="6"/>
  <c r="AD1146" i="6"/>
  <c r="AD1164" i="6"/>
  <c r="AD1180" i="6"/>
  <c r="AD1196" i="6"/>
  <c r="AD1212" i="6"/>
  <c r="AD1223" i="6"/>
  <c r="AD1239" i="6"/>
  <c r="AD1304" i="6"/>
  <c r="AD1323" i="6"/>
  <c r="AD1356" i="6"/>
  <c r="AD1168" i="6"/>
  <c r="AD1182" i="6"/>
  <c r="AD1211" i="6"/>
  <c r="AD1251" i="6"/>
  <c r="AD1346" i="6"/>
  <c r="AD1170" i="6"/>
  <c r="AD1199" i="6"/>
  <c r="AD1255" i="6"/>
  <c r="AD1308" i="6"/>
  <c r="AD1158" i="6"/>
  <c r="AD1217" i="6"/>
  <c r="AD1283" i="6"/>
  <c r="AD1299" i="6"/>
  <c r="AD1321" i="6"/>
  <c r="AD1335" i="6"/>
  <c r="AD1353" i="6"/>
  <c r="AD1394" i="6"/>
  <c r="AD1315" i="6"/>
  <c r="AD1317" i="6"/>
  <c r="AD1396" i="6"/>
  <c r="AD1382" i="6"/>
  <c r="AD1384" i="6"/>
  <c r="AD1489" i="6"/>
  <c r="AD1407" i="6"/>
  <c r="AD1395" i="6"/>
  <c r="AD1419" i="6"/>
  <c r="AD1421" i="6"/>
  <c r="AD1469" i="6"/>
  <c r="AD1477" i="6"/>
  <c r="AD1501" i="6"/>
  <c r="AD1593" i="6"/>
  <c r="AD1589" i="6"/>
  <c r="AD1581" i="6"/>
  <c r="AD1592" i="6"/>
  <c r="AD1678" i="6"/>
  <c r="AD1726" i="6"/>
  <c r="AD1750" i="6"/>
  <c r="AD1693" i="6"/>
  <c r="AD1782" i="6"/>
  <c r="AD1655" i="6"/>
  <c r="AD1684" i="6"/>
  <c r="AD1766" i="6"/>
  <c r="AD1707" i="6"/>
  <c r="AD1720" i="6"/>
  <c r="AD1752" i="6"/>
  <c r="AD1768" i="6"/>
  <c r="AD1784" i="6"/>
  <c r="AD1810" i="6"/>
  <c r="AD1826" i="6"/>
  <c r="AD1679" i="6"/>
  <c r="AD1339" i="6"/>
  <c r="AD1271" i="6"/>
  <c r="AD1311" i="6"/>
  <c r="AD1187" i="6"/>
  <c r="AD1206" i="6"/>
  <c r="AD1219" i="6"/>
  <c r="AD1226" i="6"/>
  <c r="AD1258" i="6"/>
  <c r="AD1268" i="6"/>
  <c r="AD1341" i="6"/>
  <c r="AD1265" i="6"/>
  <c r="AD1253" i="6"/>
  <c r="AD1280" i="6"/>
  <c r="AD1295" i="6"/>
  <c r="AD1331" i="6"/>
  <c r="AD1333" i="6"/>
  <c r="AD1398" i="6"/>
  <c r="AD1411" i="6"/>
  <c r="AD1343" i="6"/>
  <c r="AD1372" i="6"/>
  <c r="AD1366" i="6"/>
  <c r="AD1425" i="6"/>
  <c r="AD1441" i="6"/>
  <c r="AD1457" i="6"/>
  <c r="AD1481" i="6"/>
  <c r="AD1497" i="6"/>
  <c r="AD1368" i="6"/>
  <c r="AD1445" i="6"/>
  <c r="AD1461" i="6"/>
  <c r="AD1509" i="6"/>
  <c r="AD1557" i="6"/>
  <c r="AD1650" i="6"/>
  <c r="AD1666" i="6"/>
  <c r="AD1623" i="6"/>
  <c r="AD1627" i="6"/>
  <c r="AD1649" i="6"/>
  <c r="AD1661" i="6"/>
  <c r="AD1665" i="6"/>
  <c r="AD1710" i="6"/>
  <c r="AD1728" i="6"/>
  <c r="AD1668" i="6"/>
  <c r="AD1696" i="6"/>
  <c r="AD1699" i="6"/>
  <c r="AD1662" i="6"/>
  <c r="AD1697" i="6"/>
  <c r="AD1640" i="6"/>
  <c r="AD1659" i="6"/>
  <c r="AD1672" i="6"/>
  <c r="AD1691" i="6"/>
  <c r="AD1739" i="6"/>
  <c r="AD1264" i="6"/>
  <c r="AD1307" i="6"/>
  <c r="AD1202" i="6"/>
  <c r="AD1362" i="6"/>
  <c r="AD1174" i="6"/>
  <c r="AD1242" i="6"/>
  <c r="AD1292" i="6"/>
  <c r="AD1318" i="6"/>
  <c r="AD1340" i="6"/>
  <c r="AD1249" i="6"/>
  <c r="AD1281" i="6"/>
  <c r="AD1284" i="6"/>
  <c r="AD1370" i="6"/>
  <c r="AD1380" i="6"/>
  <c r="AD1347" i="6"/>
  <c r="AD1349" i="6"/>
  <c r="AD1408" i="6"/>
  <c r="AD1329" i="6"/>
  <c r="AD1345" i="6"/>
  <c r="AD1359" i="6"/>
  <c r="AD1406" i="6"/>
  <c r="AD1473" i="6"/>
  <c r="AD1505" i="6"/>
  <c r="AD1388" i="6"/>
  <c r="AD1412" i="6"/>
  <c r="AD1437" i="6"/>
  <c r="AD1578" i="6"/>
  <c r="AD1586" i="6"/>
  <c r="AD1591" i="6"/>
  <c r="AD1618" i="6"/>
  <c r="AD1585" i="6"/>
  <c r="AD1613" i="6"/>
  <c r="AD1626" i="6"/>
  <c r="AD1664" i="6"/>
  <c r="AD1682" i="6"/>
  <c r="AD1725" i="6"/>
  <c r="AD1677" i="6"/>
  <c r="AD1683" i="6"/>
  <c r="AD1694" i="6"/>
  <c r="AD1654" i="6"/>
  <c r="AD1645" i="6"/>
  <c r="AD1798" i="6"/>
  <c r="AD1704" i="6"/>
  <c r="AD1723" i="6"/>
  <c r="AD1741" i="6"/>
  <c r="AD1755" i="6"/>
  <c r="AD1771" i="6"/>
  <c r="AD1787" i="6"/>
  <c r="AD1802" i="6"/>
  <c r="AD1676" i="6"/>
  <c r="AD1692" i="6"/>
  <c r="AD1708" i="6"/>
  <c r="AD1729" i="6"/>
  <c r="AD1154" i="6"/>
  <c r="AD1273" i="6"/>
  <c r="AD1325" i="6"/>
  <c r="AD1355" i="6"/>
  <c r="AD1190" i="6"/>
  <c r="AD1272" i="6"/>
  <c r="AD1276" i="6"/>
  <c r="AD1303" i="6"/>
  <c r="AD1233" i="6"/>
  <c r="AD1319" i="6"/>
  <c r="AD1413" i="6"/>
  <c r="AD1269" i="6"/>
  <c r="AD1279" i="6"/>
  <c r="AD1296" i="6"/>
  <c r="AD1361" i="6"/>
  <c r="AD1376" i="6"/>
  <c r="AD1378" i="6"/>
  <c r="AD1392" i="6"/>
  <c r="AD1402" i="6"/>
  <c r="AD1433" i="6"/>
  <c r="AD1449" i="6"/>
  <c r="AD1465" i="6"/>
  <c r="AD1513" i="6"/>
  <c r="AD1404" i="6"/>
  <c r="AD1417" i="6"/>
  <c r="AD1429" i="6"/>
  <c r="AD1453" i="6"/>
  <c r="AD1485" i="6"/>
  <c r="AD1493" i="6"/>
  <c r="AD1400" i="6"/>
  <c r="AD1565" i="6"/>
  <c r="AD1597" i="6"/>
  <c r="AD1608" i="6"/>
  <c r="AD1517" i="6"/>
  <c r="AD1521" i="6"/>
  <c r="AD1525" i="6"/>
  <c r="AD1529" i="6"/>
  <c r="AD1533" i="6"/>
  <c r="AD1537" i="6"/>
  <c r="AD1541" i="6"/>
  <c r="AD1545" i="6"/>
  <c r="AD1549" i="6"/>
  <c r="AD1553" i="6"/>
  <c r="AD1561" i="6"/>
  <c r="AD1639" i="6"/>
  <c r="AD1698" i="6"/>
  <c r="AD1616" i="6"/>
  <c r="AD1620" i="6"/>
  <c r="AD1631" i="6"/>
  <c r="AD1680" i="6"/>
  <c r="AD1714" i="6"/>
  <c r="AD1774" i="6"/>
  <c r="AD1643" i="6"/>
  <c r="AD1736" i="6"/>
  <c r="AD1773" i="6"/>
  <c r="AD1724" i="6"/>
  <c r="AD1745" i="6"/>
  <c r="AD1756" i="6"/>
  <c r="AD1762" i="6"/>
  <c r="AD1775" i="6"/>
  <c r="AD1788" i="6"/>
  <c r="AD1793" i="6"/>
  <c r="AD1747" i="6"/>
  <c r="AD1792" i="6"/>
  <c r="AD1796" i="6"/>
  <c r="AD1735" i="6"/>
  <c r="AD1754" i="6"/>
  <c r="AD1770" i="6"/>
  <c r="AD1780" i="6"/>
  <c r="AD1818" i="6"/>
  <c r="AD1821" i="6"/>
  <c r="AD1837" i="6"/>
  <c r="AD1857" i="6"/>
  <c r="AD1838" i="6"/>
  <c r="AD1835" i="6"/>
  <c r="AD1842" i="6"/>
  <c r="AD1882" i="6"/>
  <c r="AD1889" i="6"/>
  <c r="AD1831" i="6"/>
  <c r="AD1874" i="6"/>
  <c r="AD1913" i="6"/>
  <c r="AD1918" i="6"/>
  <c r="AD1898" i="6"/>
  <c r="AD1956" i="6"/>
  <c r="AD1937" i="6"/>
  <c r="AD1975" i="6"/>
  <c r="AD1985" i="6"/>
  <c r="AD2004" i="6"/>
  <c r="AD1986" i="6"/>
  <c r="AD2008" i="6"/>
  <c r="AD2019" i="6"/>
  <c r="AD1999" i="6"/>
  <c r="AD2015" i="6"/>
  <c r="AD1600" i="6"/>
  <c r="AD1709" i="6"/>
  <c r="AD1742" i="6"/>
  <c r="AD1648" i="6"/>
  <c r="AD1688" i="6"/>
  <c r="AD1789" i="6"/>
  <c r="AD1647" i="6"/>
  <c r="AD1663" i="6"/>
  <c r="AD1711" i="6"/>
  <c r="AD1740" i="6"/>
  <c r="AD1777" i="6"/>
  <c r="AD1731" i="6"/>
  <c r="AD1760" i="6"/>
  <c r="AD1776" i="6"/>
  <c r="AD1719" i="6"/>
  <c r="AD1738" i="6"/>
  <c r="AD1748" i="6"/>
  <c r="AD1764" i="6"/>
  <c r="AD1808" i="6"/>
  <c r="AD1791" i="6"/>
  <c r="AD1807" i="6"/>
  <c r="AD1817" i="6"/>
  <c r="AD1839" i="6"/>
  <c r="AD1822" i="6"/>
  <c r="AD1846" i="6"/>
  <c r="AD1841" i="6"/>
  <c r="AD1881" i="6"/>
  <c r="AD1864" i="6"/>
  <c r="AD1819" i="6"/>
  <c r="AD1830" i="6"/>
  <c r="AD1885" i="6"/>
  <c r="AD1893" i="6"/>
  <c r="AD1897" i="6"/>
  <c r="AD1916" i="6"/>
  <c r="AD1938" i="6"/>
  <c r="AD1894" i="6"/>
  <c r="AD1940" i="6"/>
  <c r="AD1971" i="6"/>
  <c r="AD1933" i="6"/>
  <c r="AD1949" i="6"/>
  <c r="AD1953" i="6"/>
  <c r="AD1964" i="6"/>
  <c r="AD1978" i="6"/>
  <c r="AD2003" i="6"/>
  <c r="AD1997" i="6"/>
  <c r="AD2018" i="6"/>
  <c r="AD1998" i="6"/>
  <c r="AD2001" i="6"/>
  <c r="AD2022" i="6"/>
  <c r="AD1992" i="6"/>
  <c r="AD2000" i="6"/>
  <c r="AD2009" i="6"/>
  <c r="AD2031" i="6"/>
  <c r="AD2052" i="6"/>
  <c r="AD2047" i="6"/>
  <c r="AD1700" i="6"/>
  <c r="AD1652" i="6"/>
  <c r="AD1681" i="6"/>
  <c r="AD1712" i="6"/>
  <c r="AD1656" i="6"/>
  <c r="AD1695" i="6"/>
  <c r="AD1713" i="6"/>
  <c r="AD1727" i="6"/>
  <c r="AD1746" i="6"/>
  <c r="AD1759" i="6"/>
  <c r="AD1772" i="6"/>
  <c r="AD1778" i="6"/>
  <c r="AD1800" i="6"/>
  <c r="AD1744" i="6"/>
  <c r="AD1703" i="6"/>
  <c r="AD1732" i="6"/>
  <c r="AD1783" i="6"/>
  <c r="AD1812" i="6"/>
  <c r="AD1820" i="6"/>
  <c r="AD1824" i="6"/>
  <c r="AD1815" i="6"/>
  <c r="AD1827" i="6"/>
  <c r="AD1847" i="6"/>
  <c r="AD1870" i="6"/>
  <c r="AD1878" i="6"/>
  <c r="AD1901" i="6"/>
  <c r="AD1915" i="6"/>
  <c r="AD1890" i="6"/>
  <c r="AD1906" i="6"/>
  <c r="AD1936" i="6"/>
  <c r="AD1944" i="6"/>
  <c r="AD1932" i="6"/>
  <c r="AD1929" i="6"/>
  <c r="AD1945" i="6"/>
  <c r="AD1969" i="6"/>
  <c r="AD1991" i="6"/>
  <c r="AD1961" i="6"/>
  <c r="AD1967" i="6"/>
  <c r="AD1987" i="6"/>
  <c r="AD2002" i="6"/>
  <c r="AD2010" i="6"/>
  <c r="AD2012" i="6"/>
  <c r="AD2035" i="6"/>
  <c r="AD2032" i="6"/>
  <c r="AD2037" i="6"/>
  <c r="AD2056" i="6"/>
  <c r="AD2058" i="6"/>
  <c r="AD2017" i="6"/>
  <c r="AD2027" i="6"/>
  <c r="AD2048" i="6"/>
  <c r="AD2042" i="6"/>
  <c r="AD2054" i="6"/>
  <c r="AD2050" i="6"/>
  <c r="AD2049" i="6"/>
  <c r="AD1617" i="6"/>
  <c r="AD1635" i="6"/>
  <c r="AD1758" i="6"/>
  <c r="AD1687" i="6"/>
  <c r="AD1646" i="6"/>
  <c r="AD1675" i="6"/>
  <c r="AD1757" i="6"/>
  <c r="AD1644" i="6"/>
  <c r="AD1660" i="6"/>
  <c r="AD1730" i="6"/>
  <c r="AD1743" i="6"/>
  <c r="AD1761" i="6"/>
  <c r="AD1763" i="6"/>
  <c r="AD1779" i="6"/>
  <c r="AD1794" i="6"/>
  <c r="AD1716" i="6"/>
  <c r="AD1751" i="6"/>
  <c r="AD1767" i="6"/>
  <c r="AD1786" i="6"/>
  <c r="AD1843" i="6"/>
  <c r="AD1804" i="6"/>
  <c r="AD1834" i="6"/>
  <c r="AD1845" i="6"/>
  <c r="AD1849" i="6"/>
  <c r="AD1886" i="6"/>
  <c r="AD1875" i="6"/>
  <c r="AD1816" i="6"/>
  <c r="AD1905" i="6"/>
  <c r="AD1910" i="6"/>
  <c r="AD1926" i="6"/>
  <c r="AD1902" i="6"/>
  <c r="AD1928" i="6"/>
  <c r="AD1948" i="6"/>
  <c r="AD1941" i="6"/>
  <c r="AD1983" i="6"/>
  <c r="AD1989" i="6"/>
  <c r="AD1993" i="6"/>
  <c r="AD2014" i="6"/>
  <c r="AD2023" i="6"/>
  <c r="AD1988" i="6"/>
  <c r="AD1996" i="6"/>
  <c r="AD2039" i="6"/>
  <c r="AD2036" i="6"/>
  <c r="AD2043" i="6"/>
  <c r="AD2046" i="6"/>
  <c r="AD2059" i="6"/>
  <c r="AD1995" i="6"/>
  <c r="AD2006" i="6"/>
  <c r="AD1984" i="6"/>
  <c r="AD2034" i="6"/>
  <c r="AD2051" i="6"/>
  <c r="AD2055" i="6"/>
  <c r="AD2040" i="6"/>
  <c r="AD2044" i="6"/>
  <c r="AJ2044" i="6" l="1"/>
  <c r="AI2044" i="6"/>
  <c r="AE2044" i="6"/>
  <c r="AW2044" i="6"/>
  <c r="AG2044" i="6"/>
  <c r="U2044" i="6"/>
  <c r="W2044" i="6" s="1"/>
  <c r="AJ2040" i="6"/>
  <c r="U2040" i="6"/>
  <c r="W2040" i="6" s="1"/>
  <c r="AI2040" i="6"/>
  <c r="AG2040" i="6"/>
  <c r="AW2040" i="6"/>
  <c r="AE2040" i="6"/>
  <c r="AE2055" i="6"/>
  <c r="AJ2055" i="6"/>
  <c r="U2055" i="6"/>
  <c r="W2055" i="6" s="1"/>
  <c r="AW2055" i="6"/>
  <c r="AI2055" i="6"/>
  <c r="AK2055" i="6" s="1"/>
  <c r="AG2055" i="6"/>
  <c r="AW2051" i="6"/>
  <c r="AE2051" i="6"/>
  <c r="AI2051" i="6"/>
  <c r="U2051" i="6"/>
  <c r="W2051" i="6" s="1"/>
  <c r="AJ2051" i="6"/>
  <c r="AG2051" i="6"/>
  <c r="AW2034" i="6"/>
  <c r="AG2034" i="6"/>
  <c r="AJ2034" i="6"/>
  <c r="AI2034" i="6"/>
  <c r="U2034" i="6"/>
  <c r="W2034" i="6" s="1"/>
  <c r="AE2034" i="6"/>
  <c r="AH2034" i="6" s="1"/>
  <c r="AJ1984" i="6"/>
  <c r="AE1984" i="6"/>
  <c r="AI1984" i="6"/>
  <c r="AG1984" i="6"/>
  <c r="AW1984" i="6"/>
  <c r="U1984" i="6"/>
  <c r="W1984" i="6" s="1"/>
  <c r="AG2006" i="6"/>
  <c r="AI2006" i="6"/>
  <c r="AE2006" i="6"/>
  <c r="AJ2006" i="6"/>
  <c r="AW2006" i="6"/>
  <c r="U2006" i="6"/>
  <c r="W2006" i="6" s="1"/>
  <c r="AJ1995" i="6"/>
  <c r="U1995" i="6"/>
  <c r="W1995" i="6" s="1"/>
  <c r="AW1995" i="6"/>
  <c r="AE1995" i="6"/>
  <c r="AG1995" i="6"/>
  <c r="AI1995" i="6"/>
  <c r="AJ2059" i="6"/>
  <c r="U2059" i="6"/>
  <c r="W2059" i="6" s="1"/>
  <c r="AI2059" i="6"/>
  <c r="AE2059" i="6"/>
  <c r="AG2059" i="6"/>
  <c r="U2046" i="6"/>
  <c r="W2046" i="6" s="1"/>
  <c r="AE2046" i="6"/>
  <c r="AI2046" i="6"/>
  <c r="AJ2046" i="6"/>
  <c r="AG2046" i="6"/>
  <c r="AW2046" i="6"/>
  <c r="U2043" i="6"/>
  <c r="W2043" i="6" s="1"/>
  <c r="AW2043" i="6"/>
  <c r="AI2043" i="6"/>
  <c r="AJ2043" i="6"/>
  <c r="AG2043" i="6"/>
  <c r="AE2043" i="6"/>
  <c r="AW2036" i="6"/>
  <c r="AE2036" i="6"/>
  <c r="AI2036" i="6"/>
  <c r="U2036" i="6"/>
  <c r="W2036" i="6" s="1"/>
  <c r="AJ2036" i="6"/>
  <c r="AG2036" i="6"/>
  <c r="AJ2039" i="6"/>
  <c r="AI2039" i="6"/>
  <c r="AG2039" i="6"/>
  <c r="AW2039" i="6"/>
  <c r="U2039" i="6"/>
  <c r="W2039" i="6" s="1"/>
  <c r="AE2039" i="6"/>
  <c r="AG1996" i="6"/>
  <c r="U1996" i="6"/>
  <c r="W1996" i="6" s="1"/>
  <c r="AW1996" i="6"/>
  <c r="AE1996" i="6"/>
  <c r="AI1996" i="6"/>
  <c r="AJ1996" i="6"/>
  <c r="AE1988" i="6"/>
  <c r="AJ1988" i="6"/>
  <c r="AI1988" i="6"/>
  <c r="U1988" i="6"/>
  <c r="W1988" i="6" s="1"/>
  <c r="AW1988" i="6"/>
  <c r="AG1988" i="6"/>
  <c r="AE2023" i="6"/>
  <c r="AW2023" i="6"/>
  <c r="AG2023" i="6"/>
  <c r="AI2023" i="6"/>
  <c r="U2023" i="6"/>
  <c r="W2023" i="6" s="1"/>
  <c r="AJ2023" i="6"/>
  <c r="AG2014" i="6"/>
  <c r="U2014" i="6"/>
  <c r="W2014" i="6" s="1"/>
  <c r="AE2014" i="6"/>
  <c r="AW2014" i="6"/>
  <c r="AJ2014" i="6"/>
  <c r="AI2014" i="6"/>
  <c r="AJ1993" i="6"/>
  <c r="AG1993" i="6"/>
  <c r="AW1993" i="6"/>
  <c r="AE1993" i="6"/>
  <c r="AI1993" i="6"/>
  <c r="U1993" i="6"/>
  <c r="W1993" i="6" s="1"/>
  <c r="AI1989" i="6"/>
  <c r="AE1989" i="6"/>
  <c r="AW1989" i="6"/>
  <c r="AG1989" i="6"/>
  <c r="AJ1989" i="6"/>
  <c r="U1989" i="6"/>
  <c r="W1989" i="6" s="1"/>
  <c r="AI1983" i="6"/>
  <c r="AE1983" i="6"/>
  <c r="AJ1983" i="6"/>
  <c r="AG1983" i="6"/>
  <c r="AW1983" i="6"/>
  <c r="U1983" i="6"/>
  <c r="W1983" i="6" s="1"/>
  <c r="AJ1941" i="6"/>
  <c r="AE1941" i="6"/>
  <c r="AI1941" i="6"/>
  <c r="U1941" i="6"/>
  <c r="W1941" i="6" s="1"/>
  <c r="AW1941" i="6"/>
  <c r="AG1941" i="6"/>
  <c r="AW1948" i="6"/>
  <c r="AI1948" i="6"/>
  <c r="AJ1948" i="6"/>
  <c r="AG1948" i="6"/>
  <c r="AE1948" i="6"/>
  <c r="U1948" i="6"/>
  <c r="W1948" i="6" s="1"/>
  <c r="AE1928" i="6"/>
  <c r="U1928" i="6"/>
  <c r="W1928" i="6" s="1"/>
  <c r="AG1928" i="6"/>
  <c r="AW1928" i="6"/>
  <c r="AI1928" i="6"/>
  <c r="AK1928" i="6" s="1"/>
  <c r="AJ1928" i="6"/>
  <c r="AI1902" i="6"/>
  <c r="AW1902" i="6"/>
  <c r="AG1902" i="6"/>
  <c r="AJ1902" i="6"/>
  <c r="U1902" i="6"/>
  <c r="W1902" i="6" s="1"/>
  <c r="AE1902" i="6"/>
  <c r="AE1926" i="6"/>
  <c r="U1926" i="6"/>
  <c r="W1926" i="6" s="1"/>
  <c r="AI1926" i="6"/>
  <c r="AJ1926" i="6"/>
  <c r="AW1926" i="6"/>
  <c r="AG1926" i="6"/>
  <c r="AE1910" i="6"/>
  <c r="U1910" i="6"/>
  <c r="W1910" i="6" s="1"/>
  <c r="AJ1910" i="6"/>
  <c r="AG1910" i="6"/>
  <c r="AI1910" i="6"/>
  <c r="AK1910" i="6" s="1"/>
  <c r="AW1910" i="6"/>
  <c r="AE1905" i="6"/>
  <c r="AG1905" i="6"/>
  <c r="AW1905" i="6"/>
  <c r="AI1905" i="6"/>
  <c r="U1905" i="6"/>
  <c r="W1905" i="6" s="1"/>
  <c r="AJ1905" i="6"/>
  <c r="AE1816" i="6"/>
  <c r="AI1816" i="6"/>
  <c r="AK1816" i="6" s="1"/>
  <c r="AJ1816" i="6"/>
  <c r="U1816" i="6"/>
  <c r="W1816" i="6" s="1"/>
  <c r="AG1816" i="6"/>
  <c r="AH1816" i="6" s="1"/>
  <c r="AW1816" i="6"/>
  <c r="U1875" i="6"/>
  <c r="W1875" i="6" s="1"/>
  <c r="AG1875" i="6"/>
  <c r="AW1875" i="6"/>
  <c r="AE1875" i="6"/>
  <c r="AJ1875" i="6"/>
  <c r="AI1875" i="6"/>
  <c r="U1886" i="6"/>
  <c r="W1886" i="6" s="1"/>
  <c r="AJ1886" i="6"/>
  <c r="AG1886" i="6"/>
  <c r="AI1886" i="6"/>
  <c r="AW1886" i="6"/>
  <c r="AE1886" i="6"/>
  <c r="AE1849" i="6"/>
  <c r="AG1849" i="6"/>
  <c r="U1849" i="6"/>
  <c r="W1849" i="6" s="1"/>
  <c r="AJ1849" i="6"/>
  <c r="AW1849" i="6"/>
  <c r="AI1849" i="6"/>
  <c r="U1845" i="6"/>
  <c r="W1845" i="6" s="1"/>
  <c r="AJ1845" i="6"/>
  <c r="AW1845" i="6"/>
  <c r="AE1845" i="6"/>
  <c r="AI1845" i="6"/>
  <c r="AG1845" i="6"/>
  <c r="AI1834" i="6"/>
  <c r="AE1834" i="6"/>
  <c r="AW1834" i="6"/>
  <c r="AJ1834" i="6"/>
  <c r="U1834" i="6"/>
  <c r="W1834" i="6" s="1"/>
  <c r="AG1834" i="6"/>
  <c r="U1804" i="6"/>
  <c r="W1804" i="6" s="1"/>
  <c r="AJ1804" i="6"/>
  <c r="AW1804" i="6"/>
  <c r="AI1804" i="6"/>
  <c r="AG1804" i="6"/>
  <c r="AE1804" i="6"/>
  <c r="U1843" i="6"/>
  <c r="W1843" i="6" s="1"/>
  <c r="AJ1843" i="6"/>
  <c r="AI1843" i="6"/>
  <c r="AG1843" i="6"/>
  <c r="AE1843" i="6"/>
  <c r="AW1843" i="6"/>
  <c r="AW1786" i="6"/>
  <c r="AE1786" i="6"/>
  <c r="AI1786" i="6"/>
  <c r="U1786" i="6"/>
  <c r="W1786" i="6" s="1"/>
  <c r="AJ1786" i="6"/>
  <c r="AG1786" i="6"/>
  <c r="AJ1767" i="6"/>
  <c r="AG1767" i="6"/>
  <c r="AI1767" i="6"/>
  <c r="AE1767" i="6"/>
  <c r="AW1767" i="6"/>
  <c r="U1767" i="6"/>
  <c r="W1767" i="6" s="1"/>
  <c r="AG1751" i="6"/>
  <c r="AJ1751" i="6"/>
  <c r="AE1751" i="6"/>
  <c r="AI1751" i="6"/>
  <c r="U1751" i="6"/>
  <c r="W1751" i="6" s="1"/>
  <c r="AW1751" i="6"/>
  <c r="AJ1716" i="6"/>
  <c r="AW1716" i="6"/>
  <c r="AG1716" i="6"/>
  <c r="AI1716" i="6"/>
  <c r="U1716" i="6"/>
  <c r="W1716" i="6" s="1"/>
  <c r="AE1716" i="6"/>
  <c r="U1794" i="6"/>
  <c r="W1794" i="6" s="1"/>
  <c r="AW1794" i="6"/>
  <c r="AG1794" i="6"/>
  <c r="AI1794" i="6"/>
  <c r="AE1794" i="6"/>
  <c r="AJ1794" i="6"/>
  <c r="AG1779" i="6"/>
  <c r="AW1779" i="6"/>
  <c r="AE1779" i="6"/>
  <c r="AI1779" i="6"/>
  <c r="U1779" i="6"/>
  <c r="W1779" i="6" s="1"/>
  <c r="AJ1779" i="6"/>
  <c r="AI1763" i="6"/>
  <c r="AG1763" i="6"/>
  <c r="AJ1763" i="6"/>
  <c r="AE1763" i="6"/>
  <c r="U1763" i="6"/>
  <c r="W1763" i="6" s="1"/>
  <c r="AW1763" i="6"/>
  <c r="AG1761" i="6"/>
  <c r="U1761" i="6"/>
  <c r="W1761" i="6" s="1"/>
  <c r="AJ1761" i="6"/>
  <c r="AW1761" i="6"/>
  <c r="AE1761" i="6"/>
  <c r="AH1761" i="6" s="1"/>
  <c r="AI1761" i="6"/>
  <c r="AI1743" i="6"/>
  <c r="AJ1743" i="6"/>
  <c r="AW1743" i="6"/>
  <c r="AE1743" i="6"/>
  <c r="U1743" i="6"/>
  <c r="W1743" i="6" s="1"/>
  <c r="AG1743" i="6"/>
  <c r="AG1730" i="6"/>
  <c r="AW1730" i="6"/>
  <c r="AE1730" i="6"/>
  <c r="AI1730" i="6"/>
  <c r="U1730" i="6"/>
  <c r="W1730" i="6" s="1"/>
  <c r="AJ1730" i="6"/>
  <c r="AI1660" i="6"/>
  <c r="AG1660" i="6"/>
  <c r="AW1660" i="6"/>
  <c r="U1660" i="6"/>
  <c r="W1660" i="6" s="1"/>
  <c r="AJ1660" i="6"/>
  <c r="AE1660" i="6"/>
  <c r="AH1660" i="6" s="1"/>
  <c r="AJ1644" i="6"/>
  <c r="AI1644" i="6"/>
  <c r="AW1644" i="6"/>
  <c r="AG1644" i="6"/>
  <c r="AE1644" i="6"/>
  <c r="U1644" i="6"/>
  <c r="W1644" i="6" s="1"/>
  <c r="AJ1757" i="6"/>
  <c r="AG1757" i="6"/>
  <c r="AW1757" i="6"/>
  <c r="U1757" i="6"/>
  <c r="W1757" i="6" s="1"/>
  <c r="AI1757" i="6"/>
  <c r="AE1757" i="6"/>
  <c r="AH1757" i="6" s="1"/>
  <c r="AG1675" i="6"/>
  <c r="AJ1675" i="6"/>
  <c r="AW1675" i="6"/>
  <c r="AI1675" i="6"/>
  <c r="AE1675" i="6"/>
  <c r="AH1675" i="6" s="1"/>
  <c r="U1675" i="6"/>
  <c r="W1675" i="6" s="1"/>
  <c r="AI1646" i="6"/>
  <c r="AJ1646" i="6"/>
  <c r="AG1646" i="6"/>
  <c r="U1646" i="6"/>
  <c r="W1646" i="6" s="1"/>
  <c r="AE1646" i="6"/>
  <c r="AW1646" i="6"/>
  <c r="U1687" i="6"/>
  <c r="W1687" i="6" s="1"/>
  <c r="AJ1687" i="6"/>
  <c r="AW1687" i="6"/>
  <c r="AE1687" i="6"/>
  <c r="AG1687" i="6"/>
  <c r="AI1687" i="6"/>
  <c r="AE1758" i="6"/>
  <c r="AJ1758" i="6"/>
  <c r="AW1758" i="6"/>
  <c r="AI1758" i="6"/>
  <c r="AK1758" i="6" s="1"/>
  <c r="AG1758" i="6"/>
  <c r="AH1758" i="6" s="1"/>
  <c r="U1758" i="6"/>
  <c r="W1758" i="6" s="1"/>
  <c r="AJ1635" i="6"/>
  <c r="U1635" i="6"/>
  <c r="W1635" i="6" s="1"/>
  <c r="AI1635" i="6"/>
  <c r="AE1635" i="6"/>
  <c r="AW1635" i="6"/>
  <c r="AG1635" i="6"/>
  <c r="AE1617" i="6"/>
  <c r="AJ1617" i="6"/>
  <c r="AG1617" i="6"/>
  <c r="AI1617" i="6"/>
  <c r="AK1617" i="6" s="1"/>
  <c r="AW1617" i="6"/>
  <c r="U1617" i="6"/>
  <c r="W1617" i="6" s="1"/>
  <c r="AG2049" i="6"/>
  <c r="U2049" i="6"/>
  <c r="W2049" i="6" s="1"/>
  <c r="AJ2049" i="6"/>
  <c r="AI2049" i="6"/>
  <c r="AW2049" i="6"/>
  <c r="AE2049" i="6"/>
  <c r="AG2050" i="6"/>
  <c r="U2050" i="6"/>
  <c r="W2050" i="6" s="1"/>
  <c r="AJ2050" i="6"/>
  <c r="AW2050" i="6"/>
  <c r="AE2050" i="6"/>
  <c r="AH2050" i="6" s="1"/>
  <c r="AI2050" i="6"/>
  <c r="AW2054" i="6"/>
  <c r="AG2054" i="6"/>
  <c r="AE2054" i="6"/>
  <c r="AI2054" i="6"/>
  <c r="AJ2054" i="6"/>
  <c r="U2054" i="6"/>
  <c r="W2054" i="6" s="1"/>
  <c r="AE2042" i="6"/>
  <c r="U2042" i="6"/>
  <c r="W2042" i="6" s="1"/>
  <c r="AI2042" i="6"/>
  <c r="AG2042" i="6"/>
  <c r="AH2042" i="6" s="1"/>
  <c r="AJ2042" i="6"/>
  <c r="AW2042" i="6"/>
  <c r="AJ2048" i="6"/>
  <c r="U2048" i="6"/>
  <c r="W2048" i="6" s="1"/>
  <c r="AG2048" i="6"/>
  <c r="AI2048" i="6"/>
  <c r="AE2048" i="6"/>
  <c r="AW2048" i="6"/>
  <c r="AG2027" i="6"/>
  <c r="AJ2027" i="6"/>
  <c r="AI2027" i="6"/>
  <c r="U2027" i="6"/>
  <c r="W2027" i="6" s="1"/>
  <c r="AW2027" i="6"/>
  <c r="AE2027" i="6"/>
  <c r="AH2027" i="6" s="1"/>
  <c r="AE2017" i="6"/>
  <c r="AJ2017" i="6"/>
  <c r="AI2017" i="6"/>
  <c r="AG2017" i="6"/>
  <c r="U2017" i="6"/>
  <c r="W2017" i="6" s="1"/>
  <c r="AW2017" i="6"/>
  <c r="U2058" i="6"/>
  <c r="W2058" i="6" s="1"/>
  <c r="AJ2058" i="6"/>
  <c r="AG2058" i="6"/>
  <c r="AW2058" i="6"/>
  <c r="AE2058" i="6"/>
  <c r="AI2058" i="6"/>
  <c r="AG2056" i="6"/>
  <c r="AE2056" i="6"/>
  <c r="AW2056" i="6"/>
  <c r="AJ2056" i="6"/>
  <c r="AI2056" i="6"/>
  <c r="U2056" i="6"/>
  <c r="W2056" i="6" s="1"/>
  <c r="AG2037" i="6"/>
  <c r="U2037" i="6"/>
  <c r="W2037" i="6" s="1"/>
  <c r="AE2037" i="6"/>
  <c r="AJ2037" i="6"/>
  <c r="AW2037" i="6"/>
  <c r="AI2037" i="6"/>
  <c r="AE2032" i="6"/>
  <c r="U2032" i="6"/>
  <c r="W2032" i="6" s="1"/>
  <c r="AW2032" i="6"/>
  <c r="AJ2032" i="6"/>
  <c r="AG2032" i="6"/>
  <c r="AH2032" i="6" s="1"/>
  <c r="AI2032" i="6"/>
  <c r="U2035" i="6"/>
  <c r="W2035" i="6" s="1"/>
  <c r="AE2035" i="6"/>
  <c r="AG2035" i="6"/>
  <c r="AI2035" i="6"/>
  <c r="AW2035" i="6"/>
  <c r="AJ2035" i="6"/>
  <c r="AW2012" i="6"/>
  <c r="U2012" i="6"/>
  <c r="W2012" i="6" s="1"/>
  <c r="AI2012" i="6"/>
  <c r="AE2012" i="6"/>
  <c r="AJ2012" i="6"/>
  <c r="AG2012" i="6"/>
  <c r="AW2010" i="6"/>
  <c r="AI2010" i="6"/>
  <c r="U2010" i="6"/>
  <c r="W2010" i="6" s="1"/>
  <c r="AJ2010" i="6"/>
  <c r="AG2010" i="6"/>
  <c r="AE2010" i="6"/>
  <c r="AE2002" i="6"/>
  <c r="AG2002" i="6"/>
  <c r="U2002" i="6"/>
  <c r="W2002" i="6" s="1"/>
  <c r="AW2002" i="6"/>
  <c r="AI2002" i="6"/>
  <c r="AK2002" i="6" s="1"/>
  <c r="AJ2002" i="6"/>
  <c r="U1987" i="6"/>
  <c r="W1987" i="6" s="1"/>
  <c r="AW1987" i="6"/>
  <c r="AE1987" i="6"/>
  <c r="AI1987" i="6"/>
  <c r="AG1987" i="6"/>
  <c r="AJ1987" i="6"/>
  <c r="AJ1967" i="6"/>
  <c r="U1967" i="6"/>
  <c r="W1967" i="6" s="1"/>
  <c r="AG1967" i="6"/>
  <c r="AI1967" i="6"/>
  <c r="AE1967" i="6"/>
  <c r="AW1967" i="6"/>
  <c r="AJ1961" i="6"/>
  <c r="AI1961" i="6"/>
  <c r="AW1961" i="6"/>
  <c r="U1961" i="6"/>
  <c r="W1961" i="6" s="1"/>
  <c r="AE1961" i="6"/>
  <c r="AG1961" i="6"/>
  <c r="U1991" i="6"/>
  <c r="W1991" i="6" s="1"/>
  <c r="AI1991" i="6"/>
  <c r="AJ1991" i="6"/>
  <c r="AG1991" i="6"/>
  <c r="AW1991" i="6"/>
  <c r="AE1991" i="6"/>
  <c r="U1969" i="6"/>
  <c r="W1969" i="6" s="1"/>
  <c r="AE1969" i="6"/>
  <c r="AG1969" i="6"/>
  <c r="AJ1969" i="6"/>
  <c r="AI1969" i="6"/>
  <c r="AW1969" i="6"/>
  <c r="AE1945" i="6"/>
  <c r="AI1945" i="6"/>
  <c r="AG1945" i="6"/>
  <c r="AW1945" i="6"/>
  <c r="AJ1945" i="6"/>
  <c r="U1945" i="6"/>
  <c r="W1945" i="6" s="1"/>
  <c r="AW1929" i="6"/>
  <c r="AJ1929" i="6"/>
  <c r="AG1929" i="6"/>
  <c r="AI1929" i="6"/>
  <c r="AK1929" i="6" s="1"/>
  <c r="AE1929" i="6"/>
  <c r="U1929" i="6"/>
  <c r="W1929" i="6" s="1"/>
  <c r="AE1932" i="6"/>
  <c r="U1932" i="6"/>
  <c r="W1932" i="6" s="1"/>
  <c r="AI1932" i="6"/>
  <c r="AG1932" i="6"/>
  <c r="AJ1932" i="6"/>
  <c r="AW1932" i="6"/>
  <c r="AJ1944" i="6"/>
  <c r="AG1944" i="6"/>
  <c r="AW1944" i="6"/>
  <c r="AI1944" i="6"/>
  <c r="U1944" i="6"/>
  <c r="W1944" i="6" s="1"/>
  <c r="AE1944" i="6"/>
  <c r="AH1944" i="6" s="1"/>
  <c r="U1936" i="6"/>
  <c r="W1936" i="6" s="1"/>
  <c r="AG1936" i="6"/>
  <c r="AW1936" i="6"/>
  <c r="AI1936" i="6"/>
  <c r="AJ1936" i="6"/>
  <c r="AE1936" i="6"/>
  <c r="AH1936" i="6" s="1"/>
  <c r="AG1906" i="6"/>
  <c r="AI1906" i="6"/>
  <c r="U1906" i="6"/>
  <c r="W1906" i="6" s="1"/>
  <c r="AW1906" i="6"/>
  <c r="AJ1906" i="6"/>
  <c r="AE1906" i="6"/>
  <c r="AG1890" i="6"/>
  <c r="AI1890" i="6"/>
  <c r="U1890" i="6"/>
  <c r="W1890" i="6" s="1"/>
  <c r="AW1890" i="6"/>
  <c r="AJ1890" i="6"/>
  <c r="AE1890" i="6"/>
  <c r="AJ1915" i="6"/>
  <c r="AG1915" i="6"/>
  <c r="AE1915" i="6"/>
  <c r="AW1915" i="6"/>
  <c r="AI1915" i="6"/>
  <c r="U1915" i="6"/>
  <c r="W1915" i="6" s="1"/>
  <c r="AW1901" i="6"/>
  <c r="AG1901" i="6"/>
  <c r="AI1901" i="6"/>
  <c r="AE1901" i="6"/>
  <c r="AJ1901" i="6"/>
  <c r="U1901" i="6"/>
  <c r="W1901" i="6" s="1"/>
  <c r="U1878" i="6"/>
  <c r="W1878" i="6" s="1"/>
  <c r="AE1878" i="6"/>
  <c r="AI1878" i="6"/>
  <c r="AJ1878" i="6"/>
  <c r="AG1878" i="6"/>
  <c r="AW1878" i="6"/>
  <c r="AG1870" i="6"/>
  <c r="AI1870" i="6"/>
  <c r="AW1870" i="6"/>
  <c r="AJ1870" i="6"/>
  <c r="AE1870" i="6"/>
  <c r="AH1870" i="6" s="1"/>
  <c r="U1870" i="6"/>
  <c r="W1870" i="6" s="1"/>
  <c r="AI1847" i="6"/>
  <c r="AE1847" i="6"/>
  <c r="AJ1847" i="6"/>
  <c r="AG1847" i="6"/>
  <c r="U1847" i="6"/>
  <c r="W1847" i="6" s="1"/>
  <c r="AW1847" i="6"/>
  <c r="AE1827" i="6"/>
  <c r="AG1827" i="6"/>
  <c r="AJ1827" i="6"/>
  <c r="AW1827" i="6"/>
  <c r="AI1827" i="6"/>
  <c r="AK1827" i="6" s="1"/>
  <c r="U1827" i="6"/>
  <c r="W1827" i="6" s="1"/>
  <c r="AI1815" i="6"/>
  <c r="AJ1815" i="6"/>
  <c r="AG1815" i="6"/>
  <c r="AW1815" i="6"/>
  <c r="U1815" i="6"/>
  <c r="W1815" i="6" s="1"/>
  <c r="AE1815" i="6"/>
  <c r="AI1824" i="6"/>
  <c r="AW1824" i="6"/>
  <c r="AJ1824" i="6"/>
  <c r="AE1824" i="6"/>
  <c r="U1824" i="6"/>
  <c r="W1824" i="6" s="1"/>
  <c r="AG1824" i="6"/>
  <c r="AI1820" i="6"/>
  <c r="AG1820" i="6"/>
  <c r="AW1820" i="6"/>
  <c r="AE1820" i="6"/>
  <c r="AJ1820" i="6"/>
  <c r="U1820" i="6"/>
  <c r="W1820" i="6" s="1"/>
  <c r="AG1812" i="6"/>
  <c r="AJ1812" i="6"/>
  <c r="AE1812" i="6"/>
  <c r="AW1812" i="6"/>
  <c r="U1812" i="6"/>
  <c r="W1812" i="6" s="1"/>
  <c r="AI1812" i="6"/>
  <c r="AK1812" i="6" s="1"/>
  <c r="AG1783" i="6"/>
  <c r="AJ1783" i="6"/>
  <c r="AE1783" i="6"/>
  <c r="AI1783" i="6"/>
  <c r="U1783" i="6"/>
  <c r="W1783" i="6" s="1"/>
  <c r="AW1783" i="6"/>
  <c r="AI1732" i="6"/>
  <c r="AE1732" i="6"/>
  <c r="AW1732" i="6"/>
  <c r="U1732" i="6"/>
  <c r="W1732" i="6" s="1"/>
  <c r="AJ1732" i="6"/>
  <c r="AG1732" i="6"/>
  <c r="AW1703" i="6"/>
  <c r="AI1703" i="6"/>
  <c r="AG1703" i="6"/>
  <c r="AJ1703" i="6"/>
  <c r="AE1703" i="6"/>
  <c r="U1703" i="6"/>
  <c r="W1703" i="6" s="1"/>
  <c r="AJ1744" i="6"/>
  <c r="AW1744" i="6"/>
  <c r="AI1744" i="6"/>
  <c r="U1744" i="6"/>
  <c r="W1744" i="6" s="1"/>
  <c r="AE1744" i="6"/>
  <c r="AG1744" i="6"/>
  <c r="AG1800" i="6"/>
  <c r="AJ1800" i="6"/>
  <c r="AW1800" i="6"/>
  <c r="AI1800" i="6"/>
  <c r="U1800" i="6"/>
  <c r="W1800" i="6" s="1"/>
  <c r="AE1800" i="6"/>
  <c r="AH1800" i="6" s="1"/>
  <c r="AI1778" i="6"/>
  <c r="U1778" i="6"/>
  <c r="W1778" i="6" s="1"/>
  <c r="AJ1778" i="6"/>
  <c r="AG1778" i="6"/>
  <c r="AW1778" i="6"/>
  <c r="AE1778" i="6"/>
  <c r="U1772" i="6"/>
  <c r="W1772" i="6" s="1"/>
  <c r="AJ1772" i="6"/>
  <c r="AE1772" i="6"/>
  <c r="AW1772" i="6"/>
  <c r="AG1772" i="6"/>
  <c r="AI1772" i="6"/>
  <c r="AE1759" i="6"/>
  <c r="U1759" i="6"/>
  <c r="W1759" i="6" s="1"/>
  <c r="AJ1759" i="6"/>
  <c r="AW1759" i="6"/>
  <c r="AG1759" i="6"/>
  <c r="AI1759" i="6"/>
  <c r="U1746" i="6"/>
  <c r="W1746" i="6" s="1"/>
  <c r="AW1746" i="6"/>
  <c r="AI1746" i="6"/>
  <c r="AJ1746" i="6"/>
  <c r="AE1746" i="6"/>
  <c r="AH1746" i="6" s="1"/>
  <c r="AG1746" i="6"/>
  <c r="AE1727" i="6"/>
  <c r="AJ1727" i="6"/>
  <c r="AI1727" i="6"/>
  <c r="AW1727" i="6"/>
  <c r="U1727" i="6"/>
  <c r="W1727" i="6" s="1"/>
  <c r="AG1727" i="6"/>
  <c r="U1713" i="6"/>
  <c r="W1713" i="6" s="1"/>
  <c r="AJ1713" i="6"/>
  <c r="AW1713" i="6"/>
  <c r="AG1713" i="6"/>
  <c r="AE1713" i="6"/>
  <c r="AI1713" i="6"/>
  <c r="AI1695" i="6"/>
  <c r="U1695" i="6"/>
  <c r="W1695" i="6" s="1"/>
  <c r="AW1695" i="6"/>
  <c r="AE1695" i="6"/>
  <c r="AJ1695" i="6"/>
  <c r="AG1695" i="6"/>
  <c r="AE1656" i="6"/>
  <c r="AJ1656" i="6"/>
  <c r="AG1656" i="6"/>
  <c r="AW1656" i="6"/>
  <c r="U1656" i="6"/>
  <c r="W1656" i="6" s="1"/>
  <c r="AI1656" i="6"/>
  <c r="U1712" i="6"/>
  <c r="W1712" i="6" s="1"/>
  <c r="AE1712" i="6"/>
  <c r="AJ1712" i="6"/>
  <c r="AW1712" i="6"/>
  <c r="AI1712" i="6"/>
  <c r="AG1712" i="6"/>
  <c r="AI1681" i="6"/>
  <c r="AK1681" i="6" s="1"/>
  <c r="AW1681" i="6"/>
  <c r="AG1681" i="6"/>
  <c r="U1681" i="6"/>
  <c r="W1681" i="6" s="1"/>
  <c r="AJ1681" i="6"/>
  <c r="AE1681" i="6"/>
  <c r="AG1652" i="6"/>
  <c r="AW1652" i="6"/>
  <c r="AI1652" i="6"/>
  <c r="AJ1652" i="6"/>
  <c r="AE1652" i="6"/>
  <c r="AH1652" i="6" s="1"/>
  <c r="U1652" i="6"/>
  <c r="W1652" i="6" s="1"/>
  <c r="AJ1700" i="6"/>
  <c r="AW1700" i="6"/>
  <c r="AI1700" i="6"/>
  <c r="U1700" i="6"/>
  <c r="W1700" i="6" s="1"/>
  <c r="AE1700" i="6"/>
  <c r="AH1700" i="6" s="1"/>
  <c r="AG1700" i="6"/>
  <c r="AE2047" i="6"/>
  <c r="AW2047" i="6"/>
  <c r="AG2047" i="6"/>
  <c r="AI2047" i="6"/>
  <c r="U2047" i="6"/>
  <c r="W2047" i="6" s="1"/>
  <c r="AJ2047" i="6"/>
  <c r="AI2052" i="6"/>
  <c r="AW2052" i="6"/>
  <c r="AJ2052" i="6"/>
  <c r="AG2052" i="6"/>
  <c r="AE2052" i="6"/>
  <c r="U2052" i="6"/>
  <c r="W2052" i="6" s="1"/>
  <c r="AJ2031" i="6"/>
  <c r="AG2031" i="6"/>
  <c r="AI2031" i="6"/>
  <c r="AE2031" i="6"/>
  <c r="AW2031" i="6"/>
  <c r="U2031" i="6"/>
  <c r="W2031" i="6" s="1"/>
  <c r="AG2009" i="6"/>
  <c r="U2009" i="6"/>
  <c r="W2009" i="6" s="1"/>
  <c r="AE2009" i="6"/>
  <c r="AW2009" i="6"/>
  <c r="AJ2009" i="6"/>
  <c r="AI2009" i="6"/>
  <c r="AI2000" i="6"/>
  <c r="AG2000" i="6"/>
  <c r="AE2000" i="6"/>
  <c r="AJ2000" i="6"/>
  <c r="AW2000" i="6"/>
  <c r="U2000" i="6"/>
  <c r="W2000" i="6" s="1"/>
  <c r="AW1992" i="6"/>
  <c r="AG1992" i="6"/>
  <c r="AJ1992" i="6"/>
  <c r="U1992" i="6"/>
  <c r="W1992" i="6" s="1"/>
  <c r="AI1992" i="6"/>
  <c r="AE1992" i="6"/>
  <c r="AH1992" i="6" s="1"/>
  <c r="U2022" i="6"/>
  <c r="W2022" i="6" s="1"/>
  <c r="AE2022" i="6"/>
  <c r="AW2022" i="6"/>
  <c r="AI2022" i="6"/>
  <c r="AJ2022" i="6"/>
  <c r="AG2022" i="6"/>
  <c r="AH2022" i="6" s="1"/>
  <c r="AG2001" i="6"/>
  <c r="AW2001" i="6"/>
  <c r="U2001" i="6"/>
  <c r="W2001" i="6" s="1"/>
  <c r="AI2001" i="6"/>
  <c r="AK2001" i="6" s="1"/>
  <c r="AJ2001" i="6"/>
  <c r="AE2001" i="6"/>
  <c r="AH2001" i="6" s="1"/>
  <c r="AW1998" i="6"/>
  <c r="AI1998" i="6"/>
  <c r="AJ1998" i="6"/>
  <c r="U1998" i="6"/>
  <c r="W1998" i="6" s="1"/>
  <c r="AG1998" i="6"/>
  <c r="AE1998" i="6"/>
  <c r="AI2018" i="6"/>
  <c r="AW2018" i="6"/>
  <c r="AJ2018" i="6"/>
  <c r="U2018" i="6"/>
  <c r="W2018" i="6" s="1"/>
  <c r="AE2018" i="6"/>
  <c r="AG2018" i="6"/>
  <c r="AE1997" i="6"/>
  <c r="U1997" i="6"/>
  <c r="W1997" i="6" s="1"/>
  <c r="AG1997" i="6"/>
  <c r="AW1997" i="6"/>
  <c r="AJ1997" i="6"/>
  <c r="AI1997" i="6"/>
  <c r="AI2003" i="6"/>
  <c r="AG2003" i="6"/>
  <c r="AJ2003" i="6"/>
  <c r="AE2003" i="6"/>
  <c r="AH2003" i="6" s="1"/>
  <c r="AW2003" i="6"/>
  <c r="U2003" i="6"/>
  <c r="W2003" i="6" s="1"/>
  <c r="AI1978" i="6"/>
  <c r="AG1978" i="6"/>
  <c r="AJ1978" i="6"/>
  <c r="U1978" i="6"/>
  <c r="W1978" i="6" s="1"/>
  <c r="AW1978" i="6"/>
  <c r="AE1978" i="6"/>
  <c r="AH1978" i="6" s="1"/>
  <c r="AG1964" i="6"/>
  <c r="U1964" i="6"/>
  <c r="W1964" i="6" s="1"/>
  <c r="AE1964" i="6"/>
  <c r="AW1964" i="6"/>
  <c r="AI1964" i="6"/>
  <c r="AJ1964" i="6"/>
  <c r="AG1953" i="6"/>
  <c r="AW1953" i="6"/>
  <c r="AJ1953" i="6"/>
  <c r="U1953" i="6"/>
  <c r="W1953" i="6" s="1"/>
  <c r="AI1953" i="6"/>
  <c r="AE1953" i="6"/>
  <c r="AG1949" i="6"/>
  <c r="AI1949" i="6"/>
  <c r="U1949" i="6"/>
  <c r="W1949" i="6" s="1"/>
  <c r="AW1949" i="6"/>
  <c r="AJ1949" i="6"/>
  <c r="AE1949" i="6"/>
  <c r="AH1949" i="6" s="1"/>
  <c r="AG1933" i="6"/>
  <c r="AJ1933" i="6"/>
  <c r="AE1933" i="6"/>
  <c r="AI1933" i="6"/>
  <c r="AK1933" i="6" s="1"/>
  <c r="U1933" i="6"/>
  <c r="W1933" i="6" s="1"/>
  <c r="AW1933" i="6"/>
  <c r="AJ1971" i="6"/>
  <c r="AI1971" i="6"/>
  <c r="AW1971" i="6"/>
  <c r="U1971" i="6"/>
  <c r="W1971" i="6" s="1"/>
  <c r="AG1971" i="6"/>
  <c r="AE1971" i="6"/>
  <c r="AH1971" i="6" s="1"/>
  <c r="U1940" i="6"/>
  <c r="W1940" i="6" s="1"/>
  <c r="AG1940" i="6"/>
  <c r="AE1940" i="6"/>
  <c r="AW1940" i="6"/>
  <c r="AI1940" i="6"/>
  <c r="AK1940" i="6" s="1"/>
  <c r="AJ1940" i="6"/>
  <c r="U1894" i="6"/>
  <c r="W1894" i="6" s="1"/>
  <c r="AG1894" i="6"/>
  <c r="AJ1894" i="6"/>
  <c r="AE1894" i="6"/>
  <c r="AI1894" i="6"/>
  <c r="AW1894" i="6"/>
  <c r="AI1938" i="6"/>
  <c r="AJ1938" i="6"/>
  <c r="AW1938" i="6"/>
  <c r="U1938" i="6"/>
  <c r="W1938" i="6" s="1"/>
  <c r="AE1938" i="6"/>
  <c r="AG1938" i="6"/>
  <c r="AI1916" i="6"/>
  <c r="AE1916" i="6"/>
  <c r="AJ1916" i="6"/>
  <c r="AW1916" i="6"/>
  <c r="U1916" i="6"/>
  <c r="W1916" i="6" s="1"/>
  <c r="AG1916" i="6"/>
  <c r="AW1897" i="6"/>
  <c r="U1897" i="6"/>
  <c r="W1897" i="6" s="1"/>
  <c r="AI1897" i="6"/>
  <c r="AE1897" i="6"/>
  <c r="AJ1897" i="6"/>
  <c r="AG1897" i="6"/>
  <c r="AE1893" i="6"/>
  <c r="AW1893" i="6"/>
  <c r="AI1893" i="6"/>
  <c r="U1893" i="6"/>
  <c r="W1893" i="6" s="1"/>
  <c r="AJ1893" i="6"/>
  <c r="AG1893" i="6"/>
  <c r="U1885" i="6"/>
  <c r="W1885" i="6" s="1"/>
  <c r="AW1885" i="6"/>
  <c r="AE1885" i="6"/>
  <c r="AI1885" i="6"/>
  <c r="AK1885" i="6" s="1"/>
  <c r="AJ1885" i="6"/>
  <c r="AG1885" i="6"/>
  <c r="AI1830" i="6"/>
  <c r="AJ1830" i="6"/>
  <c r="AG1830" i="6"/>
  <c r="U1830" i="6"/>
  <c r="W1830" i="6" s="1"/>
  <c r="AW1830" i="6"/>
  <c r="AE1830" i="6"/>
  <c r="AE1819" i="6"/>
  <c r="AJ1819" i="6"/>
  <c r="AG1819" i="6"/>
  <c r="AW1819" i="6"/>
  <c r="U1819" i="6"/>
  <c r="W1819" i="6" s="1"/>
  <c r="AI1819" i="6"/>
  <c r="U1864" i="6"/>
  <c r="W1864" i="6" s="1"/>
  <c r="AE1864" i="6"/>
  <c r="AW1864" i="6"/>
  <c r="AG1864" i="6"/>
  <c r="AH1864" i="6" s="1"/>
  <c r="AJ1864" i="6"/>
  <c r="AI1864" i="6"/>
  <c r="AK1864" i="6" s="1"/>
  <c r="AJ1881" i="6"/>
  <c r="AG1881" i="6"/>
  <c r="AW1881" i="6"/>
  <c r="U1881" i="6"/>
  <c r="W1881" i="6" s="1"/>
  <c r="AI1881" i="6"/>
  <c r="AE1881" i="6"/>
  <c r="AH1881" i="6" s="1"/>
  <c r="AG1841" i="6"/>
  <c r="AW1841" i="6"/>
  <c r="AE1841" i="6"/>
  <c r="AI1841" i="6"/>
  <c r="U1841" i="6"/>
  <c r="W1841" i="6" s="1"/>
  <c r="AJ1841" i="6"/>
  <c r="AW1846" i="6"/>
  <c r="AJ1846" i="6"/>
  <c r="AG1846" i="6"/>
  <c r="AE1846" i="6"/>
  <c r="U1846" i="6"/>
  <c r="W1846" i="6" s="1"/>
  <c r="AI1846" i="6"/>
  <c r="AK1846" i="6" s="1"/>
  <c r="AJ1822" i="6"/>
  <c r="AE1822" i="6"/>
  <c r="AW1822" i="6"/>
  <c r="U1822" i="6"/>
  <c r="W1822" i="6" s="1"/>
  <c r="AI1822" i="6"/>
  <c r="AG1822" i="6"/>
  <c r="U1839" i="6"/>
  <c r="W1839" i="6" s="1"/>
  <c r="AE1839" i="6"/>
  <c r="AI1839" i="6"/>
  <c r="AW1839" i="6"/>
  <c r="AG1839" i="6"/>
  <c r="AJ1839" i="6"/>
  <c r="AW1817" i="6"/>
  <c r="U1817" i="6"/>
  <c r="W1817" i="6" s="1"/>
  <c r="AI1817" i="6"/>
  <c r="AG1817" i="6"/>
  <c r="AJ1817" i="6"/>
  <c r="AE1817" i="6"/>
  <c r="U1807" i="6"/>
  <c r="W1807" i="6" s="1"/>
  <c r="AJ1807" i="6"/>
  <c r="AG1807" i="6"/>
  <c r="AW1807" i="6"/>
  <c r="AE1807" i="6"/>
  <c r="AH1807" i="6" s="1"/>
  <c r="AI1807" i="6"/>
  <c r="AW1791" i="6"/>
  <c r="AE1791" i="6"/>
  <c r="AI1791" i="6"/>
  <c r="U1791" i="6"/>
  <c r="W1791" i="6" s="1"/>
  <c r="AJ1791" i="6"/>
  <c r="AG1791" i="6"/>
  <c r="AG1808" i="6"/>
  <c r="AJ1808" i="6"/>
  <c r="U1808" i="6"/>
  <c r="W1808" i="6" s="1"/>
  <c r="AI1808" i="6"/>
  <c r="AE1808" i="6"/>
  <c r="AH1808" i="6" s="1"/>
  <c r="AW1808" i="6"/>
  <c r="AI1764" i="6"/>
  <c r="AG1764" i="6"/>
  <c r="AW1764" i="6"/>
  <c r="U1764" i="6"/>
  <c r="W1764" i="6" s="1"/>
  <c r="AJ1764" i="6"/>
  <c r="AE1764" i="6"/>
  <c r="AH1764" i="6" s="1"/>
  <c r="U1748" i="6"/>
  <c r="W1748" i="6" s="1"/>
  <c r="AE1748" i="6"/>
  <c r="AI1748" i="6"/>
  <c r="AW1748" i="6"/>
  <c r="AG1748" i="6"/>
  <c r="AJ1748" i="6"/>
  <c r="AE1738" i="6"/>
  <c r="AW1738" i="6"/>
  <c r="AG1738" i="6"/>
  <c r="AI1738" i="6"/>
  <c r="AK1738" i="6" s="1"/>
  <c r="U1738" i="6"/>
  <c r="W1738" i="6" s="1"/>
  <c r="AJ1738" i="6"/>
  <c r="AW1719" i="6"/>
  <c r="AI1719" i="6"/>
  <c r="AG1719" i="6"/>
  <c r="U1719" i="6"/>
  <c r="W1719" i="6" s="1"/>
  <c r="AJ1719" i="6"/>
  <c r="AE1719" i="6"/>
  <c r="AE1776" i="6"/>
  <c r="AI1776" i="6"/>
  <c r="AG1776" i="6"/>
  <c r="AJ1776" i="6"/>
  <c r="AW1776" i="6"/>
  <c r="U1776" i="6"/>
  <c r="W1776" i="6" s="1"/>
  <c r="AE1760" i="6"/>
  <c r="AW1760" i="6"/>
  <c r="AI1760" i="6"/>
  <c r="AG1760" i="6"/>
  <c r="AJ1760" i="6"/>
  <c r="U1760" i="6"/>
  <c r="W1760" i="6" s="1"/>
  <c r="AW1731" i="6"/>
  <c r="AI1731" i="6"/>
  <c r="AG1731" i="6"/>
  <c r="AJ1731" i="6"/>
  <c r="AE1731" i="6"/>
  <c r="U1731" i="6"/>
  <c r="W1731" i="6" s="1"/>
  <c r="AW1777" i="6"/>
  <c r="AI1777" i="6"/>
  <c r="AE1777" i="6"/>
  <c r="AG1777" i="6"/>
  <c r="AJ1777" i="6"/>
  <c r="U1777" i="6"/>
  <c r="W1777" i="6" s="1"/>
  <c r="U1740" i="6"/>
  <c r="W1740" i="6" s="1"/>
  <c r="AJ1740" i="6"/>
  <c r="AE1740" i="6"/>
  <c r="AW1740" i="6"/>
  <c r="AG1740" i="6"/>
  <c r="AI1740" i="6"/>
  <c r="AI1711" i="6"/>
  <c r="AW1711" i="6"/>
  <c r="AG1711" i="6"/>
  <c r="AJ1711" i="6"/>
  <c r="AE1711" i="6"/>
  <c r="U1711" i="6"/>
  <c r="W1711" i="6" s="1"/>
  <c r="AI1663" i="6"/>
  <c r="AW1663" i="6"/>
  <c r="AG1663" i="6"/>
  <c r="AE1663" i="6"/>
  <c r="U1663" i="6"/>
  <c r="W1663" i="6" s="1"/>
  <c r="AJ1663" i="6"/>
  <c r="AI1647" i="6"/>
  <c r="AW1647" i="6"/>
  <c r="AG1647" i="6"/>
  <c r="AJ1647" i="6"/>
  <c r="AE1647" i="6"/>
  <c r="U1647" i="6"/>
  <c r="W1647" i="6" s="1"/>
  <c r="AI1789" i="6"/>
  <c r="AE1789" i="6"/>
  <c r="AJ1789" i="6"/>
  <c r="AG1789" i="6"/>
  <c r="U1789" i="6"/>
  <c r="W1789" i="6" s="1"/>
  <c r="AW1789" i="6"/>
  <c r="AG1688" i="6"/>
  <c r="AJ1688" i="6"/>
  <c r="U1688" i="6"/>
  <c r="W1688" i="6" s="1"/>
  <c r="AW1688" i="6"/>
  <c r="AE1688" i="6"/>
  <c r="AH1688" i="6" s="1"/>
  <c r="AI1688" i="6"/>
  <c r="AE1648" i="6"/>
  <c r="AJ1648" i="6"/>
  <c r="AI1648" i="6"/>
  <c r="AW1648" i="6"/>
  <c r="U1648" i="6"/>
  <c r="W1648" i="6" s="1"/>
  <c r="AG1648" i="6"/>
  <c r="AG1742" i="6"/>
  <c r="AJ1742" i="6"/>
  <c r="AW1742" i="6"/>
  <c r="AE1742" i="6"/>
  <c r="AI1742" i="6"/>
  <c r="U1742" i="6"/>
  <c r="W1742" i="6" s="1"/>
  <c r="AE1709" i="6"/>
  <c r="U1709" i="6"/>
  <c r="W1709" i="6" s="1"/>
  <c r="AI1709" i="6"/>
  <c r="AW1709" i="6"/>
  <c r="AJ1709" i="6"/>
  <c r="AG1709" i="6"/>
  <c r="AI1600" i="6"/>
  <c r="AG1600" i="6"/>
  <c r="AJ1600" i="6"/>
  <c r="U1600" i="6"/>
  <c r="W1600" i="6" s="1"/>
  <c r="AW1600" i="6"/>
  <c r="AE1600" i="6"/>
  <c r="AH1600" i="6" s="1"/>
  <c r="AJ2015" i="6"/>
  <c r="U2015" i="6"/>
  <c r="W2015" i="6" s="1"/>
  <c r="AW2015" i="6"/>
  <c r="AG2015" i="6"/>
  <c r="AI2015" i="6"/>
  <c r="AE2015" i="6"/>
  <c r="AE1999" i="6"/>
  <c r="U1999" i="6"/>
  <c r="W1999" i="6" s="1"/>
  <c r="AG1999" i="6"/>
  <c r="AW1999" i="6"/>
  <c r="AJ1999" i="6"/>
  <c r="AI1999" i="6"/>
  <c r="AI2019" i="6"/>
  <c r="AE2019" i="6"/>
  <c r="AW2019" i="6"/>
  <c r="AG2019" i="6"/>
  <c r="AJ2019" i="6"/>
  <c r="U2019" i="6"/>
  <c r="W2019" i="6" s="1"/>
  <c r="U2008" i="6"/>
  <c r="W2008" i="6" s="1"/>
  <c r="AW2008" i="6"/>
  <c r="AI2008" i="6"/>
  <c r="AG2008" i="6"/>
  <c r="AJ2008" i="6"/>
  <c r="AE2008" i="6"/>
  <c r="AG1986" i="6"/>
  <c r="U1986" i="6"/>
  <c r="W1986" i="6" s="1"/>
  <c r="AE1986" i="6"/>
  <c r="AW1986" i="6"/>
  <c r="AI1986" i="6"/>
  <c r="AJ1986" i="6"/>
  <c r="AW2004" i="6"/>
  <c r="U2004" i="6"/>
  <c r="W2004" i="6" s="1"/>
  <c r="AJ2004" i="6"/>
  <c r="AE2004" i="6"/>
  <c r="AI2004" i="6"/>
  <c r="AG2004" i="6"/>
  <c r="AE1985" i="6"/>
  <c r="AG1985" i="6"/>
  <c r="U1985" i="6"/>
  <c r="W1985" i="6" s="1"/>
  <c r="AJ1985" i="6"/>
  <c r="AW1985" i="6"/>
  <c r="AI1985" i="6"/>
  <c r="AK1985" i="6" s="1"/>
  <c r="AJ1975" i="6"/>
  <c r="AE1975" i="6"/>
  <c r="AW1975" i="6"/>
  <c r="AG1975" i="6"/>
  <c r="U1975" i="6"/>
  <c r="W1975" i="6" s="1"/>
  <c r="AI1975" i="6"/>
  <c r="AK1975" i="6" s="1"/>
  <c r="AG1937" i="6"/>
  <c r="AJ1937" i="6"/>
  <c r="U1937" i="6"/>
  <c r="W1937" i="6" s="1"/>
  <c r="AI1937" i="6"/>
  <c r="AW1937" i="6"/>
  <c r="AE1937" i="6"/>
  <c r="AH1937" i="6" s="1"/>
  <c r="U1956" i="6"/>
  <c r="W1956" i="6" s="1"/>
  <c r="AG1956" i="6"/>
  <c r="AW1956" i="6"/>
  <c r="AJ1956" i="6"/>
  <c r="AI1956" i="6"/>
  <c r="AE1956" i="6"/>
  <c r="AH1956" i="6" s="1"/>
  <c r="U1898" i="6"/>
  <c r="W1898" i="6" s="1"/>
  <c r="AI1898" i="6"/>
  <c r="AE1898" i="6"/>
  <c r="AW1898" i="6"/>
  <c r="AJ1898" i="6"/>
  <c r="AG1898" i="6"/>
  <c r="AE1918" i="6"/>
  <c r="AH1918" i="6" s="1"/>
  <c r="U1918" i="6"/>
  <c r="W1918" i="6" s="1"/>
  <c r="AG1918" i="6"/>
  <c r="AJ1918" i="6"/>
  <c r="AI1918" i="6"/>
  <c r="AK1918" i="6" s="1"/>
  <c r="AW1918" i="6"/>
  <c r="AJ1913" i="6"/>
  <c r="AE1913" i="6"/>
  <c r="AW1913" i="6"/>
  <c r="U1913" i="6"/>
  <c r="W1913" i="6" s="1"/>
  <c r="AI1913" i="6"/>
  <c r="AG1913" i="6"/>
  <c r="AW1874" i="6"/>
  <c r="AI1874" i="6"/>
  <c r="AK1874" i="6" s="1"/>
  <c r="AJ1874" i="6"/>
  <c r="AE1874" i="6"/>
  <c r="U1874" i="6"/>
  <c r="W1874" i="6" s="1"/>
  <c r="AG1874" i="6"/>
  <c r="AJ1831" i="6"/>
  <c r="AE1831" i="6"/>
  <c r="AW1831" i="6"/>
  <c r="AG1831" i="6"/>
  <c r="AI1831" i="6"/>
  <c r="U1831" i="6"/>
  <c r="W1831" i="6" s="1"/>
  <c r="AJ1889" i="6"/>
  <c r="AE1889" i="6"/>
  <c r="AW1889" i="6"/>
  <c r="U1889" i="6"/>
  <c r="W1889" i="6" s="1"/>
  <c r="AI1889" i="6"/>
  <c r="AG1889" i="6"/>
  <c r="AG1882" i="6"/>
  <c r="AE1882" i="6"/>
  <c r="AH1882" i="6" s="1"/>
  <c r="AW1882" i="6"/>
  <c r="AJ1882" i="6"/>
  <c r="U1882" i="6"/>
  <c r="W1882" i="6" s="1"/>
  <c r="AI1882" i="6"/>
  <c r="AK1882" i="6" s="1"/>
  <c r="U1842" i="6"/>
  <c r="W1842" i="6" s="1"/>
  <c r="AE1842" i="6"/>
  <c r="AG1842" i="6"/>
  <c r="AW1842" i="6"/>
  <c r="AJ1842" i="6"/>
  <c r="AI1842" i="6"/>
  <c r="AK1842" i="6" s="1"/>
  <c r="U1835" i="6"/>
  <c r="W1835" i="6" s="1"/>
  <c r="AG1835" i="6"/>
  <c r="AE1835" i="6"/>
  <c r="AI1835" i="6"/>
  <c r="AJ1835" i="6"/>
  <c r="AW1835" i="6"/>
  <c r="AG1838" i="6"/>
  <c r="U1838" i="6"/>
  <c r="W1838" i="6" s="1"/>
  <c r="AE1838" i="6"/>
  <c r="AI1838" i="6"/>
  <c r="AW1838" i="6"/>
  <c r="AJ1838" i="6"/>
  <c r="U1857" i="6"/>
  <c r="W1857" i="6" s="1"/>
  <c r="AW1857" i="6"/>
  <c r="AE1857" i="6"/>
  <c r="AI1857" i="6"/>
  <c r="AG1857" i="6"/>
  <c r="AJ1857" i="6"/>
  <c r="AI1837" i="6"/>
  <c r="AJ1837" i="6"/>
  <c r="AW1837" i="6"/>
  <c r="AG1837" i="6"/>
  <c r="U1837" i="6"/>
  <c r="W1837" i="6" s="1"/>
  <c r="AE1837" i="6"/>
  <c r="AH1837" i="6" s="1"/>
  <c r="AE1821" i="6"/>
  <c r="AW1821" i="6"/>
  <c r="AG1821" i="6"/>
  <c r="AJ1821" i="6"/>
  <c r="AI1821" i="6"/>
  <c r="AK1821" i="6" s="1"/>
  <c r="U1821" i="6"/>
  <c r="W1821" i="6" s="1"/>
  <c r="AE1818" i="6"/>
  <c r="U1818" i="6"/>
  <c r="W1818" i="6" s="1"/>
  <c r="AJ1818" i="6"/>
  <c r="AW1818" i="6"/>
  <c r="AG1818" i="6"/>
  <c r="AH1818" i="6" s="1"/>
  <c r="AI1818" i="6"/>
  <c r="AJ1780" i="6"/>
  <c r="AE1780" i="6"/>
  <c r="AI1780" i="6"/>
  <c r="AW1780" i="6"/>
  <c r="U1780" i="6"/>
  <c r="W1780" i="6" s="1"/>
  <c r="AG1780" i="6"/>
  <c r="AJ1770" i="6"/>
  <c r="AE1770" i="6"/>
  <c r="AW1770" i="6"/>
  <c r="U1770" i="6"/>
  <c r="W1770" i="6" s="1"/>
  <c r="AI1770" i="6"/>
  <c r="AG1770" i="6"/>
  <c r="AW1754" i="6"/>
  <c r="AG1754" i="6"/>
  <c r="AI1754" i="6"/>
  <c r="U1754" i="6"/>
  <c r="W1754" i="6" s="1"/>
  <c r="AJ1754" i="6"/>
  <c r="AE1754" i="6"/>
  <c r="AH1754" i="6" s="1"/>
  <c r="AW1735" i="6"/>
  <c r="AG1735" i="6"/>
  <c r="AJ1735" i="6"/>
  <c r="AI1735" i="6"/>
  <c r="AE1735" i="6"/>
  <c r="U1735" i="6"/>
  <c r="W1735" i="6" s="1"/>
  <c r="U1796" i="6"/>
  <c r="W1796" i="6" s="1"/>
  <c r="AJ1796" i="6"/>
  <c r="AI1796" i="6"/>
  <c r="AW1796" i="6"/>
  <c r="AE1796" i="6"/>
  <c r="AG1796" i="6"/>
  <c r="AI1792" i="6"/>
  <c r="AG1792" i="6"/>
  <c r="AW1792" i="6"/>
  <c r="U1792" i="6"/>
  <c r="W1792" i="6" s="1"/>
  <c r="AJ1792" i="6"/>
  <c r="AE1792" i="6"/>
  <c r="AH1792" i="6" s="1"/>
  <c r="AI1747" i="6"/>
  <c r="AG1747" i="6"/>
  <c r="AE1747" i="6"/>
  <c r="AJ1747" i="6"/>
  <c r="U1747" i="6"/>
  <c r="W1747" i="6" s="1"/>
  <c r="AW1747" i="6"/>
  <c r="AI1793" i="6"/>
  <c r="AW1793" i="6"/>
  <c r="AE1793" i="6"/>
  <c r="AJ1793" i="6"/>
  <c r="U1793" i="6"/>
  <c r="W1793" i="6" s="1"/>
  <c r="AG1793" i="6"/>
  <c r="U1788" i="6"/>
  <c r="W1788" i="6" s="1"/>
  <c r="AE1788" i="6"/>
  <c r="AJ1788" i="6"/>
  <c r="AW1788" i="6"/>
  <c r="AI1788" i="6"/>
  <c r="AG1788" i="6"/>
  <c r="AH1788" i="6" s="1"/>
  <c r="AI1775" i="6"/>
  <c r="AJ1775" i="6"/>
  <c r="AE1775" i="6"/>
  <c r="U1775" i="6"/>
  <c r="W1775" i="6" s="1"/>
  <c r="AG1775" i="6"/>
  <c r="AW1775" i="6"/>
  <c r="AE1762" i="6"/>
  <c r="AW1762" i="6"/>
  <c r="AG1762" i="6"/>
  <c r="AI1762" i="6"/>
  <c r="U1762" i="6"/>
  <c r="W1762" i="6" s="1"/>
  <c r="AJ1762" i="6"/>
  <c r="AE1756" i="6"/>
  <c r="AJ1756" i="6"/>
  <c r="AW1756" i="6"/>
  <c r="AI1756" i="6"/>
  <c r="U1756" i="6"/>
  <c r="W1756" i="6" s="1"/>
  <c r="AG1756" i="6"/>
  <c r="U1745" i="6"/>
  <c r="W1745" i="6" s="1"/>
  <c r="AW1745" i="6"/>
  <c r="AI1745" i="6"/>
  <c r="AG1745" i="6"/>
  <c r="AE1745" i="6"/>
  <c r="AJ1745" i="6"/>
  <c r="AG1724" i="6"/>
  <c r="AW1724" i="6"/>
  <c r="AJ1724" i="6"/>
  <c r="AI1724" i="6"/>
  <c r="U1724" i="6"/>
  <c r="W1724" i="6" s="1"/>
  <c r="AE1724" i="6"/>
  <c r="AG1773" i="6"/>
  <c r="U1773" i="6"/>
  <c r="W1773" i="6" s="1"/>
  <c r="AE1773" i="6"/>
  <c r="AI1773" i="6"/>
  <c r="AJ1773" i="6"/>
  <c r="AW1773" i="6"/>
  <c r="AI1736" i="6"/>
  <c r="AG1736" i="6"/>
  <c r="AW1736" i="6"/>
  <c r="AE1736" i="6"/>
  <c r="AJ1736" i="6"/>
  <c r="U1736" i="6"/>
  <c r="W1736" i="6" s="1"/>
  <c r="AI1643" i="6"/>
  <c r="AJ1643" i="6"/>
  <c r="AG1643" i="6"/>
  <c r="AW1643" i="6"/>
  <c r="U1643" i="6"/>
  <c r="W1643" i="6" s="1"/>
  <c r="AE1643" i="6"/>
  <c r="AJ1774" i="6"/>
  <c r="AW1774" i="6"/>
  <c r="AI1774" i="6"/>
  <c r="AG1774" i="6"/>
  <c r="U1774" i="6"/>
  <c r="W1774" i="6" s="1"/>
  <c r="AE1774" i="6"/>
  <c r="U1714" i="6"/>
  <c r="W1714" i="6" s="1"/>
  <c r="AG1714" i="6"/>
  <c r="AE1714" i="6"/>
  <c r="AW1714" i="6"/>
  <c r="AI1714" i="6"/>
  <c r="AJ1714" i="6"/>
  <c r="AE1680" i="6"/>
  <c r="AW1680" i="6"/>
  <c r="AJ1680" i="6"/>
  <c r="AI1680" i="6"/>
  <c r="U1680" i="6"/>
  <c r="W1680" i="6" s="1"/>
  <c r="AG1680" i="6"/>
  <c r="U1631" i="6"/>
  <c r="W1631" i="6" s="1"/>
  <c r="AE1631" i="6"/>
  <c r="AI1631" i="6"/>
  <c r="AJ1631" i="6"/>
  <c r="AG1631" i="6"/>
  <c r="AW1631" i="6"/>
  <c r="AW1620" i="6"/>
  <c r="AI1620" i="6"/>
  <c r="AJ1620" i="6"/>
  <c r="AG1620" i="6"/>
  <c r="U1620" i="6"/>
  <c r="W1620" i="6" s="1"/>
  <c r="AE1620" i="6"/>
  <c r="AH1620" i="6" s="1"/>
  <c r="AI1616" i="6"/>
  <c r="U1616" i="6"/>
  <c r="W1616" i="6" s="1"/>
  <c r="AJ1616" i="6"/>
  <c r="AE1616" i="6"/>
  <c r="AW1616" i="6"/>
  <c r="AG1616" i="6"/>
  <c r="U1698" i="6"/>
  <c r="W1698" i="6" s="1"/>
  <c r="AW1698" i="6"/>
  <c r="AI1698" i="6"/>
  <c r="AJ1698" i="6"/>
  <c r="AG1698" i="6"/>
  <c r="AE1698" i="6"/>
  <c r="AG1639" i="6"/>
  <c r="AE1639" i="6"/>
  <c r="AW1639" i="6"/>
  <c r="AI1639" i="6"/>
  <c r="AJ1639" i="6"/>
  <c r="U1639" i="6"/>
  <c r="W1639" i="6" s="1"/>
  <c r="AE1561" i="6"/>
  <c r="U1561" i="6"/>
  <c r="W1561" i="6" s="1"/>
  <c r="AW1561" i="6"/>
  <c r="AJ1561" i="6"/>
  <c r="AG1561" i="6"/>
  <c r="AI1561" i="6"/>
  <c r="AG1553" i="6"/>
  <c r="U1553" i="6"/>
  <c r="W1553" i="6" s="1"/>
  <c r="AI1553" i="6"/>
  <c r="AE1553" i="6"/>
  <c r="AH1553" i="6" s="1"/>
  <c r="AW1553" i="6"/>
  <c r="AJ1553" i="6"/>
  <c r="AE1549" i="6"/>
  <c r="AG1549" i="6"/>
  <c r="AW1549" i="6"/>
  <c r="AJ1549" i="6"/>
  <c r="U1549" i="6"/>
  <c r="W1549" i="6" s="1"/>
  <c r="AI1549" i="6"/>
  <c r="U1545" i="6"/>
  <c r="W1545" i="6" s="1"/>
  <c r="AG1545" i="6"/>
  <c r="AJ1545" i="6"/>
  <c r="AE1545" i="6"/>
  <c r="AI1545" i="6"/>
  <c r="AW1545" i="6"/>
  <c r="AJ1541" i="6"/>
  <c r="AG1541" i="6"/>
  <c r="AE1541" i="6"/>
  <c r="U1541" i="6"/>
  <c r="W1541" i="6" s="1"/>
  <c r="AI1541" i="6"/>
  <c r="AW1541" i="6"/>
  <c r="U1537" i="6"/>
  <c r="W1537" i="6" s="1"/>
  <c r="AG1537" i="6"/>
  <c r="AJ1537" i="6"/>
  <c r="AE1537" i="6"/>
  <c r="AI1537" i="6"/>
  <c r="AW1537" i="6"/>
  <c r="AG1533" i="6"/>
  <c r="AJ1533" i="6"/>
  <c r="AE1533" i="6"/>
  <c r="U1533" i="6"/>
  <c r="W1533" i="6" s="1"/>
  <c r="AI1533" i="6"/>
  <c r="AW1533" i="6"/>
  <c r="U1529" i="6"/>
  <c r="W1529" i="6" s="1"/>
  <c r="AG1529" i="6"/>
  <c r="AJ1529" i="6"/>
  <c r="AE1529" i="6"/>
  <c r="AI1529" i="6"/>
  <c r="AW1529" i="6"/>
  <c r="U1525" i="6"/>
  <c r="W1525" i="6" s="1"/>
  <c r="AG1525" i="6"/>
  <c r="AJ1525" i="6"/>
  <c r="AE1525" i="6"/>
  <c r="AI1525" i="6"/>
  <c r="AW1525" i="6"/>
  <c r="AG1521" i="6"/>
  <c r="AJ1521" i="6"/>
  <c r="U1521" i="6"/>
  <c r="W1521" i="6" s="1"/>
  <c r="AE1521" i="6"/>
  <c r="AI1521" i="6"/>
  <c r="AW1521" i="6"/>
  <c r="AG1517" i="6"/>
  <c r="AJ1517" i="6"/>
  <c r="AE1517" i="6"/>
  <c r="U1517" i="6"/>
  <c r="W1517" i="6" s="1"/>
  <c r="AI1517" i="6"/>
  <c r="AW1517" i="6"/>
  <c r="AE1608" i="6"/>
  <c r="AG1608" i="6"/>
  <c r="U1608" i="6"/>
  <c r="W1608" i="6" s="1"/>
  <c r="AJ1608" i="6"/>
  <c r="AW1608" i="6"/>
  <c r="AI1608" i="6"/>
  <c r="AK1608" i="6" s="1"/>
  <c r="AE1597" i="6"/>
  <c r="AG1597" i="6"/>
  <c r="AI1597" i="6"/>
  <c r="AW1597" i="6"/>
  <c r="AJ1597" i="6"/>
  <c r="U1597" i="6"/>
  <c r="W1597" i="6" s="1"/>
  <c r="AE1565" i="6"/>
  <c r="AW1565" i="6"/>
  <c r="AJ1565" i="6"/>
  <c r="AI1565" i="6"/>
  <c r="AK1565" i="6" s="1"/>
  <c r="AG1565" i="6"/>
  <c r="AH1565" i="6" s="1"/>
  <c r="U1565" i="6"/>
  <c r="W1565" i="6" s="1"/>
  <c r="AG1400" i="6"/>
  <c r="AI1400" i="6"/>
  <c r="U1400" i="6"/>
  <c r="W1400" i="6" s="1"/>
  <c r="AW1400" i="6"/>
  <c r="AE1400" i="6"/>
  <c r="AH1400" i="6" s="1"/>
  <c r="AJ1400" i="6"/>
  <c r="AW1493" i="6"/>
  <c r="AE1493" i="6"/>
  <c r="AI1493" i="6"/>
  <c r="U1493" i="6"/>
  <c r="W1493" i="6" s="1"/>
  <c r="AJ1493" i="6"/>
  <c r="AG1493" i="6"/>
  <c r="AE1485" i="6"/>
  <c r="AI1485" i="6"/>
  <c r="AJ1485" i="6"/>
  <c r="AW1485" i="6"/>
  <c r="AG1485" i="6"/>
  <c r="U1485" i="6"/>
  <c r="W1485" i="6" s="1"/>
  <c r="AG1453" i="6"/>
  <c r="U1453" i="6"/>
  <c r="W1453" i="6" s="1"/>
  <c r="AI1453" i="6"/>
  <c r="AJ1453" i="6"/>
  <c r="AW1453" i="6"/>
  <c r="AE1453" i="6"/>
  <c r="AH1453" i="6" s="1"/>
  <c r="AG1429" i="6"/>
  <c r="AI1429" i="6"/>
  <c r="U1429" i="6"/>
  <c r="W1429" i="6" s="1"/>
  <c r="AJ1429" i="6"/>
  <c r="AW1429" i="6"/>
  <c r="AE1429" i="6"/>
  <c r="AI1417" i="6"/>
  <c r="U1417" i="6"/>
  <c r="W1417" i="6" s="1"/>
  <c r="AW1417" i="6"/>
  <c r="AG1417" i="6"/>
  <c r="AE1417" i="6"/>
  <c r="AJ1417" i="6"/>
  <c r="AW1404" i="6"/>
  <c r="AI1404" i="6"/>
  <c r="AJ1404" i="6"/>
  <c r="U1404" i="6"/>
  <c r="W1404" i="6" s="1"/>
  <c r="AE1404" i="6"/>
  <c r="AG1404" i="6"/>
  <c r="AI1513" i="6"/>
  <c r="AE1513" i="6"/>
  <c r="AJ1513" i="6"/>
  <c r="U1513" i="6"/>
  <c r="W1513" i="6" s="1"/>
  <c r="AW1513" i="6"/>
  <c r="AG1513" i="6"/>
  <c r="AE1465" i="6"/>
  <c r="AG1465" i="6"/>
  <c r="AI1465" i="6"/>
  <c r="AJ1465" i="6"/>
  <c r="U1465" i="6"/>
  <c r="W1465" i="6" s="1"/>
  <c r="AW1465" i="6"/>
  <c r="AE1449" i="6"/>
  <c r="AG1449" i="6"/>
  <c r="AH1449" i="6" s="1"/>
  <c r="AJ1449" i="6"/>
  <c r="AW1449" i="6"/>
  <c r="U1449" i="6"/>
  <c r="W1449" i="6" s="1"/>
  <c r="AI1449" i="6"/>
  <c r="AK1449" i="6" s="1"/>
  <c r="AE1433" i="6"/>
  <c r="AI1433" i="6"/>
  <c r="AG1433" i="6"/>
  <c r="AJ1433" i="6"/>
  <c r="AW1433" i="6"/>
  <c r="U1433" i="6"/>
  <c r="W1433" i="6" s="1"/>
  <c r="U1402" i="6"/>
  <c r="W1402" i="6" s="1"/>
  <c r="AJ1402" i="6"/>
  <c r="AW1402" i="6"/>
  <c r="AI1402" i="6"/>
  <c r="AE1402" i="6"/>
  <c r="AG1402" i="6"/>
  <c r="U1392" i="6"/>
  <c r="W1392" i="6" s="1"/>
  <c r="AI1392" i="6"/>
  <c r="AE1392" i="6"/>
  <c r="AG1392" i="6"/>
  <c r="AW1392" i="6"/>
  <c r="AJ1392" i="6"/>
  <c r="AG1378" i="6"/>
  <c r="AE1378" i="6"/>
  <c r="U1378" i="6"/>
  <c r="W1378" i="6" s="1"/>
  <c r="AI1378" i="6"/>
  <c r="AW1378" i="6"/>
  <c r="AJ1378" i="6"/>
  <c r="AG1376" i="6"/>
  <c r="AW1376" i="6"/>
  <c r="AJ1376" i="6"/>
  <c r="AE1376" i="6"/>
  <c r="AI1376" i="6"/>
  <c r="U1376" i="6"/>
  <c r="W1376" i="6" s="1"/>
  <c r="U1361" i="6"/>
  <c r="W1361" i="6" s="1"/>
  <c r="AG1361" i="6"/>
  <c r="AE1361" i="6"/>
  <c r="AJ1361" i="6"/>
  <c r="AW1361" i="6"/>
  <c r="AI1361" i="6"/>
  <c r="AW1296" i="6"/>
  <c r="U1296" i="6"/>
  <c r="W1296" i="6" s="1"/>
  <c r="AI1296" i="6"/>
  <c r="AG1296" i="6"/>
  <c r="AJ1296" i="6"/>
  <c r="AE1296" i="6"/>
  <c r="AH1296" i="6" s="1"/>
  <c r="AJ1279" i="6"/>
  <c r="AW1279" i="6"/>
  <c r="AI1279" i="6"/>
  <c r="AG1279" i="6"/>
  <c r="AE1279" i="6"/>
  <c r="U1279" i="6"/>
  <c r="W1279" i="6" s="1"/>
  <c r="AI1269" i="6"/>
  <c r="AE1269" i="6"/>
  <c r="AW1269" i="6"/>
  <c r="AG1269" i="6"/>
  <c r="AJ1269" i="6"/>
  <c r="U1269" i="6"/>
  <c r="W1269" i="6" s="1"/>
  <c r="AG1413" i="6"/>
  <c r="AW1413" i="6"/>
  <c r="U1413" i="6"/>
  <c r="W1413" i="6" s="1"/>
  <c r="AI1413" i="6"/>
  <c r="AK1413" i="6" s="1"/>
  <c r="AE1413" i="6"/>
  <c r="AH1413" i="6" s="1"/>
  <c r="AJ1413" i="6"/>
  <c r="AE1319" i="6"/>
  <c r="U1319" i="6"/>
  <c r="W1319" i="6" s="1"/>
  <c r="AJ1319" i="6"/>
  <c r="AI1319" i="6"/>
  <c r="AW1319" i="6"/>
  <c r="AG1319" i="6"/>
  <c r="AJ1233" i="6"/>
  <c r="AE1233" i="6"/>
  <c r="AW1233" i="6"/>
  <c r="U1233" i="6"/>
  <c r="W1233" i="6" s="1"/>
  <c r="AI1233" i="6"/>
  <c r="AG1233" i="6"/>
  <c r="AE1303" i="6"/>
  <c r="AG1303" i="6"/>
  <c r="U1303" i="6"/>
  <c r="W1303" i="6" s="1"/>
  <c r="AJ1303" i="6"/>
  <c r="AW1303" i="6"/>
  <c r="AI1303" i="6"/>
  <c r="AW1276" i="6"/>
  <c r="AE1276" i="6"/>
  <c r="AI1276" i="6"/>
  <c r="U1276" i="6"/>
  <c r="W1276" i="6" s="1"/>
  <c r="AJ1276" i="6"/>
  <c r="AG1276" i="6"/>
  <c r="U1272" i="6"/>
  <c r="W1272" i="6" s="1"/>
  <c r="AW1272" i="6"/>
  <c r="AI1272" i="6"/>
  <c r="AJ1272" i="6"/>
  <c r="AE1272" i="6"/>
  <c r="AG1272" i="6"/>
  <c r="AG1190" i="6"/>
  <c r="AJ1190" i="6"/>
  <c r="AI1190" i="6"/>
  <c r="AW1190" i="6"/>
  <c r="U1190" i="6"/>
  <c r="W1190" i="6" s="1"/>
  <c r="AE1190" i="6"/>
  <c r="AH1190" i="6" s="1"/>
  <c r="AE1355" i="6"/>
  <c r="U1355" i="6"/>
  <c r="W1355" i="6" s="1"/>
  <c r="AJ1355" i="6"/>
  <c r="AW1355" i="6"/>
  <c r="AI1355" i="6"/>
  <c r="AK1355" i="6" s="1"/>
  <c r="AG1355" i="6"/>
  <c r="U1325" i="6"/>
  <c r="W1325" i="6" s="1"/>
  <c r="AE1325" i="6"/>
  <c r="AJ1325" i="6"/>
  <c r="AI1325" i="6"/>
  <c r="AK1325" i="6" s="1"/>
  <c r="AW1325" i="6"/>
  <c r="AG1325" i="6"/>
  <c r="AH1325" i="6" s="1"/>
  <c r="AG1273" i="6"/>
  <c r="AJ1273" i="6"/>
  <c r="U1273" i="6"/>
  <c r="W1273" i="6" s="1"/>
  <c r="AW1273" i="6"/>
  <c r="AI1273" i="6"/>
  <c r="AE1273" i="6"/>
  <c r="AG1154" i="6"/>
  <c r="AJ1154" i="6"/>
  <c r="AE1154" i="6"/>
  <c r="AI1154" i="6"/>
  <c r="U1154" i="6"/>
  <c r="W1154" i="6" s="1"/>
  <c r="AW1154" i="6"/>
  <c r="AJ1729" i="6"/>
  <c r="AW1729" i="6"/>
  <c r="AI1729" i="6"/>
  <c r="U1729" i="6"/>
  <c r="W1729" i="6" s="1"/>
  <c r="AE1729" i="6"/>
  <c r="AG1729" i="6"/>
  <c r="AW1708" i="6"/>
  <c r="AJ1708" i="6"/>
  <c r="U1708" i="6"/>
  <c r="W1708" i="6" s="1"/>
  <c r="AI1708" i="6"/>
  <c r="AE1708" i="6"/>
  <c r="AG1708" i="6"/>
  <c r="AI1692" i="6"/>
  <c r="AE1692" i="6"/>
  <c r="AW1692" i="6"/>
  <c r="AG1692" i="6"/>
  <c r="AJ1692" i="6"/>
  <c r="U1692" i="6"/>
  <c r="W1692" i="6" s="1"/>
  <c r="AG1676" i="6"/>
  <c r="AI1676" i="6"/>
  <c r="AW1676" i="6"/>
  <c r="AJ1676" i="6"/>
  <c r="AE1676" i="6"/>
  <c r="AH1676" i="6" s="1"/>
  <c r="U1676" i="6"/>
  <c r="W1676" i="6" s="1"/>
  <c r="U1802" i="6"/>
  <c r="W1802" i="6" s="1"/>
  <c r="AG1802" i="6"/>
  <c r="AW1802" i="6"/>
  <c r="AI1802" i="6"/>
  <c r="AE1802" i="6"/>
  <c r="AJ1802" i="6"/>
  <c r="AJ1787" i="6"/>
  <c r="AG1787" i="6"/>
  <c r="AI1787" i="6"/>
  <c r="AW1787" i="6"/>
  <c r="AE1787" i="6"/>
  <c r="U1787" i="6"/>
  <c r="W1787" i="6" s="1"/>
  <c r="AG1771" i="6"/>
  <c r="AJ1771" i="6"/>
  <c r="AI1771" i="6"/>
  <c r="AW1771" i="6"/>
  <c r="AE1771" i="6"/>
  <c r="AH1771" i="6" s="1"/>
  <c r="U1771" i="6"/>
  <c r="W1771" i="6" s="1"/>
  <c r="AW1755" i="6"/>
  <c r="U1755" i="6"/>
  <c r="W1755" i="6" s="1"/>
  <c r="AJ1755" i="6"/>
  <c r="AG1755" i="6"/>
  <c r="AI1755" i="6"/>
  <c r="AE1755" i="6"/>
  <c r="AG1741" i="6"/>
  <c r="AJ1741" i="6"/>
  <c r="AE1741" i="6"/>
  <c r="AW1741" i="6"/>
  <c r="U1741" i="6"/>
  <c r="W1741" i="6" s="1"/>
  <c r="AI1741" i="6"/>
  <c r="AK1741" i="6" s="1"/>
  <c r="AI1723" i="6"/>
  <c r="AW1723" i="6"/>
  <c r="AE1723" i="6"/>
  <c r="AJ1723" i="6"/>
  <c r="U1723" i="6"/>
  <c r="W1723" i="6" s="1"/>
  <c r="AG1723" i="6"/>
  <c r="AJ1704" i="6"/>
  <c r="U1704" i="6"/>
  <c r="W1704" i="6" s="1"/>
  <c r="AI1704" i="6"/>
  <c r="AE1704" i="6"/>
  <c r="AW1704" i="6"/>
  <c r="AG1704" i="6"/>
  <c r="AI1798" i="6"/>
  <c r="U1798" i="6"/>
  <c r="W1798" i="6" s="1"/>
  <c r="AJ1798" i="6"/>
  <c r="AE1798" i="6"/>
  <c r="AW1798" i="6"/>
  <c r="AG1798" i="6"/>
  <c r="AG1645" i="6"/>
  <c r="AJ1645" i="6"/>
  <c r="AE1645" i="6"/>
  <c r="AI1645" i="6"/>
  <c r="AK1645" i="6" s="1"/>
  <c r="U1645" i="6"/>
  <c r="W1645" i="6" s="1"/>
  <c r="AW1645" i="6"/>
  <c r="AJ1654" i="6"/>
  <c r="AE1654" i="6"/>
  <c r="AW1654" i="6"/>
  <c r="AG1654" i="6"/>
  <c r="AI1654" i="6"/>
  <c r="U1654" i="6"/>
  <c r="W1654" i="6" s="1"/>
  <c r="AW1694" i="6"/>
  <c r="AE1694" i="6"/>
  <c r="AI1694" i="6"/>
  <c r="U1694" i="6"/>
  <c r="W1694" i="6" s="1"/>
  <c r="AJ1694" i="6"/>
  <c r="AG1694" i="6"/>
  <c r="AG1683" i="6"/>
  <c r="AJ1683" i="6"/>
  <c r="AI1683" i="6"/>
  <c r="AE1683" i="6"/>
  <c r="AH1683" i="6" s="1"/>
  <c r="U1683" i="6"/>
  <c r="W1683" i="6" s="1"/>
  <c r="AW1683" i="6"/>
  <c r="AI1677" i="6"/>
  <c r="AW1677" i="6"/>
  <c r="U1677" i="6"/>
  <c r="W1677" i="6" s="1"/>
  <c r="AE1677" i="6"/>
  <c r="AG1677" i="6"/>
  <c r="AJ1677" i="6"/>
  <c r="AG1725" i="6"/>
  <c r="AJ1725" i="6"/>
  <c r="AE1725" i="6"/>
  <c r="AI1725" i="6"/>
  <c r="U1725" i="6"/>
  <c r="W1725" i="6" s="1"/>
  <c r="AW1725" i="6"/>
  <c r="AE1682" i="6"/>
  <c r="AW1682" i="6"/>
  <c r="AI1682" i="6"/>
  <c r="AJ1682" i="6"/>
  <c r="U1682" i="6"/>
  <c r="W1682" i="6" s="1"/>
  <c r="AG1682" i="6"/>
  <c r="AI1664" i="6"/>
  <c r="AG1664" i="6"/>
  <c r="AW1664" i="6"/>
  <c r="U1664" i="6"/>
  <c r="W1664" i="6" s="1"/>
  <c r="AJ1664" i="6"/>
  <c r="AE1664" i="6"/>
  <c r="AH1664" i="6" s="1"/>
  <c r="AE1626" i="6"/>
  <c r="AJ1626" i="6"/>
  <c r="AG1626" i="6"/>
  <c r="AW1626" i="6"/>
  <c r="AI1626" i="6"/>
  <c r="AK1626" i="6" s="1"/>
  <c r="U1626" i="6"/>
  <c r="W1626" i="6" s="1"/>
  <c r="AI1613" i="6"/>
  <c r="AW1613" i="6"/>
  <c r="AJ1613" i="6"/>
  <c r="AG1613" i="6"/>
  <c r="U1613" i="6"/>
  <c r="W1613" i="6" s="1"/>
  <c r="AE1613" i="6"/>
  <c r="AW1585" i="6"/>
  <c r="AJ1585" i="6"/>
  <c r="AI1585" i="6"/>
  <c r="U1585" i="6"/>
  <c r="W1585" i="6" s="1"/>
  <c r="AG1585" i="6"/>
  <c r="AE1585" i="6"/>
  <c r="AG1618" i="6"/>
  <c r="U1618" i="6"/>
  <c r="W1618" i="6" s="1"/>
  <c r="AI1618" i="6"/>
  <c r="AW1618" i="6"/>
  <c r="AJ1618" i="6"/>
  <c r="AE1618" i="6"/>
  <c r="AH1618" i="6" s="1"/>
  <c r="AE1591" i="6"/>
  <c r="U1591" i="6"/>
  <c r="W1591" i="6" s="1"/>
  <c r="AW1591" i="6"/>
  <c r="AG1591" i="6"/>
  <c r="AJ1591" i="6"/>
  <c r="AI1591" i="6"/>
  <c r="AE1586" i="6"/>
  <c r="U1586" i="6"/>
  <c r="W1586" i="6" s="1"/>
  <c r="AG1586" i="6"/>
  <c r="AI1586" i="6"/>
  <c r="AK1586" i="6" s="1"/>
  <c r="AW1586" i="6"/>
  <c r="AJ1586" i="6"/>
  <c r="AG1578" i="6"/>
  <c r="AW1578" i="6"/>
  <c r="AI1578" i="6"/>
  <c r="AJ1578" i="6"/>
  <c r="AE1578" i="6"/>
  <c r="AH1578" i="6" s="1"/>
  <c r="U1578" i="6"/>
  <c r="W1578" i="6" s="1"/>
  <c r="AG1437" i="6"/>
  <c r="AI1437" i="6"/>
  <c r="AJ1437" i="6"/>
  <c r="AW1437" i="6"/>
  <c r="U1437" i="6"/>
  <c r="W1437" i="6" s="1"/>
  <c r="AE1437" i="6"/>
  <c r="AH1437" i="6" s="1"/>
  <c r="U1412" i="6"/>
  <c r="W1412" i="6" s="1"/>
  <c r="AE1412" i="6"/>
  <c r="AG1412" i="6"/>
  <c r="AW1412" i="6"/>
  <c r="AI1412" i="6"/>
  <c r="AJ1412" i="6"/>
  <c r="AW1388" i="6"/>
  <c r="AI1388" i="6"/>
  <c r="AG1388" i="6"/>
  <c r="AE1388" i="6"/>
  <c r="AJ1388" i="6"/>
  <c r="U1388" i="6"/>
  <c r="W1388" i="6" s="1"/>
  <c r="AW1505" i="6"/>
  <c r="U1505" i="6"/>
  <c r="W1505" i="6" s="1"/>
  <c r="AI1505" i="6"/>
  <c r="AG1505" i="6"/>
  <c r="AJ1505" i="6"/>
  <c r="AE1505" i="6"/>
  <c r="AH1505" i="6" s="1"/>
  <c r="AE1473" i="6"/>
  <c r="AI1473" i="6"/>
  <c r="AK1473" i="6" s="1"/>
  <c r="U1473" i="6"/>
  <c r="W1473" i="6" s="1"/>
  <c r="AG1473" i="6"/>
  <c r="AJ1473" i="6"/>
  <c r="AW1473" i="6"/>
  <c r="AG1406" i="6"/>
  <c r="U1406" i="6"/>
  <c r="W1406" i="6" s="1"/>
  <c r="AI1406" i="6"/>
  <c r="AE1406" i="6"/>
  <c r="AW1406" i="6"/>
  <c r="AJ1406" i="6"/>
  <c r="AE1359" i="6"/>
  <c r="AW1359" i="6"/>
  <c r="U1359" i="6"/>
  <c r="W1359" i="6" s="1"/>
  <c r="AJ1359" i="6"/>
  <c r="AI1359" i="6"/>
  <c r="AK1359" i="6" s="1"/>
  <c r="AG1359" i="6"/>
  <c r="AI1345" i="6"/>
  <c r="AJ1345" i="6"/>
  <c r="AW1345" i="6"/>
  <c r="AG1345" i="6"/>
  <c r="AE1345" i="6"/>
  <c r="U1345" i="6"/>
  <c r="W1345" i="6" s="1"/>
  <c r="U1329" i="6"/>
  <c r="W1329" i="6" s="1"/>
  <c r="AW1329" i="6"/>
  <c r="AG1329" i="6"/>
  <c r="AI1329" i="6"/>
  <c r="AE1329" i="6"/>
  <c r="AJ1329" i="6"/>
  <c r="AG1408" i="6"/>
  <c r="U1408" i="6"/>
  <c r="W1408" i="6" s="1"/>
  <c r="AI1408" i="6"/>
  <c r="AE1408" i="6"/>
  <c r="AJ1408" i="6"/>
  <c r="AW1408" i="6"/>
  <c r="AG1349" i="6"/>
  <c r="AW1349" i="6"/>
  <c r="AI1349" i="6"/>
  <c r="AE1349" i="6"/>
  <c r="AH1349" i="6" s="1"/>
  <c r="AJ1349" i="6"/>
  <c r="U1349" i="6"/>
  <c r="W1349" i="6" s="1"/>
  <c r="U1347" i="6"/>
  <c r="W1347" i="6" s="1"/>
  <c r="AE1347" i="6"/>
  <c r="AJ1347" i="6"/>
  <c r="AI1347" i="6"/>
  <c r="AW1347" i="6"/>
  <c r="AG1347" i="6"/>
  <c r="AG1380" i="6"/>
  <c r="AE1380" i="6"/>
  <c r="AH1380" i="6" s="1"/>
  <c r="AW1380" i="6"/>
  <c r="AI1380" i="6"/>
  <c r="U1380" i="6"/>
  <c r="W1380" i="6" s="1"/>
  <c r="AJ1380" i="6"/>
  <c r="AE1370" i="6"/>
  <c r="U1370" i="6"/>
  <c r="W1370" i="6" s="1"/>
  <c r="AI1370" i="6"/>
  <c r="AJ1370" i="6"/>
  <c r="AW1370" i="6"/>
  <c r="AG1370" i="6"/>
  <c r="AJ1284" i="6"/>
  <c r="AW1284" i="6"/>
  <c r="AI1284" i="6"/>
  <c r="U1284" i="6"/>
  <c r="W1284" i="6" s="1"/>
  <c r="AG1284" i="6"/>
  <c r="AE1284" i="6"/>
  <c r="AH1284" i="6" s="1"/>
  <c r="AW1281" i="6"/>
  <c r="AG1281" i="6"/>
  <c r="AI1281" i="6"/>
  <c r="AE1281" i="6"/>
  <c r="U1281" i="6"/>
  <c r="W1281" i="6" s="1"/>
  <c r="AJ1281" i="6"/>
  <c r="AJ1249" i="6"/>
  <c r="AW1249" i="6"/>
  <c r="AI1249" i="6"/>
  <c r="AE1249" i="6"/>
  <c r="AG1249" i="6"/>
  <c r="U1249" i="6"/>
  <c r="W1249" i="6" s="1"/>
  <c r="AG1340" i="6"/>
  <c r="U1340" i="6"/>
  <c r="W1340" i="6" s="1"/>
  <c r="AE1340" i="6"/>
  <c r="AW1340" i="6"/>
  <c r="AI1340" i="6"/>
  <c r="AK1340" i="6" s="1"/>
  <c r="AJ1340" i="6"/>
  <c r="AI1318" i="6"/>
  <c r="AW1318" i="6"/>
  <c r="AJ1318" i="6"/>
  <c r="AE1318" i="6"/>
  <c r="AH1318" i="6" s="1"/>
  <c r="AG1318" i="6"/>
  <c r="U1318" i="6"/>
  <c r="W1318" i="6" s="1"/>
  <c r="AI1292" i="6"/>
  <c r="AG1292" i="6"/>
  <c r="AJ1292" i="6"/>
  <c r="AE1292" i="6"/>
  <c r="AW1292" i="6"/>
  <c r="U1292" i="6"/>
  <c r="W1292" i="6" s="1"/>
  <c r="AG1242" i="6"/>
  <c r="AJ1242" i="6"/>
  <c r="AE1242" i="6"/>
  <c r="AH1242" i="6" s="1"/>
  <c r="AW1242" i="6"/>
  <c r="U1242" i="6"/>
  <c r="W1242" i="6" s="1"/>
  <c r="AI1242" i="6"/>
  <c r="AI1174" i="6"/>
  <c r="AW1174" i="6"/>
  <c r="AE1174" i="6"/>
  <c r="AG1174" i="6"/>
  <c r="U1174" i="6"/>
  <c r="W1174" i="6" s="1"/>
  <c r="AJ1174" i="6"/>
  <c r="AI1362" i="6"/>
  <c r="AW1362" i="6"/>
  <c r="AJ1362" i="6"/>
  <c r="AE1362" i="6"/>
  <c r="U1362" i="6"/>
  <c r="W1362" i="6" s="1"/>
  <c r="AG1362" i="6"/>
  <c r="AE1202" i="6"/>
  <c r="AJ1202" i="6"/>
  <c r="AG1202" i="6"/>
  <c r="AW1202" i="6"/>
  <c r="U1202" i="6"/>
  <c r="W1202" i="6" s="1"/>
  <c r="AI1202" i="6"/>
  <c r="AJ1307" i="6"/>
  <c r="AE1307" i="6"/>
  <c r="AW1307" i="6"/>
  <c r="U1307" i="6"/>
  <c r="W1307" i="6" s="1"/>
  <c r="AI1307" i="6"/>
  <c r="AG1307" i="6"/>
  <c r="AI1264" i="6"/>
  <c r="AE1264" i="6"/>
  <c r="AJ1264" i="6"/>
  <c r="U1264" i="6"/>
  <c r="W1264" i="6" s="1"/>
  <c r="AG1264" i="6"/>
  <c r="AW1264" i="6"/>
  <c r="AI1739" i="6"/>
  <c r="AW1739" i="6"/>
  <c r="AE1739" i="6"/>
  <c r="U1739" i="6"/>
  <c r="W1739" i="6" s="1"/>
  <c r="AG1739" i="6"/>
  <c r="AJ1739" i="6"/>
  <c r="AW1691" i="6"/>
  <c r="AI1691" i="6"/>
  <c r="AJ1691" i="6"/>
  <c r="AE1691" i="6"/>
  <c r="U1691" i="6"/>
  <c r="W1691" i="6" s="1"/>
  <c r="AG1691" i="6"/>
  <c r="U1672" i="6"/>
  <c r="W1672" i="6" s="1"/>
  <c r="AJ1672" i="6"/>
  <c r="AE1672" i="6"/>
  <c r="AW1672" i="6"/>
  <c r="AG1672" i="6"/>
  <c r="AI1672" i="6"/>
  <c r="AI1659" i="6"/>
  <c r="AJ1659" i="6"/>
  <c r="AW1659" i="6"/>
  <c r="U1659" i="6"/>
  <c r="W1659" i="6" s="1"/>
  <c r="AG1659" i="6"/>
  <c r="AE1659" i="6"/>
  <c r="AG1640" i="6"/>
  <c r="U1640" i="6"/>
  <c r="W1640" i="6" s="1"/>
  <c r="AW1640" i="6"/>
  <c r="AI1640" i="6"/>
  <c r="AE1640" i="6"/>
  <c r="AH1640" i="6" s="1"/>
  <c r="AJ1640" i="6"/>
  <c r="AJ1697" i="6"/>
  <c r="U1697" i="6"/>
  <c r="W1697" i="6" s="1"/>
  <c r="AI1697" i="6"/>
  <c r="AG1697" i="6"/>
  <c r="AW1697" i="6"/>
  <c r="AE1697" i="6"/>
  <c r="AI1662" i="6"/>
  <c r="U1662" i="6"/>
  <c r="W1662" i="6" s="1"/>
  <c r="AJ1662" i="6"/>
  <c r="AG1662" i="6"/>
  <c r="AW1662" i="6"/>
  <c r="AE1662" i="6"/>
  <c r="AE1699" i="6"/>
  <c r="AJ1699" i="6"/>
  <c r="AI1699" i="6"/>
  <c r="AW1699" i="6"/>
  <c r="U1699" i="6"/>
  <c r="W1699" i="6" s="1"/>
  <c r="AG1699" i="6"/>
  <c r="AI1696" i="6"/>
  <c r="AE1696" i="6"/>
  <c r="AW1696" i="6"/>
  <c r="AG1696" i="6"/>
  <c r="AJ1696" i="6"/>
  <c r="U1696" i="6"/>
  <c r="W1696" i="6" s="1"/>
  <c r="AG1668" i="6"/>
  <c r="AW1668" i="6"/>
  <c r="AI1668" i="6"/>
  <c r="AJ1668" i="6"/>
  <c r="U1668" i="6"/>
  <c r="W1668" i="6" s="1"/>
  <c r="AE1668" i="6"/>
  <c r="U1728" i="6"/>
  <c r="W1728" i="6" s="1"/>
  <c r="AI1728" i="6"/>
  <c r="AE1728" i="6"/>
  <c r="AJ1728" i="6"/>
  <c r="AG1728" i="6"/>
  <c r="AW1728" i="6"/>
  <c r="U1710" i="6"/>
  <c r="W1710" i="6" s="1"/>
  <c r="AJ1710" i="6"/>
  <c r="AG1710" i="6"/>
  <c r="AW1710" i="6"/>
  <c r="AI1710" i="6"/>
  <c r="AE1710" i="6"/>
  <c r="AJ1665" i="6"/>
  <c r="U1665" i="6"/>
  <c r="W1665" i="6" s="1"/>
  <c r="AI1665" i="6"/>
  <c r="AG1665" i="6"/>
  <c r="AW1665" i="6"/>
  <c r="AE1665" i="6"/>
  <c r="AI1661" i="6"/>
  <c r="AW1661" i="6"/>
  <c r="AJ1661" i="6"/>
  <c r="AE1661" i="6"/>
  <c r="AG1661" i="6"/>
  <c r="U1661" i="6"/>
  <c r="W1661" i="6" s="1"/>
  <c r="AE1649" i="6"/>
  <c r="AI1649" i="6"/>
  <c r="AK1649" i="6" s="1"/>
  <c r="AG1649" i="6"/>
  <c r="AH1649" i="6" s="1"/>
  <c r="AW1649" i="6"/>
  <c r="U1649" i="6"/>
  <c r="W1649" i="6" s="1"/>
  <c r="AJ1649" i="6"/>
  <c r="AG1627" i="6"/>
  <c r="U1627" i="6"/>
  <c r="W1627" i="6" s="1"/>
  <c r="AE1627" i="6"/>
  <c r="AW1627" i="6"/>
  <c r="AJ1627" i="6"/>
  <c r="AI1627" i="6"/>
  <c r="AK1627" i="6" s="1"/>
  <c r="AI1623" i="6"/>
  <c r="AG1623" i="6"/>
  <c r="AJ1623" i="6"/>
  <c r="AE1623" i="6"/>
  <c r="AH1623" i="6" s="1"/>
  <c r="AW1623" i="6"/>
  <c r="U1623" i="6"/>
  <c r="W1623" i="6" s="1"/>
  <c r="U1666" i="6"/>
  <c r="W1666" i="6" s="1"/>
  <c r="AW1666" i="6"/>
  <c r="AI1666" i="6"/>
  <c r="AJ1666" i="6"/>
  <c r="AE1666" i="6"/>
  <c r="AG1666" i="6"/>
  <c r="AE1650" i="6"/>
  <c r="AW1650" i="6"/>
  <c r="AI1650" i="6"/>
  <c r="AK1650" i="6" s="1"/>
  <c r="AJ1650" i="6"/>
  <c r="AG1650" i="6"/>
  <c r="AH1650" i="6" s="1"/>
  <c r="U1650" i="6"/>
  <c r="W1650" i="6" s="1"/>
  <c r="AE1557" i="6"/>
  <c r="AI1557" i="6"/>
  <c r="AW1557" i="6"/>
  <c r="AG1557" i="6"/>
  <c r="AJ1557" i="6"/>
  <c r="U1557" i="6"/>
  <c r="W1557" i="6" s="1"/>
  <c r="AE1509" i="6"/>
  <c r="AI1509" i="6"/>
  <c r="AK1509" i="6" s="1"/>
  <c r="AG1509" i="6"/>
  <c r="AJ1509" i="6"/>
  <c r="U1509" i="6"/>
  <c r="W1509" i="6" s="1"/>
  <c r="AW1509" i="6"/>
  <c r="AI1461" i="6"/>
  <c r="AG1461" i="6"/>
  <c r="AJ1461" i="6"/>
  <c r="AW1461" i="6"/>
  <c r="U1461" i="6"/>
  <c r="W1461" i="6" s="1"/>
  <c r="AE1461" i="6"/>
  <c r="AH1461" i="6" s="1"/>
  <c r="AG1445" i="6"/>
  <c r="AI1445" i="6"/>
  <c r="AJ1445" i="6"/>
  <c r="U1445" i="6"/>
  <c r="W1445" i="6" s="1"/>
  <c r="AW1445" i="6"/>
  <c r="AE1445" i="6"/>
  <c r="AH1445" i="6" s="1"/>
  <c r="AG1368" i="6"/>
  <c r="AW1368" i="6"/>
  <c r="AI1368" i="6"/>
  <c r="U1368" i="6"/>
  <c r="W1368" i="6" s="1"/>
  <c r="AJ1368" i="6"/>
  <c r="AE1368" i="6"/>
  <c r="AJ1497" i="6"/>
  <c r="U1497" i="6"/>
  <c r="W1497" i="6" s="1"/>
  <c r="AW1497" i="6"/>
  <c r="AG1497" i="6"/>
  <c r="AI1497" i="6"/>
  <c r="AE1497" i="6"/>
  <c r="AJ1481" i="6"/>
  <c r="AW1481" i="6"/>
  <c r="U1481" i="6"/>
  <c r="W1481" i="6" s="1"/>
  <c r="AE1481" i="6"/>
  <c r="AI1481" i="6"/>
  <c r="AG1481" i="6"/>
  <c r="AE1457" i="6"/>
  <c r="AG1457" i="6"/>
  <c r="AH1457" i="6" s="1"/>
  <c r="AI1457" i="6"/>
  <c r="U1457" i="6"/>
  <c r="W1457" i="6" s="1"/>
  <c r="AJ1457" i="6"/>
  <c r="AW1457" i="6"/>
  <c r="AE1441" i="6"/>
  <c r="AG1441" i="6"/>
  <c r="AW1441" i="6"/>
  <c r="AI1441" i="6"/>
  <c r="U1441" i="6"/>
  <c r="W1441" i="6" s="1"/>
  <c r="AJ1441" i="6"/>
  <c r="AE1425" i="6"/>
  <c r="AG1425" i="6"/>
  <c r="AI1425" i="6"/>
  <c r="U1425" i="6"/>
  <c r="W1425" i="6" s="1"/>
  <c r="AJ1425" i="6"/>
  <c r="AW1425" i="6"/>
  <c r="AJ1366" i="6"/>
  <c r="AW1366" i="6"/>
  <c r="AI1366" i="6"/>
  <c r="AG1366" i="6"/>
  <c r="AE1366" i="6"/>
  <c r="U1366" i="6"/>
  <c r="W1366" i="6" s="1"/>
  <c r="AG1372" i="6"/>
  <c r="U1372" i="6"/>
  <c r="W1372" i="6" s="1"/>
  <c r="AI1372" i="6"/>
  <c r="AW1372" i="6"/>
  <c r="AE1372" i="6"/>
  <c r="AH1372" i="6" s="1"/>
  <c r="AJ1372" i="6"/>
  <c r="AI1343" i="6"/>
  <c r="AW1343" i="6"/>
  <c r="AG1343" i="6"/>
  <c r="AE1343" i="6"/>
  <c r="AH1343" i="6" s="1"/>
  <c r="AJ1343" i="6"/>
  <c r="U1343" i="6"/>
  <c r="W1343" i="6" s="1"/>
  <c r="AW1411" i="6"/>
  <c r="AG1411" i="6"/>
  <c r="U1411" i="6"/>
  <c r="W1411" i="6" s="1"/>
  <c r="AJ1411" i="6"/>
  <c r="AE1411" i="6"/>
  <c r="AI1411" i="6"/>
  <c r="AI1398" i="6"/>
  <c r="AW1398" i="6"/>
  <c r="U1398" i="6"/>
  <c r="W1398" i="6" s="1"/>
  <c r="AG1398" i="6"/>
  <c r="AE1398" i="6"/>
  <c r="AJ1398" i="6"/>
  <c r="U1333" i="6"/>
  <c r="W1333" i="6" s="1"/>
  <c r="AE1333" i="6"/>
  <c r="AG1333" i="6"/>
  <c r="AI1333" i="6"/>
  <c r="AJ1333" i="6"/>
  <c r="AW1333" i="6"/>
  <c r="AE1331" i="6"/>
  <c r="U1331" i="6"/>
  <c r="W1331" i="6" s="1"/>
  <c r="AJ1331" i="6"/>
  <c r="AI1331" i="6"/>
  <c r="AW1331" i="6"/>
  <c r="AG1331" i="6"/>
  <c r="AE1295" i="6"/>
  <c r="U1295" i="6"/>
  <c r="W1295" i="6" s="1"/>
  <c r="AJ1295" i="6"/>
  <c r="AW1295" i="6"/>
  <c r="AI1295" i="6"/>
  <c r="AK1295" i="6" s="1"/>
  <c r="AG1295" i="6"/>
  <c r="AW1280" i="6"/>
  <c r="U1280" i="6"/>
  <c r="W1280" i="6" s="1"/>
  <c r="AI1280" i="6"/>
  <c r="AG1280" i="6"/>
  <c r="AJ1280" i="6"/>
  <c r="AE1280" i="6"/>
  <c r="AH1280" i="6" s="1"/>
  <c r="AI1253" i="6"/>
  <c r="AW1253" i="6"/>
  <c r="AJ1253" i="6"/>
  <c r="U1253" i="6"/>
  <c r="W1253" i="6" s="1"/>
  <c r="AG1253" i="6"/>
  <c r="AE1253" i="6"/>
  <c r="AE1265" i="6"/>
  <c r="U1265" i="6"/>
  <c r="W1265" i="6" s="1"/>
  <c r="AG1265" i="6"/>
  <c r="AI1265" i="6"/>
  <c r="AJ1265" i="6"/>
  <c r="AW1265" i="6"/>
  <c r="AW1341" i="6"/>
  <c r="AE1341" i="6"/>
  <c r="AJ1341" i="6"/>
  <c r="U1341" i="6"/>
  <c r="W1341" i="6" s="1"/>
  <c r="AG1341" i="6"/>
  <c r="AI1341" i="6"/>
  <c r="AK1341" i="6" s="1"/>
  <c r="AE1268" i="6"/>
  <c r="U1268" i="6"/>
  <c r="W1268" i="6" s="1"/>
  <c r="AJ1268" i="6"/>
  <c r="AG1268" i="6"/>
  <c r="AW1268" i="6"/>
  <c r="AI1268" i="6"/>
  <c r="AJ1258" i="6"/>
  <c r="U1258" i="6"/>
  <c r="W1258" i="6" s="1"/>
  <c r="AW1258" i="6"/>
  <c r="AE1258" i="6"/>
  <c r="AH1258" i="6" s="1"/>
  <c r="AI1258" i="6"/>
  <c r="AG1258" i="6"/>
  <c r="AI1226" i="6"/>
  <c r="AE1226" i="6"/>
  <c r="AH1226" i="6" s="1"/>
  <c r="AJ1226" i="6"/>
  <c r="AG1226" i="6"/>
  <c r="AW1226" i="6"/>
  <c r="U1226" i="6"/>
  <c r="W1226" i="6" s="1"/>
  <c r="AJ1219" i="6"/>
  <c r="AI1219" i="6"/>
  <c r="AW1219" i="6"/>
  <c r="U1219" i="6"/>
  <c r="W1219" i="6" s="1"/>
  <c r="AG1219" i="6"/>
  <c r="AE1219" i="6"/>
  <c r="AH1219" i="6" s="1"/>
  <c r="AW1206" i="6"/>
  <c r="AG1206" i="6"/>
  <c r="AJ1206" i="6"/>
  <c r="AI1206" i="6"/>
  <c r="AE1206" i="6"/>
  <c r="U1206" i="6"/>
  <c r="W1206" i="6" s="1"/>
  <c r="AW1187" i="6"/>
  <c r="U1187" i="6"/>
  <c r="W1187" i="6" s="1"/>
  <c r="AJ1187" i="6"/>
  <c r="AE1187" i="6"/>
  <c r="AH1187" i="6" s="1"/>
  <c r="AI1187" i="6"/>
  <c r="AG1187" i="6"/>
  <c r="U1311" i="6"/>
  <c r="W1311" i="6" s="1"/>
  <c r="AJ1311" i="6"/>
  <c r="AW1311" i="6"/>
  <c r="AI1311" i="6"/>
  <c r="AG1311" i="6"/>
  <c r="AE1311" i="6"/>
  <c r="AJ1271" i="6"/>
  <c r="AW1271" i="6"/>
  <c r="AI1271" i="6"/>
  <c r="AE1271" i="6"/>
  <c r="AH1271" i="6" s="1"/>
  <c r="U1271" i="6"/>
  <c r="W1271" i="6" s="1"/>
  <c r="AG1271" i="6"/>
  <c r="AE1339" i="6"/>
  <c r="AI1339" i="6"/>
  <c r="AG1339" i="6"/>
  <c r="AJ1339" i="6"/>
  <c r="U1339" i="6"/>
  <c r="W1339" i="6" s="1"/>
  <c r="AW1339" i="6"/>
  <c r="AE1679" i="6"/>
  <c r="AJ1679" i="6"/>
  <c r="AG1679" i="6"/>
  <c r="AI1679" i="6"/>
  <c r="AK1679" i="6" s="1"/>
  <c r="U1679" i="6"/>
  <c r="W1679" i="6" s="1"/>
  <c r="AW1679" i="6"/>
  <c r="AI1826" i="6"/>
  <c r="AG1826" i="6"/>
  <c r="AJ1826" i="6"/>
  <c r="AE1826" i="6"/>
  <c r="AW1826" i="6"/>
  <c r="U1826" i="6"/>
  <c r="W1826" i="6" s="1"/>
  <c r="AE1810" i="6"/>
  <c r="U1810" i="6"/>
  <c r="W1810" i="6" s="1"/>
  <c r="AW1810" i="6"/>
  <c r="AI1810" i="6"/>
  <c r="AK1810" i="6" s="1"/>
  <c r="AJ1810" i="6"/>
  <c r="AG1810" i="6"/>
  <c r="AH1810" i="6" s="1"/>
  <c r="U1784" i="6"/>
  <c r="W1784" i="6" s="1"/>
  <c r="AJ1784" i="6"/>
  <c r="AE1784" i="6"/>
  <c r="AI1784" i="6"/>
  <c r="AK1784" i="6" s="1"/>
  <c r="AG1784" i="6"/>
  <c r="AW1784" i="6"/>
  <c r="AW1768" i="6"/>
  <c r="AE1768" i="6"/>
  <c r="AJ1768" i="6"/>
  <c r="AG1768" i="6"/>
  <c r="AI1768" i="6"/>
  <c r="U1768" i="6"/>
  <c r="W1768" i="6" s="1"/>
  <c r="U1752" i="6"/>
  <c r="W1752" i="6" s="1"/>
  <c r="AJ1752" i="6"/>
  <c r="AG1752" i="6"/>
  <c r="AI1752" i="6"/>
  <c r="AE1752" i="6"/>
  <c r="AH1752" i="6" s="1"/>
  <c r="AW1752" i="6"/>
  <c r="AW1720" i="6"/>
  <c r="AG1720" i="6"/>
  <c r="AJ1720" i="6"/>
  <c r="U1720" i="6"/>
  <c r="W1720" i="6" s="1"/>
  <c r="AI1720" i="6"/>
  <c r="AE1720" i="6"/>
  <c r="AH1720" i="6" s="1"/>
  <c r="AI1707" i="6"/>
  <c r="AW1707" i="6"/>
  <c r="AJ1707" i="6"/>
  <c r="U1707" i="6"/>
  <c r="W1707" i="6" s="1"/>
  <c r="AG1707" i="6"/>
  <c r="AE1707" i="6"/>
  <c r="AE1766" i="6"/>
  <c r="AJ1766" i="6"/>
  <c r="AW1766" i="6"/>
  <c r="AI1766" i="6"/>
  <c r="AK1766" i="6" s="1"/>
  <c r="AG1766" i="6"/>
  <c r="AH1766" i="6" s="1"/>
  <c r="U1766" i="6"/>
  <c r="W1766" i="6" s="1"/>
  <c r="AG1684" i="6"/>
  <c r="AJ1684" i="6"/>
  <c r="AW1684" i="6"/>
  <c r="AI1684" i="6"/>
  <c r="AE1684" i="6"/>
  <c r="AH1684" i="6" s="1"/>
  <c r="U1684" i="6"/>
  <c r="W1684" i="6" s="1"/>
  <c r="AI1655" i="6"/>
  <c r="AE1655" i="6"/>
  <c r="U1655" i="6"/>
  <c r="W1655" i="6" s="1"/>
  <c r="AJ1655" i="6"/>
  <c r="AG1655" i="6"/>
  <c r="AW1655" i="6"/>
  <c r="AE1782" i="6"/>
  <c r="AW1782" i="6"/>
  <c r="AI1782" i="6"/>
  <c r="AG1782" i="6"/>
  <c r="AJ1782" i="6"/>
  <c r="U1782" i="6"/>
  <c r="W1782" i="6" s="1"/>
  <c r="AG1693" i="6"/>
  <c r="AW1693" i="6"/>
  <c r="AE1693" i="6"/>
  <c r="AH1693" i="6" s="1"/>
  <c r="U1693" i="6"/>
  <c r="W1693" i="6" s="1"/>
  <c r="AJ1693" i="6"/>
  <c r="AI1693" i="6"/>
  <c r="AE1750" i="6"/>
  <c r="AW1750" i="6"/>
  <c r="U1750" i="6"/>
  <c r="W1750" i="6" s="1"/>
  <c r="AI1750" i="6"/>
  <c r="AG1750" i="6"/>
  <c r="AJ1750" i="6"/>
  <c r="AI1726" i="6"/>
  <c r="U1726" i="6"/>
  <c r="W1726" i="6" s="1"/>
  <c r="AJ1726" i="6"/>
  <c r="AG1726" i="6"/>
  <c r="AW1726" i="6"/>
  <c r="AE1726" i="6"/>
  <c r="AG1678" i="6"/>
  <c r="AW1678" i="6"/>
  <c r="AE1678" i="6"/>
  <c r="AI1678" i="6"/>
  <c r="U1678" i="6"/>
  <c r="W1678" i="6" s="1"/>
  <c r="AJ1678" i="6"/>
  <c r="AE1592" i="6"/>
  <c r="AG1592" i="6"/>
  <c r="U1592" i="6"/>
  <c r="W1592" i="6" s="1"/>
  <c r="AW1592" i="6"/>
  <c r="AI1592" i="6"/>
  <c r="AK1592" i="6" s="1"/>
  <c r="AJ1592" i="6"/>
  <c r="U1581" i="6"/>
  <c r="W1581" i="6" s="1"/>
  <c r="AI1581" i="6"/>
  <c r="AE1581" i="6"/>
  <c r="AW1581" i="6"/>
  <c r="AG1581" i="6"/>
  <c r="AJ1581" i="6"/>
  <c r="AJ1589" i="6"/>
  <c r="U1589" i="6"/>
  <c r="W1589" i="6" s="1"/>
  <c r="AI1589" i="6"/>
  <c r="AG1589" i="6"/>
  <c r="AW1589" i="6"/>
  <c r="AE1589" i="6"/>
  <c r="AW1593" i="6"/>
  <c r="U1593" i="6"/>
  <c r="W1593" i="6" s="1"/>
  <c r="AJ1593" i="6"/>
  <c r="AI1593" i="6"/>
  <c r="AE1593" i="6"/>
  <c r="AG1593" i="6"/>
  <c r="AJ1501" i="6"/>
  <c r="AE1501" i="6"/>
  <c r="AW1501" i="6"/>
  <c r="U1501" i="6"/>
  <c r="W1501" i="6" s="1"/>
  <c r="AI1501" i="6"/>
  <c r="AG1501" i="6"/>
  <c r="AI1477" i="6"/>
  <c r="U1477" i="6"/>
  <c r="W1477" i="6" s="1"/>
  <c r="AJ1477" i="6"/>
  <c r="AG1477" i="6"/>
  <c r="AW1477" i="6"/>
  <c r="AE1477" i="6"/>
  <c r="AH1477" i="6" s="1"/>
  <c r="AI1469" i="6"/>
  <c r="AJ1469" i="6"/>
  <c r="AW1469" i="6"/>
  <c r="U1469" i="6"/>
  <c r="W1469" i="6" s="1"/>
  <c r="AE1469" i="6"/>
  <c r="AG1469" i="6"/>
  <c r="AI1421" i="6"/>
  <c r="AJ1421" i="6"/>
  <c r="AW1421" i="6"/>
  <c r="U1421" i="6"/>
  <c r="W1421" i="6" s="1"/>
  <c r="AG1421" i="6"/>
  <c r="AE1421" i="6"/>
  <c r="AE1419" i="6"/>
  <c r="U1419" i="6"/>
  <c r="W1419" i="6" s="1"/>
  <c r="AI1419" i="6"/>
  <c r="AK1419" i="6" s="1"/>
  <c r="AG1419" i="6"/>
  <c r="AJ1419" i="6"/>
  <c r="AW1419" i="6"/>
  <c r="AE1395" i="6"/>
  <c r="U1395" i="6"/>
  <c r="W1395" i="6" s="1"/>
  <c r="AJ1395" i="6"/>
  <c r="AG1395" i="6"/>
  <c r="AW1395" i="6"/>
  <c r="AI1395" i="6"/>
  <c r="U1407" i="6"/>
  <c r="W1407" i="6" s="1"/>
  <c r="AE1407" i="6"/>
  <c r="AG1407" i="6"/>
  <c r="AJ1407" i="6"/>
  <c r="AW1407" i="6"/>
  <c r="AI1407" i="6"/>
  <c r="AK1407" i="6" s="1"/>
  <c r="AJ1489" i="6"/>
  <c r="AE1489" i="6"/>
  <c r="AH1489" i="6" s="1"/>
  <c r="AW1489" i="6"/>
  <c r="AG1489" i="6"/>
  <c r="AI1489" i="6"/>
  <c r="U1489" i="6"/>
  <c r="W1489" i="6" s="1"/>
  <c r="AW1384" i="6"/>
  <c r="AI1384" i="6"/>
  <c r="U1384" i="6"/>
  <c r="W1384" i="6" s="1"/>
  <c r="AG1384" i="6"/>
  <c r="AJ1384" i="6"/>
  <c r="AE1384" i="6"/>
  <c r="AJ1382" i="6"/>
  <c r="AW1382" i="6"/>
  <c r="AI1382" i="6"/>
  <c r="AG1382" i="6"/>
  <c r="U1382" i="6"/>
  <c r="W1382" i="6" s="1"/>
  <c r="AE1382" i="6"/>
  <c r="AH1382" i="6" s="1"/>
  <c r="AG1396" i="6"/>
  <c r="AJ1396" i="6"/>
  <c r="AW1396" i="6"/>
  <c r="AE1396" i="6"/>
  <c r="AH1396" i="6" s="1"/>
  <c r="U1396" i="6"/>
  <c r="W1396" i="6" s="1"/>
  <c r="AI1396" i="6"/>
  <c r="AJ1317" i="6"/>
  <c r="AW1317" i="6"/>
  <c r="AI1317" i="6"/>
  <c r="AE1317" i="6"/>
  <c r="U1317" i="6"/>
  <c r="W1317" i="6" s="1"/>
  <c r="AG1317" i="6"/>
  <c r="AW1315" i="6"/>
  <c r="AE1315" i="6"/>
  <c r="AJ1315" i="6"/>
  <c r="U1315" i="6"/>
  <c r="W1315" i="6" s="1"/>
  <c r="AI1315" i="6"/>
  <c r="AG1315" i="6"/>
  <c r="AI1394" i="6"/>
  <c r="AW1394" i="6"/>
  <c r="AG1394" i="6"/>
  <c r="AJ1394" i="6"/>
  <c r="U1394" i="6"/>
  <c r="W1394" i="6" s="1"/>
  <c r="AE1394" i="6"/>
  <c r="AH1394" i="6" s="1"/>
  <c r="AW1353" i="6"/>
  <c r="AJ1353" i="6"/>
  <c r="AI1353" i="6"/>
  <c r="AK1353" i="6" s="1"/>
  <c r="AG1353" i="6"/>
  <c r="AE1353" i="6"/>
  <c r="U1353" i="6"/>
  <c r="W1353" i="6" s="1"/>
  <c r="AJ1335" i="6"/>
  <c r="AG1335" i="6"/>
  <c r="AE1335" i="6"/>
  <c r="AW1335" i="6"/>
  <c r="U1335" i="6"/>
  <c r="W1335" i="6" s="1"/>
  <c r="AI1335" i="6"/>
  <c r="AK1335" i="6" s="1"/>
  <c r="U1321" i="6"/>
  <c r="W1321" i="6" s="1"/>
  <c r="AE1321" i="6"/>
  <c r="AJ1321" i="6"/>
  <c r="AW1321" i="6"/>
  <c r="AI1321" i="6"/>
  <c r="AG1321" i="6"/>
  <c r="AE1299" i="6"/>
  <c r="U1299" i="6"/>
  <c r="W1299" i="6" s="1"/>
  <c r="AJ1299" i="6"/>
  <c r="AW1299" i="6"/>
  <c r="AI1299" i="6"/>
  <c r="AK1299" i="6" s="1"/>
  <c r="AG1299" i="6"/>
  <c r="U1283" i="6"/>
  <c r="W1283" i="6" s="1"/>
  <c r="AI1283" i="6"/>
  <c r="AJ1283" i="6"/>
  <c r="AE1283" i="6"/>
  <c r="AW1283" i="6"/>
  <c r="AG1283" i="6"/>
  <c r="AG1217" i="6"/>
  <c r="AJ1217" i="6"/>
  <c r="AE1217" i="6"/>
  <c r="AW1217" i="6"/>
  <c r="U1217" i="6"/>
  <c r="W1217" i="6" s="1"/>
  <c r="AI1217" i="6"/>
  <c r="AW1158" i="6"/>
  <c r="AE1158" i="6"/>
  <c r="AJ1158" i="6"/>
  <c r="U1158" i="6"/>
  <c r="W1158" i="6" s="1"/>
  <c r="AG1158" i="6"/>
  <c r="AI1158" i="6"/>
  <c r="AK1158" i="6" s="1"/>
  <c r="AW1308" i="6"/>
  <c r="AG1308" i="6"/>
  <c r="AI1308" i="6"/>
  <c r="U1308" i="6"/>
  <c r="W1308" i="6" s="1"/>
  <c r="AE1308" i="6"/>
  <c r="AJ1308" i="6"/>
  <c r="AW1255" i="6"/>
  <c r="AG1255" i="6"/>
  <c r="AJ1255" i="6"/>
  <c r="AE1255" i="6"/>
  <c r="AI1255" i="6"/>
  <c r="U1255" i="6"/>
  <c r="W1255" i="6" s="1"/>
  <c r="U1199" i="6"/>
  <c r="W1199" i="6" s="1"/>
  <c r="AG1199" i="6"/>
  <c r="AW1199" i="6"/>
  <c r="AI1199" i="6"/>
  <c r="AE1199" i="6"/>
  <c r="AJ1199" i="6"/>
  <c r="AW1170" i="6"/>
  <c r="U1170" i="6"/>
  <c r="W1170" i="6" s="1"/>
  <c r="AI1170" i="6"/>
  <c r="AE1170" i="6"/>
  <c r="AJ1170" i="6"/>
  <c r="AG1170" i="6"/>
  <c r="AG1346" i="6"/>
  <c r="U1346" i="6"/>
  <c r="W1346" i="6" s="1"/>
  <c r="AI1346" i="6"/>
  <c r="AE1346" i="6"/>
  <c r="AW1346" i="6"/>
  <c r="AJ1346" i="6"/>
  <c r="AI1251" i="6"/>
  <c r="AE1251" i="6"/>
  <c r="AW1251" i="6"/>
  <c r="U1251" i="6"/>
  <c r="W1251" i="6" s="1"/>
  <c r="AJ1251" i="6"/>
  <c r="AG1251" i="6"/>
  <c r="AI1211" i="6"/>
  <c r="U1211" i="6"/>
  <c r="W1211" i="6" s="1"/>
  <c r="AJ1211" i="6"/>
  <c r="AE1211" i="6"/>
  <c r="AW1211" i="6"/>
  <c r="AG1211" i="6"/>
  <c r="AJ1182" i="6"/>
  <c r="AW1182" i="6"/>
  <c r="AI1182" i="6"/>
  <c r="AG1182" i="6"/>
  <c r="AE1182" i="6"/>
  <c r="U1182" i="6"/>
  <c r="W1182" i="6" s="1"/>
  <c r="AJ1168" i="6"/>
  <c r="U1168" i="6"/>
  <c r="W1168" i="6" s="1"/>
  <c r="AW1168" i="6"/>
  <c r="AE1168" i="6"/>
  <c r="AG1168" i="6"/>
  <c r="AI1168" i="6"/>
  <c r="AK1168" i="6" s="1"/>
  <c r="AG1356" i="6"/>
  <c r="AI1356" i="6"/>
  <c r="AJ1356" i="6"/>
  <c r="U1356" i="6"/>
  <c r="W1356" i="6" s="1"/>
  <c r="AW1356" i="6"/>
  <c r="AE1356" i="6"/>
  <c r="AH1356" i="6" s="1"/>
  <c r="AG1323" i="6"/>
  <c r="AJ1323" i="6"/>
  <c r="AW1323" i="6"/>
  <c r="AE1323" i="6"/>
  <c r="U1323" i="6"/>
  <c r="W1323" i="6" s="1"/>
  <c r="AI1323" i="6"/>
  <c r="AK1323" i="6" s="1"/>
  <c r="AJ1304" i="6"/>
  <c r="AE1304" i="6"/>
  <c r="AW1304" i="6"/>
  <c r="AG1304" i="6"/>
  <c r="AI1304" i="6"/>
  <c r="U1304" i="6"/>
  <c r="W1304" i="6" s="1"/>
  <c r="AW1239" i="6"/>
  <c r="AG1239" i="6"/>
  <c r="AJ1239" i="6"/>
  <c r="AE1239" i="6"/>
  <c r="U1239" i="6"/>
  <c r="W1239" i="6" s="1"/>
  <c r="AI1239" i="6"/>
  <c r="AJ1223" i="6"/>
  <c r="U1223" i="6"/>
  <c r="W1223" i="6" s="1"/>
  <c r="AI1223" i="6"/>
  <c r="AG1223" i="6"/>
  <c r="AW1223" i="6"/>
  <c r="AE1223" i="6"/>
  <c r="AI1212" i="6"/>
  <c r="AE1212" i="6"/>
  <c r="AJ1212" i="6"/>
  <c r="AG1212" i="6"/>
  <c r="AW1212" i="6"/>
  <c r="U1212" i="6"/>
  <c r="W1212" i="6" s="1"/>
  <c r="AJ1196" i="6"/>
  <c r="AE1196" i="6"/>
  <c r="AW1196" i="6"/>
  <c r="U1196" i="6"/>
  <c r="W1196" i="6" s="1"/>
  <c r="AI1196" i="6"/>
  <c r="AG1196" i="6"/>
  <c r="AJ1180" i="6"/>
  <c r="AW1180" i="6"/>
  <c r="AI1180" i="6"/>
  <c r="U1180" i="6"/>
  <c r="W1180" i="6" s="1"/>
  <c r="AG1180" i="6"/>
  <c r="AE1180" i="6"/>
  <c r="AJ1164" i="6"/>
  <c r="AW1164" i="6"/>
  <c r="AI1164" i="6"/>
  <c r="AG1164" i="6"/>
  <c r="U1164" i="6"/>
  <c r="W1164" i="6" s="1"/>
  <c r="AE1164" i="6"/>
  <c r="U1146" i="6"/>
  <c r="W1146" i="6" s="1"/>
  <c r="AW1146" i="6"/>
  <c r="AE1146" i="6"/>
  <c r="AI1146" i="6"/>
  <c r="AG1146" i="6"/>
  <c r="AJ1146" i="6"/>
  <c r="AJ1106" i="6"/>
  <c r="U1106" i="6"/>
  <c r="W1106" i="6" s="1"/>
  <c r="AW1106" i="6"/>
  <c r="AG1106" i="6"/>
  <c r="AI1106" i="6"/>
  <c r="AE1106" i="6"/>
  <c r="AI1090" i="6"/>
  <c r="AE1090" i="6"/>
  <c r="AJ1090" i="6"/>
  <c r="AG1090" i="6"/>
  <c r="AW1090" i="6"/>
  <c r="U1090" i="6"/>
  <c r="W1090" i="6" s="1"/>
  <c r="AJ1002" i="6"/>
  <c r="AI1002" i="6"/>
  <c r="AW1002" i="6"/>
  <c r="AG1002" i="6"/>
  <c r="U1002" i="6"/>
  <c r="W1002" i="6" s="1"/>
  <c r="AE1002" i="6"/>
  <c r="AI994" i="6"/>
  <c r="AW994" i="6"/>
  <c r="AG994" i="6"/>
  <c r="AJ994" i="6"/>
  <c r="U994" i="6"/>
  <c r="W994" i="6" s="1"/>
  <c r="AE994" i="6"/>
  <c r="AW986" i="6"/>
  <c r="AG986" i="6"/>
  <c r="AJ986" i="6"/>
  <c r="AE986" i="6"/>
  <c r="AH986" i="6" s="1"/>
  <c r="AI986" i="6"/>
  <c r="U986" i="6"/>
  <c r="W986" i="6" s="1"/>
  <c r="AG978" i="6"/>
  <c r="AJ978" i="6"/>
  <c r="AI978" i="6"/>
  <c r="AW978" i="6"/>
  <c r="AE978" i="6"/>
  <c r="AH978" i="6" s="1"/>
  <c r="U978" i="6"/>
  <c r="W978" i="6" s="1"/>
  <c r="AJ970" i="6"/>
  <c r="AI970" i="6"/>
  <c r="AW970" i="6"/>
  <c r="U970" i="6"/>
  <c r="W970" i="6" s="1"/>
  <c r="AE970" i="6"/>
  <c r="AG970" i="6"/>
  <c r="AI962" i="6"/>
  <c r="AW962" i="6"/>
  <c r="AJ962" i="6"/>
  <c r="U962" i="6"/>
  <c r="W962" i="6" s="1"/>
  <c r="AE962" i="6"/>
  <c r="AG962" i="6"/>
  <c r="AW954" i="6"/>
  <c r="AJ954" i="6"/>
  <c r="AI954" i="6"/>
  <c r="AG954" i="6"/>
  <c r="AE954" i="6"/>
  <c r="U954" i="6"/>
  <c r="W954" i="6" s="1"/>
  <c r="AJ946" i="6"/>
  <c r="AI946" i="6"/>
  <c r="U946" i="6"/>
  <c r="W946" i="6" s="1"/>
  <c r="AW946" i="6"/>
  <c r="AE946" i="6"/>
  <c r="AG946" i="6"/>
  <c r="AJ938" i="6"/>
  <c r="AI938" i="6"/>
  <c r="AW938" i="6"/>
  <c r="AG938" i="6"/>
  <c r="U938" i="6"/>
  <c r="W938" i="6" s="1"/>
  <c r="AE938" i="6"/>
  <c r="AI930" i="6"/>
  <c r="AW930" i="6"/>
  <c r="AJ930" i="6"/>
  <c r="AE930" i="6"/>
  <c r="AG930" i="6"/>
  <c r="U930" i="6"/>
  <c r="W930" i="6" s="1"/>
  <c r="AW922" i="6"/>
  <c r="AJ922" i="6"/>
  <c r="AG922" i="6"/>
  <c r="AI922" i="6"/>
  <c r="AK922" i="6" s="1"/>
  <c r="AE922" i="6"/>
  <c r="U922" i="6"/>
  <c r="W922" i="6" s="1"/>
  <c r="AJ914" i="6"/>
  <c r="AG914" i="6"/>
  <c r="AI914" i="6"/>
  <c r="AW914" i="6"/>
  <c r="U914" i="6"/>
  <c r="W914" i="6" s="1"/>
  <c r="AE914" i="6"/>
  <c r="AH914" i="6" s="1"/>
  <c r="AG888" i="6"/>
  <c r="U888" i="6"/>
  <c r="W888" i="6" s="1"/>
  <c r="AI888" i="6"/>
  <c r="AE888" i="6"/>
  <c r="AH888" i="6" s="1"/>
  <c r="AW888" i="6"/>
  <c r="AJ888" i="6"/>
  <c r="AG872" i="6"/>
  <c r="AJ872" i="6"/>
  <c r="U872" i="6"/>
  <c r="W872" i="6" s="1"/>
  <c r="AI872" i="6"/>
  <c r="AE872" i="6"/>
  <c r="AH872" i="6" s="1"/>
  <c r="AW872" i="6"/>
  <c r="AW1115" i="6"/>
  <c r="AG1115" i="6"/>
  <c r="AI1115" i="6"/>
  <c r="U1115" i="6"/>
  <c r="W1115" i="6" s="1"/>
  <c r="AJ1115" i="6"/>
  <c r="AE1115" i="6"/>
  <c r="AH1115" i="6" s="1"/>
  <c r="AG1101" i="6"/>
  <c r="AJ1101" i="6"/>
  <c r="AI1101" i="6"/>
  <c r="AW1101" i="6"/>
  <c r="AE1101" i="6"/>
  <c r="AH1101" i="6" s="1"/>
  <c r="U1101" i="6"/>
  <c r="W1101" i="6" s="1"/>
  <c r="AJ1083" i="6"/>
  <c r="U1083" i="6"/>
  <c r="W1083" i="6" s="1"/>
  <c r="AW1083" i="6"/>
  <c r="AE1083" i="6"/>
  <c r="AI1083" i="6"/>
  <c r="AG1083" i="6"/>
  <c r="AJ1213" i="6"/>
  <c r="U1213" i="6"/>
  <c r="W1213" i="6" s="1"/>
  <c r="AW1213" i="6"/>
  <c r="AE1213" i="6"/>
  <c r="AI1213" i="6"/>
  <c r="AG1213" i="6"/>
  <c r="AJ1185" i="6"/>
  <c r="AW1185" i="6"/>
  <c r="AE1185" i="6"/>
  <c r="AI1185" i="6"/>
  <c r="U1185" i="6"/>
  <c r="W1185" i="6" s="1"/>
  <c r="AG1185" i="6"/>
  <c r="AI1137" i="6"/>
  <c r="AE1137" i="6"/>
  <c r="AJ1137" i="6"/>
  <c r="AG1137" i="6"/>
  <c r="AW1137" i="6"/>
  <c r="U1137" i="6"/>
  <c r="W1137" i="6" s="1"/>
  <c r="AI1125" i="6"/>
  <c r="AE1125" i="6"/>
  <c r="AJ1125" i="6"/>
  <c r="U1125" i="6"/>
  <c r="W1125" i="6" s="1"/>
  <c r="AW1125" i="6"/>
  <c r="AG1125" i="6"/>
  <c r="AJ1066" i="6"/>
  <c r="U1066" i="6"/>
  <c r="W1066" i="6" s="1"/>
  <c r="AW1066" i="6"/>
  <c r="AG1066" i="6"/>
  <c r="AI1066" i="6"/>
  <c r="AE1066" i="6"/>
  <c r="AH1066" i="6" s="1"/>
  <c r="AI990" i="6"/>
  <c r="U990" i="6"/>
  <c r="W990" i="6" s="1"/>
  <c r="AW990" i="6"/>
  <c r="AE990" i="6"/>
  <c r="AH990" i="6" s="1"/>
  <c r="AG990" i="6"/>
  <c r="AJ990" i="6"/>
  <c r="AW974" i="6"/>
  <c r="AJ974" i="6"/>
  <c r="AI974" i="6"/>
  <c r="U974" i="6"/>
  <c r="W974" i="6" s="1"/>
  <c r="AG974" i="6"/>
  <c r="AE974" i="6"/>
  <c r="AW958" i="6"/>
  <c r="AJ958" i="6"/>
  <c r="AI958" i="6"/>
  <c r="U958" i="6"/>
  <c r="W958" i="6" s="1"/>
  <c r="AE958" i="6"/>
  <c r="AG958" i="6"/>
  <c r="AJ942" i="6"/>
  <c r="AI942" i="6"/>
  <c r="U942" i="6"/>
  <c r="W942" i="6" s="1"/>
  <c r="AG942" i="6"/>
  <c r="AW942" i="6"/>
  <c r="AE942" i="6"/>
  <c r="AH942" i="6" s="1"/>
  <c r="AI926" i="6"/>
  <c r="AW926" i="6"/>
  <c r="U926" i="6"/>
  <c r="W926" i="6" s="1"/>
  <c r="AE926" i="6"/>
  <c r="AH926" i="6" s="1"/>
  <c r="AG926" i="6"/>
  <c r="AJ926" i="6"/>
  <c r="U887" i="6"/>
  <c r="W887" i="6" s="1"/>
  <c r="AW887" i="6"/>
  <c r="AG887" i="6"/>
  <c r="AI887" i="6"/>
  <c r="AE887" i="6"/>
  <c r="AH887" i="6" s="1"/>
  <c r="AJ887" i="6"/>
  <c r="AI879" i="6"/>
  <c r="AE879" i="6"/>
  <c r="AJ879" i="6"/>
  <c r="U879" i="6"/>
  <c r="W879" i="6" s="1"/>
  <c r="AW879" i="6"/>
  <c r="AG879" i="6"/>
  <c r="AW1169" i="6"/>
  <c r="AE1169" i="6"/>
  <c r="AI1169" i="6"/>
  <c r="U1169" i="6"/>
  <c r="W1169" i="6" s="1"/>
  <c r="AG1169" i="6"/>
  <c r="AJ1169" i="6"/>
  <c r="AE1119" i="6"/>
  <c r="U1119" i="6"/>
  <c r="W1119" i="6" s="1"/>
  <c r="AG1119" i="6"/>
  <c r="AI1119" i="6"/>
  <c r="AJ1119" i="6"/>
  <c r="AW1119" i="6"/>
  <c r="AG1109" i="6"/>
  <c r="U1109" i="6"/>
  <c r="W1109" i="6" s="1"/>
  <c r="AI1109" i="6"/>
  <c r="AJ1109" i="6"/>
  <c r="AW1109" i="6"/>
  <c r="AE1109" i="6"/>
  <c r="AE1059" i="6"/>
  <c r="U1059" i="6"/>
  <c r="W1059" i="6" s="1"/>
  <c r="AG1059" i="6"/>
  <c r="AJ1059" i="6"/>
  <c r="AW1059" i="6"/>
  <c r="AI1059" i="6"/>
  <c r="AG1022" i="6"/>
  <c r="AW1022" i="6"/>
  <c r="AJ1022" i="6"/>
  <c r="AI1022" i="6"/>
  <c r="AE1022" i="6"/>
  <c r="AH1022" i="6" s="1"/>
  <c r="U1022" i="6"/>
  <c r="W1022" i="6" s="1"/>
  <c r="AG1006" i="6"/>
  <c r="AW1006" i="6"/>
  <c r="AJ1006" i="6"/>
  <c r="U1006" i="6"/>
  <c r="W1006" i="6" s="1"/>
  <c r="AI1006" i="6"/>
  <c r="AE1006" i="6"/>
  <c r="AG1000" i="6"/>
  <c r="AJ1000" i="6"/>
  <c r="AW1000" i="6"/>
  <c r="AI1000" i="6"/>
  <c r="U1000" i="6"/>
  <c r="W1000" i="6" s="1"/>
  <c r="AE1000" i="6"/>
  <c r="AG968" i="6"/>
  <c r="AJ968" i="6"/>
  <c r="AW968" i="6"/>
  <c r="AI968" i="6"/>
  <c r="AK968" i="6" s="1"/>
  <c r="U968" i="6"/>
  <c r="W968" i="6" s="1"/>
  <c r="AE968" i="6"/>
  <c r="AG936" i="6"/>
  <c r="AJ936" i="6"/>
  <c r="AW936" i="6"/>
  <c r="AI936" i="6"/>
  <c r="U936" i="6"/>
  <c r="W936" i="6" s="1"/>
  <c r="AE936" i="6"/>
  <c r="AG781" i="6"/>
  <c r="U781" i="6"/>
  <c r="W781" i="6" s="1"/>
  <c r="AJ781" i="6"/>
  <c r="AE781" i="6"/>
  <c r="AI781" i="6"/>
  <c r="AW781" i="6"/>
  <c r="AJ767" i="6"/>
  <c r="AI767" i="6"/>
  <c r="AE767" i="6"/>
  <c r="AW767" i="6"/>
  <c r="U767" i="6"/>
  <c r="W767" i="6" s="1"/>
  <c r="AG767" i="6"/>
  <c r="AE902" i="6"/>
  <c r="U902" i="6"/>
  <c r="W902" i="6" s="1"/>
  <c r="AG902" i="6"/>
  <c r="AJ902" i="6"/>
  <c r="AW902" i="6"/>
  <c r="AI902" i="6"/>
  <c r="AW864" i="6"/>
  <c r="AI864" i="6"/>
  <c r="AE864" i="6"/>
  <c r="AJ864" i="6"/>
  <c r="AG864" i="6"/>
  <c r="U864" i="6"/>
  <c r="W864" i="6" s="1"/>
  <c r="AG832" i="6"/>
  <c r="U832" i="6"/>
  <c r="W832" i="6" s="1"/>
  <c r="AI832" i="6"/>
  <c r="AJ832" i="6"/>
  <c r="AW832" i="6"/>
  <c r="AE832" i="6"/>
  <c r="AG792" i="6"/>
  <c r="U792" i="6"/>
  <c r="W792" i="6" s="1"/>
  <c r="AE792" i="6"/>
  <c r="AW792" i="6"/>
  <c r="AI792" i="6"/>
  <c r="AJ792" i="6"/>
  <c r="AW747" i="6"/>
  <c r="U747" i="6"/>
  <c r="W747" i="6" s="1"/>
  <c r="AI747" i="6"/>
  <c r="AG747" i="6"/>
  <c r="AJ747" i="6"/>
  <c r="AE747" i="6"/>
  <c r="AG622" i="6"/>
  <c r="AI622" i="6"/>
  <c r="AE622" i="6"/>
  <c r="U622" i="6"/>
  <c r="W622" i="6" s="1"/>
  <c r="AJ622" i="6"/>
  <c r="AW622" i="6"/>
  <c r="AW619" i="6"/>
  <c r="AE619" i="6"/>
  <c r="AI619" i="6"/>
  <c r="U619" i="6"/>
  <c r="W619" i="6" s="1"/>
  <c r="AG619" i="6"/>
  <c r="AJ619" i="6"/>
  <c r="AJ561" i="6"/>
  <c r="AW561" i="6"/>
  <c r="AI561" i="6"/>
  <c r="AG561" i="6"/>
  <c r="AE561" i="6"/>
  <c r="U561" i="6"/>
  <c r="W561" i="6" s="1"/>
  <c r="AG545" i="6"/>
  <c r="AE545" i="6"/>
  <c r="U545" i="6"/>
  <c r="W545" i="6" s="1"/>
  <c r="AJ545" i="6"/>
  <c r="AW545" i="6"/>
  <c r="AI545" i="6"/>
  <c r="AK545" i="6" s="1"/>
  <c r="AG522" i="6"/>
  <c r="U522" i="6"/>
  <c r="W522" i="6" s="1"/>
  <c r="AJ522" i="6"/>
  <c r="AE522" i="6"/>
  <c r="AW522" i="6"/>
  <c r="AI522" i="6"/>
  <c r="AK522" i="6" s="1"/>
  <c r="AI510" i="6"/>
  <c r="U510" i="6"/>
  <c r="W510" i="6" s="1"/>
  <c r="AJ510" i="6"/>
  <c r="AG510" i="6"/>
  <c r="AW510" i="6"/>
  <c r="AE510" i="6"/>
  <c r="AE506" i="6"/>
  <c r="U506" i="6"/>
  <c r="W506" i="6" s="1"/>
  <c r="AG506" i="6"/>
  <c r="AW506" i="6"/>
  <c r="AI506" i="6"/>
  <c r="AK506" i="6" s="1"/>
  <c r="AJ506" i="6"/>
  <c r="AJ494" i="6"/>
  <c r="AG494" i="6"/>
  <c r="AW494" i="6"/>
  <c r="AE494" i="6"/>
  <c r="AH494" i="6" s="1"/>
  <c r="AI494" i="6"/>
  <c r="U494" i="6"/>
  <c r="W494" i="6" s="1"/>
  <c r="AE490" i="6"/>
  <c r="U490" i="6"/>
  <c r="W490" i="6" s="1"/>
  <c r="AJ490" i="6"/>
  <c r="AW490" i="6"/>
  <c r="AI490" i="6"/>
  <c r="AK490" i="6" s="1"/>
  <c r="AG490" i="6"/>
  <c r="U895" i="6"/>
  <c r="W895" i="6" s="1"/>
  <c r="AE895" i="6"/>
  <c r="AI895" i="6"/>
  <c r="AG895" i="6"/>
  <c r="AW895" i="6"/>
  <c r="AJ895" i="6"/>
  <c r="AJ869" i="6"/>
  <c r="AG869" i="6"/>
  <c r="U869" i="6"/>
  <c r="W869" i="6" s="1"/>
  <c r="AI869" i="6"/>
  <c r="AW869" i="6"/>
  <c r="AE869" i="6"/>
  <c r="AH869" i="6" s="1"/>
  <c r="U834" i="6"/>
  <c r="W834" i="6" s="1"/>
  <c r="AG834" i="6"/>
  <c r="AW834" i="6"/>
  <c r="AE834" i="6"/>
  <c r="AH834" i="6" s="1"/>
  <c r="AI834" i="6"/>
  <c r="AJ834" i="6"/>
  <c r="AG1266" i="6"/>
  <c r="AJ1266" i="6"/>
  <c r="U1266" i="6"/>
  <c r="W1266" i="6" s="1"/>
  <c r="AI1266" i="6"/>
  <c r="AE1266" i="6"/>
  <c r="AH1266" i="6" s="1"/>
  <c r="AW1266" i="6"/>
  <c r="AJ1250" i="6"/>
  <c r="AI1250" i="6"/>
  <c r="AW1250" i="6"/>
  <c r="AE1250" i="6"/>
  <c r="AG1250" i="6"/>
  <c r="U1250" i="6"/>
  <c r="W1250" i="6" s="1"/>
  <c r="AG1351" i="6"/>
  <c r="U1351" i="6"/>
  <c r="W1351" i="6" s="1"/>
  <c r="AJ1351" i="6"/>
  <c r="AW1351" i="6"/>
  <c r="AI1351" i="6"/>
  <c r="AE1351" i="6"/>
  <c r="AE1337" i="6"/>
  <c r="AW1337" i="6"/>
  <c r="U1337" i="6"/>
  <c r="W1337" i="6" s="1"/>
  <c r="AG1337" i="6"/>
  <c r="AJ1337" i="6"/>
  <c r="AI1337" i="6"/>
  <c r="AI1300" i="6"/>
  <c r="AG1300" i="6"/>
  <c r="AJ1300" i="6"/>
  <c r="AE1300" i="6"/>
  <c r="AW1300" i="6"/>
  <c r="U1300" i="6"/>
  <c r="W1300" i="6" s="1"/>
  <c r="AI1297" i="6"/>
  <c r="AE1297" i="6"/>
  <c r="AJ1297" i="6"/>
  <c r="U1297" i="6"/>
  <c r="W1297" i="6" s="1"/>
  <c r="AW1297" i="6"/>
  <c r="AG1297" i="6"/>
  <c r="AI1262" i="6"/>
  <c r="AE1262" i="6"/>
  <c r="AH1262" i="6" s="1"/>
  <c r="AJ1262" i="6"/>
  <c r="AG1262" i="6"/>
  <c r="AW1262" i="6"/>
  <c r="U1262" i="6"/>
  <c r="W1262" i="6" s="1"/>
  <c r="AI1246" i="6"/>
  <c r="AE1246" i="6"/>
  <c r="AJ1246" i="6"/>
  <c r="AG1246" i="6"/>
  <c r="AW1246" i="6"/>
  <c r="U1246" i="6"/>
  <c r="W1246" i="6" s="1"/>
  <c r="AJ1230" i="6"/>
  <c r="AW1230" i="6"/>
  <c r="U1230" i="6"/>
  <c r="W1230" i="6" s="1"/>
  <c r="AI1230" i="6"/>
  <c r="AG1230" i="6"/>
  <c r="AE1230" i="6"/>
  <c r="AI1214" i="6"/>
  <c r="AE1214" i="6"/>
  <c r="AJ1214" i="6"/>
  <c r="U1214" i="6"/>
  <c r="W1214" i="6" s="1"/>
  <c r="AW1214" i="6"/>
  <c r="AG1214" i="6"/>
  <c r="AE1327" i="6"/>
  <c r="AI1327" i="6"/>
  <c r="U1327" i="6"/>
  <c r="W1327" i="6" s="1"/>
  <c r="AJ1327" i="6"/>
  <c r="AW1327" i="6"/>
  <c r="AG1327" i="6"/>
  <c r="AG1324" i="6"/>
  <c r="AJ1324" i="6"/>
  <c r="U1324" i="6"/>
  <c r="W1324" i="6" s="1"/>
  <c r="AW1324" i="6"/>
  <c r="AE1324" i="6"/>
  <c r="AH1324" i="6" s="1"/>
  <c r="AI1324" i="6"/>
  <c r="AE1287" i="6"/>
  <c r="AW1287" i="6"/>
  <c r="AI1287" i="6"/>
  <c r="AG1287" i="6"/>
  <c r="U1287" i="6"/>
  <c r="W1287" i="6" s="1"/>
  <c r="AJ1287" i="6"/>
  <c r="AW1235" i="6"/>
  <c r="AG1235" i="6"/>
  <c r="AJ1235" i="6"/>
  <c r="U1235" i="6"/>
  <c r="W1235" i="6" s="1"/>
  <c r="AI1235" i="6"/>
  <c r="AE1235" i="6"/>
  <c r="AH1235" i="6" s="1"/>
  <c r="AJ1203" i="6"/>
  <c r="U1203" i="6"/>
  <c r="W1203" i="6" s="1"/>
  <c r="AI1203" i="6"/>
  <c r="AG1203" i="6"/>
  <c r="AW1203" i="6"/>
  <c r="AE1203" i="6"/>
  <c r="AH1203" i="6" s="1"/>
  <c r="U1171" i="6"/>
  <c r="W1171" i="6" s="1"/>
  <c r="AJ1171" i="6"/>
  <c r="AE1171" i="6"/>
  <c r="AI1171" i="6"/>
  <c r="AG1171" i="6"/>
  <c r="AW1171" i="6"/>
  <c r="U1312" i="6"/>
  <c r="W1312" i="6" s="1"/>
  <c r="AJ1312" i="6"/>
  <c r="AE1312" i="6"/>
  <c r="AG1312" i="6"/>
  <c r="AW1312" i="6"/>
  <c r="AI1312" i="6"/>
  <c r="AK1312" i="6" s="1"/>
  <c r="AW1205" i="6"/>
  <c r="AE1205" i="6"/>
  <c r="AI1205" i="6"/>
  <c r="U1205" i="6"/>
  <c r="W1205" i="6" s="1"/>
  <c r="AJ1205" i="6"/>
  <c r="AG1205" i="6"/>
  <c r="AI1183" i="6"/>
  <c r="AE1183" i="6"/>
  <c r="AH1183" i="6" s="1"/>
  <c r="AJ1183" i="6"/>
  <c r="AG1183" i="6"/>
  <c r="AW1183" i="6"/>
  <c r="U1183" i="6"/>
  <c r="W1183" i="6" s="1"/>
  <c r="AW1138" i="6"/>
  <c r="AG1138" i="6"/>
  <c r="AJ1138" i="6"/>
  <c r="AE1138" i="6"/>
  <c r="AH1138" i="6" s="1"/>
  <c r="AI1138" i="6"/>
  <c r="U1138" i="6"/>
  <c r="W1138" i="6" s="1"/>
  <c r="U1257" i="6"/>
  <c r="W1257" i="6" s="1"/>
  <c r="AG1257" i="6"/>
  <c r="AW1257" i="6"/>
  <c r="AE1257" i="6"/>
  <c r="AJ1257" i="6"/>
  <c r="AI1257" i="6"/>
  <c r="AK1257" i="6" s="1"/>
  <c r="AW1195" i="6"/>
  <c r="AG1195" i="6"/>
  <c r="AI1195" i="6"/>
  <c r="U1195" i="6"/>
  <c r="W1195" i="6" s="1"/>
  <c r="AJ1195" i="6"/>
  <c r="AE1195" i="6"/>
  <c r="AH1195" i="6" s="1"/>
  <c r="AJ1166" i="6"/>
  <c r="AW1166" i="6"/>
  <c r="AI1166" i="6"/>
  <c r="AG1166" i="6"/>
  <c r="AE1166" i="6"/>
  <c r="U1166" i="6"/>
  <c r="W1166" i="6" s="1"/>
  <c r="AW1150" i="6"/>
  <c r="AI1150" i="6"/>
  <c r="AE1150" i="6"/>
  <c r="U1150" i="6"/>
  <c r="W1150" i="6" s="1"/>
  <c r="AJ1150" i="6"/>
  <c r="AG1150" i="6"/>
  <c r="AI1134" i="6"/>
  <c r="AJ1134" i="6"/>
  <c r="AW1134" i="6"/>
  <c r="AE1134" i="6"/>
  <c r="U1134" i="6"/>
  <c r="W1134" i="6" s="1"/>
  <c r="AG1134" i="6"/>
  <c r="AW1357" i="6"/>
  <c r="AJ1357" i="6"/>
  <c r="AG1357" i="6"/>
  <c r="AI1357" i="6"/>
  <c r="AK1357" i="6" s="1"/>
  <c r="U1357" i="6"/>
  <c r="W1357" i="6" s="1"/>
  <c r="AE1357" i="6"/>
  <c r="AG1330" i="6"/>
  <c r="AJ1330" i="6"/>
  <c r="AI1330" i="6"/>
  <c r="AE1330" i="6"/>
  <c r="AW1330" i="6"/>
  <c r="U1330" i="6"/>
  <c r="W1330" i="6" s="1"/>
  <c r="AG1277" i="6"/>
  <c r="AJ1277" i="6"/>
  <c r="AW1277" i="6"/>
  <c r="AI1277" i="6"/>
  <c r="U1277" i="6"/>
  <c r="W1277" i="6" s="1"/>
  <c r="AE1277" i="6"/>
  <c r="AH1277" i="6" s="1"/>
  <c r="AI1252" i="6"/>
  <c r="U1252" i="6"/>
  <c r="W1252" i="6" s="1"/>
  <c r="AJ1252" i="6"/>
  <c r="AG1252" i="6"/>
  <c r="AW1252" i="6"/>
  <c r="AE1252" i="6"/>
  <c r="AH1252" i="6" s="1"/>
  <c r="AG1210" i="6"/>
  <c r="AJ1210" i="6"/>
  <c r="AI1210" i="6"/>
  <c r="AE1210" i="6"/>
  <c r="AH1210" i="6" s="1"/>
  <c r="AW1210" i="6"/>
  <c r="U1210" i="6"/>
  <c r="W1210" i="6" s="1"/>
  <c r="AW1194" i="6"/>
  <c r="AJ1194" i="6"/>
  <c r="AI1194" i="6"/>
  <c r="AE1194" i="6"/>
  <c r="U1194" i="6"/>
  <c r="W1194" i="6" s="1"/>
  <c r="AG1194" i="6"/>
  <c r="AE1178" i="6"/>
  <c r="AG1178" i="6"/>
  <c r="AJ1178" i="6"/>
  <c r="AI1178" i="6"/>
  <c r="AK1178" i="6" s="1"/>
  <c r="U1178" i="6"/>
  <c r="W1178" i="6" s="1"/>
  <c r="AW1178" i="6"/>
  <c r="U1162" i="6"/>
  <c r="W1162" i="6" s="1"/>
  <c r="AJ1162" i="6"/>
  <c r="AE1162" i="6"/>
  <c r="AI1162" i="6"/>
  <c r="AG1162" i="6"/>
  <c r="AW1162" i="6"/>
  <c r="AI1127" i="6"/>
  <c r="AG1127" i="6"/>
  <c r="AJ1127" i="6"/>
  <c r="U1127" i="6"/>
  <c r="W1127" i="6" s="1"/>
  <c r="AW1127" i="6"/>
  <c r="AE1127" i="6"/>
  <c r="AH1127" i="6" s="1"/>
  <c r="U1081" i="6"/>
  <c r="W1081" i="6" s="1"/>
  <c r="AE1081" i="6"/>
  <c r="AW1081" i="6"/>
  <c r="AI1081" i="6"/>
  <c r="AG1081" i="6"/>
  <c r="AJ1081" i="6"/>
  <c r="AJ1072" i="6"/>
  <c r="AW1072" i="6"/>
  <c r="AI1072" i="6"/>
  <c r="AE1072" i="6"/>
  <c r="AH1072" i="6" s="1"/>
  <c r="U1072" i="6"/>
  <c r="W1072" i="6" s="1"/>
  <c r="AG1072" i="6"/>
  <c r="AJ1065" i="6"/>
  <c r="AW1065" i="6"/>
  <c r="AI1065" i="6"/>
  <c r="AE1065" i="6"/>
  <c r="AG1065" i="6"/>
  <c r="U1065" i="6"/>
  <c r="W1065" i="6" s="1"/>
  <c r="AJ1056" i="6"/>
  <c r="AW1056" i="6"/>
  <c r="AI1056" i="6"/>
  <c r="AE1056" i="6"/>
  <c r="U1056" i="6"/>
  <c r="W1056" i="6" s="1"/>
  <c r="AG1056" i="6"/>
  <c r="AG876" i="6"/>
  <c r="AW876" i="6"/>
  <c r="AJ876" i="6"/>
  <c r="U876" i="6"/>
  <c r="W876" i="6" s="1"/>
  <c r="AI876" i="6"/>
  <c r="AE876" i="6"/>
  <c r="AI811" i="6"/>
  <c r="AW811" i="6"/>
  <c r="AG811" i="6"/>
  <c r="AE811" i="6"/>
  <c r="AJ811" i="6"/>
  <c r="U811" i="6"/>
  <c r="W811" i="6" s="1"/>
  <c r="AJ806" i="6"/>
  <c r="U806" i="6"/>
  <c r="W806" i="6" s="1"/>
  <c r="AG806" i="6"/>
  <c r="AI806" i="6"/>
  <c r="AE806" i="6"/>
  <c r="AW806" i="6"/>
  <c r="U1152" i="6"/>
  <c r="W1152" i="6" s="1"/>
  <c r="AI1152" i="6"/>
  <c r="AG1152" i="6"/>
  <c r="AW1152" i="6"/>
  <c r="AJ1152" i="6"/>
  <c r="AE1152" i="6"/>
  <c r="AI1099" i="6"/>
  <c r="AG1099" i="6"/>
  <c r="AJ1099" i="6"/>
  <c r="AE1099" i="6"/>
  <c r="AW1099" i="6"/>
  <c r="U1099" i="6"/>
  <c r="W1099" i="6" s="1"/>
  <c r="AG1069" i="6"/>
  <c r="AJ1069" i="6"/>
  <c r="AE1069" i="6"/>
  <c r="AI1069" i="6"/>
  <c r="AW1069" i="6"/>
  <c r="U1069" i="6"/>
  <c r="W1069" i="6" s="1"/>
  <c r="AG1142" i="6"/>
  <c r="AJ1142" i="6"/>
  <c r="AI1142" i="6"/>
  <c r="AW1142" i="6"/>
  <c r="AE1142" i="6"/>
  <c r="AH1142" i="6" s="1"/>
  <c r="U1142" i="6"/>
  <c r="W1142" i="6" s="1"/>
  <c r="AJ1112" i="6"/>
  <c r="AI1112" i="6"/>
  <c r="AW1112" i="6"/>
  <c r="AE1112" i="6"/>
  <c r="U1112" i="6"/>
  <c r="W1112" i="6" s="1"/>
  <c r="AG1112" i="6"/>
  <c r="U1105" i="6"/>
  <c r="W1105" i="6" s="1"/>
  <c r="AJ1105" i="6"/>
  <c r="AW1105" i="6"/>
  <c r="AE1105" i="6"/>
  <c r="AI1105" i="6"/>
  <c r="AG1105" i="6"/>
  <c r="AJ1096" i="6"/>
  <c r="AI1096" i="6"/>
  <c r="AW1096" i="6"/>
  <c r="AE1096" i="6"/>
  <c r="U1096" i="6"/>
  <c r="W1096" i="6" s="1"/>
  <c r="AG1096" i="6"/>
  <c r="U1089" i="6"/>
  <c r="W1089" i="6" s="1"/>
  <c r="AJ1089" i="6"/>
  <c r="AW1089" i="6"/>
  <c r="AI1089" i="6"/>
  <c r="AG1089" i="6"/>
  <c r="AE1089" i="6"/>
  <c r="U1080" i="6"/>
  <c r="W1080" i="6" s="1"/>
  <c r="AG1080" i="6"/>
  <c r="AI1080" i="6"/>
  <c r="AW1080" i="6"/>
  <c r="AE1080" i="6"/>
  <c r="AJ1080" i="6"/>
  <c r="AI1107" i="6"/>
  <c r="AE1107" i="6"/>
  <c r="AJ1107" i="6"/>
  <c r="U1107" i="6"/>
  <c r="W1107" i="6" s="1"/>
  <c r="AG1107" i="6"/>
  <c r="AW1107" i="6"/>
  <c r="AG1077" i="6"/>
  <c r="U1077" i="6"/>
  <c r="W1077" i="6" s="1"/>
  <c r="AE1077" i="6"/>
  <c r="AJ1077" i="6"/>
  <c r="AW1077" i="6"/>
  <c r="AI1077" i="6"/>
  <c r="AG1053" i="6"/>
  <c r="AI1053" i="6"/>
  <c r="AW1053" i="6"/>
  <c r="AE1053" i="6"/>
  <c r="AJ1053" i="6"/>
  <c r="U1053" i="6"/>
  <c r="W1053" i="6" s="1"/>
  <c r="AJ1037" i="6"/>
  <c r="AI1037" i="6"/>
  <c r="AG1037" i="6"/>
  <c r="AW1037" i="6"/>
  <c r="AE1037" i="6"/>
  <c r="U1037" i="6"/>
  <c r="W1037" i="6" s="1"/>
  <c r="AG976" i="6"/>
  <c r="AJ976" i="6"/>
  <c r="AW976" i="6"/>
  <c r="AI976" i="6"/>
  <c r="U976" i="6"/>
  <c r="W976" i="6" s="1"/>
  <c r="AE976" i="6"/>
  <c r="AG944" i="6"/>
  <c r="AJ944" i="6"/>
  <c r="AW944" i="6"/>
  <c r="AI944" i="6"/>
  <c r="U944" i="6"/>
  <c r="W944" i="6" s="1"/>
  <c r="AE944" i="6"/>
  <c r="AG912" i="6"/>
  <c r="AW912" i="6"/>
  <c r="AI912" i="6"/>
  <c r="U912" i="6"/>
  <c r="W912" i="6" s="1"/>
  <c r="AJ912" i="6"/>
  <c r="AE912" i="6"/>
  <c r="AJ885" i="6"/>
  <c r="AG885" i="6"/>
  <c r="AI885" i="6"/>
  <c r="AE885" i="6"/>
  <c r="AW885" i="6"/>
  <c r="U885" i="6"/>
  <c r="W885" i="6" s="1"/>
  <c r="AG780" i="6"/>
  <c r="AW780" i="6"/>
  <c r="AE780" i="6"/>
  <c r="AI780" i="6"/>
  <c r="U780" i="6"/>
  <c r="W780" i="6" s="1"/>
  <c r="AJ780" i="6"/>
  <c r="AW746" i="6"/>
  <c r="U746" i="6"/>
  <c r="W746" i="6" s="1"/>
  <c r="AI746" i="6"/>
  <c r="AG746" i="6"/>
  <c r="AJ746" i="6"/>
  <c r="AE746" i="6"/>
  <c r="AG740" i="6"/>
  <c r="AJ740" i="6"/>
  <c r="AW740" i="6"/>
  <c r="AI740" i="6"/>
  <c r="AE740" i="6"/>
  <c r="AH740" i="6" s="1"/>
  <c r="U740" i="6"/>
  <c r="W740" i="6" s="1"/>
  <c r="AE702" i="6"/>
  <c r="AI702" i="6"/>
  <c r="AG702" i="6"/>
  <c r="AJ702" i="6"/>
  <c r="AW702" i="6"/>
  <c r="U702" i="6"/>
  <c r="W702" i="6" s="1"/>
  <c r="U699" i="6"/>
  <c r="W699" i="6" s="1"/>
  <c r="AW699" i="6"/>
  <c r="AE699" i="6"/>
  <c r="AI699" i="6"/>
  <c r="AG699" i="6"/>
  <c r="AJ699" i="6"/>
  <c r="AG670" i="6"/>
  <c r="AE670" i="6"/>
  <c r="U670" i="6"/>
  <c r="W670" i="6" s="1"/>
  <c r="AI670" i="6"/>
  <c r="AJ670" i="6"/>
  <c r="AW670" i="6"/>
  <c r="U667" i="6"/>
  <c r="W667" i="6" s="1"/>
  <c r="AE667" i="6"/>
  <c r="AI667" i="6"/>
  <c r="AG667" i="6"/>
  <c r="AJ667" i="6"/>
  <c r="AW667" i="6"/>
  <c r="AG606" i="6"/>
  <c r="U606" i="6"/>
  <c r="W606" i="6" s="1"/>
  <c r="AE606" i="6"/>
  <c r="AJ606" i="6"/>
  <c r="AW606" i="6"/>
  <c r="AI606" i="6"/>
  <c r="AE603" i="6"/>
  <c r="U603" i="6"/>
  <c r="W603" i="6" s="1"/>
  <c r="AG603" i="6"/>
  <c r="AJ603" i="6"/>
  <c r="AW603" i="6"/>
  <c r="AI603" i="6"/>
  <c r="U903" i="6"/>
  <c r="W903" i="6" s="1"/>
  <c r="AI903" i="6"/>
  <c r="AG903" i="6"/>
  <c r="AE903" i="6"/>
  <c r="AW903" i="6"/>
  <c r="AJ903" i="6"/>
  <c r="AI761" i="6"/>
  <c r="AW761" i="6"/>
  <c r="AJ761" i="6"/>
  <c r="AG761" i="6"/>
  <c r="AE761" i="6"/>
  <c r="U761" i="6"/>
  <c r="W761" i="6" s="1"/>
  <c r="AI741" i="6"/>
  <c r="AW741" i="6"/>
  <c r="AJ741" i="6"/>
  <c r="AG741" i="6"/>
  <c r="U741" i="6"/>
  <c r="W741" i="6" s="1"/>
  <c r="AE741" i="6"/>
  <c r="AG714" i="6"/>
  <c r="U714" i="6"/>
  <c r="W714" i="6" s="1"/>
  <c r="AE714" i="6"/>
  <c r="AI714" i="6"/>
  <c r="AW714" i="6"/>
  <c r="AJ714" i="6"/>
  <c r="AI698" i="6"/>
  <c r="AW698" i="6"/>
  <c r="AJ698" i="6"/>
  <c r="AE698" i="6"/>
  <c r="AG698" i="6"/>
  <c r="U698" i="6"/>
  <c r="W698" i="6" s="1"/>
  <c r="AG682" i="6"/>
  <c r="U682" i="6"/>
  <c r="W682" i="6" s="1"/>
  <c r="AE682" i="6"/>
  <c r="AI682" i="6"/>
  <c r="AW682" i="6"/>
  <c r="AJ682" i="6"/>
  <c r="AI647" i="6"/>
  <c r="AJ647" i="6"/>
  <c r="AW647" i="6"/>
  <c r="AG647" i="6"/>
  <c r="AE647" i="6"/>
  <c r="U647" i="6"/>
  <c r="W647" i="6" s="1"/>
  <c r="U634" i="6"/>
  <c r="W634" i="6" s="1"/>
  <c r="AE634" i="6"/>
  <c r="AG634" i="6"/>
  <c r="AW634" i="6"/>
  <c r="AJ634" i="6"/>
  <c r="AI634" i="6"/>
  <c r="AK634" i="6" s="1"/>
  <c r="U570" i="6"/>
  <c r="W570" i="6" s="1"/>
  <c r="AE570" i="6"/>
  <c r="AG570" i="6"/>
  <c r="AW570" i="6"/>
  <c r="AJ570" i="6"/>
  <c r="AI570" i="6"/>
  <c r="AK570" i="6" s="1"/>
  <c r="AI1189" i="6"/>
  <c r="AE1189" i="6"/>
  <c r="AJ1189" i="6"/>
  <c r="U1189" i="6"/>
  <c r="W1189" i="6" s="1"/>
  <c r="AG1189" i="6"/>
  <c r="AW1189" i="6"/>
  <c r="U1167" i="6"/>
  <c r="W1167" i="6" s="1"/>
  <c r="AJ1167" i="6"/>
  <c r="AW1167" i="6"/>
  <c r="AI1167" i="6"/>
  <c r="AG1167" i="6"/>
  <c r="AE1167" i="6"/>
  <c r="AJ1151" i="6"/>
  <c r="AI1151" i="6"/>
  <c r="AW1151" i="6"/>
  <c r="AE1151" i="6"/>
  <c r="U1151" i="6"/>
  <c r="W1151" i="6" s="1"/>
  <c r="AG1151" i="6"/>
  <c r="AG1309" i="6"/>
  <c r="AI1309" i="6"/>
  <c r="AW1309" i="6"/>
  <c r="U1309" i="6"/>
  <c r="W1309" i="6" s="1"/>
  <c r="AJ1309" i="6"/>
  <c r="AE1309" i="6"/>
  <c r="AE1291" i="6"/>
  <c r="AI1291" i="6"/>
  <c r="AG1291" i="6"/>
  <c r="AJ1291" i="6"/>
  <c r="AW1291" i="6"/>
  <c r="U1291" i="6"/>
  <c r="W1291" i="6" s="1"/>
  <c r="AG1245" i="6"/>
  <c r="AI1245" i="6"/>
  <c r="AJ1245" i="6"/>
  <c r="AE1245" i="6"/>
  <c r="AW1245" i="6"/>
  <c r="U1245" i="6"/>
  <c r="W1245" i="6" s="1"/>
  <c r="AJ1229" i="6"/>
  <c r="AW1229" i="6"/>
  <c r="AI1229" i="6"/>
  <c r="AE1229" i="6"/>
  <c r="AG1229" i="6"/>
  <c r="U1229" i="6"/>
  <c r="W1229" i="6" s="1"/>
  <c r="AJ1200" i="6"/>
  <c r="U1200" i="6"/>
  <c r="W1200" i="6" s="1"/>
  <c r="AW1200" i="6"/>
  <c r="AE1200" i="6"/>
  <c r="AG1200" i="6"/>
  <c r="AI1200" i="6"/>
  <c r="AJ1179" i="6"/>
  <c r="AG1179" i="6"/>
  <c r="AW1179" i="6"/>
  <c r="U1179" i="6"/>
  <c r="W1179" i="6" s="1"/>
  <c r="AI1179" i="6"/>
  <c r="AE1179" i="6"/>
  <c r="AH1179" i="6" s="1"/>
  <c r="AG1313" i="6"/>
  <c r="AJ1313" i="6"/>
  <c r="U1313" i="6"/>
  <c r="W1313" i="6" s="1"/>
  <c r="AE1313" i="6"/>
  <c r="AI1313" i="6"/>
  <c r="AW1313" i="6"/>
  <c r="AW1288" i="6"/>
  <c r="AE1288" i="6"/>
  <c r="AI1288" i="6"/>
  <c r="U1288" i="6"/>
  <c r="W1288" i="6" s="1"/>
  <c r="AJ1288" i="6"/>
  <c r="AG1288" i="6"/>
  <c r="U1256" i="6"/>
  <c r="W1256" i="6" s="1"/>
  <c r="AI1256" i="6"/>
  <c r="AJ1256" i="6"/>
  <c r="AG1256" i="6"/>
  <c r="AW1256" i="6"/>
  <c r="AE1256" i="6"/>
  <c r="AW1238" i="6"/>
  <c r="U1238" i="6"/>
  <c r="W1238" i="6" s="1"/>
  <c r="AI1238" i="6"/>
  <c r="AE1238" i="6"/>
  <c r="AJ1238" i="6"/>
  <c r="AG1238" i="6"/>
  <c r="AG1234" i="6"/>
  <c r="U1234" i="6"/>
  <c r="W1234" i="6" s="1"/>
  <c r="AE1234" i="6"/>
  <c r="AI1234" i="6"/>
  <c r="AW1234" i="6"/>
  <c r="AJ1234" i="6"/>
  <c r="AG1222" i="6"/>
  <c r="U1222" i="6"/>
  <c r="W1222" i="6" s="1"/>
  <c r="AI1222" i="6"/>
  <c r="AJ1222" i="6"/>
  <c r="AW1222" i="6"/>
  <c r="AE1222" i="6"/>
  <c r="AI1218" i="6"/>
  <c r="AE1218" i="6"/>
  <c r="AW1218" i="6"/>
  <c r="AG1218" i="6"/>
  <c r="AJ1218" i="6"/>
  <c r="U1218" i="6"/>
  <c r="W1218" i="6" s="1"/>
  <c r="AJ1143" i="6"/>
  <c r="AE1143" i="6"/>
  <c r="AW1143" i="6"/>
  <c r="AG1143" i="6"/>
  <c r="AI1143" i="6"/>
  <c r="U1143" i="6"/>
  <c r="W1143" i="6" s="1"/>
  <c r="AI1132" i="6"/>
  <c r="AG1132" i="6"/>
  <c r="AJ1132" i="6"/>
  <c r="U1132" i="6"/>
  <c r="W1132" i="6" s="1"/>
  <c r="AE1132" i="6"/>
  <c r="AW1132" i="6"/>
  <c r="U1165" i="6"/>
  <c r="W1165" i="6" s="1"/>
  <c r="AE1165" i="6"/>
  <c r="AJ1165" i="6"/>
  <c r="AW1165" i="6"/>
  <c r="AI1165" i="6"/>
  <c r="AG1165" i="6"/>
  <c r="AH1165" i="6" s="1"/>
  <c r="AJ1155" i="6"/>
  <c r="AI1155" i="6"/>
  <c r="AE1155" i="6"/>
  <c r="AW1155" i="6"/>
  <c r="AG1155" i="6"/>
  <c r="U1155" i="6"/>
  <c r="W1155" i="6" s="1"/>
  <c r="AW1122" i="6"/>
  <c r="AI1122" i="6"/>
  <c r="U1122" i="6"/>
  <c r="W1122" i="6" s="1"/>
  <c r="AG1122" i="6"/>
  <c r="AJ1122" i="6"/>
  <c r="AE1122" i="6"/>
  <c r="AG1118" i="6"/>
  <c r="U1118" i="6"/>
  <c r="W1118" i="6" s="1"/>
  <c r="AE1118" i="6"/>
  <c r="AI1118" i="6"/>
  <c r="AJ1118" i="6"/>
  <c r="AW1118" i="6"/>
  <c r="U1113" i="6"/>
  <c r="W1113" i="6" s="1"/>
  <c r="AE1113" i="6"/>
  <c r="AI1113" i="6"/>
  <c r="AG1113" i="6"/>
  <c r="AJ1113" i="6"/>
  <c r="AW1113" i="6"/>
  <c r="AI1104" i="6"/>
  <c r="AJ1104" i="6"/>
  <c r="AW1104" i="6"/>
  <c r="U1104" i="6"/>
  <c r="W1104" i="6" s="1"/>
  <c r="AE1104" i="6"/>
  <c r="AG1104" i="6"/>
  <c r="U1097" i="6"/>
  <c r="W1097" i="6" s="1"/>
  <c r="AE1097" i="6"/>
  <c r="AJ1097" i="6"/>
  <c r="AW1097" i="6"/>
  <c r="AI1097" i="6"/>
  <c r="AG1097" i="6"/>
  <c r="AJ1088" i="6"/>
  <c r="AW1088" i="6"/>
  <c r="AI1088" i="6"/>
  <c r="AE1088" i="6"/>
  <c r="U1088" i="6"/>
  <c r="W1088" i="6" s="1"/>
  <c r="AG1088" i="6"/>
  <c r="AG880" i="6"/>
  <c r="AW880" i="6"/>
  <c r="AJ880" i="6"/>
  <c r="U880" i="6"/>
  <c r="W880" i="6" s="1"/>
  <c r="AI880" i="6"/>
  <c r="AE880" i="6"/>
  <c r="AJ810" i="6"/>
  <c r="AW810" i="6"/>
  <c r="AI810" i="6"/>
  <c r="U810" i="6"/>
  <c r="W810" i="6" s="1"/>
  <c r="AE810" i="6"/>
  <c r="AG810" i="6"/>
  <c r="AE1201" i="6"/>
  <c r="U1201" i="6"/>
  <c r="W1201" i="6" s="1"/>
  <c r="AG1201" i="6"/>
  <c r="AJ1201" i="6"/>
  <c r="AW1201" i="6"/>
  <c r="AI1201" i="6"/>
  <c r="AJ1139" i="6"/>
  <c r="AI1139" i="6"/>
  <c r="AG1139" i="6"/>
  <c r="AW1139" i="6"/>
  <c r="U1139" i="6"/>
  <c r="W1139" i="6" s="1"/>
  <c r="AE1139" i="6"/>
  <c r="AW1133" i="6"/>
  <c r="AI1133" i="6"/>
  <c r="AG1133" i="6"/>
  <c r="AJ1133" i="6"/>
  <c r="U1133" i="6"/>
  <c r="W1133" i="6" s="1"/>
  <c r="AE1133" i="6"/>
  <c r="AJ1120" i="6"/>
  <c r="AI1120" i="6"/>
  <c r="AG1120" i="6"/>
  <c r="AW1120" i="6"/>
  <c r="AE1120" i="6"/>
  <c r="U1120" i="6"/>
  <c r="W1120" i="6" s="1"/>
  <c r="AI1067" i="6"/>
  <c r="AE1067" i="6"/>
  <c r="AJ1067" i="6"/>
  <c r="U1067" i="6"/>
  <c r="W1067" i="6" s="1"/>
  <c r="AG1067" i="6"/>
  <c r="AW1067" i="6"/>
  <c r="AJ1197" i="6"/>
  <c r="AW1197" i="6"/>
  <c r="U1197" i="6"/>
  <c r="W1197" i="6" s="1"/>
  <c r="AI1197" i="6"/>
  <c r="AE1197" i="6"/>
  <c r="AG1197" i="6"/>
  <c r="AI1136" i="6"/>
  <c r="U1136" i="6"/>
  <c r="W1136" i="6" s="1"/>
  <c r="AW1136" i="6"/>
  <c r="AG1136" i="6"/>
  <c r="AJ1136" i="6"/>
  <c r="AE1136" i="6"/>
  <c r="AH1136" i="6" s="1"/>
  <c r="AE1073" i="6"/>
  <c r="AJ1073" i="6"/>
  <c r="AW1073" i="6"/>
  <c r="U1073" i="6"/>
  <c r="W1073" i="6" s="1"/>
  <c r="AI1073" i="6"/>
  <c r="AK1073" i="6" s="1"/>
  <c r="AG1073" i="6"/>
  <c r="AJ1064" i="6"/>
  <c r="AI1064" i="6"/>
  <c r="AW1064" i="6"/>
  <c r="AG1064" i="6"/>
  <c r="AE1064" i="6"/>
  <c r="U1064" i="6"/>
  <c r="W1064" i="6" s="1"/>
  <c r="AW998" i="6"/>
  <c r="AJ998" i="6"/>
  <c r="U998" i="6"/>
  <c r="W998" i="6" s="1"/>
  <c r="AI998" i="6"/>
  <c r="AE998" i="6"/>
  <c r="AG998" i="6"/>
  <c r="AJ982" i="6"/>
  <c r="AI982" i="6"/>
  <c r="AW982" i="6"/>
  <c r="U982" i="6"/>
  <c r="W982" i="6" s="1"/>
  <c r="AE982" i="6"/>
  <c r="AG982" i="6"/>
  <c r="AI966" i="6"/>
  <c r="U966" i="6"/>
  <c r="W966" i="6" s="1"/>
  <c r="AE966" i="6"/>
  <c r="AW966" i="6"/>
  <c r="AG966" i="6"/>
  <c r="AJ966" i="6"/>
  <c r="AW950" i="6"/>
  <c r="AJ950" i="6"/>
  <c r="AI950" i="6"/>
  <c r="AE950" i="6"/>
  <c r="AG950" i="6"/>
  <c r="U950" i="6"/>
  <c r="W950" i="6" s="1"/>
  <c r="AW934" i="6"/>
  <c r="AE934" i="6"/>
  <c r="AJ934" i="6"/>
  <c r="AI934" i="6"/>
  <c r="AK934" i="6" s="1"/>
  <c r="AG934" i="6"/>
  <c r="U934" i="6"/>
  <c r="W934" i="6" s="1"/>
  <c r="AJ918" i="6"/>
  <c r="AI918" i="6"/>
  <c r="AW918" i="6"/>
  <c r="U918" i="6"/>
  <c r="W918" i="6" s="1"/>
  <c r="AE918" i="6"/>
  <c r="AG918" i="6"/>
  <c r="AJ883" i="6"/>
  <c r="AG883" i="6"/>
  <c r="AW883" i="6"/>
  <c r="AE883" i="6"/>
  <c r="AI883" i="6"/>
  <c r="U883" i="6"/>
  <c r="W883" i="6" s="1"/>
  <c r="AG875" i="6"/>
  <c r="AE875" i="6"/>
  <c r="AW875" i="6"/>
  <c r="AI875" i="6"/>
  <c r="AJ875" i="6"/>
  <c r="U875" i="6"/>
  <c r="W875" i="6" s="1"/>
  <c r="AI808" i="6"/>
  <c r="AW808" i="6"/>
  <c r="AG808" i="6"/>
  <c r="AJ808" i="6"/>
  <c r="AE808" i="6"/>
  <c r="U808" i="6"/>
  <c r="W808" i="6" s="1"/>
  <c r="AG789" i="6"/>
  <c r="AW789" i="6"/>
  <c r="AJ789" i="6"/>
  <c r="AE789" i="6"/>
  <c r="AI789" i="6"/>
  <c r="U789" i="6"/>
  <c r="W789" i="6" s="1"/>
  <c r="AJ1181" i="6"/>
  <c r="AW1181" i="6"/>
  <c r="U1181" i="6"/>
  <c r="W1181" i="6" s="1"/>
  <c r="AI1181" i="6"/>
  <c r="AE1181" i="6"/>
  <c r="AG1181" i="6"/>
  <c r="AI1123" i="6"/>
  <c r="AG1123" i="6"/>
  <c r="AJ1123" i="6"/>
  <c r="AE1123" i="6"/>
  <c r="AW1123" i="6"/>
  <c r="U1123" i="6"/>
  <c r="W1123" i="6" s="1"/>
  <c r="AW1093" i="6"/>
  <c r="AE1093" i="6"/>
  <c r="AI1093" i="6"/>
  <c r="U1093" i="6"/>
  <c r="W1093" i="6" s="1"/>
  <c r="AJ1093" i="6"/>
  <c r="AG1093" i="6"/>
  <c r="AW1075" i="6"/>
  <c r="AG1075" i="6"/>
  <c r="AI1075" i="6"/>
  <c r="U1075" i="6"/>
  <c r="W1075" i="6" s="1"/>
  <c r="AJ1075" i="6"/>
  <c r="AE1075" i="6"/>
  <c r="AH1075" i="6" s="1"/>
  <c r="AE1030" i="6"/>
  <c r="AW1030" i="6"/>
  <c r="U1030" i="6"/>
  <c r="W1030" i="6" s="1"/>
  <c r="AJ1030" i="6"/>
  <c r="AI1030" i="6"/>
  <c r="AK1030" i="6" s="1"/>
  <c r="AG1030" i="6"/>
  <c r="AI1014" i="6"/>
  <c r="AE1014" i="6"/>
  <c r="AW1014" i="6"/>
  <c r="AJ1014" i="6"/>
  <c r="U1014" i="6"/>
  <c r="W1014" i="6" s="1"/>
  <c r="AG1014" i="6"/>
  <c r="AI984" i="6"/>
  <c r="AG984" i="6"/>
  <c r="AJ984" i="6"/>
  <c r="AW984" i="6"/>
  <c r="U984" i="6"/>
  <c r="W984" i="6" s="1"/>
  <c r="AE984" i="6"/>
  <c r="AH984" i="6" s="1"/>
  <c r="AI952" i="6"/>
  <c r="AG952" i="6"/>
  <c r="AJ952" i="6"/>
  <c r="AW952" i="6"/>
  <c r="AE952" i="6"/>
  <c r="U952" i="6"/>
  <c r="W952" i="6" s="1"/>
  <c r="AI920" i="6"/>
  <c r="AG920" i="6"/>
  <c r="AJ920" i="6"/>
  <c r="AW920" i="6"/>
  <c r="U920" i="6"/>
  <c r="W920" i="6" s="1"/>
  <c r="AE920" i="6"/>
  <c r="AH920" i="6" s="1"/>
  <c r="U757" i="6"/>
  <c r="W757" i="6" s="1"/>
  <c r="AG757" i="6"/>
  <c r="AI757" i="6"/>
  <c r="AE757" i="6"/>
  <c r="AW757" i="6"/>
  <c r="AJ757" i="6"/>
  <c r="U910" i="6"/>
  <c r="W910" i="6" s="1"/>
  <c r="AE910" i="6"/>
  <c r="AG910" i="6"/>
  <c r="AJ910" i="6"/>
  <c r="AW910" i="6"/>
  <c r="AI910" i="6"/>
  <c r="AK910" i="6" s="1"/>
  <c r="AE894" i="6"/>
  <c r="AG894" i="6"/>
  <c r="U894" i="6"/>
  <c r="W894" i="6" s="1"/>
  <c r="AW894" i="6"/>
  <c r="AI894" i="6"/>
  <c r="AK894" i="6" s="1"/>
  <c r="AJ894" i="6"/>
  <c r="AI762" i="6"/>
  <c r="AW762" i="6"/>
  <c r="AG762" i="6"/>
  <c r="AJ762" i="6"/>
  <c r="AE762" i="6"/>
  <c r="U762" i="6"/>
  <c r="W762" i="6" s="1"/>
  <c r="AJ737" i="6"/>
  <c r="AW737" i="6"/>
  <c r="AI737" i="6"/>
  <c r="AG737" i="6"/>
  <c r="AE737" i="6"/>
  <c r="U737" i="6"/>
  <c r="W737" i="6" s="1"/>
  <c r="AG654" i="6"/>
  <c r="AI654" i="6"/>
  <c r="AJ654" i="6"/>
  <c r="AW654" i="6"/>
  <c r="AE654" i="6"/>
  <c r="AH654" i="6" s="1"/>
  <c r="U654" i="6"/>
  <c r="W654" i="6" s="1"/>
  <c r="AE651" i="6"/>
  <c r="AJ651" i="6"/>
  <c r="AW651" i="6"/>
  <c r="AI651" i="6"/>
  <c r="U651" i="6"/>
  <c r="W651" i="6" s="1"/>
  <c r="AG651" i="6"/>
  <c r="AI590" i="6"/>
  <c r="AJ590" i="6"/>
  <c r="AW590" i="6"/>
  <c r="AE590" i="6"/>
  <c r="U590" i="6"/>
  <c r="W590" i="6" s="1"/>
  <c r="AG590" i="6"/>
  <c r="AJ587" i="6"/>
  <c r="AE587" i="6"/>
  <c r="AW587" i="6"/>
  <c r="AI587" i="6"/>
  <c r="AG587" i="6"/>
  <c r="U587" i="6"/>
  <c r="W587" i="6" s="1"/>
  <c r="U532" i="6"/>
  <c r="W532" i="6" s="1"/>
  <c r="AG532" i="6"/>
  <c r="AE532" i="6"/>
  <c r="AJ532" i="6"/>
  <c r="AW532" i="6"/>
  <c r="AI532" i="6"/>
  <c r="AJ518" i="6"/>
  <c r="AG518" i="6"/>
  <c r="AW518" i="6"/>
  <c r="AE518" i="6"/>
  <c r="AI518" i="6"/>
  <c r="U518" i="6"/>
  <c r="W518" i="6" s="1"/>
  <c r="AE514" i="6"/>
  <c r="AG514" i="6"/>
  <c r="U514" i="6"/>
  <c r="W514" i="6" s="1"/>
  <c r="AW514" i="6"/>
  <c r="AI514" i="6"/>
  <c r="AK514" i="6" s="1"/>
  <c r="AJ514" i="6"/>
  <c r="AI502" i="6"/>
  <c r="AG502" i="6"/>
  <c r="AJ502" i="6"/>
  <c r="AE502" i="6"/>
  <c r="AW502" i="6"/>
  <c r="U502" i="6"/>
  <c r="W502" i="6" s="1"/>
  <c r="AG498" i="6"/>
  <c r="AE498" i="6"/>
  <c r="U498" i="6"/>
  <c r="W498" i="6" s="1"/>
  <c r="AI498" i="6"/>
  <c r="AK498" i="6" s="1"/>
  <c r="AJ498" i="6"/>
  <c r="AW498" i="6"/>
  <c r="AW486" i="6"/>
  <c r="AG486" i="6"/>
  <c r="AI486" i="6"/>
  <c r="U486" i="6"/>
  <c r="W486" i="6" s="1"/>
  <c r="AJ486" i="6"/>
  <c r="AE486" i="6"/>
  <c r="AH486" i="6" s="1"/>
  <c r="AJ853" i="6"/>
  <c r="AG853" i="6"/>
  <c r="AI853" i="6"/>
  <c r="AW853" i="6"/>
  <c r="AE853" i="6"/>
  <c r="U853" i="6"/>
  <c r="W853" i="6" s="1"/>
  <c r="AG818" i="6"/>
  <c r="AE818" i="6"/>
  <c r="AW818" i="6"/>
  <c r="U818" i="6"/>
  <c r="W818" i="6" s="1"/>
  <c r="AI818" i="6"/>
  <c r="AJ818" i="6"/>
  <c r="AG711" i="6"/>
  <c r="AW711" i="6"/>
  <c r="AI711" i="6"/>
  <c r="U711" i="6"/>
  <c r="W711" i="6" s="1"/>
  <c r="AJ711" i="6"/>
  <c r="AE711" i="6"/>
  <c r="AW1186" i="6"/>
  <c r="U1186" i="6"/>
  <c r="W1186" i="6" s="1"/>
  <c r="AI1186" i="6"/>
  <c r="AE1186" i="6"/>
  <c r="AJ1186" i="6"/>
  <c r="AG1186" i="6"/>
  <c r="AE1173" i="6"/>
  <c r="AW1173" i="6"/>
  <c r="AG1173" i="6"/>
  <c r="AI1173" i="6"/>
  <c r="U1173" i="6"/>
  <c r="W1173" i="6" s="1"/>
  <c r="AJ1173" i="6"/>
  <c r="AI1135" i="6"/>
  <c r="AW1135" i="6"/>
  <c r="AE1135" i="6"/>
  <c r="AJ1135" i="6"/>
  <c r="AG1135" i="6"/>
  <c r="U1135" i="6"/>
  <c r="W1135" i="6" s="1"/>
  <c r="U1275" i="6"/>
  <c r="W1275" i="6" s="1"/>
  <c r="AG1275" i="6"/>
  <c r="AJ1275" i="6"/>
  <c r="AW1275" i="6"/>
  <c r="AI1275" i="6"/>
  <c r="AE1275" i="6"/>
  <c r="AH1275" i="6" s="1"/>
  <c r="U1254" i="6"/>
  <c r="W1254" i="6" s="1"/>
  <c r="AE1254" i="6"/>
  <c r="AG1254" i="6"/>
  <c r="AJ1254" i="6"/>
  <c r="AI1254" i="6"/>
  <c r="AW1254" i="6"/>
  <c r="AI1240" i="6"/>
  <c r="AJ1240" i="6"/>
  <c r="AG1240" i="6"/>
  <c r="AW1240" i="6"/>
  <c r="U1240" i="6"/>
  <c r="W1240" i="6" s="1"/>
  <c r="AE1240" i="6"/>
  <c r="U1224" i="6"/>
  <c r="W1224" i="6" s="1"/>
  <c r="AE1224" i="6"/>
  <c r="AG1224" i="6"/>
  <c r="AJ1224" i="6"/>
  <c r="AW1224" i="6"/>
  <c r="AI1224" i="6"/>
  <c r="AK1224" i="6" s="1"/>
  <c r="AG1198" i="6"/>
  <c r="AJ1198" i="6"/>
  <c r="AW1198" i="6"/>
  <c r="AI1198" i="6"/>
  <c r="AE1198" i="6"/>
  <c r="AH1198" i="6" s="1"/>
  <c r="U1198" i="6"/>
  <c r="W1198" i="6" s="1"/>
  <c r="AW1184" i="6"/>
  <c r="AE1184" i="6"/>
  <c r="AG1184" i="6"/>
  <c r="AI1184" i="6"/>
  <c r="U1184" i="6"/>
  <c r="W1184" i="6" s="1"/>
  <c r="AJ1184" i="6"/>
  <c r="AG1163" i="6"/>
  <c r="AJ1163" i="6"/>
  <c r="U1163" i="6"/>
  <c r="W1163" i="6" s="1"/>
  <c r="AW1163" i="6"/>
  <c r="AE1163" i="6"/>
  <c r="AH1163" i="6" s="1"/>
  <c r="AI1163" i="6"/>
  <c r="AE1147" i="6"/>
  <c r="AI1147" i="6"/>
  <c r="AJ1147" i="6"/>
  <c r="AW1147" i="6"/>
  <c r="U1147" i="6"/>
  <c r="W1147" i="6" s="1"/>
  <c r="AG1147" i="6"/>
  <c r="AI1131" i="6"/>
  <c r="AG1131" i="6"/>
  <c r="AJ1131" i="6"/>
  <c r="U1131" i="6"/>
  <c r="W1131" i="6" s="1"/>
  <c r="AW1131" i="6"/>
  <c r="AE1131" i="6"/>
  <c r="AH1131" i="6" s="1"/>
  <c r="AJ1293" i="6"/>
  <c r="AW1293" i="6"/>
  <c r="U1293" i="6"/>
  <c r="W1293" i="6" s="1"/>
  <c r="AI1293" i="6"/>
  <c r="AE1293" i="6"/>
  <c r="AG1293" i="6"/>
  <c r="AE1267" i="6"/>
  <c r="U1267" i="6"/>
  <c r="W1267" i="6" s="1"/>
  <c r="AW1267" i="6"/>
  <c r="AG1267" i="6"/>
  <c r="AJ1267" i="6"/>
  <c r="AI1267" i="6"/>
  <c r="AE1236" i="6"/>
  <c r="AI1236" i="6"/>
  <c r="AJ1236" i="6"/>
  <c r="AW1236" i="6"/>
  <c r="AG1236" i="6"/>
  <c r="AH1236" i="6" s="1"/>
  <c r="U1236" i="6"/>
  <c r="W1236" i="6" s="1"/>
  <c r="AW1232" i="6"/>
  <c r="AI1232" i="6"/>
  <c r="U1232" i="6"/>
  <c r="W1232" i="6" s="1"/>
  <c r="AJ1232" i="6"/>
  <c r="AE1232" i="6"/>
  <c r="AG1232" i="6"/>
  <c r="AW1220" i="6"/>
  <c r="AG1220" i="6"/>
  <c r="AI1220" i="6"/>
  <c r="U1220" i="6"/>
  <c r="W1220" i="6" s="1"/>
  <c r="AJ1220" i="6"/>
  <c r="AE1220" i="6"/>
  <c r="AH1220" i="6" s="1"/>
  <c r="AE1216" i="6"/>
  <c r="AW1216" i="6"/>
  <c r="AI1216" i="6"/>
  <c r="AJ1216" i="6"/>
  <c r="U1216" i="6"/>
  <c r="W1216" i="6" s="1"/>
  <c r="AG1216" i="6"/>
  <c r="AW1207" i="6"/>
  <c r="AG1207" i="6"/>
  <c r="AJ1207" i="6"/>
  <c r="AE1207" i="6"/>
  <c r="AI1207" i="6"/>
  <c r="U1207" i="6"/>
  <c r="W1207" i="6" s="1"/>
  <c r="AJ1191" i="6"/>
  <c r="AE1191" i="6"/>
  <c r="AI1191" i="6"/>
  <c r="AG1191" i="6"/>
  <c r="AW1191" i="6"/>
  <c r="U1191" i="6"/>
  <c r="W1191" i="6" s="1"/>
  <c r="AE1175" i="6"/>
  <c r="AG1175" i="6"/>
  <c r="AJ1175" i="6"/>
  <c r="U1175" i="6"/>
  <c r="W1175" i="6" s="1"/>
  <c r="AI1175" i="6"/>
  <c r="AK1175" i="6" s="1"/>
  <c r="AW1175" i="6"/>
  <c r="U1159" i="6"/>
  <c r="W1159" i="6" s="1"/>
  <c r="AJ1159" i="6"/>
  <c r="AE1159" i="6"/>
  <c r="AI1159" i="6"/>
  <c r="AG1159" i="6"/>
  <c r="AW1159" i="6"/>
  <c r="AG1148" i="6"/>
  <c r="AJ1148" i="6"/>
  <c r="AW1148" i="6"/>
  <c r="AI1148" i="6"/>
  <c r="AE1148" i="6"/>
  <c r="AH1148" i="6" s="1"/>
  <c r="U1148" i="6"/>
  <c r="W1148" i="6" s="1"/>
  <c r="AE1130" i="6"/>
  <c r="U1130" i="6"/>
  <c r="W1130" i="6" s="1"/>
  <c r="AJ1130" i="6"/>
  <c r="AW1130" i="6"/>
  <c r="AG1130" i="6"/>
  <c r="AI1130" i="6"/>
  <c r="AI1157" i="6"/>
  <c r="AJ1157" i="6"/>
  <c r="U1157" i="6"/>
  <c r="W1157" i="6" s="1"/>
  <c r="AW1157" i="6"/>
  <c r="AG1157" i="6"/>
  <c r="AE1157" i="6"/>
  <c r="AI1149" i="6"/>
  <c r="U1149" i="6"/>
  <c r="W1149" i="6" s="1"/>
  <c r="AG1149" i="6"/>
  <c r="AJ1149" i="6"/>
  <c r="AW1149" i="6"/>
  <c r="AE1149" i="6"/>
  <c r="U1074" i="6"/>
  <c r="W1074" i="6" s="1"/>
  <c r="AJ1074" i="6"/>
  <c r="AG1074" i="6"/>
  <c r="AW1074" i="6"/>
  <c r="AE1074" i="6"/>
  <c r="AI1074" i="6"/>
  <c r="AJ1058" i="6"/>
  <c r="AG1058" i="6"/>
  <c r="AW1058" i="6"/>
  <c r="U1058" i="6"/>
  <c r="W1058" i="6" s="1"/>
  <c r="AI1058" i="6"/>
  <c r="AE1058" i="6"/>
  <c r="AH1058" i="6" s="1"/>
  <c r="U884" i="6"/>
  <c r="W884" i="6" s="1"/>
  <c r="AI884" i="6"/>
  <c r="AE884" i="6"/>
  <c r="AW884" i="6"/>
  <c r="AJ884" i="6"/>
  <c r="AG884" i="6"/>
  <c r="AJ804" i="6"/>
  <c r="AI804" i="6"/>
  <c r="AE804" i="6"/>
  <c r="U804" i="6"/>
  <c r="W804" i="6" s="1"/>
  <c r="AW804" i="6"/>
  <c r="AG804" i="6"/>
  <c r="AI800" i="6"/>
  <c r="AJ800" i="6"/>
  <c r="AW800" i="6"/>
  <c r="U800" i="6"/>
  <c r="W800" i="6" s="1"/>
  <c r="AG800" i="6"/>
  <c r="AE800" i="6"/>
  <c r="AJ788" i="6"/>
  <c r="AG788" i="6"/>
  <c r="AW788" i="6"/>
  <c r="U788" i="6"/>
  <c r="W788" i="6" s="1"/>
  <c r="AI788" i="6"/>
  <c r="AE788" i="6"/>
  <c r="AH788" i="6" s="1"/>
  <c r="U773" i="6"/>
  <c r="W773" i="6" s="1"/>
  <c r="AG773" i="6"/>
  <c r="AW773" i="6"/>
  <c r="AI773" i="6"/>
  <c r="AJ773" i="6"/>
  <c r="AE773" i="6"/>
  <c r="AH773" i="6" s="1"/>
  <c r="AW1153" i="6"/>
  <c r="AI1153" i="6"/>
  <c r="AJ1153" i="6"/>
  <c r="U1153" i="6"/>
  <c r="W1153" i="6" s="1"/>
  <c r="AE1153" i="6"/>
  <c r="AG1153" i="6"/>
  <c r="AE1141" i="6"/>
  <c r="AW1141" i="6"/>
  <c r="AI1141" i="6"/>
  <c r="AJ1141" i="6"/>
  <c r="AG1141" i="6"/>
  <c r="AH1141" i="6" s="1"/>
  <c r="U1141" i="6"/>
  <c r="W1141" i="6" s="1"/>
  <c r="AW1085" i="6"/>
  <c r="AG1085" i="6"/>
  <c r="AJ1085" i="6"/>
  <c r="U1085" i="6"/>
  <c r="W1085" i="6" s="1"/>
  <c r="AI1085" i="6"/>
  <c r="AE1085" i="6"/>
  <c r="AH1085" i="6" s="1"/>
  <c r="U1114" i="6"/>
  <c r="W1114" i="6" s="1"/>
  <c r="AJ1114" i="6"/>
  <c r="AG1114" i="6"/>
  <c r="AW1114" i="6"/>
  <c r="AE1114" i="6"/>
  <c r="AI1114" i="6"/>
  <c r="AJ1098" i="6"/>
  <c r="U1098" i="6"/>
  <c r="W1098" i="6" s="1"/>
  <c r="AW1098" i="6"/>
  <c r="AG1098" i="6"/>
  <c r="AI1098" i="6"/>
  <c r="AE1098" i="6"/>
  <c r="AI1082" i="6"/>
  <c r="U1082" i="6"/>
  <c r="W1082" i="6" s="1"/>
  <c r="AJ1082" i="6"/>
  <c r="AE1082" i="6"/>
  <c r="AG1082" i="6"/>
  <c r="AW1082" i="6"/>
  <c r="AJ1057" i="6"/>
  <c r="AW1057" i="6"/>
  <c r="AE1057" i="6"/>
  <c r="AI1057" i="6"/>
  <c r="U1057" i="6"/>
  <c r="W1057" i="6" s="1"/>
  <c r="AG1057" i="6"/>
  <c r="AW782" i="6"/>
  <c r="AG782" i="6"/>
  <c r="AI782" i="6"/>
  <c r="AE782" i="6"/>
  <c r="AJ782" i="6"/>
  <c r="U782" i="6"/>
  <c r="W782" i="6" s="1"/>
  <c r="AG1124" i="6"/>
  <c r="U1124" i="6"/>
  <c r="W1124" i="6" s="1"/>
  <c r="AJ1124" i="6"/>
  <c r="AI1124" i="6"/>
  <c r="AW1124" i="6"/>
  <c r="AE1124" i="6"/>
  <c r="AI1091" i="6"/>
  <c r="AE1091" i="6"/>
  <c r="AJ1091" i="6"/>
  <c r="U1091" i="6"/>
  <c r="W1091" i="6" s="1"/>
  <c r="AG1091" i="6"/>
  <c r="AW1091" i="6"/>
  <c r="AI1061" i="6"/>
  <c r="U1061" i="6"/>
  <c r="W1061" i="6" s="1"/>
  <c r="AJ1061" i="6"/>
  <c r="AE1061" i="6"/>
  <c r="AW1061" i="6"/>
  <c r="AG1061" i="6"/>
  <c r="AG1045" i="6"/>
  <c r="AW1045" i="6"/>
  <c r="AE1045" i="6"/>
  <c r="AJ1045" i="6"/>
  <c r="U1045" i="6"/>
  <c r="W1045" i="6" s="1"/>
  <c r="AI1045" i="6"/>
  <c r="AG992" i="6"/>
  <c r="AJ992" i="6"/>
  <c r="AW992" i="6"/>
  <c r="AI992" i="6"/>
  <c r="U992" i="6"/>
  <c r="W992" i="6" s="1"/>
  <c r="AE992" i="6"/>
  <c r="AI960" i="6"/>
  <c r="AG960" i="6"/>
  <c r="AJ960" i="6"/>
  <c r="AE960" i="6"/>
  <c r="AW960" i="6"/>
  <c r="U960" i="6"/>
  <c r="W960" i="6" s="1"/>
  <c r="AG928" i="6"/>
  <c r="AJ928" i="6"/>
  <c r="AW928" i="6"/>
  <c r="U928" i="6"/>
  <c r="W928" i="6" s="1"/>
  <c r="AI928" i="6"/>
  <c r="AE928" i="6"/>
  <c r="AI848" i="6"/>
  <c r="U848" i="6"/>
  <c r="W848" i="6" s="1"/>
  <c r="AJ848" i="6"/>
  <c r="AG848" i="6"/>
  <c r="AW848" i="6"/>
  <c r="AE848" i="6"/>
  <c r="AH848" i="6" s="1"/>
  <c r="AI816" i="6"/>
  <c r="AE816" i="6"/>
  <c r="AJ816" i="6"/>
  <c r="AG816" i="6"/>
  <c r="AW816" i="6"/>
  <c r="U816" i="6"/>
  <c r="W816" i="6" s="1"/>
  <c r="U778" i="6"/>
  <c r="W778" i="6" s="1"/>
  <c r="AW778" i="6"/>
  <c r="AI778" i="6"/>
  <c r="AG778" i="6"/>
  <c r="AJ778" i="6"/>
  <c r="AE778" i="6"/>
  <c r="AH778" i="6" s="1"/>
  <c r="AJ718" i="6"/>
  <c r="AW718" i="6"/>
  <c r="AI718" i="6"/>
  <c r="AG718" i="6"/>
  <c r="U718" i="6"/>
  <c r="W718" i="6" s="1"/>
  <c r="AE718" i="6"/>
  <c r="AI715" i="6"/>
  <c r="AG715" i="6"/>
  <c r="AJ715" i="6"/>
  <c r="AE715" i="6"/>
  <c r="U715" i="6"/>
  <c r="W715" i="6" s="1"/>
  <c r="AW715" i="6"/>
  <c r="U686" i="6"/>
  <c r="W686" i="6" s="1"/>
  <c r="AE686" i="6"/>
  <c r="AI686" i="6"/>
  <c r="AJ686" i="6"/>
  <c r="AW686" i="6"/>
  <c r="AG686" i="6"/>
  <c r="U683" i="6"/>
  <c r="W683" i="6" s="1"/>
  <c r="AJ683" i="6"/>
  <c r="AW683" i="6"/>
  <c r="AE683" i="6"/>
  <c r="AI683" i="6"/>
  <c r="AG683" i="6"/>
  <c r="AG638" i="6"/>
  <c r="AE638" i="6"/>
  <c r="U638" i="6"/>
  <c r="W638" i="6" s="1"/>
  <c r="AJ638" i="6"/>
  <c r="AW638" i="6"/>
  <c r="AI638" i="6"/>
  <c r="AK638" i="6" s="1"/>
  <c r="AE635" i="6"/>
  <c r="U635" i="6"/>
  <c r="W635" i="6" s="1"/>
  <c r="AI635" i="6"/>
  <c r="AG635" i="6"/>
  <c r="AJ635" i="6"/>
  <c r="AW635" i="6"/>
  <c r="U574" i="6"/>
  <c r="W574" i="6" s="1"/>
  <c r="AG574" i="6"/>
  <c r="AE574" i="6"/>
  <c r="AW574" i="6"/>
  <c r="AI574" i="6"/>
  <c r="AJ574" i="6"/>
  <c r="AE571" i="6"/>
  <c r="U571" i="6"/>
  <c r="W571" i="6" s="1"/>
  <c r="AI571" i="6"/>
  <c r="AG571" i="6"/>
  <c r="AJ571" i="6"/>
  <c r="AW571" i="6"/>
  <c r="U548" i="6"/>
  <c r="W548" i="6" s="1"/>
  <c r="AG548" i="6"/>
  <c r="AI548" i="6"/>
  <c r="AJ548" i="6"/>
  <c r="AW548" i="6"/>
  <c r="AE548" i="6"/>
  <c r="AH548" i="6" s="1"/>
  <c r="AJ529" i="6"/>
  <c r="AW529" i="6"/>
  <c r="AG529" i="6"/>
  <c r="AI529" i="6"/>
  <c r="AE529" i="6"/>
  <c r="U529" i="6"/>
  <c r="W529" i="6" s="1"/>
  <c r="AJ479" i="6"/>
  <c r="AI479" i="6"/>
  <c r="U479" i="6"/>
  <c r="W479" i="6" s="1"/>
  <c r="AW479" i="6"/>
  <c r="AE479" i="6"/>
  <c r="AG479" i="6"/>
  <c r="AJ447" i="6"/>
  <c r="AE447" i="6"/>
  <c r="AH447" i="6" s="1"/>
  <c r="AI447" i="6"/>
  <c r="AG447" i="6"/>
  <c r="U447" i="6"/>
  <c r="W447" i="6" s="1"/>
  <c r="AW447" i="6"/>
  <c r="AE415" i="6"/>
  <c r="AJ415" i="6"/>
  <c r="U415" i="6"/>
  <c r="W415" i="6" s="1"/>
  <c r="AI415" i="6"/>
  <c r="AW415" i="6"/>
  <c r="AG415" i="6"/>
  <c r="U383" i="6"/>
  <c r="W383" i="6" s="1"/>
  <c r="AI383" i="6"/>
  <c r="AW383" i="6"/>
  <c r="AG383" i="6"/>
  <c r="AJ383" i="6"/>
  <c r="AE383" i="6"/>
  <c r="AH383" i="6" s="1"/>
  <c r="AW351" i="6"/>
  <c r="AJ351" i="6"/>
  <c r="AE351" i="6"/>
  <c r="AI351" i="6"/>
  <c r="AG351" i="6"/>
  <c r="U351" i="6"/>
  <c r="W351" i="6" s="1"/>
  <c r="AJ1095" i="6"/>
  <c r="U1095" i="6"/>
  <c r="W1095" i="6" s="1"/>
  <c r="AW1095" i="6"/>
  <c r="AE1095" i="6"/>
  <c r="AI1095" i="6"/>
  <c r="AG1095" i="6"/>
  <c r="AJ1079" i="6"/>
  <c r="AG1079" i="6"/>
  <c r="AW1079" i="6"/>
  <c r="U1079" i="6"/>
  <c r="W1079" i="6" s="1"/>
  <c r="AI1079" i="6"/>
  <c r="AE1079" i="6"/>
  <c r="AH1079" i="6" s="1"/>
  <c r="AE1063" i="6"/>
  <c r="AW1063" i="6"/>
  <c r="AG1063" i="6"/>
  <c r="AI1063" i="6"/>
  <c r="U1063" i="6"/>
  <c r="W1063" i="6" s="1"/>
  <c r="AJ1063" i="6"/>
  <c r="AG873" i="6"/>
  <c r="AW873" i="6"/>
  <c r="AJ873" i="6"/>
  <c r="U873" i="6"/>
  <c r="W873" i="6" s="1"/>
  <c r="AE873" i="6"/>
  <c r="AH873" i="6" s="1"/>
  <c r="AI873" i="6"/>
  <c r="U866" i="6"/>
  <c r="W866" i="6" s="1"/>
  <c r="AW866" i="6"/>
  <c r="AI866" i="6"/>
  <c r="AG866" i="6"/>
  <c r="AJ866" i="6"/>
  <c r="AE866" i="6"/>
  <c r="AH866" i="6" s="1"/>
  <c r="AG783" i="6"/>
  <c r="AI783" i="6"/>
  <c r="AW783" i="6"/>
  <c r="AJ783" i="6"/>
  <c r="U783" i="6"/>
  <c r="W783" i="6" s="1"/>
  <c r="AE783" i="6"/>
  <c r="AW666" i="6"/>
  <c r="AJ666" i="6"/>
  <c r="U666" i="6"/>
  <c r="W666" i="6" s="1"/>
  <c r="AI666" i="6"/>
  <c r="AE666" i="6"/>
  <c r="AG666" i="6"/>
  <c r="AW583" i="6"/>
  <c r="AI583" i="6"/>
  <c r="AJ583" i="6"/>
  <c r="U583" i="6"/>
  <c r="W583" i="6" s="1"/>
  <c r="AG583" i="6"/>
  <c r="AE583" i="6"/>
  <c r="AI563" i="6"/>
  <c r="AE563" i="6"/>
  <c r="AJ563" i="6"/>
  <c r="U563" i="6"/>
  <c r="W563" i="6" s="1"/>
  <c r="AW563" i="6"/>
  <c r="AG563" i="6"/>
  <c r="AG557" i="6"/>
  <c r="AJ557" i="6"/>
  <c r="AE557" i="6"/>
  <c r="AW557" i="6"/>
  <c r="AI557" i="6"/>
  <c r="U557" i="6"/>
  <c r="W557" i="6" s="1"/>
  <c r="AW850" i="6"/>
  <c r="U850" i="6"/>
  <c r="W850" i="6" s="1"/>
  <c r="AG850" i="6"/>
  <c r="AI850" i="6"/>
  <c r="AJ850" i="6"/>
  <c r="AE850" i="6"/>
  <c r="AJ837" i="6"/>
  <c r="AG837" i="6"/>
  <c r="AE837" i="6"/>
  <c r="AI837" i="6"/>
  <c r="U837" i="6"/>
  <c r="W837" i="6" s="1"/>
  <c r="AW837" i="6"/>
  <c r="AJ821" i="6"/>
  <c r="U821" i="6"/>
  <c r="W821" i="6" s="1"/>
  <c r="AE821" i="6"/>
  <c r="AG821" i="6"/>
  <c r="AI821" i="6"/>
  <c r="AW821" i="6"/>
  <c r="AE650" i="6"/>
  <c r="AG650" i="6"/>
  <c r="U650" i="6"/>
  <c r="W650" i="6" s="1"/>
  <c r="AJ650" i="6"/>
  <c r="AI650" i="6"/>
  <c r="AK650" i="6" s="1"/>
  <c r="AW650" i="6"/>
  <c r="AJ599" i="6"/>
  <c r="AW599" i="6"/>
  <c r="AE599" i="6"/>
  <c r="AI599" i="6"/>
  <c r="U599" i="6"/>
  <c r="W599" i="6" s="1"/>
  <c r="AG599" i="6"/>
  <c r="AE586" i="6"/>
  <c r="AG586" i="6"/>
  <c r="U586" i="6"/>
  <c r="W586" i="6" s="1"/>
  <c r="AJ586" i="6"/>
  <c r="AI586" i="6"/>
  <c r="AK586" i="6" s="1"/>
  <c r="AW586" i="6"/>
  <c r="AE558" i="6"/>
  <c r="AW558" i="6"/>
  <c r="U558" i="6"/>
  <c r="W558" i="6" s="1"/>
  <c r="AJ558" i="6"/>
  <c r="AG558" i="6"/>
  <c r="AI558" i="6"/>
  <c r="AG541" i="6"/>
  <c r="AE541" i="6"/>
  <c r="AJ541" i="6"/>
  <c r="U541" i="6"/>
  <c r="W541" i="6" s="1"/>
  <c r="AW541" i="6"/>
  <c r="AI541" i="6"/>
  <c r="AK541" i="6" s="1"/>
  <c r="AW530" i="6"/>
  <c r="AI530" i="6"/>
  <c r="AG530" i="6"/>
  <c r="AJ530" i="6"/>
  <c r="AE530" i="6"/>
  <c r="U530" i="6"/>
  <c r="W530" i="6" s="1"/>
  <c r="AJ422" i="6"/>
  <c r="AE422" i="6"/>
  <c r="AW422" i="6"/>
  <c r="U422" i="6"/>
  <c r="W422" i="6" s="1"/>
  <c r="AG422" i="6"/>
  <c r="AI422" i="6"/>
  <c r="AK422" i="6" s="1"/>
  <c r="AI358" i="6"/>
  <c r="AG358" i="6"/>
  <c r="AJ358" i="6"/>
  <c r="U358" i="6"/>
  <c r="W358" i="6" s="1"/>
  <c r="AW358" i="6"/>
  <c r="AE358" i="6"/>
  <c r="AH358" i="6" s="1"/>
  <c r="U1087" i="6"/>
  <c r="W1087" i="6" s="1"/>
  <c r="AE1087" i="6"/>
  <c r="AG1087" i="6"/>
  <c r="AJ1087" i="6"/>
  <c r="AW1087" i="6"/>
  <c r="AI1087" i="6"/>
  <c r="AK1087" i="6" s="1"/>
  <c r="U1055" i="6"/>
  <c r="W1055" i="6" s="1"/>
  <c r="AG1055" i="6"/>
  <c r="AE1055" i="6"/>
  <c r="AW1055" i="6"/>
  <c r="AI1055" i="6"/>
  <c r="AJ1055" i="6"/>
  <c r="AG797" i="6"/>
  <c r="AJ797" i="6"/>
  <c r="AW797" i="6"/>
  <c r="AI797" i="6"/>
  <c r="U797" i="6"/>
  <c r="W797" i="6" s="1"/>
  <c r="AE797" i="6"/>
  <c r="AG756" i="6"/>
  <c r="AI756" i="6"/>
  <c r="AW756" i="6"/>
  <c r="AJ756" i="6"/>
  <c r="U756" i="6"/>
  <c r="W756" i="6" s="1"/>
  <c r="AE756" i="6"/>
  <c r="AJ738" i="6"/>
  <c r="AE738" i="6"/>
  <c r="AI738" i="6"/>
  <c r="U738" i="6"/>
  <c r="W738" i="6" s="1"/>
  <c r="AG738" i="6"/>
  <c r="AW738" i="6"/>
  <c r="AG712" i="6"/>
  <c r="AJ712" i="6"/>
  <c r="AW712" i="6"/>
  <c r="AE712" i="6"/>
  <c r="U712" i="6"/>
  <c r="W712" i="6" s="1"/>
  <c r="AI712" i="6"/>
  <c r="AK712" i="6" s="1"/>
  <c r="AG692" i="6"/>
  <c r="AW692" i="6"/>
  <c r="AE692" i="6"/>
  <c r="AJ692" i="6"/>
  <c r="U692" i="6"/>
  <c r="W692" i="6" s="1"/>
  <c r="AI692" i="6"/>
  <c r="AW678" i="6"/>
  <c r="AJ678" i="6"/>
  <c r="AG678" i="6"/>
  <c r="AI678" i="6"/>
  <c r="U678" i="6"/>
  <c r="W678" i="6" s="1"/>
  <c r="AE678" i="6"/>
  <c r="AG627" i="6"/>
  <c r="AJ627" i="6"/>
  <c r="U627" i="6"/>
  <c r="W627" i="6" s="1"/>
  <c r="AW627" i="6"/>
  <c r="AI627" i="6"/>
  <c r="AE627" i="6"/>
  <c r="AG611" i="6"/>
  <c r="AJ611" i="6"/>
  <c r="AW611" i="6"/>
  <c r="AE611" i="6"/>
  <c r="AI611" i="6"/>
  <c r="U611" i="6"/>
  <c r="W611" i="6" s="1"/>
  <c r="U598" i="6"/>
  <c r="W598" i="6" s="1"/>
  <c r="AI598" i="6"/>
  <c r="AW598" i="6"/>
  <c r="AJ598" i="6"/>
  <c r="AE598" i="6"/>
  <c r="AG598" i="6"/>
  <c r="AI596" i="6"/>
  <c r="AG596" i="6"/>
  <c r="AW596" i="6"/>
  <c r="AE596" i="6"/>
  <c r="AJ596" i="6"/>
  <c r="U596" i="6"/>
  <c r="W596" i="6" s="1"/>
  <c r="U582" i="6"/>
  <c r="W582" i="6" s="1"/>
  <c r="AE582" i="6"/>
  <c r="AW582" i="6"/>
  <c r="AJ582" i="6"/>
  <c r="AG582" i="6"/>
  <c r="AI582" i="6"/>
  <c r="AK582" i="6" s="1"/>
  <c r="AW580" i="6"/>
  <c r="AG580" i="6"/>
  <c r="AJ580" i="6"/>
  <c r="U580" i="6"/>
  <c r="W580" i="6" s="1"/>
  <c r="AI580" i="6"/>
  <c r="AE580" i="6"/>
  <c r="AH580" i="6" s="1"/>
  <c r="AW568" i="6"/>
  <c r="AI568" i="6"/>
  <c r="AG568" i="6"/>
  <c r="AE568" i="6"/>
  <c r="AJ568" i="6"/>
  <c r="U568" i="6"/>
  <c r="W568" i="6" s="1"/>
  <c r="U399" i="6"/>
  <c r="W399" i="6" s="1"/>
  <c r="AE399" i="6"/>
  <c r="AG399" i="6"/>
  <c r="AW399" i="6"/>
  <c r="AI399" i="6"/>
  <c r="AJ399" i="6"/>
  <c r="AG295" i="6"/>
  <c r="AJ295" i="6"/>
  <c r="AW295" i="6"/>
  <c r="AE295" i="6"/>
  <c r="AI295" i="6"/>
  <c r="U295" i="6"/>
  <c r="W295" i="6" s="1"/>
  <c r="AE898" i="6"/>
  <c r="AW898" i="6"/>
  <c r="U898" i="6"/>
  <c r="W898" i="6" s="1"/>
  <c r="AI898" i="6"/>
  <c r="AG898" i="6"/>
  <c r="AJ898" i="6"/>
  <c r="AJ891" i="6"/>
  <c r="AI891" i="6"/>
  <c r="AW891" i="6"/>
  <c r="AG891" i="6"/>
  <c r="U891" i="6"/>
  <c r="W891" i="6" s="1"/>
  <c r="AE891" i="6"/>
  <c r="AE861" i="6"/>
  <c r="AI861" i="6"/>
  <c r="AW861" i="6"/>
  <c r="AJ861" i="6"/>
  <c r="AG861" i="6"/>
  <c r="AH861" i="6" s="1"/>
  <c r="U861" i="6"/>
  <c r="W861" i="6" s="1"/>
  <c r="AG842" i="6"/>
  <c r="AJ842" i="6"/>
  <c r="AW842" i="6"/>
  <c r="AE842" i="6"/>
  <c r="AI842" i="6"/>
  <c r="U842" i="6"/>
  <c r="W842" i="6" s="1"/>
  <c r="U820" i="6"/>
  <c r="W820" i="6" s="1"/>
  <c r="AG820" i="6"/>
  <c r="AJ820" i="6"/>
  <c r="AW820" i="6"/>
  <c r="AI820" i="6"/>
  <c r="AE820" i="6"/>
  <c r="AH820" i="6" s="1"/>
  <c r="AE817" i="6"/>
  <c r="U817" i="6"/>
  <c r="W817" i="6" s="1"/>
  <c r="AG817" i="6"/>
  <c r="AW817" i="6"/>
  <c r="AI817" i="6"/>
  <c r="AK817" i="6" s="1"/>
  <c r="AJ817" i="6"/>
  <c r="AE799" i="6"/>
  <c r="AJ799" i="6"/>
  <c r="U799" i="6"/>
  <c r="W799" i="6" s="1"/>
  <c r="AW799" i="6"/>
  <c r="AI799" i="6"/>
  <c r="AK799" i="6" s="1"/>
  <c r="AG799" i="6"/>
  <c r="AE730" i="6"/>
  <c r="AJ730" i="6"/>
  <c r="AW730" i="6"/>
  <c r="AI730" i="6"/>
  <c r="U730" i="6"/>
  <c r="W730" i="6" s="1"/>
  <c r="AG730" i="6"/>
  <c r="AE703" i="6"/>
  <c r="U703" i="6"/>
  <c r="W703" i="6" s="1"/>
  <c r="AI703" i="6"/>
  <c r="AG703" i="6"/>
  <c r="AJ703" i="6"/>
  <c r="AW703" i="6"/>
  <c r="AG671" i="6"/>
  <c r="AJ671" i="6"/>
  <c r="AW671" i="6"/>
  <c r="AI671" i="6"/>
  <c r="U671" i="6"/>
  <c r="W671" i="6" s="1"/>
  <c r="AE671" i="6"/>
  <c r="AE655" i="6"/>
  <c r="U655" i="6"/>
  <c r="W655" i="6" s="1"/>
  <c r="AG655" i="6"/>
  <c r="AJ655" i="6"/>
  <c r="AW655" i="6"/>
  <c r="AI655" i="6"/>
  <c r="U642" i="6"/>
  <c r="W642" i="6" s="1"/>
  <c r="AG642" i="6"/>
  <c r="AJ642" i="6"/>
  <c r="AI642" i="6"/>
  <c r="AE642" i="6"/>
  <c r="AW642" i="6"/>
  <c r="AE623" i="6"/>
  <c r="U623" i="6"/>
  <c r="W623" i="6" s="1"/>
  <c r="AI623" i="6"/>
  <c r="AG623" i="6"/>
  <c r="AJ623" i="6"/>
  <c r="AW623" i="6"/>
  <c r="AI610" i="6"/>
  <c r="AE610" i="6"/>
  <c r="AW610" i="6"/>
  <c r="U610" i="6"/>
  <c r="W610" i="6" s="1"/>
  <c r="AJ610" i="6"/>
  <c r="AG610" i="6"/>
  <c r="U591" i="6"/>
  <c r="W591" i="6" s="1"/>
  <c r="AE591" i="6"/>
  <c r="AJ591" i="6"/>
  <c r="AW591" i="6"/>
  <c r="AI591" i="6"/>
  <c r="AG591" i="6"/>
  <c r="U578" i="6"/>
  <c r="W578" i="6" s="1"/>
  <c r="AG578" i="6"/>
  <c r="AW578" i="6"/>
  <c r="AE578" i="6"/>
  <c r="AH578" i="6" s="1"/>
  <c r="AJ578" i="6"/>
  <c r="AI578" i="6"/>
  <c r="AW455" i="6"/>
  <c r="U455" i="6"/>
  <c r="W455" i="6" s="1"/>
  <c r="AJ455" i="6"/>
  <c r="AE455" i="6"/>
  <c r="AI455" i="6"/>
  <c r="AG455" i="6"/>
  <c r="AE213" i="6"/>
  <c r="AJ213" i="6"/>
  <c r="U213" i="6"/>
  <c r="W213" i="6" s="1"/>
  <c r="AI213" i="6"/>
  <c r="AK213" i="6" s="1"/>
  <c r="AW213" i="6"/>
  <c r="AG213" i="6"/>
  <c r="AG476" i="6"/>
  <c r="U476" i="6"/>
  <c r="W476" i="6" s="1"/>
  <c r="AW476" i="6"/>
  <c r="AI476" i="6"/>
  <c r="AE476" i="6"/>
  <c r="AH476" i="6" s="1"/>
  <c r="AJ476" i="6"/>
  <c r="AJ356" i="6"/>
  <c r="AG356" i="6"/>
  <c r="AW356" i="6"/>
  <c r="U356" i="6"/>
  <c r="W356" i="6" s="1"/>
  <c r="AI356" i="6"/>
  <c r="AE356" i="6"/>
  <c r="AH356" i="6" s="1"/>
  <c r="AW219" i="6"/>
  <c r="AJ219" i="6"/>
  <c r="AG219" i="6"/>
  <c r="AE219" i="6"/>
  <c r="AI219" i="6"/>
  <c r="U219" i="6"/>
  <c r="W219" i="6" s="1"/>
  <c r="AE470" i="6"/>
  <c r="U470" i="6"/>
  <c r="W470" i="6" s="1"/>
  <c r="AG470" i="6"/>
  <c r="AJ470" i="6"/>
  <c r="AW470" i="6"/>
  <c r="AI470" i="6"/>
  <c r="AJ310" i="6"/>
  <c r="AW310" i="6"/>
  <c r="AE310" i="6"/>
  <c r="AI310" i="6"/>
  <c r="U310" i="6"/>
  <c r="W310" i="6" s="1"/>
  <c r="AG310" i="6"/>
  <c r="AJ227" i="6"/>
  <c r="AI227" i="6"/>
  <c r="AE227" i="6"/>
  <c r="U227" i="6"/>
  <c r="W227" i="6" s="1"/>
  <c r="AW227" i="6"/>
  <c r="AG227" i="6"/>
  <c r="AE195" i="6"/>
  <c r="U195" i="6"/>
  <c r="W195" i="6" s="1"/>
  <c r="AI195" i="6"/>
  <c r="AW195" i="6"/>
  <c r="AG195" i="6"/>
  <c r="AH195" i="6" s="1"/>
  <c r="AJ195" i="6"/>
  <c r="AJ92" i="6"/>
  <c r="U92" i="6"/>
  <c r="W92" i="6" s="1"/>
  <c r="AI92" i="6"/>
  <c r="AE92" i="6"/>
  <c r="AW92" i="6"/>
  <c r="AG92" i="6"/>
  <c r="AG319" i="6"/>
  <c r="AJ319" i="6"/>
  <c r="U319" i="6"/>
  <c r="W319" i="6" s="1"/>
  <c r="AI319" i="6"/>
  <c r="AE319" i="6"/>
  <c r="AH319" i="6" s="1"/>
  <c r="AW319" i="6"/>
  <c r="AI546" i="6"/>
  <c r="AG546" i="6"/>
  <c r="AJ546" i="6"/>
  <c r="U546" i="6"/>
  <c r="W546" i="6" s="1"/>
  <c r="AW546" i="6"/>
  <c r="AE546" i="6"/>
  <c r="AH546" i="6" s="1"/>
  <c r="U528" i="6"/>
  <c r="W528" i="6" s="1"/>
  <c r="AG528" i="6"/>
  <c r="AE528" i="6"/>
  <c r="AW528" i="6"/>
  <c r="AJ528" i="6"/>
  <c r="AI528" i="6"/>
  <c r="AK528" i="6" s="1"/>
  <c r="AW439" i="6"/>
  <c r="U439" i="6"/>
  <c r="W439" i="6" s="1"/>
  <c r="AI439" i="6"/>
  <c r="AE439" i="6"/>
  <c r="AJ439" i="6"/>
  <c r="AG439" i="6"/>
  <c r="AW375" i="6"/>
  <c r="U375" i="6"/>
  <c r="W375" i="6" s="1"/>
  <c r="AI375" i="6"/>
  <c r="AE375" i="6"/>
  <c r="AJ375" i="6"/>
  <c r="AG375" i="6"/>
  <c r="U877" i="6"/>
  <c r="W877" i="6" s="1"/>
  <c r="AE877" i="6"/>
  <c r="AI877" i="6"/>
  <c r="AW877" i="6"/>
  <c r="AJ877" i="6"/>
  <c r="AG877" i="6"/>
  <c r="AH877" i="6" s="1"/>
  <c r="U840" i="6"/>
  <c r="W840" i="6" s="1"/>
  <c r="AW840" i="6"/>
  <c r="AE840" i="6"/>
  <c r="AI840" i="6"/>
  <c r="AK840" i="6" s="1"/>
  <c r="AG840" i="6"/>
  <c r="AJ840" i="6"/>
  <c r="AJ796" i="6"/>
  <c r="AG796" i="6"/>
  <c r="AW796" i="6"/>
  <c r="AE796" i="6"/>
  <c r="AI796" i="6"/>
  <c r="U796" i="6"/>
  <c r="W796" i="6" s="1"/>
  <c r="AJ786" i="6"/>
  <c r="AE786" i="6"/>
  <c r="AW786" i="6"/>
  <c r="AG786" i="6"/>
  <c r="AI786" i="6"/>
  <c r="U786" i="6"/>
  <c r="W786" i="6" s="1"/>
  <c r="AJ748" i="6"/>
  <c r="AI748" i="6"/>
  <c r="AW748" i="6"/>
  <c r="AG748" i="6"/>
  <c r="U748" i="6"/>
  <c r="W748" i="6" s="1"/>
  <c r="AE748" i="6"/>
  <c r="AW724" i="6"/>
  <c r="AG724" i="6"/>
  <c r="AJ724" i="6"/>
  <c r="AE724" i="6"/>
  <c r="AI724" i="6"/>
  <c r="U724" i="6"/>
  <c r="W724" i="6" s="1"/>
  <c r="U710" i="6"/>
  <c r="W710" i="6" s="1"/>
  <c r="AE710" i="6"/>
  <c r="AW710" i="6"/>
  <c r="AJ710" i="6"/>
  <c r="AG710" i="6"/>
  <c r="AI710" i="6"/>
  <c r="AK710" i="6" s="1"/>
  <c r="AI691" i="6"/>
  <c r="U691" i="6"/>
  <c r="W691" i="6" s="1"/>
  <c r="AG691" i="6"/>
  <c r="AJ691" i="6"/>
  <c r="AW691" i="6"/>
  <c r="AE691" i="6"/>
  <c r="AH691" i="6" s="1"/>
  <c r="AI676" i="6"/>
  <c r="AE676" i="6"/>
  <c r="AW676" i="6"/>
  <c r="U676" i="6"/>
  <c r="W676" i="6" s="1"/>
  <c r="AJ676" i="6"/>
  <c r="AG676" i="6"/>
  <c r="AJ664" i="6"/>
  <c r="AW664" i="6"/>
  <c r="AI664" i="6"/>
  <c r="AG664" i="6"/>
  <c r="U664" i="6"/>
  <c r="W664" i="6" s="1"/>
  <c r="AE664" i="6"/>
  <c r="AH664" i="6" s="1"/>
  <c r="AJ648" i="6"/>
  <c r="AW648" i="6"/>
  <c r="AI648" i="6"/>
  <c r="AG648" i="6"/>
  <c r="AE648" i="6"/>
  <c r="U648" i="6"/>
  <c r="W648" i="6" s="1"/>
  <c r="AE595" i="6"/>
  <c r="AI595" i="6"/>
  <c r="AG595" i="6"/>
  <c r="AJ595" i="6"/>
  <c r="AW595" i="6"/>
  <c r="U595" i="6"/>
  <c r="W595" i="6" s="1"/>
  <c r="AJ579" i="6"/>
  <c r="AG579" i="6"/>
  <c r="AW579" i="6"/>
  <c r="AE579" i="6"/>
  <c r="AH579" i="6" s="1"/>
  <c r="AI579" i="6"/>
  <c r="U579" i="6"/>
  <c r="W579" i="6" s="1"/>
  <c r="AG566" i="6"/>
  <c r="U566" i="6"/>
  <c r="W566" i="6" s="1"/>
  <c r="AE566" i="6"/>
  <c r="AW566" i="6"/>
  <c r="AJ566" i="6"/>
  <c r="AI566" i="6"/>
  <c r="AK566" i="6" s="1"/>
  <c r="AW564" i="6"/>
  <c r="AE564" i="6"/>
  <c r="AJ564" i="6"/>
  <c r="U564" i="6"/>
  <c r="W564" i="6" s="1"/>
  <c r="AI564" i="6"/>
  <c r="AG564" i="6"/>
  <c r="AI556" i="6"/>
  <c r="AE556" i="6"/>
  <c r="AH556" i="6" s="1"/>
  <c r="AW556" i="6"/>
  <c r="AG556" i="6"/>
  <c r="AJ556" i="6"/>
  <c r="U556" i="6"/>
  <c r="W556" i="6" s="1"/>
  <c r="U463" i="6"/>
  <c r="W463" i="6" s="1"/>
  <c r="AE463" i="6"/>
  <c r="AG463" i="6"/>
  <c r="AJ463" i="6"/>
  <c r="AW463" i="6"/>
  <c r="AI463" i="6"/>
  <c r="AK463" i="6" s="1"/>
  <c r="U335" i="6"/>
  <c r="W335" i="6" s="1"/>
  <c r="AE335" i="6"/>
  <c r="AH335" i="6" s="1"/>
  <c r="AG335" i="6"/>
  <c r="AJ335" i="6"/>
  <c r="AW335" i="6"/>
  <c r="AI335" i="6"/>
  <c r="AK335" i="6" s="1"/>
  <c r="AW303" i="6"/>
  <c r="U303" i="6"/>
  <c r="W303" i="6" s="1"/>
  <c r="AI303" i="6"/>
  <c r="AE303" i="6"/>
  <c r="AJ303" i="6"/>
  <c r="AG303" i="6"/>
  <c r="AW253" i="6"/>
  <c r="U253" i="6"/>
  <c r="W253" i="6" s="1"/>
  <c r="AJ253" i="6"/>
  <c r="AE253" i="6"/>
  <c r="AG253" i="6"/>
  <c r="AI253" i="6"/>
  <c r="AK253" i="6" s="1"/>
  <c r="AI221" i="6"/>
  <c r="AW221" i="6"/>
  <c r="U221" i="6"/>
  <c r="W221" i="6" s="1"/>
  <c r="AJ221" i="6"/>
  <c r="AE221" i="6"/>
  <c r="AG221" i="6"/>
  <c r="AJ189" i="6"/>
  <c r="AE189" i="6"/>
  <c r="AI189" i="6"/>
  <c r="AW189" i="6"/>
  <c r="AG189" i="6"/>
  <c r="U189" i="6"/>
  <c r="W189" i="6" s="1"/>
  <c r="AE1111" i="6"/>
  <c r="AG1111" i="6"/>
  <c r="U1111" i="6"/>
  <c r="W1111" i="6" s="1"/>
  <c r="AI1111" i="6"/>
  <c r="AK1111" i="6" s="1"/>
  <c r="AJ1111" i="6"/>
  <c r="AW1111" i="6"/>
  <c r="AG906" i="6"/>
  <c r="AE906" i="6"/>
  <c r="U906" i="6"/>
  <c r="W906" i="6" s="1"/>
  <c r="AJ906" i="6"/>
  <c r="AW906" i="6"/>
  <c r="AI906" i="6"/>
  <c r="AK906" i="6" s="1"/>
  <c r="AE899" i="6"/>
  <c r="AW899" i="6"/>
  <c r="AJ899" i="6"/>
  <c r="AG899" i="6"/>
  <c r="AH899" i="6" s="1"/>
  <c r="U899" i="6"/>
  <c r="W899" i="6" s="1"/>
  <c r="AI899" i="6"/>
  <c r="U868" i="6"/>
  <c r="W868" i="6" s="1"/>
  <c r="AW868" i="6"/>
  <c r="AI868" i="6"/>
  <c r="AG868" i="6"/>
  <c r="AJ868" i="6"/>
  <c r="AE868" i="6"/>
  <c r="AH868" i="6" s="1"/>
  <c r="AG865" i="6"/>
  <c r="AW865" i="6"/>
  <c r="AI865" i="6"/>
  <c r="AJ865" i="6"/>
  <c r="AE865" i="6"/>
  <c r="AH865" i="6" s="1"/>
  <c r="U865" i="6"/>
  <c r="W865" i="6" s="1"/>
  <c r="AE845" i="6"/>
  <c r="U845" i="6"/>
  <c r="W845" i="6" s="1"/>
  <c r="AG845" i="6"/>
  <c r="AI845" i="6"/>
  <c r="AW845" i="6"/>
  <c r="AJ845" i="6"/>
  <c r="AG826" i="6"/>
  <c r="U826" i="6"/>
  <c r="W826" i="6" s="1"/>
  <c r="AW826" i="6"/>
  <c r="AE826" i="6"/>
  <c r="AH826" i="6" s="1"/>
  <c r="AI826" i="6"/>
  <c r="AJ826" i="6"/>
  <c r="AG765" i="6"/>
  <c r="AW765" i="6"/>
  <c r="U765" i="6"/>
  <c r="W765" i="6" s="1"/>
  <c r="AI765" i="6"/>
  <c r="AE765" i="6"/>
  <c r="AH765" i="6" s="1"/>
  <c r="AJ765" i="6"/>
  <c r="AJ722" i="6"/>
  <c r="AE722" i="6"/>
  <c r="AG722" i="6"/>
  <c r="AI722" i="6"/>
  <c r="AK722" i="6" s="1"/>
  <c r="U722" i="6"/>
  <c r="W722" i="6" s="1"/>
  <c r="AW722" i="6"/>
  <c r="AG690" i="6"/>
  <c r="AI690" i="6"/>
  <c r="AW690" i="6"/>
  <c r="AJ690" i="6"/>
  <c r="U690" i="6"/>
  <c r="W690" i="6" s="1"/>
  <c r="AE690" i="6"/>
  <c r="AG639" i="6"/>
  <c r="AJ639" i="6"/>
  <c r="AW639" i="6"/>
  <c r="AI639" i="6"/>
  <c r="AE639" i="6"/>
  <c r="AH639" i="6" s="1"/>
  <c r="U639" i="6"/>
  <c r="W639" i="6" s="1"/>
  <c r="AJ607" i="6"/>
  <c r="AW607" i="6"/>
  <c r="AI607" i="6"/>
  <c r="AG607" i="6"/>
  <c r="AE607" i="6"/>
  <c r="U607" i="6"/>
  <c r="W607" i="6" s="1"/>
  <c r="AG575" i="6"/>
  <c r="AJ575" i="6"/>
  <c r="AW575" i="6"/>
  <c r="AI575" i="6"/>
  <c r="AK575" i="6" s="1"/>
  <c r="AE575" i="6"/>
  <c r="AH575" i="6" s="1"/>
  <c r="U575" i="6"/>
  <c r="W575" i="6" s="1"/>
  <c r="AG552" i="6"/>
  <c r="AI552" i="6"/>
  <c r="AW552" i="6"/>
  <c r="AJ552" i="6"/>
  <c r="AE552" i="6"/>
  <c r="AH552" i="6" s="1"/>
  <c r="U552" i="6"/>
  <c r="W552" i="6" s="1"/>
  <c r="AE549" i="6"/>
  <c r="U549" i="6"/>
  <c r="W549" i="6" s="1"/>
  <c r="AJ549" i="6"/>
  <c r="AW549" i="6"/>
  <c r="AI549" i="6"/>
  <c r="AK549" i="6" s="1"/>
  <c r="AG549" i="6"/>
  <c r="AJ245" i="6"/>
  <c r="U245" i="6"/>
  <c r="W245" i="6" s="1"/>
  <c r="AI245" i="6"/>
  <c r="AW245" i="6"/>
  <c r="AE245" i="6"/>
  <c r="AG245" i="6"/>
  <c r="AG412" i="6"/>
  <c r="AE412" i="6"/>
  <c r="AH412" i="6" s="1"/>
  <c r="AW412" i="6"/>
  <c r="AI412" i="6"/>
  <c r="AK412" i="6" s="1"/>
  <c r="U412" i="6"/>
  <c r="W412" i="6" s="1"/>
  <c r="AJ412" i="6"/>
  <c r="AE380" i="6"/>
  <c r="U380" i="6"/>
  <c r="W380" i="6" s="1"/>
  <c r="AI380" i="6"/>
  <c r="AJ380" i="6"/>
  <c r="AG380" i="6"/>
  <c r="AH380" i="6" s="1"/>
  <c r="AW380" i="6"/>
  <c r="AG300" i="6"/>
  <c r="AW300" i="6"/>
  <c r="AI300" i="6"/>
  <c r="AE300" i="6"/>
  <c r="AH300" i="6" s="1"/>
  <c r="U300" i="6"/>
  <c r="W300" i="6" s="1"/>
  <c r="AJ300" i="6"/>
  <c r="AE438" i="6"/>
  <c r="U438" i="6"/>
  <c r="W438" i="6" s="1"/>
  <c r="AI438" i="6"/>
  <c r="AG438" i="6"/>
  <c r="AJ438" i="6"/>
  <c r="AW438" i="6"/>
  <c r="U333" i="6"/>
  <c r="W333" i="6" s="1"/>
  <c r="AG333" i="6"/>
  <c r="AI333" i="6"/>
  <c r="AW333" i="6"/>
  <c r="AE333" i="6"/>
  <c r="AJ333" i="6"/>
  <c r="AG271" i="6"/>
  <c r="AJ271" i="6"/>
  <c r="AW271" i="6"/>
  <c r="AI271" i="6"/>
  <c r="U271" i="6"/>
  <c r="W271" i="6" s="1"/>
  <c r="AE271" i="6"/>
  <c r="AJ175" i="6"/>
  <c r="AW175" i="6"/>
  <c r="AI175" i="6"/>
  <c r="AE175" i="6"/>
  <c r="U175" i="6"/>
  <c r="W175" i="6" s="1"/>
  <c r="AG175" i="6"/>
  <c r="AW156" i="6"/>
  <c r="AI156" i="6"/>
  <c r="U156" i="6"/>
  <c r="W156" i="6" s="1"/>
  <c r="AG156" i="6"/>
  <c r="AE156" i="6"/>
  <c r="AJ156" i="6"/>
  <c r="AG54" i="6"/>
  <c r="AE54" i="6"/>
  <c r="U54" i="6"/>
  <c r="W54" i="6" s="1"/>
  <c r="AW54" i="6"/>
  <c r="AJ54" i="6"/>
  <c r="AI54" i="6"/>
  <c r="AK54" i="6" s="1"/>
  <c r="AG28" i="6"/>
  <c r="U28" i="6"/>
  <c r="W28" i="6" s="1"/>
  <c r="AE28" i="6"/>
  <c r="AJ28" i="6"/>
  <c r="AI28" i="6"/>
  <c r="AW28" i="6"/>
  <c r="AE22" i="6"/>
  <c r="U22" i="6"/>
  <c r="W22" i="6" s="1"/>
  <c r="AJ22" i="6"/>
  <c r="AI22" i="6"/>
  <c r="AK22" i="6" s="1"/>
  <c r="AW22" i="6"/>
  <c r="AG22" i="6"/>
  <c r="U278" i="6"/>
  <c r="W278" i="6" s="1"/>
  <c r="AE278" i="6"/>
  <c r="AG278" i="6"/>
  <c r="AJ278" i="6"/>
  <c r="AW278" i="6"/>
  <c r="AI278" i="6"/>
  <c r="AK278" i="6" s="1"/>
  <c r="U631" i="6"/>
  <c r="W631" i="6" s="1"/>
  <c r="AI631" i="6"/>
  <c r="AJ631" i="6"/>
  <c r="AE631" i="6"/>
  <c r="AG631" i="6"/>
  <c r="AW631" i="6"/>
  <c r="U618" i="6"/>
  <c r="W618" i="6" s="1"/>
  <c r="AE618" i="6"/>
  <c r="AG618" i="6"/>
  <c r="AI618" i="6"/>
  <c r="AW618" i="6"/>
  <c r="AJ618" i="6"/>
  <c r="AW567" i="6"/>
  <c r="AE567" i="6"/>
  <c r="AI567" i="6"/>
  <c r="U567" i="6"/>
  <c r="W567" i="6" s="1"/>
  <c r="AG567" i="6"/>
  <c r="AJ567" i="6"/>
  <c r="AG562" i="6"/>
  <c r="AJ562" i="6"/>
  <c r="AW562" i="6"/>
  <c r="AI562" i="6"/>
  <c r="AE562" i="6"/>
  <c r="AH562" i="6" s="1"/>
  <c r="U562" i="6"/>
  <c r="W562" i="6" s="1"/>
  <c r="AG544" i="6"/>
  <c r="U544" i="6"/>
  <c r="W544" i="6" s="1"/>
  <c r="AE544" i="6"/>
  <c r="AJ544" i="6"/>
  <c r="AI544" i="6"/>
  <c r="AW544" i="6"/>
  <c r="U526" i="6"/>
  <c r="W526" i="6" s="1"/>
  <c r="AW526" i="6"/>
  <c r="AE526" i="6"/>
  <c r="AJ526" i="6"/>
  <c r="AG526" i="6"/>
  <c r="AI526" i="6"/>
  <c r="AK526" i="6" s="1"/>
  <c r="AI454" i="6"/>
  <c r="AG454" i="6"/>
  <c r="AJ454" i="6"/>
  <c r="AE454" i="6"/>
  <c r="AH454" i="6" s="1"/>
  <c r="U454" i="6"/>
  <c r="W454" i="6" s="1"/>
  <c r="AW454" i="6"/>
  <c r="AE390" i="6"/>
  <c r="AW390" i="6"/>
  <c r="U390" i="6"/>
  <c r="W390" i="6" s="1"/>
  <c r="AI390" i="6"/>
  <c r="AG390" i="6"/>
  <c r="AJ390" i="6"/>
  <c r="AJ1103" i="6"/>
  <c r="AE1103" i="6"/>
  <c r="AW1103" i="6"/>
  <c r="AG1103" i="6"/>
  <c r="AI1103" i="6"/>
  <c r="U1103" i="6"/>
  <c r="W1103" i="6" s="1"/>
  <c r="AI1071" i="6"/>
  <c r="U1071" i="6"/>
  <c r="W1071" i="6" s="1"/>
  <c r="AJ1071" i="6"/>
  <c r="AG1071" i="6"/>
  <c r="AW1071" i="6"/>
  <c r="AE1071" i="6"/>
  <c r="AE802" i="6"/>
  <c r="AJ802" i="6"/>
  <c r="AG802" i="6"/>
  <c r="AI802" i="6"/>
  <c r="AK802" i="6" s="1"/>
  <c r="U802" i="6"/>
  <c r="W802" i="6" s="1"/>
  <c r="AW802" i="6"/>
  <c r="U755" i="6"/>
  <c r="W755" i="6" s="1"/>
  <c r="AE755" i="6"/>
  <c r="AW755" i="6"/>
  <c r="AI755" i="6"/>
  <c r="AJ755" i="6"/>
  <c r="AG755" i="6"/>
  <c r="AH755" i="6" s="1"/>
  <c r="U733" i="6"/>
  <c r="W733" i="6" s="1"/>
  <c r="AE733" i="6"/>
  <c r="AG733" i="6"/>
  <c r="AI733" i="6"/>
  <c r="AW733" i="6"/>
  <c r="AJ733" i="6"/>
  <c r="AW729" i="6"/>
  <c r="AJ729" i="6"/>
  <c r="AE729" i="6"/>
  <c r="AI729" i="6"/>
  <c r="U729" i="6"/>
  <c r="W729" i="6" s="1"/>
  <c r="AG729" i="6"/>
  <c r="AE723" i="6"/>
  <c r="AG723" i="6"/>
  <c r="AJ723" i="6"/>
  <c r="AW723" i="6"/>
  <c r="AI723" i="6"/>
  <c r="AK723" i="6" s="1"/>
  <c r="U723" i="6"/>
  <c r="W723" i="6" s="1"/>
  <c r="AI708" i="6"/>
  <c r="AE708" i="6"/>
  <c r="AW708" i="6"/>
  <c r="AG708" i="6"/>
  <c r="U708" i="6"/>
  <c r="W708" i="6" s="1"/>
  <c r="AJ708" i="6"/>
  <c r="AJ696" i="6"/>
  <c r="AW696" i="6"/>
  <c r="AI696" i="6"/>
  <c r="AG696" i="6"/>
  <c r="AE696" i="6"/>
  <c r="U696" i="6"/>
  <c r="W696" i="6" s="1"/>
  <c r="AE675" i="6"/>
  <c r="AI675" i="6"/>
  <c r="U675" i="6"/>
  <c r="W675" i="6" s="1"/>
  <c r="AJ675" i="6"/>
  <c r="AG675" i="6"/>
  <c r="AW675" i="6"/>
  <c r="AW662" i="6"/>
  <c r="AG662" i="6"/>
  <c r="U662" i="6"/>
  <c r="W662" i="6" s="1"/>
  <c r="AJ662" i="6"/>
  <c r="AE662" i="6"/>
  <c r="AI662" i="6"/>
  <c r="AW660" i="6"/>
  <c r="AE660" i="6"/>
  <c r="AJ660" i="6"/>
  <c r="U660" i="6"/>
  <c r="W660" i="6" s="1"/>
  <c r="AI660" i="6"/>
  <c r="AG660" i="6"/>
  <c r="U646" i="6"/>
  <c r="W646" i="6" s="1"/>
  <c r="AE646" i="6"/>
  <c r="AI646" i="6"/>
  <c r="AW646" i="6"/>
  <c r="AJ646" i="6"/>
  <c r="AG646" i="6"/>
  <c r="AI644" i="6"/>
  <c r="AE644" i="6"/>
  <c r="AW644" i="6"/>
  <c r="AG644" i="6"/>
  <c r="U644" i="6"/>
  <c r="W644" i="6" s="1"/>
  <c r="AJ644" i="6"/>
  <c r="AJ632" i="6"/>
  <c r="AW632" i="6"/>
  <c r="AI632" i="6"/>
  <c r="AG632" i="6"/>
  <c r="AE632" i="6"/>
  <c r="U632" i="6"/>
  <c r="W632" i="6" s="1"/>
  <c r="AJ616" i="6"/>
  <c r="AW616" i="6"/>
  <c r="AI616" i="6"/>
  <c r="AG616" i="6"/>
  <c r="AE616" i="6"/>
  <c r="U616" i="6"/>
  <c r="W616" i="6" s="1"/>
  <c r="AW553" i="6"/>
  <c r="U553" i="6"/>
  <c r="W553" i="6" s="1"/>
  <c r="AI553" i="6"/>
  <c r="AG553" i="6"/>
  <c r="AE553" i="6"/>
  <c r="AJ553" i="6"/>
  <c r="AG540" i="6"/>
  <c r="AI540" i="6"/>
  <c r="AW540" i="6"/>
  <c r="U540" i="6"/>
  <c r="W540" i="6" s="1"/>
  <c r="AJ540" i="6"/>
  <c r="AE540" i="6"/>
  <c r="AE431" i="6"/>
  <c r="AG431" i="6"/>
  <c r="U431" i="6"/>
  <c r="W431" i="6" s="1"/>
  <c r="AI431" i="6"/>
  <c r="AK431" i="6" s="1"/>
  <c r="AJ431" i="6"/>
  <c r="AW431" i="6"/>
  <c r="AE367" i="6"/>
  <c r="AG367" i="6"/>
  <c r="U367" i="6"/>
  <c r="W367" i="6" s="1"/>
  <c r="AJ367" i="6"/>
  <c r="AW367" i="6"/>
  <c r="AI367" i="6"/>
  <c r="AG273" i="6"/>
  <c r="AJ273" i="6"/>
  <c r="U273" i="6"/>
  <c r="W273" i="6" s="1"/>
  <c r="AI273" i="6"/>
  <c r="AE273" i="6"/>
  <c r="AH273" i="6" s="1"/>
  <c r="AW273" i="6"/>
  <c r="AE907" i="6"/>
  <c r="AI907" i="6"/>
  <c r="AW907" i="6"/>
  <c r="U907" i="6"/>
  <c r="W907" i="6" s="1"/>
  <c r="AG907" i="6"/>
  <c r="AJ907" i="6"/>
  <c r="AG852" i="6"/>
  <c r="U852" i="6"/>
  <c r="W852" i="6" s="1"/>
  <c r="AE852" i="6"/>
  <c r="AH852" i="6" s="1"/>
  <c r="AI852" i="6"/>
  <c r="AJ852" i="6"/>
  <c r="AW852" i="6"/>
  <c r="AI849" i="6"/>
  <c r="AJ849" i="6"/>
  <c r="U849" i="6"/>
  <c r="W849" i="6" s="1"/>
  <c r="AE849" i="6"/>
  <c r="AG849" i="6"/>
  <c r="AW849" i="6"/>
  <c r="AJ829" i="6"/>
  <c r="AG829" i="6"/>
  <c r="AI829" i="6"/>
  <c r="AW829" i="6"/>
  <c r="U829" i="6"/>
  <c r="W829" i="6" s="1"/>
  <c r="AE829" i="6"/>
  <c r="AH829" i="6" s="1"/>
  <c r="AI790" i="6"/>
  <c r="AJ790" i="6"/>
  <c r="U790" i="6"/>
  <c r="W790" i="6" s="1"/>
  <c r="AG790" i="6"/>
  <c r="AW790" i="6"/>
  <c r="AE790" i="6"/>
  <c r="AG779" i="6"/>
  <c r="AI779" i="6"/>
  <c r="AJ779" i="6"/>
  <c r="U779" i="6"/>
  <c r="W779" i="6" s="1"/>
  <c r="AW779" i="6"/>
  <c r="AE779" i="6"/>
  <c r="AE772" i="6"/>
  <c r="AG772" i="6"/>
  <c r="U772" i="6"/>
  <c r="W772" i="6" s="1"/>
  <c r="AI772" i="6"/>
  <c r="AJ772" i="6"/>
  <c r="AW772" i="6"/>
  <c r="AI745" i="6"/>
  <c r="AW745" i="6"/>
  <c r="AJ745" i="6"/>
  <c r="AE745" i="6"/>
  <c r="U745" i="6"/>
  <c r="W745" i="6" s="1"/>
  <c r="AG745" i="6"/>
  <c r="U719" i="6"/>
  <c r="W719" i="6" s="1"/>
  <c r="AG719" i="6"/>
  <c r="AE719" i="6"/>
  <c r="AJ719" i="6"/>
  <c r="AW719" i="6"/>
  <c r="AI719" i="6"/>
  <c r="AJ687" i="6"/>
  <c r="AW687" i="6"/>
  <c r="AE687" i="6"/>
  <c r="AI687" i="6"/>
  <c r="AG687" i="6"/>
  <c r="U687" i="6"/>
  <c r="W687" i="6" s="1"/>
  <c r="U536" i="6"/>
  <c r="W536" i="6" s="1"/>
  <c r="AE536" i="6"/>
  <c r="AI536" i="6"/>
  <c r="AW536" i="6"/>
  <c r="AJ536" i="6"/>
  <c r="AG536" i="6"/>
  <c r="AE533" i="6"/>
  <c r="AG533" i="6"/>
  <c r="AJ533" i="6"/>
  <c r="AW533" i="6"/>
  <c r="U533" i="6"/>
  <c r="W533" i="6" s="1"/>
  <c r="AI533" i="6"/>
  <c r="U420" i="6"/>
  <c r="W420" i="6" s="1"/>
  <c r="AW420" i="6"/>
  <c r="AG420" i="6"/>
  <c r="AI420" i="6"/>
  <c r="AE420" i="6"/>
  <c r="AJ420" i="6"/>
  <c r="AI388" i="6"/>
  <c r="AE388" i="6"/>
  <c r="AJ388" i="6"/>
  <c r="AG388" i="6"/>
  <c r="AW388" i="6"/>
  <c r="U388" i="6"/>
  <c r="W388" i="6" s="1"/>
  <c r="U342" i="6"/>
  <c r="W342" i="6" s="1"/>
  <c r="AG342" i="6"/>
  <c r="AJ342" i="6"/>
  <c r="AW342" i="6"/>
  <c r="AE342" i="6"/>
  <c r="AI342" i="6"/>
  <c r="AJ305" i="6"/>
  <c r="U305" i="6"/>
  <c r="W305" i="6" s="1"/>
  <c r="AE305" i="6"/>
  <c r="AI305" i="6"/>
  <c r="AG305" i="6"/>
  <c r="AW305" i="6"/>
  <c r="AE187" i="6"/>
  <c r="AW187" i="6"/>
  <c r="AJ187" i="6"/>
  <c r="U187" i="6"/>
  <c r="W187" i="6" s="1"/>
  <c r="AI187" i="6"/>
  <c r="AK187" i="6" s="1"/>
  <c r="AG187" i="6"/>
  <c r="U259" i="6"/>
  <c r="W259" i="6" s="1"/>
  <c r="AI259" i="6"/>
  <c r="AE259" i="6"/>
  <c r="AW259" i="6"/>
  <c r="AG259" i="6"/>
  <c r="AJ259" i="6"/>
  <c r="AG207" i="6"/>
  <c r="AJ207" i="6"/>
  <c r="AW207" i="6"/>
  <c r="AI207" i="6"/>
  <c r="U207" i="6"/>
  <c r="W207" i="6" s="1"/>
  <c r="AE207" i="6"/>
  <c r="AW150" i="6"/>
  <c r="AJ150" i="6"/>
  <c r="AG150" i="6"/>
  <c r="AI150" i="6"/>
  <c r="U150" i="6"/>
  <c r="W150" i="6" s="1"/>
  <c r="AE150" i="6"/>
  <c r="AG118" i="6"/>
  <c r="U118" i="6"/>
  <c r="W118" i="6" s="1"/>
  <c r="AE118" i="6"/>
  <c r="AJ118" i="6"/>
  <c r="AI118" i="6"/>
  <c r="AW118" i="6"/>
  <c r="AG301" i="6"/>
  <c r="AI301" i="6"/>
  <c r="U301" i="6"/>
  <c r="W301" i="6" s="1"/>
  <c r="AW301" i="6"/>
  <c r="AJ301" i="6"/>
  <c r="AE301" i="6"/>
  <c r="AG695" i="6"/>
  <c r="U695" i="6"/>
  <c r="W695" i="6" s="1"/>
  <c r="AJ695" i="6"/>
  <c r="AW695" i="6"/>
  <c r="AI695" i="6"/>
  <c r="AE695" i="6"/>
  <c r="AJ679" i="6"/>
  <c r="AW679" i="6"/>
  <c r="AI679" i="6"/>
  <c r="AE679" i="6"/>
  <c r="AH679" i="6" s="1"/>
  <c r="U679" i="6"/>
  <c r="W679" i="6" s="1"/>
  <c r="AG679" i="6"/>
  <c r="AG663" i="6"/>
  <c r="AE663" i="6"/>
  <c r="AJ663" i="6"/>
  <c r="AW663" i="6"/>
  <c r="AI663" i="6"/>
  <c r="U663" i="6"/>
  <c r="W663" i="6" s="1"/>
  <c r="AJ615" i="6"/>
  <c r="AW615" i="6"/>
  <c r="AI615" i="6"/>
  <c r="AE615" i="6"/>
  <c r="AH615" i="6" s="1"/>
  <c r="U615" i="6"/>
  <c r="W615" i="6" s="1"/>
  <c r="AG615" i="6"/>
  <c r="U602" i="6"/>
  <c r="W602" i="6" s="1"/>
  <c r="AE602" i="6"/>
  <c r="AG602" i="6"/>
  <c r="AI602" i="6"/>
  <c r="AW602" i="6"/>
  <c r="AJ602" i="6"/>
  <c r="AG560" i="6"/>
  <c r="U560" i="6"/>
  <c r="W560" i="6" s="1"/>
  <c r="AE560" i="6"/>
  <c r="AJ560" i="6"/>
  <c r="AI560" i="6"/>
  <c r="AW560" i="6"/>
  <c r="AE542" i="6"/>
  <c r="AW542" i="6"/>
  <c r="U542" i="6"/>
  <c r="W542" i="6" s="1"/>
  <c r="AJ542" i="6"/>
  <c r="AG542" i="6"/>
  <c r="AI542" i="6"/>
  <c r="AG525" i="6"/>
  <c r="U525" i="6"/>
  <c r="W525" i="6" s="1"/>
  <c r="AE525" i="6"/>
  <c r="AJ525" i="6"/>
  <c r="AW525" i="6"/>
  <c r="AI525" i="6"/>
  <c r="AJ471" i="6"/>
  <c r="AG471" i="6"/>
  <c r="AW471" i="6"/>
  <c r="U471" i="6"/>
  <c r="W471" i="6" s="1"/>
  <c r="AI471" i="6"/>
  <c r="AE471" i="6"/>
  <c r="AH471" i="6" s="1"/>
  <c r="AJ407" i="6"/>
  <c r="AG407" i="6"/>
  <c r="AW407" i="6"/>
  <c r="U407" i="6"/>
  <c r="W407" i="6" s="1"/>
  <c r="AI407" i="6"/>
  <c r="AE407" i="6"/>
  <c r="AH407" i="6" s="1"/>
  <c r="AW343" i="6"/>
  <c r="AE343" i="6"/>
  <c r="AJ343" i="6"/>
  <c r="AG343" i="6"/>
  <c r="AI343" i="6"/>
  <c r="U343" i="6"/>
  <c r="W343" i="6" s="1"/>
  <c r="AW311" i="6"/>
  <c r="AJ311" i="6"/>
  <c r="AG311" i="6"/>
  <c r="AI311" i="6"/>
  <c r="AK311" i="6" s="1"/>
  <c r="AE311" i="6"/>
  <c r="U311" i="6"/>
  <c r="W311" i="6" s="1"/>
  <c r="AE279" i="6"/>
  <c r="AJ279" i="6"/>
  <c r="AG279" i="6"/>
  <c r="AI279" i="6"/>
  <c r="U279" i="6"/>
  <c r="W279" i="6" s="1"/>
  <c r="AW279" i="6"/>
  <c r="AG856" i="6"/>
  <c r="AE856" i="6"/>
  <c r="AH856" i="6" s="1"/>
  <c r="U856" i="6"/>
  <c r="W856" i="6" s="1"/>
  <c r="AW856" i="6"/>
  <c r="AI856" i="6"/>
  <c r="AJ856" i="6"/>
  <c r="AG824" i="6"/>
  <c r="AE824" i="6"/>
  <c r="U824" i="6"/>
  <c r="W824" i="6" s="1"/>
  <c r="AW824" i="6"/>
  <c r="AI824" i="6"/>
  <c r="AJ824" i="6"/>
  <c r="AG770" i="6"/>
  <c r="AE770" i="6"/>
  <c r="U770" i="6"/>
  <c r="W770" i="6" s="1"/>
  <c r="AJ770" i="6"/>
  <c r="AW770" i="6"/>
  <c r="AI770" i="6"/>
  <c r="AK770" i="6" s="1"/>
  <c r="AI739" i="6"/>
  <c r="U739" i="6"/>
  <c r="W739" i="6" s="1"/>
  <c r="AJ739" i="6"/>
  <c r="AE739" i="6"/>
  <c r="AW739" i="6"/>
  <c r="AG739" i="6"/>
  <c r="AJ727" i="6"/>
  <c r="AW727" i="6"/>
  <c r="AI727" i="6"/>
  <c r="AE727" i="6"/>
  <c r="U727" i="6"/>
  <c r="W727" i="6" s="1"/>
  <c r="AG727" i="6"/>
  <c r="AJ707" i="6"/>
  <c r="AW707" i="6"/>
  <c r="AI707" i="6"/>
  <c r="AE707" i="6"/>
  <c r="U707" i="6"/>
  <c r="W707" i="6" s="1"/>
  <c r="AG707" i="6"/>
  <c r="AG694" i="6"/>
  <c r="U694" i="6"/>
  <c r="W694" i="6" s="1"/>
  <c r="AE694" i="6"/>
  <c r="AJ694" i="6"/>
  <c r="AI694" i="6"/>
  <c r="AW694" i="6"/>
  <c r="AJ680" i="6"/>
  <c r="AW680" i="6"/>
  <c r="AI680" i="6"/>
  <c r="AG680" i="6"/>
  <c r="AE680" i="6"/>
  <c r="U680" i="6"/>
  <c r="W680" i="6" s="1"/>
  <c r="AJ659" i="6"/>
  <c r="AW659" i="6"/>
  <c r="AI659" i="6"/>
  <c r="U659" i="6"/>
  <c r="W659" i="6" s="1"/>
  <c r="AE659" i="6"/>
  <c r="AG659" i="6"/>
  <c r="AG643" i="6"/>
  <c r="AJ643" i="6"/>
  <c r="AW643" i="6"/>
  <c r="U643" i="6"/>
  <c r="W643" i="6" s="1"/>
  <c r="AE643" i="6"/>
  <c r="AH643" i="6" s="1"/>
  <c r="AI643" i="6"/>
  <c r="AG630" i="6"/>
  <c r="AE630" i="6"/>
  <c r="U630" i="6"/>
  <c r="W630" i="6" s="1"/>
  <c r="AI630" i="6"/>
  <c r="AW630" i="6"/>
  <c r="AJ630" i="6"/>
  <c r="AW628" i="6"/>
  <c r="AE628" i="6"/>
  <c r="AJ628" i="6"/>
  <c r="U628" i="6"/>
  <c r="W628" i="6" s="1"/>
  <c r="AI628" i="6"/>
  <c r="AG628" i="6"/>
  <c r="AW614" i="6"/>
  <c r="AJ614" i="6"/>
  <c r="AG614" i="6"/>
  <c r="AI614" i="6"/>
  <c r="AE614" i="6"/>
  <c r="U614" i="6"/>
  <c r="W614" i="6" s="1"/>
  <c r="AI612" i="6"/>
  <c r="AE612" i="6"/>
  <c r="AW612" i="6"/>
  <c r="AG612" i="6"/>
  <c r="U612" i="6"/>
  <c r="W612" i="6" s="1"/>
  <c r="AJ612" i="6"/>
  <c r="AJ600" i="6"/>
  <c r="AW600" i="6"/>
  <c r="AI600" i="6"/>
  <c r="AG600" i="6"/>
  <c r="AE600" i="6"/>
  <c r="U600" i="6"/>
  <c r="W600" i="6" s="1"/>
  <c r="AJ584" i="6"/>
  <c r="AW584" i="6"/>
  <c r="AI584" i="6"/>
  <c r="AG584" i="6"/>
  <c r="AE584" i="6"/>
  <c r="U584" i="6"/>
  <c r="W584" i="6" s="1"/>
  <c r="U537" i="6"/>
  <c r="W537" i="6" s="1"/>
  <c r="AG537" i="6"/>
  <c r="AE537" i="6"/>
  <c r="AJ537" i="6"/>
  <c r="AW537" i="6"/>
  <c r="AI537" i="6"/>
  <c r="AJ327" i="6"/>
  <c r="AE327" i="6"/>
  <c r="AW327" i="6"/>
  <c r="AG327" i="6"/>
  <c r="AI327" i="6"/>
  <c r="U327" i="6"/>
  <c r="W327" i="6" s="1"/>
  <c r="AJ269" i="6"/>
  <c r="AG269" i="6"/>
  <c r="AI269" i="6"/>
  <c r="U269" i="6"/>
  <c r="W269" i="6" s="1"/>
  <c r="AW269" i="6"/>
  <c r="AE269" i="6"/>
  <c r="AH269" i="6" s="1"/>
  <c r="AW237" i="6"/>
  <c r="U237" i="6"/>
  <c r="W237" i="6" s="1"/>
  <c r="AJ237" i="6"/>
  <c r="AG237" i="6"/>
  <c r="AI237" i="6"/>
  <c r="AE237" i="6"/>
  <c r="AH237" i="6" s="1"/>
  <c r="AJ205" i="6"/>
  <c r="U205" i="6"/>
  <c r="W205" i="6" s="1"/>
  <c r="AI205" i="6"/>
  <c r="AG205" i="6"/>
  <c r="AW205" i="6"/>
  <c r="AE205" i="6"/>
  <c r="AW173" i="6"/>
  <c r="U173" i="6"/>
  <c r="W173" i="6" s="1"/>
  <c r="AJ173" i="6"/>
  <c r="AG173" i="6"/>
  <c r="AE173" i="6"/>
  <c r="AI173" i="6"/>
  <c r="AG881" i="6"/>
  <c r="U881" i="6"/>
  <c r="W881" i="6" s="1"/>
  <c r="AE881" i="6"/>
  <c r="AI881" i="6"/>
  <c r="AW881" i="6"/>
  <c r="AJ881" i="6"/>
  <c r="AG858" i="6"/>
  <c r="AW858" i="6"/>
  <c r="AI858" i="6"/>
  <c r="AJ858" i="6"/>
  <c r="U858" i="6"/>
  <c r="W858" i="6" s="1"/>
  <c r="AE858" i="6"/>
  <c r="AG836" i="6"/>
  <c r="U836" i="6"/>
  <c r="W836" i="6" s="1"/>
  <c r="AI836" i="6"/>
  <c r="AJ836" i="6"/>
  <c r="AW836" i="6"/>
  <c r="AE836" i="6"/>
  <c r="AW833" i="6"/>
  <c r="AI833" i="6"/>
  <c r="AJ833" i="6"/>
  <c r="AG833" i="6"/>
  <c r="U833" i="6"/>
  <c r="W833" i="6" s="1"/>
  <c r="AE833" i="6"/>
  <c r="U749" i="6"/>
  <c r="W749" i="6" s="1"/>
  <c r="AE749" i="6"/>
  <c r="AG749" i="6"/>
  <c r="AI749" i="6"/>
  <c r="AJ749" i="6"/>
  <c r="AW749" i="6"/>
  <c r="U731" i="6"/>
  <c r="W731" i="6" s="1"/>
  <c r="AG731" i="6"/>
  <c r="AI731" i="6"/>
  <c r="AJ731" i="6"/>
  <c r="AE731" i="6"/>
  <c r="AW731" i="6"/>
  <c r="AW706" i="6"/>
  <c r="AJ706" i="6"/>
  <c r="U706" i="6"/>
  <c r="W706" i="6" s="1"/>
  <c r="AI706" i="6"/>
  <c r="AE706" i="6"/>
  <c r="AG706" i="6"/>
  <c r="AW674" i="6"/>
  <c r="AJ674" i="6"/>
  <c r="AE674" i="6"/>
  <c r="AG674" i="6"/>
  <c r="AI674" i="6"/>
  <c r="U674" i="6"/>
  <c r="W674" i="6" s="1"/>
  <c r="AG391" i="6"/>
  <c r="AJ391" i="6"/>
  <c r="U391" i="6"/>
  <c r="W391" i="6" s="1"/>
  <c r="AI391" i="6"/>
  <c r="AE391" i="6"/>
  <c r="AH391" i="6" s="1"/>
  <c r="AW391" i="6"/>
  <c r="AW181" i="6"/>
  <c r="AE181" i="6"/>
  <c r="AJ181" i="6"/>
  <c r="U181" i="6"/>
  <c r="W181" i="6" s="1"/>
  <c r="AG181" i="6"/>
  <c r="AI181" i="6"/>
  <c r="AK181" i="6" s="1"/>
  <c r="AI348" i="6"/>
  <c r="AE348" i="6"/>
  <c r="U348" i="6"/>
  <c r="W348" i="6" s="1"/>
  <c r="AJ348" i="6"/>
  <c r="AG348" i="6"/>
  <c r="AW348" i="6"/>
  <c r="AW294" i="6"/>
  <c r="AG294" i="6"/>
  <c r="AI294" i="6"/>
  <c r="U294" i="6"/>
  <c r="W294" i="6" s="1"/>
  <c r="AJ294" i="6"/>
  <c r="AE294" i="6"/>
  <c r="AH294" i="6" s="1"/>
  <c r="AJ282" i="6"/>
  <c r="U282" i="6"/>
  <c r="W282" i="6" s="1"/>
  <c r="AW282" i="6"/>
  <c r="AG282" i="6"/>
  <c r="AI282" i="6"/>
  <c r="AE282" i="6"/>
  <c r="AE251" i="6"/>
  <c r="AW251" i="6"/>
  <c r="AJ251" i="6"/>
  <c r="AG251" i="6"/>
  <c r="U251" i="6"/>
  <c r="W251" i="6" s="1"/>
  <c r="AI251" i="6"/>
  <c r="AE374" i="6"/>
  <c r="U374" i="6"/>
  <c r="W374" i="6" s="1"/>
  <c r="AJ374" i="6"/>
  <c r="AW374" i="6"/>
  <c r="AI374" i="6"/>
  <c r="AK374" i="6" s="1"/>
  <c r="AG374" i="6"/>
  <c r="AE324" i="6"/>
  <c r="AG324" i="6"/>
  <c r="AJ324" i="6"/>
  <c r="AW324" i="6"/>
  <c r="U324" i="6"/>
  <c r="W324" i="6" s="1"/>
  <c r="AI324" i="6"/>
  <c r="AW157" i="6"/>
  <c r="U157" i="6"/>
  <c r="W157" i="6" s="1"/>
  <c r="AI157" i="6"/>
  <c r="AG157" i="6"/>
  <c r="AJ157" i="6"/>
  <c r="AE157" i="6"/>
  <c r="AG125" i="6"/>
  <c r="AI125" i="6"/>
  <c r="AE125" i="6"/>
  <c r="U125" i="6"/>
  <c r="W125" i="6" s="1"/>
  <c r="AJ125" i="6"/>
  <c r="AW125" i="6"/>
  <c r="AJ86" i="6"/>
  <c r="AG86" i="6"/>
  <c r="AI86" i="6"/>
  <c r="AW86" i="6"/>
  <c r="AE86" i="6"/>
  <c r="U86" i="6"/>
  <c r="W86" i="6" s="1"/>
  <c r="AE29" i="6"/>
  <c r="U29" i="6"/>
  <c r="W29" i="6" s="1"/>
  <c r="AG29" i="6"/>
  <c r="AW29" i="6"/>
  <c r="AI29" i="6"/>
  <c r="AK29" i="6" s="1"/>
  <c r="AJ29" i="6"/>
  <c r="AG257" i="6"/>
  <c r="U257" i="6"/>
  <c r="W257" i="6" s="1"/>
  <c r="AI257" i="6"/>
  <c r="AJ257" i="6"/>
  <c r="AW257" i="6"/>
  <c r="AE257" i="6"/>
  <c r="AH257" i="6" s="1"/>
  <c r="AJ171" i="6"/>
  <c r="AG171" i="6"/>
  <c r="AE171" i="6"/>
  <c r="AI171" i="6"/>
  <c r="AK171" i="6" s="1"/>
  <c r="U171" i="6"/>
  <c r="W171" i="6" s="1"/>
  <c r="AW171" i="6"/>
  <c r="U158" i="6"/>
  <c r="W158" i="6" s="1"/>
  <c r="AE158" i="6"/>
  <c r="AI158" i="6"/>
  <c r="AW158" i="6"/>
  <c r="AG158" i="6"/>
  <c r="AJ158" i="6"/>
  <c r="AJ139" i="6"/>
  <c r="AE139" i="6"/>
  <c r="AW139" i="6"/>
  <c r="U139" i="6"/>
  <c r="W139" i="6" s="1"/>
  <c r="AI139" i="6"/>
  <c r="AG139" i="6"/>
  <c r="AG94" i="6"/>
  <c r="AJ94" i="6"/>
  <c r="AI94" i="6"/>
  <c r="AW94" i="6"/>
  <c r="U94" i="6"/>
  <c r="W94" i="6" s="1"/>
  <c r="AE94" i="6"/>
  <c r="AH94" i="6" s="1"/>
  <c r="AW68" i="6"/>
  <c r="U68" i="6"/>
  <c r="W68" i="6" s="1"/>
  <c r="AJ68" i="6"/>
  <c r="AE68" i="6"/>
  <c r="AI68" i="6"/>
  <c r="AG68" i="6"/>
  <c r="AG37" i="6"/>
  <c r="U37" i="6"/>
  <c r="W37" i="6" s="1"/>
  <c r="AE37" i="6"/>
  <c r="AI37" i="6"/>
  <c r="AJ37" i="6"/>
  <c r="AW37" i="6"/>
  <c r="AE20" i="6"/>
  <c r="U20" i="6"/>
  <c r="W20" i="6" s="1"/>
  <c r="AI20" i="6"/>
  <c r="AG20" i="6"/>
  <c r="AJ20" i="6"/>
  <c r="AW20" i="6"/>
  <c r="AJ14" i="6"/>
  <c r="U14" i="6"/>
  <c r="W14" i="6" s="1"/>
  <c r="AI14" i="6"/>
  <c r="AG14" i="6"/>
  <c r="AW14" i="6"/>
  <c r="AE14" i="6"/>
  <c r="AI414" i="6"/>
  <c r="AE414" i="6"/>
  <c r="AG414" i="6"/>
  <c r="AJ414" i="6"/>
  <c r="AW414" i="6"/>
  <c r="U414" i="6"/>
  <c r="W414" i="6" s="1"/>
  <c r="U337" i="6"/>
  <c r="W337" i="6" s="1"/>
  <c r="AG337" i="6"/>
  <c r="AE337" i="6"/>
  <c r="AI337" i="6"/>
  <c r="AW337" i="6"/>
  <c r="AJ337" i="6"/>
  <c r="U286" i="6"/>
  <c r="W286" i="6" s="1"/>
  <c r="AE286" i="6"/>
  <c r="AI286" i="6"/>
  <c r="AJ286" i="6"/>
  <c r="AG286" i="6"/>
  <c r="AW286" i="6"/>
  <c r="AW243" i="6"/>
  <c r="AG243" i="6"/>
  <c r="AJ243" i="6"/>
  <c r="AE243" i="6"/>
  <c r="AH243" i="6" s="1"/>
  <c r="AI243" i="6"/>
  <c r="U243" i="6"/>
  <c r="W243" i="6" s="1"/>
  <c r="AJ234" i="6"/>
  <c r="AE234" i="6"/>
  <c r="AI234" i="6"/>
  <c r="U234" i="6"/>
  <c r="W234" i="6" s="1"/>
  <c r="AW234" i="6"/>
  <c r="AG234" i="6"/>
  <c r="U84" i="6"/>
  <c r="W84" i="6" s="1"/>
  <c r="AW84" i="6"/>
  <c r="AI84" i="6"/>
  <c r="AG84" i="6"/>
  <c r="AJ84" i="6"/>
  <c r="AE84" i="6"/>
  <c r="AG52" i="6"/>
  <c r="AJ52" i="6"/>
  <c r="U52" i="6"/>
  <c r="W52" i="6" s="1"/>
  <c r="AW52" i="6"/>
  <c r="AE52" i="6"/>
  <c r="AH52" i="6" s="1"/>
  <c r="AI52" i="6"/>
  <c r="AJ3" i="6"/>
  <c r="AI3" i="6"/>
  <c r="AG3" i="6"/>
  <c r="AE3" i="6"/>
  <c r="U3" i="6"/>
  <c r="W3" i="6" s="1"/>
  <c r="AW3" i="6"/>
  <c r="AI209" i="6"/>
  <c r="AG209" i="6"/>
  <c r="AW209" i="6"/>
  <c r="AE209" i="6"/>
  <c r="AJ209" i="6"/>
  <c r="U209" i="6"/>
  <c r="W209" i="6" s="1"/>
  <c r="AI233" i="6"/>
  <c r="AE233" i="6"/>
  <c r="AW233" i="6"/>
  <c r="AG233" i="6"/>
  <c r="AJ233" i="6"/>
  <c r="U233" i="6"/>
  <c r="W233" i="6" s="1"/>
  <c r="AG123" i="6"/>
  <c r="AE123" i="6"/>
  <c r="U123" i="6"/>
  <c r="W123" i="6" s="1"/>
  <c r="AW123" i="6"/>
  <c r="AI123" i="6"/>
  <c r="AJ123" i="6"/>
  <c r="U115" i="6"/>
  <c r="W115" i="6" s="1"/>
  <c r="AW115" i="6"/>
  <c r="AG115" i="6"/>
  <c r="AI115" i="6"/>
  <c r="AE115" i="6"/>
  <c r="AJ115" i="6"/>
  <c r="AJ27" i="6"/>
  <c r="AE27" i="6"/>
  <c r="AH27" i="6" s="1"/>
  <c r="AW27" i="6"/>
  <c r="AG27" i="6"/>
  <c r="AI27" i="6"/>
  <c r="U27" i="6"/>
  <c r="W27" i="6" s="1"/>
  <c r="AJ1942" i="6"/>
  <c r="AG1942" i="6"/>
  <c r="AW1942" i="6"/>
  <c r="U1942" i="6"/>
  <c r="W1942" i="6" s="1"/>
  <c r="AE1942" i="6"/>
  <c r="AI1942" i="6"/>
  <c r="U1856" i="6"/>
  <c r="W1856" i="6" s="1"/>
  <c r="AI1856" i="6"/>
  <c r="AW1856" i="6"/>
  <c r="AJ1856" i="6"/>
  <c r="AE1856" i="6"/>
  <c r="AG1856" i="6"/>
  <c r="AG2020" i="6"/>
  <c r="AI2020" i="6"/>
  <c r="AJ2020" i="6"/>
  <c r="AE2020" i="6"/>
  <c r="AH2020" i="6" s="1"/>
  <c r="U2020" i="6"/>
  <c r="W2020" i="6" s="1"/>
  <c r="AW2020" i="6"/>
  <c r="AW1990" i="6"/>
  <c r="AI1990" i="6"/>
  <c r="AJ1990" i="6"/>
  <c r="AG1990" i="6"/>
  <c r="U1990" i="6"/>
  <c r="W1990" i="6" s="1"/>
  <c r="AE1990" i="6"/>
  <c r="AH1990" i="6" s="1"/>
  <c r="AW1950" i="6"/>
  <c r="AG1950" i="6"/>
  <c r="AJ1950" i="6"/>
  <c r="AE1950" i="6"/>
  <c r="AH1950" i="6" s="1"/>
  <c r="AI1950" i="6"/>
  <c r="U1950" i="6"/>
  <c r="W1950" i="6" s="1"/>
  <c r="AJ1919" i="6"/>
  <c r="AW1919" i="6"/>
  <c r="AG1919" i="6"/>
  <c r="U1919" i="6"/>
  <c r="W1919" i="6" s="1"/>
  <c r="AI1919" i="6"/>
  <c r="AE1919" i="6"/>
  <c r="AH1919" i="6" s="1"/>
  <c r="AG2030" i="6"/>
  <c r="AW2030" i="6"/>
  <c r="AJ2030" i="6"/>
  <c r="U2030" i="6"/>
  <c r="W2030" i="6" s="1"/>
  <c r="AI2030" i="6"/>
  <c r="AE2030" i="6"/>
  <c r="AH2030" i="6" s="1"/>
  <c r="AG1946" i="6"/>
  <c r="AJ1946" i="6"/>
  <c r="U1946" i="6"/>
  <c r="W1946" i="6" s="1"/>
  <c r="AI1946" i="6"/>
  <c r="AE1946" i="6"/>
  <c r="AH1946" i="6" s="1"/>
  <c r="AW1946" i="6"/>
  <c r="AJ1925" i="6"/>
  <c r="AE1925" i="6"/>
  <c r="AI1925" i="6"/>
  <c r="AW1925" i="6"/>
  <c r="AG1925" i="6"/>
  <c r="U1925" i="6"/>
  <c r="W1925" i="6" s="1"/>
  <c r="U1974" i="6"/>
  <c r="W1974" i="6" s="1"/>
  <c r="AE1974" i="6"/>
  <c r="AG1974" i="6"/>
  <c r="AW1974" i="6"/>
  <c r="AI1974" i="6"/>
  <c r="AJ1974" i="6"/>
  <c r="AI1895" i="6"/>
  <c r="AW1895" i="6"/>
  <c r="AJ1895" i="6"/>
  <c r="AG1895" i="6"/>
  <c r="U1895" i="6"/>
  <c r="W1895" i="6" s="1"/>
  <c r="AE1895" i="6"/>
  <c r="U1840" i="6"/>
  <c r="W1840" i="6" s="1"/>
  <c r="AG1840" i="6"/>
  <c r="AJ1840" i="6"/>
  <c r="AI1840" i="6"/>
  <c r="AW1840" i="6"/>
  <c r="AE1840" i="6"/>
  <c r="AH1840" i="6" s="1"/>
  <c r="AW1606" i="6"/>
  <c r="AJ1606" i="6"/>
  <c r="AG1606" i="6"/>
  <c r="U1606" i="6"/>
  <c r="W1606" i="6" s="1"/>
  <c r="AI1606" i="6"/>
  <c r="AE1606" i="6"/>
  <c r="AJ658" i="6"/>
  <c r="AI658" i="6"/>
  <c r="AW658" i="6"/>
  <c r="AE658" i="6"/>
  <c r="U658" i="6"/>
  <c r="W658" i="6" s="1"/>
  <c r="AG658" i="6"/>
  <c r="AI626" i="6"/>
  <c r="AW626" i="6"/>
  <c r="AE626" i="6"/>
  <c r="U626" i="6"/>
  <c r="W626" i="6" s="1"/>
  <c r="AG626" i="6"/>
  <c r="AJ626" i="6"/>
  <c r="AI594" i="6"/>
  <c r="AW594" i="6"/>
  <c r="AJ594" i="6"/>
  <c r="AE594" i="6"/>
  <c r="U594" i="6"/>
  <c r="W594" i="6" s="1"/>
  <c r="AG594" i="6"/>
  <c r="AW423" i="6"/>
  <c r="AJ423" i="6"/>
  <c r="AI423" i="6"/>
  <c r="AK423" i="6" s="1"/>
  <c r="U423" i="6"/>
  <c r="W423" i="6" s="1"/>
  <c r="AE423" i="6"/>
  <c r="AG423" i="6"/>
  <c r="AG359" i="6"/>
  <c r="U359" i="6"/>
  <c r="W359" i="6" s="1"/>
  <c r="AJ359" i="6"/>
  <c r="AI359" i="6"/>
  <c r="AE359" i="6"/>
  <c r="AH359" i="6" s="1"/>
  <c r="AW359" i="6"/>
  <c r="AE261" i="6"/>
  <c r="AJ261" i="6"/>
  <c r="U261" i="6"/>
  <c r="W261" i="6" s="1"/>
  <c r="AI261" i="6"/>
  <c r="AK261" i="6" s="1"/>
  <c r="AG261" i="6"/>
  <c r="AW261" i="6"/>
  <c r="AI229" i="6"/>
  <c r="U229" i="6"/>
  <c r="W229" i="6" s="1"/>
  <c r="AW229" i="6"/>
  <c r="AG229" i="6"/>
  <c r="AJ229" i="6"/>
  <c r="AE229" i="6"/>
  <c r="AH229" i="6" s="1"/>
  <c r="U197" i="6"/>
  <c r="W197" i="6" s="1"/>
  <c r="AJ197" i="6"/>
  <c r="AG197" i="6"/>
  <c r="AI197" i="6"/>
  <c r="AK197" i="6" s="1"/>
  <c r="AE197" i="6"/>
  <c r="AW197" i="6"/>
  <c r="AI165" i="6"/>
  <c r="U165" i="6"/>
  <c r="W165" i="6" s="1"/>
  <c r="AW165" i="6"/>
  <c r="AG165" i="6"/>
  <c r="AE165" i="6"/>
  <c r="AJ165" i="6"/>
  <c r="AI452" i="6"/>
  <c r="U452" i="6"/>
  <c r="W452" i="6" s="1"/>
  <c r="AJ452" i="6"/>
  <c r="AG452" i="6"/>
  <c r="AW452" i="6"/>
  <c r="AE452" i="6"/>
  <c r="AG444" i="6"/>
  <c r="AW444" i="6"/>
  <c r="AI444" i="6"/>
  <c r="AJ444" i="6"/>
  <c r="U444" i="6"/>
  <c r="W444" i="6" s="1"/>
  <c r="AE444" i="6"/>
  <c r="AE406" i="6"/>
  <c r="U406" i="6"/>
  <c r="W406" i="6" s="1"/>
  <c r="AW406" i="6"/>
  <c r="AI406" i="6"/>
  <c r="AK406" i="6" s="1"/>
  <c r="AG406" i="6"/>
  <c r="AJ406" i="6"/>
  <c r="AE239" i="6"/>
  <c r="U239" i="6"/>
  <c r="W239" i="6" s="1"/>
  <c r="AI239" i="6"/>
  <c r="AJ239" i="6"/>
  <c r="AG239" i="6"/>
  <c r="AW239" i="6"/>
  <c r="U163" i="6"/>
  <c r="W163" i="6" s="1"/>
  <c r="AJ163" i="6"/>
  <c r="AG163" i="6"/>
  <c r="AI163" i="6"/>
  <c r="AW163" i="6"/>
  <c r="AE163" i="6"/>
  <c r="U124" i="6"/>
  <c r="W124" i="6" s="1"/>
  <c r="AE124" i="6"/>
  <c r="AJ124" i="6"/>
  <c r="AI124" i="6"/>
  <c r="AW124" i="6"/>
  <c r="AG124" i="6"/>
  <c r="U93" i="6"/>
  <c r="W93" i="6" s="1"/>
  <c r="AW93" i="6"/>
  <c r="AG93" i="6"/>
  <c r="AI93" i="6"/>
  <c r="AE93" i="6"/>
  <c r="AJ93" i="6"/>
  <c r="AG60" i="6"/>
  <c r="AW60" i="6"/>
  <c r="AI60" i="6"/>
  <c r="U60" i="6"/>
  <c r="W60" i="6" s="1"/>
  <c r="AE60" i="6"/>
  <c r="AH60" i="6" s="1"/>
  <c r="AJ60" i="6"/>
  <c r="AG344" i="6"/>
  <c r="AE344" i="6"/>
  <c r="AH344" i="6" s="1"/>
  <c r="U344" i="6"/>
  <c r="W344" i="6" s="1"/>
  <c r="AW344" i="6"/>
  <c r="AI344" i="6"/>
  <c r="AJ344" i="6"/>
  <c r="AJ318" i="6"/>
  <c r="AG318" i="6"/>
  <c r="AW318" i="6"/>
  <c r="AE318" i="6"/>
  <c r="AI318" i="6"/>
  <c r="U318" i="6"/>
  <c r="W318" i="6" s="1"/>
  <c r="AG272" i="6"/>
  <c r="U272" i="6"/>
  <c r="W272" i="6" s="1"/>
  <c r="AE272" i="6"/>
  <c r="AH272" i="6" s="1"/>
  <c r="AW272" i="6"/>
  <c r="AJ272" i="6"/>
  <c r="AI272" i="6"/>
  <c r="AJ226" i="6"/>
  <c r="AW226" i="6"/>
  <c r="AG226" i="6"/>
  <c r="AI226" i="6"/>
  <c r="U226" i="6"/>
  <c r="W226" i="6" s="1"/>
  <c r="AE226" i="6"/>
  <c r="AH226" i="6" s="1"/>
  <c r="U132" i="6"/>
  <c r="W132" i="6" s="1"/>
  <c r="AG132" i="6"/>
  <c r="AE132" i="6"/>
  <c r="AW132" i="6"/>
  <c r="AJ132" i="6"/>
  <c r="AI132" i="6"/>
  <c r="AW101" i="6"/>
  <c r="U101" i="6"/>
  <c r="W101" i="6" s="1"/>
  <c r="AI101" i="6"/>
  <c r="AJ101" i="6"/>
  <c r="AG101" i="6"/>
  <c r="AE101" i="6"/>
  <c r="AG62" i="6"/>
  <c r="U62" i="6"/>
  <c r="W62" i="6" s="1"/>
  <c r="AE62" i="6"/>
  <c r="AH62" i="6" s="1"/>
  <c r="AI62" i="6"/>
  <c r="AW62" i="6"/>
  <c r="AJ62" i="6"/>
  <c r="AI43" i="6"/>
  <c r="U43" i="6"/>
  <c r="W43" i="6" s="1"/>
  <c r="AJ43" i="6"/>
  <c r="AE43" i="6"/>
  <c r="AW43" i="6"/>
  <c r="AG43" i="6"/>
  <c r="U13" i="6"/>
  <c r="W13" i="6" s="1"/>
  <c r="AW13" i="6"/>
  <c r="AG13" i="6"/>
  <c r="AI13" i="6"/>
  <c r="AE13" i="6"/>
  <c r="AJ13" i="6"/>
  <c r="AG446" i="6"/>
  <c r="AJ446" i="6"/>
  <c r="AW446" i="6"/>
  <c r="U446" i="6"/>
  <c r="W446" i="6" s="1"/>
  <c r="AI446" i="6"/>
  <c r="AE446" i="6"/>
  <c r="AG314" i="6"/>
  <c r="U314" i="6"/>
  <c r="W314" i="6" s="1"/>
  <c r="AE314" i="6"/>
  <c r="AH314" i="6" s="1"/>
  <c r="AJ314" i="6"/>
  <c r="AW314" i="6"/>
  <c r="AI314" i="6"/>
  <c r="AI179" i="6"/>
  <c r="U179" i="6"/>
  <c r="W179" i="6" s="1"/>
  <c r="AW179" i="6"/>
  <c r="AE179" i="6"/>
  <c r="AJ179" i="6"/>
  <c r="AG179" i="6"/>
  <c r="AI170" i="6"/>
  <c r="AE170" i="6"/>
  <c r="AW170" i="6"/>
  <c r="U170" i="6"/>
  <c r="W170" i="6" s="1"/>
  <c r="AJ170" i="6"/>
  <c r="AG170" i="6"/>
  <c r="AG140" i="6"/>
  <c r="U140" i="6"/>
  <c r="W140" i="6" s="1"/>
  <c r="AE140" i="6"/>
  <c r="AJ140" i="6"/>
  <c r="AW140" i="6"/>
  <c r="AI140" i="6"/>
  <c r="AK140" i="6" s="1"/>
  <c r="AW83" i="6"/>
  <c r="AG83" i="6"/>
  <c r="AI83" i="6"/>
  <c r="U83" i="6"/>
  <c r="W83" i="6" s="1"/>
  <c r="AJ83" i="6"/>
  <c r="AE83" i="6"/>
  <c r="AH83" i="6" s="1"/>
  <c r="AG91" i="6"/>
  <c r="AW91" i="6"/>
  <c r="AE91" i="6"/>
  <c r="AI91" i="6"/>
  <c r="AK91" i="6" s="1"/>
  <c r="U91" i="6"/>
  <c r="W91" i="6" s="1"/>
  <c r="AJ91" i="6"/>
  <c r="AW2057" i="6"/>
  <c r="AJ2057" i="6"/>
  <c r="AI2057" i="6"/>
  <c r="AG2057" i="6"/>
  <c r="AE2057" i="6"/>
  <c r="U2057" i="6"/>
  <c r="W2057" i="6" s="1"/>
  <c r="AW1980" i="6"/>
  <c r="AI1980" i="6"/>
  <c r="AG1980" i="6"/>
  <c r="U1980" i="6"/>
  <c r="W1980" i="6" s="1"/>
  <c r="AJ1980" i="6"/>
  <c r="AE1980" i="6"/>
  <c r="AH1980" i="6" s="1"/>
  <c r="AI1855" i="6"/>
  <c r="AG1855" i="6"/>
  <c r="U1855" i="6"/>
  <c r="W1855" i="6" s="1"/>
  <c r="AW1855" i="6"/>
  <c r="AJ1855" i="6"/>
  <c r="AE1855" i="6"/>
  <c r="AH1855" i="6" s="1"/>
  <c r="AW1867" i="6"/>
  <c r="AG1867" i="6"/>
  <c r="AI1867" i="6"/>
  <c r="U1867" i="6"/>
  <c r="W1867" i="6" s="1"/>
  <c r="AJ1867" i="6"/>
  <c r="AE1867" i="6"/>
  <c r="AH1867" i="6" s="1"/>
  <c r="AG2026" i="6"/>
  <c r="AI2026" i="6"/>
  <c r="U2026" i="6"/>
  <c r="W2026" i="6" s="1"/>
  <c r="AW2026" i="6"/>
  <c r="AE2026" i="6"/>
  <c r="AH2026" i="6" s="1"/>
  <c r="AJ2026" i="6"/>
  <c r="AJ1911" i="6"/>
  <c r="AW1911" i="6"/>
  <c r="AI1911" i="6"/>
  <c r="AG1911" i="6"/>
  <c r="AE1911" i="6"/>
  <c r="U1911" i="6"/>
  <c r="W1911" i="6" s="1"/>
  <c r="AW1982" i="6"/>
  <c r="AI1982" i="6"/>
  <c r="AJ1982" i="6"/>
  <c r="AG1982" i="6"/>
  <c r="U1982" i="6"/>
  <c r="W1982" i="6" s="1"/>
  <c r="AE1982" i="6"/>
  <c r="AW1907" i="6"/>
  <c r="AG1907" i="6"/>
  <c r="AJ1907" i="6"/>
  <c r="AE1907" i="6"/>
  <c r="U1907" i="6"/>
  <c r="W1907" i="6" s="1"/>
  <c r="AI1907" i="6"/>
  <c r="AK1907" i="6" s="1"/>
  <c r="U1622" i="6"/>
  <c r="W1622" i="6" s="1"/>
  <c r="AW1622" i="6"/>
  <c r="AE1622" i="6"/>
  <c r="AI1622" i="6"/>
  <c r="AJ1622" i="6"/>
  <c r="AG1622" i="6"/>
  <c r="AJ1625" i="6"/>
  <c r="AW1625" i="6"/>
  <c r="AG1625" i="6"/>
  <c r="AE1625" i="6"/>
  <c r="U1625" i="6"/>
  <c r="W1625" i="6" s="1"/>
  <c r="AI1625" i="6"/>
  <c r="AK1625" i="6" s="1"/>
  <c r="AG292" i="6"/>
  <c r="U292" i="6"/>
  <c r="W292" i="6" s="1"/>
  <c r="AE292" i="6"/>
  <c r="AH292" i="6" s="1"/>
  <c r="AW292" i="6"/>
  <c r="AI292" i="6"/>
  <c r="AJ292" i="6"/>
  <c r="AG258" i="6"/>
  <c r="AW258" i="6"/>
  <c r="AI258" i="6"/>
  <c r="U258" i="6"/>
  <c r="W258" i="6" s="1"/>
  <c r="AJ258" i="6"/>
  <c r="AE258" i="6"/>
  <c r="AG247" i="6"/>
  <c r="U247" i="6"/>
  <c r="W247" i="6" s="1"/>
  <c r="AE247" i="6"/>
  <c r="AH247" i="6" s="1"/>
  <c r="AI247" i="6"/>
  <c r="AW247" i="6"/>
  <c r="AJ247" i="6"/>
  <c r="AW235" i="6"/>
  <c r="AG235" i="6"/>
  <c r="AE235" i="6"/>
  <c r="U235" i="6"/>
  <c r="W235" i="6" s="1"/>
  <c r="AI235" i="6"/>
  <c r="AK235" i="6" s="1"/>
  <c r="AJ235" i="6"/>
  <c r="AG225" i="6"/>
  <c r="AW225" i="6"/>
  <c r="AI225" i="6"/>
  <c r="AJ225" i="6"/>
  <c r="U225" i="6"/>
  <c r="W225" i="6" s="1"/>
  <c r="AE225" i="6"/>
  <c r="AH225" i="6" s="1"/>
  <c r="AJ194" i="6"/>
  <c r="U194" i="6"/>
  <c r="W194" i="6" s="1"/>
  <c r="AW194" i="6"/>
  <c r="AI194" i="6"/>
  <c r="AG194" i="6"/>
  <c r="AE194" i="6"/>
  <c r="U126" i="6"/>
  <c r="W126" i="6" s="1"/>
  <c r="AE126" i="6"/>
  <c r="AJ126" i="6"/>
  <c r="AI126" i="6"/>
  <c r="AW126" i="6"/>
  <c r="AG126" i="6"/>
  <c r="AJ107" i="6"/>
  <c r="U107" i="6"/>
  <c r="W107" i="6" s="1"/>
  <c r="AW107" i="6"/>
  <c r="AG107" i="6"/>
  <c r="AI107" i="6"/>
  <c r="AE107" i="6"/>
  <c r="AH107" i="6" s="1"/>
  <c r="U69" i="6"/>
  <c r="W69" i="6" s="1"/>
  <c r="AW69" i="6"/>
  <c r="AI69" i="6"/>
  <c r="AG69" i="6"/>
  <c r="AJ69" i="6"/>
  <c r="AE69" i="6"/>
  <c r="U36" i="6"/>
  <c r="W36" i="6" s="1"/>
  <c r="AG36" i="6"/>
  <c r="AE36" i="6"/>
  <c r="AI36" i="6"/>
  <c r="AW36" i="6"/>
  <c r="AJ36" i="6"/>
  <c r="AJ478" i="6"/>
  <c r="AW478" i="6"/>
  <c r="U478" i="6"/>
  <c r="W478" i="6" s="1"/>
  <c r="AI478" i="6"/>
  <c r="AE478" i="6"/>
  <c r="AG478" i="6"/>
  <c r="AG350" i="6"/>
  <c r="AJ350" i="6"/>
  <c r="AW350" i="6"/>
  <c r="U350" i="6"/>
  <c r="W350" i="6" s="1"/>
  <c r="AI350" i="6"/>
  <c r="AE350" i="6"/>
  <c r="U332" i="6"/>
  <c r="W332" i="6" s="1"/>
  <c r="AE332" i="6"/>
  <c r="AG332" i="6"/>
  <c r="AI332" i="6"/>
  <c r="AJ332" i="6"/>
  <c r="AW332" i="6"/>
  <c r="AI326" i="6"/>
  <c r="U326" i="6"/>
  <c r="W326" i="6" s="1"/>
  <c r="AJ326" i="6"/>
  <c r="AE326" i="6"/>
  <c r="AW326" i="6"/>
  <c r="AG326" i="6"/>
  <c r="U275" i="6"/>
  <c r="W275" i="6" s="1"/>
  <c r="AE275" i="6"/>
  <c r="AG275" i="6"/>
  <c r="AJ275" i="6"/>
  <c r="AI275" i="6"/>
  <c r="AW275" i="6"/>
  <c r="U211" i="6"/>
  <c r="W211" i="6" s="1"/>
  <c r="AG211" i="6"/>
  <c r="AI211" i="6"/>
  <c r="AW211" i="6"/>
  <c r="AJ211" i="6"/>
  <c r="AE211" i="6"/>
  <c r="AH211" i="6" s="1"/>
  <c r="AJ202" i="6"/>
  <c r="AE202" i="6"/>
  <c r="AI202" i="6"/>
  <c r="U202" i="6"/>
  <c r="W202" i="6" s="1"/>
  <c r="AW202" i="6"/>
  <c r="AG202" i="6"/>
  <c r="AI134" i="6"/>
  <c r="AE134" i="6"/>
  <c r="AW134" i="6"/>
  <c r="U134" i="6"/>
  <c r="W134" i="6" s="1"/>
  <c r="AJ134" i="6"/>
  <c r="AG134" i="6"/>
  <c r="AJ108" i="6"/>
  <c r="U108" i="6"/>
  <c r="W108" i="6" s="1"/>
  <c r="AW108" i="6"/>
  <c r="AE108" i="6"/>
  <c r="AI108" i="6"/>
  <c r="AG108" i="6"/>
  <c r="AW76" i="6"/>
  <c r="AE76" i="6"/>
  <c r="AI76" i="6"/>
  <c r="AG76" i="6"/>
  <c r="AJ76" i="6"/>
  <c r="U76" i="6"/>
  <c r="W76" i="6" s="1"/>
  <c r="U44" i="6"/>
  <c r="W44" i="6" s="1"/>
  <c r="AG44" i="6"/>
  <c r="AE44" i="6"/>
  <c r="AJ44" i="6"/>
  <c r="AW44" i="6"/>
  <c r="AI44" i="6"/>
  <c r="AJ110" i="6"/>
  <c r="U110" i="6"/>
  <c r="W110" i="6" s="1"/>
  <c r="AI110" i="6"/>
  <c r="AG110" i="6"/>
  <c r="AW110" i="6"/>
  <c r="AE110" i="6"/>
  <c r="AH110" i="6" s="1"/>
  <c r="AE59" i="6"/>
  <c r="U59" i="6"/>
  <c r="W59" i="6" s="1"/>
  <c r="AG59" i="6"/>
  <c r="AW59" i="6"/>
  <c r="AI59" i="6"/>
  <c r="AK59" i="6" s="1"/>
  <c r="AJ59" i="6"/>
  <c r="AE177" i="6"/>
  <c r="AJ177" i="6"/>
  <c r="AI177" i="6"/>
  <c r="AG177" i="6"/>
  <c r="AW177" i="6"/>
  <c r="U177" i="6"/>
  <c r="W177" i="6" s="1"/>
  <c r="AE11" i="6"/>
  <c r="U11" i="6"/>
  <c r="W11" i="6" s="1"/>
  <c r="AG11" i="6"/>
  <c r="AW11" i="6"/>
  <c r="AI11" i="6"/>
  <c r="AK11" i="6" s="1"/>
  <c r="AJ11" i="6"/>
  <c r="U9" i="6"/>
  <c r="W9" i="6" s="1"/>
  <c r="AG9" i="6"/>
  <c r="AI9" i="6"/>
  <c r="AJ9" i="6"/>
  <c r="AE9" i="6"/>
  <c r="AW9" i="6"/>
  <c r="AE241" i="6"/>
  <c r="AJ241" i="6"/>
  <c r="AI241" i="6"/>
  <c r="AK241" i="6" s="1"/>
  <c r="AG241" i="6"/>
  <c r="AH241" i="6" s="1"/>
  <c r="AW241" i="6"/>
  <c r="U241" i="6"/>
  <c r="W241" i="6" s="1"/>
  <c r="AE19" i="6"/>
  <c r="AG19" i="6"/>
  <c r="U19" i="6"/>
  <c r="W19" i="6" s="1"/>
  <c r="AW19" i="6"/>
  <c r="AI19" i="6"/>
  <c r="AK19" i="6" s="1"/>
  <c r="AJ19" i="6"/>
  <c r="AG2029" i="6"/>
  <c r="U2029" i="6"/>
  <c r="W2029" i="6" s="1"/>
  <c r="AI2029" i="6"/>
  <c r="AW2029" i="6"/>
  <c r="AE2029" i="6"/>
  <c r="AH2029" i="6" s="1"/>
  <c r="AJ2029" i="6"/>
  <c r="AW1954" i="6"/>
  <c r="AG1954" i="6"/>
  <c r="AJ1954" i="6"/>
  <c r="AE1954" i="6"/>
  <c r="AI1954" i="6"/>
  <c r="U1954" i="6"/>
  <c r="W1954" i="6" s="1"/>
  <c r="AE1872" i="6"/>
  <c r="AW1872" i="6"/>
  <c r="AG1872" i="6"/>
  <c r="U1872" i="6"/>
  <c r="W1872" i="6" s="1"/>
  <c r="AJ1872" i="6"/>
  <c r="AI1872" i="6"/>
  <c r="AK1872" i="6" s="1"/>
  <c r="AW1851" i="6"/>
  <c r="AE1851" i="6"/>
  <c r="AJ1851" i="6"/>
  <c r="AI1851" i="6"/>
  <c r="AG1851" i="6"/>
  <c r="U1851" i="6"/>
  <c r="W1851" i="6" s="1"/>
  <c r="AW2025" i="6"/>
  <c r="AG2025" i="6"/>
  <c r="AJ2025" i="6"/>
  <c r="U2025" i="6"/>
  <c r="W2025" i="6" s="1"/>
  <c r="AI2025" i="6"/>
  <c r="AE2025" i="6"/>
  <c r="AH2025" i="6" s="1"/>
  <c r="AG1994" i="6"/>
  <c r="AE1994" i="6"/>
  <c r="U1994" i="6"/>
  <c r="W1994" i="6" s="1"/>
  <c r="AI1994" i="6"/>
  <c r="AJ1994" i="6"/>
  <c r="AW1994" i="6"/>
  <c r="AI1968" i="6"/>
  <c r="AG1968" i="6"/>
  <c r="AW1968" i="6"/>
  <c r="AE1968" i="6"/>
  <c r="AH1968" i="6" s="1"/>
  <c r="AJ1968" i="6"/>
  <c r="U1968" i="6"/>
  <c r="W1968" i="6" s="1"/>
  <c r="AE1923" i="6"/>
  <c r="U1923" i="6"/>
  <c r="W1923" i="6" s="1"/>
  <c r="AG1923" i="6"/>
  <c r="AI1923" i="6"/>
  <c r="AJ1923" i="6"/>
  <c r="AW1923" i="6"/>
  <c r="AW1887" i="6"/>
  <c r="AJ1887" i="6"/>
  <c r="AG1887" i="6"/>
  <c r="AI1887" i="6"/>
  <c r="AK1887" i="6" s="1"/>
  <c r="AE1887" i="6"/>
  <c r="U1887" i="6"/>
  <c r="W1887" i="6" s="1"/>
  <c r="AG1960" i="6"/>
  <c r="AE1960" i="6"/>
  <c r="AI1960" i="6"/>
  <c r="AW1960" i="6"/>
  <c r="U1960" i="6"/>
  <c r="W1960" i="6" s="1"/>
  <c r="AJ1960" i="6"/>
  <c r="AG1934" i="6"/>
  <c r="AW1934" i="6"/>
  <c r="AJ1934" i="6"/>
  <c r="U1934" i="6"/>
  <c r="W1934" i="6" s="1"/>
  <c r="AE1934" i="6"/>
  <c r="AH1934" i="6" s="1"/>
  <c r="AI1934" i="6"/>
  <c r="U1877" i="6"/>
  <c r="W1877" i="6" s="1"/>
  <c r="AI1877" i="6"/>
  <c r="AJ1877" i="6"/>
  <c r="AG1877" i="6"/>
  <c r="AW1877" i="6"/>
  <c r="AE1877" i="6"/>
  <c r="AH1877" i="6" s="1"/>
  <c r="AG2045" i="6"/>
  <c r="AJ2045" i="6"/>
  <c r="AW2045" i="6"/>
  <c r="AE2045" i="6"/>
  <c r="AH2045" i="6" s="1"/>
  <c r="AI2045" i="6"/>
  <c r="U2045" i="6"/>
  <c r="W2045" i="6" s="1"/>
  <c r="AG1972" i="6"/>
  <c r="AW1972" i="6"/>
  <c r="AJ1972" i="6"/>
  <c r="AI1972" i="6"/>
  <c r="U1972" i="6"/>
  <c r="W1972" i="6" s="1"/>
  <c r="AE1972" i="6"/>
  <c r="AG1921" i="6"/>
  <c r="AW1921" i="6"/>
  <c r="AI1921" i="6"/>
  <c r="AJ1921" i="6"/>
  <c r="U1921" i="6"/>
  <c r="W1921" i="6" s="1"/>
  <c r="AE1921" i="6"/>
  <c r="AH1921" i="6" s="1"/>
  <c r="AW1903" i="6"/>
  <c r="AJ1903" i="6"/>
  <c r="AG1903" i="6"/>
  <c r="U1903" i="6"/>
  <c r="W1903" i="6" s="1"/>
  <c r="AI1903" i="6"/>
  <c r="AE1903" i="6"/>
  <c r="AJ1638" i="6"/>
  <c r="U1638" i="6"/>
  <c r="W1638" i="6" s="1"/>
  <c r="AW1638" i="6"/>
  <c r="AE1638" i="6"/>
  <c r="AI1638" i="6"/>
  <c r="AG1638" i="6"/>
  <c r="AJ1564" i="6"/>
  <c r="AI1564" i="6"/>
  <c r="U1564" i="6"/>
  <c r="W1564" i="6" s="1"/>
  <c r="AG1564" i="6"/>
  <c r="AW1564" i="6"/>
  <c r="AE1564" i="6"/>
  <c r="U1583" i="6"/>
  <c r="W1583" i="6" s="1"/>
  <c r="AG1583" i="6"/>
  <c r="AE1583" i="6"/>
  <c r="AJ1583" i="6"/>
  <c r="AI1583" i="6"/>
  <c r="AW1583" i="6"/>
  <c r="AG61" i="6"/>
  <c r="U61" i="6"/>
  <c r="W61" i="6" s="1"/>
  <c r="AE61" i="6"/>
  <c r="AJ61" i="6"/>
  <c r="AW61" i="6"/>
  <c r="AI61" i="6"/>
  <c r="AE267" i="6"/>
  <c r="U267" i="6"/>
  <c r="W267" i="6" s="1"/>
  <c r="AI267" i="6"/>
  <c r="AJ267" i="6"/>
  <c r="AW267" i="6"/>
  <c r="AG267" i="6"/>
  <c r="AG215" i="6"/>
  <c r="AE215" i="6"/>
  <c r="U215" i="6"/>
  <c r="W215" i="6" s="1"/>
  <c r="AJ215" i="6"/>
  <c r="AI215" i="6"/>
  <c r="AW215" i="6"/>
  <c r="AI203" i="6"/>
  <c r="AJ203" i="6"/>
  <c r="AW203" i="6"/>
  <c r="AG203" i="6"/>
  <c r="AE203" i="6"/>
  <c r="U203" i="6"/>
  <c r="W203" i="6" s="1"/>
  <c r="U193" i="6"/>
  <c r="W193" i="6" s="1"/>
  <c r="AI193" i="6"/>
  <c r="AJ193" i="6"/>
  <c r="AE193" i="6"/>
  <c r="AW193" i="6"/>
  <c r="AG193" i="6"/>
  <c r="AE183" i="6"/>
  <c r="U183" i="6"/>
  <c r="W183" i="6" s="1"/>
  <c r="AG183" i="6"/>
  <c r="AI183" i="6"/>
  <c r="AK183" i="6" s="1"/>
  <c r="AW183" i="6"/>
  <c r="AJ183" i="6"/>
  <c r="AJ162" i="6"/>
  <c r="U162" i="6"/>
  <c r="W162" i="6" s="1"/>
  <c r="AW162" i="6"/>
  <c r="AG162" i="6"/>
  <c r="AI162" i="6"/>
  <c r="AE162" i="6"/>
  <c r="AH162" i="6" s="1"/>
  <c r="AE133" i="6"/>
  <c r="U133" i="6"/>
  <c r="W133" i="6" s="1"/>
  <c r="AG133" i="6"/>
  <c r="AW133" i="6"/>
  <c r="AI133" i="6"/>
  <c r="AK133" i="6" s="1"/>
  <c r="AJ133" i="6"/>
  <c r="AE100" i="6"/>
  <c r="AJ100" i="6"/>
  <c r="AG100" i="6"/>
  <c r="AI100" i="6"/>
  <c r="U100" i="6"/>
  <c r="W100" i="6" s="1"/>
  <c r="AW100" i="6"/>
  <c r="AI75" i="6"/>
  <c r="AG75" i="6"/>
  <c r="AJ75" i="6"/>
  <c r="AE75" i="6"/>
  <c r="AW75" i="6"/>
  <c r="U75" i="6"/>
  <c r="W75" i="6" s="1"/>
  <c r="U30" i="6"/>
  <c r="W30" i="6" s="1"/>
  <c r="AE30" i="6"/>
  <c r="AW30" i="6"/>
  <c r="AG30" i="6"/>
  <c r="AJ30" i="6"/>
  <c r="AI30" i="6"/>
  <c r="AK30" i="6" s="1"/>
  <c r="AJ148" i="6"/>
  <c r="AW148" i="6"/>
  <c r="AI148" i="6"/>
  <c r="AK148" i="6" s="1"/>
  <c r="U148" i="6"/>
  <c r="W148" i="6" s="1"/>
  <c r="AE148" i="6"/>
  <c r="AG148" i="6"/>
  <c r="U142" i="6"/>
  <c r="W142" i="6" s="1"/>
  <c r="AE142" i="6"/>
  <c r="AH142" i="6" s="1"/>
  <c r="AG142" i="6"/>
  <c r="AJ142" i="6"/>
  <c r="AI142" i="6"/>
  <c r="AW142" i="6"/>
  <c r="U382" i="6"/>
  <c r="W382" i="6" s="1"/>
  <c r="AE382" i="6"/>
  <c r="AI382" i="6"/>
  <c r="AG382" i="6"/>
  <c r="AH382" i="6" s="1"/>
  <c r="AJ382" i="6"/>
  <c r="AW382" i="6"/>
  <c r="AG287" i="6"/>
  <c r="U287" i="6"/>
  <c r="W287" i="6" s="1"/>
  <c r="AE287" i="6"/>
  <c r="AW287" i="6"/>
  <c r="AJ287" i="6"/>
  <c r="AI287" i="6"/>
  <c r="AK287" i="6" s="1"/>
  <c r="AG266" i="6"/>
  <c r="AJ266" i="6"/>
  <c r="AE266" i="6"/>
  <c r="AH266" i="6" s="1"/>
  <c r="AI266" i="6"/>
  <c r="U266" i="6"/>
  <c r="W266" i="6" s="1"/>
  <c r="AW266" i="6"/>
  <c r="U102" i="6"/>
  <c r="W102" i="6" s="1"/>
  <c r="AJ102" i="6"/>
  <c r="AG102" i="6"/>
  <c r="AI102" i="6"/>
  <c r="AE102" i="6"/>
  <c r="AH102" i="6" s="1"/>
  <c r="AW102" i="6"/>
  <c r="AW70" i="6"/>
  <c r="U70" i="6"/>
  <c r="W70" i="6" s="1"/>
  <c r="AJ70" i="6"/>
  <c r="AG70" i="6"/>
  <c r="AI70" i="6"/>
  <c r="AE70" i="6"/>
  <c r="AW38" i="6"/>
  <c r="U38" i="6"/>
  <c r="W38" i="6" s="1"/>
  <c r="AJ38" i="6"/>
  <c r="AG38" i="6"/>
  <c r="AI38" i="6"/>
  <c r="AE38" i="6"/>
  <c r="AG116" i="6"/>
  <c r="AJ116" i="6"/>
  <c r="AW116" i="6"/>
  <c r="AE116" i="6"/>
  <c r="AH116" i="6" s="1"/>
  <c r="AI116" i="6"/>
  <c r="U116" i="6"/>
  <c r="W116" i="6" s="1"/>
  <c r="AE78" i="6"/>
  <c r="AJ78" i="6"/>
  <c r="U78" i="6"/>
  <c r="W78" i="6" s="1"/>
  <c r="AI78" i="6"/>
  <c r="AG78" i="6"/>
  <c r="AW78" i="6"/>
  <c r="U46" i="6"/>
  <c r="W46" i="6" s="1"/>
  <c r="AE46" i="6"/>
  <c r="AG46" i="6"/>
  <c r="AI46" i="6"/>
  <c r="AW46" i="6"/>
  <c r="AJ46" i="6"/>
  <c r="AJ265" i="6"/>
  <c r="AE265" i="6"/>
  <c r="AI265" i="6"/>
  <c r="AG265" i="6"/>
  <c r="AW265" i="6"/>
  <c r="U265" i="6"/>
  <c r="W265" i="6" s="1"/>
  <c r="AW169" i="6"/>
  <c r="AG169" i="6"/>
  <c r="AI169" i="6"/>
  <c r="U169" i="6"/>
  <c r="W169" i="6" s="1"/>
  <c r="AJ169" i="6"/>
  <c r="AE169" i="6"/>
  <c r="AH169" i="6" s="1"/>
  <c r="U155" i="6"/>
  <c r="W155" i="6" s="1"/>
  <c r="AE155" i="6"/>
  <c r="AH155" i="6" s="1"/>
  <c r="AG155" i="6"/>
  <c r="AW155" i="6"/>
  <c r="AI155" i="6"/>
  <c r="AJ155" i="6"/>
  <c r="AG51" i="6"/>
  <c r="AW51" i="6"/>
  <c r="U51" i="6"/>
  <c r="W51" i="6" s="1"/>
  <c r="AI51" i="6"/>
  <c r="AE51" i="6"/>
  <c r="AH51" i="6" s="1"/>
  <c r="AJ51" i="6"/>
  <c r="U201" i="6"/>
  <c r="W201" i="6" s="1"/>
  <c r="AE201" i="6"/>
  <c r="AG201" i="6"/>
  <c r="AI201" i="6"/>
  <c r="AW201" i="6"/>
  <c r="AJ201" i="6"/>
  <c r="AW147" i="6"/>
  <c r="U147" i="6"/>
  <c r="W147" i="6" s="1"/>
  <c r="AI147" i="6"/>
  <c r="AG147" i="6"/>
  <c r="AJ147" i="6"/>
  <c r="AE147" i="6"/>
  <c r="AW2053" i="6"/>
  <c r="AI2053" i="6"/>
  <c r="AJ2053" i="6"/>
  <c r="AG2053" i="6"/>
  <c r="AE2053" i="6"/>
  <c r="U2053" i="6"/>
  <c r="W2053" i="6" s="1"/>
  <c r="AG2005" i="6"/>
  <c r="AW2005" i="6"/>
  <c r="AJ2005" i="6"/>
  <c r="AI2005" i="6"/>
  <c r="AK2005" i="6" s="1"/>
  <c r="AE2005" i="6"/>
  <c r="AH2005" i="6" s="1"/>
  <c r="U2005" i="6"/>
  <c r="W2005" i="6" s="1"/>
  <c r="AE1930" i="6"/>
  <c r="U1930" i="6"/>
  <c r="W1930" i="6" s="1"/>
  <c r="AW1930" i="6"/>
  <c r="AI1930" i="6"/>
  <c r="AG1930" i="6"/>
  <c r="AJ1930" i="6"/>
  <c r="AI1880" i="6"/>
  <c r="AW1880" i="6"/>
  <c r="AJ1880" i="6"/>
  <c r="U1880" i="6"/>
  <c r="W1880" i="6" s="1"/>
  <c r="AE1880" i="6"/>
  <c r="AG1880" i="6"/>
  <c r="AJ1871" i="6"/>
  <c r="AE1871" i="6"/>
  <c r="AI1871" i="6"/>
  <c r="U1871" i="6"/>
  <c r="W1871" i="6" s="1"/>
  <c r="AW1871" i="6"/>
  <c r="AG1871" i="6"/>
  <c r="AG1848" i="6"/>
  <c r="AE1848" i="6"/>
  <c r="AH1848" i="6" s="1"/>
  <c r="AW1848" i="6"/>
  <c r="U1848" i="6"/>
  <c r="W1848" i="6" s="1"/>
  <c r="AJ1848" i="6"/>
  <c r="AI1848" i="6"/>
  <c r="AK1848" i="6" s="1"/>
  <c r="U2038" i="6"/>
  <c r="W2038" i="6" s="1"/>
  <c r="AW2038" i="6"/>
  <c r="AG2038" i="6"/>
  <c r="AE2038" i="6"/>
  <c r="AH2038" i="6" s="1"/>
  <c r="AJ2038" i="6"/>
  <c r="AI2038" i="6"/>
  <c r="AK2038" i="6" s="1"/>
  <c r="AJ1920" i="6"/>
  <c r="AW1920" i="6"/>
  <c r="AI1920" i="6"/>
  <c r="AE1920" i="6"/>
  <c r="AH1920" i="6" s="1"/>
  <c r="AG1920" i="6"/>
  <c r="U1920" i="6"/>
  <c r="W1920" i="6" s="1"/>
  <c r="U1883" i="6"/>
  <c r="W1883" i="6" s="1"/>
  <c r="AW1883" i="6"/>
  <c r="AG1883" i="6"/>
  <c r="AE1883" i="6"/>
  <c r="AH1883" i="6" s="1"/>
  <c r="AI1883" i="6"/>
  <c r="AJ1883" i="6"/>
  <c r="AW1976" i="6"/>
  <c r="AJ1976" i="6"/>
  <c r="AE1976" i="6"/>
  <c r="AI1976" i="6"/>
  <c r="U1976" i="6"/>
  <c r="W1976" i="6" s="1"/>
  <c r="AG1976" i="6"/>
  <c r="AJ1977" i="6"/>
  <c r="AW1977" i="6"/>
  <c r="AG1977" i="6"/>
  <c r="U1977" i="6"/>
  <c r="W1977" i="6" s="1"/>
  <c r="AE1977" i="6"/>
  <c r="AH1977" i="6" s="1"/>
  <c r="AI1977" i="6"/>
  <c r="AW1899" i="6"/>
  <c r="AG1899" i="6"/>
  <c r="AI1899" i="6"/>
  <c r="AJ1899" i="6"/>
  <c r="AE1899" i="6"/>
  <c r="U1899" i="6"/>
  <c r="W1899" i="6" s="1"/>
  <c r="AG1636" i="6"/>
  <c r="AW1636" i="6"/>
  <c r="AJ1636" i="6"/>
  <c r="U1636" i="6"/>
  <c r="W1636" i="6" s="1"/>
  <c r="AE1636" i="6"/>
  <c r="AH1636" i="6" s="1"/>
  <c r="AI1636" i="6"/>
  <c r="AG1610" i="6"/>
  <c r="U1610" i="6"/>
  <c r="W1610" i="6" s="1"/>
  <c r="AW1610" i="6"/>
  <c r="AE1610" i="6"/>
  <c r="AH1610" i="6" s="1"/>
  <c r="AI1610" i="6"/>
  <c r="AJ1610" i="6"/>
  <c r="AW1628" i="6"/>
  <c r="AJ1628" i="6"/>
  <c r="U1628" i="6"/>
  <c r="W1628" i="6" s="1"/>
  <c r="AG1628" i="6"/>
  <c r="AE1628" i="6"/>
  <c r="AI1628" i="6"/>
  <c r="AI1554" i="6"/>
  <c r="U1554" i="6"/>
  <c r="W1554" i="6" s="1"/>
  <c r="AE1554" i="6"/>
  <c r="AG1554" i="6"/>
  <c r="AW1554" i="6"/>
  <c r="AJ1554" i="6"/>
  <c r="AJ1633" i="6"/>
  <c r="AG1633" i="6"/>
  <c r="AW1633" i="6"/>
  <c r="AE1633" i="6"/>
  <c r="U1633" i="6"/>
  <c r="W1633" i="6" s="1"/>
  <c r="AI1633" i="6"/>
  <c r="AG1559" i="6"/>
  <c r="AI1559" i="6"/>
  <c r="AE1559" i="6"/>
  <c r="AH1559" i="6" s="1"/>
  <c r="AJ1559" i="6"/>
  <c r="U1559" i="6"/>
  <c r="W1559" i="6" s="1"/>
  <c r="AW1559" i="6"/>
  <c r="AG1486" i="6"/>
  <c r="AI1486" i="6"/>
  <c r="AW1486" i="6"/>
  <c r="AJ1486" i="6"/>
  <c r="U1486" i="6"/>
  <c r="W1486" i="6" s="1"/>
  <c r="AE1486" i="6"/>
  <c r="AE1448" i="6"/>
  <c r="U1448" i="6"/>
  <c r="W1448" i="6" s="1"/>
  <c r="AI1448" i="6"/>
  <c r="AK1448" i="6" s="1"/>
  <c r="AJ1448" i="6"/>
  <c r="AW1448" i="6"/>
  <c r="AG1448" i="6"/>
  <c r="AG1434" i="6"/>
  <c r="AI1434" i="6"/>
  <c r="U1434" i="6"/>
  <c r="W1434" i="6" s="1"/>
  <c r="AJ1434" i="6"/>
  <c r="AE1434" i="6"/>
  <c r="AH1434" i="6" s="1"/>
  <c r="AW1434" i="6"/>
  <c r="AG1524" i="6"/>
  <c r="U1524" i="6"/>
  <c r="W1524" i="6" s="1"/>
  <c r="AW1524" i="6"/>
  <c r="AI1524" i="6"/>
  <c r="AE1524" i="6"/>
  <c r="AH1524" i="6" s="1"/>
  <c r="AJ1524" i="6"/>
  <c r="AG1456" i="6"/>
  <c r="U1456" i="6"/>
  <c r="W1456" i="6" s="1"/>
  <c r="AE1456" i="6"/>
  <c r="AW1456" i="6"/>
  <c r="AI1456" i="6"/>
  <c r="AJ1456" i="6"/>
  <c r="AG1440" i="6"/>
  <c r="AE1440" i="6"/>
  <c r="AH1440" i="6" s="1"/>
  <c r="U1440" i="6"/>
  <c r="W1440" i="6" s="1"/>
  <c r="AJ1440" i="6"/>
  <c r="AW1440" i="6"/>
  <c r="AI1440" i="6"/>
  <c r="AK1440" i="6" s="1"/>
  <c r="AG1426" i="6"/>
  <c r="U1426" i="6"/>
  <c r="W1426" i="6" s="1"/>
  <c r="AI1426" i="6"/>
  <c r="AE1426" i="6"/>
  <c r="AJ1426" i="6"/>
  <c r="AW1426" i="6"/>
  <c r="AW1390" i="6"/>
  <c r="AG1390" i="6"/>
  <c r="AJ1390" i="6"/>
  <c r="AI1390" i="6"/>
  <c r="AK1390" i="6" s="1"/>
  <c r="AE1390" i="6"/>
  <c r="U1390" i="6"/>
  <c r="W1390" i="6" s="1"/>
  <c r="AG1510" i="6"/>
  <c r="AJ1510" i="6"/>
  <c r="AE1510" i="6"/>
  <c r="AI1510" i="6"/>
  <c r="AK1510" i="6" s="1"/>
  <c r="AW1510" i="6"/>
  <c r="U1510" i="6"/>
  <c r="W1510" i="6" s="1"/>
  <c r="AI1496" i="6"/>
  <c r="U1496" i="6"/>
  <c r="W1496" i="6" s="1"/>
  <c r="AJ1496" i="6"/>
  <c r="AW1496" i="6"/>
  <c r="AE1496" i="6"/>
  <c r="AG1496" i="6"/>
  <c r="AW1490" i="6"/>
  <c r="AI1490" i="6"/>
  <c r="AJ1490" i="6"/>
  <c r="AG1490" i="6"/>
  <c r="U1490" i="6"/>
  <c r="W1490" i="6" s="1"/>
  <c r="AE1490" i="6"/>
  <c r="AJ1550" i="6"/>
  <c r="U1550" i="6"/>
  <c r="W1550" i="6" s="1"/>
  <c r="AI1550" i="6"/>
  <c r="AK1550" i="6" s="1"/>
  <c r="AG1550" i="6"/>
  <c r="AE1550" i="6"/>
  <c r="AW1550" i="6"/>
  <c r="AG1536" i="6"/>
  <c r="AE1536" i="6"/>
  <c r="AI1536" i="6"/>
  <c r="U1536" i="6"/>
  <c r="W1536" i="6" s="1"/>
  <c r="AJ1536" i="6"/>
  <c r="AW1536" i="6"/>
  <c r="AI1526" i="6"/>
  <c r="AG1526" i="6"/>
  <c r="AE1526" i="6"/>
  <c r="AJ1526" i="6"/>
  <c r="AW1526" i="6"/>
  <c r="U1526" i="6"/>
  <c r="W1526" i="6" s="1"/>
  <c r="AG1476" i="6"/>
  <c r="U1476" i="6"/>
  <c r="W1476" i="6" s="1"/>
  <c r="AW1476" i="6"/>
  <c r="AE1476" i="6"/>
  <c r="AI1476" i="6"/>
  <c r="AJ1476" i="6"/>
  <c r="AG1462" i="6"/>
  <c r="AI1462" i="6"/>
  <c r="AJ1462" i="6"/>
  <c r="AW1462" i="6"/>
  <c r="U1462" i="6"/>
  <c r="W1462" i="6" s="1"/>
  <c r="AE1462" i="6"/>
  <c r="AH1462" i="6" s="1"/>
  <c r="AG1444" i="6"/>
  <c r="AW1444" i="6"/>
  <c r="AI1444" i="6"/>
  <c r="AJ1444" i="6"/>
  <c r="U1444" i="6"/>
  <c r="W1444" i="6" s="1"/>
  <c r="AE1444" i="6"/>
  <c r="AG1387" i="6"/>
  <c r="U1387" i="6"/>
  <c r="W1387" i="6" s="1"/>
  <c r="AE1387" i="6"/>
  <c r="AH1387" i="6" s="1"/>
  <c r="AW1387" i="6"/>
  <c r="AI1387" i="6"/>
  <c r="AJ1387" i="6"/>
  <c r="AG1350" i="6"/>
  <c r="AI1350" i="6"/>
  <c r="AW1350" i="6"/>
  <c r="U1350" i="6"/>
  <c r="W1350" i="6" s="1"/>
  <c r="AJ1350" i="6"/>
  <c r="AE1350" i="6"/>
  <c r="AW1328" i="6"/>
  <c r="AG1328" i="6"/>
  <c r="AI1328" i="6"/>
  <c r="AJ1328" i="6"/>
  <c r="U1328" i="6"/>
  <c r="W1328" i="6" s="1"/>
  <c r="AE1328" i="6"/>
  <c r="AH1328" i="6" s="1"/>
  <c r="AE1117" i="6"/>
  <c r="AG1117" i="6"/>
  <c r="AJ1117" i="6"/>
  <c r="AI1117" i="6"/>
  <c r="U1117" i="6"/>
  <c r="W1117" i="6" s="1"/>
  <c r="AW1117" i="6"/>
  <c r="AW1044" i="6"/>
  <c r="AI1044" i="6"/>
  <c r="AJ1044" i="6"/>
  <c r="U1044" i="6"/>
  <c r="W1044" i="6" s="1"/>
  <c r="AE1044" i="6"/>
  <c r="AG1044" i="6"/>
  <c r="AW1034" i="6"/>
  <c r="AI1034" i="6"/>
  <c r="U1034" i="6"/>
  <c r="W1034" i="6" s="1"/>
  <c r="AE1034" i="6"/>
  <c r="AJ1034" i="6"/>
  <c r="AG1034" i="6"/>
  <c r="AG1016" i="6"/>
  <c r="AE1016" i="6"/>
  <c r="AJ1016" i="6"/>
  <c r="U1016" i="6"/>
  <c r="W1016" i="6" s="1"/>
  <c r="AW1016" i="6"/>
  <c r="AI1016" i="6"/>
  <c r="AK1016" i="6" s="1"/>
  <c r="AJ1004" i="6"/>
  <c r="AW1004" i="6"/>
  <c r="AI1004" i="6"/>
  <c r="AE1004" i="6"/>
  <c r="U1004" i="6"/>
  <c r="W1004" i="6" s="1"/>
  <c r="AG1004" i="6"/>
  <c r="AI985" i="6"/>
  <c r="AJ985" i="6"/>
  <c r="AW985" i="6"/>
  <c r="U985" i="6"/>
  <c r="W985" i="6" s="1"/>
  <c r="AG985" i="6"/>
  <c r="AE985" i="6"/>
  <c r="AG1468" i="6"/>
  <c r="AI1468" i="6"/>
  <c r="AK1468" i="6" s="1"/>
  <c r="AJ1468" i="6"/>
  <c r="AE1468" i="6"/>
  <c r="AW1468" i="6"/>
  <c r="U1468" i="6"/>
  <c r="W1468" i="6" s="1"/>
  <c r="AG1403" i="6"/>
  <c r="AJ1403" i="6"/>
  <c r="AW1403" i="6"/>
  <c r="U1403" i="6"/>
  <c r="W1403" i="6" s="1"/>
  <c r="AE1403" i="6"/>
  <c r="AH1403" i="6" s="1"/>
  <c r="AI1403" i="6"/>
  <c r="AE1338" i="6"/>
  <c r="AG1338" i="6"/>
  <c r="AJ1338" i="6"/>
  <c r="U1338" i="6"/>
  <c r="W1338" i="6" s="1"/>
  <c r="AI1338" i="6"/>
  <c r="AK1338" i="6" s="1"/>
  <c r="AW1338" i="6"/>
  <c r="AG1373" i="6"/>
  <c r="U1373" i="6"/>
  <c r="W1373" i="6" s="1"/>
  <c r="AE1373" i="6"/>
  <c r="AH1373" i="6" s="1"/>
  <c r="AJ1373" i="6"/>
  <c r="AI1373" i="6"/>
  <c r="AW1373" i="6"/>
  <c r="AW1306" i="6"/>
  <c r="AJ1306" i="6"/>
  <c r="AG1306" i="6"/>
  <c r="AI1306" i="6"/>
  <c r="U1306" i="6"/>
  <c r="W1306" i="6" s="1"/>
  <c r="AE1306" i="6"/>
  <c r="AH1306" i="6" s="1"/>
  <c r="AJ1290" i="6"/>
  <c r="AW1290" i="6"/>
  <c r="AI1290" i="6"/>
  <c r="AG1290" i="6"/>
  <c r="U1290" i="6"/>
  <c r="W1290" i="6" s="1"/>
  <c r="AE1290" i="6"/>
  <c r="AW1015" i="6"/>
  <c r="AI1015" i="6"/>
  <c r="AE1015" i="6"/>
  <c r="AG1015" i="6"/>
  <c r="AJ1015" i="6"/>
  <c r="U1015" i="6"/>
  <c r="W1015" i="6" s="1"/>
  <c r="AI991" i="6"/>
  <c r="AW991" i="6"/>
  <c r="AG991" i="6"/>
  <c r="U991" i="6"/>
  <c r="W991" i="6" s="1"/>
  <c r="AJ991" i="6"/>
  <c r="AE991" i="6"/>
  <c r="AJ979" i="6"/>
  <c r="AI979" i="6"/>
  <c r="AW979" i="6"/>
  <c r="AG979" i="6"/>
  <c r="U979" i="6"/>
  <c r="W979" i="6" s="1"/>
  <c r="AE979" i="6"/>
  <c r="AH979" i="6" s="1"/>
  <c r="AG1450" i="6"/>
  <c r="U1450" i="6"/>
  <c r="W1450" i="6" s="1"/>
  <c r="AI1450" i="6"/>
  <c r="AJ1450" i="6"/>
  <c r="AW1450" i="6"/>
  <c r="AE1450" i="6"/>
  <c r="AH1450" i="6" s="1"/>
  <c r="AI1420" i="6"/>
  <c r="AK1420" i="6" s="1"/>
  <c r="U1420" i="6"/>
  <c r="W1420" i="6" s="1"/>
  <c r="AE1420" i="6"/>
  <c r="AW1420" i="6"/>
  <c r="AG1420" i="6"/>
  <c r="AJ1420" i="6"/>
  <c r="AW1385" i="6"/>
  <c r="AG1385" i="6"/>
  <c r="AI1385" i="6"/>
  <c r="AE1385" i="6"/>
  <c r="AH1385" i="6" s="1"/>
  <c r="AJ1385" i="6"/>
  <c r="U1385" i="6"/>
  <c r="W1385" i="6" s="1"/>
  <c r="AJ1348" i="6"/>
  <c r="AW1348" i="6"/>
  <c r="AG1348" i="6"/>
  <c r="U1348" i="6"/>
  <c r="W1348" i="6" s="1"/>
  <c r="AI1348" i="6"/>
  <c r="AE1348" i="6"/>
  <c r="AH1348" i="6" s="1"/>
  <c r="AJ1320" i="6"/>
  <c r="AG1320" i="6"/>
  <c r="AW1320" i="6"/>
  <c r="AI1320" i="6"/>
  <c r="AK1320" i="6" s="1"/>
  <c r="AE1320" i="6"/>
  <c r="U1320" i="6"/>
  <c r="W1320" i="6" s="1"/>
  <c r="AW1038" i="6"/>
  <c r="AI1038" i="6"/>
  <c r="AK1038" i="6" s="1"/>
  <c r="AE1038" i="6"/>
  <c r="AG1038" i="6"/>
  <c r="AH1038" i="6" s="1"/>
  <c r="AJ1038" i="6"/>
  <c r="U1038" i="6"/>
  <c r="W1038" i="6" s="1"/>
  <c r="AW961" i="6"/>
  <c r="AI961" i="6"/>
  <c r="AJ961" i="6"/>
  <c r="U961" i="6"/>
  <c r="W961" i="6" s="1"/>
  <c r="AG961" i="6"/>
  <c r="AE961" i="6"/>
  <c r="AH961" i="6" s="1"/>
  <c r="U933" i="6"/>
  <c r="W933" i="6" s="1"/>
  <c r="AE933" i="6"/>
  <c r="AH933" i="6" s="1"/>
  <c r="AG933" i="6"/>
  <c r="AW933" i="6"/>
  <c r="AI933" i="6"/>
  <c r="AJ933" i="6"/>
  <c r="AJ787" i="6"/>
  <c r="AW787" i="6"/>
  <c r="AG787" i="6"/>
  <c r="U787" i="6"/>
  <c r="W787" i="6" s="1"/>
  <c r="AE787" i="6"/>
  <c r="AI787" i="6"/>
  <c r="AK787" i="6" s="1"/>
  <c r="AE774" i="6"/>
  <c r="AI774" i="6"/>
  <c r="AJ774" i="6"/>
  <c r="AG774" i="6"/>
  <c r="AW774" i="6"/>
  <c r="U774" i="6"/>
  <c r="W774" i="6" s="1"/>
  <c r="AW726" i="6"/>
  <c r="AJ726" i="6"/>
  <c r="AG726" i="6"/>
  <c r="U726" i="6"/>
  <c r="W726" i="6" s="1"/>
  <c r="AE726" i="6"/>
  <c r="AI726" i="6"/>
  <c r="AW1033" i="6"/>
  <c r="AI1033" i="6"/>
  <c r="AJ1033" i="6"/>
  <c r="AE1033" i="6"/>
  <c r="AG1033" i="6"/>
  <c r="U1033" i="6"/>
  <c r="W1033" i="6" s="1"/>
  <c r="AE997" i="6"/>
  <c r="U997" i="6"/>
  <c r="W997" i="6" s="1"/>
  <c r="AG997" i="6"/>
  <c r="AW997" i="6"/>
  <c r="AI997" i="6"/>
  <c r="AK997" i="6" s="1"/>
  <c r="AJ997" i="6"/>
  <c r="U937" i="6"/>
  <c r="W937" i="6" s="1"/>
  <c r="AI937" i="6"/>
  <c r="AJ937" i="6"/>
  <c r="AE937" i="6"/>
  <c r="AG937" i="6"/>
  <c r="AW937" i="6"/>
  <c r="U855" i="6"/>
  <c r="W855" i="6" s="1"/>
  <c r="AG855" i="6"/>
  <c r="AE855" i="6"/>
  <c r="AJ855" i="6"/>
  <c r="AI855" i="6"/>
  <c r="AW855" i="6"/>
  <c r="U822" i="6"/>
  <c r="W822" i="6" s="1"/>
  <c r="AW822" i="6"/>
  <c r="AJ822" i="6"/>
  <c r="AE822" i="6"/>
  <c r="AI822" i="6"/>
  <c r="AG822" i="6"/>
  <c r="AW812" i="6"/>
  <c r="AI812" i="6"/>
  <c r="AJ812" i="6"/>
  <c r="AE812" i="6"/>
  <c r="U812" i="6"/>
  <c r="W812" i="6" s="1"/>
  <c r="AG812" i="6"/>
  <c r="AG794" i="6"/>
  <c r="AI794" i="6"/>
  <c r="AJ794" i="6"/>
  <c r="AW794" i="6"/>
  <c r="U794" i="6"/>
  <c r="W794" i="6" s="1"/>
  <c r="AE794" i="6"/>
  <c r="AG981" i="6"/>
  <c r="AW981" i="6"/>
  <c r="AE981" i="6"/>
  <c r="AH981" i="6" s="1"/>
  <c r="AI981" i="6"/>
  <c r="AJ981" i="6"/>
  <c r="U981" i="6"/>
  <c r="W981" i="6" s="1"/>
  <c r="AW955" i="6"/>
  <c r="AJ955" i="6"/>
  <c r="AI955" i="6"/>
  <c r="AG955" i="6"/>
  <c r="U955" i="6"/>
  <c r="W955" i="6" s="1"/>
  <c r="AE955" i="6"/>
  <c r="AW771" i="6"/>
  <c r="AJ771" i="6"/>
  <c r="U771" i="6"/>
  <c r="W771" i="6" s="1"/>
  <c r="AI771" i="6"/>
  <c r="AE771" i="6"/>
  <c r="AG771" i="6"/>
  <c r="AE1025" i="6"/>
  <c r="AH1025" i="6" s="1"/>
  <c r="U1025" i="6"/>
  <c r="W1025" i="6" s="1"/>
  <c r="AG1025" i="6"/>
  <c r="AW1025" i="6"/>
  <c r="AI1025" i="6"/>
  <c r="AK1025" i="6" s="1"/>
  <c r="AJ1025" i="6"/>
  <c r="AJ963" i="6"/>
  <c r="AI963" i="6"/>
  <c r="AW963" i="6"/>
  <c r="AG963" i="6"/>
  <c r="AE963" i="6"/>
  <c r="U963" i="6"/>
  <c r="W963" i="6" s="1"/>
  <c r="U901" i="6"/>
  <c r="W901" i="6" s="1"/>
  <c r="AG901" i="6"/>
  <c r="AE901" i="6"/>
  <c r="AJ901" i="6"/>
  <c r="AI901" i="6"/>
  <c r="AK901" i="6" s="1"/>
  <c r="AW901" i="6"/>
  <c r="AG871" i="6"/>
  <c r="AE871" i="6"/>
  <c r="AH871" i="6" s="1"/>
  <c r="AJ871" i="6"/>
  <c r="AI871" i="6"/>
  <c r="AW871" i="6"/>
  <c r="U871" i="6"/>
  <c r="W871" i="6" s="1"/>
  <c r="U831" i="6"/>
  <c r="W831" i="6" s="1"/>
  <c r="AI831" i="6"/>
  <c r="AW831" i="6"/>
  <c r="AG831" i="6"/>
  <c r="AE831" i="6"/>
  <c r="AJ831" i="6"/>
  <c r="AG474" i="6"/>
  <c r="U474" i="6"/>
  <c r="W474" i="6" s="1"/>
  <c r="AE474" i="6"/>
  <c r="AH474" i="6" s="1"/>
  <c r="AW474" i="6"/>
  <c r="AI474" i="6"/>
  <c r="AJ474" i="6"/>
  <c r="AW1859" i="6"/>
  <c r="AJ1859" i="6"/>
  <c r="AI1859" i="6"/>
  <c r="AE1859" i="6"/>
  <c r="AG1859" i="6"/>
  <c r="U1859" i="6"/>
  <c r="W1859" i="6" s="1"/>
  <c r="AJ1637" i="6"/>
  <c r="AG1637" i="6"/>
  <c r="AW1637" i="6"/>
  <c r="AI1637" i="6"/>
  <c r="AE1637" i="6"/>
  <c r="U1637" i="6"/>
  <c r="W1637" i="6" s="1"/>
  <c r="AJ1624" i="6"/>
  <c r="AE1624" i="6"/>
  <c r="AH1624" i="6" s="1"/>
  <c r="AG1624" i="6"/>
  <c r="AW1624" i="6"/>
  <c r="U1624" i="6"/>
  <c r="W1624" i="6" s="1"/>
  <c r="AI1624" i="6"/>
  <c r="AK1624" i="6" s="1"/>
  <c r="AG1607" i="6"/>
  <c r="AJ1607" i="6"/>
  <c r="AI1607" i="6"/>
  <c r="AE1607" i="6"/>
  <c r="AH1607" i="6" s="1"/>
  <c r="AW1607" i="6"/>
  <c r="U1607" i="6"/>
  <c r="W1607" i="6" s="1"/>
  <c r="AG1598" i="6"/>
  <c r="AI1598" i="6"/>
  <c r="AW1598" i="6"/>
  <c r="AJ1598" i="6"/>
  <c r="AE1598" i="6"/>
  <c r="AH1598" i="6" s="1"/>
  <c r="U1598" i="6"/>
  <c r="W1598" i="6" s="1"/>
  <c r="AJ1582" i="6"/>
  <c r="AE1582" i="6"/>
  <c r="AI1582" i="6"/>
  <c r="AG1582" i="6"/>
  <c r="U1582" i="6"/>
  <c r="W1582" i="6" s="1"/>
  <c r="AW1582" i="6"/>
  <c r="AE1588" i="6"/>
  <c r="AG1588" i="6"/>
  <c r="AJ1588" i="6"/>
  <c r="AW1588" i="6"/>
  <c r="U1588" i="6"/>
  <c r="W1588" i="6" s="1"/>
  <c r="AI1588" i="6"/>
  <c r="U1632" i="6"/>
  <c r="W1632" i="6" s="1"/>
  <c r="AI1632" i="6"/>
  <c r="AG1632" i="6"/>
  <c r="AJ1632" i="6"/>
  <c r="AE1632" i="6"/>
  <c r="AW1632" i="6"/>
  <c r="AG1615" i="6"/>
  <c r="U1615" i="6"/>
  <c r="W1615" i="6" s="1"/>
  <c r="AE1615" i="6"/>
  <c r="AW1615" i="6"/>
  <c r="AI1615" i="6"/>
  <c r="AJ1615" i="6"/>
  <c r="AI1602" i="6"/>
  <c r="U1602" i="6"/>
  <c r="W1602" i="6" s="1"/>
  <c r="AG1602" i="6"/>
  <c r="AE1602" i="6"/>
  <c r="AW1602" i="6"/>
  <c r="AJ1602" i="6"/>
  <c r="AW1590" i="6"/>
  <c r="AI1590" i="6"/>
  <c r="AJ1590" i="6"/>
  <c r="AE1590" i="6"/>
  <c r="U1590" i="6"/>
  <c r="W1590" i="6" s="1"/>
  <c r="AG1590" i="6"/>
  <c r="AG1567" i="6"/>
  <c r="AW1567" i="6"/>
  <c r="AJ1567" i="6"/>
  <c r="AE1567" i="6"/>
  <c r="AH1567" i="6" s="1"/>
  <c r="U1567" i="6"/>
  <c r="W1567" i="6" s="1"/>
  <c r="AI1567" i="6"/>
  <c r="AG1556" i="6"/>
  <c r="AI1556" i="6"/>
  <c r="U1556" i="6"/>
  <c r="W1556" i="6" s="1"/>
  <c r="AJ1556" i="6"/>
  <c r="AW1556" i="6"/>
  <c r="AE1556" i="6"/>
  <c r="AG1528" i="6"/>
  <c r="U1528" i="6"/>
  <c r="W1528" i="6" s="1"/>
  <c r="AW1528" i="6"/>
  <c r="AI1528" i="6"/>
  <c r="AJ1528" i="6"/>
  <c r="AE1528" i="6"/>
  <c r="AH1528" i="6" s="1"/>
  <c r="AI1518" i="6"/>
  <c r="AG1518" i="6"/>
  <c r="U1518" i="6"/>
  <c r="W1518" i="6" s="1"/>
  <c r="AE1518" i="6"/>
  <c r="AJ1518" i="6"/>
  <c r="AW1518" i="6"/>
  <c r="AG1484" i="6"/>
  <c r="U1484" i="6"/>
  <c r="W1484" i="6" s="1"/>
  <c r="AJ1484" i="6"/>
  <c r="AW1484" i="6"/>
  <c r="AE1484" i="6"/>
  <c r="AH1484" i="6" s="1"/>
  <c r="AI1484" i="6"/>
  <c r="AG1540" i="6"/>
  <c r="U1540" i="6"/>
  <c r="W1540" i="6" s="1"/>
  <c r="AW1540" i="6"/>
  <c r="AI1540" i="6"/>
  <c r="AJ1540" i="6"/>
  <c r="AE1540" i="6"/>
  <c r="AG1520" i="6"/>
  <c r="U1520" i="6"/>
  <c r="W1520" i="6" s="1"/>
  <c r="AE1520" i="6"/>
  <c r="AI1520" i="6"/>
  <c r="AJ1520" i="6"/>
  <c r="AW1520" i="6"/>
  <c r="AG1446" i="6"/>
  <c r="AI1446" i="6"/>
  <c r="AJ1446" i="6"/>
  <c r="AW1446" i="6"/>
  <c r="U1446" i="6"/>
  <c r="W1446" i="6" s="1"/>
  <c r="AE1446" i="6"/>
  <c r="AG1416" i="6"/>
  <c r="AW1416" i="6"/>
  <c r="AJ1416" i="6"/>
  <c r="AE1416" i="6"/>
  <c r="AH1416" i="6" s="1"/>
  <c r="U1416" i="6"/>
  <c r="W1416" i="6" s="1"/>
  <c r="AI1416" i="6"/>
  <c r="AE1530" i="6"/>
  <c r="AG1530" i="6"/>
  <c r="U1530" i="6"/>
  <c r="W1530" i="6" s="1"/>
  <c r="AJ1530" i="6"/>
  <c r="AW1530" i="6"/>
  <c r="AI1530" i="6"/>
  <c r="U1514" i="6"/>
  <c r="W1514" i="6" s="1"/>
  <c r="AG1514" i="6"/>
  <c r="AI1514" i="6"/>
  <c r="AJ1514" i="6"/>
  <c r="AW1514" i="6"/>
  <c r="AE1514" i="6"/>
  <c r="AH1514" i="6" s="1"/>
  <c r="AG1508" i="6"/>
  <c r="AW1508" i="6"/>
  <c r="AE1508" i="6"/>
  <c r="AI1508" i="6"/>
  <c r="AJ1508" i="6"/>
  <c r="U1508" i="6"/>
  <c r="W1508" i="6" s="1"/>
  <c r="AG1502" i="6"/>
  <c r="AE1502" i="6"/>
  <c r="AI1502" i="6"/>
  <c r="AW1502" i="6"/>
  <c r="AJ1502" i="6"/>
  <c r="U1502" i="6"/>
  <c r="W1502" i="6" s="1"/>
  <c r="AE1488" i="6"/>
  <c r="AW1488" i="6"/>
  <c r="AI1488" i="6"/>
  <c r="AG1488" i="6"/>
  <c r="AJ1488" i="6"/>
  <c r="U1488" i="6"/>
  <c r="W1488" i="6" s="1"/>
  <c r="AG1480" i="6"/>
  <c r="U1480" i="6"/>
  <c r="W1480" i="6" s="1"/>
  <c r="AW1480" i="6"/>
  <c r="AI1480" i="6"/>
  <c r="AE1480" i="6"/>
  <c r="AH1480" i="6" s="1"/>
  <c r="AJ1480" i="6"/>
  <c r="AE1546" i="6"/>
  <c r="AG1546" i="6"/>
  <c r="U1546" i="6"/>
  <c r="W1546" i="6" s="1"/>
  <c r="AJ1546" i="6"/>
  <c r="AW1546" i="6"/>
  <c r="AI1546" i="6"/>
  <c r="U1522" i="6"/>
  <c r="W1522" i="6" s="1"/>
  <c r="AE1522" i="6"/>
  <c r="AI1522" i="6"/>
  <c r="AJ1522" i="6"/>
  <c r="AW1522" i="6"/>
  <c r="AG1522" i="6"/>
  <c r="AH1522" i="6" s="1"/>
  <c r="AG1470" i="6"/>
  <c r="AW1470" i="6"/>
  <c r="AJ1470" i="6"/>
  <c r="AI1470" i="6"/>
  <c r="U1470" i="6"/>
  <c r="W1470" i="6" s="1"/>
  <c r="AE1470" i="6"/>
  <c r="AG1458" i="6"/>
  <c r="U1458" i="6"/>
  <c r="W1458" i="6" s="1"/>
  <c r="AJ1458" i="6"/>
  <c r="AW1458" i="6"/>
  <c r="AE1458" i="6"/>
  <c r="AH1458" i="6" s="1"/>
  <c r="AI1458" i="6"/>
  <c r="AI1379" i="6"/>
  <c r="AJ1379" i="6"/>
  <c r="AW1379" i="6"/>
  <c r="AG1379" i="6"/>
  <c r="U1379" i="6"/>
  <c r="W1379" i="6" s="1"/>
  <c r="AE1379" i="6"/>
  <c r="AJ1360" i="6"/>
  <c r="AW1360" i="6"/>
  <c r="AG1360" i="6"/>
  <c r="AI1360" i="6"/>
  <c r="U1360" i="6"/>
  <c r="W1360" i="6" s="1"/>
  <c r="AE1360" i="6"/>
  <c r="AJ1316" i="6"/>
  <c r="AI1316" i="6"/>
  <c r="AW1316" i="6"/>
  <c r="AG1316" i="6"/>
  <c r="U1316" i="6"/>
  <c r="W1316" i="6" s="1"/>
  <c r="AE1316" i="6"/>
  <c r="AJ1052" i="6"/>
  <c r="AW1052" i="6"/>
  <c r="AI1052" i="6"/>
  <c r="AE1052" i="6"/>
  <c r="AG1052" i="6"/>
  <c r="U1052" i="6"/>
  <c r="W1052" i="6" s="1"/>
  <c r="AW1042" i="6"/>
  <c r="AE1042" i="6"/>
  <c r="AJ1042" i="6"/>
  <c r="AI1042" i="6"/>
  <c r="U1042" i="6"/>
  <c r="W1042" i="6" s="1"/>
  <c r="AG1042" i="6"/>
  <c r="AW1028" i="6"/>
  <c r="AE1028" i="6"/>
  <c r="AI1028" i="6"/>
  <c r="U1028" i="6"/>
  <c r="W1028" i="6" s="1"/>
  <c r="AJ1028" i="6"/>
  <c r="AG1028" i="6"/>
  <c r="AJ1008" i="6"/>
  <c r="AW1008" i="6"/>
  <c r="AI1008" i="6"/>
  <c r="AE1008" i="6"/>
  <c r="AG1008" i="6"/>
  <c r="U1008" i="6"/>
  <c r="W1008" i="6" s="1"/>
  <c r="AG1460" i="6"/>
  <c r="AI1460" i="6"/>
  <c r="AJ1460" i="6"/>
  <c r="U1460" i="6"/>
  <c r="W1460" i="6" s="1"/>
  <c r="AW1460" i="6"/>
  <c r="AE1460" i="6"/>
  <c r="AH1460" i="6" s="1"/>
  <c r="AI1367" i="6"/>
  <c r="AJ1367" i="6"/>
  <c r="AW1367" i="6"/>
  <c r="AG1367" i="6"/>
  <c r="AE1367" i="6"/>
  <c r="U1367" i="6"/>
  <c r="W1367" i="6" s="1"/>
  <c r="AI1332" i="6"/>
  <c r="AJ1332" i="6"/>
  <c r="AW1332" i="6"/>
  <c r="AG1332" i="6"/>
  <c r="U1332" i="6"/>
  <c r="W1332" i="6" s="1"/>
  <c r="AE1332" i="6"/>
  <c r="AG1454" i="6"/>
  <c r="AW1454" i="6"/>
  <c r="AI1454" i="6"/>
  <c r="AJ1454" i="6"/>
  <c r="AE1454" i="6"/>
  <c r="AH1454" i="6" s="1"/>
  <c r="U1454" i="6"/>
  <c r="W1454" i="6" s="1"/>
  <c r="AJ1371" i="6"/>
  <c r="AW1371" i="6"/>
  <c r="AI1371" i="6"/>
  <c r="AG1371" i="6"/>
  <c r="U1371" i="6"/>
  <c r="W1371" i="6" s="1"/>
  <c r="AE1371" i="6"/>
  <c r="AW1007" i="6"/>
  <c r="AI1007" i="6"/>
  <c r="AE1007" i="6"/>
  <c r="AJ1007" i="6"/>
  <c r="AG1007" i="6"/>
  <c r="U1007" i="6"/>
  <c r="W1007" i="6" s="1"/>
  <c r="AG973" i="6"/>
  <c r="U973" i="6"/>
  <c r="W973" i="6" s="1"/>
  <c r="AE973" i="6"/>
  <c r="AW973" i="6"/>
  <c r="AI973" i="6"/>
  <c r="AJ973" i="6"/>
  <c r="AG1474" i="6"/>
  <c r="AE1474" i="6"/>
  <c r="AI1474" i="6"/>
  <c r="AJ1474" i="6"/>
  <c r="U1474" i="6"/>
  <c r="W1474" i="6" s="1"/>
  <c r="AW1474" i="6"/>
  <c r="AE1418" i="6"/>
  <c r="AG1418" i="6"/>
  <c r="AW1418" i="6"/>
  <c r="AJ1418" i="6"/>
  <c r="U1418" i="6"/>
  <c r="W1418" i="6" s="1"/>
  <c r="AI1418" i="6"/>
  <c r="U1401" i="6"/>
  <c r="W1401" i="6" s="1"/>
  <c r="AE1401" i="6"/>
  <c r="AJ1401" i="6"/>
  <c r="AG1401" i="6"/>
  <c r="AW1401" i="6"/>
  <c r="AI1401" i="6"/>
  <c r="AK1401" i="6" s="1"/>
  <c r="AW1381" i="6"/>
  <c r="AG1381" i="6"/>
  <c r="U1381" i="6"/>
  <c r="W1381" i="6" s="1"/>
  <c r="AJ1381" i="6"/>
  <c r="AE1381" i="6"/>
  <c r="AI1381" i="6"/>
  <c r="AG1286" i="6"/>
  <c r="U1286" i="6"/>
  <c r="W1286" i="6" s="1"/>
  <c r="AE1286" i="6"/>
  <c r="AI1286" i="6"/>
  <c r="AJ1286" i="6"/>
  <c r="AW1286" i="6"/>
  <c r="U1051" i="6"/>
  <c r="W1051" i="6" s="1"/>
  <c r="AW1051" i="6"/>
  <c r="AI1051" i="6"/>
  <c r="AE1051" i="6"/>
  <c r="AG1051" i="6"/>
  <c r="AJ1051" i="6"/>
  <c r="AG1043" i="6"/>
  <c r="AE1043" i="6"/>
  <c r="U1043" i="6"/>
  <c r="W1043" i="6" s="1"/>
  <c r="AI1043" i="6"/>
  <c r="AJ1043" i="6"/>
  <c r="AW1043" i="6"/>
  <c r="AJ1035" i="6"/>
  <c r="AW1035" i="6"/>
  <c r="AI1035" i="6"/>
  <c r="AG1035" i="6"/>
  <c r="AE1035" i="6"/>
  <c r="U1035" i="6"/>
  <c r="W1035" i="6" s="1"/>
  <c r="AW983" i="6"/>
  <c r="AJ983" i="6"/>
  <c r="AE983" i="6"/>
  <c r="AI983" i="6"/>
  <c r="AG983" i="6"/>
  <c r="U983" i="6"/>
  <c r="W983" i="6" s="1"/>
  <c r="AI929" i="6"/>
  <c r="AJ929" i="6"/>
  <c r="AE929" i="6"/>
  <c r="AW929" i="6"/>
  <c r="AG929" i="6"/>
  <c r="U929" i="6"/>
  <c r="W929" i="6" s="1"/>
  <c r="AW1019" i="6"/>
  <c r="AE1019" i="6"/>
  <c r="AI1019" i="6"/>
  <c r="AJ1019" i="6"/>
  <c r="U1019" i="6"/>
  <c r="W1019" i="6" s="1"/>
  <c r="AG1019" i="6"/>
  <c r="AW993" i="6"/>
  <c r="AI993" i="6"/>
  <c r="AJ993" i="6"/>
  <c r="AE993" i="6"/>
  <c r="U993" i="6"/>
  <c r="W993" i="6" s="1"/>
  <c r="AG993" i="6"/>
  <c r="AJ847" i="6"/>
  <c r="AE847" i="6"/>
  <c r="AI847" i="6"/>
  <c r="AW847" i="6"/>
  <c r="AG847" i="6"/>
  <c r="U847" i="6"/>
  <c r="W847" i="6" s="1"/>
  <c r="U815" i="6"/>
  <c r="W815" i="6" s="1"/>
  <c r="AG815" i="6"/>
  <c r="AW815" i="6"/>
  <c r="AJ815" i="6"/>
  <c r="AI815" i="6"/>
  <c r="AE815" i="6"/>
  <c r="AH815" i="6" s="1"/>
  <c r="AG791" i="6"/>
  <c r="AJ791" i="6"/>
  <c r="AW791" i="6"/>
  <c r="AI791" i="6"/>
  <c r="U791" i="6"/>
  <c r="W791" i="6" s="1"/>
  <c r="AE791" i="6"/>
  <c r="AW1021" i="6"/>
  <c r="AE1021" i="6"/>
  <c r="U1021" i="6"/>
  <c r="W1021" i="6" s="1"/>
  <c r="AI1021" i="6"/>
  <c r="AK1021" i="6" s="1"/>
  <c r="AG1021" i="6"/>
  <c r="AJ1021" i="6"/>
  <c r="AG977" i="6"/>
  <c r="AJ977" i="6"/>
  <c r="U977" i="6"/>
  <c r="W977" i="6" s="1"/>
  <c r="AW977" i="6"/>
  <c r="AE977" i="6"/>
  <c r="AH977" i="6" s="1"/>
  <c r="AI977" i="6"/>
  <c r="AG949" i="6"/>
  <c r="U949" i="6"/>
  <c r="W949" i="6" s="1"/>
  <c r="AW949" i="6"/>
  <c r="AE949" i="6"/>
  <c r="AI949" i="6"/>
  <c r="AJ949" i="6"/>
  <c r="AG917" i="6"/>
  <c r="AJ917" i="6"/>
  <c r="U917" i="6"/>
  <c r="W917" i="6" s="1"/>
  <c r="AW917" i="6"/>
  <c r="AE917" i="6"/>
  <c r="AH917" i="6" s="1"/>
  <c r="AI917" i="6"/>
  <c r="AG742" i="6"/>
  <c r="AW742" i="6"/>
  <c r="AJ742" i="6"/>
  <c r="U742" i="6"/>
  <c r="W742" i="6" s="1"/>
  <c r="AE742" i="6"/>
  <c r="AH742" i="6" s="1"/>
  <c r="AI742" i="6"/>
  <c r="AJ953" i="6"/>
  <c r="AG953" i="6"/>
  <c r="AW953" i="6"/>
  <c r="U953" i="6"/>
  <c r="W953" i="6" s="1"/>
  <c r="AI953" i="6"/>
  <c r="AE953" i="6"/>
  <c r="AH953" i="6" s="1"/>
  <c r="AJ911" i="6"/>
  <c r="AI911" i="6"/>
  <c r="AG911" i="6"/>
  <c r="AW911" i="6"/>
  <c r="U911" i="6"/>
  <c r="W911" i="6" s="1"/>
  <c r="AE911" i="6"/>
  <c r="AI900" i="6"/>
  <c r="AW900" i="6"/>
  <c r="AJ900" i="6"/>
  <c r="U900" i="6"/>
  <c r="W900" i="6" s="1"/>
  <c r="AG900" i="6"/>
  <c r="AE900" i="6"/>
  <c r="U863" i="6"/>
  <c r="W863" i="6" s="1"/>
  <c r="AI863" i="6"/>
  <c r="AW863" i="6"/>
  <c r="AG863" i="6"/>
  <c r="AE863" i="6"/>
  <c r="AJ863" i="6"/>
  <c r="AG784" i="6"/>
  <c r="AI784" i="6"/>
  <c r="AE784" i="6"/>
  <c r="AW784" i="6"/>
  <c r="AJ784" i="6"/>
  <c r="U784" i="6"/>
  <c r="W784" i="6" s="1"/>
  <c r="AG1891" i="6"/>
  <c r="AI1891" i="6"/>
  <c r="AJ1891" i="6"/>
  <c r="U1891" i="6"/>
  <c r="W1891" i="6" s="1"/>
  <c r="AE1891" i="6"/>
  <c r="AH1891" i="6" s="1"/>
  <c r="AW1891" i="6"/>
  <c r="AW1630" i="6"/>
  <c r="AI1630" i="6"/>
  <c r="AJ1630" i="6"/>
  <c r="AG1630" i="6"/>
  <c r="AE1630" i="6"/>
  <c r="U1630" i="6"/>
  <c r="W1630" i="6" s="1"/>
  <c r="U1599" i="6"/>
  <c r="W1599" i="6" s="1"/>
  <c r="AW1599" i="6"/>
  <c r="AG1599" i="6"/>
  <c r="AJ1599" i="6"/>
  <c r="AE1599" i="6"/>
  <c r="AI1599" i="6"/>
  <c r="U1575" i="6"/>
  <c r="W1575" i="6" s="1"/>
  <c r="AW1575" i="6"/>
  <c r="AE1575" i="6"/>
  <c r="AG1575" i="6"/>
  <c r="AJ1575" i="6"/>
  <c r="AI1575" i="6"/>
  <c r="AK1575" i="6" s="1"/>
  <c r="AI1562" i="6"/>
  <c r="AE1562" i="6"/>
  <c r="U1562" i="6"/>
  <c r="W1562" i="6" s="1"/>
  <c r="AW1562" i="6"/>
  <c r="AJ1562" i="6"/>
  <c r="AG1562" i="6"/>
  <c r="U1614" i="6"/>
  <c r="W1614" i="6" s="1"/>
  <c r="AJ1614" i="6"/>
  <c r="AE1614" i="6"/>
  <c r="AI1614" i="6"/>
  <c r="AW1614" i="6"/>
  <c r="AG1614" i="6"/>
  <c r="AW1570" i="6"/>
  <c r="AJ1570" i="6"/>
  <c r="U1570" i="6"/>
  <c r="W1570" i="6" s="1"/>
  <c r="AE1570" i="6"/>
  <c r="AH1570" i="6" s="1"/>
  <c r="AI1570" i="6"/>
  <c r="AG1570" i="6"/>
  <c r="AE1566" i="6"/>
  <c r="AW1566" i="6"/>
  <c r="AJ1566" i="6"/>
  <c r="U1566" i="6"/>
  <c r="W1566" i="6" s="1"/>
  <c r="AI1566" i="6"/>
  <c r="AK1566" i="6" s="1"/>
  <c r="AG1566" i="6"/>
  <c r="AE1560" i="6"/>
  <c r="AG1560" i="6"/>
  <c r="AJ1560" i="6"/>
  <c r="AW1560" i="6"/>
  <c r="AI1560" i="6"/>
  <c r="AK1560" i="6" s="1"/>
  <c r="U1560" i="6"/>
  <c r="W1560" i="6" s="1"/>
  <c r="AG1478" i="6"/>
  <c r="AW1478" i="6"/>
  <c r="AI1478" i="6"/>
  <c r="AJ1478" i="6"/>
  <c r="U1478" i="6"/>
  <c r="W1478" i="6" s="1"/>
  <c r="AE1478" i="6"/>
  <c r="AG1466" i="6"/>
  <c r="U1466" i="6"/>
  <c r="W1466" i="6" s="1"/>
  <c r="AW1466" i="6"/>
  <c r="AE1466" i="6"/>
  <c r="AH1466" i="6" s="1"/>
  <c r="AI1466" i="6"/>
  <c r="AJ1466" i="6"/>
  <c r="AG1436" i="6"/>
  <c r="AE1436" i="6"/>
  <c r="AJ1436" i="6"/>
  <c r="U1436" i="6"/>
  <c r="W1436" i="6" s="1"/>
  <c r="AW1436" i="6"/>
  <c r="AI1436" i="6"/>
  <c r="AK1436" i="6" s="1"/>
  <c r="AG1548" i="6"/>
  <c r="AJ1548" i="6"/>
  <c r="AE1548" i="6"/>
  <c r="AH1548" i="6" s="1"/>
  <c r="AW1548" i="6"/>
  <c r="U1548" i="6"/>
  <c r="W1548" i="6" s="1"/>
  <c r="AI1548" i="6"/>
  <c r="AE1538" i="6"/>
  <c r="AI1538" i="6"/>
  <c r="AJ1538" i="6"/>
  <c r="AW1538" i="6"/>
  <c r="U1538" i="6"/>
  <c r="W1538" i="6" s="1"/>
  <c r="AG1538" i="6"/>
  <c r="AE1452" i="6"/>
  <c r="AG1452" i="6"/>
  <c r="AJ1452" i="6"/>
  <c r="U1452" i="6"/>
  <c r="W1452" i="6" s="1"/>
  <c r="AW1452" i="6"/>
  <c r="AI1452" i="6"/>
  <c r="AK1452" i="6" s="1"/>
  <c r="AG1428" i="6"/>
  <c r="AE1428" i="6"/>
  <c r="AW1428" i="6"/>
  <c r="AI1428" i="6"/>
  <c r="AJ1428" i="6"/>
  <c r="U1428" i="6"/>
  <c r="W1428" i="6" s="1"/>
  <c r="AG1512" i="6"/>
  <c r="AE1512" i="6"/>
  <c r="U1512" i="6"/>
  <c r="W1512" i="6" s="1"/>
  <c r="AW1512" i="6"/>
  <c r="AI1512" i="6"/>
  <c r="AJ1512" i="6"/>
  <c r="AI1506" i="6"/>
  <c r="AJ1506" i="6"/>
  <c r="AE1506" i="6"/>
  <c r="AW1506" i="6"/>
  <c r="U1506" i="6"/>
  <c r="W1506" i="6" s="1"/>
  <c r="AG1506" i="6"/>
  <c r="AG1500" i="6"/>
  <c r="AW1500" i="6"/>
  <c r="AE1500" i="6"/>
  <c r="AH1500" i="6" s="1"/>
  <c r="AI1500" i="6"/>
  <c r="AJ1500" i="6"/>
  <c r="U1500" i="6"/>
  <c r="W1500" i="6" s="1"/>
  <c r="AG1494" i="6"/>
  <c r="AE1494" i="6"/>
  <c r="AI1494" i="6"/>
  <c r="AW1494" i="6"/>
  <c r="AJ1494" i="6"/>
  <c r="U1494" i="6"/>
  <c r="W1494" i="6" s="1"/>
  <c r="AG1555" i="6"/>
  <c r="AJ1555" i="6"/>
  <c r="AW1555" i="6"/>
  <c r="AI1555" i="6"/>
  <c r="U1555" i="6"/>
  <c r="W1555" i="6" s="1"/>
  <c r="AE1555" i="6"/>
  <c r="AH1555" i="6" s="1"/>
  <c r="AJ1516" i="6"/>
  <c r="AG1516" i="6"/>
  <c r="AW1516" i="6"/>
  <c r="AE1516" i="6"/>
  <c r="U1516" i="6"/>
  <c r="W1516" i="6" s="1"/>
  <c r="AI1516" i="6"/>
  <c r="AK1516" i="6" s="1"/>
  <c r="U1482" i="6"/>
  <c r="W1482" i="6" s="1"/>
  <c r="AJ1482" i="6"/>
  <c r="AW1482" i="6"/>
  <c r="AG1482" i="6"/>
  <c r="AE1482" i="6"/>
  <c r="AI1482" i="6"/>
  <c r="AG1442" i="6"/>
  <c r="AE1442" i="6"/>
  <c r="AI1442" i="6"/>
  <c r="AJ1442" i="6"/>
  <c r="U1442" i="6"/>
  <c r="W1442" i="6" s="1"/>
  <c r="AW1442" i="6"/>
  <c r="AG1336" i="6"/>
  <c r="AI1336" i="6"/>
  <c r="AJ1336" i="6"/>
  <c r="AW1336" i="6"/>
  <c r="U1336" i="6"/>
  <c r="W1336" i="6" s="1"/>
  <c r="AE1336" i="6"/>
  <c r="AJ1294" i="6"/>
  <c r="AW1294" i="6"/>
  <c r="AI1294" i="6"/>
  <c r="AG1294" i="6"/>
  <c r="U1294" i="6"/>
  <c r="W1294" i="6" s="1"/>
  <c r="AE1294" i="6"/>
  <c r="AH1294" i="6" s="1"/>
  <c r="AW1050" i="6"/>
  <c r="AI1050" i="6"/>
  <c r="AE1050" i="6"/>
  <c r="AJ1050" i="6"/>
  <c r="U1050" i="6"/>
  <c r="W1050" i="6" s="1"/>
  <c r="AG1050" i="6"/>
  <c r="AW1040" i="6"/>
  <c r="AI1040" i="6"/>
  <c r="AJ1040" i="6"/>
  <c r="U1040" i="6"/>
  <c r="W1040" i="6" s="1"/>
  <c r="AE1040" i="6"/>
  <c r="AG1040" i="6"/>
  <c r="AI1032" i="6"/>
  <c r="AJ1032" i="6"/>
  <c r="AG1032" i="6"/>
  <c r="AW1032" i="6"/>
  <c r="AE1032" i="6"/>
  <c r="U1032" i="6"/>
  <c r="W1032" i="6" s="1"/>
  <c r="AI1020" i="6"/>
  <c r="AJ1020" i="6"/>
  <c r="AW1020" i="6"/>
  <c r="AE1020" i="6"/>
  <c r="AG1020" i="6"/>
  <c r="U1020" i="6"/>
  <c r="W1020" i="6" s="1"/>
  <c r="AI995" i="6"/>
  <c r="AW995" i="6"/>
  <c r="AJ995" i="6"/>
  <c r="AG995" i="6"/>
  <c r="AE995" i="6"/>
  <c r="U995" i="6"/>
  <c r="W995" i="6" s="1"/>
  <c r="AG1432" i="6"/>
  <c r="U1432" i="6"/>
  <c r="W1432" i="6" s="1"/>
  <c r="AW1432" i="6"/>
  <c r="AE1432" i="6"/>
  <c r="AI1432" i="6"/>
  <c r="AJ1432" i="6"/>
  <c r="AG1424" i="6"/>
  <c r="U1424" i="6"/>
  <c r="W1424" i="6" s="1"/>
  <c r="AE1424" i="6"/>
  <c r="AH1424" i="6" s="1"/>
  <c r="AW1424" i="6"/>
  <c r="AI1424" i="6"/>
  <c r="AJ1424" i="6"/>
  <c r="U1383" i="6"/>
  <c r="W1383" i="6" s="1"/>
  <c r="AE1383" i="6"/>
  <c r="AH1383" i="6" s="1"/>
  <c r="AG1383" i="6"/>
  <c r="AJ1383" i="6"/>
  <c r="AW1383" i="6"/>
  <c r="AI1383" i="6"/>
  <c r="AK1383" i="6" s="1"/>
  <c r="AE1389" i="6"/>
  <c r="U1389" i="6"/>
  <c r="W1389" i="6" s="1"/>
  <c r="AI1389" i="6"/>
  <c r="AK1389" i="6" s="1"/>
  <c r="AW1389" i="6"/>
  <c r="AG1389" i="6"/>
  <c r="AH1389" i="6" s="1"/>
  <c r="AJ1389" i="6"/>
  <c r="AG1352" i="6"/>
  <c r="AW1352" i="6"/>
  <c r="AI1352" i="6"/>
  <c r="AJ1352" i="6"/>
  <c r="U1352" i="6"/>
  <c r="W1352" i="6" s="1"/>
  <c r="AE1352" i="6"/>
  <c r="AI1334" i="6"/>
  <c r="AW1334" i="6"/>
  <c r="AG1334" i="6"/>
  <c r="AJ1334" i="6"/>
  <c r="AE1334" i="6"/>
  <c r="U1334" i="6"/>
  <c r="W1334" i="6" s="1"/>
  <c r="AW1031" i="6"/>
  <c r="AI1031" i="6"/>
  <c r="AE1031" i="6"/>
  <c r="AJ1031" i="6"/>
  <c r="AG1031" i="6"/>
  <c r="U1031" i="6"/>
  <c r="W1031" i="6" s="1"/>
  <c r="U1001" i="6"/>
  <c r="W1001" i="6" s="1"/>
  <c r="AE1001" i="6"/>
  <c r="AG1001" i="6"/>
  <c r="AW1001" i="6"/>
  <c r="AI1001" i="6"/>
  <c r="AJ1001" i="6"/>
  <c r="AG969" i="6"/>
  <c r="AE969" i="6"/>
  <c r="AW969" i="6"/>
  <c r="AI969" i="6"/>
  <c r="U969" i="6"/>
  <c r="W969" i="6" s="1"/>
  <c r="AJ969" i="6"/>
  <c r="AJ1399" i="6"/>
  <c r="AE1399" i="6"/>
  <c r="AW1399" i="6"/>
  <c r="U1399" i="6"/>
  <c r="W1399" i="6" s="1"/>
  <c r="AI1399" i="6"/>
  <c r="AG1399" i="6"/>
  <c r="AW1375" i="6"/>
  <c r="AJ1375" i="6"/>
  <c r="AG1375" i="6"/>
  <c r="AE1375" i="6"/>
  <c r="AH1375" i="6" s="1"/>
  <c r="AI1375" i="6"/>
  <c r="U1375" i="6"/>
  <c r="W1375" i="6" s="1"/>
  <c r="AG1363" i="6"/>
  <c r="AW1363" i="6"/>
  <c r="AJ1363" i="6"/>
  <c r="U1363" i="6"/>
  <c r="W1363" i="6" s="1"/>
  <c r="AI1363" i="6"/>
  <c r="AE1363" i="6"/>
  <c r="AH1363" i="6" s="1"/>
  <c r="AI1274" i="6"/>
  <c r="U1274" i="6"/>
  <c r="W1274" i="6" s="1"/>
  <c r="AW1274" i="6"/>
  <c r="AE1274" i="6"/>
  <c r="AJ1274" i="6"/>
  <c r="AG1274" i="6"/>
  <c r="AW1029" i="6"/>
  <c r="AG1029" i="6"/>
  <c r="AI1029" i="6"/>
  <c r="U1029" i="6"/>
  <c r="W1029" i="6" s="1"/>
  <c r="AJ1029" i="6"/>
  <c r="AE1029" i="6"/>
  <c r="AH1029" i="6" s="1"/>
  <c r="AW971" i="6"/>
  <c r="AJ971" i="6"/>
  <c r="U971" i="6"/>
  <c r="W971" i="6" s="1"/>
  <c r="AE971" i="6"/>
  <c r="AG971" i="6"/>
  <c r="AI971" i="6"/>
  <c r="AK971" i="6" s="1"/>
  <c r="AW951" i="6"/>
  <c r="AJ951" i="6"/>
  <c r="AG951" i="6"/>
  <c r="AE951" i="6"/>
  <c r="AI951" i="6"/>
  <c r="U951" i="6"/>
  <c r="W951" i="6" s="1"/>
  <c r="AJ793" i="6"/>
  <c r="AE793" i="6"/>
  <c r="U793" i="6"/>
  <c r="W793" i="6" s="1"/>
  <c r="AW793" i="6"/>
  <c r="AI793" i="6"/>
  <c r="AG793" i="6"/>
  <c r="AW768" i="6"/>
  <c r="AE768" i="6"/>
  <c r="AI768" i="6"/>
  <c r="U768" i="6"/>
  <c r="W768" i="6" s="1"/>
  <c r="AG768" i="6"/>
  <c r="AJ768" i="6"/>
  <c r="AJ1017" i="6"/>
  <c r="U1017" i="6"/>
  <c r="W1017" i="6" s="1"/>
  <c r="AW1017" i="6"/>
  <c r="AE1017" i="6"/>
  <c r="AI1017" i="6"/>
  <c r="AG1017" i="6"/>
  <c r="AI927" i="6"/>
  <c r="AW927" i="6"/>
  <c r="AG927" i="6"/>
  <c r="U927" i="6"/>
  <c r="W927" i="6" s="1"/>
  <c r="AE927" i="6"/>
  <c r="AJ927" i="6"/>
  <c r="AJ915" i="6"/>
  <c r="AI915" i="6"/>
  <c r="AW915" i="6"/>
  <c r="AG915" i="6"/>
  <c r="U915" i="6"/>
  <c r="W915" i="6" s="1"/>
  <c r="AE915" i="6"/>
  <c r="AH915" i="6" s="1"/>
  <c r="AE846" i="6"/>
  <c r="AI846" i="6"/>
  <c r="AK846" i="6" s="1"/>
  <c r="AW846" i="6"/>
  <c r="U846" i="6"/>
  <c r="W846" i="6" s="1"/>
  <c r="AJ846" i="6"/>
  <c r="AG846" i="6"/>
  <c r="AJ814" i="6"/>
  <c r="U814" i="6"/>
  <c r="W814" i="6" s="1"/>
  <c r="AW814" i="6"/>
  <c r="AE814" i="6"/>
  <c r="AI814" i="6"/>
  <c r="AG814" i="6"/>
  <c r="AG805" i="6"/>
  <c r="AE805" i="6"/>
  <c r="AH805" i="6" s="1"/>
  <c r="AW805" i="6"/>
  <c r="AJ805" i="6"/>
  <c r="U805" i="6"/>
  <c r="W805" i="6" s="1"/>
  <c r="AI805" i="6"/>
  <c r="AK805" i="6" s="1"/>
  <c r="AW1005" i="6"/>
  <c r="U1005" i="6"/>
  <c r="W1005" i="6" s="1"/>
  <c r="AI1005" i="6"/>
  <c r="AJ1005" i="6"/>
  <c r="AG1005" i="6"/>
  <c r="AE1005" i="6"/>
  <c r="AG913" i="6"/>
  <c r="AW913" i="6"/>
  <c r="AI913" i="6"/>
  <c r="AJ913" i="6"/>
  <c r="AE913" i="6"/>
  <c r="AH913" i="6" s="1"/>
  <c r="U913" i="6"/>
  <c r="W913" i="6" s="1"/>
  <c r="U785" i="6"/>
  <c r="W785" i="6" s="1"/>
  <c r="AI785" i="6"/>
  <c r="AW785" i="6"/>
  <c r="AG785" i="6"/>
  <c r="AJ785" i="6"/>
  <c r="AE785" i="6"/>
  <c r="AH785" i="6" s="1"/>
  <c r="AI776" i="6"/>
  <c r="AJ776" i="6"/>
  <c r="AW776" i="6"/>
  <c r="AG776" i="6"/>
  <c r="AE776" i="6"/>
  <c r="U776" i="6"/>
  <c r="W776" i="6" s="1"/>
  <c r="AW766" i="6"/>
  <c r="AJ766" i="6"/>
  <c r="AG766" i="6"/>
  <c r="U766" i="6"/>
  <c r="W766" i="6" s="1"/>
  <c r="AI766" i="6"/>
  <c r="AE766" i="6"/>
  <c r="AH766" i="6" s="1"/>
  <c r="AW1046" i="6"/>
  <c r="AI1046" i="6"/>
  <c r="AG1046" i="6"/>
  <c r="AJ1046" i="6"/>
  <c r="U1046" i="6"/>
  <c r="W1046" i="6" s="1"/>
  <c r="AE1046" i="6"/>
  <c r="AI1009" i="6"/>
  <c r="AE1009" i="6"/>
  <c r="AJ1009" i="6"/>
  <c r="AG1009" i="6"/>
  <c r="U1009" i="6"/>
  <c r="W1009" i="6" s="1"/>
  <c r="AW1009" i="6"/>
  <c r="AW975" i="6"/>
  <c r="AG975" i="6"/>
  <c r="AJ975" i="6"/>
  <c r="AI975" i="6"/>
  <c r="U975" i="6"/>
  <c r="W975" i="6" s="1"/>
  <c r="AE975" i="6"/>
  <c r="AH975" i="6" s="1"/>
  <c r="AJ931" i="6"/>
  <c r="AI931" i="6"/>
  <c r="AW931" i="6"/>
  <c r="AE931" i="6"/>
  <c r="AG931" i="6"/>
  <c r="U931" i="6"/>
  <c r="W931" i="6" s="1"/>
  <c r="AG909" i="6"/>
  <c r="U909" i="6"/>
  <c r="W909" i="6" s="1"/>
  <c r="AE909" i="6"/>
  <c r="AI909" i="6"/>
  <c r="AW909" i="6"/>
  <c r="AJ909" i="6"/>
  <c r="AE893" i="6"/>
  <c r="U893" i="6"/>
  <c r="W893" i="6" s="1"/>
  <c r="AG893" i="6"/>
  <c r="AI893" i="6"/>
  <c r="AW893" i="6"/>
  <c r="AJ893" i="6"/>
  <c r="AG813" i="6"/>
  <c r="AI813" i="6"/>
  <c r="AJ813" i="6"/>
  <c r="AE813" i="6"/>
  <c r="AH813" i="6" s="1"/>
  <c r="U813" i="6"/>
  <c r="W813" i="6" s="1"/>
  <c r="AW813" i="6"/>
  <c r="AW523" i="6"/>
  <c r="AJ523" i="6"/>
  <c r="U523" i="6"/>
  <c r="W523" i="6" s="1"/>
  <c r="AI523" i="6"/>
  <c r="AE523" i="6"/>
  <c r="AG523" i="6"/>
  <c r="AG504" i="6"/>
  <c r="AE504" i="6"/>
  <c r="U504" i="6"/>
  <c r="W504" i="6" s="1"/>
  <c r="AJ504" i="6"/>
  <c r="AW504" i="6"/>
  <c r="AI504" i="6"/>
  <c r="AK504" i="6" s="1"/>
  <c r="AI1863" i="6"/>
  <c r="AE1863" i="6"/>
  <c r="AW1863" i="6"/>
  <c r="AJ1863" i="6"/>
  <c r="AG1863" i="6"/>
  <c r="U1863" i="6"/>
  <c r="W1863" i="6" s="1"/>
  <c r="AI1634" i="6"/>
  <c r="AJ1634" i="6"/>
  <c r="AG1634" i="6"/>
  <c r="U1634" i="6"/>
  <c r="W1634" i="6" s="1"/>
  <c r="AW1634" i="6"/>
  <c r="AE1634" i="6"/>
  <c r="AJ1563" i="6"/>
  <c r="AW1563" i="6"/>
  <c r="AG1563" i="6"/>
  <c r="AE1563" i="6"/>
  <c r="U1563" i="6"/>
  <c r="W1563" i="6" s="1"/>
  <c r="AI1563" i="6"/>
  <c r="AK1563" i="6" s="1"/>
  <c r="AI1542" i="6"/>
  <c r="AG1542" i="6"/>
  <c r="AJ1542" i="6"/>
  <c r="U1542" i="6"/>
  <c r="W1542" i="6" s="1"/>
  <c r="AW1542" i="6"/>
  <c r="AE1542" i="6"/>
  <c r="AH1542" i="6" s="1"/>
  <c r="AG1879" i="6"/>
  <c r="AI1879" i="6"/>
  <c r="AJ1879" i="6"/>
  <c r="AW1879" i="6"/>
  <c r="U1879" i="6"/>
  <c r="W1879" i="6" s="1"/>
  <c r="AE1879" i="6"/>
  <c r="AW1621" i="6"/>
  <c r="AJ1621" i="6"/>
  <c r="AI1621" i="6"/>
  <c r="AG1621" i="6"/>
  <c r="AE1621" i="6"/>
  <c r="U1621" i="6"/>
  <c r="W1621" i="6" s="1"/>
  <c r="AJ1629" i="6"/>
  <c r="AW1629" i="6"/>
  <c r="AG1629" i="6"/>
  <c r="U1629" i="6"/>
  <c r="W1629" i="6" s="1"/>
  <c r="AE1629" i="6"/>
  <c r="AH1629" i="6" s="1"/>
  <c r="AI1629" i="6"/>
  <c r="AG1596" i="6"/>
  <c r="AJ1596" i="6"/>
  <c r="AW1596" i="6"/>
  <c r="U1596" i="6"/>
  <c r="W1596" i="6" s="1"/>
  <c r="AE1596" i="6"/>
  <c r="AH1596" i="6" s="1"/>
  <c r="AI1596" i="6"/>
  <c r="AK1596" i="6" s="1"/>
  <c r="AE1574" i="6"/>
  <c r="AJ1574" i="6"/>
  <c r="AI1574" i="6"/>
  <c r="AG1574" i="6"/>
  <c r="U1574" i="6"/>
  <c r="W1574" i="6" s="1"/>
  <c r="AW1574" i="6"/>
  <c r="AE1558" i="6"/>
  <c r="AI1558" i="6"/>
  <c r="AG1558" i="6"/>
  <c r="AH1558" i="6" s="1"/>
  <c r="AW1558" i="6"/>
  <c r="U1558" i="6"/>
  <c r="W1558" i="6" s="1"/>
  <c r="AJ1558" i="6"/>
  <c r="U1594" i="6"/>
  <c r="W1594" i="6" s="1"/>
  <c r="AW1594" i="6"/>
  <c r="AE1594" i="6"/>
  <c r="AG1594" i="6"/>
  <c r="AJ1594" i="6"/>
  <c r="AI1594" i="6"/>
  <c r="AJ1568" i="6"/>
  <c r="AG1568" i="6"/>
  <c r="AW1568" i="6"/>
  <c r="U1568" i="6"/>
  <c r="W1568" i="6" s="1"/>
  <c r="AE1568" i="6"/>
  <c r="AI1568" i="6"/>
  <c r="AG1532" i="6"/>
  <c r="AE1532" i="6"/>
  <c r="AJ1532" i="6"/>
  <c r="U1532" i="6"/>
  <c r="W1532" i="6" s="1"/>
  <c r="AW1532" i="6"/>
  <c r="AI1532" i="6"/>
  <c r="AK1532" i="6" s="1"/>
  <c r="AG1422" i="6"/>
  <c r="AW1422" i="6"/>
  <c r="AI1422" i="6"/>
  <c r="AJ1422" i="6"/>
  <c r="AE1422" i="6"/>
  <c r="AH1422" i="6" s="1"/>
  <c r="U1422" i="6"/>
  <c r="W1422" i="6" s="1"/>
  <c r="U1544" i="6"/>
  <c r="W1544" i="6" s="1"/>
  <c r="AE1544" i="6"/>
  <c r="AW1544" i="6"/>
  <c r="AG1544" i="6"/>
  <c r="AI1544" i="6"/>
  <c r="AJ1544" i="6"/>
  <c r="AG1472" i="6"/>
  <c r="AE1472" i="6"/>
  <c r="AH1472" i="6" s="1"/>
  <c r="U1472" i="6"/>
  <c r="W1472" i="6" s="1"/>
  <c r="AW1472" i="6"/>
  <c r="AI1472" i="6"/>
  <c r="AJ1472" i="6"/>
  <c r="AJ1393" i="6"/>
  <c r="AW1393" i="6"/>
  <c r="AG1393" i="6"/>
  <c r="AI1393" i="6"/>
  <c r="U1393" i="6"/>
  <c r="W1393" i="6" s="1"/>
  <c r="AE1393" i="6"/>
  <c r="AH1393" i="6" s="1"/>
  <c r="AI1534" i="6"/>
  <c r="AG1534" i="6"/>
  <c r="AE1534" i="6"/>
  <c r="AJ1534" i="6"/>
  <c r="AW1534" i="6"/>
  <c r="U1534" i="6"/>
  <c r="W1534" i="6" s="1"/>
  <c r="AW1504" i="6"/>
  <c r="AI1504" i="6"/>
  <c r="AJ1504" i="6"/>
  <c r="AG1504" i="6"/>
  <c r="U1504" i="6"/>
  <c r="W1504" i="6" s="1"/>
  <c r="AE1504" i="6"/>
  <c r="AE1498" i="6"/>
  <c r="AW1498" i="6"/>
  <c r="AG1498" i="6"/>
  <c r="AH1498" i="6" s="1"/>
  <c r="U1498" i="6"/>
  <c r="W1498" i="6" s="1"/>
  <c r="AI1498" i="6"/>
  <c r="AK1498" i="6" s="1"/>
  <c r="AJ1498" i="6"/>
  <c r="AG1492" i="6"/>
  <c r="AE1492" i="6"/>
  <c r="AI1492" i="6"/>
  <c r="AJ1492" i="6"/>
  <c r="AW1492" i="6"/>
  <c r="U1492" i="6"/>
  <c r="W1492" i="6" s="1"/>
  <c r="AG1552" i="6"/>
  <c r="AW1552" i="6"/>
  <c r="AI1552" i="6"/>
  <c r="AE1552" i="6"/>
  <c r="AH1552" i="6" s="1"/>
  <c r="U1552" i="6"/>
  <c r="W1552" i="6" s="1"/>
  <c r="AJ1552" i="6"/>
  <c r="AJ1278" i="6"/>
  <c r="AG1278" i="6"/>
  <c r="AW1278" i="6"/>
  <c r="AE1278" i="6"/>
  <c r="AI1278" i="6"/>
  <c r="U1278" i="6"/>
  <c r="W1278" i="6" s="1"/>
  <c r="AI1048" i="6"/>
  <c r="AJ1048" i="6"/>
  <c r="AW1048" i="6"/>
  <c r="AE1048" i="6"/>
  <c r="U1048" i="6"/>
  <c r="W1048" i="6" s="1"/>
  <c r="AG1048" i="6"/>
  <c r="AJ1036" i="6"/>
  <c r="AW1036" i="6"/>
  <c r="AI1036" i="6"/>
  <c r="AG1036" i="6"/>
  <c r="U1036" i="6"/>
  <c r="W1036" i="6" s="1"/>
  <c r="AE1036" i="6"/>
  <c r="AE1024" i="6"/>
  <c r="AI1024" i="6"/>
  <c r="U1024" i="6"/>
  <c r="W1024" i="6" s="1"/>
  <c r="AJ1024" i="6"/>
  <c r="AW1024" i="6"/>
  <c r="AG1024" i="6"/>
  <c r="AE1012" i="6"/>
  <c r="U1012" i="6"/>
  <c r="W1012" i="6" s="1"/>
  <c r="AJ1012" i="6"/>
  <c r="AW1012" i="6"/>
  <c r="AI1012" i="6"/>
  <c r="AK1012" i="6" s="1"/>
  <c r="AG1012" i="6"/>
  <c r="AE989" i="6"/>
  <c r="U989" i="6"/>
  <c r="W989" i="6" s="1"/>
  <c r="AG989" i="6"/>
  <c r="AW989" i="6"/>
  <c r="AI989" i="6"/>
  <c r="AK989" i="6" s="1"/>
  <c r="AJ989" i="6"/>
  <c r="AG1438" i="6"/>
  <c r="AI1438" i="6"/>
  <c r="AJ1438" i="6"/>
  <c r="AW1438" i="6"/>
  <c r="U1438" i="6"/>
  <c r="W1438" i="6" s="1"/>
  <c r="AE1438" i="6"/>
  <c r="AG1430" i="6"/>
  <c r="AI1430" i="6"/>
  <c r="AW1430" i="6"/>
  <c r="AJ1430" i="6"/>
  <c r="U1430" i="6"/>
  <c r="W1430" i="6" s="1"/>
  <c r="AE1430" i="6"/>
  <c r="AH1430" i="6" s="1"/>
  <c r="AI1397" i="6"/>
  <c r="AW1397" i="6"/>
  <c r="AE1397" i="6"/>
  <c r="AJ1397" i="6"/>
  <c r="U1397" i="6"/>
  <c r="W1397" i="6" s="1"/>
  <c r="AG1397" i="6"/>
  <c r="AG1374" i="6"/>
  <c r="AJ1374" i="6"/>
  <c r="AW1374" i="6"/>
  <c r="U1374" i="6"/>
  <c r="W1374" i="6" s="1"/>
  <c r="AE1374" i="6"/>
  <c r="AH1374" i="6" s="1"/>
  <c r="AI1374" i="6"/>
  <c r="AG1344" i="6"/>
  <c r="U1344" i="6"/>
  <c r="W1344" i="6" s="1"/>
  <c r="AW1344" i="6"/>
  <c r="AI1344" i="6"/>
  <c r="AJ1344" i="6"/>
  <c r="AE1344" i="6"/>
  <c r="AW1023" i="6"/>
  <c r="AI1023" i="6"/>
  <c r="AE1023" i="6"/>
  <c r="AJ1023" i="6"/>
  <c r="AG1023" i="6"/>
  <c r="U1023" i="6"/>
  <c r="W1023" i="6" s="1"/>
  <c r="U1464" i="6"/>
  <c r="W1464" i="6" s="1"/>
  <c r="AE1464" i="6"/>
  <c r="AW1464" i="6"/>
  <c r="AI1464" i="6"/>
  <c r="AG1464" i="6"/>
  <c r="AJ1464" i="6"/>
  <c r="AE1405" i="6"/>
  <c r="U1405" i="6"/>
  <c r="W1405" i="6" s="1"/>
  <c r="AI1405" i="6"/>
  <c r="AK1405" i="6" s="1"/>
  <c r="AW1405" i="6"/>
  <c r="AG1405" i="6"/>
  <c r="AJ1405" i="6"/>
  <c r="AW1391" i="6"/>
  <c r="AJ1391" i="6"/>
  <c r="AI1391" i="6"/>
  <c r="AG1391" i="6"/>
  <c r="U1391" i="6"/>
  <c r="W1391" i="6" s="1"/>
  <c r="AE1391" i="6"/>
  <c r="AG1369" i="6"/>
  <c r="AW1369" i="6"/>
  <c r="AI1369" i="6"/>
  <c r="U1369" i="6"/>
  <c r="W1369" i="6" s="1"/>
  <c r="AJ1369" i="6"/>
  <c r="AE1369" i="6"/>
  <c r="AH1369" i="6" s="1"/>
  <c r="AG1354" i="6"/>
  <c r="AE1354" i="6"/>
  <c r="U1354" i="6"/>
  <c r="W1354" i="6" s="1"/>
  <c r="AI1354" i="6"/>
  <c r="AW1354" i="6"/>
  <c r="AJ1354" i="6"/>
  <c r="U1322" i="6"/>
  <c r="W1322" i="6" s="1"/>
  <c r="AE1322" i="6"/>
  <c r="AJ1322" i="6"/>
  <c r="AI1322" i="6"/>
  <c r="AW1322" i="6"/>
  <c r="AG1322" i="6"/>
  <c r="AG1302" i="6"/>
  <c r="AI1302" i="6"/>
  <c r="U1302" i="6"/>
  <c r="W1302" i="6" s="1"/>
  <c r="AE1302" i="6"/>
  <c r="AJ1302" i="6"/>
  <c r="AW1302" i="6"/>
  <c r="U1270" i="6"/>
  <c r="W1270" i="6" s="1"/>
  <c r="AJ1270" i="6"/>
  <c r="AW1270" i="6"/>
  <c r="AI1270" i="6"/>
  <c r="AG1270" i="6"/>
  <c r="AE1270" i="6"/>
  <c r="AW1047" i="6"/>
  <c r="AI1047" i="6"/>
  <c r="AJ1047" i="6"/>
  <c r="AG1047" i="6"/>
  <c r="AE1047" i="6"/>
  <c r="U1047" i="6"/>
  <c r="W1047" i="6" s="1"/>
  <c r="AJ1013" i="6"/>
  <c r="AG1013" i="6"/>
  <c r="U1013" i="6"/>
  <c r="W1013" i="6" s="1"/>
  <c r="AW1013" i="6"/>
  <c r="AI1013" i="6"/>
  <c r="AE1013" i="6"/>
  <c r="AH1013" i="6" s="1"/>
  <c r="AE965" i="6"/>
  <c r="U965" i="6"/>
  <c r="W965" i="6" s="1"/>
  <c r="AG965" i="6"/>
  <c r="AI965" i="6"/>
  <c r="AJ965" i="6"/>
  <c r="AW965" i="6"/>
  <c r="AJ939" i="6"/>
  <c r="AW939" i="6"/>
  <c r="AI939" i="6"/>
  <c r="AG939" i="6"/>
  <c r="AE939" i="6"/>
  <c r="U939" i="6"/>
  <c r="W939" i="6" s="1"/>
  <c r="AW919" i="6"/>
  <c r="AJ919" i="6"/>
  <c r="AI919" i="6"/>
  <c r="AE919" i="6"/>
  <c r="AG919" i="6"/>
  <c r="U919" i="6"/>
  <c r="W919" i="6" s="1"/>
  <c r="AG889" i="6"/>
  <c r="U889" i="6"/>
  <c r="W889" i="6" s="1"/>
  <c r="AE889" i="6"/>
  <c r="AH889" i="6" s="1"/>
  <c r="AW889" i="6"/>
  <c r="AI889" i="6"/>
  <c r="AJ889" i="6"/>
  <c r="AG777" i="6"/>
  <c r="AE777" i="6"/>
  <c r="AW777" i="6"/>
  <c r="U777" i="6"/>
  <c r="W777" i="6" s="1"/>
  <c r="AI777" i="6"/>
  <c r="AJ777" i="6"/>
  <c r="AG750" i="6"/>
  <c r="AW750" i="6"/>
  <c r="AJ750" i="6"/>
  <c r="AE750" i="6"/>
  <c r="AH750" i="6" s="1"/>
  <c r="U750" i="6"/>
  <c r="W750" i="6" s="1"/>
  <c r="AI750" i="6"/>
  <c r="AG1298" i="6"/>
  <c r="U1298" i="6"/>
  <c r="W1298" i="6" s="1"/>
  <c r="AJ1298" i="6"/>
  <c r="AE1298" i="6"/>
  <c r="AI1298" i="6"/>
  <c r="AW1298" i="6"/>
  <c r="AE1282" i="6"/>
  <c r="AW1282" i="6"/>
  <c r="U1282" i="6"/>
  <c r="W1282" i="6" s="1"/>
  <c r="AG1282" i="6"/>
  <c r="AJ1282" i="6"/>
  <c r="AI1282" i="6"/>
  <c r="AK1282" i="6" s="1"/>
  <c r="AG1121" i="6"/>
  <c r="AI1121" i="6"/>
  <c r="AK1121" i="6" s="1"/>
  <c r="AE1121" i="6"/>
  <c r="AW1121" i="6"/>
  <c r="AJ1121" i="6"/>
  <c r="U1121" i="6"/>
  <c r="W1121" i="6" s="1"/>
  <c r="AW1003" i="6"/>
  <c r="AI1003" i="6"/>
  <c r="AJ1003" i="6"/>
  <c r="AG1003" i="6"/>
  <c r="U1003" i="6"/>
  <c r="W1003" i="6" s="1"/>
  <c r="AE1003" i="6"/>
  <c r="AI959" i="6"/>
  <c r="AW959" i="6"/>
  <c r="AG959" i="6"/>
  <c r="AJ959" i="6"/>
  <c r="U959" i="6"/>
  <c r="W959" i="6" s="1"/>
  <c r="AE959" i="6"/>
  <c r="AH959" i="6" s="1"/>
  <c r="AW947" i="6"/>
  <c r="AJ947" i="6"/>
  <c r="AI947" i="6"/>
  <c r="AG947" i="6"/>
  <c r="U947" i="6"/>
  <c r="W947" i="6" s="1"/>
  <c r="AE947" i="6"/>
  <c r="AW1054" i="6"/>
  <c r="AI1054" i="6"/>
  <c r="AJ1054" i="6"/>
  <c r="AG1054" i="6"/>
  <c r="U1054" i="6"/>
  <c r="W1054" i="6" s="1"/>
  <c r="AE1054" i="6"/>
  <c r="AJ935" i="6"/>
  <c r="AI935" i="6"/>
  <c r="AG935" i="6"/>
  <c r="U935" i="6"/>
  <c r="W935" i="6" s="1"/>
  <c r="AW935" i="6"/>
  <c r="AE935" i="6"/>
  <c r="AG775" i="6"/>
  <c r="AE775" i="6"/>
  <c r="U775" i="6"/>
  <c r="W775" i="6" s="1"/>
  <c r="AI775" i="6"/>
  <c r="AW775" i="6"/>
  <c r="AJ775" i="6"/>
  <c r="AW1027" i="6"/>
  <c r="AJ1027" i="6"/>
  <c r="AE1027" i="6"/>
  <c r="U1027" i="6"/>
  <c r="W1027" i="6" s="1"/>
  <c r="AI1027" i="6"/>
  <c r="AG1027" i="6"/>
  <c r="AJ999" i="6"/>
  <c r="AI999" i="6"/>
  <c r="AG999" i="6"/>
  <c r="AW999" i="6"/>
  <c r="U999" i="6"/>
  <c r="W999" i="6" s="1"/>
  <c r="AE999" i="6"/>
  <c r="AH999" i="6" s="1"/>
  <c r="AW943" i="6"/>
  <c r="AG943" i="6"/>
  <c r="AJ943" i="6"/>
  <c r="AI943" i="6"/>
  <c r="U943" i="6"/>
  <c r="W943" i="6" s="1"/>
  <c r="AE943" i="6"/>
  <c r="AH943" i="6" s="1"/>
  <c r="U925" i="6"/>
  <c r="W925" i="6" s="1"/>
  <c r="AE925" i="6"/>
  <c r="AG925" i="6"/>
  <c r="AW925" i="6"/>
  <c r="AI925" i="6"/>
  <c r="AJ925" i="6"/>
  <c r="U904" i="6"/>
  <c r="W904" i="6" s="1"/>
  <c r="AG904" i="6"/>
  <c r="AE904" i="6"/>
  <c r="AJ904" i="6"/>
  <c r="AI904" i="6"/>
  <c r="AW904" i="6"/>
  <c r="AG839" i="6"/>
  <c r="AE839" i="6"/>
  <c r="AI839" i="6"/>
  <c r="AW839" i="6"/>
  <c r="U839" i="6"/>
  <c r="W839" i="6" s="1"/>
  <c r="AJ839" i="6"/>
  <c r="AG798" i="6"/>
  <c r="AI798" i="6"/>
  <c r="AJ798" i="6"/>
  <c r="AE798" i="6"/>
  <c r="AW798" i="6"/>
  <c r="U798" i="6"/>
  <c r="W798" i="6" s="1"/>
  <c r="AG508" i="6"/>
  <c r="AI508" i="6"/>
  <c r="U508" i="6"/>
  <c r="W508" i="6" s="1"/>
  <c r="AJ508" i="6"/>
  <c r="AE508" i="6"/>
  <c r="AH508" i="6" s="1"/>
  <c r="AW508" i="6"/>
  <c r="AG491" i="6"/>
  <c r="AI491" i="6"/>
  <c r="AW491" i="6"/>
  <c r="AE491" i="6"/>
  <c r="AJ491" i="6"/>
  <c r="U491" i="6"/>
  <c r="W491" i="6" s="1"/>
  <c r="AI457" i="6"/>
  <c r="U457" i="6"/>
  <c r="W457" i="6" s="1"/>
  <c r="AJ457" i="6"/>
  <c r="AW457" i="6"/>
  <c r="AE457" i="6"/>
  <c r="AG457" i="6"/>
  <c r="AJ425" i="6"/>
  <c r="AW425" i="6"/>
  <c r="AI425" i="6"/>
  <c r="AG425" i="6"/>
  <c r="AE425" i="6"/>
  <c r="U425" i="6"/>
  <c r="W425" i="6" s="1"/>
  <c r="AG393" i="6"/>
  <c r="U393" i="6"/>
  <c r="W393" i="6" s="1"/>
  <c r="AE393" i="6"/>
  <c r="AI393" i="6"/>
  <c r="AK393" i="6" s="1"/>
  <c r="AJ393" i="6"/>
  <c r="AW393" i="6"/>
  <c r="AJ361" i="6"/>
  <c r="AW361" i="6"/>
  <c r="AG361" i="6"/>
  <c r="AI361" i="6"/>
  <c r="U361" i="6"/>
  <c r="W361" i="6" s="1"/>
  <c r="AE361" i="6"/>
  <c r="AE317" i="6"/>
  <c r="AI317" i="6"/>
  <c r="AW317" i="6"/>
  <c r="AJ317" i="6"/>
  <c r="U317" i="6"/>
  <c r="W317" i="6" s="1"/>
  <c r="AG317" i="6"/>
  <c r="AJ291" i="6"/>
  <c r="AI291" i="6"/>
  <c r="AW291" i="6"/>
  <c r="U291" i="6"/>
  <c r="W291" i="6" s="1"/>
  <c r="AG291" i="6"/>
  <c r="AE291" i="6"/>
  <c r="AG127" i="6"/>
  <c r="AI127" i="6"/>
  <c r="AW127" i="6"/>
  <c r="AJ127" i="6"/>
  <c r="AE127" i="6"/>
  <c r="AH127" i="6" s="1"/>
  <c r="U127" i="6"/>
  <c r="W127" i="6" s="1"/>
  <c r="AE515" i="6"/>
  <c r="AW515" i="6"/>
  <c r="AG515" i="6"/>
  <c r="AJ515" i="6"/>
  <c r="U515" i="6"/>
  <c r="W515" i="6" s="1"/>
  <c r="AI515" i="6"/>
  <c r="AJ503" i="6"/>
  <c r="AW503" i="6"/>
  <c r="AG503" i="6"/>
  <c r="AE503" i="6"/>
  <c r="AI503" i="6"/>
  <c r="U503" i="6"/>
  <c r="W503" i="6" s="1"/>
  <c r="AW475" i="6"/>
  <c r="AG475" i="6"/>
  <c r="U475" i="6"/>
  <c r="W475" i="6" s="1"/>
  <c r="AE475" i="6"/>
  <c r="AI475" i="6"/>
  <c r="AJ475" i="6"/>
  <c r="AJ437" i="6"/>
  <c r="AI437" i="6"/>
  <c r="AW437" i="6"/>
  <c r="AG437" i="6"/>
  <c r="U437" i="6"/>
  <c r="W437" i="6" s="1"/>
  <c r="AE437" i="6"/>
  <c r="AJ417" i="6"/>
  <c r="AW417" i="6"/>
  <c r="AG417" i="6"/>
  <c r="AI417" i="6"/>
  <c r="U417" i="6"/>
  <c r="W417" i="6" s="1"/>
  <c r="AE417" i="6"/>
  <c r="AI402" i="6"/>
  <c r="AJ402" i="6"/>
  <c r="AW402" i="6"/>
  <c r="AG402" i="6"/>
  <c r="U402" i="6"/>
  <c r="W402" i="6" s="1"/>
  <c r="AE402" i="6"/>
  <c r="AW385" i="6"/>
  <c r="AJ385" i="6"/>
  <c r="AG385" i="6"/>
  <c r="AE385" i="6"/>
  <c r="AI385" i="6"/>
  <c r="U385" i="6"/>
  <c r="W385" i="6" s="1"/>
  <c r="AI370" i="6"/>
  <c r="AJ370" i="6"/>
  <c r="AW370" i="6"/>
  <c r="AG370" i="6"/>
  <c r="U370" i="6"/>
  <c r="W370" i="6" s="1"/>
  <c r="AE370" i="6"/>
  <c r="AW353" i="6"/>
  <c r="AJ353" i="6"/>
  <c r="AG353" i="6"/>
  <c r="AI353" i="6"/>
  <c r="U353" i="6"/>
  <c r="W353" i="6" s="1"/>
  <c r="AE353" i="6"/>
  <c r="AE338" i="6"/>
  <c r="AW338" i="6"/>
  <c r="AI338" i="6"/>
  <c r="U338" i="6"/>
  <c r="W338" i="6" s="1"/>
  <c r="AJ338" i="6"/>
  <c r="AG338" i="6"/>
  <c r="AJ307" i="6"/>
  <c r="AG307" i="6"/>
  <c r="AW307" i="6"/>
  <c r="AI307" i="6"/>
  <c r="U307" i="6"/>
  <c r="W307" i="6" s="1"/>
  <c r="AE307" i="6"/>
  <c r="AJ293" i="6"/>
  <c r="AI293" i="6"/>
  <c r="AW293" i="6"/>
  <c r="U293" i="6"/>
  <c r="W293" i="6" s="1"/>
  <c r="AG293" i="6"/>
  <c r="AE293" i="6"/>
  <c r="AG284" i="6"/>
  <c r="AI284" i="6"/>
  <c r="AJ284" i="6"/>
  <c r="AE284" i="6"/>
  <c r="AW284" i="6"/>
  <c r="U284" i="6"/>
  <c r="W284" i="6" s="1"/>
  <c r="AW517" i="6"/>
  <c r="AJ517" i="6"/>
  <c r="AI517" i="6"/>
  <c r="AE517" i="6"/>
  <c r="U517" i="6"/>
  <c r="W517" i="6" s="1"/>
  <c r="AG517" i="6"/>
  <c r="AG492" i="6"/>
  <c r="AI492" i="6"/>
  <c r="AJ492" i="6"/>
  <c r="AE492" i="6"/>
  <c r="AH492" i="6" s="1"/>
  <c r="AW492" i="6"/>
  <c r="U492" i="6"/>
  <c r="W492" i="6" s="1"/>
  <c r="U472" i="6"/>
  <c r="W472" i="6" s="1"/>
  <c r="AJ472" i="6"/>
  <c r="AE472" i="6"/>
  <c r="AW472" i="6"/>
  <c r="AG472" i="6"/>
  <c r="AI472" i="6"/>
  <c r="AK472" i="6" s="1"/>
  <c r="AG464" i="6"/>
  <c r="U464" i="6"/>
  <c r="W464" i="6" s="1"/>
  <c r="AE464" i="6"/>
  <c r="AH464" i="6" s="1"/>
  <c r="AJ464" i="6"/>
  <c r="AW464" i="6"/>
  <c r="AI464" i="6"/>
  <c r="AW448" i="6"/>
  <c r="AI448" i="6"/>
  <c r="AJ448" i="6"/>
  <c r="AE448" i="6"/>
  <c r="U448" i="6"/>
  <c r="W448" i="6" s="1"/>
  <c r="AG448" i="6"/>
  <c r="AE424" i="6"/>
  <c r="AI424" i="6"/>
  <c r="AK424" i="6" s="1"/>
  <c r="AJ424" i="6"/>
  <c r="AG424" i="6"/>
  <c r="AH424" i="6" s="1"/>
  <c r="AW424" i="6"/>
  <c r="U424" i="6"/>
  <c r="W424" i="6" s="1"/>
  <c r="AJ413" i="6"/>
  <c r="AW413" i="6"/>
  <c r="AI413" i="6"/>
  <c r="AG413" i="6"/>
  <c r="U413" i="6"/>
  <c r="W413" i="6" s="1"/>
  <c r="AE413" i="6"/>
  <c r="AW397" i="6"/>
  <c r="AJ397" i="6"/>
  <c r="AI397" i="6"/>
  <c r="AK397" i="6" s="1"/>
  <c r="AG397" i="6"/>
  <c r="AE397" i="6"/>
  <c r="U397" i="6"/>
  <c r="W397" i="6" s="1"/>
  <c r="AG389" i="6"/>
  <c r="AE389" i="6"/>
  <c r="U389" i="6"/>
  <c r="W389" i="6" s="1"/>
  <c r="AW389" i="6"/>
  <c r="AJ389" i="6"/>
  <c r="AI389" i="6"/>
  <c r="AK389" i="6" s="1"/>
  <c r="AI369" i="6"/>
  <c r="AE369" i="6"/>
  <c r="AJ369" i="6"/>
  <c r="AW369" i="6"/>
  <c r="U369" i="6"/>
  <c r="W369" i="6" s="1"/>
  <c r="AG369" i="6"/>
  <c r="AJ364" i="6"/>
  <c r="AE364" i="6"/>
  <c r="AW364" i="6"/>
  <c r="AG364" i="6"/>
  <c r="AI364" i="6"/>
  <c r="U364" i="6"/>
  <c r="W364" i="6" s="1"/>
  <c r="AJ298" i="6"/>
  <c r="AW298" i="6"/>
  <c r="AI298" i="6"/>
  <c r="AG298" i="6"/>
  <c r="AE298" i="6"/>
  <c r="U298" i="6"/>
  <c r="W298" i="6" s="1"/>
  <c r="AG758" i="6"/>
  <c r="AJ758" i="6"/>
  <c r="AW758" i="6"/>
  <c r="AI758" i="6"/>
  <c r="U758" i="6"/>
  <c r="W758" i="6" s="1"/>
  <c r="AE758" i="6"/>
  <c r="AW509" i="6"/>
  <c r="AJ509" i="6"/>
  <c r="U509" i="6"/>
  <c r="W509" i="6" s="1"/>
  <c r="AE509" i="6"/>
  <c r="AH509" i="6" s="1"/>
  <c r="AG509" i="6"/>
  <c r="AI509" i="6"/>
  <c r="AJ487" i="6"/>
  <c r="AE487" i="6"/>
  <c r="AW487" i="6"/>
  <c r="AI487" i="6"/>
  <c r="AG487" i="6"/>
  <c r="U487" i="6"/>
  <c r="W487" i="6" s="1"/>
  <c r="AI450" i="6"/>
  <c r="AJ450" i="6"/>
  <c r="U450" i="6"/>
  <c r="W450" i="6" s="1"/>
  <c r="AW450" i="6"/>
  <c r="AE450" i="6"/>
  <c r="AG450" i="6"/>
  <c r="AW441" i="6"/>
  <c r="AG441" i="6"/>
  <c r="AJ441" i="6"/>
  <c r="AI441" i="6"/>
  <c r="AE441" i="6"/>
  <c r="U441" i="6"/>
  <c r="W441" i="6" s="1"/>
  <c r="AG323" i="6"/>
  <c r="AW323" i="6"/>
  <c r="AE323" i="6"/>
  <c r="AH323" i="6" s="1"/>
  <c r="U323" i="6"/>
  <c r="W323" i="6" s="1"/>
  <c r="AJ323" i="6"/>
  <c r="AI323" i="6"/>
  <c r="AG103" i="6"/>
  <c r="AI103" i="6"/>
  <c r="AJ103" i="6"/>
  <c r="AE103" i="6"/>
  <c r="U103" i="6"/>
  <c r="W103" i="6" s="1"/>
  <c r="AW103" i="6"/>
  <c r="AW96" i="6"/>
  <c r="AJ96" i="6"/>
  <c r="AI96" i="6"/>
  <c r="U96" i="6"/>
  <c r="W96" i="6" s="1"/>
  <c r="AG96" i="6"/>
  <c r="AE96" i="6"/>
  <c r="AG81" i="6"/>
  <c r="AW81" i="6"/>
  <c r="U81" i="6"/>
  <c r="W81" i="6" s="1"/>
  <c r="AI81" i="6"/>
  <c r="AJ81" i="6"/>
  <c r="AE81" i="6"/>
  <c r="AJ72" i="6"/>
  <c r="AI72" i="6"/>
  <c r="AW72" i="6"/>
  <c r="AG72" i="6"/>
  <c r="U72" i="6"/>
  <c r="W72" i="6" s="1"/>
  <c r="AE72" i="6"/>
  <c r="AJ8" i="6"/>
  <c r="AI8" i="6"/>
  <c r="AW8" i="6"/>
  <c r="AG8" i="6"/>
  <c r="U8" i="6"/>
  <c r="W8" i="6" s="1"/>
  <c r="AE8" i="6"/>
  <c r="AJ49" i="6"/>
  <c r="U49" i="6"/>
  <c r="W49" i="6" s="1"/>
  <c r="AW49" i="6"/>
  <c r="AG49" i="6"/>
  <c r="AI49" i="6"/>
  <c r="AE49" i="6"/>
  <c r="AE153" i="6"/>
  <c r="U153" i="6"/>
  <c r="W153" i="6" s="1"/>
  <c r="AG153" i="6"/>
  <c r="AW153" i="6"/>
  <c r="AI153" i="6"/>
  <c r="AK153" i="6" s="1"/>
  <c r="AJ153" i="6"/>
  <c r="AG145" i="6"/>
  <c r="AW145" i="6"/>
  <c r="AI145" i="6"/>
  <c r="AE145" i="6"/>
  <c r="AH145" i="6" s="1"/>
  <c r="U145" i="6"/>
  <c r="W145" i="6" s="1"/>
  <c r="AJ145" i="6"/>
  <c r="AW135" i="6"/>
  <c r="AE135" i="6"/>
  <c r="AI135" i="6"/>
  <c r="AJ135" i="6"/>
  <c r="U135" i="6"/>
  <c r="W135" i="6" s="1"/>
  <c r="AG135" i="6"/>
  <c r="AG119" i="6"/>
  <c r="AJ119" i="6"/>
  <c r="AW119" i="6"/>
  <c r="AI119" i="6"/>
  <c r="AE119" i="6"/>
  <c r="AH119" i="6" s="1"/>
  <c r="U119" i="6"/>
  <c r="W119" i="6" s="1"/>
  <c r="AJ105" i="6"/>
  <c r="U105" i="6"/>
  <c r="W105" i="6" s="1"/>
  <c r="AE105" i="6"/>
  <c r="AW105" i="6"/>
  <c r="AI105" i="6"/>
  <c r="AG105" i="6"/>
  <c r="U97" i="6"/>
  <c r="W97" i="6" s="1"/>
  <c r="AW97" i="6"/>
  <c r="AI97" i="6"/>
  <c r="AG97" i="6"/>
  <c r="AE97" i="6"/>
  <c r="AJ97" i="6"/>
  <c r="AW74" i="6"/>
  <c r="AI74" i="6"/>
  <c r="AJ74" i="6"/>
  <c r="AG74" i="6"/>
  <c r="U74" i="6"/>
  <c r="W74" i="6" s="1"/>
  <c r="AE74" i="6"/>
  <c r="AJ88" i="6"/>
  <c r="AG88" i="6"/>
  <c r="AW88" i="6"/>
  <c r="AI88" i="6"/>
  <c r="U88" i="6"/>
  <c r="W88" i="6" s="1"/>
  <c r="AE88" i="6"/>
  <c r="AH88" i="6" s="1"/>
  <c r="AG63" i="6"/>
  <c r="AI63" i="6"/>
  <c r="AW63" i="6"/>
  <c r="AJ63" i="6"/>
  <c r="U63" i="6"/>
  <c r="W63" i="6" s="1"/>
  <c r="AE63" i="6"/>
  <c r="AW34" i="6"/>
  <c r="AJ34" i="6"/>
  <c r="AG34" i="6"/>
  <c r="U34" i="6"/>
  <c r="W34" i="6" s="1"/>
  <c r="AE34" i="6"/>
  <c r="AI34" i="6"/>
  <c r="U6" i="6"/>
  <c r="W6" i="6" s="1"/>
  <c r="AJ6" i="6"/>
  <c r="AI6" i="6"/>
  <c r="AG6" i="6"/>
  <c r="AW6" i="6"/>
  <c r="AE6" i="6"/>
  <c r="AW18" i="6"/>
  <c r="AE18" i="6"/>
  <c r="AJ18" i="6"/>
  <c r="AG18" i="6"/>
  <c r="U18" i="6"/>
  <c r="W18" i="6" s="1"/>
  <c r="AI18" i="6"/>
  <c r="AK18" i="6" s="1"/>
  <c r="AG5" i="6"/>
  <c r="AW5" i="6"/>
  <c r="U5" i="6"/>
  <c r="W5" i="6" s="1"/>
  <c r="AI5" i="6"/>
  <c r="AE5" i="6"/>
  <c r="AH5" i="6" s="1"/>
  <c r="AJ5" i="6"/>
  <c r="AJ204" i="6"/>
  <c r="AW204" i="6"/>
  <c r="AG204" i="6"/>
  <c r="AI204" i="6"/>
  <c r="AE204" i="6"/>
  <c r="U204" i="6"/>
  <c r="W204" i="6" s="1"/>
  <c r="AG164" i="6"/>
  <c r="AJ164" i="6"/>
  <c r="AW164" i="6"/>
  <c r="AI164" i="6"/>
  <c r="AE164" i="6"/>
  <c r="AH164" i="6" s="1"/>
  <c r="U164" i="6"/>
  <c r="W164" i="6" s="1"/>
  <c r="AW122" i="6"/>
  <c r="AG122" i="6"/>
  <c r="AJ122" i="6"/>
  <c r="U122" i="6"/>
  <c r="W122" i="6" s="1"/>
  <c r="AE122" i="6"/>
  <c r="AI122" i="6"/>
  <c r="AW114" i="6"/>
  <c r="AE114" i="6"/>
  <c r="AG114" i="6"/>
  <c r="AI114" i="6"/>
  <c r="AJ114" i="6"/>
  <c r="U114" i="6"/>
  <c r="W114" i="6" s="1"/>
  <c r="AE104" i="6"/>
  <c r="AW104" i="6"/>
  <c r="AJ104" i="6"/>
  <c r="AI104" i="6"/>
  <c r="AK104" i="6" s="1"/>
  <c r="U104" i="6"/>
  <c r="W104" i="6" s="1"/>
  <c r="AG104" i="6"/>
  <c r="AH104" i="6" s="1"/>
  <c r="AE89" i="6"/>
  <c r="U89" i="6"/>
  <c r="W89" i="6" s="1"/>
  <c r="AG89" i="6"/>
  <c r="AW89" i="6"/>
  <c r="AI89" i="6"/>
  <c r="AK89" i="6" s="1"/>
  <c r="AJ89" i="6"/>
  <c r="AJ41" i="6"/>
  <c r="U41" i="6"/>
  <c r="W41" i="6" s="1"/>
  <c r="AE41" i="6"/>
  <c r="AW41" i="6"/>
  <c r="AI41" i="6"/>
  <c r="AG41" i="6"/>
  <c r="AG23" i="6"/>
  <c r="AW23" i="6"/>
  <c r="AE23" i="6"/>
  <c r="AJ23" i="6"/>
  <c r="AI23" i="6"/>
  <c r="U23" i="6"/>
  <c r="W23" i="6" s="1"/>
  <c r="AG941" i="6"/>
  <c r="AE941" i="6"/>
  <c r="U941" i="6"/>
  <c r="W941" i="6" s="1"/>
  <c r="AI941" i="6"/>
  <c r="AJ941" i="6"/>
  <c r="AW941" i="6"/>
  <c r="AE854" i="6"/>
  <c r="AI854" i="6"/>
  <c r="U854" i="6"/>
  <c r="W854" i="6" s="1"/>
  <c r="AW854" i="6"/>
  <c r="AJ854" i="6"/>
  <c r="AG854" i="6"/>
  <c r="AG823" i="6"/>
  <c r="AE823" i="6"/>
  <c r="AW823" i="6"/>
  <c r="AJ823" i="6"/>
  <c r="AI823" i="6"/>
  <c r="U823" i="6"/>
  <c r="W823" i="6" s="1"/>
  <c r="AJ807" i="6"/>
  <c r="AW807" i="6"/>
  <c r="AI807" i="6"/>
  <c r="U807" i="6"/>
  <c r="W807" i="6" s="1"/>
  <c r="AG807" i="6"/>
  <c r="AE807" i="6"/>
  <c r="AW769" i="6"/>
  <c r="AJ769" i="6"/>
  <c r="AG769" i="6"/>
  <c r="U769" i="6"/>
  <c r="W769" i="6" s="1"/>
  <c r="AE769" i="6"/>
  <c r="AI769" i="6"/>
  <c r="AK769" i="6" s="1"/>
  <c r="AJ987" i="6"/>
  <c r="AI987" i="6"/>
  <c r="AW987" i="6"/>
  <c r="AG987" i="6"/>
  <c r="U987" i="6"/>
  <c r="W987" i="6" s="1"/>
  <c r="AE987" i="6"/>
  <c r="AJ967" i="6"/>
  <c r="AI967" i="6"/>
  <c r="AG967" i="6"/>
  <c r="U967" i="6"/>
  <c r="W967" i="6" s="1"/>
  <c r="AE967" i="6"/>
  <c r="AW967" i="6"/>
  <c r="U945" i="6"/>
  <c r="W945" i="6" s="1"/>
  <c r="AW945" i="6"/>
  <c r="AI945" i="6"/>
  <c r="AE945" i="6"/>
  <c r="AG945" i="6"/>
  <c r="AJ945" i="6"/>
  <c r="AI923" i="6"/>
  <c r="AW923" i="6"/>
  <c r="AJ923" i="6"/>
  <c r="AG923" i="6"/>
  <c r="U923" i="6"/>
  <c r="W923" i="6" s="1"/>
  <c r="AE923" i="6"/>
  <c r="AW734" i="6"/>
  <c r="AG734" i="6"/>
  <c r="AJ734" i="6"/>
  <c r="AI734" i="6"/>
  <c r="AE734" i="6"/>
  <c r="U734" i="6"/>
  <c r="W734" i="6" s="1"/>
  <c r="U1039" i="6"/>
  <c r="W1039" i="6" s="1"/>
  <c r="AW1039" i="6"/>
  <c r="AI1039" i="6"/>
  <c r="AG1039" i="6"/>
  <c r="AE1039" i="6"/>
  <c r="AJ1039" i="6"/>
  <c r="AW1011" i="6"/>
  <c r="U1011" i="6"/>
  <c r="W1011" i="6" s="1"/>
  <c r="AJ1011" i="6"/>
  <c r="AG1011" i="6"/>
  <c r="AI1011" i="6"/>
  <c r="AE1011" i="6"/>
  <c r="AH1011" i="6" s="1"/>
  <c r="U957" i="6"/>
  <c r="W957" i="6" s="1"/>
  <c r="AE957" i="6"/>
  <c r="AG957" i="6"/>
  <c r="AJ957" i="6"/>
  <c r="AW957" i="6"/>
  <c r="AI957" i="6"/>
  <c r="AK957" i="6" s="1"/>
  <c r="AW921" i="6"/>
  <c r="AI921" i="6"/>
  <c r="AK921" i="6" s="1"/>
  <c r="AJ921" i="6"/>
  <c r="AE921" i="6"/>
  <c r="U921" i="6"/>
  <c r="W921" i="6" s="1"/>
  <c r="AG921" i="6"/>
  <c r="AI908" i="6"/>
  <c r="AW908" i="6"/>
  <c r="AJ908" i="6"/>
  <c r="U908" i="6"/>
  <c r="W908" i="6" s="1"/>
  <c r="AG908" i="6"/>
  <c r="AE908" i="6"/>
  <c r="AJ896" i="6"/>
  <c r="AI896" i="6"/>
  <c r="AW896" i="6"/>
  <c r="U896" i="6"/>
  <c r="W896" i="6" s="1"/>
  <c r="AG896" i="6"/>
  <c r="AE896" i="6"/>
  <c r="AE862" i="6"/>
  <c r="AG862" i="6"/>
  <c r="AI862" i="6"/>
  <c r="U862" i="6"/>
  <c r="W862" i="6" s="1"/>
  <c r="AW862" i="6"/>
  <c r="AJ862" i="6"/>
  <c r="AI838" i="6"/>
  <c r="U838" i="6"/>
  <c r="W838" i="6" s="1"/>
  <c r="AW838" i="6"/>
  <c r="AJ838" i="6"/>
  <c r="AE838" i="6"/>
  <c r="AG838" i="6"/>
  <c r="AJ795" i="6"/>
  <c r="AE795" i="6"/>
  <c r="AI795" i="6"/>
  <c r="U795" i="6"/>
  <c r="W795" i="6" s="1"/>
  <c r="AW795" i="6"/>
  <c r="AG795" i="6"/>
  <c r="AW497" i="6"/>
  <c r="AG497" i="6"/>
  <c r="AI497" i="6"/>
  <c r="AJ497" i="6"/>
  <c r="U497" i="6"/>
  <c r="W497" i="6" s="1"/>
  <c r="AE497" i="6"/>
  <c r="AH497" i="6" s="1"/>
  <c r="AJ325" i="6"/>
  <c r="AE325" i="6"/>
  <c r="AI325" i="6"/>
  <c r="AW325" i="6"/>
  <c r="U325" i="6"/>
  <c r="W325" i="6" s="1"/>
  <c r="AG325" i="6"/>
  <c r="AW289" i="6"/>
  <c r="AG289" i="6"/>
  <c r="AJ289" i="6"/>
  <c r="AI289" i="6"/>
  <c r="U289" i="6"/>
  <c r="W289" i="6" s="1"/>
  <c r="AE289" i="6"/>
  <c r="AH289" i="6" s="1"/>
  <c r="AJ236" i="6"/>
  <c r="AW236" i="6"/>
  <c r="AG236" i="6"/>
  <c r="AI236" i="6"/>
  <c r="AK236" i="6" s="1"/>
  <c r="AE236" i="6"/>
  <c r="U236" i="6"/>
  <c r="W236" i="6" s="1"/>
  <c r="AJ152" i="6"/>
  <c r="AG152" i="6"/>
  <c r="AW152" i="6"/>
  <c r="AI152" i="6"/>
  <c r="AE152" i="6"/>
  <c r="U152" i="6"/>
  <c r="W152" i="6" s="1"/>
  <c r="AG500" i="6"/>
  <c r="U500" i="6"/>
  <c r="W500" i="6" s="1"/>
  <c r="AE500" i="6"/>
  <c r="AH500" i="6" s="1"/>
  <c r="AW500" i="6"/>
  <c r="AI500" i="6"/>
  <c r="AJ500" i="6"/>
  <c r="AW489" i="6"/>
  <c r="AG489" i="6"/>
  <c r="AJ489" i="6"/>
  <c r="AI489" i="6"/>
  <c r="U489" i="6"/>
  <c r="W489" i="6" s="1"/>
  <c r="AE489" i="6"/>
  <c r="AH489" i="6" s="1"/>
  <c r="AJ469" i="6"/>
  <c r="AI469" i="6"/>
  <c r="AW469" i="6"/>
  <c r="AG469" i="6"/>
  <c r="AE469" i="6"/>
  <c r="U469" i="6"/>
  <c r="W469" i="6" s="1"/>
  <c r="AG451" i="6"/>
  <c r="U451" i="6"/>
  <c r="W451" i="6" s="1"/>
  <c r="AE451" i="6"/>
  <c r="AW451" i="6"/>
  <c r="AI451" i="6"/>
  <c r="AK451" i="6" s="1"/>
  <c r="AJ451" i="6"/>
  <c r="AI434" i="6"/>
  <c r="AJ434" i="6"/>
  <c r="AW434" i="6"/>
  <c r="AG434" i="6"/>
  <c r="U434" i="6"/>
  <c r="W434" i="6" s="1"/>
  <c r="AE434" i="6"/>
  <c r="AW411" i="6"/>
  <c r="AG411" i="6"/>
  <c r="AE411" i="6"/>
  <c r="U411" i="6"/>
  <c r="W411" i="6" s="1"/>
  <c r="AI411" i="6"/>
  <c r="AJ411" i="6"/>
  <c r="AW379" i="6"/>
  <c r="AG379" i="6"/>
  <c r="AE379" i="6"/>
  <c r="U379" i="6"/>
  <c r="W379" i="6" s="1"/>
  <c r="AI379" i="6"/>
  <c r="AJ379" i="6"/>
  <c r="AW347" i="6"/>
  <c r="AG347" i="6"/>
  <c r="U347" i="6"/>
  <c r="W347" i="6" s="1"/>
  <c r="AE347" i="6"/>
  <c r="AI347" i="6"/>
  <c r="AJ347" i="6"/>
  <c r="AI316" i="6"/>
  <c r="AJ316" i="6"/>
  <c r="AW316" i="6"/>
  <c r="AG316" i="6"/>
  <c r="U316" i="6"/>
  <c r="W316" i="6" s="1"/>
  <c r="AE316" i="6"/>
  <c r="AG260" i="6"/>
  <c r="AI260" i="6"/>
  <c r="AE260" i="6"/>
  <c r="U260" i="6"/>
  <c r="W260" i="6" s="1"/>
  <c r="AJ260" i="6"/>
  <c r="AW260" i="6"/>
  <c r="AG524" i="6"/>
  <c r="AI524" i="6"/>
  <c r="AJ524" i="6"/>
  <c r="U524" i="6"/>
  <c r="W524" i="6" s="1"/>
  <c r="AW524" i="6"/>
  <c r="AE524" i="6"/>
  <c r="AG507" i="6"/>
  <c r="AE507" i="6"/>
  <c r="U507" i="6"/>
  <c r="W507" i="6" s="1"/>
  <c r="AW507" i="6"/>
  <c r="AJ507" i="6"/>
  <c r="AI507" i="6"/>
  <c r="AK507" i="6" s="1"/>
  <c r="U480" i="6"/>
  <c r="W480" i="6" s="1"/>
  <c r="AW480" i="6"/>
  <c r="AG480" i="6"/>
  <c r="AE480" i="6"/>
  <c r="AI480" i="6"/>
  <c r="AJ480" i="6"/>
  <c r="AW456" i="6"/>
  <c r="U456" i="6"/>
  <c r="W456" i="6" s="1"/>
  <c r="AI456" i="6"/>
  <c r="AJ456" i="6"/>
  <c r="AG456" i="6"/>
  <c r="AE456" i="6"/>
  <c r="AJ445" i="6"/>
  <c r="AW445" i="6"/>
  <c r="AI445" i="6"/>
  <c r="AG445" i="6"/>
  <c r="AH445" i="6" s="1"/>
  <c r="U445" i="6"/>
  <c r="W445" i="6" s="1"/>
  <c r="AE445" i="6"/>
  <c r="AJ429" i="6"/>
  <c r="AE429" i="6"/>
  <c r="AH429" i="6" s="1"/>
  <c r="AI429" i="6"/>
  <c r="AG429" i="6"/>
  <c r="U429" i="6"/>
  <c r="W429" i="6" s="1"/>
  <c r="AW429" i="6"/>
  <c r="AG421" i="6"/>
  <c r="AI421" i="6"/>
  <c r="AW421" i="6"/>
  <c r="AJ421" i="6"/>
  <c r="U421" i="6"/>
  <c r="W421" i="6" s="1"/>
  <c r="AE421" i="6"/>
  <c r="AJ401" i="6"/>
  <c r="AW401" i="6"/>
  <c r="AE401" i="6"/>
  <c r="AG401" i="6"/>
  <c r="AI401" i="6"/>
  <c r="U401" i="6"/>
  <c r="W401" i="6" s="1"/>
  <c r="U396" i="6"/>
  <c r="W396" i="6" s="1"/>
  <c r="AW396" i="6"/>
  <c r="AI396" i="6"/>
  <c r="AJ396" i="6"/>
  <c r="AG396" i="6"/>
  <c r="AE396" i="6"/>
  <c r="AE376" i="6"/>
  <c r="U376" i="6"/>
  <c r="W376" i="6" s="1"/>
  <c r="AW376" i="6"/>
  <c r="AI376" i="6"/>
  <c r="AJ376" i="6"/>
  <c r="AG376" i="6"/>
  <c r="AE368" i="6"/>
  <c r="AW368" i="6"/>
  <c r="AG368" i="6"/>
  <c r="AI368" i="6"/>
  <c r="AJ368" i="6"/>
  <c r="U368" i="6"/>
  <c r="W368" i="6" s="1"/>
  <c r="U352" i="6"/>
  <c r="W352" i="6" s="1"/>
  <c r="AW352" i="6"/>
  <c r="AG352" i="6"/>
  <c r="AE352" i="6"/>
  <c r="AI352" i="6"/>
  <c r="AJ352" i="6"/>
  <c r="AG297" i="6"/>
  <c r="AE297" i="6"/>
  <c r="AI297" i="6"/>
  <c r="AJ297" i="6"/>
  <c r="U297" i="6"/>
  <c r="W297" i="6" s="1"/>
  <c r="AW297" i="6"/>
  <c r="AI519" i="6"/>
  <c r="AJ519" i="6"/>
  <c r="AE519" i="6"/>
  <c r="U519" i="6"/>
  <c r="W519" i="6" s="1"/>
  <c r="AW519" i="6"/>
  <c r="AG519" i="6"/>
  <c r="AG484" i="6"/>
  <c r="AE484" i="6"/>
  <c r="U484" i="6"/>
  <c r="W484" i="6" s="1"/>
  <c r="AW484" i="6"/>
  <c r="AI484" i="6"/>
  <c r="AJ484" i="6"/>
  <c r="AW473" i="6"/>
  <c r="AG473" i="6"/>
  <c r="AJ473" i="6"/>
  <c r="AI473" i="6"/>
  <c r="AE473" i="6"/>
  <c r="U473" i="6"/>
  <c r="W473" i="6" s="1"/>
  <c r="AJ321" i="6"/>
  <c r="AG321" i="6"/>
  <c r="AW321" i="6"/>
  <c r="U321" i="6"/>
  <c r="W321" i="6" s="1"/>
  <c r="AE321" i="6"/>
  <c r="AI321" i="6"/>
  <c r="AG274" i="6"/>
  <c r="AJ274" i="6"/>
  <c r="AW274" i="6"/>
  <c r="AI274" i="6"/>
  <c r="AE274" i="6"/>
  <c r="AH274" i="6" s="1"/>
  <c r="U274" i="6"/>
  <c r="W274" i="6" s="1"/>
  <c r="AG196" i="6"/>
  <c r="U196" i="6"/>
  <c r="W196" i="6" s="1"/>
  <c r="AI196" i="6"/>
  <c r="AJ196" i="6"/>
  <c r="AE196" i="6"/>
  <c r="AH196" i="6" s="1"/>
  <c r="AW196" i="6"/>
  <c r="AG228" i="6"/>
  <c r="AJ228" i="6"/>
  <c r="AW228" i="6"/>
  <c r="AI228" i="6"/>
  <c r="AE228" i="6"/>
  <c r="AH228" i="6" s="1"/>
  <c r="U228" i="6"/>
  <c r="W228" i="6" s="1"/>
  <c r="AW90" i="6"/>
  <c r="AG90" i="6"/>
  <c r="AJ90" i="6"/>
  <c r="U90" i="6"/>
  <c r="W90" i="6" s="1"/>
  <c r="AE90" i="6"/>
  <c r="AI90" i="6"/>
  <c r="AG48" i="6"/>
  <c r="AW48" i="6"/>
  <c r="AJ48" i="6"/>
  <c r="U48" i="6"/>
  <c r="W48" i="6" s="1"/>
  <c r="AE48" i="6"/>
  <c r="AH48" i="6" s="1"/>
  <c r="AI48" i="6"/>
  <c r="AW26" i="6"/>
  <c r="AG26" i="6"/>
  <c r="AJ26" i="6"/>
  <c r="AE26" i="6"/>
  <c r="U26" i="6"/>
  <c r="W26" i="6" s="1"/>
  <c r="AI26" i="6"/>
  <c r="AG31" i="6"/>
  <c r="AJ31" i="6"/>
  <c r="AW31" i="6"/>
  <c r="AI31" i="6"/>
  <c r="AE31" i="6"/>
  <c r="AH31" i="6" s="1"/>
  <c r="U31" i="6"/>
  <c r="W31" i="6" s="1"/>
  <c r="AG95" i="6"/>
  <c r="AW95" i="6"/>
  <c r="AI95" i="6"/>
  <c r="AJ95" i="6"/>
  <c r="U95" i="6"/>
  <c r="W95" i="6" s="1"/>
  <c r="AE95" i="6"/>
  <c r="AW50" i="6"/>
  <c r="AI50" i="6"/>
  <c r="AG50" i="6"/>
  <c r="AJ50" i="6"/>
  <c r="U50" i="6"/>
  <c r="W50" i="6" s="1"/>
  <c r="AE50" i="6"/>
  <c r="AG7" i="6"/>
  <c r="AE7" i="6"/>
  <c r="U7" i="6"/>
  <c r="W7" i="6" s="1"/>
  <c r="AI7" i="6"/>
  <c r="AJ7" i="6"/>
  <c r="AW7" i="6"/>
  <c r="AE138" i="6"/>
  <c r="AW138" i="6"/>
  <c r="AI138" i="6"/>
  <c r="AJ138" i="6"/>
  <c r="AG138" i="6"/>
  <c r="AH138" i="6" s="1"/>
  <c r="U138" i="6"/>
  <c r="W138" i="6" s="1"/>
  <c r="AG112" i="6"/>
  <c r="AJ112" i="6"/>
  <c r="AW112" i="6"/>
  <c r="U112" i="6"/>
  <c r="W112" i="6" s="1"/>
  <c r="AE112" i="6"/>
  <c r="AH112" i="6" s="1"/>
  <c r="AI112" i="6"/>
  <c r="AW98" i="6"/>
  <c r="AJ98" i="6"/>
  <c r="AG98" i="6"/>
  <c r="AE98" i="6"/>
  <c r="U98" i="6"/>
  <c r="W98" i="6" s="1"/>
  <c r="AI98" i="6"/>
  <c r="AK98" i="6" s="1"/>
  <c r="AG87" i="6"/>
  <c r="AW87" i="6"/>
  <c r="AI87" i="6"/>
  <c r="U87" i="6"/>
  <c r="W87" i="6" s="1"/>
  <c r="AJ87" i="6"/>
  <c r="AE87" i="6"/>
  <c r="U113" i="6"/>
  <c r="W113" i="6" s="1"/>
  <c r="AG113" i="6"/>
  <c r="AW113" i="6"/>
  <c r="AI113" i="6"/>
  <c r="AJ113" i="6"/>
  <c r="AE113" i="6"/>
  <c r="AH113" i="6" s="1"/>
  <c r="AJ66" i="6"/>
  <c r="AW66" i="6"/>
  <c r="AG66" i="6"/>
  <c r="U66" i="6"/>
  <c r="W66" i="6" s="1"/>
  <c r="AE66" i="6"/>
  <c r="AI66" i="6"/>
  <c r="AJ56" i="6"/>
  <c r="AG56" i="6"/>
  <c r="AI56" i="6"/>
  <c r="AW56" i="6"/>
  <c r="AE56" i="6"/>
  <c r="U56" i="6"/>
  <c r="W56" i="6" s="1"/>
  <c r="AE17" i="6"/>
  <c r="AG17" i="6"/>
  <c r="AW17" i="6"/>
  <c r="AI17" i="6"/>
  <c r="AK17" i="6" s="1"/>
  <c r="U17" i="6"/>
  <c r="W17" i="6" s="1"/>
  <c r="AJ17" i="6"/>
  <c r="AJ467" i="6"/>
  <c r="AI467" i="6"/>
  <c r="AG467" i="6"/>
  <c r="AW467" i="6"/>
  <c r="AE467" i="6"/>
  <c r="U467" i="6"/>
  <c r="W467" i="6" s="1"/>
  <c r="AI459" i="6"/>
  <c r="AW459" i="6"/>
  <c r="AE459" i="6"/>
  <c r="AJ459" i="6"/>
  <c r="U459" i="6"/>
  <c r="W459" i="6" s="1"/>
  <c r="AG459" i="6"/>
  <c r="AG442" i="6"/>
  <c r="U442" i="6"/>
  <c r="W442" i="6" s="1"/>
  <c r="AJ442" i="6"/>
  <c r="AW442" i="6"/>
  <c r="AI442" i="6"/>
  <c r="AE442" i="6"/>
  <c r="AJ435" i="6"/>
  <c r="AW435" i="6"/>
  <c r="AI435" i="6"/>
  <c r="AG435" i="6"/>
  <c r="AE435" i="6"/>
  <c r="U435" i="6"/>
  <c r="W435" i="6" s="1"/>
  <c r="AW427" i="6"/>
  <c r="AI427" i="6"/>
  <c r="U427" i="6"/>
  <c r="W427" i="6" s="1"/>
  <c r="AJ427" i="6"/>
  <c r="AE427" i="6"/>
  <c r="AG427" i="6"/>
  <c r="AG410" i="6"/>
  <c r="U410" i="6"/>
  <c r="W410" i="6" s="1"/>
  <c r="AE410" i="6"/>
  <c r="AW410" i="6"/>
  <c r="AI410" i="6"/>
  <c r="AJ410" i="6"/>
  <c r="AI403" i="6"/>
  <c r="AW403" i="6"/>
  <c r="AJ403" i="6"/>
  <c r="AG403" i="6"/>
  <c r="AE403" i="6"/>
  <c r="U403" i="6"/>
  <c r="W403" i="6" s="1"/>
  <c r="AI395" i="6"/>
  <c r="AW395" i="6"/>
  <c r="AJ395" i="6"/>
  <c r="AE395" i="6"/>
  <c r="U395" i="6"/>
  <c r="W395" i="6" s="1"/>
  <c r="AG395" i="6"/>
  <c r="U378" i="6"/>
  <c r="W378" i="6" s="1"/>
  <c r="AJ378" i="6"/>
  <c r="AG378" i="6"/>
  <c r="AE378" i="6"/>
  <c r="AW378" i="6"/>
  <c r="AI378" i="6"/>
  <c r="AK378" i="6" s="1"/>
  <c r="AJ371" i="6"/>
  <c r="AI371" i="6"/>
  <c r="AW371" i="6"/>
  <c r="AG371" i="6"/>
  <c r="AE371" i="6"/>
  <c r="U371" i="6"/>
  <c r="W371" i="6" s="1"/>
  <c r="AW363" i="6"/>
  <c r="AJ363" i="6"/>
  <c r="U363" i="6"/>
  <c r="W363" i="6" s="1"/>
  <c r="AI363" i="6"/>
  <c r="AE363" i="6"/>
  <c r="AG363" i="6"/>
  <c r="AG346" i="6"/>
  <c r="AE346" i="6"/>
  <c r="U346" i="6"/>
  <c r="W346" i="6" s="1"/>
  <c r="AJ346" i="6"/>
  <c r="AW346" i="6"/>
  <c r="AI346" i="6"/>
  <c r="AK346" i="6" s="1"/>
  <c r="AE339" i="6"/>
  <c r="U339" i="6"/>
  <c r="W339" i="6" s="1"/>
  <c r="AI339" i="6"/>
  <c r="AG339" i="6"/>
  <c r="AW339" i="6"/>
  <c r="AJ339" i="6"/>
  <c r="AW315" i="6"/>
  <c r="AI315" i="6"/>
  <c r="AJ315" i="6"/>
  <c r="AE315" i="6"/>
  <c r="U315" i="6"/>
  <c r="W315" i="6" s="1"/>
  <c r="AG315" i="6"/>
  <c r="AG296" i="6"/>
  <c r="AW296" i="6"/>
  <c r="AE296" i="6"/>
  <c r="AI296" i="6"/>
  <c r="AJ296" i="6"/>
  <c r="U296" i="6"/>
  <c r="W296" i="6" s="1"/>
  <c r="AJ283" i="6"/>
  <c r="AE283" i="6"/>
  <c r="U283" i="6"/>
  <c r="W283" i="6" s="1"/>
  <c r="AI283" i="6"/>
  <c r="AK283" i="6" s="1"/>
  <c r="AG283" i="6"/>
  <c r="AW283" i="6"/>
  <c r="AW220" i="6"/>
  <c r="AE220" i="6"/>
  <c r="AI220" i="6"/>
  <c r="U220" i="6"/>
  <c r="W220" i="6" s="1"/>
  <c r="AG220" i="6"/>
  <c r="AJ220" i="6"/>
  <c r="AG151" i="6"/>
  <c r="AJ151" i="6"/>
  <c r="AW151" i="6"/>
  <c r="AE151" i="6"/>
  <c r="AH151" i="6" s="1"/>
  <c r="AI151" i="6"/>
  <c r="U151" i="6"/>
  <c r="W151" i="6" s="1"/>
  <c r="AG496" i="6"/>
  <c r="U496" i="6"/>
  <c r="W496" i="6" s="1"/>
  <c r="AE496" i="6"/>
  <c r="AW496" i="6"/>
  <c r="AI496" i="6"/>
  <c r="AJ496" i="6"/>
  <c r="AG483" i="6"/>
  <c r="AJ483" i="6"/>
  <c r="AW483" i="6"/>
  <c r="U483" i="6"/>
  <c r="W483" i="6" s="1"/>
  <c r="AI483" i="6"/>
  <c r="AE483" i="6"/>
  <c r="AH483" i="6" s="1"/>
  <c r="AI466" i="6"/>
  <c r="AJ466" i="6"/>
  <c r="AW466" i="6"/>
  <c r="AG466" i="6"/>
  <c r="U466" i="6"/>
  <c r="W466" i="6" s="1"/>
  <c r="AE466" i="6"/>
  <c r="AH466" i="6" s="1"/>
  <c r="AW449" i="6"/>
  <c r="AJ449" i="6"/>
  <c r="AG449" i="6"/>
  <c r="AE449" i="6"/>
  <c r="AI449" i="6"/>
  <c r="U449" i="6"/>
  <c r="W449" i="6" s="1"/>
  <c r="AJ330" i="6"/>
  <c r="AW330" i="6"/>
  <c r="AG330" i="6"/>
  <c r="U330" i="6"/>
  <c r="W330" i="6" s="1"/>
  <c r="AI330" i="6"/>
  <c r="AE330" i="6"/>
  <c r="AH330" i="6" s="1"/>
  <c r="AG299" i="6"/>
  <c r="AW299" i="6"/>
  <c r="AJ299" i="6"/>
  <c r="AE299" i="6"/>
  <c r="AH299" i="6" s="1"/>
  <c r="AI299" i="6"/>
  <c r="U299" i="6"/>
  <c r="W299" i="6" s="1"/>
  <c r="AG288" i="6"/>
  <c r="U288" i="6"/>
  <c r="W288" i="6" s="1"/>
  <c r="AE288" i="6"/>
  <c r="AI288" i="6"/>
  <c r="AK288" i="6" s="1"/>
  <c r="AJ288" i="6"/>
  <c r="AW288" i="6"/>
  <c r="AI277" i="6"/>
  <c r="AW277" i="6"/>
  <c r="U277" i="6"/>
  <c r="W277" i="6" s="1"/>
  <c r="AJ277" i="6"/>
  <c r="AE277" i="6"/>
  <c r="AG277" i="6"/>
  <c r="AW513" i="6"/>
  <c r="AG513" i="6"/>
  <c r="AJ513" i="6"/>
  <c r="AI513" i="6"/>
  <c r="AE513" i="6"/>
  <c r="U513" i="6"/>
  <c r="W513" i="6" s="1"/>
  <c r="AG488" i="6"/>
  <c r="AE488" i="6"/>
  <c r="AH488" i="6" s="1"/>
  <c r="U488" i="6"/>
  <c r="W488" i="6" s="1"/>
  <c r="AJ488" i="6"/>
  <c r="AW488" i="6"/>
  <c r="AI488" i="6"/>
  <c r="AK488" i="6" s="1"/>
  <c r="AJ477" i="6"/>
  <c r="AW477" i="6"/>
  <c r="AI477" i="6"/>
  <c r="AG477" i="6"/>
  <c r="U477" i="6"/>
  <c r="W477" i="6" s="1"/>
  <c r="AE477" i="6"/>
  <c r="AJ461" i="6"/>
  <c r="AE461" i="6"/>
  <c r="AI461" i="6"/>
  <c r="AW461" i="6"/>
  <c r="U461" i="6"/>
  <c r="W461" i="6" s="1"/>
  <c r="AG461" i="6"/>
  <c r="AG453" i="6"/>
  <c r="AW453" i="6"/>
  <c r="AJ453" i="6"/>
  <c r="AI453" i="6"/>
  <c r="AE453" i="6"/>
  <c r="AH453" i="6" s="1"/>
  <c r="U453" i="6"/>
  <c r="W453" i="6" s="1"/>
  <c r="AW433" i="6"/>
  <c r="U433" i="6"/>
  <c r="W433" i="6" s="1"/>
  <c r="AI433" i="6"/>
  <c r="AE433" i="6"/>
  <c r="AJ433" i="6"/>
  <c r="AG433" i="6"/>
  <c r="AG428" i="6"/>
  <c r="AJ428" i="6"/>
  <c r="U428" i="6"/>
  <c r="W428" i="6" s="1"/>
  <c r="AW428" i="6"/>
  <c r="AI428" i="6"/>
  <c r="AE428" i="6"/>
  <c r="AW408" i="6"/>
  <c r="AI408" i="6"/>
  <c r="AJ408" i="6"/>
  <c r="U408" i="6"/>
  <c r="W408" i="6" s="1"/>
  <c r="AE408" i="6"/>
  <c r="AG408" i="6"/>
  <c r="AG400" i="6"/>
  <c r="U400" i="6"/>
  <c r="W400" i="6" s="1"/>
  <c r="AE400" i="6"/>
  <c r="AJ400" i="6"/>
  <c r="AW400" i="6"/>
  <c r="AI400" i="6"/>
  <c r="AK400" i="6" s="1"/>
  <c r="AI384" i="6"/>
  <c r="AJ384" i="6"/>
  <c r="AW384" i="6"/>
  <c r="U384" i="6"/>
  <c r="W384" i="6" s="1"/>
  <c r="AE384" i="6"/>
  <c r="AG384" i="6"/>
  <c r="AE360" i="6"/>
  <c r="AG360" i="6"/>
  <c r="AW360" i="6"/>
  <c r="U360" i="6"/>
  <c r="W360" i="6" s="1"/>
  <c r="AI360" i="6"/>
  <c r="AK360" i="6" s="1"/>
  <c r="AJ360" i="6"/>
  <c r="AJ349" i="6"/>
  <c r="AW349" i="6"/>
  <c r="AI349" i="6"/>
  <c r="AG349" i="6"/>
  <c r="AH349" i="6" s="1"/>
  <c r="U349" i="6"/>
  <c r="W349" i="6" s="1"/>
  <c r="AE349" i="6"/>
  <c r="AE336" i="6"/>
  <c r="AJ336" i="6"/>
  <c r="AW336" i="6"/>
  <c r="AI336" i="6"/>
  <c r="AG336" i="6"/>
  <c r="AH336" i="6" s="1"/>
  <c r="U336" i="6"/>
  <c r="W336" i="6" s="1"/>
  <c r="AG313" i="6"/>
  <c r="AW313" i="6"/>
  <c r="AJ313" i="6"/>
  <c r="AI313" i="6"/>
  <c r="AK313" i="6" s="1"/>
  <c r="U313" i="6"/>
  <c r="W313" i="6" s="1"/>
  <c r="AE313" i="6"/>
  <c r="AG516" i="6"/>
  <c r="U516" i="6"/>
  <c r="W516" i="6" s="1"/>
  <c r="AE516" i="6"/>
  <c r="AW516" i="6"/>
  <c r="AI516" i="6"/>
  <c r="AJ516" i="6"/>
  <c r="AW505" i="6"/>
  <c r="AG505" i="6"/>
  <c r="AI505" i="6"/>
  <c r="AJ505" i="6"/>
  <c r="AE505" i="6"/>
  <c r="U505" i="6"/>
  <c r="W505" i="6" s="1"/>
  <c r="AJ482" i="6"/>
  <c r="U482" i="6"/>
  <c r="W482" i="6" s="1"/>
  <c r="AW482" i="6"/>
  <c r="AG482" i="6"/>
  <c r="AE482" i="6"/>
  <c r="AI482" i="6"/>
  <c r="AW409" i="6"/>
  <c r="AG409" i="6"/>
  <c r="AJ409" i="6"/>
  <c r="AI409" i="6"/>
  <c r="AK409" i="6" s="1"/>
  <c r="U409" i="6"/>
  <c r="W409" i="6" s="1"/>
  <c r="AE409" i="6"/>
  <c r="AH409" i="6" s="1"/>
  <c r="AW377" i="6"/>
  <c r="AG377" i="6"/>
  <c r="AJ377" i="6"/>
  <c r="AI377" i="6"/>
  <c r="AE377" i="6"/>
  <c r="U377" i="6"/>
  <c r="W377" i="6" s="1"/>
  <c r="AG345" i="6"/>
  <c r="AW345" i="6"/>
  <c r="AJ345" i="6"/>
  <c r="AI345" i="6"/>
  <c r="AK345" i="6" s="1"/>
  <c r="U345" i="6"/>
  <c r="W345" i="6" s="1"/>
  <c r="AE345" i="6"/>
  <c r="U328" i="6"/>
  <c r="W328" i="6" s="1"/>
  <c r="AJ328" i="6"/>
  <c r="AW328" i="6"/>
  <c r="AI328" i="6"/>
  <c r="AE328" i="6"/>
  <c r="AG328" i="6"/>
  <c r="AE304" i="6"/>
  <c r="AW304" i="6"/>
  <c r="AG304" i="6"/>
  <c r="AI304" i="6"/>
  <c r="AK304" i="6" s="1"/>
  <c r="AJ304" i="6"/>
  <c r="U304" i="6"/>
  <c r="W304" i="6" s="1"/>
  <c r="AJ180" i="6"/>
  <c r="AW180" i="6"/>
  <c r="AG180" i="6"/>
  <c r="AI180" i="6"/>
  <c r="AE180" i="6"/>
  <c r="U180" i="6"/>
  <c r="W180" i="6" s="1"/>
  <c r="AG161" i="6"/>
  <c r="AW161" i="6"/>
  <c r="AI161" i="6"/>
  <c r="AJ161" i="6"/>
  <c r="U161" i="6"/>
  <c r="W161" i="6" s="1"/>
  <c r="AE161" i="6"/>
  <c r="AH161" i="6" s="1"/>
  <c r="AG144" i="6"/>
  <c r="AW144" i="6"/>
  <c r="AJ144" i="6"/>
  <c r="AE144" i="6"/>
  <c r="AI144" i="6"/>
  <c r="U144" i="6"/>
  <c r="W144" i="6" s="1"/>
  <c r="AI79" i="6"/>
  <c r="AJ79" i="6"/>
  <c r="AG79" i="6"/>
  <c r="AW79" i="6"/>
  <c r="U79" i="6"/>
  <c r="W79" i="6" s="1"/>
  <c r="AE79" i="6"/>
  <c r="AE57" i="6"/>
  <c r="U57" i="6"/>
  <c r="W57" i="6" s="1"/>
  <c r="AG57" i="6"/>
  <c r="AW57" i="6"/>
  <c r="AI57" i="6"/>
  <c r="AK57" i="6" s="1"/>
  <c r="AJ57" i="6"/>
  <c r="AI71" i="6"/>
  <c r="AG71" i="6"/>
  <c r="AJ71" i="6"/>
  <c r="U71" i="6"/>
  <c r="W71" i="6" s="1"/>
  <c r="AW71" i="6"/>
  <c r="AE71" i="6"/>
  <c r="AH71" i="6" s="1"/>
  <c r="AE188" i="6"/>
  <c r="U188" i="6"/>
  <c r="W188" i="6" s="1"/>
  <c r="AJ188" i="6"/>
  <c r="AW188" i="6"/>
  <c r="AI188" i="6"/>
  <c r="AK188" i="6" s="1"/>
  <c r="AG188" i="6"/>
  <c r="U143" i="6"/>
  <c r="W143" i="6" s="1"/>
  <c r="AE143" i="6"/>
  <c r="AW143" i="6"/>
  <c r="AI143" i="6"/>
  <c r="AJ143" i="6"/>
  <c r="AG143" i="6"/>
  <c r="AH143" i="6" s="1"/>
  <c r="AE40" i="6"/>
  <c r="AI40" i="6"/>
  <c r="AW40" i="6"/>
  <c r="AJ40" i="6"/>
  <c r="U40" i="6"/>
  <c r="W40" i="6" s="1"/>
  <c r="AG40" i="6"/>
  <c r="AW130" i="6"/>
  <c r="AJ130" i="6"/>
  <c r="AG130" i="6"/>
  <c r="AI130" i="6"/>
  <c r="AE130" i="6"/>
  <c r="U130" i="6"/>
  <c r="W130" i="6" s="1"/>
  <c r="AE121" i="6"/>
  <c r="U121" i="6"/>
  <c r="W121" i="6" s="1"/>
  <c r="AG121" i="6"/>
  <c r="AJ121" i="6"/>
  <c r="AW121" i="6"/>
  <c r="AI121" i="6"/>
  <c r="AJ42" i="6"/>
  <c r="AG42" i="6"/>
  <c r="AW42" i="6"/>
  <c r="AI42" i="6"/>
  <c r="U42" i="6"/>
  <c r="W42" i="6" s="1"/>
  <c r="AE42" i="6"/>
  <c r="AG16" i="6"/>
  <c r="AW16" i="6"/>
  <c r="AJ16" i="6"/>
  <c r="AI16" i="6"/>
  <c r="AE16" i="6"/>
  <c r="AH16" i="6" s="1"/>
  <c r="U16" i="6"/>
  <c r="W16" i="6" s="1"/>
  <c r="AJ24" i="6"/>
  <c r="AG24" i="6"/>
  <c r="AI24" i="6"/>
  <c r="AW24" i="6"/>
  <c r="U24" i="6"/>
  <c r="W24" i="6" s="1"/>
  <c r="AE24" i="6"/>
  <c r="AH24" i="6" s="1"/>
  <c r="U15" i="6"/>
  <c r="W15" i="6" s="1"/>
  <c r="AE15" i="6"/>
  <c r="AJ15" i="6"/>
  <c r="AG15" i="6"/>
  <c r="AW15" i="6"/>
  <c r="AI15" i="6"/>
  <c r="AK15" i="6" s="1"/>
  <c r="AE47" i="6"/>
  <c r="U47" i="6"/>
  <c r="W47" i="6" s="1"/>
  <c r="AI47" i="6"/>
  <c r="AJ47" i="6"/>
  <c r="AG47" i="6"/>
  <c r="AH47" i="6" s="1"/>
  <c r="AW47" i="6"/>
  <c r="AJ172" i="6"/>
  <c r="AW172" i="6"/>
  <c r="AG172" i="6"/>
  <c r="U172" i="6"/>
  <c r="W172" i="6" s="1"/>
  <c r="AE172" i="6"/>
  <c r="AI172" i="6"/>
  <c r="AI160" i="6"/>
  <c r="AW160" i="6"/>
  <c r="AG160" i="6"/>
  <c r="AJ160" i="6"/>
  <c r="U160" i="6"/>
  <c r="W160" i="6" s="1"/>
  <c r="AE160" i="6"/>
  <c r="AE128" i="6"/>
  <c r="AI128" i="6"/>
  <c r="AW128" i="6"/>
  <c r="AJ128" i="6"/>
  <c r="U128" i="6"/>
  <c r="W128" i="6" s="1"/>
  <c r="AG128" i="6"/>
  <c r="AG80" i="6"/>
  <c r="AW80" i="6"/>
  <c r="AJ80" i="6"/>
  <c r="AE80" i="6"/>
  <c r="AH80" i="6" s="1"/>
  <c r="U80" i="6"/>
  <c r="W80" i="6" s="1"/>
  <c r="AI80" i="6"/>
  <c r="AG55" i="6"/>
  <c r="AW55" i="6"/>
  <c r="AI55" i="6"/>
  <c r="AJ55" i="6"/>
  <c r="AE55" i="6"/>
  <c r="AH55" i="6" s="1"/>
  <c r="U55" i="6"/>
  <c r="W55" i="6" s="1"/>
  <c r="AJ892" i="6"/>
  <c r="AI892" i="6"/>
  <c r="AW892" i="6"/>
  <c r="U892" i="6"/>
  <c r="W892" i="6" s="1"/>
  <c r="AG892" i="6"/>
  <c r="AE892" i="6"/>
  <c r="AJ870" i="6"/>
  <c r="AE870" i="6"/>
  <c r="AI870" i="6"/>
  <c r="U870" i="6"/>
  <c r="W870" i="6" s="1"/>
  <c r="AW870" i="6"/>
  <c r="AG870" i="6"/>
  <c r="AJ830" i="6"/>
  <c r="AE830" i="6"/>
  <c r="AG830" i="6"/>
  <c r="AI830" i="6"/>
  <c r="U830" i="6"/>
  <c r="W830" i="6" s="1"/>
  <c r="AW830" i="6"/>
  <c r="AG511" i="6"/>
  <c r="U511" i="6"/>
  <c r="W511" i="6" s="1"/>
  <c r="AW511" i="6"/>
  <c r="AI511" i="6"/>
  <c r="AJ511" i="6"/>
  <c r="AE511" i="6"/>
  <c r="AW501" i="6"/>
  <c r="AI501" i="6"/>
  <c r="AJ501" i="6"/>
  <c r="AG501" i="6"/>
  <c r="AE501" i="6"/>
  <c r="U501" i="6"/>
  <c r="W501" i="6" s="1"/>
  <c r="AE458" i="6"/>
  <c r="U458" i="6"/>
  <c r="W458" i="6" s="1"/>
  <c r="AI458" i="6"/>
  <c r="AW458" i="6"/>
  <c r="AJ458" i="6"/>
  <c r="AG458" i="6"/>
  <c r="AE426" i="6"/>
  <c r="U426" i="6"/>
  <c r="W426" i="6" s="1"/>
  <c r="AJ426" i="6"/>
  <c r="AW426" i="6"/>
  <c r="AI426" i="6"/>
  <c r="AK426" i="6" s="1"/>
  <c r="AG426" i="6"/>
  <c r="AE394" i="6"/>
  <c r="U394" i="6"/>
  <c r="W394" i="6" s="1"/>
  <c r="AW394" i="6"/>
  <c r="AI394" i="6"/>
  <c r="AJ394" i="6"/>
  <c r="AG394" i="6"/>
  <c r="AE362" i="6"/>
  <c r="U362" i="6"/>
  <c r="W362" i="6" s="1"/>
  <c r="AJ362" i="6"/>
  <c r="AW362" i="6"/>
  <c r="AI362" i="6"/>
  <c r="AK362" i="6" s="1"/>
  <c r="AG362" i="6"/>
  <c r="AI331" i="6"/>
  <c r="AW331" i="6"/>
  <c r="AJ331" i="6"/>
  <c r="AE331" i="6"/>
  <c r="AG331" i="6"/>
  <c r="U331" i="6"/>
  <c r="W331" i="6" s="1"/>
  <c r="AI320" i="6"/>
  <c r="AW320" i="6"/>
  <c r="AE320" i="6"/>
  <c r="AJ320" i="6"/>
  <c r="U320" i="6"/>
  <c r="W320" i="6" s="1"/>
  <c r="AG320" i="6"/>
  <c r="AJ137" i="6"/>
  <c r="U137" i="6"/>
  <c r="W137" i="6" s="1"/>
  <c r="AE137" i="6"/>
  <c r="AW137" i="6"/>
  <c r="AI137" i="6"/>
  <c r="AG137" i="6"/>
  <c r="AJ129" i="6"/>
  <c r="AW129" i="6"/>
  <c r="U129" i="6"/>
  <c r="W129" i="6" s="1"/>
  <c r="AG129" i="6"/>
  <c r="AI129" i="6"/>
  <c r="AE129" i="6"/>
  <c r="AW521" i="6"/>
  <c r="AG521" i="6"/>
  <c r="AI521" i="6"/>
  <c r="AJ521" i="6"/>
  <c r="U521" i="6"/>
  <c r="W521" i="6" s="1"/>
  <c r="AE521" i="6"/>
  <c r="AH521" i="6" s="1"/>
  <c r="AW493" i="6"/>
  <c r="AJ493" i="6"/>
  <c r="AG493" i="6"/>
  <c r="AI493" i="6"/>
  <c r="AK493" i="6" s="1"/>
  <c r="AE493" i="6"/>
  <c r="U493" i="6"/>
  <c r="W493" i="6" s="1"/>
  <c r="AJ481" i="6"/>
  <c r="AW481" i="6"/>
  <c r="AG481" i="6"/>
  <c r="U481" i="6"/>
  <c r="W481" i="6" s="1"/>
  <c r="AE481" i="6"/>
  <c r="AI481" i="6"/>
  <c r="AW443" i="6"/>
  <c r="AG443" i="6"/>
  <c r="AE443" i="6"/>
  <c r="AI443" i="6"/>
  <c r="U443" i="6"/>
  <c r="W443" i="6" s="1"/>
  <c r="AJ443" i="6"/>
  <c r="AG419" i="6"/>
  <c r="AI419" i="6"/>
  <c r="AJ419" i="6"/>
  <c r="U419" i="6"/>
  <c r="W419" i="6" s="1"/>
  <c r="AE419" i="6"/>
  <c r="AH419" i="6" s="1"/>
  <c r="AW419" i="6"/>
  <c r="AI405" i="6"/>
  <c r="AW405" i="6"/>
  <c r="AJ405" i="6"/>
  <c r="AG405" i="6"/>
  <c r="U405" i="6"/>
  <c r="W405" i="6" s="1"/>
  <c r="AE405" i="6"/>
  <c r="AG387" i="6"/>
  <c r="AE387" i="6"/>
  <c r="AW387" i="6"/>
  <c r="AJ387" i="6"/>
  <c r="U387" i="6"/>
  <c r="W387" i="6" s="1"/>
  <c r="AI387" i="6"/>
  <c r="AK387" i="6" s="1"/>
  <c r="AI373" i="6"/>
  <c r="AW373" i="6"/>
  <c r="AJ373" i="6"/>
  <c r="AG373" i="6"/>
  <c r="U373" i="6"/>
  <c r="W373" i="6" s="1"/>
  <c r="AE373" i="6"/>
  <c r="AG355" i="6"/>
  <c r="AI355" i="6"/>
  <c r="AE355" i="6"/>
  <c r="AW355" i="6"/>
  <c r="AJ355" i="6"/>
  <c r="U355" i="6"/>
  <c r="W355" i="6" s="1"/>
  <c r="AW341" i="6"/>
  <c r="AJ341" i="6"/>
  <c r="AG341" i="6"/>
  <c r="U341" i="6"/>
  <c r="W341" i="6" s="1"/>
  <c r="AE341" i="6"/>
  <c r="AI341" i="6"/>
  <c r="U329" i="6"/>
  <c r="W329" i="6" s="1"/>
  <c r="AW329" i="6"/>
  <c r="AG329" i="6"/>
  <c r="AE329" i="6"/>
  <c r="AI329" i="6"/>
  <c r="AJ329" i="6"/>
  <c r="U322" i="6"/>
  <c r="W322" i="6" s="1"/>
  <c r="AG322" i="6"/>
  <c r="AW322" i="6"/>
  <c r="AE322" i="6"/>
  <c r="AI322" i="6"/>
  <c r="AJ322" i="6"/>
  <c r="AJ309" i="6"/>
  <c r="AW309" i="6"/>
  <c r="AG309" i="6"/>
  <c r="U309" i="6"/>
  <c r="W309" i="6" s="1"/>
  <c r="AE309" i="6"/>
  <c r="AI309" i="6"/>
  <c r="U285" i="6"/>
  <c r="W285" i="6" s="1"/>
  <c r="AJ285" i="6"/>
  <c r="AE285" i="6"/>
  <c r="AI285" i="6"/>
  <c r="AW285" i="6"/>
  <c r="AG285" i="6"/>
  <c r="AG520" i="6"/>
  <c r="U520" i="6"/>
  <c r="W520" i="6" s="1"/>
  <c r="AE520" i="6"/>
  <c r="AJ520" i="6"/>
  <c r="AW520" i="6"/>
  <c r="AI520" i="6"/>
  <c r="AK520" i="6" s="1"/>
  <c r="AE495" i="6"/>
  <c r="AI495" i="6"/>
  <c r="AG495" i="6"/>
  <c r="AJ495" i="6"/>
  <c r="U495" i="6"/>
  <c r="W495" i="6" s="1"/>
  <c r="AW495" i="6"/>
  <c r="AW485" i="6"/>
  <c r="AI485" i="6"/>
  <c r="AJ485" i="6"/>
  <c r="AE485" i="6"/>
  <c r="AG485" i="6"/>
  <c r="U485" i="6"/>
  <c r="W485" i="6" s="1"/>
  <c r="AI465" i="6"/>
  <c r="U465" i="6"/>
  <c r="W465" i="6" s="1"/>
  <c r="AJ465" i="6"/>
  <c r="AE465" i="6"/>
  <c r="AG465" i="6"/>
  <c r="AW465" i="6"/>
  <c r="AE460" i="6"/>
  <c r="AW460" i="6"/>
  <c r="AI460" i="6"/>
  <c r="AJ460" i="6"/>
  <c r="U460" i="6"/>
  <c r="W460" i="6" s="1"/>
  <c r="AG460" i="6"/>
  <c r="AI440" i="6"/>
  <c r="AJ440" i="6"/>
  <c r="AE440" i="6"/>
  <c r="AG440" i="6"/>
  <c r="AW440" i="6"/>
  <c r="U440" i="6"/>
  <c r="W440" i="6" s="1"/>
  <c r="AE432" i="6"/>
  <c r="AW432" i="6"/>
  <c r="AI432" i="6"/>
  <c r="AJ432" i="6"/>
  <c r="U432" i="6"/>
  <c r="W432" i="6" s="1"/>
  <c r="AG432" i="6"/>
  <c r="AE416" i="6"/>
  <c r="AJ416" i="6"/>
  <c r="U416" i="6"/>
  <c r="W416" i="6" s="1"/>
  <c r="AW416" i="6"/>
  <c r="AG416" i="6"/>
  <c r="AI416" i="6"/>
  <c r="AJ392" i="6"/>
  <c r="AG392" i="6"/>
  <c r="AW392" i="6"/>
  <c r="U392" i="6"/>
  <c r="W392" i="6" s="1"/>
  <c r="AI392" i="6"/>
  <c r="AE392" i="6"/>
  <c r="AH392" i="6" s="1"/>
  <c r="AJ381" i="6"/>
  <c r="AW381" i="6"/>
  <c r="AI381" i="6"/>
  <c r="AG381" i="6"/>
  <c r="U381" i="6"/>
  <c r="W381" i="6" s="1"/>
  <c r="AE381" i="6"/>
  <c r="AI365" i="6"/>
  <c r="AW365" i="6"/>
  <c r="U365" i="6"/>
  <c r="W365" i="6" s="1"/>
  <c r="AJ365" i="6"/>
  <c r="AE365" i="6"/>
  <c r="AG365" i="6"/>
  <c r="AG357" i="6"/>
  <c r="AI357" i="6"/>
  <c r="AE357" i="6"/>
  <c r="AW357" i="6"/>
  <c r="U357" i="6"/>
  <c r="W357" i="6" s="1"/>
  <c r="AJ357" i="6"/>
  <c r="AG306" i="6"/>
  <c r="AE306" i="6"/>
  <c r="U306" i="6"/>
  <c r="W306" i="6" s="1"/>
  <c r="AW306" i="6"/>
  <c r="AJ306" i="6"/>
  <c r="AI306" i="6"/>
  <c r="AK306" i="6" s="1"/>
  <c r="U290" i="6"/>
  <c r="W290" i="6" s="1"/>
  <c r="AG290" i="6"/>
  <c r="AJ290" i="6"/>
  <c r="AW290" i="6"/>
  <c r="AE290" i="6"/>
  <c r="AI290" i="6"/>
  <c r="AG512" i="6"/>
  <c r="U512" i="6"/>
  <c r="W512" i="6" s="1"/>
  <c r="AE512" i="6"/>
  <c r="AW512" i="6"/>
  <c r="AI512" i="6"/>
  <c r="AJ512" i="6"/>
  <c r="AG499" i="6"/>
  <c r="AJ499" i="6"/>
  <c r="U499" i="6"/>
  <c r="W499" i="6" s="1"/>
  <c r="AE499" i="6"/>
  <c r="AW499" i="6"/>
  <c r="AI499" i="6"/>
  <c r="AW418" i="6"/>
  <c r="AI418" i="6"/>
  <c r="AG418" i="6"/>
  <c r="AJ418" i="6"/>
  <c r="U418" i="6"/>
  <c r="W418" i="6" s="1"/>
  <c r="AE418" i="6"/>
  <c r="U386" i="6"/>
  <c r="W386" i="6" s="1"/>
  <c r="AG386" i="6"/>
  <c r="AW386" i="6"/>
  <c r="AI386" i="6"/>
  <c r="AE386" i="6"/>
  <c r="AJ386" i="6"/>
  <c r="AJ354" i="6"/>
  <c r="AW354" i="6"/>
  <c r="U354" i="6"/>
  <c r="W354" i="6" s="1"/>
  <c r="AG354" i="6"/>
  <c r="AE354" i="6"/>
  <c r="AI354" i="6"/>
  <c r="AJ268" i="6"/>
  <c r="AW268" i="6"/>
  <c r="AG268" i="6"/>
  <c r="AE268" i="6"/>
  <c r="AI268" i="6"/>
  <c r="U268" i="6"/>
  <c r="W268" i="6" s="1"/>
  <c r="AE252" i="6"/>
  <c r="AJ252" i="6"/>
  <c r="U252" i="6"/>
  <c r="W252" i="6" s="1"/>
  <c r="AW252" i="6"/>
  <c r="AI252" i="6"/>
  <c r="AK252" i="6" s="1"/>
  <c r="AG252" i="6"/>
  <c r="AG281" i="6"/>
  <c r="AW281" i="6"/>
  <c r="AJ281" i="6"/>
  <c r="AI281" i="6"/>
  <c r="U281" i="6"/>
  <c r="W281" i="6" s="1"/>
  <c r="AE281" i="6"/>
  <c r="AJ244" i="6"/>
  <c r="AW244" i="6"/>
  <c r="AG244" i="6"/>
  <c r="U244" i="6"/>
  <c r="W244" i="6" s="1"/>
  <c r="AE244" i="6"/>
  <c r="AI244" i="6"/>
  <c r="AG159" i="6"/>
  <c r="AW159" i="6"/>
  <c r="AI159" i="6"/>
  <c r="AJ159" i="6"/>
  <c r="AE159" i="6"/>
  <c r="AH159" i="6" s="1"/>
  <c r="U159" i="6"/>
  <c r="W159" i="6" s="1"/>
  <c r="AI106" i="6"/>
  <c r="AG106" i="6"/>
  <c r="AJ106" i="6"/>
  <c r="U106" i="6"/>
  <c r="W106" i="6" s="1"/>
  <c r="AW106" i="6"/>
  <c r="AE106" i="6"/>
  <c r="AW82" i="6"/>
  <c r="AG82" i="6"/>
  <c r="AI82" i="6"/>
  <c r="U82" i="6"/>
  <c r="W82" i="6" s="1"/>
  <c r="AJ82" i="6"/>
  <c r="AE82" i="6"/>
  <c r="AI32" i="6"/>
  <c r="AW32" i="6"/>
  <c r="AJ32" i="6"/>
  <c r="U32" i="6"/>
  <c r="W32" i="6" s="1"/>
  <c r="AG32" i="6"/>
  <c r="AE32" i="6"/>
  <c r="AW58" i="6"/>
  <c r="AG58" i="6"/>
  <c r="AJ58" i="6"/>
  <c r="U58" i="6"/>
  <c r="W58" i="6" s="1"/>
  <c r="AI58" i="6"/>
  <c r="AE58" i="6"/>
  <c r="AH58" i="6" s="1"/>
  <c r="AG212" i="6"/>
  <c r="AW212" i="6"/>
  <c r="AJ212" i="6"/>
  <c r="U212" i="6"/>
  <c r="W212" i="6" s="1"/>
  <c r="AE212" i="6"/>
  <c r="AH212" i="6" s="1"/>
  <c r="AI212" i="6"/>
  <c r="AI136" i="6"/>
  <c r="AW136" i="6"/>
  <c r="AJ136" i="6"/>
  <c r="AG136" i="6"/>
  <c r="U136" i="6"/>
  <c r="W136" i="6" s="1"/>
  <c r="AE136" i="6"/>
  <c r="AJ120" i="6"/>
  <c r="AG120" i="6"/>
  <c r="AI120" i="6"/>
  <c r="AW120" i="6"/>
  <c r="AE120" i="6"/>
  <c r="U120" i="6"/>
  <c r="W120" i="6" s="1"/>
  <c r="AE64" i="6"/>
  <c r="AI64" i="6"/>
  <c r="AW64" i="6"/>
  <c r="AJ64" i="6"/>
  <c r="U64" i="6"/>
  <c r="W64" i="6" s="1"/>
  <c r="AG64" i="6"/>
  <c r="AW146" i="6"/>
  <c r="AG146" i="6"/>
  <c r="AJ146" i="6"/>
  <c r="AI146" i="6"/>
  <c r="U146" i="6"/>
  <c r="W146" i="6" s="1"/>
  <c r="AE146" i="6"/>
  <c r="AJ73" i="6"/>
  <c r="AE73" i="6"/>
  <c r="AW73" i="6"/>
  <c r="U73" i="6"/>
  <c r="W73" i="6" s="1"/>
  <c r="AI73" i="6"/>
  <c r="AG73" i="6"/>
  <c r="AW65" i="6"/>
  <c r="AG65" i="6"/>
  <c r="AI65" i="6"/>
  <c r="AJ65" i="6"/>
  <c r="AE65" i="6"/>
  <c r="U65" i="6"/>
  <c r="W65" i="6" s="1"/>
  <c r="AG12" i="6"/>
  <c r="AE12" i="6"/>
  <c r="AW12" i="6"/>
  <c r="AJ12" i="6"/>
  <c r="U12" i="6"/>
  <c r="W12" i="6" s="1"/>
  <c r="AI12" i="6"/>
  <c r="AK12" i="6" s="1"/>
  <c r="AW154" i="6"/>
  <c r="AG154" i="6"/>
  <c r="AJ154" i="6"/>
  <c r="U154" i="6"/>
  <c r="W154" i="6" s="1"/>
  <c r="AE154" i="6"/>
  <c r="AI154" i="6"/>
  <c r="U111" i="6"/>
  <c r="W111" i="6" s="1"/>
  <c r="AG111" i="6"/>
  <c r="AW111" i="6"/>
  <c r="AI111" i="6"/>
  <c r="AJ111" i="6"/>
  <c r="AE111" i="6"/>
  <c r="AH111" i="6" s="1"/>
  <c r="AG39" i="6"/>
  <c r="AE39" i="6"/>
  <c r="U39" i="6"/>
  <c r="W39" i="6" s="1"/>
  <c r="AW39" i="6"/>
  <c r="AI39" i="6"/>
  <c r="AJ39" i="6"/>
  <c r="AE25" i="6"/>
  <c r="U25" i="6"/>
  <c r="W25" i="6" s="1"/>
  <c r="AG25" i="6"/>
  <c r="AI25" i="6"/>
  <c r="AJ25" i="6"/>
  <c r="AW25" i="6"/>
  <c r="AJ10" i="6"/>
  <c r="AW10" i="6"/>
  <c r="AG10" i="6"/>
  <c r="AI10" i="6"/>
  <c r="AE10" i="6"/>
  <c r="U10" i="6"/>
  <c r="W10" i="6" s="1"/>
  <c r="AW33" i="6"/>
  <c r="AI33" i="6"/>
  <c r="AJ33" i="6"/>
  <c r="U33" i="6"/>
  <c r="W33" i="6" s="1"/>
  <c r="AG33" i="6"/>
  <c r="AE33" i="6"/>
  <c r="AI1" i="6"/>
  <c r="AE1" i="6"/>
  <c r="U1" i="6"/>
  <c r="W1" i="6" s="1"/>
  <c r="AJ1" i="6"/>
  <c r="AG1" i="6"/>
  <c r="AG67" i="6"/>
  <c r="AI67" i="6"/>
  <c r="AJ67" i="6"/>
  <c r="AW67" i="6"/>
  <c r="AE67" i="6"/>
  <c r="AH67" i="6" s="1"/>
  <c r="U67" i="6"/>
  <c r="W67" i="6" s="1"/>
  <c r="AE149" i="6"/>
  <c r="U149" i="6"/>
  <c r="W149" i="6" s="1"/>
  <c r="AW149" i="6"/>
  <c r="AI149" i="6"/>
  <c r="AJ149" i="6"/>
  <c r="AG149" i="6"/>
  <c r="AW182" i="6"/>
  <c r="AE182" i="6"/>
  <c r="AJ182" i="6"/>
  <c r="AG182" i="6"/>
  <c r="AI182" i="6"/>
  <c r="U182" i="6"/>
  <c r="W182" i="6" s="1"/>
  <c r="AG224" i="6"/>
  <c r="AI224" i="6"/>
  <c r="AW224" i="6"/>
  <c r="AE224" i="6"/>
  <c r="AJ224" i="6"/>
  <c r="U224" i="6"/>
  <c r="W224" i="6" s="1"/>
  <c r="U238" i="6"/>
  <c r="W238" i="6" s="1"/>
  <c r="AW238" i="6"/>
  <c r="AG238" i="6"/>
  <c r="AE238" i="6"/>
  <c r="AJ238" i="6"/>
  <c r="AI238" i="6"/>
  <c r="AJ242" i="6"/>
  <c r="AG242" i="6"/>
  <c r="AW242" i="6"/>
  <c r="AI242" i="6"/>
  <c r="U242" i="6"/>
  <c r="W242" i="6" s="1"/>
  <c r="AE242" i="6"/>
  <c r="AH242" i="6" s="1"/>
  <c r="AG254" i="6"/>
  <c r="U254" i="6"/>
  <c r="W254" i="6" s="1"/>
  <c r="AE254" i="6"/>
  <c r="AI254" i="6"/>
  <c r="AJ254" i="6"/>
  <c r="AW254" i="6"/>
  <c r="AG255" i="6"/>
  <c r="AW255" i="6"/>
  <c r="AE255" i="6"/>
  <c r="AI255" i="6"/>
  <c r="U255" i="6"/>
  <c r="W255" i="6" s="1"/>
  <c r="AJ255" i="6"/>
  <c r="AG4" i="6"/>
  <c r="AI4" i="6"/>
  <c r="U4" i="6"/>
  <c r="W4" i="6" s="1"/>
  <c r="AJ4" i="6"/>
  <c r="AE4" i="6"/>
  <c r="AH4" i="6" s="1"/>
  <c r="AW4" i="6"/>
  <c r="AG35" i="6"/>
  <c r="AJ35" i="6"/>
  <c r="U35" i="6"/>
  <c r="W35" i="6" s="1"/>
  <c r="AW35" i="6"/>
  <c r="AE35" i="6"/>
  <c r="AH35" i="6" s="1"/>
  <c r="AI35" i="6"/>
  <c r="AG45" i="6"/>
  <c r="AE45" i="6"/>
  <c r="AJ45" i="6"/>
  <c r="AW45" i="6"/>
  <c r="U45" i="6"/>
  <c r="W45" i="6" s="1"/>
  <c r="AI45" i="6"/>
  <c r="AK45" i="6" s="1"/>
  <c r="AE53" i="6"/>
  <c r="U53" i="6"/>
  <c r="W53" i="6" s="1"/>
  <c r="AJ53" i="6"/>
  <c r="AW53" i="6"/>
  <c r="AG53" i="6"/>
  <c r="AH53" i="6" s="1"/>
  <c r="AI53" i="6"/>
  <c r="AG99" i="6"/>
  <c r="AW99" i="6"/>
  <c r="AI99" i="6"/>
  <c r="AJ99" i="6"/>
  <c r="AE99" i="6"/>
  <c r="AH99" i="6" s="1"/>
  <c r="U99" i="6"/>
  <c r="W99" i="6" s="1"/>
  <c r="AG131" i="6"/>
  <c r="AW131" i="6"/>
  <c r="AJ131" i="6"/>
  <c r="AI131" i="6"/>
  <c r="AE131" i="6"/>
  <c r="AH131" i="6" s="1"/>
  <c r="U131" i="6"/>
  <c r="W131" i="6" s="1"/>
  <c r="AJ141" i="6"/>
  <c r="AG141" i="6"/>
  <c r="AE141" i="6"/>
  <c r="AW141" i="6"/>
  <c r="AI141" i="6"/>
  <c r="U141" i="6"/>
  <c r="W141" i="6" s="1"/>
  <c r="U167" i="6"/>
  <c r="W167" i="6" s="1"/>
  <c r="AW167" i="6"/>
  <c r="AI167" i="6"/>
  <c r="AG167" i="6"/>
  <c r="AE167" i="6"/>
  <c r="AJ167" i="6"/>
  <c r="U174" i="6"/>
  <c r="W174" i="6" s="1"/>
  <c r="AI174" i="6"/>
  <c r="AW174" i="6"/>
  <c r="AE174" i="6"/>
  <c r="AJ174" i="6"/>
  <c r="AG174" i="6"/>
  <c r="AG216" i="6"/>
  <c r="AE216" i="6"/>
  <c r="AJ216" i="6"/>
  <c r="AI216" i="6"/>
  <c r="AW216" i="6"/>
  <c r="U216" i="6"/>
  <c r="W216" i="6" s="1"/>
  <c r="AG248" i="6"/>
  <c r="U248" i="6"/>
  <c r="W248" i="6" s="1"/>
  <c r="AI248" i="6"/>
  <c r="AE248" i="6"/>
  <c r="AW248" i="6"/>
  <c r="AJ248" i="6"/>
  <c r="AG85" i="6"/>
  <c r="U85" i="6"/>
  <c r="W85" i="6" s="1"/>
  <c r="AE85" i="6"/>
  <c r="AI85" i="6"/>
  <c r="AJ85" i="6"/>
  <c r="AW85" i="6"/>
  <c r="AG168" i="6"/>
  <c r="AJ168" i="6"/>
  <c r="AI168" i="6"/>
  <c r="AE168" i="6"/>
  <c r="AW168" i="6"/>
  <c r="U168" i="6"/>
  <c r="W168" i="6" s="1"/>
  <c r="AG185" i="6"/>
  <c r="U185" i="6"/>
  <c r="W185" i="6" s="1"/>
  <c r="AW185" i="6"/>
  <c r="AJ185" i="6"/>
  <c r="AI185" i="6"/>
  <c r="AE185" i="6"/>
  <c r="AJ186" i="6"/>
  <c r="AW186" i="6"/>
  <c r="AG186" i="6"/>
  <c r="AI186" i="6"/>
  <c r="U186" i="6"/>
  <c r="W186" i="6" s="1"/>
  <c r="AE186" i="6"/>
  <c r="U198" i="6"/>
  <c r="W198" i="6" s="1"/>
  <c r="AE198" i="6"/>
  <c r="AG198" i="6"/>
  <c r="AI198" i="6"/>
  <c r="AJ198" i="6"/>
  <c r="AW198" i="6"/>
  <c r="AG199" i="6"/>
  <c r="AJ199" i="6"/>
  <c r="AW199" i="6"/>
  <c r="U199" i="6"/>
  <c r="W199" i="6" s="1"/>
  <c r="AI199" i="6"/>
  <c r="AE199" i="6"/>
  <c r="AJ210" i="6"/>
  <c r="AW210" i="6"/>
  <c r="AG210" i="6"/>
  <c r="AI210" i="6"/>
  <c r="AE210" i="6"/>
  <c r="U210" i="6"/>
  <c r="W210" i="6" s="1"/>
  <c r="AJ214" i="6"/>
  <c r="AE214" i="6"/>
  <c r="AI214" i="6"/>
  <c r="U214" i="6"/>
  <c r="W214" i="6" s="1"/>
  <c r="AW214" i="6"/>
  <c r="AG214" i="6"/>
  <c r="AG217" i="6"/>
  <c r="AW217" i="6"/>
  <c r="AE217" i="6"/>
  <c r="AJ217" i="6"/>
  <c r="U217" i="6"/>
  <c r="W217" i="6" s="1"/>
  <c r="AI217" i="6"/>
  <c r="AJ218" i="6"/>
  <c r="AI218" i="6"/>
  <c r="AG218" i="6"/>
  <c r="AW218" i="6"/>
  <c r="AE218" i="6"/>
  <c r="U218" i="6"/>
  <c r="W218" i="6" s="1"/>
  <c r="AW77" i="6"/>
  <c r="AI77" i="6"/>
  <c r="AJ77" i="6"/>
  <c r="AE77" i="6"/>
  <c r="AG77" i="6"/>
  <c r="U77" i="6"/>
  <c r="W77" i="6" s="1"/>
  <c r="U21" i="6"/>
  <c r="W21" i="6" s="1"/>
  <c r="AE21" i="6"/>
  <c r="AI21" i="6"/>
  <c r="AJ21" i="6"/>
  <c r="AW21" i="6"/>
  <c r="AG21" i="6"/>
  <c r="AH21" i="6" s="1"/>
  <c r="AW109" i="6"/>
  <c r="AI109" i="6"/>
  <c r="AJ109" i="6"/>
  <c r="U109" i="6"/>
  <c r="W109" i="6" s="1"/>
  <c r="AG109" i="6"/>
  <c r="AE109" i="6"/>
  <c r="AG117" i="6"/>
  <c r="AE117" i="6"/>
  <c r="U117" i="6"/>
  <c r="W117" i="6" s="1"/>
  <c r="AJ117" i="6"/>
  <c r="AW117" i="6"/>
  <c r="AI117" i="6"/>
  <c r="AK117" i="6" s="1"/>
  <c r="AW176" i="6"/>
  <c r="AG176" i="6"/>
  <c r="AI176" i="6"/>
  <c r="AJ176" i="6"/>
  <c r="AE176" i="6"/>
  <c r="U176" i="6"/>
  <c r="W176" i="6" s="1"/>
  <c r="AG178" i="6"/>
  <c r="AJ178" i="6"/>
  <c r="AW178" i="6"/>
  <c r="U178" i="6"/>
  <c r="W178" i="6" s="1"/>
  <c r="AI178" i="6"/>
  <c r="AE178" i="6"/>
  <c r="AW208" i="6"/>
  <c r="AG208" i="6"/>
  <c r="U208" i="6"/>
  <c r="W208" i="6" s="1"/>
  <c r="AI208" i="6"/>
  <c r="AE208" i="6"/>
  <c r="AJ208" i="6"/>
  <c r="AG264" i="6"/>
  <c r="AJ264" i="6"/>
  <c r="AI264" i="6"/>
  <c r="AW264" i="6"/>
  <c r="U264" i="6"/>
  <c r="W264" i="6" s="1"/>
  <c r="AE264" i="6"/>
  <c r="U184" i="6"/>
  <c r="W184" i="6" s="1"/>
  <c r="AI184" i="6"/>
  <c r="AG184" i="6"/>
  <c r="AW184" i="6"/>
  <c r="AJ184" i="6"/>
  <c r="AE184" i="6"/>
  <c r="AG192" i="6"/>
  <c r="AJ192" i="6"/>
  <c r="U192" i="6"/>
  <c r="W192" i="6" s="1"/>
  <c r="AI192" i="6"/>
  <c r="AW192" i="6"/>
  <c r="AE192" i="6"/>
  <c r="AI206" i="6"/>
  <c r="U206" i="6"/>
  <c r="W206" i="6" s="1"/>
  <c r="AW206" i="6"/>
  <c r="AE206" i="6"/>
  <c r="AG206" i="6"/>
  <c r="AJ206" i="6"/>
  <c r="AG222" i="6"/>
  <c r="AE222" i="6"/>
  <c r="AJ222" i="6"/>
  <c r="AI222" i="6"/>
  <c r="AW222" i="6"/>
  <c r="U222" i="6"/>
  <c r="W222" i="6" s="1"/>
  <c r="AG223" i="6"/>
  <c r="AJ223" i="6"/>
  <c r="AW223" i="6"/>
  <c r="AE223" i="6"/>
  <c r="U223" i="6"/>
  <c r="W223" i="6" s="1"/>
  <c r="AI223" i="6"/>
  <c r="AG232" i="6"/>
  <c r="AJ232" i="6"/>
  <c r="AI232" i="6"/>
  <c r="U232" i="6"/>
  <c r="W232" i="6" s="1"/>
  <c r="AW232" i="6"/>
  <c r="AE232" i="6"/>
  <c r="U262" i="6"/>
  <c r="W262" i="6" s="1"/>
  <c r="AE262" i="6"/>
  <c r="AG262" i="6"/>
  <c r="AJ262" i="6"/>
  <c r="AI262" i="6"/>
  <c r="AW262" i="6"/>
  <c r="AI263" i="6"/>
  <c r="AJ263" i="6"/>
  <c r="U263" i="6"/>
  <c r="W263" i="6" s="1"/>
  <c r="AW263" i="6"/>
  <c r="AE263" i="6"/>
  <c r="AG263" i="6"/>
  <c r="AG308" i="6"/>
  <c r="U308" i="6"/>
  <c r="W308" i="6" s="1"/>
  <c r="AE308" i="6"/>
  <c r="AW308" i="6"/>
  <c r="AI308" i="6"/>
  <c r="AJ308" i="6"/>
  <c r="AE334" i="6"/>
  <c r="U334" i="6"/>
  <c r="W334" i="6" s="1"/>
  <c r="AW334" i="6"/>
  <c r="AI334" i="6"/>
  <c r="AG334" i="6"/>
  <c r="AH334" i="6" s="1"/>
  <c r="AJ334" i="6"/>
  <c r="AJ340" i="6"/>
  <c r="AE340" i="6"/>
  <c r="AI340" i="6"/>
  <c r="AG340" i="6"/>
  <c r="U340" i="6"/>
  <c r="W340" i="6" s="1"/>
  <c r="AW340" i="6"/>
  <c r="AG366" i="6"/>
  <c r="AW366" i="6"/>
  <c r="AI366" i="6"/>
  <c r="AJ366" i="6"/>
  <c r="AE366" i="6"/>
  <c r="AH366" i="6" s="1"/>
  <c r="U366" i="6"/>
  <c r="W366" i="6" s="1"/>
  <c r="AG372" i="6"/>
  <c r="AJ372" i="6"/>
  <c r="AW372" i="6"/>
  <c r="U372" i="6"/>
  <c r="W372" i="6" s="1"/>
  <c r="AI372" i="6"/>
  <c r="AE372" i="6"/>
  <c r="AG398" i="6"/>
  <c r="AI398" i="6"/>
  <c r="AJ398" i="6"/>
  <c r="AW398" i="6"/>
  <c r="AE398" i="6"/>
  <c r="AH398" i="6" s="1"/>
  <c r="U398" i="6"/>
  <c r="W398" i="6" s="1"/>
  <c r="AG404" i="6"/>
  <c r="AJ404" i="6"/>
  <c r="AW404" i="6"/>
  <c r="U404" i="6"/>
  <c r="W404" i="6" s="1"/>
  <c r="AI404" i="6"/>
  <c r="AE404" i="6"/>
  <c r="AG430" i="6"/>
  <c r="AJ430" i="6"/>
  <c r="AW430" i="6"/>
  <c r="AI430" i="6"/>
  <c r="AE430" i="6"/>
  <c r="AH430" i="6" s="1"/>
  <c r="U430" i="6"/>
  <c r="W430" i="6" s="1"/>
  <c r="AG436" i="6"/>
  <c r="AJ436" i="6"/>
  <c r="AW436" i="6"/>
  <c r="U436" i="6"/>
  <c r="W436" i="6" s="1"/>
  <c r="AI436" i="6"/>
  <c r="AE436" i="6"/>
  <c r="AG462" i="6"/>
  <c r="AW462" i="6"/>
  <c r="AI462" i="6"/>
  <c r="AJ462" i="6"/>
  <c r="AE462" i="6"/>
  <c r="AH462" i="6" s="1"/>
  <c r="U462" i="6"/>
  <c r="W462" i="6" s="1"/>
  <c r="AG468" i="6"/>
  <c r="AJ468" i="6"/>
  <c r="AW468" i="6"/>
  <c r="U468" i="6"/>
  <c r="W468" i="6" s="1"/>
  <c r="AI468" i="6"/>
  <c r="AE468" i="6"/>
  <c r="AG535" i="6"/>
  <c r="U535" i="6"/>
  <c r="W535" i="6" s="1"/>
  <c r="AE535" i="6"/>
  <c r="AJ535" i="6"/>
  <c r="AI535" i="6"/>
  <c r="AW535" i="6"/>
  <c r="AI554" i="6"/>
  <c r="AG554" i="6"/>
  <c r="U554" i="6"/>
  <c r="W554" i="6" s="1"/>
  <c r="AJ554" i="6"/>
  <c r="AE554" i="6"/>
  <c r="AW554" i="6"/>
  <c r="AW569" i="6"/>
  <c r="U569" i="6"/>
  <c r="W569" i="6" s="1"/>
  <c r="AG569" i="6"/>
  <c r="AE569" i="6"/>
  <c r="AJ569" i="6"/>
  <c r="AI569" i="6"/>
  <c r="AG576" i="6"/>
  <c r="AE576" i="6"/>
  <c r="AI576" i="6"/>
  <c r="AJ576" i="6"/>
  <c r="U576" i="6"/>
  <c r="W576" i="6" s="1"/>
  <c r="AW576" i="6"/>
  <c r="AW585" i="6"/>
  <c r="U585" i="6"/>
  <c r="W585" i="6" s="1"/>
  <c r="AE585" i="6"/>
  <c r="AG585" i="6"/>
  <c r="AJ585" i="6"/>
  <c r="AI585" i="6"/>
  <c r="AE592" i="6"/>
  <c r="AI592" i="6"/>
  <c r="AJ592" i="6"/>
  <c r="AW592" i="6"/>
  <c r="AG592" i="6"/>
  <c r="AH592" i="6" s="1"/>
  <c r="U592" i="6"/>
  <c r="W592" i="6" s="1"/>
  <c r="AW601" i="6"/>
  <c r="U601" i="6"/>
  <c r="W601" i="6" s="1"/>
  <c r="AG601" i="6"/>
  <c r="AE601" i="6"/>
  <c r="AI601" i="6"/>
  <c r="AJ601" i="6"/>
  <c r="AE608" i="6"/>
  <c r="AI608" i="6"/>
  <c r="AJ608" i="6"/>
  <c r="AG608" i="6"/>
  <c r="AW608" i="6"/>
  <c r="U608" i="6"/>
  <c r="W608" i="6" s="1"/>
  <c r="AW617" i="6"/>
  <c r="U617" i="6"/>
  <c r="W617" i="6" s="1"/>
  <c r="AG617" i="6"/>
  <c r="AE617" i="6"/>
  <c r="AJ617" i="6"/>
  <c r="AI617" i="6"/>
  <c r="AE624" i="6"/>
  <c r="AI624" i="6"/>
  <c r="AG624" i="6"/>
  <c r="AJ624" i="6"/>
  <c r="AW624" i="6"/>
  <c r="U624" i="6"/>
  <c r="W624" i="6" s="1"/>
  <c r="AW633" i="6"/>
  <c r="U633" i="6"/>
  <c r="W633" i="6" s="1"/>
  <c r="AG633" i="6"/>
  <c r="AE633" i="6"/>
  <c r="AJ633" i="6"/>
  <c r="AI633" i="6"/>
  <c r="AG640" i="6"/>
  <c r="AE640" i="6"/>
  <c r="AI640" i="6"/>
  <c r="AJ640" i="6"/>
  <c r="U640" i="6"/>
  <c r="W640" i="6" s="1"/>
  <c r="AW640" i="6"/>
  <c r="AW649" i="6"/>
  <c r="U649" i="6"/>
  <c r="W649" i="6" s="1"/>
  <c r="AE649" i="6"/>
  <c r="AG649" i="6"/>
  <c r="AJ649" i="6"/>
  <c r="AI649" i="6"/>
  <c r="AI656" i="6"/>
  <c r="AG656" i="6"/>
  <c r="U656" i="6"/>
  <c r="W656" i="6" s="1"/>
  <c r="AE656" i="6"/>
  <c r="AJ656" i="6"/>
  <c r="AW656" i="6"/>
  <c r="AW665" i="6"/>
  <c r="U665" i="6"/>
  <c r="W665" i="6" s="1"/>
  <c r="AG665" i="6"/>
  <c r="AE665" i="6"/>
  <c r="AI665" i="6"/>
  <c r="AJ665" i="6"/>
  <c r="AI672" i="6"/>
  <c r="AG672" i="6"/>
  <c r="AE672" i="6"/>
  <c r="AW672" i="6"/>
  <c r="AJ672" i="6"/>
  <c r="U672" i="6"/>
  <c r="W672" i="6" s="1"/>
  <c r="AI684" i="6"/>
  <c r="U684" i="6"/>
  <c r="W684" i="6" s="1"/>
  <c r="AE684" i="6"/>
  <c r="AW684" i="6"/>
  <c r="AJ684" i="6"/>
  <c r="AG684" i="6"/>
  <c r="AW713" i="6"/>
  <c r="U713" i="6"/>
  <c r="W713" i="6" s="1"/>
  <c r="AG713" i="6"/>
  <c r="AE713" i="6"/>
  <c r="AJ713" i="6"/>
  <c r="AI713" i="6"/>
  <c r="AG752" i="6"/>
  <c r="U752" i="6"/>
  <c r="W752" i="6" s="1"/>
  <c r="AE752" i="6"/>
  <c r="AJ752" i="6"/>
  <c r="AI752" i="6"/>
  <c r="AK752" i="6" s="1"/>
  <c r="AW752" i="6"/>
  <c r="AI538" i="6"/>
  <c r="AG538" i="6"/>
  <c r="AE538" i="6"/>
  <c r="AW538" i="6"/>
  <c r="U538" i="6"/>
  <c r="W538" i="6" s="1"/>
  <c r="AJ538" i="6"/>
  <c r="AW543" i="6"/>
  <c r="U543" i="6"/>
  <c r="W543" i="6" s="1"/>
  <c r="AG543" i="6"/>
  <c r="AE543" i="6"/>
  <c r="AJ543" i="6"/>
  <c r="AI543" i="6"/>
  <c r="AJ547" i="6"/>
  <c r="AI547" i="6"/>
  <c r="AG547" i="6"/>
  <c r="AW547" i="6"/>
  <c r="U547" i="6"/>
  <c r="W547" i="6" s="1"/>
  <c r="AE547" i="6"/>
  <c r="AG573" i="6"/>
  <c r="AI573" i="6"/>
  <c r="U573" i="6"/>
  <c r="W573" i="6" s="1"/>
  <c r="AE573" i="6"/>
  <c r="AJ573" i="6"/>
  <c r="AW573" i="6"/>
  <c r="AG589" i="6"/>
  <c r="U589" i="6"/>
  <c r="W589" i="6" s="1"/>
  <c r="AJ589" i="6"/>
  <c r="AE589" i="6"/>
  <c r="AI589" i="6"/>
  <c r="AW589" i="6"/>
  <c r="AG605" i="6"/>
  <c r="AI605" i="6"/>
  <c r="U605" i="6"/>
  <c r="W605" i="6" s="1"/>
  <c r="AJ605" i="6"/>
  <c r="AW605" i="6"/>
  <c r="AE605" i="6"/>
  <c r="AG621" i="6"/>
  <c r="U621" i="6"/>
  <c r="W621" i="6" s="1"/>
  <c r="AW621" i="6"/>
  <c r="AJ621" i="6"/>
  <c r="AI621" i="6"/>
  <c r="AE621" i="6"/>
  <c r="AG637" i="6"/>
  <c r="AI637" i="6"/>
  <c r="U637" i="6"/>
  <c r="W637" i="6" s="1"/>
  <c r="AW637" i="6"/>
  <c r="AE637" i="6"/>
  <c r="AH637" i="6" s="1"/>
  <c r="AJ637" i="6"/>
  <c r="AG653" i="6"/>
  <c r="U653" i="6"/>
  <c r="W653" i="6" s="1"/>
  <c r="AJ653" i="6"/>
  <c r="AW653" i="6"/>
  <c r="AI653" i="6"/>
  <c r="AE653" i="6"/>
  <c r="AG669" i="6"/>
  <c r="U669" i="6"/>
  <c r="W669" i="6" s="1"/>
  <c r="AJ669" i="6"/>
  <c r="AW669" i="6"/>
  <c r="AI669" i="6"/>
  <c r="AE669" i="6"/>
  <c r="AW735" i="6"/>
  <c r="AJ735" i="6"/>
  <c r="AI735" i="6"/>
  <c r="AG735" i="6"/>
  <c r="AE735" i="6"/>
  <c r="U735" i="6"/>
  <c r="W735" i="6" s="1"/>
  <c r="AJ743" i="6"/>
  <c r="AW743" i="6"/>
  <c r="AI743" i="6"/>
  <c r="AG743" i="6"/>
  <c r="U743" i="6"/>
  <c r="W743" i="6" s="1"/>
  <c r="AE743" i="6"/>
  <c r="AG256" i="6"/>
  <c r="AJ256" i="6"/>
  <c r="AE256" i="6"/>
  <c r="AH256" i="6" s="1"/>
  <c r="AI256" i="6"/>
  <c r="U256" i="6"/>
  <c r="W256" i="6" s="1"/>
  <c r="AW256" i="6"/>
  <c r="AI270" i="6"/>
  <c r="AW270" i="6"/>
  <c r="AG270" i="6"/>
  <c r="AE270" i="6"/>
  <c r="U270" i="6"/>
  <c r="W270" i="6" s="1"/>
  <c r="AJ270" i="6"/>
  <c r="AW527" i="6"/>
  <c r="U527" i="6"/>
  <c r="W527" i="6" s="1"/>
  <c r="AE527" i="6"/>
  <c r="AG527" i="6"/>
  <c r="AJ527" i="6"/>
  <c r="AI527" i="6"/>
  <c r="AG531" i="6"/>
  <c r="AE531" i="6"/>
  <c r="U531" i="6"/>
  <c r="W531" i="6" s="1"/>
  <c r="AW531" i="6"/>
  <c r="AJ531" i="6"/>
  <c r="AI531" i="6"/>
  <c r="AK531" i="6" s="1"/>
  <c r="AI550" i="6"/>
  <c r="AG550" i="6"/>
  <c r="AW550" i="6"/>
  <c r="AJ550" i="6"/>
  <c r="AE550" i="6"/>
  <c r="U550" i="6"/>
  <c r="W550" i="6" s="1"/>
  <c r="AG555" i="6"/>
  <c r="AW555" i="6"/>
  <c r="U555" i="6"/>
  <c r="W555" i="6" s="1"/>
  <c r="AJ555" i="6"/>
  <c r="AE555" i="6"/>
  <c r="AH555" i="6" s="1"/>
  <c r="AI555" i="6"/>
  <c r="AG565" i="6"/>
  <c r="AW565" i="6"/>
  <c r="AJ565" i="6"/>
  <c r="AI565" i="6"/>
  <c r="AE565" i="6"/>
  <c r="AH565" i="6" s="1"/>
  <c r="U565" i="6"/>
  <c r="W565" i="6" s="1"/>
  <c r="AG577" i="6"/>
  <c r="U577" i="6"/>
  <c r="W577" i="6" s="1"/>
  <c r="AE577" i="6"/>
  <c r="AJ577" i="6"/>
  <c r="AI577" i="6"/>
  <c r="AW577" i="6"/>
  <c r="AG581" i="6"/>
  <c r="AJ581" i="6"/>
  <c r="U581" i="6"/>
  <c r="W581" i="6" s="1"/>
  <c r="AI581" i="6"/>
  <c r="AW581" i="6"/>
  <c r="AE581" i="6"/>
  <c r="AG593" i="6"/>
  <c r="AE593" i="6"/>
  <c r="AJ593" i="6"/>
  <c r="AI593" i="6"/>
  <c r="AW593" i="6"/>
  <c r="U593" i="6"/>
  <c r="W593" i="6" s="1"/>
  <c r="U597" i="6"/>
  <c r="W597" i="6" s="1"/>
  <c r="AJ597" i="6"/>
  <c r="AI597" i="6"/>
  <c r="AW597" i="6"/>
  <c r="AG597" i="6"/>
  <c r="AE597" i="6"/>
  <c r="U609" i="6"/>
  <c r="W609" i="6" s="1"/>
  <c r="AG609" i="6"/>
  <c r="AE609" i="6"/>
  <c r="AJ609" i="6"/>
  <c r="AI609" i="6"/>
  <c r="AW609" i="6"/>
  <c r="U613" i="6"/>
  <c r="W613" i="6" s="1"/>
  <c r="AI613" i="6"/>
  <c r="AE613" i="6"/>
  <c r="AW613" i="6"/>
  <c r="AG613" i="6"/>
  <c r="AJ613" i="6"/>
  <c r="AG625" i="6"/>
  <c r="AE625" i="6"/>
  <c r="AJ625" i="6"/>
  <c r="AI625" i="6"/>
  <c r="U625" i="6"/>
  <c r="W625" i="6" s="1"/>
  <c r="AW625" i="6"/>
  <c r="AG629" i="6"/>
  <c r="AW629" i="6"/>
  <c r="AJ629" i="6"/>
  <c r="AI629" i="6"/>
  <c r="AE629" i="6"/>
  <c r="AH629" i="6" s="1"/>
  <c r="U629" i="6"/>
  <c r="W629" i="6" s="1"/>
  <c r="AG641" i="6"/>
  <c r="U641" i="6"/>
  <c r="W641" i="6" s="1"/>
  <c r="AE641" i="6"/>
  <c r="AJ641" i="6"/>
  <c r="AI641" i="6"/>
  <c r="AW641" i="6"/>
  <c r="AG645" i="6"/>
  <c r="AJ645" i="6"/>
  <c r="AI645" i="6"/>
  <c r="AE645" i="6"/>
  <c r="U645" i="6"/>
  <c r="W645" i="6" s="1"/>
  <c r="AW645" i="6"/>
  <c r="AE657" i="6"/>
  <c r="AW657" i="6"/>
  <c r="AJ657" i="6"/>
  <c r="AI657" i="6"/>
  <c r="U657" i="6"/>
  <c r="W657" i="6" s="1"/>
  <c r="AG657" i="6"/>
  <c r="AW661" i="6"/>
  <c r="AJ661" i="6"/>
  <c r="AG661" i="6"/>
  <c r="AI661" i="6"/>
  <c r="AE661" i="6"/>
  <c r="U661" i="6"/>
  <c r="W661" i="6" s="1"/>
  <c r="U673" i="6"/>
  <c r="W673" i="6" s="1"/>
  <c r="AG673" i="6"/>
  <c r="AE673" i="6"/>
  <c r="AW673" i="6"/>
  <c r="AJ673" i="6"/>
  <c r="AI673" i="6"/>
  <c r="AE677" i="6"/>
  <c r="AG677" i="6"/>
  <c r="AI677" i="6"/>
  <c r="AK677" i="6" s="1"/>
  <c r="AW677" i="6"/>
  <c r="AJ677" i="6"/>
  <c r="U677" i="6"/>
  <c r="W677" i="6" s="1"/>
  <c r="AG166" i="6"/>
  <c r="AE166" i="6"/>
  <c r="AJ166" i="6"/>
  <c r="AI166" i="6"/>
  <c r="AW166" i="6"/>
  <c r="U166" i="6"/>
  <c r="W166" i="6" s="1"/>
  <c r="AG190" i="6"/>
  <c r="AE190" i="6"/>
  <c r="AJ190" i="6"/>
  <c r="AI190" i="6"/>
  <c r="AW190" i="6"/>
  <c r="U190" i="6"/>
  <c r="W190" i="6" s="1"/>
  <c r="AW191" i="6"/>
  <c r="AI191" i="6"/>
  <c r="U191" i="6"/>
  <c r="W191" i="6" s="1"/>
  <c r="AJ191" i="6"/>
  <c r="AE191" i="6"/>
  <c r="AG191" i="6"/>
  <c r="AG200" i="6"/>
  <c r="AW200" i="6"/>
  <c r="AJ200" i="6"/>
  <c r="U200" i="6"/>
  <c r="W200" i="6" s="1"/>
  <c r="AI200" i="6"/>
  <c r="AE200" i="6"/>
  <c r="U230" i="6"/>
  <c r="W230" i="6" s="1"/>
  <c r="AE230" i="6"/>
  <c r="AW230" i="6"/>
  <c r="AG230" i="6"/>
  <c r="AJ230" i="6"/>
  <c r="AI230" i="6"/>
  <c r="AK230" i="6" s="1"/>
  <c r="AE231" i="6"/>
  <c r="U231" i="6"/>
  <c r="W231" i="6" s="1"/>
  <c r="AG231" i="6"/>
  <c r="AW231" i="6"/>
  <c r="AI231" i="6"/>
  <c r="AK231" i="6" s="1"/>
  <c r="AJ231" i="6"/>
  <c r="AW240" i="6"/>
  <c r="AG240" i="6"/>
  <c r="AJ240" i="6"/>
  <c r="AE240" i="6"/>
  <c r="AH240" i="6" s="1"/>
  <c r="AI240" i="6"/>
  <c r="U240" i="6"/>
  <c r="W240" i="6" s="1"/>
  <c r="AW246" i="6"/>
  <c r="AG246" i="6"/>
  <c r="AJ246" i="6"/>
  <c r="AE246" i="6"/>
  <c r="AI246" i="6"/>
  <c r="U246" i="6"/>
  <c r="W246" i="6" s="1"/>
  <c r="AG249" i="6"/>
  <c r="AI249" i="6"/>
  <c r="AE249" i="6"/>
  <c r="AW249" i="6"/>
  <c r="U249" i="6"/>
  <c r="W249" i="6" s="1"/>
  <c r="AJ249" i="6"/>
  <c r="AJ250" i="6"/>
  <c r="AI250" i="6"/>
  <c r="AG250" i="6"/>
  <c r="AW250" i="6"/>
  <c r="AE250" i="6"/>
  <c r="U250" i="6"/>
  <c r="W250" i="6" s="1"/>
  <c r="AW276" i="6"/>
  <c r="AG276" i="6"/>
  <c r="U276" i="6"/>
  <c r="W276" i="6" s="1"/>
  <c r="AJ276" i="6"/>
  <c r="AI276" i="6"/>
  <c r="AE276" i="6"/>
  <c r="AH276" i="6" s="1"/>
  <c r="AG280" i="6"/>
  <c r="AE280" i="6"/>
  <c r="AW280" i="6"/>
  <c r="AI280" i="6"/>
  <c r="U280" i="6"/>
  <c r="W280" i="6" s="1"/>
  <c r="AJ280" i="6"/>
  <c r="AG302" i="6"/>
  <c r="AE302" i="6"/>
  <c r="U302" i="6"/>
  <c r="W302" i="6" s="1"/>
  <c r="AJ302" i="6"/>
  <c r="AW302" i="6"/>
  <c r="AI302" i="6"/>
  <c r="AK302" i="6" s="1"/>
  <c r="U312" i="6"/>
  <c r="W312" i="6" s="1"/>
  <c r="AE312" i="6"/>
  <c r="AW312" i="6"/>
  <c r="AI312" i="6"/>
  <c r="AJ312" i="6"/>
  <c r="AG312" i="6"/>
  <c r="AI534" i="6"/>
  <c r="AG534" i="6"/>
  <c r="U534" i="6"/>
  <c r="W534" i="6" s="1"/>
  <c r="AW534" i="6"/>
  <c r="AJ534" i="6"/>
  <c r="AE534" i="6"/>
  <c r="AH534" i="6" s="1"/>
  <c r="AW539" i="6"/>
  <c r="U539" i="6"/>
  <c r="W539" i="6" s="1"/>
  <c r="AJ539" i="6"/>
  <c r="AI539" i="6"/>
  <c r="AG539" i="6"/>
  <c r="AE539" i="6"/>
  <c r="AG551" i="6"/>
  <c r="U551" i="6"/>
  <c r="W551" i="6" s="1"/>
  <c r="AE551" i="6"/>
  <c r="AJ551" i="6"/>
  <c r="AI551" i="6"/>
  <c r="AW551" i="6"/>
  <c r="U705" i="6"/>
  <c r="W705" i="6" s="1"/>
  <c r="AG705" i="6"/>
  <c r="AE705" i="6"/>
  <c r="AJ705" i="6"/>
  <c r="AI705" i="6"/>
  <c r="AW705" i="6"/>
  <c r="AW760" i="6"/>
  <c r="AG760" i="6"/>
  <c r="AI760" i="6"/>
  <c r="AJ760" i="6"/>
  <c r="AE760" i="6"/>
  <c r="U760" i="6"/>
  <c r="W760" i="6" s="1"/>
  <c r="AJ827" i="6"/>
  <c r="AW827" i="6"/>
  <c r="AI827" i="6"/>
  <c r="AE827" i="6"/>
  <c r="U827" i="6"/>
  <c r="W827" i="6" s="1"/>
  <c r="AG827" i="6"/>
  <c r="AG841" i="6"/>
  <c r="AW841" i="6"/>
  <c r="AI841" i="6"/>
  <c r="AJ841" i="6"/>
  <c r="U841" i="6"/>
  <c r="W841" i="6" s="1"/>
  <c r="AE841" i="6"/>
  <c r="AJ859" i="6"/>
  <c r="AW859" i="6"/>
  <c r="AI859" i="6"/>
  <c r="AE859" i="6"/>
  <c r="U859" i="6"/>
  <c r="W859" i="6" s="1"/>
  <c r="AG859" i="6"/>
  <c r="AW878" i="6"/>
  <c r="AG878" i="6"/>
  <c r="U878" i="6"/>
  <c r="W878" i="6" s="1"/>
  <c r="AJ878" i="6"/>
  <c r="AI878" i="6"/>
  <c r="AE878" i="6"/>
  <c r="AH878" i="6" s="1"/>
  <c r="AW882" i="6"/>
  <c r="AJ882" i="6"/>
  <c r="AI882" i="6"/>
  <c r="U882" i="6"/>
  <c r="W882" i="6" s="1"/>
  <c r="AE882" i="6"/>
  <c r="AG882" i="6"/>
  <c r="AJ940" i="6"/>
  <c r="AG940" i="6"/>
  <c r="AW940" i="6"/>
  <c r="AE940" i="6"/>
  <c r="AI940" i="6"/>
  <c r="U940" i="6"/>
  <c r="W940" i="6" s="1"/>
  <c r="AJ972" i="6"/>
  <c r="AW972" i="6"/>
  <c r="AG972" i="6"/>
  <c r="AE972" i="6"/>
  <c r="AI972" i="6"/>
  <c r="U972" i="6"/>
  <c r="W972" i="6" s="1"/>
  <c r="AJ996" i="6"/>
  <c r="AG996" i="6"/>
  <c r="AW996" i="6"/>
  <c r="U996" i="6"/>
  <c r="W996" i="6" s="1"/>
  <c r="AE996" i="6"/>
  <c r="AI996" i="6"/>
  <c r="AG1018" i="6"/>
  <c r="AE1018" i="6"/>
  <c r="U1018" i="6"/>
  <c r="W1018" i="6" s="1"/>
  <c r="AW1018" i="6"/>
  <c r="AJ1018" i="6"/>
  <c r="AI1018" i="6"/>
  <c r="AK1018" i="6" s="1"/>
  <c r="AI1156" i="6"/>
  <c r="AW1156" i="6"/>
  <c r="AG1156" i="6"/>
  <c r="AE1156" i="6"/>
  <c r="AJ1156" i="6"/>
  <c r="U1156" i="6"/>
  <c r="W1156" i="6" s="1"/>
  <c r="U1285" i="6"/>
  <c r="W1285" i="6" s="1"/>
  <c r="AI1285" i="6"/>
  <c r="AE1285" i="6"/>
  <c r="AJ1285" i="6"/>
  <c r="AG1285" i="6"/>
  <c r="AW1285" i="6"/>
  <c r="AG685" i="6"/>
  <c r="AI685" i="6"/>
  <c r="U685" i="6"/>
  <c r="W685" i="6" s="1"/>
  <c r="AJ685" i="6"/>
  <c r="AW685" i="6"/>
  <c r="AE685" i="6"/>
  <c r="AI688" i="6"/>
  <c r="AG688" i="6"/>
  <c r="AE688" i="6"/>
  <c r="AW688" i="6"/>
  <c r="AJ688" i="6"/>
  <c r="U688" i="6"/>
  <c r="W688" i="6" s="1"/>
  <c r="U693" i="6"/>
  <c r="W693" i="6" s="1"/>
  <c r="AG693" i="6"/>
  <c r="AE693" i="6"/>
  <c r="AH693" i="6" s="1"/>
  <c r="AI693" i="6"/>
  <c r="AJ693" i="6"/>
  <c r="AW693" i="6"/>
  <c r="AI700" i="6"/>
  <c r="AG700" i="6"/>
  <c r="AE700" i="6"/>
  <c r="U700" i="6"/>
  <c r="W700" i="6" s="1"/>
  <c r="AW700" i="6"/>
  <c r="AJ700" i="6"/>
  <c r="AE721" i="6"/>
  <c r="AG721" i="6"/>
  <c r="AJ721" i="6"/>
  <c r="AI721" i="6"/>
  <c r="AW721" i="6"/>
  <c r="U721" i="6"/>
  <c r="W721" i="6" s="1"/>
  <c r="AJ751" i="6"/>
  <c r="AW751" i="6"/>
  <c r="AG751" i="6"/>
  <c r="AE751" i="6"/>
  <c r="U751" i="6"/>
  <c r="W751" i="6" s="1"/>
  <c r="AI751" i="6"/>
  <c r="AG753" i="6"/>
  <c r="U753" i="6"/>
  <c r="W753" i="6" s="1"/>
  <c r="AE753" i="6"/>
  <c r="AJ753" i="6"/>
  <c r="AW753" i="6"/>
  <c r="AI753" i="6"/>
  <c r="AI754" i="6"/>
  <c r="AE754" i="6"/>
  <c r="U754" i="6"/>
  <c r="W754" i="6" s="1"/>
  <c r="AW754" i="6"/>
  <c r="AG754" i="6"/>
  <c r="AJ754" i="6"/>
  <c r="AG763" i="6"/>
  <c r="AE763" i="6"/>
  <c r="U763" i="6"/>
  <c r="W763" i="6" s="1"/>
  <c r="AW763" i="6"/>
  <c r="AI763" i="6"/>
  <c r="AJ763" i="6"/>
  <c r="AG803" i="6"/>
  <c r="AJ803" i="6"/>
  <c r="AW803" i="6"/>
  <c r="AE803" i="6"/>
  <c r="U803" i="6"/>
  <c r="W803" i="6" s="1"/>
  <c r="AI803" i="6"/>
  <c r="AE828" i="6"/>
  <c r="U828" i="6"/>
  <c r="W828" i="6" s="1"/>
  <c r="AG828" i="6"/>
  <c r="AJ828" i="6"/>
  <c r="AW828" i="6"/>
  <c r="AI828" i="6"/>
  <c r="AE835" i="6"/>
  <c r="U835" i="6"/>
  <c r="W835" i="6" s="1"/>
  <c r="AW835" i="6"/>
  <c r="AG835" i="6"/>
  <c r="AI835" i="6"/>
  <c r="AK835" i="6" s="1"/>
  <c r="AJ835" i="6"/>
  <c r="AG860" i="6"/>
  <c r="U860" i="6"/>
  <c r="W860" i="6" s="1"/>
  <c r="AE860" i="6"/>
  <c r="AI860" i="6"/>
  <c r="AJ860" i="6"/>
  <c r="AW860" i="6"/>
  <c r="AE867" i="6"/>
  <c r="U867" i="6"/>
  <c r="W867" i="6" s="1"/>
  <c r="AW867" i="6"/>
  <c r="AG867" i="6"/>
  <c r="AI867" i="6"/>
  <c r="AK867" i="6" s="1"/>
  <c r="AJ867" i="6"/>
  <c r="AW874" i="6"/>
  <c r="AG874" i="6"/>
  <c r="AE874" i="6"/>
  <c r="AJ874" i="6"/>
  <c r="AI874" i="6"/>
  <c r="U874" i="6"/>
  <c r="W874" i="6" s="1"/>
  <c r="AI890" i="6"/>
  <c r="AE890" i="6"/>
  <c r="AW890" i="6"/>
  <c r="AG890" i="6"/>
  <c r="AJ890" i="6"/>
  <c r="U890" i="6"/>
  <c r="W890" i="6" s="1"/>
  <c r="AJ897" i="6"/>
  <c r="U897" i="6"/>
  <c r="W897" i="6" s="1"/>
  <c r="AI897" i="6"/>
  <c r="AG897" i="6"/>
  <c r="AE897" i="6"/>
  <c r="AW897" i="6"/>
  <c r="AJ905" i="6"/>
  <c r="AE905" i="6"/>
  <c r="U905" i="6"/>
  <c r="W905" i="6" s="1"/>
  <c r="AW905" i="6"/>
  <c r="AI905" i="6"/>
  <c r="AG905" i="6"/>
  <c r="AJ932" i="6"/>
  <c r="AG932" i="6"/>
  <c r="AW932" i="6"/>
  <c r="AI932" i="6"/>
  <c r="U932" i="6"/>
  <c r="W932" i="6" s="1"/>
  <c r="AE932" i="6"/>
  <c r="AH932" i="6" s="1"/>
  <c r="AJ964" i="6"/>
  <c r="AW964" i="6"/>
  <c r="AG964" i="6"/>
  <c r="AI964" i="6"/>
  <c r="U964" i="6"/>
  <c r="W964" i="6" s="1"/>
  <c r="AE964" i="6"/>
  <c r="AJ1110" i="6"/>
  <c r="AW1110" i="6"/>
  <c r="AG1110" i="6"/>
  <c r="U1110" i="6"/>
  <c r="W1110" i="6" s="1"/>
  <c r="AE1110" i="6"/>
  <c r="AI1110" i="6"/>
  <c r="AI1144" i="6"/>
  <c r="AJ1144" i="6"/>
  <c r="AW1144" i="6"/>
  <c r="AG1144" i="6"/>
  <c r="AE1144" i="6"/>
  <c r="U1144" i="6"/>
  <c r="W1144" i="6" s="1"/>
  <c r="AG1204" i="6"/>
  <c r="AW1204" i="6"/>
  <c r="AE1204" i="6"/>
  <c r="AJ1204" i="6"/>
  <c r="U1204" i="6"/>
  <c r="W1204" i="6" s="1"/>
  <c r="AI1204" i="6"/>
  <c r="AJ1227" i="6"/>
  <c r="AW1227" i="6"/>
  <c r="AG1227" i="6"/>
  <c r="AI1227" i="6"/>
  <c r="AE1227" i="6"/>
  <c r="U1227" i="6"/>
  <c r="W1227" i="6" s="1"/>
  <c r="AW681" i="6"/>
  <c r="U681" i="6"/>
  <c r="W681" i="6" s="1"/>
  <c r="AG681" i="6"/>
  <c r="AE681" i="6"/>
  <c r="AJ681" i="6"/>
  <c r="AI681" i="6"/>
  <c r="AG701" i="6"/>
  <c r="U701" i="6"/>
  <c r="W701" i="6" s="1"/>
  <c r="AW701" i="6"/>
  <c r="AJ701" i="6"/>
  <c r="AI701" i="6"/>
  <c r="AE701" i="6"/>
  <c r="AI704" i="6"/>
  <c r="AG704" i="6"/>
  <c r="AJ704" i="6"/>
  <c r="U704" i="6"/>
  <c r="W704" i="6" s="1"/>
  <c r="AW704" i="6"/>
  <c r="AE704" i="6"/>
  <c r="AH704" i="6" s="1"/>
  <c r="U709" i="6"/>
  <c r="W709" i="6" s="1"/>
  <c r="AG709" i="6"/>
  <c r="AE709" i="6"/>
  <c r="AI709" i="6"/>
  <c r="AJ709" i="6"/>
  <c r="AW709" i="6"/>
  <c r="AI716" i="6"/>
  <c r="AG716" i="6"/>
  <c r="AE716" i="6"/>
  <c r="U716" i="6"/>
  <c r="W716" i="6" s="1"/>
  <c r="AW716" i="6"/>
  <c r="AJ716" i="6"/>
  <c r="AG728" i="6"/>
  <c r="U728" i="6"/>
  <c r="W728" i="6" s="1"/>
  <c r="AE728" i="6"/>
  <c r="AJ728" i="6"/>
  <c r="AI728" i="6"/>
  <c r="AW728" i="6"/>
  <c r="AG736" i="6"/>
  <c r="AJ736" i="6"/>
  <c r="AI736" i="6"/>
  <c r="AW736" i="6"/>
  <c r="AE736" i="6"/>
  <c r="AH736" i="6" s="1"/>
  <c r="U736" i="6"/>
  <c r="W736" i="6" s="1"/>
  <c r="U744" i="6"/>
  <c r="W744" i="6" s="1"/>
  <c r="AE744" i="6"/>
  <c r="AJ744" i="6"/>
  <c r="AI744" i="6"/>
  <c r="AG744" i="6"/>
  <c r="AW744" i="6"/>
  <c r="AE759" i="6"/>
  <c r="AG759" i="6"/>
  <c r="U759" i="6"/>
  <c r="W759" i="6" s="1"/>
  <c r="AJ759" i="6"/>
  <c r="AW759" i="6"/>
  <c r="AI759" i="6"/>
  <c r="AJ764" i="6"/>
  <c r="AG764" i="6"/>
  <c r="AW764" i="6"/>
  <c r="U764" i="6"/>
  <c r="W764" i="6" s="1"/>
  <c r="AE764" i="6"/>
  <c r="AI764" i="6"/>
  <c r="AE801" i="6"/>
  <c r="AG801" i="6"/>
  <c r="AJ801" i="6"/>
  <c r="U801" i="6"/>
  <c r="W801" i="6" s="1"/>
  <c r="AI801" i="6"/>
  <c r="AK801" i="6" s="1"/>
  <c r="AW801" i="6"/>
  <c r="U825" i="6"/>
  <c r="W825" i="6" s="1"/>
  <c r="AW825" i="6"/>
  <c r="AI825" i="6"/>
  <c r="AE825" i="6"/>
  <c r="AG825" i="6"/>
  <c r="AJ825" i="6"/>
  <c r="AI843" i="6"/>
  <c r="AJ843" i="6"/>
  <c r="AW843" i="6"/>
  <c r="AE843" i="6"/>
  <c r="U843" i="6"/>
  <c r="W843" i="6" s="1"/>
  <c r="AG843" i="6"/>
  <c r="AI857" i="6"/>
  <c r="AJ857" i="6"/>
  <c r="AW857" i="6"/>
  <c r="U857" i="6"/>
  <c r="W857" i="6" s="1"/>
  <c r="AE857" i="6"/>
  <c r="AG857" i="6"/>
  <c r="AJ924" i="6"/>
  <c r="AW924" i="6"/>
  <c r="AG924" i="6"/>
  <c r="AI924" i="6"/>
  <c r="U924" i="6"/>
  <c r="W924" i="6" s="1"/>
  <c r="AE924" i="6"/>
  <c r="AJ956" i="6"/>
  <c r="AW956" i="6"/>
  <c r="AG956" i="6"/>
  <c r="U956" i="6"/>
  <c r="W956" i="6" s="1"/>
  <c r="AE956" i="6"/>
  <c r="AI956" i="6"/>
  <c r="AG1010" i="6"/>
  <c r="AE1010" i="6"/>
  <c r="U1010" i="6"/>
  <c r="W1010" i="6" s="1"/>
  <c r="AJ1010" i="6"/>
  <c r="AI1010" i="6"/>
  <c r="AW1010" i="6"/>
  <c r="AG1026" i="6"/>
  <c r="AE1026" i="6"/>
  <c r="U1026" i="6"/>
  <c r="W1026" i="6" s="1"/>
  <c r="AW1026" i="6"/>
  <c r="AJ1026" i="6"/>
  <c r="AI1026" i="6"/>
  <c r="AK1026" i="6" s="1"/>
  <c r="AG1192" i="6"/>
  <c r="AJ1192" i="6"/>
  <c r="AW1192" i="6"/>
  <c r="AI1192" i="6"/>
  <c r="U1192" i="6"/>
  <c r="W1192" i="6" s="1"/>
  <c r="AE1192" i="6"/>
  <c r="AW559" i="6"/>
  <c r="AE559" i="6"/>
  <c r="AG559" i="6"/>
  <c r="AJ559" i="6"/>
  <c r="AI559" i="6"/>
  <c r="U559" i="6"/>
  <c r="W559" i="6" s="1"/>
  <c r="U572" i="6"/>
  <c r="W572" i="6" s="1"/>
  <c r="AW572" i="6"/>
  <c r="AE572" i="6"/>
  <c r="AJ572" i="6"/>
  <c r="AI572" i="6"/>
  <c r="AG572" i="6"/>
  <c r="AJ588" i="6"/>
  <c r="AG588" i="6"/>
  <c r="AI588" i="6"/>
  <c r="U588" i="6"/>
  <c r="W588" i="6" s="1"/>
  <c r="AE588" i="6"/>
  <c r="AW588" i="6"/>
  <c r="AE604" i="6"/>
  <c r="AI604" i="6"/>
  <c r="AW604" i="6"/>
  <c r="AJ604" i="6"/>
  <c r="U604" i="6"/>
  <c r="W604" i="6" s="1"/>
  <c r="AG604" i="6"/>
  <c r="AE620" i="6"/>
  <c r="U620" i="6"/>
  <c r="W620" i="6" s="1"/>
  <c r="AG620" i="6"/>
  <c r="AW620" i="6"/>
  <c r="AJ620" i="6"/>
  <c r="AI620" i="6"/>
  <c r="U636" i="6"/>
  <c r="W636" i="6" s="1"/>
  <c r="AW636" i="6"/>
  <c r="AJ636" i="6"/>
  <c r="AI636" i="6"/>
  <c r="AE636" i="6"/>
  <c r="AH636" i="6" s="1"/>
  <c r="AG636" i="6"/>
  <c r="AG652" i="6"/>
  <c r="AJ652" i="6"/>
  <c r="AI652" i="6"/>
  <c r="U652" i="6"/>
  <c r="W652" i="6" s="1"/>
  <c r="AE652" i="6"/>
  <c r="AH652" i="6" s="1"/>
  <c r="AW652" i="6"/>
  <c r="AW668" i="6"/>
  <c r="AJ668" i="6"/>
  <c r="AI668" i="6"/>
  <c r="U668" i="6"/>
  <c r="W668" i="6" s="1"/>
  <c r="AG668" i="6"/>
  <c r="AE668" i="6"/>
  <c r="AG689" i="6"/>
  <c r="AE689" i="6"/>
  <c r="AJ689" i="6"/>
  <c r="AI689" i="6"/>
  <c r="U689" i="6"/>
  <c r="W689" i="6" s="1"/>
  <c r="AW689" i="6"/>
  <c r="AW697" i="6"/>
  <c r="AG697" i="6"/>
  <c r="AE697" i="6"/>
  <c r="AH697" i="6" s="1"/>
  <c r="AI697" i="6"/>
  <c r="AJ697" i="6"/>
  <c r="U697" i="6"/>
  <c r="W697" i="6" s="1"/>
  <c r="AG717" i="6"/>
  <c r="AI717" i="6"/>
  <c r="U717" i="6"/>
  <c r="W717" i="6" s="1"/>
  <c r="AW717" i="6"/>
  <c r="AJ717" i="6"/>
  <c r="AE717" i="6"/>
  <c r="AI720" i="6"/>
  <c r="AJ720" i="6"/>
  <c r="U720" i="6"/>
  <c r="W720" i="6" s="1"/>
  <c r="AW720" i="6"/>
  <c r="AE720" i="6"/>
  <c r="AG720" i="6"/>
  <c r="U725" i="6"/>
  <c r="W725" i="6" s="1"/>
  <c r="AE725" i="6"/>
  <c r="AG725" i="6"/>
  <c r="AI725" i="6"/>
  <c r="AJ725" i="6"/>
  <c r="AW725" i="6"/>
  <c r="AG732" i="6"/>
  <c r="U732" i="6"/>
  <c r="W732" i="6" s="1"/>
  <c r="AE732" i="6"/>
  <c r="AJ732" i="6"/>
  <c r="AW732" i="6"/>
  <c r="AI732" i="6"/>
  <c r="AJ809" i="6"/>
  <c r="AI809" i="6"/>
  <c r="AW809" i="6"/>
  <c r="U809" i="6"/>
  <c r="W809" i="6" s="1"/>
  <c r="AG809" i="6"/>
  <c r="AE809" i="6"/>
  <c r="AE819" i="6"/>
  <c r="U819" i="6"/>
  <c r="W819" i="6" s="1"/>
  <c r="AJ819" i="6"/>
  <c r="AG819" i="6"/>
  <c r="AW819" i="6"/>
  <c r="AI819" i="6"/>
  <c r="U844" i="6"/>
  <c r="W844" i="6" s="1"/>
  <c r="AG844" i="6"/>
  <c r="AE844" i="6"/>
  <c r="AW844" i="6"/>
  <c r="AI844" i="6"/>
  <c r="AJ844" i="6"/>
  <c r="U851" i="6"/>
  <c r="W851" i="6" s="1"/>
  <c r="AE851" i="6"/>
  <c r="AJ851" i="6"/>
  <c r="AG851" i="6"/>
  <c r="AW851" i="6"/>
  <c r="AI851" i="6"/>
  <c r="AK851" i="6" s="1"/>
  <c r="AW886" i="6"/>
  <c r="U886" i="6"/>
  <c r="W886" i="6" s="1"/>
  <c r="AG886" i="6"/>
  <c r="AJ886" i="6"/>
  <c r="AI886" i="6"/>
  <c r="AE886" i="6"/>
  <c r="AW916" i="6"/>
  <c r="AJ916" i="6"/>
  <c r="AG916" i="6"/>
  <c r="AI916" i="6"/>
  <c r="U916" i="6"/>
  <c r="W916" i="6" s="1"/>
  <c r="AE916" i="6"/>
  <c r="AJ948" i="6"/>
  <c r="AW948" i="6"/>
  <c r="AG948" i="6"/>
  <c r="U948" i="6"/>
  <c r="W948" i="6" s="1"/>
  <c r="AI948" i="6"/>
  <c r="AE948" i="6"/>
  <c r="AJ980" i="6"/>
  <c r="AW980" i="6"/>
  <c r="AG980" i="6"/>
  <c r="AI980" i="6"/>
  <c r="U980" i="6"/>
  <c r="W980" i="6" s="1"/>
  <c r="AE980" i="6"/>
  <c r="AI1177" i="6"/>
  <c r="AJ1177" i="6"/>
  <c r="AG1177" i="6"/>
  <c r="AE1177" i="6"/>
  <c r="U1177" i="6"/>
  <c r="W1177" i="6" s="1"/>
  <c r="AW1177" i="6"/>
  <c r="AJ1062" i="6"/>
  <c r="AW1062" i="6"/>
  <c r="AG1062" i="6"/>
  <c r="AI1062" i="6"/>
  <c r="U1062" i="6"/>
  <c r="W1062" i="6" s="1"/>
  <c r="AE1062" i="6"/>
  <c r="AG1068" i="6"/>
  <c r="AJ1068" i="6"/>
  <c r="AW1068" i="6"/>
  <c r="AI1068" i="6"/>
  <c r="U1068" i="6"/>
  <c r="W1068" i="6" s="1"/>
  <c r="AE1068" i="6"/>
  <c r="AJ1078" i="6"/>
  <c r="AW1078" i="6"/>
  <c r="AG1078" i="6"/>
  <c r="AI1078" i="6"/>
  <c r="U1078" i="6"/>
  <c r="W1078" i="6" s="1"/>
  <c r="AE1078" i="6"/>
  <c r="AG1084" i="6"/>
  <c r="AJ1084" i="6"/>
  <c r="AW1084" i="6"/>
  <c r="U1084" i="6"/>
  <c r="W1084" i="6" s="1"/>
  <c r="AI1084" i="6"/>
  <c r="AE1084" i="6"/>
  <c r="AJ1094" i="6"/>
  <c r="AW1094" i="6"/>
  <c r="AG1094" i="6"/>
  <c r="AI1094" i="6"/>
  <c r="U1094" i="6"/>
  <c r="W1094" i="6" s="1"/>
  <c r="AE1094" i="6"/>
  <c r="AG1100" i="6"/>
  <c r="AI1100" i="6"/>
  <c r="AJ1100" i="6"/>
  <c r="U1100" i="6"/>
  <c r="W1100" i="6" s="1"/>
  <c r="AW1100" i="6"/>
  <c r="AE1100" i="6"/>
  <c r="AE1116" i="6"/>
  <c r="U1116" i="6"/>
  <c r="W1116" i="6" s="1"/>
  <c r="AI1116" i="6"/>
  <c r="AG1116" i="6"/>
  <c r="AJ1116" i="6"/>
  <c r="AW1116" i="6"/>
  <c r="AG1128" i="6"/>
  <c r="AJ1128" i="6"/>
  <c r="AW1128" i="6"/>
  <c r="AI1128" i="6"/>
  <c r="AE1128" i="6"/>
  <c r="AH1128" i="6" s="1"/>
  <c r="U1128" i="6"/>
  <c r="W1128" i="6" s="1"/>
  <c r="AG1140" i="6"/>
  <c r="AW1140" i="6"/>
  <c r="U1140" i="6"/>
  <c r="W1140" i="6" s="1"/>
  <c r="AJ1140" i="6"/>
  <c r="AI1140" i="6"/>
  <c r="AE1140" i="6"/>
  <c r="AG1160" i="6"/>
  <c r="AJ1160" i="6"/>
  <c r="AW1160" i="6"/>
  <c r="U1160" i="6"/>
  <c r="W1160" i="6" s="1"/>
  <c r="AE1160" i="6"/>
  <c r="AH1160" i="6" s="1"/>
  <c r="AI1160" i="6"/>
  <c r="AG1172" i="6"/>
  <c r="AW1172" i="6"/>
  <c r="AE1172" i="6"/>
  <c r="AJ1172" i="6"/>
  <c r="U1172" i="6"/>
  <c r="W1172" i="6" s="1"/>
  <c r="AI1172" i="6"/>
  <c r="AG1209" i="6"/>
  <c r="AW1209" i="6"/>
  <c r="AI1209" i="6"/>
  <c r="AJ1209" i="6"/>
  <c r="U1209" i="6"/>
  <c r="W1209" i="6" s="1"/>
  <c r="AE1209" i="6"/>
  <c r="AJ1243" i="6"/>
  <c r="AW1243" i="6"/>
  <c r="AG1243" i="6"/>
  <c r="AE1243" i="6"/>
  <c r="AI1243" i="6"/>
  <c r="U1243" i="6"/>
  <c r="W1243" i="6" s="1"/>
  <c r="AJ1259" i="6"/>
  <c r="AW1259" i="6"/>
  <c r="AG1259" i="6"/>
  <c r="AE1259" i="6"/>
  <c r="U1259" i="6"/>
  <c r="W1259" i="6" s="1"/>
  <c r="AI1259" i="6"/>
  <c r="AE1365" i="6"/>
  <c r="U1365" i="6"/>
  <c r="W1365" i="6" s="1"/>
  <c r="AI1365" i="6"/>
  <c r="AG1365" i="6"/>
  <c r="AW1365" i="6"/>
  <c r="AJ1365" i="6"/>
  <c r="AG1447" i="6"/>
  <c r="AI1447" i="6"/>
  <c r="AE1447" i="6"/>
  <c r="AW1447" i="6"/>
  <c r="U1447" i="6"/>
  <c r="W1447" i="6" s="1"/>
  <c r="AJ1447" i="6"/>
  <c r="AJ988" i="6"/>
  <c r="AW988" i="6"/>
  <c r="AG988" i="6"/>
  <c r="AI988" i="6"/>
  <c r="U988" i="6"/>
  <c r="W988" i="6" s="1"/>
  <c r="AE988" i="6"/>
  <c r="AG1041" i="6"/>
  <c r="AE1041" i="6"/>
  <c r="U1041" i="6"/>
  <c r="W1041" i="6" s="1"/>
  <c r="AW1041" i="6"/>
  <c r="AJ1041" i="6"/>
  <c r="AI1041" i="6"/>
  <c r="AK1041" i="6" s="1"/>
  <c r="AG1049" i="6"/>
  <c r="AE1049" i="6"/>
  <c r="U1049" i="6"/>
  <c r="W1049" i="6" s="1"/>
  <c r="AW1049" i="6"/>
  <c r="AJ1049" i="6"/>
  <c r="AI1049" i="6"/>
  <c r="AK1049" i="6" s="1"/>
  <c r="AE1060" i="6"/>
  <c r="U1060" i="6"/>
  <c r="W1060" i="6" s="1"/>
  <c r="AI1060" i="6"/>
  <c r="AJ1060" i="6"/>
  <c r="AW1060" i="6"/>
  <c r="AG1060" i="6"/>
  <c r="AJ1076" i="6"/>
  <c r="AW1076" i="6"/>
  <c r="AG1076" i="6"/>
  <c r="AI1076" i="6"/>
  <c r="U1076" i="6"/>
  <c r="W1076" i="6" s="1"/>
  <c r="AE1076" i="6"/>
  <c r="AE1092" i="6"/>
  <c r="AG1092" i="6"/>
  <c r="AJ1092" i="6"/>
  <c r="AW1092" i="6"/>
  <c r="AI1092" i="6"/>
  <c r="AK1092" i="6" s="1"/>
  <c r="U1092" i="6"/>
  <c r="W1092" i="6" s="1"/>
  <c r="U1126" i="6"/>
  <c r="W1126" i="6" s="1"/>
  <c r="AJ1126" i="6"/>
  <c r="AG1126" i="6"/>
  <c r="AI1126" i="6"/>
  <c r="AE1126" i="6"/>
  <c r="AW1126" i="6"/>
  <c r="U1129" i="6"/>
  <c r="W1129" i="6" s="1"/>
  <c r="AW1129" i="6"/>
  <c r="AI1129" i="6"/>
  <c r="AJ1129" i="6"/>
  <c r="AE1129" i="6"/>
  <c r="AG1129" i="6"/>
  <c r="AI1161" i="6"/>
  <c r="AK1161" i="6" s="1"/>
  <c r="AE1161" i="6"/>
  <c r="AJ1161" i="6"/>
  <c r="U1161" i="6"/>
  <c r="W1161" i="6" s="1"/>
  <c r="AW1161" i="6"/>
  <c r="AG1161" i="6"/>
  <c r="AJ1176" i="6"/>
  <c r="AG1176" i="6"/>
  <c r="AW1176" i="6"/>
  <c r="AI1176" i="6"/>
  <c r="AE1176" i="6"/>
  <c r="U1176" i="6"/>
  <c r="W1176" i="6" s="1"/>
  <c r="AG1188" i="6"/>
  <c r="AW1188" i="6"/>
  <c r="AE1188" i="6"/>
  <c r="AJ1188" i="6"/>
  <c r="U1188" i="6"/>
  <c r="W1188" i="6" s="1"/>
  <c r="AI1188" i="6"/>
  <c r="AG1215" i="6"/>
  <c r="AE1215" i="6"/>
  <c r="U1215" i="6"/>
  <c r="W1215" i="6" s="1"/>
  <c r="AI1215" i="6"/>
  <c r="AJ1215" i="6"/>
  <c r="AW1215" i="6"/>
  <c r="AW1221" i="6"/>
  <c r="AE1221" i="6"/>
  <c r="U1221" i="6"/>
  <c r="W1221" i="6" s="1"/>
  <c r="AI1221" i="6"/>
  <c r="AJ1221" i="6"/>
  <c r="AG1221" i="6"/>
  <c r="AG1241" i="6"/>
  <c r="AE1241" i="6"/>
  <c r="U1241" i="6"/>
  <c r="W1241" i="6" s="1"/>
  <c r="AW1241" i="6"/>
  <c r="AJ1241" i="6"/>
  <c r="AI1241" i="6"/>
  <c r="AK1241" i="6" s="1"/>
  <c r="AJ1244" i="6"/>
  <c r="AW1244" i="6"/>
  <c r="AE1244" i="6"/>
  <c r="AI1244" i="6"/>
  <c r="U1244" i="6"/>
  <c r="W1244" i="6" s="1"/>
  <c r="AG1244" i="6"/>
  <c r="AI1247" i="6"/>
  <c r="U1247" i="6"/>
  <c r="W1247" i="6" s="1"/>
  <c r="AJ1247" i="6"/>
  <c r="AW1247" i="6"/>
  <c r="AG1247" i="6"/>
  <c r="AE1247" i="6"/>
  <c r="U1248" i="6"/>
  <c r="W1248" i="6" s="1"/>
  <c r="AW1248" i="6"/>
  <c r="AI1248" i="6"/>
  <c r="AJ1248" i="6"/>
  <c r="AG1248" i="6"/>
  <c r="AE1248" i="6"/>
  <c r="AJ1260" i="6"/>
  <c r="AW1260" i="6"/>
  <c r="AG1260" i="6"/>
  <c r="AE1260" i="6"/>
  <c r="AI1260" i="6"/>
  <c r="U1260" i="6"/>
  <c r="W1260" i="6" s="1"/>
  <c r="AG1261" i="6"/>
  <c r="AI1261" i="6"/>
  <c r="AJ1261" i="6"/>
  <c r="AW1261" i="6"/>
  <c r="AE1261" i="6"/>
  <c r="AH1261" i="6" s="1"/>
  <c r="U1261" i="6"/>
  <c r="W1261" i="6" s="1"/>
  <c r="AG1263" i="6"/>
  <c r="AJ1263" i="6"/>
  <c r="AW1263" i="6"/>
  <c r="AE1263" i="6"/>
  <c r="AI1263" i="6"/>
  <c r="U1263" i="6"/>
  <c r="W1263" i="6" s="1"/>
  <c r="AI1342" i="6"/>
  <c r="AW1342" i="6"/>
  <c r="U1342" i="6"/>
  <c r="W1342" i="6" s="1"/>
  <c r="AJ1342" i="6"/>
  <c r="AG1342" i="6"/>
  <c r="AE1342" i="6"/>
  <c r="AG1377" i="6"/>
  <c r="U1377" i="6"/>
  <c r="W1377" i="6" s="1"/>
  <c r="AE1377" i="6"/>
  <c r="AI1377" i="6"/>
  <c r="AW1377" i="6"/>
  <c r="AJ1377" i="6"/>
  <c r="AJ1414" i="6"/>
  <c r="AI1414" i="6"/>
  <c r="AE1414" i="6"/>
  <c r="AW1414" i="6"/>
  <c r="U1414" i="6"/>
  <c r="W1414" i="6" s="1"/>
  <c r="AG1414" i="6"/>
  <c r="AJ1301" i="6"/>
  <c r="AE1301" i="6"/>
  <c r="AW1301" i="6"/>
  <c r="AG1301" i="6"/>
  <c r="U1301" i="6"/>
  <c r="W1301" i="6" s="1"/>
  <c r="AI1301" i="6"/>
  <c r="AK1301" i="6" s="1"/>
  <c r="AE1314" i="6"/>
  <c r="U1314" i="6"/>
  <c r="W1314" i="6" s="1"/>
  <c r="AJ1314" i="6"/>
  <c r="AI1314" i="6"/>
  <c r="AW1314" i="6"/>
  <c r="AG1314" i="6"/>
  <c r="AE1386" i="6"/>
  <c r="U1386" i="6"/>
  <c r="W1386" i="6" s="1"/>
  <c r="AW1386" i="6"/>
  <c r="AI1386" i="6"/>
  <c r="AG1386" i="6"/>
  <c r="AH1386" i="6" s="1"/>
  <c r="AJ1386" i="6"/>
  <c r="AE1409" i="6"/>
  <c r="AG1409" i="6"/>
  <c r="U1409" i="6"/>
  <c r="W1409" i="6" s="1"/>
  <c r="AW1409" i="6"/>
  <c r="AJ1409" i="6"/>
  <c r="AI1409" i="6"/>
  <c r="AJ1415" i="6"/>
  <c r="AG1415" i="6"/>
  <c r="AW1415" i="6"/>
  <c r="AE1415" i="6"/>
  <c r="U1415" i="6"/>
  <c r="W1415" i="6" s="1"/>
  <c r="AI1415" i="6"/>
  <c r="AK1415" i="6" s="1"/>
  <c r="AJ1427" i="6"/>
  <c r="AI1427" i="6"/>
  <c r="AG1427" i="6"/>
  <c r="AW1427" i="6"/>
  <c r="AE1427" i="6"/>
  <c r="U1427" i="6"/>
  <c r="W1427" i="6" s="1"/>
  <c r="AI1435" i="6"/>
  <c r="AG1435" i="6"/>
  <c r="AE1435" i="6"/>
  <c r="AW1435" i="6"/>
  <c r="U1435" i="6"/>
  <c r="W1435" i="6" s="1"/>
  <c r="AJ1435" i="6"/>
  <c r="AJ1070" i="6"/>
  <c r="AW1070" i="6"/>
  <c r="AG1070" i="6"/>
  <c r="AI1070" i="6"/>
  <c r="AE1070" i="6"/>
  <c r="U1070" i="6"/>
  <c r="W1070" i="6" s="1"/>
  <c r="AJ1086" i="6"/>
  <c r="AW1086" i="6"/>
  <c r="AG1086" i="6"/>
  <c r="AE1086" i="6"/>
  <c r="U1086" i="6"/>
  <c r="W1086" i="6" s="1"/>
  <c r="AI1086" i="6"/>
  <c r="AG1102" i="6"/>
  <c r="AJ1102" i="6"/>
  <c r="AW1102" i="6"/>
  <c r="AI1102" i="6"/>
  <c r="U1102" i="6"/>
  <c r="W1102" i="6" s="1"/>
  <c r="AE1102" i="6"/>
  <c r="AG1108" i="6"/>
  <c r="AJ1108" i="6"/>
  <c r="AW1108" i="6"/>
  <c r="AI1108" i="6"/>
  <c r="AE1108" i="6"/>
  <c r="AH1108" i="6" s="1"/>
  <c r="U1108" i="6"/>
  <c r="W1108" i="6" s="1"/>
  <c r="U1145" i="6"/>
  <c r="W1145" i="6" s="1"/>
  <c r="AG1145" i="6"/>
  <c r="AE1145" i="6"/>
  <c r="AH1145" i="6" s="1"/>
  <c r="AI1145" i="6"/>
  <c r="AJ1145" i="6"/>
  <c r="AW1145" i="6"/>
  <c r="AG1193" i="6"/>
  <c r="AI1193" i="6"/>
  <c r="AJ1193" i="6"/>
  <c r="AE1193" i="6"/>
  <c r="AW1193" i="6"/>
  <c r="U1193" i="6"/>
  <c r="W1193" i="6" s="1"/>
  <c r="AW1208" i="6"/>
  <c r="AG1208" i="6"/>
  <c r="AJ1208" i="6"/>
  <c r="AI1208" i="6"/>
  <c r="AE1208" i="6"/>
  <c r="AH1208" i="6" s="1"/>
  <c r="U1208" i="6"/>
  <c r="W1208" i="6" s="1"/>
  <c r="AG1225" i="6"/>
  <c r="AE1225" i="6"/>
  <c r="U1225" i="6"/>
  <c r="W1225" i="6" s="1"/>
  <c r="AI1225" i="6"/>
  <c r="AW1225" i="6"/>
  <c r="AJ1225" i="6"/>
  <c r="AI1228" i="6"/>
  <c r="AJ1228" i="6"/>
  <c r="AE1228" i="6"/>
  <c r="AG1228" i="6"/>
  <c r="AW1228" i="6"/>
  <c r="U1228" i="6"/>
  <c r="W1228" i="6" s="1"/>
  <c r="AJ1231" i="6"/>
  <c r="AG1231" i="6"/>
  <c r="AE1231" i="6"/>
  <c r="AI1231" i="6"/>
  <c r="AW1231" i="6"/>
  <c r="U1231" i="6"/>
  <c r="W1231" i="6" s="1"/>
  <c r="AW1237" i="6"/>
  <c r="AE1237" i="6"/>
  <c r="U1237" i="6"/>
  <c r="W1237" i="6" s="1"/>
  <c r="AJ1237" i="6"/>
  <c r="AI1237" i="6"/>
  <c r="AK1237" i="6" s="1"/>
  <c r="AG1237" i="6"/>
  <c r="AE1289" i="6"/>
  <c r="U1289" i="6"/>
  <c r="W1289" i="6" s="1"/>
  <c r="AG1289" i="6"/>
  <c r="AI1289" i="6"/>
  <c r="AJ1289" i="6"/>
  <c r="AW1289" i="6"/>
  <c r="AE1305" i="6"/>
  <c r="U1305" i="6"/>
  <c r="W1305" i="6" s="1"/>
  <c r="AG1305" i="6"/>
  <c r="AI1305" i="6"/>
  <c r="AJ1305" i="6"/>
  <c r="AW1305" i="6"/>
  <c r="AG1310" i="6"/>
  <c r="AI1310" i="6"/>
  <c r="AE1310" i="6"/>
  <c r="AW1310" i="6"/>
  <c r="AJ1310" i="6"/>
  <c r="U1310" i="6"/>
  <c r="W1310" i="6" s="1"/>
  <c r="AG1326" i="6"/>
  <c r="AE1326" i="6"/>
  <c r="U1326" i="6"/>
  <c r="W1326" i="6" s="1"/>
  <c r="AJ1326" i="6"/>
  <c r="AI1326" i="6"/>
  <c r="AK1326" i="6" s="1"/>
  <c r="AW1326" i="6"/>
  <c r="AG1358" i="6"/>
  <c r="AW1358" i="6"/>
  <c r="AJ1358" i="6"/>
  <c r="U1358" i="6"/>
  <c r="W1358" i="6" s="1"/>
  <c r="AE1358" i="6"/>
  <c r="AH1358" i="6" s="1"/>
  <c r="AI1358" i="6"/>
  <c r="AG1364" i="6"/>
  <c r="AI1364" i="6"/>
  <c r="AJ1364" i="6"/>
  <c r="AW1364" i="6"/>
  <c r="AE1364" i="6"/>
  <c r="AH1364" i="6" s="1"/>
  <c r="U1364" i="6"/>
  <c r="W1364" i="6" s="1"/>
  <c r="AW1410" i="6"/>
  <c r="AG1410" i="6"/>
  <c r="AJ1410" i="6"/>
  <c r="AE1410" i="6"/>
  <c r="AI1410" i="6"/>
  <c r="U1410" i="6"/>
  <c r="W1410" i="6" s="1"/>
  <c r="AE1475" i="6"/>
  <c r="U1475" i="6"/>
  <c r="W1475" i="6" s="1"/>
  <c r="AJ1475" i="6"/>
  <c r="AI1475" i="6"/>
  <c r="AG1475" i="6"/>
  <c r="AW1475" i="6"/>
  <c r="AG1439" i="6"/>
  <c r="AJ1439" i="6"/>
  <c r="AI1439" i="6"/>
  <c r="AW1439" i="6"/>
  <c r="AE1439" i="6"/>
  <c r="AH1439" i="6" s="1"/>
  <c r="U1439" i="6"/>
  <c r="W1439" i="6" s="1"/>
  <c r="AJ1451" i="6"/>
  <c r="AG1451" i="6"/>
  <c r="U1451" i="6"/>
  <c r="W1451" i="6" s="1"/>
  <c r="AW1451" i="6"/>
  <c r="AE1451" i="6"/>
  <c r="AI1451" i="6"/>
  <c r="AG1455" i="6"/>
  <c r="AJ1455" i="6"/>
  <c r="U1455" i="6"/>
  <c r="W1455" i="6" s="1"/>
  <c r="AI1455" i="6"/>
  <c r="AE1455" i="6"/>
  <c r="AH1455" i="6" s="1"/>
  <c r="AW1455" i="6"/>
  <c r="AG1471" i="6"/>
  <c r="AW1471" i="6"/>
  <c r="AJ1471" i="6"/>
  <c r="AI1471" i="6"/>
  <c r="AE1471" i="6"/>
  <c r="AH1471" i="6" s="1"/>
  <c r="U1471" i="6"/>
  <c r="W1471" i="6" s="1"/>
  <c r="AE1483" i="6"/>
  <c r="U1483" i="6"/>
  <c r="W1483" i="6" s="1"/>
  <c r="AW1483" i="6"/>
  <c r="AJ1483" i="6"/>
  <c r="AI1483" i="6"/>
  <c r="AK1483" i="6" s="1"/>
  <c r="AG1483" i="6"/>
  <c r="AG1523" i="6"/>
  <c r="U1523" i="6"/>
  <c r="W1523" i="6" s="1"/>
  <c r="AJ1523" i="6"/>
  <c r="AI1523" i="6"/>
  <c r="AE1523" i="6"/>
  <c r="AH1523" i="6" s="1"/>
  <c r="AW1523" i="6"/>
  <c r="AG1527" i="6"/>
  <c r="AE1527" i="6"/>
  <c r="AJ1527" i="6"/>
  <c r="AI1527" i="6"/>
  <c r="AW1527" i="6"/>
  <c r="U1527" i="6"/>
  <c r="W1527" i="6" s="1"/>
  <c r="AG1547" i="6"/>
  <c r="U1547" i="6"/>
  <c r="W1547" i="6" s="1"/>
  <c r="AW1547" i="6"/>
  <c r="AJ1547" i="6"/>
  <c r="AE1547" i="6"/>
  <c r="AH1547" i="6" s="1"/>
  <c r="AI1547" i="6"/>
  <c r="AG1491" i="6"/>
  <c r="AJ1491" i="6"/>
  <c r="AI1491" i="6"/>
  <c r="AE1491" i="6"/>
  <c r="U1491" i="6"/>
  <c r="W1491" i="6" s="1"/>
  <c r="AW1491" i="6"/>
  <c r="AG1499" i="6"/>
  <c r="AW1499" i="6"/>
  <c r="AJ1499" i="6"/>
  <c r="AI1499" i="6"/>
  <c r="AE1499" i="6"/>
  <c r="AH1499" i="6" s="1"/>
  <c r="U1499" i="6"/>
  <c r="W1499" i="6" s="1"/>
  <c r="AG1507" i="6"/>
  <c r="AE1507" i="6"/>
  <c r="U1507" i="6"/>
  <c r="W1507" i="6" s="1"/>
  <c r="AJ1507" i="6"/>
  <c r="AW1507" i="6"/>
  <c r="AI1507" i="6"/>
  <c r="AK1507" i="6" s="1"/>
  <c r="AG1515" i="6"/>
  <c r="AJ1515" i="6"/>
  <c r="AE1515" i="6"/>
  <c r="U1515" i="6"/>
  <c r="W1515" i="6" s="1"/>
  <c r="AI1515" i="6"/>
  <c r="AW1515" i="6"/>
  <c r="AG1531" i="6"/>
  <c r="AW1531" i="6"/>
  <c r="AJ1531" i="6"/>
  <c r="AE1531" i="6"/>
  <c r="AI1531" i="6"/>
  <c r="U1531" i="6"/>
  <c r="W1531" i="6" s="1"/>
  <c r="AG1535" i="6"/>
  <c r="U1535" i="6"/>
  <c r="W1535" i="6" s="1"/>
  <c r="AE1535" i="6"/>
  <c r="AJ1535" i="6"/>
  <c r="AI1535" i="6"/>
  <c r="AW1535" i="6"/>
  <c r="AG1423" i="6"/>
  <c r="AI1423" i="6"/>
  <c r="AW1423" i="6"/>
  <c r="U1423" i="6"/>
  <c r="W1423" i="6" s="1"/>
  <c r="AJ1423" i="6"/>
  <c r="AE1423" i="6"/>
  <c r="AW1443" i="6"/>
  <c r="AJ1443" i="6"/>
  <c r="U1443" i="6"/>
  <c r="W1443" i="6" s="1"/>
  <c r="AI1443" i="6"/>
  <c r="AG1443" i="6"/>
  <c r="AE1443" i="6"/>
  <c r="AI1467" i="6"/>
  <c r="U1467" i="6"/>
  <c r="W1467" i="6" s="1"/>
  <c r="AG1467" i="6"/>
  <c r="AE1467" i="6"/>
  <c r="AW1467" i="6"/>
  <c r="AJ1467" i="6"/>
  <c r="AW1573" i="6"/>
  <c r="AI1573" i="6"/>
  <c r="AE1573" i="6"/>
  <c r="AJ1573" i="6"/>
  <c r="U1573" i="6"/>
  <c r="W1573" i="6" s="1"/>
  <c r="AG1573" i="6"/>
  <c r="AG1431" i="6"/>
  <c r="AJ1431" i="6"/>
  <c r="AI1431" i="6"/>
  <c r="AW1431" i="6"/>
  <c r="AE1431" i="6"/>
  <c r="AH1431" i="6" s="1"/>
  <c r="U1431" i="6"/>
  <c r="W1431" i="6" s="1"/>
  <c r="AI1459" i="6"/>
  <c r="AG1459" i="6"/>
  <c r="AW1459" i="6"/>
  <c r="U1459" i="6"/>
  <c r="W1459" i="6" s="1"/>
  <c r="AJ1459" i="6"/>
  <c r="AE1459" i="6"/>
  <c r="AH1459" i="6" s="1"/>
  <c r="AG1463" i="6"/>
  <c r="AI1463" i="6"/>
  <c r="AE1463" i="6"/>
  <c r="AW1463" i="6"/>
  <c r="U1463" i="6"/>
  <c r="W1463" i="6" s="1"/>
  <c r="AJ1463" i="6"/>
  <c r="U1479" i="6"/>
  <c r="W1479" i="6" s="1"/>
  <c r="AI1479" i="6"/>
  <c r="AW1479" i="6"/>
  <c r="AG1479" i="6"/>
  <c r="AJ1479" i="6"/>
  <c r="AE1479" i="6"/>
  <c r="U1487" i="6"/>
  <c r="W1487" i="6" s="1"/>
  <c r="AJ1487" i="6"/>
  <c r="AI1487" i="6"/>
  <c r="AK1487" i="6" s="1"/>
  <c r="AE1487" i="6"/>
  <c r="AG1487" i="6"/>
  <c r="AW1487" i="6"/>
  <c r="U1495" i="6"/>
  <c r="W1495" i="6" s="1"/>
  <c r="AW1495" i="6"/>
  <c r="AJ1495" i="6"/>
  <c r="AG1495" i="6"/>
  <c r="AI1495" i="6"/>
  <c r="AK1495" i="6" s="1"/>
  <c r="AE1495" i="6"/>
  <c r="U1503" i="6"/>
  <c r="W1503" i="6" s="1"/>
  <c r="AI1503" i="6"/>
  <c r="AE1503" i="6"/>
  <c r="AW1503" i="6"/>
  <c r="AG1503" i="6"/>
  <c r="AJ1503" i="6"/>
  <c r="U1511" i="6"/>
  <c r="W1511" i="6" s="1"/>
  <c r="AJ1511" i="6"/>
  <c r="AI1511" i="6"/>
  <c r="AE1511" i="6"/>
  <c r="AW1511" i="6"/>
  <c r="AG1511" i="6"/>
  <c r="AG1519" i="6"/>
  <c r="U1519" i="6"/>
  <c r="W1519" i="6" s="1"/>
  <c r="AE1519" i="6"/>
  <c r="AJ1519" i="6"/>
  <c r="AI1519" i="6"/>
  <c r="AW1519" i="6"/>
  <c r="AW1569" i="6"/>
  <c r="AI1569" i="6"/>
  <c r="AJ1569" i="6"/>
  <c r="AE1569" i="6"/>
  <c r="AH1569" i="6" s="1"/>
  <c r="U1569" i="6"/>
  <c r="W1569" i="6" s="1"/>
  <c r="AG1569" i="6"/>
  <c r="AW1551" i="6"/>
  <c r="AE1551" i="6"/>
  <c r="AG1551" i="6"/>
  <c r="AJ1551" i="6"/>
  <c r="AI1551" i="6"/>
  <c r="U1551" i="6"/>
  <c r="W1551" i="6" s="1"/>
  <c r="AG1576" i="6"/>
  <c r="AE1576" i="6"/>
  <c r="AI1576" i="6"/>
  <c r="AJ1576" i="6"/>
  <c r="U1576" i="6"/>
  <c r="W1576" i="6" s="1"/>
  <c r="AW1576" i="6"/>
  <c r="AG1604" i="6"/>
  <c r="AW1604" i="6"/>
  <c r="AI1604" i="6"/>
  <c r="U1604" i="6"/>
  <c r="W1604" i="6" s="1"/>
  <c r="AE1604" i="6"/>
  <c r="AH1604" i="6" s="1"/>
  <c r="AJ1604" i="6"/>
  <c r="AI1605" i="6"/>
  <c r="AJ1605" i="6"/>
  <c r="U1605" i="6"/>
  <c r="W1605" i="6" s="1"/>
  <c r="AG1605" i="6"/>
  <c r="AE1605" i="6"/>
  <c r="AW1605" i="6"/>
  <c r="AG1642" i="6"/>
  <c r="AE1642" i="6"/>
  <c r="U1642" i="6"/>
  <c r="W1642" i="6" s="1"/>
  <c r="AJ1642" i="6"/>
  <c r="AW1642" i="6"/>
  <c r="AI1642" i="6"/>
  <c r="AK1642" i="6" s="1"/>
  <c r="AI1658" i="6"/>
  <c r="AK1658" i="6" s="1"/>
  <c r="AE1658" i="6"/>
  <c r="AJ1658" i="6"/>
  <c r="U1658" i="6"/>
  <c r="W1658" i="6" s="1"/>
  <c r="AG1658" i="6"/>
  <c r="AW1658" i="6"/>
  <c r="AJ1673" i="6"/>
  <c r="AE1673" i="6"/>
  <c r="AW1673" i="6"/>
  <c r="U1673" i="6"/>
  <c r="W1673" i="6" s="1"/>
  <c r="AI1673" i="6"/>
  <c r="AG1673" i="6"/>
  <c r="AI1685" i="6"/>
  <c r="AE1685" i="6"/>
  <c r="AJ1685" i="6"/>
  <c r="AG1685" i="6"/>
  <c r="U1685" i="6"/>
  <c r="W1685" i="6" s="1"/>
  <c r="AW1685" i="6"/>
  <c r="U1686" i="6"/>
  <c r="W1686" i="6" s="1"/>
  <c r="AW1686" i="6"/>
  <c r="AI1686" i="6"/>
  <c r="AG1686" i="6"/>
  <c r="AJ1686" i="6"/>
  <c r="AE1686" i="6"/>
  <c r="AG1722" i="6"/>
  <c r="AJ1722" i="6"/>
  <c r="AE1722" i="6"/>
  <c r="AW1722" i="6"/>
  <c r="U1722" i="6"/>
  <c r="W1722" i="6" s="1"/>
  <c r="AI1722" i="6"/>
  <c r="AJ1753" i="6"/>
  <c r="AG1753" i="6"/>
  <c r="AW1753" i="6"/>
  <c r="AE1753" i="6"/>
  <c r="U1753" i="6"/>
  <c r="W1753" i="6" s="1"/>
  <c r="AI1753" i="6"/>
  <c r="AK1753" i="6" s="1"/>
  <c r="AG1781" i="6"/>
  <c r="AJ1781" i="6"/>
  <c r="AI1781" i="6"/>
  <c r="AE1781" i="6"/>
  <c r="AW1781" i="6"/>
  <c r="U1781" i="6"/>
  <c r="W1781" i="6" s="1"/>
  <c r="AI1790" i="6"/>
  <c r="AJ1790" i="6"/>
  <c r="AG1790" i="6"/>
  <c r="AW1790" i="6"/>
  <c r="U1790" i="6"/>
  <c r="W1790" i="6" s="1"/>
  <c r="AE1790" i="6"/>
  <c r="AG1806" i="6"/>
  <c r="AE1806" i="6"/>
  <c r="U1806" i="6"/>
  <c r="W1806" i="6" s="1"/>
  <c r="AI1806" i="6"/>
  <c r="AK1806" i="6" s="1"/>
  <c r="AJ1806" i="6"/>
  <c r="AW1806" i="6"/>
  <c r="AG1809" i="6"/>
  <c r="AJ1809" i="6"/>
  <c r="AI1809" i="6"/>
  <c r="AW1809" i="6"/>
  <c r="U1809" i="6"/>
  <c r="W1809" i="6" s="1"/>
  <c r="AE1809" i="6"/>
  <c r="AI1829" i="6"/>
  <c r="AG1829" i="6"/>
  <c r="AJ1829" i="6"/>
  <c r="AE1829" i="6"/>
  <c r="AH1829" i="6" s="1"/>
  <c r="AW1829" i="6"/>
  <c r="U1829" i="6"/>
  <c r="W1829" i="6" s="1"/>
  <c r="AJ1832" i="6"/>
  <c r="AG1832" i="6"/>
  <c r="AE1832" i="6"/>
  <c r="U1832" i="6"/>
  <c r="W1832" i="6" s="1"/>
  <c r="AW1832" i="6"/>
  <c r="AI1832" i="6"/>
  <c r="AJ1572" i="6"/>
  <c r="AI1572" i="6"/>
  <c r="AE1572" i="6"/>
  <c r="AG1572" i="6"/>
  <c r="AW1572" i="6"/>
  <c r="U1572" i="6"/>
  <c r="W1572" i="6" s="1"/>
  <c r="AJ1577" i="6"/>
  <c r="AI1577" i="6"/>
  <c r="U1577" i="6"/>
  <c r="W1577" i="6" s="1"/>
  <c r="AW1577" i="6"/>
  <c r="AE1577" i="6"/>
  <c r="AG1577" i="6"/>
  <c r="AI1609" i="6"/>
  <c r="AW1609" i="6"/>
  <c r="AE1609" i="6"/>
  <c r="AJ1609" i="6"/>
  <c r="AG1609" i="6"/>
  <c r="U1609" i="6"/>
  <c r="W1609" i="6" s="1"/>
  <c r="AJ1619" i="6"/>
  <c r="AI1619" i="6"/>
  <c r="U1619" i="6"/>
  <c r="W1619" i="6" s="1"/>
  <c r="AW1619" i="6"/>
  <c r="AE1619" i="6"/>
  <c r="AG1619" i="6"/>
  <c r="AG1651" i="6"/>
  <c r="AE1651" i="6"/>
  <c r="U1651" i="6"/>
  <c r="W1651" i="6" s="1"/>
  <c r="AI1651" i="6"/>
  <c r="AW1651" i="6"/>
  <c r="AJ1651" i="6"/>
  <c r="AJ1653" i="6"/>
  <c r="AG1653" i="6"/>
  <c r="AE1653" i="6"/>
  <c r="AW1653" i="6"/>
  <c r="AI1653" i="6"/>
  <c r="U1653" i="6"/>
  <c r="W1653" i="6" s="1"/>
  <c r="AI1669" i="6"/>
  <c r="U1669" i="6"/>
  <c r="W1669" i="6" s="1"/>
  <c r="AJ1669" i="6"/>
  <c r="AW1669" i="6"/>
  <c r="AE1669" i="6"/>
  <c r="AG1669" i="6"/>
  <c r="AI1670" i="6"/>
  <c r="U1670" i="6"/>
  <c r="W1670" i="6" s="1"/>
  <c r="AJ1670" i="6"/>
  <c r="AG1670" i="6"/>
  <c r="AW1670" i="6"/>
  <c r="AE1670" i="6"/>
  <c r="AG1671" i="6"/>
  <c r="AE1671" i="6"/>
  <c r="AI1671" i="6"/>
  <c r="U1671" i="6"/>
  <c r="W1671" i="6" s="1"/>
  <c r="AJ1671" i="6"/>
  <c r="AW1671" i="6"/>
  <c r="AJ1674" i="6"/>
  <c r="AE1674" i="6"/>
  <c r="AG1674" i="6"/>
  <c r="AW1674" i="6"/>
  <c r="AI1674" i="6"/>
  <c r="U1674" i="6"/>
  <c r="W1674" i="6" s="1"/>
  <c r="AJ1705" i="6"/>
  <c r="AG1705" i="6"/>
  <c r="AW1705" i="6"/>
  <c r="AI1705" i="6"/>
  <c r="AE1705" i="6"/>
  <c r="U1705" i="6"/>
  <c r="W1705" i="6" s="1"/>
  <c r="U1717" i="6"/>
  <c r="W1717" i="6" s="1"/>
  <c r="AW1717" i="6"/>
  <c r="AI1717" i="6"/>
  <c r="AJ1717" i="6"/>
  <c r="AE1717" i="6"/>
  <c r="AG1717" i="6"/>
  <c r="AE1718" i="6"/>
  <c r="U1718" i="6"/>
  <c r="W1718" i="6" s="1"/>
  <c r="AW1718" i="6"/>
  <c r="AI1718" i="6"/>
  <c r="AG1718" i="6"/>
  <c r="AH1718" i="6" s="1"/>
  <c r="AJ1718" i="6"/>
  <c r="AG1737" i="6"/>
  <c r="AJ1737" i="6"/>
  <c r="AW1737" i="6"/>
  <c r="U1737" i="6"/>
  <c r="W1737" i="6" s="1"/>
  <c r="AE1737" i="6"/>
  <c r="AH1737" i="6" s="1"/>
  <c r="AI1737" i="6"/>
  <c r="AJ1765" i="6"/>
  <c r="AI1765" i="6"/>
  <c r="AW1765" i="6"/>
  <c r="AE1765" i="6"/>
  <c r="AG1765" i="6"/>
  <c r="U1765" i="6"/>
  <c r="W1765" i="6" s="1"/>
  <c r="U1805" i="6"/>
  <c r="W1805" i="6" s="1"/>
  <c r="AJ1805" i="6"/>
  <c r="AW1805" i="6"/>
  <c r="AG1805" i="6"/>
  <c r="AE1805" i="6"/>
  <c r="AI1805" i="6"/>
  <c r="AE1584" i="6"/>
  <c r="AG1584" i="6"/>
  <c r="U1584" i="6"/>
  <c r="W1584" i="6" s="1"/>
  <c r="AW1584" i="6"/>
  <c r="AI1584" i="6"/>
  <c r="AK1584" i="6" s="1"/>
  <c r="AJ1584" i="6"/>
  <c r="AW1595" i="6"/>
  <c r="AI1595" i="6"/>
  <c r="U1595" i="6"/>
  <c r="W1595" i="6" s="1"/>
  <c r="AG1595" i="6"/>
  <c r="AJ1595" i="6"/>
  <c r="AE1595" i="6"/>
  <c r="AW1601" i="6"/>
  <c r="AI1601" i="6"/>
  <c r="AJ1601" i="6"/>
  <c r="AE1601" i="6"/>
  <c r="U1601" i="6"/>
  <c r="W1601" i="6" s="1"/>
  <c r="AG1601" i="6"/>
  <c r="AJ1603" i="6"/>
  <c r="AW1603" i="6"/>
  <c r="U1603" i="6"/>
  <c r="W1603" i="6" s="1"/>
  <c r="AI1603" i="6"/>
  <c r="AE1603" i="6"/>
  <c r="AG1603" i="6"/>
  <c r="AE1612" i="6"/>
  <c r="AI1612" i="6"/>
  <c r="AJ1612" i="6"/>
  <c r="U1612" i="6"/>
  <c r="W1612" i="6" s="1"/>
  <c r="AW1612" i="6"/>
  <c r="AG1612" i="6"/>
  <c r="AE1667" i="6"/>
  <c r="AG1667" i="6"/>
  <c r="AJ1667" i="6"/>
  <c r="AI1667" i="6"/>
  <c r="U1667" i="6"/>
  <c r="W1667" i="6" s="1"/>
  <c r="AW1667" i="6"/>
  <c r="AG1689" i="6"/>
  <c r="U1689" i="6"/>
  <c r="W1689" i="6" s="1"/>
  <c r="AJ1689" i="6"/>
  <c r="AW1689" i="6"/>
  <c r="AE1689" i="6"/>
  <c r="AH1689" i="6" s="1"/>
  <c r="AI1689" i="6"/>
  <c r="AG1706" i="6"/>
  <c r="AI1706" i="6"/>
  <c r="U1706" i="6"/>
  <c r="W1706" i="6" s="1"/>
  <c r="AJ1706" i="6"/>
  <c r="AE1706" i="6"/>
  <c r="AH1706" i="6" s="1"/>
  <c r="AW1706" i="6"/>
  <c r="AG1715" i="6"/>
  <c r="AE1715" i="6"/>
  <c r="U1715" i="6"/>
  <c r="W1715" i="6" s="1"/>
  <c r="AJ1715" i="6"/>
  <c r="AW1715" i="6"/>
  <c r="AI1715" i="6"/>
  <c r="AK1715" i="6" s="1"/>
  <c r="AJ1749" i="6"/>
  <c r="AI1749" i="6"/>
  <c r="AW1749" i="6"/>
  <c r="AE1749" i="6"/>
  <c r="U1749" i="6"/>
  <c r="W1749" i="6" s="1"/>
  <c r="AG1749" i="6"/>
  <c r="AJ1785" i="6"/>
  <c r="AW1785" i="6"/>
  <c r="AG1785" i="6"/>
  <c r="U1785" i="6"/>
  <c r="W1785" i="6" s="1"/>
  <c r="AI1785" i="6"/>
  <c r="AE1785" i="6"/>
  <c r="AW1795" i="6"/>
  <c r="AJ1795" i="6"/>
  <c r="AG1795" i="6"/>
  <c r="AI1795" i="6"/>
  <c r="AE1795" i="6"/>
  <c r="U1795" i="6"/>
  <c r="W1795" i="6" s="1"/>
  <c r="AG1825" i="6"/>
  <c r="AJ1825" i="6"/>
  <c r="AW1825" i="6"/>
  <c r="AI1825" i="6"/>
  <c r="AE1825" i="6"/>
  <c r="AH1825" i="6" s="1"/>
  <c r="U1825" i="6"/>
  <c r="W1825" i="6" s="1"/>
  <c r="U1854" i="6"/>
  <c r="W1854" i="6" s="1"/>
  <c r="AI1854" i="6"/>
  <c r="AW1854" i="6"/>
  <c r="AJ1854" i="6"/>
  <c r="AG1854" i="6"/>
  <c r="AE1854" i="6"/>
  <c r="AJ1865" i="6"/>
  <c r="U1865" i="6"/>
  <c r="W1865" i="6" s="1"/>
  <c r="AW1865" i="6"/>
  <c r="AE1865" i="6"/>
  <c r="AI1865" i="6"/>
  <c r="AG1865" i="6"/>
  <c r="AJ1884" i="6"/>
  <c r="AG1884" i="6"/>
  <c r="AW1884" i="6"/>
  <c r="AI1884" i="6"/>
  <c r="AE1884" i="6"/>
  <c r="U1884" i="6"/>
  <c r="W1884" i="6" s="1"/>
  <c r="AG1539" i="6"/>
  <c r="U1539" i="6"/>
  <c r="W1539" i="6" s="1"/>
  <c r="AJ1539" i="6"/>
  <c r="AI1539" i="6"/>
  <c r="AE1539" i="6"/>
  <c r="AH1539" i="6" s="1"/>
  <c r="AW1539" i="6"/>
  <c r="AG1543" i="6"/>
  <c r="U1543" i="6"/>
  <c r="W1543" i="6" s="1"/>
  <c r="AE1543" i="6"/>
  <c r="AJ1543" i="6"/>
  <c r="AI1543" i="6"/>
  <c r="AW1543" i="6"/>
  <c r="AI1571" i="6"/>
  <c r="AE1571" i="6"/>
  <c r="U1571" i="6"/>
  <c r="W1571" i="6" s="1"/>
  <c r="AG1571" i="6"/>
  <c r="AJ1571" i="6"/>
  <c r="AW1571" i="6"/>
  <c r="AI1579" i="6"/>
  <c r="U1579" i="6"/>
  <c r="W1579" i="6" s="1"/>
  <c r="AJ1579" i="6"/>
  <c r="AW1579" i="6"/>
  <c r="AE1579" i="6"/>
  <c r="AG1579" i="6"/>
  <c r="AG1580" i="6"/>
  <c r="AJ1580" i="6"/>
  <c r="U1580" i="6"/>
  <c r="W1580" i="6" s="1"/>
  <c r="AE1580" i="6"/>
  <c r="AW1580" i="6"/>
  <c r="AI1580" i="6"/>
  <c r="U1587" i="6"/>
  <c r="W1587" i="6" s="1"/>
  <c r="AJ1587" i="6"/>
  <c r="AI1587" i="6"/>
  <c r="AW1587" i="6"/>
  <c r="AG1587" i="6"/>
  <c r="AE1587" i="6"/>
  <c r="U1611" i="6"/>
  <c r="W1611" i="6" s="1"/>
  <c r="AW1611" i="6"/>
  <c r="AG1611" i="6"/>
  <c r="AI1611" i="6"/>
  <c r="AE1611" i="6"/>
  <c r="AJ1611" i="6"/>
  <c r="U1641" i="6"/>
  <c r="W1641" i="6" s="1"/>
  <c r="AI1641" i="6"/>
  <c r="AJ1641" i="6"/>
  <c r="AW1641" i="6"/>
  <c r="AG1641" i="6"/>
  <c r="AE1641" i="6"/>
  <c r="AW1657" i="6"/>
  <c r="AG1657" i="6"/>
  <c r="AJ1657" i="6"/>
  <c r="U1657" i="6"/>
  <c r="W1657" i="6" s="1"/>
  <c r="AI1657" i="6"/>
  <c r="AK1657" i="6" s="1"/>
  <c r="AE1657" i="6"/>
  <c r="AH1657" i="6" s="1"/>
  <c r="AJ1690" i="6"/>
  <c r="AE1690" i="6"/>
  <c r="U1690" i="6"/>
  <c r="W1690" i="6" s="1"/>
  <c r="AW1690" i="6"/>
  <c r="AG1690" i="6"/>
  <c r="AI1690" i="6"/>
  <c r="AK1690" i="6" s="1"/>
  <c r="U1701" i="6"/>
  <c r="W1701" i="6" s="1"/>
  <c r="AJ1701" i="6"/>
  <c r="AG1701" i="6"/>
  <c r="AW1701" i="6"/>
  <c r="AE1701" i="6"/>
  <c r="AI1701" i="6"/>
  <c r="AJ1702" i="6"/>
  <c r="U1702" i="6"/>
  <c r="W1702" i="6" s="1"/>
  <c r="AG1702" i="6"/>
  <c r="AW1702" i="6"/>
  <c r="AI1702" i="6"/>
  <c r="AE1702" i="6"/>
  <c r="AW1721" i="6"/>
  <c r="AG1721" i="6"/>
  <c r="AJ1721" i="6"/>
  <c r="AE1721" i="6"/>
  <c r="AH1721" i="6" s="1"/>
  <c r="U1721" i="6"/>
  <c r="W1721" i="6" s="1"/>
  <c r="AI1721" i="6"/>
  <c r="AG1733" i="6"/>
  <c r="AJ1733" i="6"/>
  <c r="AE1733" i="6"/>
  <c r="AI1733" i="6"/>
  <c r="U1733" i="6"/>
  <c r="W1733" i="6" s="1"/>
  <c r="AW1733" i="6"/>
  <c r="AG1734" i="6"/>
  <c r="AI1734" i="6"/>
  <c r="U1734" i="6"/>
  <c r="W1734" i="6" s="1"/>
  <c r="AJ1734" i="6"/>
  <c r="AE1734" i="6"/>
  <c r="AH1734" i="6" s="1"/>
  <c r="AW1734" i="6"/>
  <c r="AG1769" i="6"/>
  <c r="AJ1769" i="6"/>
  <c r="AW1769" i="6"/>
  <c r="U1769" i="6"/>
  <c r="W1769" i="6" s="1"/>
  <c r="AE1769" i="6"/>
  <c r="AH1769" i="6" s="1"/>
  <c r="AI1769" i="6"/>
  <c r="U1896" i="6"/>
  <c r="W1896" i="6" s="1"/>
  <c r="AI1896" i="6"/>
  <c r="AG1896" i="6"/>
  <c r="AW1896" i="6"/>
  <c r="AE1896" i="6"/>
  <c r="AJ1896" i="6"/>
  <c r="U1900" i="6"/>
  <c r="W1900" i="6" s="1"/>
  <c r="AE1900" i="6"/>
  <c r="AJ1900" i="6"/>
  <c r="AI1900" i="6"/>
  <c r="AG1900" i="6"/>
  <c r="AW1900" i="6"/>
  <c r="U1904" i="6"/>
  <c r="W1904" i="6" s="1"/>
  <c r="AW1904" i="6"/>
  <c r="AE1904" i="6"/>
  <c r="AJ1904" i="6"/>
  <c r="AI1904" i="6"/>
  <c r="AG1904" i="6"/>
  <c r="U1909" i="6"/>
  <c r="W1909" i="6" s="1"/>
  <c r="AG1909" i="6"/>
  <c r="AW1909" i="6"/>
  <c r="AI1909" i="6"/>
  <c r="AJ1909" i="6"/>
  <c r="AE1909" i="6"/>
  <c r="AH1909" i="6" s="1"/>
  <c r="AJ1912" i="6"/>
  <c r="AG1912" i="6"/>
  <c r="AW1912" i="6"/>
  <c r="U1912" i="6"/>
  <c r="W1912" i="6" s="1"/>
  <c r="AE1912" i="6"/>
  <c r="AH1912" i="6" s="1"/>
  <c r="AI1912" i="6"/>
  <c r="AG1917" i="6"/>
  <c r="U1917" i="6"/>
  <c r="W1917" i="6" s="1"/>
  <c r="AE1917" i="6"/>
  <c r="AW1917" i="6"/>
  <c r="AI1917" i="6"/>
  <c r="AJ1917" i="6"/>
  <c r="AW1922" i="6"/>
  <c r="U1922" i="6"/>
  <c r="W1922" i="6" s="1"/>
  <c r="AI1922" i="6"/>
  <c r="AG1922" i="6"/>
  <c r="AE1922" i="6"/>
  <c r="AJ1922" i="6"/>
  <c r="AI1965" i="6"/>
  <c r="AJ1965" i="6"/>
  <c r="AG1965" i="6"/>
  <c r="AW1965" i="6"/>
  <c r="AE1965" i="6"/>
  <c r="U1965" i="6"/>
  <c r="W1965" i="6" s="1"/>
  <c r="AG2007" i="6"/>
  <c r="AW2007" i="6"/>
  <c r="U2007" i="6"/>
  <c r="W2007" i="6" s="1"/>
  <c r="AJ2007" i="6"/>
  <c r="AI2007" i="6"/>
  <c r="AE2007" i="6"/>
  <c r="AG2016" i="6"/>
  <c r="U2016" i="6"/>
  <c r="W2016" i="6" s="1"/>
  <c r="AE2016" i="6"/>
  <c r="AI2016" i="6"/>
  <c r="AW2016" i="6"/>
  <c r="AJ2016" i="6"/>
  <c r="AG2024" i="6"/>
  <c r="AJ2024" i="6"/>
  <c r="U2024" i="6"/>
  <c r="W2024" i="6" s="1"/>
  <c r="AI2024" i="6"/>
  <c r="AE2024" i="6"/>
  <c r="AH2024" i="6" s="1"/>
  <c r="AW2024" i="6"/>
  <c r="AI2028" i="6"/>
  <c r="AG2028" i="6"/>
  <c r="AJ2028" i="6"/>
  <c r="U2028" i="6"/>
  <c r="W2028" i="6" s="1"/>
  <c r="AW2028" i="6"/>
  <c r="AE2028" i="6"/>
  <c r="AH2028" i="6" s="1"/>
  <c r="AJ1799" i="6"/>
  <c r="AW1799" i="6"/>
  <c r="AE1799" i="6"/>
  <c r="AI1799" i="6"/>
  <c r="U1799" i="6"/>
  <c r="W1799" i="6" s="1"/>
  <c r="AG1799" i="6"/>
  <c r="AG1801" i="6"/>
  <c r="AJ1801" i="6"/>
  <c r="AW1801" i="6"/>
  <c r="AE1801" i="6"/>
  <c r="U1801" i="6"/>
  <c r="W1801" i="6" s="1"/>
  <c r="AI1801" i="6"/>
  <c r="AK1801" i="6" s="1"/>
  <c r="AJ1803" i="6"/>
  <c r="AI1803" i="6"/>
  <c r="AW1803" i="6"/>
  <c r="AG1803" i="6"/>
  <c r="U1803" i="6"/>
  <c r="W1803" i="6" s="1"/>
  <c r="AE1803" i="6"/>
  <c r="AW1823" i="6"/>
  <c r="AJ1823" i="6"/>
  <c r="AG1823" i="6"/>
  <c r="U1823" i="6"/>
  <c r="W1823" i="6" s="1"/>
  <c r="AI1823" i="6"/>
  <c r="AE1823" i="6"/>
  <c r="AI1836" i="6"/>
  <c r="AE1836" i="6"/>
  <c r="AJ1836" i="6"/>
  <c r="AG1836" i="6"/>
  <c r="AW1836" i="6"/>
  <c r="U1836" i="6"/>
  <c r="W1836" i="6" s="1"/>
  <c r="AW1850" i="6"/>
  <c r="AE1850" i="6"/>
  <c r="AI1850" i="6"/>
  <c r="AJ1850" i="6"/>
  <c r="U1850" i="6"/>
  <c r="W1850" i="6" s="1"/>
  <c r="AG1850" i="6"/>
  <c r="AW1852" i="6"/>
  <c r="AJ1852" i="6"/>
  <c r="U1852" i="6"/>
  <c r="W1852" i="6" s="1"/>
  <c r="AI1852" i="6"/>
  <c r="AE1852" i="6"/>
  <c r="AG1852" i="6"/>
  <c r="AG1853" i="6"/>
  <c r="AI1853" i="6"/>
  <c r="AJ1853" i="6"/>
  <c r="AW1853" i="6"/>
  <c r="U1853" i="6"/>
  <c r="W1853" i="6" s="1"/>
  <c r="AE1853" i="6"/>
  <c r="AI1860" i="6"/>
  <c r="U1860" i="6"/>
  <c r="W1860" i="6" s="1"/>
  <c r="AE1860" i="6"/>
  <c r="AG1860" i="6"/>
  <c r="AJ1860" i="6"/>
  <c r="AW1860" i="6"/>
  <c r="AG1862" i="6"/>
  <c r="AW1862" i="6"/>
  <c r="AI1862" i="6"/>
  <c r="AE1862" i="6"/>
  <c r="AJ1862" i="6"/>
  <c r="U1862" i="6"/>
  <c r="W1862" i="6" s="1"/>
  <c r="AW1866" i="6"/>
  <c r="AJ1866" i="6"/>
  <c r="AI1866" i="6"/>
  <c r="AG1866" i="6"/>
  <c r="AE1866" i="6"/>
  <c r="U1866" i="6"/>
  <c r="W1866" i="6" s="1"/>
  <c r="AW1873" i="6"/>
  <c r="AE1873" i="6"/>
  <c r="AI1873" i="6"/>
  <c r="AG1873" i="6"/>
  <c r="AJ1873" i="6"/>
  <c r="U1873" i="6"/>
  <c r="W1873" i="6" s="1"/>
  <c r="AW1888" i="6"/>
  <c r="AJ1888" i="6"/>
  <c r="AI1888" i="6"/>
  <c r="AG1888" i="6"/>
  <c r="AE1888" i="6"/>
  <c r="U1888" i="6"/>
  <c r="W1888" i="6" s="1"/>
  <c r="AW1931" i="6"/>
  <c r="U1931" i="6"/>
  <c r="W1931" i="6" s="1"/>
  <c r="AE1931" i="6"/>
  <c r="AJ1931" i="6"/>
  <c r="AI1931" i="6"/>
  <c r="AG1931" i="6"/>
  <c r="AG1935" i="6"/>
  <c r="AJ1935" i="6"/>
  <c r="AI1935" i="6"/>
  <c r="AW1935" i="6"/>
  <c r="AE1935" i="6"/>
  <c r="AH1935" i="6" s="1"/>
  <c r="U1935" i="6"/>
  <c r="W1935" i="6" s="1"/>
  <c r="AJ1962" i="6"/>
  <c r="U1962" i="6"/>
  <c r="W1962" i="6" s="1"/>
  <c r="AG1962" i="6"/>
  <c r="AW1962" i="6"/>
  <c r="AE1962" i="6"/>
  <c r="AI1962" i="6"/>
  <c r="AI1973" i="6"/>
  <c r="AE1973" i="6"/>
  <c r="AJ1973" i="6"/>
  <c r="U1973" i="6"/>
  <c r="W1973" i="6" s="1"/>
  <c r="AW1973" i="6"/>
  <c r="AG1973" i="6"/>
  <c r="AG1979" i="6"/>
  <c r="U1979" i="6"/>
  <c r="W1979" i="6" s="1"/>
  <c r="AW1979" i="6"/>
  <c r="AE1979" i="6"/>
  <c r="AJ1979" i="6"/>
  <c r="AI1979" i="6"/>
  <c r="AK1979" i="6" s="1"/>
  <c r="AJ1981" i="6"/>
  <c r="U1981" i="6"/>
  <c r="W1981" i="6" s="1"/>
  <c r="AE1981" i="6"/>
  <c r="AG1981" i="6"/>
  <c r="AI1981" i="6"/>
  <c r="AW1981" i="6"/>
  <c r="AI2041" i="6"/>
  <c r="U2041" i="6"/>
  <c r="W2041" i="6" s="1"/>
  <c r="AG2041" i="6"/>
  <c r="AE2041" i="6"/>
  <c r="AW2041" i="6"/>
  <c r="AJ2041" i="6"/>
  <c r="AG1797" i="6"/>
  <c r="AJ1797" i="6"/>
  <c r="AW1797" i="6"/>
  <c r="AI1797" i="6"/>
  <c r="AE1797" i="6"/>
  <c r="U1797" i="6"/>
  <c r="W1797" i="6" s="1"/>
  <c r="U1811" i="6"/>
  <c r="W1811" i="6" s="1"/>
  <c r="AG1811" i="6"/>
  <c r="AI1811" i="6"/>
  <c r="AJ1811" i="6"/>
  <c r="AE1811" i="6"/>
  <c r="AW1811" i="6"/>
  <c r="AJ1813" i="6"/>
  <c r="AG1813" i="6"/>
  <c r="AW1813" i="6"/>
  <c r="AE1813" i="6"/>
  <c r="AH1813" i="6" s="1"/>
  <c r="U1813" i="6"/>
  <c r="W1813" i="6" s="1"/>
  <c r="AI1813" i="6"/>
  <c r="AJ1844" i="6"/>
  <c r="AE1844" i="6"/>
  <c r="AW1844" i="6"/>
  <c r="U1844" i="6"/>
  <c r="W1844" i="6" s="1"/>
  <c r="AG1844" i="6"/>
  <c r="AI1844" i="6"/>
  <c r="AK1844" i="6" s="1"/>
  <c r="AJ1861" i="6"/>
  <c r="U1861" i="6"/>
  <c r="W1861" i="6" s="1"/>
  <c r="AW1861" i="6"/>
  <c r="AI1861" i="6"/>
  <c r="AE1861" i="6"/>
  <c r="AG1861" i="6"/>
  <c r="U1869" i="6"/>
  <c r="W1869" i="6" s="1"/>
  <c r="AG1869" i="6"/>
  <c r="AE1869" i="6"/>
  <c r="AJ1869" i="6"/>
  <c r="AW1869" i="6"/>
  <c r="AI1869" i="6"/>
  <c r="AI1876" i="6"/>
  <c r="U1876" i="6"/>
  <c r="W1876" i="6" s="1"/>
  <c r="AE1876" i="6"/>
  <c r="AJ1876" i="6"/>
  <c r="AW1876" i="6"/>
  <c r="AG1876" i="6"/>
  <c r="AE1914" i="6"/>
  <c r="AW1914" i="6"/>
  <c r="U1914" i="6"/>
  <c r="W1914" i="6" s="1"/>
  <c r="AJ1914" i="6"/>
  <c r="AI1914" i="6"/>
  <c r="AK1914" i="6" s="1"/>
  <c r="AG1914" i="6"/>
  <c r="AG1924" i="6"/>
  <c r="AJ1924" i="6"/>
  <c r="U1924" i="6"/>
  <c r="W1924" i="6" s="1"/>
  <c r="AW1924" i="6"/>
  <c r="AE1924" i="6"/>
  <c r="AH1924" i="6" s="1"/>
  <c r="AI1924" i="6"/>
  <c r="AG1939" i="6"/>
  <c r="AW1939" i="6"/>
  <c r="AJ1939" i="6"/>
  <c r="AI1939" i="6"/>
  <c r="U1939" i="6"/>
  <c r="W1939" i="6" s="1"/>
  <c r="AE1939" i="6"/>
  <c r="U1943" i="6"/>
  <c r="W1943" i="6" s="1"/>
  <c r="AW1943" i="6"/>
  <c r="AG1943" i="6"/>
  <c r="AE1943" i="6"/>
  <c r="AJ1943" i="6"/>
  <c r="AI1943" i="6"/>
  <c r="AE1957" i="6"/>
  <c r="AJ1957" i="6"/>
  <c r="U1957" i="6"/>
  <c r="W1957" i="6" s="1"/>
  <c r="AW1957" i="6"/>
  <c r="AI1957" i="6"/>
  <c r="AK1957" i="6" s="1"/>
  <c r="AG1957" i="6"/>
  <c r="AG1959" i="6"/>
  <c r="AW1959" i="6"/>
  <c r="AI1959" i="6"/>
  <c r="AE1959" i="6"/>
  <c r="AJ1959" i="6"/>
  <c r="U1959" i="6"/>
  <c r="W1959" i="6" s="1"/>
  <c r="AE1963" i="6"/>
  <c r="AJ1963" i="6"/>
  <c r="U1963" i="6"/>
  <c r="W1963" i="6" s="1"/>
  <c r="AI1963" i="6"/>
  <c r="AG1963" i="6"/>
  <c r="AW1963" i="6"/>
  <c r="AJ2013" i="6"/>
  <c r="AW2013" i="6"/>
  <c r="AG2013" i="6"/>
  <c r="AI2013" i="6"/>
  <c r="AE2013" i="6"/>
  <c r="U2013" i="6"/>
  <c r="W2013" i="6" s="1"/>
  <c r="AG2021" i="6"/>
  <c r="AE2021" i="6"/>
  <c r="U2021" i="6"/>
  <c r="W2021" i="6" s="1"/>
  <c r="AI2021" i="6"/>
  <c r="AJ2021" i="6"/>
  <c r="AW2021" i="6"/>
  <c r="AG2033" i="6"/>
  <c r="AW2033" i="6"/>
  <c r="AE2033" i="6"/>
  <c r="AI2033" i="6"/>
  <c r="AJ2033" i="6"/>
  <c r="U2033" i="6"/>
  <c r="W2033" i="6" s="1"/>
  <c r="AE1814" i="6"/>
  <c r="AI1814" i="6"/>
  <c r="AJ1814" i="6"/>
  <c r="AW1814" i="6"/>
  <c r="U1814" i="6"/>
  <c r="W1814" i="6" s="1"/>
  <c r="AG1814" i="6"/>
  <c r="AE1828" i="6"/>
  <c r="AJ1828" i="6"/>
  <c r="U1828" i="6"/>
  <c r="W1828" i="6" s="1"/>
  <c r="AW1828" i="6"/>
  <c r="AG1828" i="6"/>
  <c r="AI1828" i="6"/>
  <c r="AJ1833" i="6"/>
  <c r="AE1833" i="6"/>
  <c r="AW1833" i="6"/>
  <c r="AG1833" i="6"/>
  <c r="AI1833" i="6"/>
  <c r="U1833" i="6"/>
  <c r="W1833" i="6" s="1"/>
  <c r="AJ1858" i="6"/>
  <c r="AW1858" i="6"/>
  <c r="U1858" i="6"/>
  <c r="W1858" i="6" s="1"/>
  <c r="AI1858" i="6"/>
  <c r="AE1858" i="6"/>
  <c r="AH1858" i="6" s="1"/>
  <c r="AG1858" i="6"/>
  <c r="U1868" i="6"/>
  <c r="W1868" i="6" s="1"/>
  <c r="AJ1868" i="6"/>
  <c r="AW1868" i="6"/>
  <c r="AE1868" i="6"/>
  <c r="AG1868" i="6"/>
  <c r="AI1868" i="6"/>
  <c r="AW1892" i="6"/>
  <c r="AG1892" i="6"/>
  <c r="AE1892" i="6"/>
  <c r="AJ1892" i="6"/>
  <c r="AI1892" i="6"/>
  <c r="U1892" i="6"/>
  <c r="W1892" i="6" s="1"/>
  <c r="AW1908" i="6"/>
  <c r="AI1908" i="6"/>
  <c r="AE1908" i="6"/>
  <c r="AG1908" i="6"/>
  <c r="U1908" i="6"/>
  <c r="W1908" i="6" s="1"/>
  <c r="AJ1908" i="6"/>
  <c r="AI1927" i="6"/>
  <c r="AG1927" i="6"/>
  <c r="AE1927" i="6"/>
  <c r="AW1927" i="6"/>
  <c r="AJ1927" i="6"/>
  <c r="U1927" i="6"/>
  <c r="W1927" i="6" s="1"/>
  <c r="AE1947" i="6"/>
  <c r="U1947" i="6"/>
  <c r="W1947" i="6" s="1"/>
  <c r="AW1947" i="6"/>
  <c r="AG1947" i="6"/>
  <c r="AJ1947" i="6"/>
  <c r="AI1947" i="6"/>
  <c r="AW1951" i="6"/>
  <c r="AJ1951" i="6"/>
  <c r="AE1951" i="6"/>
  <c r="AG1951" i="6"/>
  <c r="U1951" i="6"/>
  <c r="W1951" i="6" s="1"/>
  <c r="AI1951" i="6"/>
  <c r="AI1952" i="6"/>
  <c r="AJ1952" i="6"/>
  <c r="AE1952" i="6"/>
  <c r="AG1952" i="6"/>
  <c r="U1952" i="6"/>
  <c r="W1952" i="6" s="1"/>
  <c r="AW1952" i="6"/>
  <c r="AJ1955" i="6"/>
  <c r="U1955" i="6"/>
  <c r="W1955" i="6" s="1"/>
  <c r="AI1955" i="6"/>
  <c r="AE1955" i="6"/>
  <c r="AW1955" i="6"/>
  <c r="AG1955" i="6"/>
  <c r="AJ1958" i="6"/>
  <c r="AG1958" i="6"/>
  <c r="AW1958" i="6"/>
  <c r="AI1958" i="6"/>
  <c r="U1958" i="6"/>
  <c r="W1958" i="6" s="1"/>
  <c r="AE1958" i="6"/>
  <c r="AH1958" i="6" s="1"/>
  <c r="AG1966" i="6"/>
  <c r="AE1966" i="6"/>
  <c r="AJ1966" i="6"/>
  <c r="U1966" i="6"/>
  <c r="W1966" i="6" s="1"/>
  <c r="AW1966" i="6"/>
  <c r="AI1966" i="6"/>
  <c r="AK1966" i="6" s="1"/>
  <c r="AW1970" i="6"/>
  <c r="AE1970" i="6"/>
  <c r="AI1970" i="6"/>
  <c r="AG1970" i="6"/>
  <c r="AJ1970" i="6"/>
  <c r="U1970" i="6"/>
  <c r="W1970" i="6" s="1"/>
  <c r="AG2011" i="6"/>
  <c r="U2011" i="6"/>
  <c r="W2011" i="6" s="1"/>
  <c r="AI2011" i="6"/>
  <c r="AW2011" i="6"/>
  <c r="AE2011" i="6"/>
  <c r="AH2011" i="6" s="1"/>
  <c r="AJ2011" i="6"/>
  <c r="AH1670" i="6" l="1"/>
  <c r="AK1221" i="6"/>
  <c r="AK166" i="6"/>
  <c r="AH357" i="6"/>
  <c r="AH481" i="6"/>
  <c r="AH172" i="6"/>
  <c r="AH180" i="6"/>
  <c r="AK196" i="6"/>
  <c r="AK862" i="6"/>
  <c r="AK1621" i="6"/>
  <c r="AH133" i="6"/>
  <c r="AH626" i="6"/>
  <c r="AH560" i="6"/>
  <c r="AK118" i="6"/>
  <c r="AH305" i="6"/>
  <c r="AH544" i="6"/>
  <c r="AK28" i="6"/>
  <c r="AK648" i="6"/>
  <c r="AH1069" i="6"/>
  <c r="AH806" i="6"/>
  <c r="AK1787" i="6"/>
  <c r="AK1517" i="6"/>
  <c r="AH1986" i="6"/>
  <c r="AH2040" i="6"/>
  <c r="AK1531" i="6"/>
  <c r="AH716" i="6"/>
  <c r="AH1144" i="6"/>
  <c r="AK416" i="6"/>
  <c r="AK515" i="6"/>
  <c r="AH1563" i="6"/>
  <c r="AH1512" i="6"/>
  <c r="AK1286" i="6"/>
  <c r="AK1381" i="6"/>
  <c r="AK1418" i="6"/>
  <c r="AK533" i="6"/>
  <c r="AH22" i="6"/>
  <c r="AK310" i="6"/>
  <c r="AK470" i="6"/>
  <c r="AH219" i="6"/>
  <c r="AH1639" i="6"/>
  <c r="AH1709" i="6"/>
  <c r="AH1906" i="6"/>
  <c r="AK2054" i="6"/>
  <c r="AK2050" i="6"/>
  <c r="AK1948" i="6"/>
  <c r="AK1010" i="6"/>
  <c r="AH759" i="6"/>
  <c r="AK763" i="6"/>
  <c r="AK878" i="6"/>
  <c r="AK859" i="6"/>
  <c r="AK641" i="6"/>
  <c r="AK609" i="6"/>
  <c r="AK1378" i="6"/>
  <c r="AH1716" i="6"/>
  <c r="AH1910" i="6"/>
  <c r="AK1259" i="6"/>
  <c r="AK593" i="6"/>
  <c r="AK222" i="6"/>
  <c r="AK77" i="6"/>
  <c r="AK186" i="6"/>
  <c r="AH121" i="6"/>
  <c r="AH1023" i="6"/>
  <c r="AH909" i="6"/>
  <c r="AK1456" i="6"/>
  <c r="AK632" i="6"/>
  <c r="AH845" i="6"/>
  <c r="AH692" i="6"/>
  <c r="AK1055" i="6"/>
  <c r="AH530" i="6"/>
  <c r="AH529" i="6"/>
  <c r="AH1114" i="6"/>
  <c r="AH1074" i="6"/>
  <c r="AK1216" i="6"/>
  <c r="AH1118" i="6"/>
  <c r="AH1155" i="6"/>
  <c r="AH606" i="6"/>
  <c r="AH702" i="6"/>
  <c r="AH1077" i="6"/>
  <c r="AK958" i="6"/>
  <c r="AK1425" i="6"/>
  <c r="AH730" i="6"/>
  <c r="AH627" i="6"/>
  <c r="AH797" i="6"/>
  <c r="AH783" i="6"/>
  <c r="AK873" i="6"/>
  <c r="AH415" i="6"/>
  <c r="AH928" i="6"/>
  <c r="AH992" i="6"/>
  <c r="AH1124" i="6"/>
  <c r="AK1153" i="6"/>
  <c r="AK1130" i="6"/>
  <c r="AH1216" i="6"/>
  <c r="AK1267" i="6"/>
  <c r="AH711" i="6"/>
  <c r="AH498" i="6"/>
  <c r="AH514" i="6"/>
  <c r="AH934" i="6"/>
  <c r="AH1073" i="6"/>
  <c r="AH1309" i="6"/>
  <c r="AK682" i="6"/>
  <c r="AH670" i="6"/>
  <c r="AK699" i="6"/>
  <c r="AK702" i="6"/>
  <c r="AK780" i="6"/>
  <c r="AH944" i="6"/>
  <c r="AH527" i="6"/>
  <c r="AK199" i="6"/>
  <c r="AK771" i="6"/>
  <c r="AK1034" i="6"/>
  <c r="AH75" i="6"/>
  <c r="AK126" i="6"/>
  <c r="AH796" i="6"/>
  <c r="AH295" i="6"/>
  <c r="AH399" i="6"/>
  <c r="AH678" i="6"/>
  <c r="AH850" i="6"/>
  <c r="AK415" i="6"/>
  <c r="AK1045" i="6"/>
  <c r="AK884" i="6"/>
  <c r="AK1173" i="6"/>
  <c r="AK1181" i="6"/>
  <c r="AK998" i="6"/>
  <c r="AH1133" i="6"/>
  <c r="AH1313" i="6"/>
  <c r="AH1200" i="6"/>
  <c r="AH1245" i="6"/>
  <c r="AH698" i="6"/>
  <c r="AH1137" i="6"/>
  <c r="AH1419" i="6"/>
  <c r="AH1537" i="6"/>
  <c r="AK1825" i="6"/>
  <c r="AH1765" i="6"/>
  <c r="AK1718" i="6"/>
  <c r="AK1705" i="6"/>
  <c r="AH1674" i="6"/>
  <c r="AK1832" i="6"/>
  <c r="AH1790" i="6"/>
  <c r="AH1781" i="6"/>
  <c r="AK1463" i="6"/>
  <c r="AK1523" i="6"/>
  <c r="AK1475" i="6"/>
  <c r="AK1305" i="6"/>
  <c r="AK1314" i="6"/>
  <c r="AH1365" i="6"/>
  <c r="AH886" i="6"/>
  <c r="AK721" i="6"/>
  <c r="AK1285" i="6"/>
  <c r="AH200" i="6"/>
  <c r="AH190" i="6"/>
  <c r="AH581" i="6"/>
  <c r="AK527" i="6"/>
  <c r="AH653" i="6"/>
  <c r="AH621" i="6"/>
  <c r="AH573" i="6"/>
  <c r="AH547" i="6"/>
  <c r="AH543" i="6"/>
  <c r="AH665" i="6"/>
  <c r="AH640" i="6"/>
  <c r="AH633" i="6"/>
  <c r="AK624" i="6"/>
  <c r="AH617" i="6"/>
  <c r="AK608" i="6"/>
  <c r="AH601" i="6"/>
  <c r="AH576" i="6"/>
  <c r="AH468" i="6"/>
  <c r="AK334" i="6"/>
  <c r="AH262" i="6"/>
  <c r="AH109" i="6"/>
  <c r="AK217" i="6"/>
  <c r="AH198" i="6"/>
  <c r="AH185" i="6"/>
  <c r="AH168" i="6"/>
  <c r="AH248" i="6"/>
  <c r="AK53" i="6"/>
  <c r="AK254" i="6"/>
  <c r="AH238" i="6"/>
  <c r="AH149" i="6"/>
  <c r="AK39" i="6"/>
  <c r="AH354" i="6"/>
  <c r="AH365" i="6"/>
  <c r="AK381" i="6"/>
  <c r="AK392" i="6"/>
  <c r="AH440" i="6"/>
  <c r="AK329" i="6"/>
  <c r="AK433" i="6"/>
  <c r="AK461" i="6"/>
  <c r="AH513" i="6"/>
  <c r="AK87" i="6"/>
  <c r="AH473" i="6"/>
  <c r="AK297" i="6"/>
  <c r="AK352" i="6"/>
  <c r="AK325" i="6"/>
  <c r="AK795" i="6"/>
  <c r="AH734" i="6"/>
  <c r="AK96" i="6"/>
  <c r="AH441" i="6"/>
  <c r="AK364" i="6"/>
  <c r="AH904" i="6"/>
  <c r="AK925" i="6"/>
  <c r="AK1369" i="6"/>
  <c r="AK1278" i="6"/>
  <c r="AH1534" i="6"/>
  <c r="AK1544" i="6"/>
  <c r="AK1863" i="6"/>
  <c r="AK814" i="6"/>
  <c r="AH1040" i="6"/>
  <c r="AH1630" i="6"/>
  <c r="AK1028" i="6"/>
  <c r="AK1052" i="6"/>
  <c r="AK1582" i="6"/>
  <c r="AH831" i="6"/>
  <c r="AK822" i="6"/>
  <c r="AH855" i="6"/>
  <c r="AK155" i="6"/>
  <c r="AK382" i="6"/>
  <c r="AK142" i="6"/>
  <c r="AK215" i="6"/>
  <c r="AH19" i="6"/>
  <c r="AH9" i="6"/>
  <c r="AH1188" i="6"/>
  <c r="AK1365" i="6"/>
  <c r="AH1172" i="6"/>
  <c r="AK1116" i="6"/>
  <c r="AK844" i="6"/>
  <c r="AH732" i="6"/>
  <c r="AK728" i="6"/>
  <c r="AH1227" i="6"/>
  <c r="AH1204" i="6"/>
  <c r="AH860" i="6"/>
  <c r="AH753" i="6"/>
  <c r="AK688" i="6"/>
  <c r="AH1633" i="6"/>
  <c r="AH147" i="6"/>
  <c r="AH70" i="6"/>
  <c r="AH30" i="6"/>
  <c r="AH1954" i="6"/>
  <c r="AH1797" i="6"/>
  <c r="AK673" i="6"/>
  <c r="AH645" i="6"/>
  <c r="AH589" i="6"/>
  <c r="AK649" i="6"/>
  <c r="AH608" i="6"/>
  <c r="AK585" i="6"/>
  <c r="AH505" i="6"/>
  <c r="AH384" i="6"/>
  <c r="AH90" i="6"/>
  <c r="AH321" i="6"/>
  <c r="AK484" i="6"/>
  <c r="AH401" i="6"/>
  <c r="AH908" i="6"/>
  <c r="AH1568" i="6"/>
  <c r="AH1594" i="6"/>
  <c r="AK1399" i="6"/>
  <c r="AK1001" i="6"/>
  <c r="AK1512" i="6"/>
  <c r="AH1452" i="6"/>
  <c r="AH1575" i="6"/>
  <c r="AK815" i="6"/>
  <c r="AH1381" i="6"/>
  <c r="AH1015" i="6"/>
  <c r="AK1004" i="6"/>
  <c r="AH1390" i="6"/>
  <c r="AK1610" i="6"/>
  <c r="AK265" i="6"/>
  <c r="AK202" i="6"/>
  <c r="AK326" i="6"/>
  <c r="AK350" i="6"/>
  <c r="AH1622" i="6"/>
  <c r="AH1911" i="6"/>
  <c r="AK318" i="6"/>
  <c r="AH165" i="6"/>
  <c r="AK594" i="6"/>
  <c r="AK1974" i="6"/>
  <c r="AK27" i="6"/>
  <c r="AH286" i="6"/>
  <c r="AK139" i="6"/>
  <c r="AH731" i="6"/>
  <c r="AK327" i="6"/>
  <c r="AK628" i="6"/>
  <c r="AK824" i="6"/>
  <c r="AK663" i="6"/>
  <c r="AH342" i="6"/>
  <c r="AH367" i="6"/>
  <c r="AH616" i="6"/>
  <c r="AK644" i="6"/>
  <c r="AK646" i="6"/>
  <c r="AK660" i="6"/>
  <c r="AK708" i="6"/>
  <c r="AK567" i="6"/>
  <c r="AH156" i="6"/>
  <c r="AK219" i="6"/>
  <c r="AK455" i="6"/>
  <c r="AK820" i="6"/>
  <c r="AK399" i="6"/>
  <c r="AK611" i="6"/>
  <c r="AK738" i="6"/>
  <c r="AH666" i="6"/>
  <c r="AH574" i="6"/>
  <c r="AK683" i="6"/>
  <c r="AK686" i="6"/>
  <c r="AK1254" i="6"/>
  <c r="AK818" i="6"/>
  <c r="AK502" i="6"/>
  <c r="AH532" i="6"/>
  <c r="AH894" i="6"/>
  <c r="AH952" i="6"/>
  <c r="AH1064" i="6"/>
  <c r="AK1067" i="6"/>
  <c r="AK880" i="6"/>
  <c r="AK1088" i="6"/>
  <c r="AK1097" i="6"/>
  <c r="AH761" i="6"/>
  <c r="AK1107" i="6"/>
  <c r="AK1105" i="6"/>
  <c r="AK1072" i="6"/>
  <c r="AH1081" i="6"/>
  <c r="AK1205" i="6"/>
  <c r="AK895" i="6"/>
  <c r="AH561" i="6"/>
  <c r="AK888" i="6"/>
  <c r="AK1170" i="6"/>
  <c r="AH1199" i="6"/>
  <c r="AH1308" i="6"/>
  <c r="AH1666" i="6"/>
  <c r="AK1710" i="6"/>
  <c r="AH1345" i="6"/>
  <c r="AK1412" i="6"/>
  <c r="AH1802" i="6"/>
  <c r="AK1692" i="6"/>
  <c r="AH1729" i="6"/>
  <c r="AK1276" i="6"/>
  <c r="AH1361" i="6"/>
  <c r="AK1376" i="6"/>
  <c r="AK1525" i="6"/>
  <c r="AK1631" i="6"/>
  <c r="AH1714" i="6"/>
  <c r="AK1770" i="6"/>
  <c r="AK1780" i="6"/>
  <c r="AH1835" i="6"/>
  <c r="AK1889" i="6"/>
  <c r="AH1898" i="6"/>
  <c r="AK1956" i="6"/>
  <c r="AK1742" i="6"/>
  <c r="AH1841" i="6"/>
  <c r="AH1964" i="6"/>
  <c r="AK1712" i="6"/>
  <c r="AH1744" i="6"/>
  <c r="AK1732" i="6"/>
  <c r="AH1783" i="6"/>
  <c r="AH2037" i="6"/>
  <c r="AH1751" i="6"/>
  <c r="AH1849" i="6"/>
  <c r="AH2059" i="6"/>
  <c r="AH1907" i="6"/>
  <c r="AK226" i="6"/>
  <c r="AH318" i="6"/>
  <c r="AK124" i="6"/>
  <c r="AH1895" i="6"/>
  <c r="AH209" i="6"/>
  <c r="AH84" i="6"/>
  <c r="AH157" i="6"/>
  <c r="AH282" i="6"/>
  <c r="AK755" i="6"/>
  <c r="AH1103" i="6"/>
  <c r="AK618" i="6"/>
  <c r="AH724" i="6"/>
  <c r="AH891" i="6"/>
  <c r="AH596" i="6"/>
  <c r="AH715" i="6"/>
  <c r="AH960" i="6"/>
  <c r="AH1207" i="6"/>
  <c r="AK1184" i="6"/>
  <c r="AH502" i="6"/>
  <c r="AK587" i="6"/>
  <c r="AH757" i="6"/>
  <c r="AH1123" i="6"/>
  <c r="AK875" i="6"/>
  <c r="AH1256" i="6"/>
  <c r="AH746" i="6"/>
  <c r="AK976" i="6"/>
  <c r="AH1099" i="6"/>
  <c r="AH1300" i="6"/>
  <c r="AH510" i="6"/>
  <c r="AH747" i="6"/>
  <c r="AH938" i="6"/>
  <c r="AH1002" i="6"/>
  <c r="AH1106" i="6"/>
  <c r="AH1164" i="6"/>
  <c r="AH1223" i="6"/>
  <c r="AH1239" i="6"/>
  <c r="AH1589" i="6"/>
  <c r="AH1481" i="6"/>
  <c r="AH1497" i="6"/>
  <c r="AH1665" i="6"/>
  <c r="AH1696" i="6"/>
  <c r="AH1662" i="6"/>
  <c r="AH1292" i="6"/>
  <c r="AH1654" i="6"/>
  <c r="AH1755" i="6"/>
  <c r="AH1525" i="6"/>
  <c r="AH1736" i="6"/>
  <c r="AH2004" i="6"/>
  <c r="AH2019" i="6"/>
  <c r="AH2015" i="6"/>
  <c r="AH1817" i="6"/>
  <c r="AH1901" i="6"/>
  <c r="AH1767" i="6"/>
  <c r="AH1875" i="6"/>
  <c r="AH1983" i="6"/>
  <c r="AH203" i="6"/>
  <c r="AK76" i="6"/>
  <c r="AK211" i="6"/>
  <c r="AK275" i="6"/>
  <c r="AH478" i="6"/>
  <c r="AH235" i="6"/>
  <c r="AK1606" i="6"/>
  <c r="AH1942" i="6"/>
  <c r="AK233" i="6"/>
  <c r="AK234" i="6"/>
  <c r="AH171" i="6"/>
  <c r="AH674" i="6"/>
  <c r="AH706" i="6"/>
  <c r="AK707" i="6"/>
  <c r="AK388" i="6"/>
  <c r="AK536" i="6"/>
  <c r="AH719" i="6"/>
  <c r="AH632" i="6"/>
  <c r="AH662" i="6"/>
  <c r="AH696" i="6"/>
  <c r="AK1103" i="6"/>
  <c r="AH278" i="6"/>
  <c r="AH333" i="6"/>
  <c r="AK676" i="6"/>
  <c r="AH528" i="6"/>
  <c r="AK356" i="6"/>
  <c r="AK610" i="6"/>
  <c r="AH642" i="6"/>
  <c r="AK842" i="6"/>
  <c r="AK295" i="6"/>
  <c r="AH598" i="6"/>
  <c r="AK627" i="6"/>
  <c r="AH586" i="6"/>
  <c r="AH650" i="6"/>
  <c r="AH821" i="6"/>
  <c r="AK782" i="6"/>
  <c r="AK757" i="6"/>
  <c r="AK667" i="6"/>
  <c r="AK912" i="6"/>
  <c r="AH1080" i="6"/>
  <c r="AK1065" i="6"/>
  <c r="AK1330" i="6"/>
  <c r="AH1312" i="6"/>
  <c r="AK834" i="6"/>
  <c r="AK494" i="6"/>
  <c r="AK781" i="6"/>
  <c r="AK879" i="6"/>
  <c r="AK1125" i="6"/>
  <c r="AH970" i="6"/>
  <c r="AK986" i="6"/>
  <c r="AK1321" i="6"/>
  <c r="AH1335" i="6"/>
  <c r="AK1315" i="6"/>
  <c r="AK1317" i="6"/>
  <c r="AK1768" i="6"/>
  <c r="AK1307" i="6"/>
  <c r="AK1664" i="6"/>
  <c r="AK1694" i="6"/>
  <c r="AK1704" i="6"/>
  <c r="AH1787" i="6"/>
  <c r="AH1708" i="6"/>
  <c r="AK1233" i="6"/>
  <c r="AH1392" i="6"/>
  <c r="AH1402" i="6"/>
  <c r="AH1417" i="6"/>
  <c r="AK1521" i="6"/>
  <c r="AK1529" i="6"/>
  <c r="AK1537" i="6"/>
  <c r="AH1541" i="6"/>
  <c r="AK1545" i="6"/>
  <c r="AH1631" i="6"/>
  <c r="AH1745" i="6"/>
  <c r="AK1788" i="6"/>
  <c r="AH1796" i="6"/>
  <c r="AK1831" i="6"/>
  <c r="AK1913" i="6"/>
  <c r="AK1822" i="6"/>
  <c r="AK1897" i="6"/>
  <c r="AK1894" i="6"/>
  <c r="AH1713" i="6"/>
  <c r="AK1845" i="6"/>
  <c r="AH1948" i="6"/>
  <c r="AK1993" i="6"/>
  <c r="AK2043" i="6"/>
  <c r="AH2055" i="6"/>
  <c r="AK1260" i="6"/>
  <c r="AK972" i="6"/>
  <c r="AK1484" i="6"/>
  <c r="AH836" i="6"/>
  <c r="AH630" i="6"/>
  <c r="AK1337" i="6"/>
  <c r="AH545" i="6"/>
  <c r="AH832" i="6"/>
  <c r="AK902" i="6"/>
  <c r="AH968" i="6"/>
  <c r="AH1006" i="6"/>
  <c r="AK1059" i="6"/>
  <c r="AK1678" i="6"/>
  <c r="AH729" i="6"/>
  <c r="AH954" i="6"/>
  <c r="AH1174" i="6"/>
  <c r="AK1654" i="6"/>
  <c r="AK2007" i="6"/>
  <c r="AH760" i="6"/>
  <c r="AK125" i="6"/>
  <c r="AH1337" i="6"/>
  <c r="AK622" i="6"/>
  <c r="AH781" i="6"/>
  <c r="AK1119" i="6"/>
  <c r="AK1639" i="6"/>
  <c r="AH948" i="6"/>
  <c r="AK396" i="6"/>
  <c r="AK777" i="6"/>
  <c r="AH37" i="6"/>
  <c r="AK86" i="6"/>
  <c r="AK674" i="6"/>
  <c r="AH881" i="6"/>
  <c r="AK600" i="6"/>
  <c r="AH680" i="6"/>
  <c r="AH694" i="6"/>
  <c r="AK739" i="6"/>
  <c r="AK696" i="6"/>
  <c r="AH607" i="6"/>
  <c r="AK518" i="6"/>
  <c r="AK792" i="6"/>
  <c r="AK1995" i="6"/>
  <c r="AK1955" i="6"/>
  <c r="AH1927" i="6"/>
  <c r="AH1892" i="6"/>
  <c r="AK1833" i="6"/>
  <c r="AK1959" i="6"/>
  <c r="AH1957" i="6"/>
  <c r="AH1860" i="6"/>
  <c r="AH1904" i="6"/>
  <c r="AK1543" i="6"/>
  <c r="AH1795" i="6"/>
  <c r="AK1653" i="6"/>
  <c r="AH1722" i="6"/>
  <c r="AH1535" i="6"/>
  <c r="AK1084" i="6"/>
  <c r="AH588" i="6"/>
  <c r="AK559" i="6"/>
  <c r="AH857" i="6"/>
  <c r="AK905" i="6"/>
  <c r="AK890" i="6"/>
  <c r="AK754" i="6"/>
  <c r="AH882" i="6"/>
  <c r="AK631" i="6"/>
  <c r="AK1037" i="6"/>
  <c r="AH1655" i="6"/>
  <c r="AK1347" i="6"/>
  <c r="AK249" i="6"/>
  <c r="AH223" i="6"/>
  <c r="AK208" i="6"/>
  <c r="AK210" i="6"/>
  <c r="AH186" i="6"/>
  <c r="AK131" i="6"/>
  <c r="AH224" i="6"/>
  <c r="AK149" i="6"/>
  <c r="AK73" i="6"/>
  <c r="AH386" i="6"/>
  <c r="AH290" i="6"/>
  <c r="AH892" i="6"/>
  <c r="AK945" i="6"/>
  <c r="AK823" i="6"/>
  <c r="AH122" i="6"/>
  <c r="AH771" i="6"/>
  <c r="AK745" i="6"/>
  <c r="AK1789" i="6"/>
  <c r="AK1763" i="6"/>
  <c r="AK645" i="6"/>
  <c r="AH218" i="6"/>
  <c r="AH217" i="6"/>
  <c r="AH85" i="6"/>
  <c r="AH322" i="6"/>
  <c r="AK830" i="6"/>
  <c r="AK42" i="6"/>
  <c r="AK130" i="6"/>
  <c r="AK143" i="6"/>
  <c r="AK941" i="6"/>
  <c r="AH18" i="6"/>
  <c r="AH6" i="6"/>
  <c r="AH8" i="6"/>
  <c r="AK103" i="6"/>
  <c r="AH284" i="6"/>
  <c r="AH402" i="6"/>
  <c r="AH437" i="6"/>
  <c r="AH475" i="6"/>
  <c r="AK361" i="6"/>
  <c r="AK1322" i="6"/>
  <c r="AH1036" i="6"/>
  <c r="AH1048" i="6"/>
  <c r="AK1637" i="6"/>
  <c r="AK871" i="6"/>
  <c r="AH955" i="6"/>
  <c r="AK937" i="6"/>
  <c r="AK1033" i="6"/>
  <c r="AH602" i="6"/>
  <c r="AK1947" i="6"/>
  <c r="AH1814" i="6"/>
  <c r="AH2021" i="6"/>
  <c r="AK1962" i="6"/>
  <c r="AH1580" i="6"/>
  <c r="AK1539" i="6"/>
  <c r="AK1737" i="6"/>
  <c r="AH1423" i="6"/>
  <c r="AH1507" i="6"/>
  <c r="AH1527" i="6"/>
  <c r="AH1483" i="6"/>
  <c r="AH1225" i="6"/>
  <c r="AH1247" i="6"/>
  <c r="AK1244" i="6"/>
  <c r="AH1241" i="6"/>
  <c r="AH1215" i="6"/>
  <c r="AH1092" i="6"/>
  <c r="AH1060" i="6"/>
  <c r="AH1209" i="6"/>
  <c r="AH689" i="6"/>
  <c r="AK620" i="6"/>
  <c r="AH701" i="6"/>
  <c r="AH681" i="6"/>
  <c r="AH1156" i="6"/>
  <c r="AK841" i="6"/>
  <c r="AK760" i="6"/>
  <c r="AK705" i="6"/>
  <c r="AH551" i="6"/>
  <c r="AH250" i="6"/>
  <c r="AH249" i="6"/>
  <c r="AH677" i="6"/>
  <c r="AH641" i="6"/>
  <c r="AH577" i="6"/>
  <c r="AH550" i="6"/>
  <c r="AK672" i="6"/>
  <c r="AH585" i="6"/>
  <c r="AH554" i="6"/>
  <c r="AH535" i="6"/>
  <c r="AK468" i="6"/>
  <c r="AK462" i="6"/>
  <c r="AK404" i="6"/>
  <c r="AK372" i="6"/>
  <c r="AK366" i="6"/>
  <c r="AK308" i="6"/>
  <c r="AK262" i="6"/>
  <c r="AK206" i="6"/>
  <c r="AH176" i="6"/>
  <c r="AH167" i="6"/>
  <c r="AH141" i="6"/>
  <c r="AH254" i="6"/>
  <c r="AH33" i="6"/>
  <c r="AK10" i="6"/>
  <c r="AK146" i="6"/>
  <c r="AH64" i="6"/>
  <c r="AK64" i="6"/>
  <c r="AH405" i="6"/>
  <c r="AH331" i="6"/>
  <c r="AK394" i="6"/>
  <c r="AH830" i="6"/>
  <c r="AK16" i="6"/>
  <c r="AH79" i="6"/>
  <c r="AH144" i="6"/>
  <c r="AK180" i="6"/>
  <c r="AH345" i="6"/>
  <c r="AK377" i="6"/>
  <c r="AH313" i="6"/>
  <c r="AK336" i="6"/>
  <c r="AK1958" i="6"/>
  <c r="AH1947" i="6"/>
  <c r="AK2021" i="6"/>
  <c r="AK1943" i="6"/>
  <c r="AH1979" i="6"/>
  <c r="AH1801" i="6"/>
  <c r="AK1884" i="6"/>
  <c r="AH1715" i="6"/>
  <c r="AK1689" i="6"/>
  <c r="AK1667" i="6"/>
  <c r="AH1671" i="6"/>
  <c r="AH1651" i="6"/>
  <c r="AH1806" i="6"/>
  <c r="AK1722" i="6"/>
  <c r="AH1467" i="6"/>
  <c r="AH1443" i="6"/>
  <c r="AH1531" i="6"/>
  <c r="AH1491" i="6"/>
  <c r="AK1547" i="6"/>
  <c r="AK1451" i="6"/>
  <c r="AH1326" i="6"/>
  <c r="AK1289" i="6"/>
  <c r="AK1231" i="6"/>
  <c r="AH1102" i="6"/>
  <c r="AH1086" i="6"/>
  <c r="AK1409" i="6"/>
  <c r="AK1386" i="6"/>
  <c r="AK1377" i="6"/>
  <c r="AH1342" i="6"/>
  <c r="AH1263" i="6"/>
  <c r="AK1188" i="6"/>
  <c r="AH1076" i="6"/>
  <c r="AH1259" i="6"/>
  <c r="AK1172" i="6"/>
  <c r="AH1140" i="6"/>
  <c r="AH1094" i="6"/>
  <c r="AH916" i="6"/>
  <c r="AH851" i="6"/>
  <c r="AK819" i="6"/>
  <c r="AK732" i="6"/>
  <c r="AK725" i="6"/>
  <c r="AK689" i="6"/>
  <c r="AH1192" i="6"/>
  <c r="AH1010" i="6"/>
  <c r="AK759" i="6"/>
  <c r="AK709" i="6"/>
  <c r="AK828" i="6"/>
  <c r="AH763" i="6"/>
  <c r="AK753" i="6"/>
  <c r="AH751" i="6"/>
  <c r="AH685" i="6"/>
  <c r="AK996" i="6"/>
  <c r="AH972" i="6"/>
  <c r="AH859" i="6"/>
  <c r="AH841" i="6"/>
  <c r="AH827" i="6"/>
  <c r="AK312" i="6"/>
  <c r="AH302" i="6"/>
  <c r="AK280" i="6"/>
  <c r="AH246" i="6"/>
  <c r="AK191" i="6"/>
  <c r="AK190" i="6"/>
  <c r="AH657" i="6"/>
  <c r="AK555" i="6"/>
  <c r="AH669" i="6"/>
  <c r="AK637" i="6"/>
  <c r="AH605" i="6"/>
  <c r="AK573" i="6"/>
  <c r="AK543" i="6"/>
  <c r="AH713" i="6"/>
  <c r="AH656" i="6"/>
  <c r="AK633" i="6"/>
  <c r="AK617" i="6"/>
  <c r="AK569" i="6"/>
  <c r="AK398" i="6"/>
  <c r="AH232" i="6"/>
  <c r="AH222" i="6"/>
  <c r="AH192" i="6"/>
  <c r="AH264" i="6"/>
  <c r="AH178" i="6"/>
  <c r="AH117" i="6"/>
  <c r="AH199" i="6"/>
  <c r="AK85" i="6"/>
  <c r="AK216" i="6"/>
  <c r="AK174" i="6"/>
  <c r="AK4" i="6"/>
  <c r="AK255" i="6"/>
  <c r="AK242" i="6"/>
  <c r="AK238" i="6"/>
  <c r="AH25" i="6"/>
  <c r="AK65" i="6"/>
  <c r="AK120" i="6"/>
  <c r="AK268" i="6"/>
  <c r="AH512" i="6"/>
  <c r="AK460" i="6"/>
  <c r="AH520" i="6"/>
  <c r="AK322" i="6"/>
  <c r="AH341" i="6"/>
  <c r="AH355" i="6"/>
  <c r="AK320" i="6"/>
  <c r="AK458" i="6"/>
  <c r="AH516" i="6"/>
  <c r="AH2013" i="6"/>
  <c r="AK1981" i="6"/>
  <c r="AH1917" i="6"/>
  <c r="AK1904" i="6"/>
  <c r="AH1896" i="6"/>
  <c r="AH1733" i="6"/>
  <c r="AH1701" i="6"/>
  <c r="AH1543" i="6"/>
  <c r="AK1604" i="6"/>
  <c r="AH1519" i="6"/>
  <c r="AH1463" i="6"/>
  <c r="AK1535" i="6"/>
  <c r="AK1515" i="6"/>
  <c r="AH1310" i="6"/>
  <c r="AK1228" i="6"/>
  <c r="AK1129" i="6"/>
  <c r="AH1126" i="6"/>
  <c r="AK1060" i="6"/>
  <c r="AH1447" i="6"/>
  <c r="AH844" i="6"/>
  <c r="AK652" i="6"/>
  <c r="AH620" i="6"/>
  <c r="AK588" i="6"/>
  <c r="AK572" i="6"/>
  <c r="AK874" i="6"/>
  <c r="AH700" i="6"/>
  <c r="AH688" i="6"/>
  <c r="AK940" i="6"/>
  <c r="AK576" i="6"/>
  <c r="AH1" i="6"/>
  <c r="AH39" i="6"/>
  <c r="AK154" i="6"/>
  <c r="AK212" i="6"/>
  <c r="AH432" i="6"/>
  <c r="AH460" i="6"/>
  <c r="AK285" i="6"/>
  <c r="AK309" i="6"/>
  <c r="AH387" i="6"/>
  <c r="AH511" i="6"/>
  <c r="AH128" i="6"/>
  <c r="AK128" i="6"/>
  <c r="AK121" i="6"/>
  <c r="AH40" i="6"/>
  <c r="AK40" i="6"/>
  <c r="AK482" i="6"/>
  <c r="AH360" i="6"/>
  <c r="AH428" i="6"/>
  <c r="AH449" i="6"/>
  <c r="AK427" i="6"/>
  <c r="AH442" i="6"/>
  <c r="AK467" i="6"/>
  <c r="AK48" i="6"/>
  <c r="AH456" i="6"/>
  <c r="AH480" i="6"/>
  <c r="AH507" i="6"/>
  <c r="AH896" i="6"/>
  <c r="AK854" i="6"/>
  <c r="AH81" i="6"/>
  <c r="AH758" i="6"/>
  <c r="AH293" i="6"/>
  <c r="AK317" i="6"/>
  <c r="AH777" i="6"/>
  <c r="AH1344" i="6"/>
  <c r="AH1438" i="6"/>
  <c r="AH1532" i="6"/>
  <c r="AH1879" i="6"/>
  <c r="AK909" i="6"/>
  <c r="AH1005" i="6"/>
  <c r="AH951" i="6"/>
  <c r="AH1442" i="6"/>
  <c r="AH1428" i="6"/>
  <c r="AH1538" i="6"/>
  <c r="AH1436" i="6"/>
  <c r="AH1478" i="6"/>
  <c r="AK1630" i="6"/>
  <c r="AH791" i="6"/>
  <c r="AH1043" i="6"/>
  <c r="AH1474" i="6"/>
  <c r="AH1470" i="6"/>
  <c r="AK1546" i="6"/>
  <c r="AK1530" i="6"/>
  <c r="AH1446" i="6"/>
  <c r="AK1520" i="6"/>
  <c r="AH1540" i="6"/>
  <c r="AH1556" i="6"/>
  <c r="AH1602" i="6"/>
  <c r="AK1588" i="6"/>
  <c r="AK981" i="6"/>
  <c r="AH794" i="6"/>
  <c r="AK774" i="6"/>
  <c r="AH1350" i="6"/>
  <c r="AH1444" i="6"/>
  <c r="AH339" i="6"/>
  <c r="AK363" i="6"/>
  <c r="AK66" i="6"/>
  <c r="AH87" i="6"/>
  <c r="AH98" i="6"/>
  <c r="AH95" i="6"/>
  <c r="AK31" i="6"/>
  <c r="AK26" i="6"/>
  <c r="AK90" i="6"/>
  <c r="AK376" i="6"/>
  <c r="AH316" i="6"/>
  <c r="AK114" i="6"/>
  <c r="AK164" i="6"/>
  <c r="AH49" i="6"/>
  <c r="AK487" i="6"/>
  <c r="AK509" i="6"/>
  <c r="AK758" i="6"/>
  <c r="AH413" i="6"/>
  <c r="AH448" i="6"/>
  <c r="AK464" i="6"/>
  <c r="AK492" i="6"/>
  <c r="AH517" i="6"/>
  <c r="AK284" i="6"/>
  <c r="AH361" i="6"/>
  <c r="AK775" i="6"/>
  <c r="AH1298" i="6"/>
  <c r="AK750" i="6"/>
  <c r="AH919" i="6"/>
  <c r="AH1302" i="6"/>
  <c r="AH1634" i="6"/>
  <c r="AK893" i="6"/>
  <c r="AH971" i="6"/>
  <c r="AH1432" i="6"/>
  <c r="AH1020" i="6"/>
  <c r="AK1428" i="6"/>
  <c r="AK1548" i="6"/>
  <c r="AH911" i="6"/>
  <c r="AK1042" i="6"/>
  <c r="AK1458" i="6"/>
  <c r="AK1416" i="6"/>
  <c r="AK1540" i="6"/>
  <c r="AH1518" i="6"/>
  <c r="AK1567" i="6"/>
  <c r="AH1859" i="6"/>
  <c r="AH991" i="6"/>
  <c r="AH1468" i="6"/>
  <c r="AK1117" i="6"/>
  <c r="AH1476" i="6"/>
  <c r="AH1426" i="6"/>
  <c r="AK1559" i="6"/>
  <c r="AK1930" i="6"/>
  <c r="AH46" i="6"/>
  <c r="AK78" i="6"/>
  <c r="AK100" i="6"/>
  <c r="AK1923" i="6"/>
  <c r="AH177" i="6"/>
  <c r="AK44" i="6"/>
  <c r="AK314" i="6"/>
  <c r="AK132" i="6"/>
  <c r="AK272" i="6"/>
  <c r="AH163" i="6"/>
  <c r="AH1606" i="6"/>
  <c r="AH20" i="6"/>
  <c r="AH68" i="6"/>
  <c r="AH251" i="6"/>
  <c r="AK537" i="6"/>
  <c r="AK279" i="6"/>
  <c r="AK525" i="6"/>
  <c r="AK207" i="6"/>
  <c r="AK259" i="6"/>
  <c r="AK772" i="6"/>
  <c r="AH849" i="6"/>
  <c r="AK390" i="6"/>
  <c r="AK845" i="6"/>
  <c r="AH400" i="6"/>
  <c r="AH288" i="6"/>
  <c r="AK299" i="6"/>
  <c r="AH496" i="6"/>
  <c r="AK151" i="6"/>
  <c r="AK220" i="6"/>
  <c r="AH296" i="6"/>
  <c r="AK410" i="6"/>
  <c r="AK459" i="6"/>
  <c r="AH519" i="6"/>
  <c r="AH368" i="6"/>
  <c r="AK429" i="6"/>
  <c r="AK480" i="6"/>
  <c r="AH260" i="6"/>
  <c r="AK379" i="6"/>
  <c r="AH411" i="6"/>
  <c r="AK500" i="6"/>
  <c r="AH1039" i="6"/>
  <c r="AH769" i="6"/>
  <c r="AH23" i="6"/>
  <c r="AK41" i="6"/>
  <c r="AH204" i="6"/>
  <c r="AH97" i="6"/>
  <c r="AK135" i="6"/>
  <c r="AK338" i="6"/>
  <c r="AK385" i="6"/>
  <c r="AH393" i="6"/>
  <c r="AK839" i="6"/>
  <c r="AK904" i="6"/>
  <c r="AK1027" i="6"/>
  <c r="AH1121" i="6"/>
  <c r="AK889" i="6"/>
  <c r="AK1472" i="6"/>
  <c r="AK1574" i="6"/>
  <c r="AK1424" i="6"/>
  <c r="AH995" i="6"/>
  <c r="AH1032" i="6"/>
  <c r="AK1294" i="6"/>
  <c r="AK1442" i="6"/>
  <c r="AH1482" i="6"/>
  <c r="AK1570" i="6"/>
  <c r="AK1562" i="6"/>
  <c r="AH1599" i="6"/>
  <c r="AH784" i="6"/>
  <c r="AH863" i="6"/>
  <c r="AK949" i="6"/>
  <c r="AK847" i="6"/>
  <c r="AK1019" i="6"/>
  <c r="AK929" i="6"/>
  <c r="AH983" i="6"/>
  <c r="AH1035" i="6"/>
  <c r="AK973" i="6"/>
  <c r="AK1454" i="6"/>
  <c r="AK1488" i="6"/>
  <c r="AH1508" i="6"/>
  <c r="AH1615" i="6"/>
  <c r="AH1632" i="6"/>
  <c r="AK855" i="6"/>
  <c r="AK1387" i="6"/>
  <c r="AK1444" i="6"/>
  <c r="AK1536" i="6"/>
  <c r="AH1510" i="6"/>
  <c r="AH1456" i="6"/>
  <c r="AK1554" i="6"/>
  <c r="AH287" i="6"/>
  <c r="AH61" i="6"/>
  <c r="AK1583" i="6"/>
  <c r="AH1887" i="6"/>
  <c r="AH11" i="6"/>
  <c r="AK177" i="6"/>
  <c r="AH59" i="6"/>
  <c r="AH91" i="6"/>
  <c r="AH140" i="6"/>
  <c r="AH13" i="6"/>
  <c r="AK344" i="6"/>
  <c r="AK239" i="6"/>
  <c r="AH197" i="6"/>
  <c r="AH115" i="6"/>
  <c r="AK20" i="6"/>
  <c r="AH29" i="6"/>
  <c r="AH311" i="6"/>
  <c r="AH118" i="6"/>
  <c r="AH802" i="6"/>
  <c r="AK438" i="6"/>
  <c r="AK380" i="6"/>
  <c r="AH1486" i="6"/>
  <c r="AK1976" i="6"/>
  <c r="AK266" i="6"/>
  <c r="AH215" i="6"/>
  <c r="AH1903" i="6"/>
  <c r="AH1972" i="6"/>
  <c r="AH1960" i="6"/>
  <c r="AH1994" i="6"/>
  <c r="AH1851" i="6"/>
  <c r="AH194" i="6"/>
  <c r="AH446" i="6"/>
  <c r="AK13" i="6"/>
  <c r="AK62" i="6"/>
  <c r="AH101" i="6"/>
  <c r="AH444" i="6"/>
  <c r="AH123" i="6"/>
  <c r="AH3" i="6"/>
  <c r="AK52" i="6"/>
  <c r="AK337" i="6"/>
  <c r="AK37" i="6"/>
  <c r="AK324" i="6"/>
  <c r="AK251" i="6"/>
  <c r="AK391" i="6"/>
  <c r="AH858" i="6"/>
  <c r="AK881" i="6"/>
  <c r="AK173" i="6"/>
  <c r="AK643" i="6"/>
  <c r="AK542" i="6"/>
  <c r="AH695" i="6"/>
  <c r="AH207" i="6"/>
  <c r="AH187" i="6"/>
  <c r="AK367" i="6"/>
  <c r="AH540" i="6"/>
  <c r="AH271" i="6"/>
  <c r="AH690" i="6"/>
  <c r="AH253" i="6"/>
  <c r="AH463" i="6"/>
  <c r="AK319" i="6"/>
  <c r="AH623" i="6"/>
  <c r="AH703" i="6"/>
  <c r="AK898" i="6"/>
  <c r="AH1087" i="6"/>
  <c r="AK1063" i="6"/>
  <c r="AH1082" i="6"/>
  <c r="AH1149" i="6"/>
  <c r="AK1148" i="6"/>
  <c r="AH518" i="6"/>
  <c r="AK532" i="6"/>
  <c r="AK651" i="6"/>
  <c r="AH789" i="6"/>
  <c r="AH950" i="6"/>
  <c r="AH1139" i="6"/>
  <c r="AK1155" i="6"/>
  <c r="AK1200" i="6"/>
  <c r="AH1229" i="6"/>
  <c r="AH570" i="6"/>
  <c r="AK606" i="6"/>
  <c r="AK740" i="6"/>
  <c r="AH1053" i="6"/>
  <c r="AK1077" i="6"/>
  <c r="AH1152" i="6"/>
  <c r="AK806" i="6"/>
  <c r="AH1287" i="6"/>
  <c r="AK1266" i="6"/>
  <c r="AH522" i="6"/>
  <c r="AK1022" i="6"/>
  <c r="AH930" i="6"/>
  <c r="AH1323" i="6"/>
  <c r="AH1168" i="6"/>
  <c r="AH1346" i="6"/>
  <c r="AH1407" i="6"/>
  <c r="AH1395" i="6"/>
  <c r="AK1593" i="6"/>
  <c r="AK1750" i="6"/>
  <c r="AK1693" i="6"/>
  <c r="AK1684" i="6"/>
  <c r="AH1268" i="6"/>
  <c r="AK1265" i="6"/>
  <c r="AK1331" i="6"/>
  <c r="AH1425" i="6"/>
  <c r="AK1441" i="6"/>
  <c r="AH1661" i="6"/>
  <c r="AK1728" i="6"/>
  <c r="AK1242" i="6"/>
  <c r="AH1408" i="6"/>
  <c r="AH1591" i="6"/>
  <c r="AH1677" i="6"/>
  <c r="AK1319" i="6"/>
  <c r="AK1361" i="6"/>
  <c r="AH1643" i="6"/>
  <c r="AK1756" i="6"/>
  <c r="AK1735" i="6"/>
  <c r="AH1742" i="6"/>
  <c r="AK1740" i="6"/>
  <c r="AK2009" i="6"/>
  <c r="AK2047" i="6"/>
  <c r="AK1772" i="6"/>
  <c r="AH1815" i="6"/>
  <c r="AH1932" i="6"/>
  <c r="AH2010" i="6"/>
  <c r="AH2035" i="6"/>
  <c r="AK2037" i="6"/>
  <c r="AK2048" i="6"/>
  <c r="AK1675" i="6"/>
  <c r="AH1886" i="6"/>
  <c r="AK1905" i="6"/>
  <c r="AH1902" i="6"/>
  <c r="AH566" i="6"/>
  <c r="AK623" i="6"/>
  <c r="AH655" i="6"/>
  <c r="AK703" i="6"/>
  <c r="AK557" i="6"/>
  <c r="AK571" i="6"/>
  <c r="AK574" i="6"/>
  <c r="AH1045" i="6"/>
  <c r="AH1135" i="6"/>
  <c r="AH762" i="6"/>
  <c r="AH808" i="6"/>
  <c r="AH1120" i="6"/>
  <c r="AH1201" i="6"/>
  <c r="AH1291" i="6"/>
  <c r="AH682" i="6"/>
  <c r="AH714" i="6"/>
  <c r="AH780" i="6"/>
  <c r="AH1037" i="6"/>
  <c r="AK1287" i="6"/>
  <c r="AH506" i="6"/>
  <c r="AH622" i="6"/>
  <c r="AH792" i="6"/>
  <c r="AH922" i="6"/>
  <c r="AH1217" i="6"/>
  <c r="AH1678" i="6"/>
  <c r="AH1339" i="6"/>
  <c r="AK1699" i="6"/>
  <c r="AH1340" i="6"/>
  <c r="AK1370" i="6"/>
  <c r="AH1329" i="6"/>
  <c r="AK1578" i="6"/>
  <c r="AK1585" i="6"/>
  <c r="AH1626" i="6"/>
  <c r="AK1682" i="6"/>
  <c r="AH1645" i="6"/>
  <c r="AH1741" i="6"/>
  <c r="AK1729" i="6"/>
  <c r="AH1433" i="6"/>
  <c r="AK1465" i="6"/>
  <c r="AH1533" i="6"/>
  <c r="AK1714" i="6"/>
  <c r="AK1774" i="6"/>
  <c r="AH1762" i="6"/>
  <c r="AH1775" i="6"/>
  <c r="AH1838" i="6"/>
  <c r="AH1731" i="6"/>
  <c r="AK1760" i="6"/>
  <c r="AH1776" i="6"/>
  <c r="AK1964" i="6"/>
  <c r="AH1656" i="6"/>
  <c r="AK1727" i="6"/>
  <c r="AH1703" i="6"/>
  <c r="AK1915" i="6"/>
  <c r="AK1932" i="6"/>
  <c r="AH1929" i="6"/>
  <c r="AH2058" i="6"/>
  <c r="AK2017" i="6"/>
  <c r="AH1730" i="6"/>
  <c r="AH1779" i="6"/>
  <c r="AH1794" i="6"/>
  <c r="AK1926" i="6"/>
  <c r="AH1928" i="6"/>
  <c r="AH2014" i="6"/>
  <c r="AH906" i="6"/>
  <c r="AK655" i="6"/>
  <c r="AH799" i="6"/>
  <c r="AK861" i="6"/>
  <c r="AH568" i="6"/>
  <c r="AH756" i="6"/>
  <c r="AK837" i="6"/>
  <c r="AK1057" i="6"/>
  <c r="AK1114" i="6"/>
  <c r="AH800" i="6"/>
  <c r="AH651" i="6"/>
  <c r="AH875" i="6"/>
  <c r="AK1064" i="6"/>
  <c r="AK1201" i="6"/>
  <c r="AH880" i="6"/>
  <c r="AK1118" i="6"/>
  <c r="AH1222" i="6"/>
  <c r="AK1234" i="6"/>
  <c r="AK1291" i="6"/>
  <c r="AH912" i="6"/>
  <c r="AH976" i="6"/>
  <c r="AK1069" i="6"/>
  <c r="AH811" i="6"/>
  <c r="AH876" i="6"/>
  <c r="AK1171" i="6"/>
  <c r="AK1327" i="6"/>
  <c r="AH1230" i="6"/>
  <c r="AH1351" i="6"/>
  <c r="AH490" i="6"/>
  <c r="AH936" i="6"/>
  <c r="AH1000" i="6"/>
  <c r="AH1109" i="6"/>
  <c r="AH974" i="6"/>
  <c r="AK1185" i="6"/>
  <c r="AH1180" i="6"/>
  <c r="AH1299" i="6"/>
  <c r="AK1395" i="6"/>
  <c r="AH1421" i="6"/>
  <c r="AH1707" i="6"/>
  <c r="AK1339" i="6"/>
  <c r="AH1311" i="6"/>
  <c r="AK1268" i="6"/>
  <c r="AH1368" i="6"/>
  <c r="AH1668" i="6"/>
  <c r="AH1699" i="6"/>
  <c r="AK1202" i="6"/>
  <c r="AH1370" i="6"/>
  <c r="AK1591" i="6"/>
  <c r="AH1585" i="6"/>
  <c r="AK1725" i="6"/>
  <c r="AK1154" i="6"/>
  <c r="AH1273" i="6"/>
  <c r="AH1355" i="6"/>
  <c r="AK1303" i="6"/>
  <c r="AH1303" i="6"/>
  <c r="AH1319" i="6"/>
  <c r="AK1433" i="6"/>
  <c r="AH1465" i="6"/>
  <c r="AH1429" i="6"/>
  <c r="AK1485" i="6"/>
  <c r="AK1549" i="6"/>
  <c r="AK1561" i="6"/>
  <c r="AH1680" i="6"/>
  <c r="AH1724" i="6"/>
  <c r="AH1756" i="6"/>
  <c r="AK1818" i="6"/>
  <c r="AK1857" i="6"/>
  <c r="AK1999" i="6"/>
  <c r="AH1663" i="6"/>
  <c r="AK1841" i="6"/>
  <c r="AK1819" i="6"/>
  <c r="AH1953" i="6"/>
  <c r="AK1997" i="6"/>
  <c r="AH1998" i="6"/>
  <c r="AH1727" i="6"/>
  <c r="AK1759" i="6"/>
  <c r="AK1945" i="6"/>
  <c r="AK2032" i="6"/>
  <c r="AH2056" i="6"/>
  <c r="AH2049" i="6"/>
  <c r="AK1761" i="6"/>
  <c r="AK1751" i="6"/>
  <c r="AK1849" i="6"/>
  <c r="AH1905" i="6"/>
  <c r="AK2023" i="6"/>
  <c r="AK1868" i="6"/>
  <c r="AH1595" i="6"/>
  <c r="AH1686" i="6"/>
  <c r="AK1208" i="6"/>
  <c r="AK1160" i="6"/>
  <c r="AH280" i="6"/>
  <c r="AH340" i="6"/>
  <c r="AK47" i="6"/>
  <c r="AH1117" i="6"/>
  <c r="AH2053" i="6"/>
  <c r="AK2057" i="6"/>
  <c r="AK123" i="6"/>
  <c r="AK1134" i="6"/>
  <c r="AK1212" i="6"/>
  <c r="AH1366" i="6"/>
  <c r="AK1791" i="6"/>
  <c r="AK296" i="6"/>
  <c r="AK228" i="6"/>
  <c r="AH347" i="6"/>
  <c r="AH291" i="6"/>
  <c r="AK523" i="6"/>
  <c r="AK201" i="6"/>
  <c r="AH638" i="6"/>
  <c r="AH1186" i="6"/>
  <c r="AK1081" i="6"/>
  <c r="AH1333" i="6"/>
  <c r="AH1406" i="6"/>
  <c r="AK1680" i="6"/>
  <c r="AH1193" i="6"/>
  <c r="AK681" i="6"/>
  <c r="AK1110" i="6"/>
  <c r="AH230" i="6"/>
  <c r="AK456" i="6"/>
  <c r="AK316" i="6"/>
  <c r="AH726" i="6"/>
  <c r="AK60" i="6"/>
  <c r="AH93" i="6"/>
  <c r="AH659" i="6"/>
  <c r="AH1111" i="6"/>
  <c r="AK447" i="6"/>
  <c r="AK1362" i="6"/>
  <c r="AK1408" i="6"/>
  <c r="AH1586" i="6"/>
  <c r="AK1941" i="6"/>
  <c r="AK684" i="6"/>
  <c r="AK172" i="6"/>
  <c r="AK353" i="6"/>
  <c r="AH370" i="6"/>
  <c r="AK1555" i="6"/>
  <c r="AH949" i="6"/>
  <c r="AK614" i="6"/>
  <c r="AK603" i="6"/>
  <c r="AK864" i="6"/>
  <c r="AH1996" i="6"/>
  <c r="AK1193" i="6"/>
  <c r="AK1145" i="6"/>
  <c r="AH1116" i="6"/>
  <c r="AH1100" i="6"/>
  <c r="AK625" i="6"/>
  <c r="AH436" i="6"/>
  <c r="AK144" i="6"/>
  <c r="AK330" i="6"/>
  <c r="AK503" i="6"/>
  <c r="AH893" i="6"/>
  <c r="AH1554" i="6"/>
  <c r="AH183" i="6"/>
  <c r="AK1925" i="6"/>
  <c r="AK1919" i="6"/>
  <c r="AH525" i="6"/>
  <c r="AK786" i="6"/>
  <c r="AH1166" i="6"/>
  <c r="AH1404" i="6"/>
  <c r="AH2002" i="6"/>
  <c r="AH764" i="6"/>
  <c r="AH15" i="6"/>
  <c r="AK321" i="6"/>
  <c r="AH434" i="6"/>
  <c r="AH1336" i="6"/>
  <c r="AK1972" i="6"/>
  <c r="AH388" i="6"/>
  <c r="AH712" i="6"/>
  <c r="AH1846" i="6"/>
  <c r="AH2031" i="6"/>
  <c r="AK1427" i="6"/>
  <c r="AH924" i="6"/>
  <c r="AH803" i="6"/>
  <c r="AH593" i="6"/>
  <c r="AK129" i="6"/>
  <c r="AK1013" i="6"/>
  <c r="AK1602" i="6"/>
  <c r="AH901" i="6"/>
  <c r="AK195" i="6"/>
  <c r="AK737" i="6"/>
  <c r="AH647" i="6"/>
  <c r="AK1235" i="6"/>
  <c r="AH1793" i="6"/>
  <c r="AH2023" i="6"/>
  <c r="AH1952" i="6"/>
  <c r="AH1869" i="6"/>
  <c r="AH1705" i="6"/>
  <c r="AK825" i="6"/>
  <c r="AH1110" i="6"/>
  <c r="AH705" i="6"/>
  <c r="AK244" i="6"/>
  <c r="AH987" i="6"/>
  <c r="AH63" i="6"/>
  <c r="AH969" i="6"/>
  <c r="AK247" i="6"/>
  <c r="AK658" i="6"/>
  <c r="AK630" i="6"/>
  <c r="AH824" i="6"/>
  <c r="AK767" i="6"/>
  <c r="AH1255" i="6"/>
  <c r="AK1329" i="6"/>
  <c r="AH1521" i="6"/>
  <c r="AK1987" i="6"/>
  <c r="AK1076" i="6"/>
  <c r="AH1041" i="6"/>
  <c r="AK250" i="6"/>
  <c r="AH597" i="6"/>
  <c r="AK430" i="6"/>
  <c r="AH304" i="6"/>
  <c r="AH56" i="6"/>
  <c r="AH152" i="6"/>
  <c r="AK939" i="6"/>
  <c r="AH973" i="6"/>
  <c r="AH1367" i="6"/>
  <c r="AH1530" i="6"/>
  <c r="AK1607" i="6"/>
  <c r="AH100" i="6"/>
  <c r="AH324" i="6"/>
  <c r="AH537" i="6"/>
  <c r="AH420" i="6"/>
  <c r="AK1095" i="6"/>
  <c r="AH351" i="6"/>
  <c r="AK853" i="6"/>
  <c r="AK810" i="6"/>
  <c r="AK1195" i="6"/>
  <c r="AK954" i="6"/>
  <c r="AK1826" i="6"/>
  <c r="AK1659" i="6"/>
  <c r="AH1739" i="6"/>
  <c r="AK1264" i="6"/>
  <c r="AK1190" i="6"/>
  <c r="AH1272" i="6"/>
  <c r="AK1541" i="6"/>
  <c r="AH1821" i="6"/>
  <c r="AK1881" i="6"/>
  <c r="AK2028" i="6"/>
  <c r="AH1884" i="6"/>
  <c r="AH1603" i="6"/>
  <c r="AK1671" i="6"/>
  <c r="AH1619" i="6"/>
  <c r="AH1572" i="6"/>
  <c r="AK1576" i="6"/>
  <c r="AK1551" i="6"/>
  <c r="AK1511" i="6"/>
  <c r="AH1176" i="6"/>
  <c r="AK897" i="6"/>
  <c r="AH373" i="6"/>
  <c r="AK315" i="6"/>
  <c r="AH346" i="6"/>
  <c r="AK112" i="6"/>
  <c r="AK469" i="6"/>
  <c r="AK122" i="6"/>
  <c r="AH1290" i="6"/>
  <c r="AK1403" i="6"/>
  <c r="AH1982" i="6"/>
  <c r="AH452" i="6"/>
  <c r="AK1840" i="6"/>
  <c r="AK1946" i="6"/>
  <c r="AH301" i="6"/>
  <c r="AH54" i="6"/>
  <c r="AK1936" i="6"/>
  <c r="AK1939" i="6"/>
  <c r="AK1813" i="6"/>
  <c r="AH1836" i="6"/>
  <c r="AH1803" i="6"/>
  <c r="AK1900" i="6"/>
  <c r="AH1749" i="6"/>
  <c r="AH1753" i="6"/>
  <c r="AH1495" i="6"/>
  <c r="AK1527" i="6"/>
  <c r="AH1410" i="6"/>
  <c r="AK1225" i="6"/>
  <c r="AH1415" i="6"/>
  <c r="AK1215" i="6"/>
  <c r="AH988" i="6"/>
  <c r="AH604" i="6"/>
  <c r="AK432" i="6"/>
  <c r="AK55" i="6"/>
  <c r="AK807" i="6"/>
  <c r="AH34" i="6"/>
  <c r="AH298" i="6"/>
  <c r="AH397" i="6"/>
  <c r="AK1141" i="6"/>
  <c r="AK1255" i="6"/>
  <c r="AH1353" i="6"/>
  <c r="AK1798" i="6"/>
  <c r="AH1608" i="6"/>
  <c r="AH1812" i="6"/>
  <c r="AK1973" i="6"/>
  <c r="AK1873" i="6"/>
  <c r="AH1866" i="6"/>
  <c r="AK1850" i="6"/>
  <c r="AK1836" i="6"/>
  <c r="AH1922" i="6"/>
  <c r="AH1653" i="6"/>
  <c r="AH1832" i="6"/>
  <c r="AH1605" i="6"/>
  <c r="AH1231" i="6"/>
  <c r="AH1435" i="6"/>
  <c r="AK276" i="6"/>
  <c r="AH1354" i="6"/>
  <c r="AK1629" i="6"/>
  <c r="AK1538" i="6"/>
  <c r="AH1401" i="6"/>
  <c r="AK1480" i="6"/>
  <c r="AK1977" i="6"/>
  <c r="AH414" i="6"/>
  <c r="AH790" i="6"/>
  <c r="AH842" i="6"/>
  <c r="AK1236" i="6"/>
  <c r="AK982" i="6"/>
  <c r="AH903" i="6"/>
  <c r="AH1056" i="6"/>
  <c r="AH1545" i="6"/>
  <c r="AH2039" i="6"/>
  <c r="AK1814" i="6"/>
  <c r="AH1844" i="6"/>
  <c r="AH1853" i="6"/>
  <c r="AH1601" i="6"/>
  <c r="AH1642" i="6"/>
  <c r="AH1511" i="6"/>
  <c r="AK1358" i="6"/>
  <c r="AH1084" i="6"/>
  <c r="AH1068" i="6"/>
  <c r="AH1951" i="6"/>
  <c r="AH1811" i="6"/>
  <c r="AK1823" i="6"/>
  <c r="AH1799" i="6"/>
  <c r="AK1790" i="6"/>
  <c r="AK1781" i="6"/>
  <c r="AK1248" i="6"/>
  <c r="AK1951" i="6"/>
  <c r="AK1963" i="6"/>
  <c r="AH1862" i="6"/>
  <c r="AK1765" i="6"/>
  <c r="AK1572" i="6"/>
  <c r="AH1576" i="6"/>
  <c r="AK1414" i="6"/>
  <c r="AH1078" i="6"/>
  <c r="AK1068" i="6"/>
  <c r="AH1062" i="6"/>
  <c r="AH980" i="6"/>
  <c r="AK1970" i="6"/>
  <c r="AK1927" i="6"/>
  <c r="AH1908" i="6"/>
  <c r="AK1892" i="6"/>
  <c r="AK1876" i="6"/>
  <c r="AH1861" i="6"/>
  <c r="AK1811" i="6"/>
  <c r="AH1931" i="6"/>
  <c r="AH1888" i="6"/>
  <c r="AK1862" i="6"/>
  <c r="AK1860" i="6"/>
  <c r="AH1852" i="6"/>
  <c r="AH2016" i="6"/>
  <c r="AK1571" i="6"/>
  <c r="AK1829" i="6"/>
  <c r="AK1491" i="6"/>
  <c r="AK1243" i="6"/>
  <c r="AK916" i="6"/>
  <c r="AH809" i="6"/>
  <c r="AH717" i="6"/>
  <c r="AK956" i="6"/>
  <c r="AK803" i="6"/>
  <c r="AK693" i="6"/>
  <c r="AK592" i="6"/>
  <c r="AK192" i="6"/>
  <c r="AH32" i="6"/>
  <c r="AH443" i="6"/>
  <c r="AK496" i="6"/>
  <c r="AH363" i="6"/>
  <c r="AH459" i="6"/>
  <c r="AK23" i="6"/>
  <c r="AK105" i="6"/>
  <c r="AK425" i="6"/>
  <c r="AH965" i="6"/>
  <c r="AK1009" i="6"/>
  <c r="AK1017" i="6"/>
  <c r="AK768" i="6"/>
  <c r="AH1566" i="6"/>
  <c r="AH900" i="6"/>
  <c r="AH1007" i="6"/>
  <c r="AK1522" i="6"/>
  <c r="AK1514" i="6"/>
  <c r="AH1976" i="6"/>
  <c r="AK1883" i="6"/>
  <c r="AK38" i="6"/>
  <c r="AK1903" i="6"/>
  <c r="AH1872" i="6"/>
  <c r="AK269" i="6"/>
  <c r="AH584" i="6"/>
  <c r="AK727" i="6"/>
  <c r="AK679" i="6"/>
  <c r="AK695" i="6"/>
  <c r="AK175" i="6"/>
  <c r="AH438" i="6"/>
  <c r="AK439" i="6"/>
  <c r="AK821" i="6"/>
  <c r="AK1191" i="6"/>
  <c r="AK1189" i="6"/>
  <c r="AK1183" i="6"/>
  <c r="AK619" i="6"/>
  <c r="AH962" i="6"/>
  <c r="AK1372" i="6"/>
  <c r="AK1273" i="6"/>
  <c r="AK1493" i="6"/>
  <c r="AH1549" i="6"/>
  <c r="AK1736" i="6"/>
  <c r="AH1773" i="6"/>
  <c r="AK1709" i="6"/>
  <c r="AH1711" i="6"/>
  <c r="AH1938" i="6"/>
  <c r="AK1953" i="6"/>
  <c r="AH1967" i="6"/>
  <c r="AK2056" i="6"/>
  <c r="AK948" i="6"/>
  <c r="AH744" i="6"/>
  <c r="AH874" i="6"/>
  <c r="AK743" i="6"/>
  <c r="AH735" i="6"/>
  <c r="AH752" i="6"/>
  <c r="AK436" i="6"/>
  <c r="AK80" i="6"/>
  <c r="AK453" i="6"/>
  <c r="AH477" i="6"/>
  <c r="AK513" i="6"/>
  <c r="AH7" i="6"/>
  <c r="AK274" i="6"/>
  <c r="AH484" i="6"/>
  <c r="AH297" i="6"/>
  <c r="AH524" i="6"/>
  <c r="AK489" i="6"/>
  <c r="AH923" i="6"/>
  <c r="AH941" i="6"/>
  <c r="AK34" i="6"/>
  <c r="AH103" i="6"/>
  <c r="AK323" i="6"/>
  <c r="AH935" i="6"/>
  <c r="AH947" i="6"/>
  <c r="AK1464" i="6"/>
  <c r="AK1568" i="6"/>
  <c r="AK1558" i="6"/>
  <c r="AK969" i="6"/>
  <c r="AH1001" i="6"/>
  <c r="AH1516" i="6"/>
  <c r="AK1614" i="6"/>
  <c r="AH1371" i="6"/>
  <c r="AH1590" i="6"/>
  <c r="AH1033" i="6"/>
  <c r="AK726" i="6"/>
  <c r="AK1306" i="6"/>
  <c r="AK1851" i="6"/>
  <c r="AH779" i="6"/>
  <c r="AH748" i="6"/>
  <c r="AH611" i="6"/>
  <c r="AH583" i="6"/>
  <c r="AH683" i="6"/>
  <c r="AH718" i="6"/>
  <c r="AH782" i="6"/>
  <c r="AH1098" i="6"/>
  <c r="AH1191" i="6"/>
  <c r="AK1293" i="6"/>
  <c r="AK1163" i="6"/>
  <c r="AH1240" i="6"/>
  <c r="AH1238" i="6"/>
  <c r="AK1096" i="6"/>
  <c r="AH1194" i="6"/>
  <c r="AH1330" i="6"/>
  <c r="AK1146" i="6"/>
  <c r="AK1396" i="6"/>
  <c r="AH1726" i="6"/>
  <c r="AH1768" i="6"/>
  <c r="AH1826" i="6"/>
  <c r="AH1341" i="6"/>
  <c r="AK1411" i="6"/>
  <c r="AH1613" i="6"/>
  <c r="AK1802" i="6"/>
  <c r="AH1378" i="6"/>
  <c r="AH1830" i="6"/>
  <c r="AK1656" i="6"/>
  <c r="AK1703" i="6"/>
  <c r="AH1824" i="6"/>
  <c r="AH1847" i="6"/>
  <c r="AH1878" i="6"/>
  <c r="AH1969" i="6"/>
  <c r="AK1961" i="6"/>
  <c r="AK1967" i="6"/>
  <c r="AH2012" i="6"/>
  <c r="AK2058" i="6"/>
  <c r="AK2049" i="6"/>
  <c r="AH1635" i="6"/>
  <c r="AH1687" i="6"/>
  <c r="AK1730" i="6"/>
  <c r="AK1779" i="6"/>
  <c r="AK1716" i="6"/>
  <c r="AH1804" i="6"/>
  <c r="AH2046" i="6"/>
  <c r="AK2059" i="6"/>
  <c r="AH2006" i="6"/>
  <c r="AH2044" i="6"/>
  <c r="AK604" i="6"/>
  <c r="AK1227" i="6"/>
  <c r="AK1204" i="6"/>
  <c r="AK964" i="6"/>
  <c r="AK581" i="6"/>
  <c r="AH182" i="6"/>
  <c r="AK465" i="6"/>
  <c r="AH371" i="6"/>
  <c r="AH451" i="6"/>
  <c r="AH967" i="6"/>
  <c r="AH450" i="6"/>
  <c r="AH425" i="6"/>
  <c r="AH1397" i="6"/>
  <c r="AH1031" i="6"/>
  <c r="AH1334" i="6"/>
  <c r="AK1466" i="6"/>
  <c r="AH1418" i="6"/>
  <c r="AH1637" i="6"/>
  <c r="AK1373" i="6"/>
  <c r="AK116" i="6"/>
  <c r="AK1960" i="6"/>
  <c r="AK2025" i="6"/>
  <c r="AK9" i="6"/>
  <c r="AH36" i="6"/>
  <c r="AK258" i="6"/>
  <c r="AH553" i="6"/>
  <c r="AK616" i="6"/>
  <c r="AK189" i="6"/>
  <c r="AK564" i="6"/>
  <c r="AH595" i="6"/>
  <c r="AK796" i="6"/>
  <c r="AK816" i="6"/>
  <c r="AK928" i="6"/>
  <c r="AK1085" i="6"/>
  <c r="AH1059" i="6"/>
  <c r="AK978" i="6"/>
  <c r="AH1469" i="6"/>
  <c r="AH1592" i="6"/>
  <c r="AK1406" i="6"/>
  <c r="AH1279" i="6"/>
  <c r="AK1597" i="6"/>
  <c r="AK1839" i="6"/>
  <c r="AK2031" i="6"/>
  <c r="AK1744" i="6"/>
  <c r="AH1617" i="6"/>
  <c r="AH1646" i="6"/>
  <c r="AK1988" i="6"/>
  <c r="AH720" i="6"/>
  <c r="AK843" i="6"/>
  <c r="AH728" i="6"/>
  <c r="AK270" i="6"/>
  <c r="AK25" i="6"/>
  <c r="AH268" i="6"/>
  <c r="AK354" i="6"/>
  <c r="AK443" i="6"/>
  <c r="AH26" i="6"/>
  <c r="AK368" i="6"/>
  <c r="AK417" i="6"/>
  <c r="AK127" i="6"/>
  <c r="AH798" i="6"/>
  <c r="AK1047" i="6"/>
  <c r="AH1391" i="6"/>
  <c r="AH1504" i="6"/>
  <c r="AK1594" i="6"/>
  <c r="AK931" i="6"/>
  <c r="AH1352" i="6"/>
  <c r="AK917" i="6"/>
  <c r="AK977" i="6"/>
  <c r="AH1316" i="6"/>
  <c r="AK61" i="6"/>
  <c r="AK1856" i="6"/>
  <c r="AK706" i="6"/>
  <c r="AK749" i="6"/>
  <c r="AH833" i="6"/>
  <c r="AK687" i="6"/>
  <c r="AK852" i="6"/>
  <c r="AK733" i="6"/>
  <c r="AK639" i="6"/>
  <c r="AH1147" i="6"/>
  <c r="AK1197" i="6"/>
  <c r="AH1088" i="6"/>
  <c r="AK1217" i="6"/>
  <c r="AH1697" i="6"/>
  <c r="AK1380" i="6"/>
  <c r="AH1388" i="6"/>
  <c r="AH1529" i="6"/>
  <c r="AH1774" i="6"/>
  <c r="AK1835" i="6"/>
  <c r="AH1894" i="6"/>
  <c r="AH1890" i="6"/>
  <c r="AK1984" i="6"/>
  <c r="AH1970" i="6"/>
  <c r="AH1955" i="6"/>
  <c r="AK1908" i="6"/>
  <c r="AK1858" i="6"/>
  <c r="AH1833" i="6"/>
  <c r="AK2033" i="6"/>
  <c r="AK2013" i="6"/>
  <c r="AH1959" i="6"/>
  <c r="AH1943" i="6"/>
  <c r="AH1939" i="6"/>
  <c r="AK1869" i="6"/>
  <c r="AK1861" i="6"/>
  <c r="AK1797" i="6"/>
  <c r="AH1873" i="6"/>
  <c r="AK1853" i="6"/>
  <c r="AK1852" i="6"/>
  <c r="AH1850" i="6"/>
  <c r="AH1823" i="6"/>
  <c r="AK1799" i="6"/>
  <c r="AK2024" i="6"/>
  <c r="AH1900" i="6"/>
  <c r="AK1769" i="6"/>
  <c r="AH1702" i="6"/>
  <c r="AH1690" i="6"/>
  <c r="AH1641" i="6"/>
  <c r="AK1641" i="6"/>
  <c r="AK1611" i="6"/>
  <c r="AH1587" i="6"/>
  <c r="AH1865" i="6"/>
  <c r="AH1854" i="6"/>
  <c r="AK1854" i="6"/>
  <c r="AK1749" i="6"/>
  <c r="AK1706" i="6"/>
  <c r="AK1595" i="6"/>
  <c r="AK1805" i="6"/>
  <c r="AK1651" i="6"/>
  <c r="AK1619" i="6"/>
  <c r="AK1577" i="6"/>
  <c r="AH1809" i="6"/>
  <c r="AH1673" i="6"/>
  <c r="AH1551" i="6"/>
  <c r="AK1503" i="6"/>
  <c r="AK1443" i="6"/>
  <c r="AK1423" i="6"/>
  <c r="AK1499" i="6"/>
  <c r="AK1471" i="6"/>
  <c r="AK1310" i="6"/>
  <c r="AK1102" i="6"/>
  <c r="AK1086" i="6"/>
  <c r="AK1070" i="6"/>
  <c r="AH1301" i="6"/>
  <c r="AK1126" i="6"/>
  <c r="AK988" i="6"/>
  <c r="AK1447" i="6"/>
  <c r="AH1243" i="6"/>
  <c r="AK1100" i="6"/>
  <c r="AK1094" i="6"/>
  <c r="AK1078" i="6"/>
  <c r="AK1062" i="6"/>
  <c r="AK980" i="6"/>
  <c r="AK809" i="6"/>
  <c r="AH725" i="6"/>
  <c r="AK717" i="6"/>
  <c r="AK697" i="6"/>
  <c r="AK636" i="6"/>
  <c r="AH559" i="6"/>
  <c r="AK1192" i="6"/>
  <c r="AH1026" i="6"/>
  <c r="AK924" i="6"/>
  <c r="AH843" i="6"/>
  <c r="AK764" i="6"/>
  <c r="AH964" i="6"/>
  <c r="AK932" i="6"/>
  <c r="AH905" i="6"/>
  <c r="AH890" i="6"/>
  <c r="AK860" i="6"/>
  <c r="AH754" i="6"/>
  <c r="AK751" i="6"/>
  <c r="AH1018" i="6"/>
  <c r="AH940" i="6"/>
  <c r="AH539" i="6"/>
  <c r="AH312" i="6"/>
  <c r="AK657" i="6"/>
  <c r="AK613" i="6"/>
  <c r="AH270" i="6"/>
  <c r="AK547" i="6"/>
  <c r="AK713" i="6"/>
  <c r="AH569" i="6"/>
  <c r="AH404" i="6"/>
  <c r="AH372" i="6"/>
  <c r="AK223" i="6"/>
  <c r="AH184" i="6"/>
  <c r="AK184" i="6"/>
  <c r="AK109" i="6"/>
  <c r="AH216" i="6"/>
  <c r="AH174" i="6"/>
  <c r="AK35" i="6"/>
  <c r="AK224" i="6"/>
  <c r="AK1" i="6"/>
  <c r="AH10" i="6"/>
  <c r="AH154" i="6"/>
  <c r="AH65" i="6"/>
  <c r="AH120" i="6"/>
  <c r="AK32" i="6"/>
  <c r="AK82" i="6"/>
  <c r="AK106" i="6"/>
  <c r="AK159" i="6"/>
  <c r="AH244" i="6"/>
  <c r="AH252" i="6"/>
  <c r="AK512" i="6"/>
  <c r="AK365" i="6"/>
  <c r="AH495" i="6"/>
  <c r="AH285" i="6"/>
  <c r="AH309" i="6"/>
  <c r="AK137" i="6"/>
  <c r="AH320" i="6"/>
  <c r="AK331" i="6"/>
  <c r="AH394" i="6"/>
  <c r="AH458" i="6"/>
  <c r="AH160" i="6"/>
  <c r="AK24" i="6"/>
  <c r="AH188" i="6"/>
  <c r="AH57" i="6"/>
  <c r="AK161" i="6"/>
  <c r="AH328" i="6"/>
  <c r="AH377" i="6"/>
  <c r="AH482" i="6"/>
  <c r="AK505" i="6"/>
  <c r="AK516" i="6"/>
  <c r="AK349" i="6"/>
  <c r="AK428" i="6"/>
  <c r="AK466" i="6"/>
  <c r="AH403" i="6"/>
  <c r="AK403" i="6"/>
  <c r="AH410" i="6"/>
  <c r="AH427" i="6"/>
  <c r="AK435" i="6"/>
  <c r="AK442" i="6"/>
  <c r="AH467" i="6"/>
  <c r="AK2011" i="6"/>
  <c r="AK1952" i="6"/>
  <c r="AH2033" i="6"/>
  <c r="AH1963" i="6"/>
  <c r="AH1914" i="6"/>
  <c r="AH1876" i="6"/>
  <c r="AK2041" i="6"/>
  <c r="AH1981" i="6"/>
  <c r="AH1962" i="6"/>
  <c r="AK1935" i="6"/>
  <c r="AK1931" i="6"/>
  <c r="AK1888" i="6"/>
  <c r="AK1866" i="6"/>
  <c r="AH1965" i="6"/>
  <c r="AK1965" i="6"/>
  <c r="AK1922" i="6"/>
  <c r="AK1917" i="6"/>
  <c r="AK1702" i="6"/>
  <c r="AH1579" i="6"/>
  <c r="AK1579" i="6"/>
  <c r="AH1667" i="6"/>
  <c r="AH1805" i="6"/>
  <c r="AH1717" i="6"/>
  <c r="AK1674" i="6"/>
  <c r="AK1670" i="6"/>
  <c r="AH1609" i="6"/>
  <c r="AH1577" i="6"/>
  <c r="AK1673" i="6"/>
  <c r="AK1519" i="6"/>
  <c r="AH1573" i="6"/>
  <c r="AK1467" i="6"/>
  <c r="AH1515" i="6"/>
  <c r="AK1410" i="6"/>
  <c r="AH1289" i="6"/>
  <c r="AH1228" i="6"/>
  <c r="AK1435" i="6"/>
  <c r="AH1414" i="6"/>
  <c r="AK1263" i="6"/>
  <c r="AK1247" i="6"/>
  <c r="AH1244" i="6"/>
  <c r="AH1129" i="6"/>
  <c r="AK1177" i="6"/>
  <c r="AK886" i="6"/>
  <c r="AK668" i="6"/>
  <c r="AH572" i="6"/>
  <c r="AH956" i="6"/>
  <c r="AK857" i="6"/>
  <c r="AK736" i="6"/>
  <c r="AK701" i="6"/>
  <c r="AK1144" i="6"/>
  <c r="AH867" i="6"/>
  <c r="AH835" i="6"/>
  <c r="AK700" i="6"/>
  <c r="AK246" i="6"/>
  <c r="AH231" i="6"/>
  <c r="AK200" i="6"/>
  <c r="AH673" i="6"/>
  <c r="AH661" i="6"/>
  <c r="AH609" i="6"/>
  <c r="AK550" i="6"/>
  <c r="AK653" i="6"/>
  <c r="AK621" i="6"/>
  <c r="AK589" i="6"/>
  <c r="AK538" i="6"/>
  <c r="AH684" i="6"/>
  <c r="AK656" i="6"/>
  <c r="AH649" i="6"/>
  <c r="AK554" i="6"/>
  <c r="AK232" i="6"/>
  <c r="AK264" i="6"/>
  <c r="AH208" i="6"/>
  <c r="AK21" i="6"/>
  <c r="AK214" i="6"/>
  <c r="AH210" i="6"/>
  <c r="AK185" i="6"/>
  <c r="AK168" i="6"/>
  <c r="AK248" i="6"/>
  <c r="AK99" i="6"/>
  <c r="AK33" i="6"/>
  <c r="AH12" i="6"/>
  <c r="AH73" i="6"/>
  <c r="AH82" i="6"/>
  <c r="AH281" i="6"/>
  <c r="AK499" i="6"/>
  <c r="AK290" i="6"/>
  <c r="AK357" i="6"/>
  <c r="AH485" i="6"/>
  <c r="AK495" i="6"/>
  <c r="AH329" i="6"/>
  <c r="AK341" i="6"/>
  <c r="AH129" i="6"/>
  <c r="AK501" i="6"/>
  <c r="AK511" i="6"/>
  <c r="AK892" i="6"/>
  <c r="AH42" i="6"/>
  <c r="AK328" i="6"/>
  <c r="AK408" i="6"/>
  <c r="AH461" i="6"/>
  <c r="AH283" i="6"/>
  <c r="AK371" i="6"/>
  <c r="AH378" i="6"/>
  <c r="AH17" i="6"/>
  <c r="AK113" i="6"/>
  <c r="AH1966" i="6"/>
  <c r="AH1868" i="6"/>
  <c r="AK1828" i="6"/>
  <c r="AK1924" i="6"/>
  <c r="AH2041" i="6"/>
  <c r="AH1973" i="6"/>
  <c r="AK1803" i="6"/>
  <c r="AK2016" i="6"/>
  <c r="AH2007" i="6"/>
  <c r="AK1912" i="6"/>
  <c r="AK1909" i="6"/>
  <c r="AK1896" i="6"/>
  <c r="AK1734" i="6"/>
  <c r="AK1733" i="6"/>
  <c r="AK1721" i="6"/>
  <c r="AK1701" i="6"/>
  <c r="AK1580" i="6"/>
  <c r="AH1571" i="6"/>
  <c r="AK1795" i="6"/>
  <c r="AH1785" i="6"/>
  <c r="AK1612" i="6"/>
  <c r="AK1603" i="6"/>
  <c r="AK1601" i="6"/>
  <c r="AH1685" i="6"/>
  <c r="AH1658" i="6"/>
  <c r="AK1569" i="6"/>
  <c r="AH1487" i="6"/>
  <c r="AH1479" i="6"/>
  <c r="AK1479" i="6"/>
  <c r="AK1573" i="6"/>
  <c r="AK1455" i="6"/>
  <c r="AK1364" i="6"/>
  <c r="AH1237" i="6"/>
  <c r="AK1108" i="6"/>
  <c r="AK1261" i="6"/>
  <c r="AH1260" i="6"/>
  <c r="AH1248" i="6"/>
  <c r="AH1221" i="6"/>
  <c r="AK1176" i="6"/>
  <c r="AH1161" i="6"/>
  <c r="AH1049" i="6"/>
  <c r="AK1128" i="6"/>
  <c r="AH1177" i="6"/>
  <c r="AH668" i="6"/>
  <c r="AH825" i="6"/>
  <c r="AK744" i="6"/>
  <c r="AK685" i="6"/>
  <c r="AK539" i="6"/>
  <c r="AH166" i="6"/>
  <c r="AK661" i="6"/>
  <c r="AK629" i="6"/>
  <c r="AH625" i="6"/>
  <c r="AK565" i="6"/>
  <c r="AH531" i="6"/>
  <c r="AK256" i="6"/>
  <c r="AH743" i="6"/>
  <c r="AK605" i="6"/>
  <c r="AH206" i="6"/>
  <c r="AH77" i="6"/>
  <c r="AK218" i="6"/>
  <c r="AH214" i="6"/>
  <c r="AK198" i="6"/>
  <c r="AH45" i="6"/>
  <c r="AK67" i="6"/>
  <c r="AK136" i="6"/>
  <c r="AK58" i="6"/>
  <c r="AH416" i="6"/>
  <c r="AK440" i="6"/>
  <c r="AK373" i="6"/>
  <c r="AK405" i="6"/>
  <c r="AH493" i="6"/>
  <c r="AK521" i="6"/>
  <c r="AH137" i="6"/>
  <c r="AH362" i="6"/>
  <c r="AH426" i="6"/>
  <c r="AH501" i="6"/>
  <c r="AK870" i="6"/>
  <c r="AK160" i="6"/>
  <c r="AH130" i="6"/>
  <c r="AK71" i="6"/>
  <c r="AK79" i="6"/>
  <c r="AK384" i="6"/>
  <c r="AH408" i="6"/>
  <c r="AK477" i="6"/>
  <c r="AH277" i="6"/>
  <c r="AK277" i="6"/>
  <c r="AK449" i="6"/>
  <c r="AK483" i="6"/>
  <c r="AK339" i="6"/>
  <c r="AK395" i="6"/>
  <c r="AH435" i="6"/>
  <c r="AK56" i="6"/>
  <c r="AH66" i="6"/>
  <c r="AK138" i="6"/>
  <c r="AH1828" i="6"/>
  <c r="AH1611" i="6"/>
  <c r="AK1587" i="6"/>
  <c r="AK1865" i="6"/>
  <c r="AK1785" i="6"/>
  <c r="AH1612" i="6"/>
  <c r="AH1584" i="6"/>
  <c r="AK1717" i="6"/>
  <c r="AH1669" i="6"/>
  <c r="AK1669" i="6"/>
  <c r="AK1609" i="6"/>
  <c r="AK1809" i="6"/>
  <c r="AK1686" i="6"/>
  <c r="AK1685" i="6"/>
  <c r="AK1605" i="6"/>
  <c r="AH1503" i="6"/>
  <c r="AK1459" i="6"/>
  <c r="AK1431" i="6"/>
  <c r="AH1451" i="6"/>
  <c r="AK1439" i="6"/>
  <c r="AH1475" i="6"/>
  <c r="AH1305" i="6"/>
  <c r="AH1070" i="6"/>
  <c r="AH1427" i="6"/>
  <c r="AH1409" i="6"/>
  <c r="AH1314" i="6"/>
  <c r="AH1377" i="6"/>
  <c r="AK1342" i="6"/>
  <c r="AK1209" i="6"/>
  <c r="AK1140" i="6"/>
  <c r="AH819" i="6"/>
  <c r="AK720" i="6"/>
  <c r="AH801" i="6"/>
  <c r="AK716" i="6"/>
  <c r="AH709" i="6"/>
  <c r="AK704" i="6"/>
  <c r="AH897" i="6"/>
  <c r="AH828" i="6"/>
  <c r="AH721" i="6"/>
  <c r="AH1285" i="6"/>
  <c r="AK1156" i="6"/>
  <c r="AH996" i="6"/>
  <c r="AK882" i="6"/>
  <c r="AK827" i="6"/>
  <c r="AK551" i="6"/>
  <c r="AK534" i="6"/>
  <c r="AK240" i="6"/>
  <c r="AH191" i="6"/>
  <c r="AH613" i="6"/>
  <c r="AK597" i="6"/>
  <c r="AK577" i="6"/>
  <c r="AK735" i="6"/>
  <c r="AK669" i="6"/>
  <c r="AH538" i="6"/>
  <c r="AH672" i="6"/>
  <c r="AK665" i="6"/>
  <c r="AK640" i="6"/>
  <c r="AH624" i="6"/>
  <c r="AK601" i="6"/>
  <c r="AK535" i="6"/>
  <c r="AK340" i="6"/>
  <c r="AH308" i="6"/>
  <c r="AH263" i="6"/>
  <c r="AK263" i="6"/>
  <c r="AK178" i="6"/>
  <c r="AK176" i="6"/>
  <c r="AK167" i="6"/>
  <c r="AK141" i="6"/>
  <c r="AH255" i="6"/>
  <c r="AK182" i="6"/>
  <c r="AK111" i="6"/>
  <c r="AH146" i="6"/>
  <c r="AH136" i="6"/>
  <c r="AH106" i="6"/>
  <c r="AK281" i="6"/>
  <c r="AK386" i="6"/>
  <c r="AH418" i="6"/>
  <c r="AK418" i="6"/>
  <c r="AH499" i="6"/>
  <c r="AH306" i="6"/>
  <c r="AH381" i="6"/>
  <c r="AH465" i="6"/>
  <c r="AK485" i="6"/>
  <c r="AK355" i="6"/>
  <c r="AK419" i="6"/>
  <c r="AK481" i="6"/>
  <c r="AH870" i="6"/>
  <c r="AH433" i="6"/>
  <c r="AH220" i="6"/>
  <c r="AH315" i="6"/>
  <c r="AH395" i="6"/>
  <c r="AK7" i="6"/>
  <c r="AK95" i="6"/>
  <c r="AK519" i="6"/>
  <c r="AH376" i="6"/>
  <c r="AK401" i="6"/>
  <c r="AK445" i="6"/>
  <c r="AK347" i="6"/>
  <c r="AH379" i="6"/>
  <c r="AK411" i="6"/>
  <c r="AH838" i="6"/>
  <c r="AK838" i="6"/>
  <c r="AK1011" i="6"/>
  <c r="AK1039" i="6"/>
  <c r="AH854" i="6"/>
  <c r="AH41" i="6"/>
  <c r="AH89" i="6"/>
  <c r="AK97" i="6"/>
  <c r="AK145" i="6"/>
  <c r="AH153" i="6"/>
  <c r="AK298" i="6"/>
  <c r="AH338" i="6"/>
  <c r="AK370" i="6"/>
  <c r="AK402" i="6"/>
  <c r="AH317" i="6"/>
  <c r="AH457" i="6"/>
  <c r="AK457" i="6"/>
  <c r="AH1027" i="6"/>
  <c r="AK947" i="6"/>
  <c r="AK959" i="6"/>
  <c r="AK1298" i="6"/>
  <c r="AH1047" i="6"/>
  <c r="AK1397" i="6"/>
  <c r="AH1012" i="6"/>
  <c r="AK1552" i="6"/>
  <c r="AK1422" i="6"/>
  <c r="AH1574" i="6"/>
  <c r="AH523" i="6"/>
  <c r="AH1046" i="6"/>
  <c r="AK766" i="6"/>
  <c r="AK913" i="6"/>
  <c r="AK793" i="6"/>
  <c r="AK1029" i="6"/>
  <c r="AK1274" i="6"/>
  <c r="AK1375" i="6"/>
  <c r="AK1432" i="6"/>
  <c r="AK1020" i="6"/>
  <c r="AH1050" i="6"/>
  <c r="AK1506" i="6"/>
  <c r="AK900" i="6"/>
  <c r="AK953" i="6"/>
  <c r="AH929" i="6"/>
  <c r="AK1035" i="6"/>
  <c r="AK1051" i="6"/>
  <c r="AK1371" i="6"/>
  <c r="AK1367" i="6"/>
  <c r="AK1379" i="6"/>
  <c r="AH1546" i="6"/>
  <c r="AH1488" i="6"/>
  <c r="AK1502" i="6"/>
  <c r="AH1520" i="6"/>
  <c r="AK1518" i="6"/>
  <c r="AK1615" i="6"/>
  <c r="AH1588" i="6"/>
  <c r="AH774" i="6"/>
  <c r="AK933" i="6"/>
  <c r="AK1348" i="6"/>
  <c r="AK1385" i="6"/>
  <c r="AK1450" i="6"/>
  <c r="AK1290" i="6"/>
  <c r="AH1338" i="6"/>
  <c r="AK1328" i="6"/>
  <c r="AK1476" i="6"/>
  <c r="AH1526" i="6"/>
  <c r="AH1628" i="6"/>
  <c r="AK1899" i="6"/>
  <c r="AK1920" i="6"/>
  <c r="AH1930" i="6"/>
  <c r="AK147" i="6"/>
  <c r="AK169" i="6"/>
  <c r="AH78" i="6"/>
  <c r="AK473" i="6"/>
  <c r="AH352" i="6"/>
  <c r="AH396" i="6"/>
  <c r="AH421" i="6"/>
  <c r="AK421" i="6"/>
  <c r="AK524" i="6"/>
  <c r="AK152" i="6"/>
  <c r="AK289" i="6"/>
  <c r="AH325" i="6"/>
  <c r="AH795" i="6"/>
  <c r="AH921" i="6"/>
  <c r="AH957" i="6"/>
  <c r="AK734" i="6"/>
  <c r="AH945" i="6"/>
  <c r="AK967" i="6"/>
  <c r="AH823" i="6"/>
  <c r="AK5" i="6"/>
  <c r="AH74" i="6"/>
  <c r="AK72" i="6"/>
  <c r="AK81" i="6"/>
  <c r="AK441" i="6"/>
  <c r="AH369" i="6"/>
  <c r="AH307" i="6"/>
  <c r="AH353" i="6"/>
  <c r="AH417" i="6"/>
  <c r="AH503" i="6"/>
  <c r="AK291" i="6"/>
  <c r="AK491" i="6"/>
  <c r="AK798" i="6"/>
  <c r="AK935" i="6"/>
  <c r="AH1054" i="6"/>
  <c r="AH1003" i="6"/>
  <c r="AK1003" i="6"/>
  <c r="AK965" i="6"/>
  <c r="AH1270" i="6"/>
  <c r="AH1322" i="6"/>
  <c r="AK1354" i="6"/>
  <c r="AK1023" i="6"/>
  <c r="AK1344" i="6"/>
  <c r="AK1374" i="6"/>
  <c r="AK1430" i="6"/>
  <c r="AK1024" i="6"/>
  <c r="AH1278" i="6"/>
  <c r="AK1393" i="6"/>
  <c r="AH504" i="6"/>
  <c r="AK813" i="6"/>
  <c r="AH931" i="6"/>
  <c r="AK1046" i="6"/>
  <c r="AH814" i="6"/>
  <c r="AH1017" i="6"/>
  <c r="AH768" i="6"/>
  <c r="AH1274" i="6"/>
  <c r="AH1399" i="6"/>
  <c r="AK1050" i="6"/>
  <c r="AK1336" i="6"/>
  <c r="AK1482" i="6"/>
  <c r="AH1562" i="6"/>
  <c r="AK1599" i="6"/>
  <c r="AK1891" i="6"/>
  <c r="AK863" i="6"/>
  <c r="AK911" i="6"/>
  <c r="AK742" i="6"/>
  <c r="AH1021" i="6"/>
  <c r="AK791" i="6"/>
  <c r="AK993" i="6"/>
  <c r="AK983" i="6"/>
  <c r="AK1043" i="6"/>
  <c r="AH1332" i="6"/>
  <c r="AK1460" i="6"/>
  <c r="AH1008" i="6"/>
  <c r="AH1028" i="6"/>
  <c r="AH1360" i="6"/>
  <c r="AK1470" i="6"/>
  <c r="AH1502" i="6"/>
  <c r="AK1508" i="6"/>
  <c r="AK1632" i="6"/>
  <c r="AH1582" i="6"/>
  <c r="AK963" i="6"/>
  <c r="AK812" i="6"/>
  <c r="AH822" i="6"/>
  <c r="AH937" i="6"/>
  <c r="AK961" i="6"/>
  <c r="AH985" i="6"/>
  <c r="AH1004" i="6"/>
  <c r="AH1016" i="6"/>
  <c r="AH1034" i="6"/>
  <c r="AK1044" i="6"/>
  <c r="AK1462" i="6"/>
  <c r="AH50" i="6"/>
  <c r="AK434" i="6"/>
  <c r="AH469" i="6"/>
  <c r="AH236" i="6"/>
  <c r="AK497" i="6"/>
  <c r="AH862" i="6"/>
  <c r="AK908" i="6"/>
  <c r="AK923" i="6"/>
  <c r="AH114" i="6"/>
  <c r="AK6" i="6"/>
  <c r="AH105" i="6"/>
  <c r="AK49" i="6"/>
  <c r="AH96" i="6"/>
  <c r="AK450" i="6"/>
  <c r="AK369" i="6"/>
  <c r="AK413" i="6"/>
  <c r="AH472" i="6"/>
  <c r="AK517" i="6"/>
  <c r="AK475" i="6"/>
  <c r="AH515" i="6"/>
  <c r="AH1282" i="6"/>
  <c r="AK919" i="6"/>
  <c r="AH939" i="6"/>
  <c r="AK1391" i="6"/>
  <c r="AH1405" i="6"/>
  <c r="AH989" i="6"/>
  <c r="AH1024" i="6"/>
  <c r="AK1036" i="6"/>
  <c r="AK1048" i="6"/>
  <c r="AK1492" i="6"/>
  <c r="AK1534" i="6"/>
  <c r="AH1621" i="6"/>
  <c r="AK1542" i="6"/>
  <c r="AK1634" i="6"/>
  <c r="AH776" i="6"/>
  <c r="AK776" i="6"/>
  <c r="AK1005" i="6"/>
  <c r="AH846" i="6"/>
  <c r="AH927" i="6"/>
  <c r="AK927" i="6"/>
  <c r="AK951" i="6"/>
  <c r="AK1363" i="6"/>
  <c r="AK1334" i="6"/>
  <c r="AK1352" i="6"/>
  <c r="AK995" i="6"/>
  <c r="AK1032" i="6"/>
  <c r="AK1494" i="6"/>
  <c r="AH1506" i="6"/>
  <c r="AK1478" i="6"/>
  <c r="AH1560" i="6"/>
  <c r="AH1614" i="6"/>
  <c r="AH1286" i="6"/>
  <c r="AK1474" i="6"/>
  <c r="AK1332" i="6"/>
  <c r="AK1008" i="6"/>
  <c r="AK1859" i="6"/>
  <c r="AK474" i="6"/>
  <c r="AH963" i="6"/>
  <c r="AK955" i="6"/>
  <c r="AH997" i="6"/>
  <c r="AH787" i="6"/>
  <c r="AH1320" i="6"/>
  <c r="AH1420" i="6"/>
  <c r="AK991" i="6"/>
  <c r="AK985" i="6"/>
  <c r="AH1044" i="6"/>
  <c r="AK1526" i="6"/>
  <c r="AH1550" i="6"/>
  <c r="AH1496" i="6"/>
  <c r="AK1496" i="6"/>
  <c r="AK1426" i="6"/>
  <c r="AH1448" i="6"/>
  <c r="AH1899" i="6"/>
  <c r="AK1871" i="6"/>
  <c r="AH1880" i="6"/>
  <c r="AK1880" i="6"/>
  <c r="AK70" i="6"/>
  <c r="AK50" i="6"/>
  <c r="AK260" i="6"/>
  <c r="AK896" i="6"/>
  <c r="AK987" i="6"/>
  <c r="AH807" i="6"/>
  <c r="AK204" i="6"/>
  <c r="AK63" i="6"/>
  <c r="AK88" i="6"/>
  <c r="AK74" i="6"/>
  <c r="AK119" i="6"/>
  <c r="AH135" i="6"/>
  <c r="AK8" i="6"/>
  <c r="AH72" i="6"/>
  <c r="AH487" i="6"/>
  <c r="AH364" i="6"/>
  <c r="AH389" i="6"/>
  <c r="AK448" i="6"/>
  <c r="AK293" i="6"/>
  <c r="AK307" i="6"/>
  <c r="AH385" i="6"/>
  <c r="AK437" i="6"/>
  <c r="AH491" i="6"/>
  <c r="AK508" i="6"/>
  <c r="AH839" i="6"/>
  <c r="AH925" i="6"/>
  <c r="AK943" i="6"/>
  <c r="AK999" i="6"/>
  <c r="AH775" i="6"/>
  <c r="AK1054" i="6"/>
  <c r="AK1270" i="6"/>
  <c r="AK1302" i="6"/>
  <c r="AH1464" i="6"/>
  <c r="AK1438" i="6"/>
  <c r="AH1492" i="6"/>
  <c r="AK1504" i="6"/>
  <c r="AH1544" i="6"/>
  <c r="AK1879" i="6"/>
  <c r="AH1863" i="6"/>
  <c r="AK975" i="6"/>
  <c r="AH1009" i="6"/>
  <c r="AK785" i="6"/>
  <c r="AK915" i="6"/>
  <c r="AH793" i="6"/>
  <c r="AK1031" i="6"/>
  <c r="AK1040" i="6"/>
  <c r="AH1494" i="6"/>
  <c r="AK1500" i="6"/>
  <c r="AK784" i="6"/>
  <c r="AH847" i="6"/>
  <c r="AH993" i="6"/>
  <c r="AH1019" i="6"/>
  <c r="AH1051" i="6"/>
  <c r="AK1007" i="6"/>
  <c r="AH1042" i="6"/>
  <c r="AH1052" i="6"/>
  <c r="AK1316" i="6"/>
  <c r="AK1360" i="6"/>
  <c r="AH1379" i="6"/>
  <c r="AK1446" i="6"/>
  <c r="AK1528" i="6"/>
  <c r="AK1556" i="6"/>
  <c r="AK1590" i="6"/>
  <c r="AK1598" i="6"/>
  <c r="AK831" i="6"/>
  <c r="AK794" i="6"/>
  <c r="AH812" i="6"/>
  <c r="AK979" i="6"/>
  <c r="AK1015" i="6"/>
  <c r="AK1350" i="6"/>
  <c r="AH1536" i="6"/>
  <c r="AH1490" i="6"/>
  <c r="AK1490" i="6"/>
  <c r="AK1524" i="6"/>
  <c r="AK1434" i="6"/>
  <c r="AK1486" i="6"/>
  <c r="AK1633" i="6"/>
  <c r="AK1628" i="6"/>
  <c r="AK1636" i="6"/>
  <c r="AH1871" i="6"/>
  <c r="AK2053" i="6"/>
  <c r="AH201" i="6"/>
  <c r="AK51" i="6"/>
  <c r="AH265" i="6"/>
  <c r="AK46" i="6"/>
  <c r="AH38" i="6"/>
  <c r="AK162" i="6"/>
  <c r="AK267" i="6"/>
  <c r="AH1583" i="6"/>
  <c r="AK1921" i="6"/>
  <c r="AH1923" i="6"/>
  <c r="AK1954" i="6"/>
  <c r="AK2029" i="6"/>
  <c r="AH44" i="6"/>
  <c r="AK134" i="6"/>
  <c r="AK69" i="6"/>
  <c r="AK107" i="6"/>
  <c r="AK225" i="6"/>
  <c r="AK83" i="6"/>
  <c r="AK179" i="6"/>
  <c r="AK446" i="6"/>
  <c r="AK43" i="6"/>
  <c r="AH132" i="6"/>
  <c r="AH239" i="6"/>
  <c r="AK165" i="6"/>
  <c r="AK229" i="6"/>
  <c r="AH1856" i="6"/>
  <c r="AK209" i="6"/>
  <c r="AK84" i="6"/>
  <c r="AH337" i="6"/>
  <c r="AK414" i="6"/>
  <c r="AK14" i="6"/>
  <c r="AK68" i="6"/>
  <c r="AK94" i="6"/>
  <c r="AK158" i="6"/>
  <c r="AK257" i="6"/>
  <c r="AK157" i="6"/>
  <c r="AK836" i="6"/>
  <c r="AH173" i="6"/>
  <c r="AK205" i="6"/>
  <c r="AK237" i="6"/>
  <c r="AK612" i="6"/>
  <c r="AK659" i="6"/>
  <c r="AH279" i="6"/>
  <c r="AK343" i="6"/>
  <c r="AK471" i="6"/>
  <c r="AH542" i="6"/>
  <c r="AK615" i="6"/>
  <c r="AH259" i="6"/>
  <c r="AH687" i="6"/>
  <c r="AH772" i="6"/>
  <c r="AK790" i="6"/>
  <c r="AK829" i="6"/>
  <c r="AK849" i="6"/>
  <c r="AH907" i="6"/>
  <c r="AK553" i="6"/>
  <c r="AH675" i="6"/>
  <c r="AK1071" i="6"/>
  <c r="AH390" i="6"/>
  <c r="AK333" i="6"/>
  <c r="AK300" i="6"/>
  <c r="AH245" i="6"/>
  <c r="AK865" i="6"/>
  <c r="AK303" i="6"/>
  <c r="AK556" i="6"/>
  <c r="AK691" i="6"/>
  <c r="AK724" i="6"/>
  <c r="AK877" i="6"/>
  <c r="AK92" i="6"/>
  <c r="AH227" i="6"/>
  <c r="AK591" i="6"/>
  <c r="AH898" i="6"/>
  <c r="AK580" i="6"/>
  <c r="AK596" i="6"/>
  <c r="AK358" i="6"/>
  <c r="AH558" i="6"/>
  <c r="AH837" i="6"/>
  <c r="AH557" i="6"/>
  <c r="AK563" i="6"/>
  <c r="AH1063" i="6"/>
  <c r="AK548" i="6"/>
  <c r="AK715" i="6"/>
  <c r="AK718" i="6"/>
  <c r="AK848" i="6"/>
  <c r="AK960" i="6"/>
  <c r="AK1091" i="6"/>
  <c r="AH1057" i="6"/>
  <c r="AK1082" i="6"/>
  <c r="AK800" i="6"/>
  <c r="AH804" i="6"/>
  <c r="AK1157" i="6"/>
  <c r="AH1159" i="6"/>
  <c r="AK1207" i="6"/>
  <c r="AH1293" i="6"/>
  <c r="AK1135" i="6"/>
  <c r="AK711" i="6"/>
  <c r="AK102" i="6"/>
  <c r="AH193" i="6"/>
  <c r="AK1934" i="6"/>
  <c r="AK1994" i="6"/>
  <c r="AH202" i="6"/>
  <c r="AH275" i="6"/>
  <c r="AH326" i="6"/>
  <c r="AH332" i="6"/>
  <c r="AK36" i="6"/>
  <c r="AH69" i="6"/>
  <c r="AH126" i="6"/>
  <c r="AK194" i="6"/>
  <c r="AH1625" i="6"/>
  <c r="AK1982" i="6"/>
  <c r="AK2026" i="6"/>
  <c r="AH170" i="6"/>
  <c r="AH179" i="6"/>
  <c r="AH43" i="6"/>
  <c r="AK359" i="6"/>
  <c r="AH594" i="6"/>
  <c r="AH658" i="6"/>
  <c r="AH1925" i="6"/>
  <c r="AK2020" i="6"/>
  <c r="AK1942" i="6"/>
  <c r="AH233" i="6"/>
  <c r="AK3" i="6"/>
  <c r="AH14" i="6"/>
  <c r="AH348" i="6"/>
  <c r="AH749" i="6"/>
  <c r="AH205" i="6"/>
  <c r="AH707" i="6"/>
  <c r="AH739" i="6"/>
  <c r="AH770" i="6"/>
  <c r="AK602" i="6"/>
  <c r="AK301" i="6"/>
  <c r="AH150" i="6"/>
  <c r="AK420" i="6"/>
  <c r="AH533" i="6"/>
  <c r="AK779" i="6"/>
  <c r="AH646" i="6"/>
  <c r="AK662" i="6"/>
  <c r="AH723" i="6"/>
  <c r="AK729" i="6"/>
  <c r="AH733" i="6"/>
  <c r="AK562" i="6"/>
  <c r="AH567" i="6"/>
  <c r="AK271" i="6"/>
  <c r="AH722" i="6"/>
  <c r="AK765" i="6"/>
  <c r="AK899" i="6"/>
  <c r="AH564" i="6"/>
  <c r="AH676" i="6"/>
  <c r="AH710" i="6"/>
  <c r="AK748" i="6"/>
  <c r="AH375" i="6"/>
  <c r="AK227" i="6"/>
  <c r="AK476" i="6"/>
  <c r="AH455" i="6"/>
  <c r="AK578" i="6"/>
  <c r="AH610" i="6"/>
  <c r="AH671" i="6"/>
  <c r="AK891" i="6"/>
  <c r="AK568" i="6"/>
  <c r="AH582" i="6"/>
  <c r="AK598" i="6"/>
  <c r="AK678" i="6"/>
  <c r="AK692" i="6"/>
  <c r="AH738" i="6"/>
  <c r="AH422" i="6"/>
  <c r="AH541" i="6"/>
  <c r="AK599" i="6"/>
  <c r="AK850" i="6"/>
  <c r="AK583" i="6"/>
  <c r="AK666" i="6"/>
  <c r="AK783" i="6"/>
  <c r="AH1095" i="6"/>
  <c r="AK479" i="6"/>
  <c r="AK529" i="6"/>
  <c r="AH571" i="6"/>
  <c r="AH635" i="6"/>
  <c r="AH686" i="6"/>
  <c r="AH816" i="6"/>
  <c r="AK773" i="6"/>
  <c r="AK804" i="6"/>
  <c r="AK1232" i="6"/>
  <c r="AH148" i="6"/>
  <c r="AK75" i="6"/>
  <c r="AK203" i="6"/>
  <c r="AH267" i="6"/>
  <c r="AK1638" i="6"/>
  <c r="AK2045" i="6"/>
  <c r="AK1968" i="6"/>
  <c r="AK110" i="6"/>
  <c r="AK108" i="6"/>
  <c r="AK292" i="6"/>
  <c r="AK1911" i="6"/>
  <c r="AK1867" i="6"/>
  <c r="AK1855" i="6"/>
  <c r="AH2057" i="6"/>
  <c r="AK170" i="6"/>
  <c r="AK101" i="6"/>
  <c r="AH406" i="6"/>
  <c r="AK444" i="6"/>
  <c r="AK452" i="6"/>
  <c r="AH261" i="6"/>
  <c r="AH423" i="6"/>
  <c r="AK626" i="6"/>
  <c r="AK1895" i="6"/>
  <c r="AK2030" i="6"/>
  <c r="AK1950" i="6"/>
  <c r="AK243" i="6"/>
  <c r="AK286" i="6"/>
  <c r="AH158" i="6"/>
  <c r="AH86" i="6"/>
  <c r="AH125" i="6"/>
  <c r="AH374" i="6"/>
  <c r="AK282" i="6"/>
  <c r="AK294" i="6"/>
  <c r="AK348" i="6"/>
  <c r="AK731" i="6"/>
  <c r="AK858" i="6"/>
  <c r="AK584" i="6"/>
  <c r="AH600" i="6"/>
  <c r="AH614" i="6"/>
  <c r="AK680" i="6"/>
  <c r="AK694" i="6"/>
  <c r="AK856" i="6"/>
  <c r="AK407" i="6"/>
  <c r="AK560" i="6"/>
  <c r="AH431" i="6"/>
  <c r="AK454" i="6"/>
  <c r="AH526" i="6"/>
  <c r="AK544" i="6"/>
  <c r="AH28" i="6"/>
  <c r="AK245" i="6"/>
  <c r="AH549" i="6"/>
  <c r="AK607" i="6"/>
  <c r="AK826" i="6"/>
  <c r="AK868" i="6"/>
  <c r="AH221" i="6"/>
  <c r="AK221" i="6"/>
  <c r="AK579" i="6"/>
  <c r="AH648" i="6"/>
  <c r="AK664" i="6"/>
  <c r="AH840" i="6"/>
  <c r="AK375" i="6"/>
  <c r="AK546" i="6"/>
  <c r="AH310" i="6"/>
  <c r="AH470" i="6"/>
  <c r="AH213" i="6"/>
  <c r="AH817" i="6"/>
  <c r="AH1055" i="6"/>
  <c r="AH599" i="6"/>
  <c r="AK866" i="6"/>
  <c r="AK1079" i="6"/>
  <c r="AH479" i="6"/>
  <c r="AK635" i="6"/>
  <c r="AK778" i="6"/>
  <c r="AK1061" i="6"/>
  <c r="AK1098" i="6"/>
  <c r="AH1153" i="6"/>
  <c r="AK788" i="6"/>
  <c r="AH884" i="6"/>
  <c r="AK1058" i="6"/>
  <c r="AK1149" i="6"/>
  <c r="AH1130" i="6"/>
  <c r="AK1220" i="6"/>
  <c r="AH1232" i="6"/>
  <c r="AH1267" i="6"/>
  <c r="AK1131" i="6"/>
  <c r="AK1240" i="6"/>
  <c r="AK1275" i="6"/>
  <c r="AH1173" i="6"/>
  <c r="AK1186" i="6"/>
  <c r="AH853" i="6"/>
  <c r="AK193" i="6"/>
  <c r="AH1564" i="6"/>
  <c r="AK1564" i="6"/>
  <c r="AH1638" i="6"/>
  <c r="AK1877" i="6"/>
  <c r="AH76" i="6"/>
  <c r="AH108" i="6"/>
  <c r="AH134" i="6"/>
  <c r="AK332" i="6"/>
  <c r="AH350" i="6"/>
  <c r="AK478" i="6"/>
  <c r="AH258" i="6"/>
  <c r="AK1622" i="6"/>
  <c r="AK1980" i="6"/>
  <c r="AK93" i="6"/>
  <c r="AH124" i="6"/>
  <c r="AK163" i="6"/>
  <c r="AH1974" i="6"/>
  <c r="AK1990" i="6"/>
  <c r="AK115" i="6"/>
  <c r="AH234" i="6"/>
  <c r="AW1" i="6"/>
  <c r="AH139" i="6"/>
  <c r="AH181" i="6"/>
  <c r="AK833" i="6"/>
  <c r="AH327" i="6"/>
  <c r="AH612" i="6"/>
  <c r="AH628" i="6"/>
  <c r="AH727" i="6"/>
  <c r="AH343" i="6"/>
  <c r="AH663" i="6"/>
  <c r="AK150" i="6"/>
  <c r="AK305" i="6"/>
  <c r="AK342" i="6"/>
  <c r="AH536" i="6"/>
  <c r="AK719" i="6"/>
  <c r="AH745" i="6"/>
  <c r="AK907" i="6"/>
  <c r="AK273" i="6"/>
  <c r="AK540" i="6"/>
  <c r="AH644" i="6"/>
  <c r="AH660" i="6"/>
  <c r="AK675" i="6"/>
  <c r="AH708" i="6"/>
  <c r="AH1071" i="6"/>
  <c r="AH618" i="6"/>
  <c r="AH631" i="6"/>
  <c r="AK156" i="6"/>
  <c r="AH175" i="6"/>
  <c r="AK552" i="6"/>
  <c r="AK690" i="6"/>
  <c r="AH189" i="6"/>
  <c r="AH303" i="6"/>
  <c r="AK595" i="6"/>
  <c r="AH786" i="6"/>
  <c r="AH439" i="6"/>
  <c r="AH92" i="6"/>
  <c r="AH591" i="6"/>
  <c r="AK642" i="6"/>
  <c r="AK671" i="6"/>
  <c r="AK730" i="6"/>
  <c r="AK756" i="6"/>
  <c r="AK797" i="6"/>
  <c r="AK530" i="6"/>
  <c r="AK558" i="6"/>
  <c r="AH563" i="6"/>
  <c r="AK351" i="6"/>
  <c r="AK383" i="6"/>
  <c r="AK992" i="6"/>
  <c r="AH1061" i="6"/>
  <c r="AH1091" i="6"/>
  <c r="AK1124" i="6"/>
  <c r="AK1074" i="6"/>
  <c r="AH1157" i="6"/>
  <c r="AK1159" i="6"/>
  <c r="AH1175" i="6"/>
  <c r="AK1147" i="6"/>
  <c r="AH1184" i="6"/>
  <c r="AK1198" i="6"/>
  <c r="AH1224" i="6"/>
  <c r="AH1254" i="6"/>
  <c r="AH818" i="6"/>
  <c r="AH737" i="6"/>
  <c r="AK952" i="6"/>
  <c r="AK1014" i="6"/>
  <c r="AK1093" i="6"/>
  <c r="AK1123" i="6"/>
  <c r="AK789" i="6"/>
  <c r="AH918" i="6"/>
  <c r="AH966" i="6"/>
  <c r="AH982" i="6"/>
  <c r="AK1136" i="6"/>
  <c r="AK1165" i="6"/>
  <c r="AK1143" i="6"/>
  <c r="AH1234" i="6"/>
  <c r="AK1179" i="6"/>
  <c r="AK761" i="6"/>
  <c r="AK746" i="6"/>
  <c r="AK885" i="6"/>
  <c r="AK1080" i="6"/>
  <c r="AK1099" i="6"/>
  <c r="AK876" i="6"/>
  <c r="AK1056" i="6"/>
  <c r="AK1210" i="6"/>
  <c r="AK1252" i="6"/>
  <c r="AH1150" i="6"/>
  <c r="AH1171" i="6"/>
  <c r="AH1327" i="6"/>
  <c r="AK1262" i="6"/>
  <c r="AK1300" i="6"/>
  <c r="AK1351" i="6"/>
  <c r="AK747" i="6"/>
  <c r="AK832" i="6"/>
  <c r="AK1066" i="6"/>
  <c r="AK1137" i="6"/>
  <c r="AH1185" i="6"/>
  <c r="AK1213" i="6"/>
  <c r="AK1115" i="6"/>
  <c r="AK930" i="6"/>
  <c r="AH946" i="6"/>
  <c r="AK962" i="6"/>
  <c r="AK994" i="6"/>
  <c r="AK1090" i="6"/>
  <c r="AK1164" i="6"/>
  <c r="AK1223" i="6"/>
  <c r="AK1182" i="6"/>
  <c r="AK1211" i="6"/>
  <c r="AK1394" i="6"/>
  <c r="AK1489" i="6"/>
  <c r="AK1421" i="6"/>
  <c r="AK1477" i="6"/>
  <c r="AH1593" i="6"/>
  <c r="AK1589" i="6"/>
  <c r="AH1750" i="6"/>
  <c r="AH1782" i="6"/>
  <c r="AK1707" i="6"/>
  <c r="AK1271" i="6"/>
  <c r="AH1206" i="6"/>
  <c r="AK1226" i="6"/>
  <c r="AH1265" i="6"/>
  <c r="AH1331" i="6"/>
  <c r="AH1398" i="6"/>
  <c r="AK1398" i="6"/>
  <c r="AK1343" i="6"/>
  <c r="AK654" i="6"/>
  <c r="AH910" i="6"/>
  <c r="AH1093" i="6"/>
  <c r="AK1120" i="6"/>
  <c r="AK1139" i="6"/>
  <c r="AH1218" i="6"/>
  <c r="AK1256" i="6"/>
  <c r="AK1245" i="6"/>
  <c r="AK1309" i="6"/>
  <c r="AH1151" i="6"/>
  <c r="AH1167" i="6"/>
  <c r="AK714" i="6"/>
  <c r="AH741" i="6"/>
  <c r="AK903" i="6"/>
  <c r="AK1089" i="6"/>
  <c r="AH1105" i="6"/>
  <c r="AK1112" i="6"/>
  <c r="AK1152" i="6"/>
  <c r="AH1065" i="6"/>
  <c r="AK1162" i="6"/>
  <c r="AH1357" i="6"/>
  <c r="AH1134" i="6"/>
  <c r="AK1150" i="6"/>
  <c r="AH1257" i="6"/>
  <c r="AH1205" i="6"/>
  <c r="AK1324" i="6"/>
  <c r="AH1214" i="6"/>
  <c r="AK1230" i="6"/>
  <c r="AH1246" i="6"/>
  <c r="AH1297" i="6"/>
  <c r="AK1250" i="6"/>
  <c r="AK869" i="6"/>
  <c r="AH895" i="6"/>
  <c r="AH619" i="6"/>
  <c r="AK936" i="6"/>
  <c r="AK1000" i="6"/>
  <c r="AH879" i="6"/>
  <c r="AK887" i="6"/>
  <c r="AH1125" i="6"/>
  <c r="AH1213" i="6"/>
  <c r="AK872" i="6"/>
  <c r="AK938" i="6"/>
  <c r="AK970" i="6"/>
  <c r="AK1002" i="6"/>
  <c r="AH1196" i="6"/>
  <c r="AH1304" i="6"/>
  <c r="AK1356" i="6"/>
  <c r="AH1211" i="6"/>
  <c r="AH1251" i="6"/>
  <c r="AK1199" i="6"/>
  <c r="AH1158" i="6"/>
  <c r="AK1283" i="6"/>
  <c r="AH1321" i="6"/>
  <c r="AH1315" i="6"/>
  <c r="AH1317" i="6"/>
  <c r="AH1384" i="6"/>
  <c r="AK1384" i="6"/>
  <c r="AH1501" i="6"/>
  <c r="AK1752" i="6"/>
  <c r="AK1311" i="6"/>
  <c r="AK1206" i="6"/>
  <c r="AK1219" i="6"/>
  <c r="AH1253" i="6"/>
  <c r="AK486" i="6"/>
  <c r="AK590" i="6"/>
  <c r="AK762" i="6"/>
  <c r="AK920" i="6"/>
  <c r="AK984" i="6"/>
  <c r="AH1030" i="6"/>
  <c r="AK1075" i="6"/>
  <c r="AH1181" i="6"/>
  <c r="AK808" i="6"/>
  <c r="AK883" i="6"/>
  <c r="AK950" i="6"/>
  <c r="AK966" i="6"/>
  <c r="AH998" i="6"/>
  <c r="AH1197" i="6"/>
  <c r="AH810" i="6"/>
  <c r="AH1104" i="6"/>
  <c r="AK1104" i="6"/>
  <c r="AK1113" i="6"/>
  <c r="AH1132" i="6"/>
  <c r="AK1132" i="6"/>
  <c r="AK1218" i="6"/>
  <c r="AK1222" i="6"/>
  <c r="AK1238" i="6"/>
  <c r="AK1288" i="6"/>
  <c r="AK1313" i="6"/>
  <c r="AK1229" i="6"/>
  <c r="AK647" i="6"/>
  <c r="AK698" i="6"/>
  <c r="AK741" i="6"/>
  <c r="AH603" i="6"/>
  <c r="AH699" i="6"/>
  <c r="AK1142" i="6"/>
  <c r="AK811" i="6"/>
  <c r="AK1127" i="6"/>
  <c r="AH1162" i="6"/>
  <c r="AH1178" i="6"/>
  <c r="AK1194" i="6"/>
  <c r="AK1166" i="6"/>
  <c r="AK1138" i="6"/>
  <c r="AK1203" i="6"/>
  <c r="AK1214" i="6"/>
  <c r="AK1246" i="6"/>
  <c r="AK1297" i="6"/>
  <c r="AK510" i="6"/>
  <c r="AK561" i="6"/>
  <c r="AH864" i="6"/>
  <c r="AH902" i="6"/>
  <c r="AH767" i="6"/>
  <c r="AK1006" i="6"/>
  <c r="AK1109" i="6"/>
  <c r="AH1119" i="6"/>
  <c r="AK1169" i="6"/>
  <c r="AK926" i="6"/>
  <c r="AH958" i="6"/>
  <c r="AK974" i="6"/>
  <c r="AK990" i="6"/>
  <c r="AK1083" i="6"/>
  <c r="AK1101" i="6"/>
  <c r="AK914" i="6"/>
  <c r="AK1106" i="6"/>
  <c r="AH1146" i="6"/>
  <c r="AK1180" i="6"/>
  <c r="AK1196" i="6"/>
  <c r="AK1304" i="6"/>
  <c r="AH1182" i="6"/>
  <c r="AK1251" i="6"/>
  <c r="AK1346" i="6"/>
  <c r="AK1308" i="6"/>
  <c r="AK1382" i="6"/>
  <c r="AK1469" i="6"/>
  <c r="AK1501" i="6"/>
  <c r="AH1581" i="6"/>
  <c r="AK1726" i="6"/>
  <c r="AK1782" i="6"/>
  <c r="AK1655" i="6"/>
  <c r="AK1720" i="6"/>
  <c r="AH1784" i="6"/>
  <c r="AH1679" i="6"/>
  <c r="AK1187" i="6"/>
  <c r="AK1258" i="6"/>
  <c r="AK1253" i="6"/>
  <c r="AK1280" i="6"/>
  <c r="AH1295" i="6"/>
  <c r="AH1411" i="6"/>
  <c r="AK1366" i="6"/>
  <c r="AH587" i="6"/>
  <c r="AH590" i="6"/>
  <c r="AH1014" i="6"/>
  <c r="AH883" i="6"/>
  <c r="AK918" i="6"/>
  <c r="AH1067" i="6"/>
  <c r="AK1133" i="6"/>
  <c r="AH1097" i="6"/>
  <c r="AH1113" i="6"/>
  <c r="AH1122" i="6"/>
  <c r="AK1122" i="6"/>
  <c r="AH1143" i="6"/>
  <c r="AH1288" i="6"/>
  <c r="AK1151" i="6"/>
  <c r="AK1167" i="6"/>
  <c r="AH1189" i="6"/>
  <c r="AH634" i="6"/>
  <c r="AH667" i="6"/>
  <c r="AK670" i="6"/>
  <c r="AH885" i="6"/>
  <c r="AK944" i="6"/>
  <c r="AK1053" i="6"/>
  <c r="AH1107" i="6"/>
  <c r="AH1089" i="6"/>
  <c r="AH1096" i="6"/>
  <c r="AH1112" i="6"/>
  <c r="AK1277" i="6"/>
  <c r="AH1250" i="6"/>
  <c r="AH1169" i="6"/>
  <c r="AK942" i="6"/>
  <c r="AH1083" i="6"/>
  <c r="AK946" i="6"/>
  <c r="AH994" i="6"/>
  <c r="AH1090" i="6"/>
  <c r="AH1212" i="6"/>
  <c r="AK1239" i="6"/>
  <c r="AH1170" i="6"/>
  <c r="AH1283" i="6"/>
  <c r="AK1581" i="6"/>
  <c r="AK1333" i="6"/>
  <c r="AH1441" i="6"/>
  <c r="AK1457" i="6"/>
  <c r="AK1481" i="6"/>
  <c r="AK1461" i="6"/>
  <c r="AH1557" i="6"/>
  <c r="AK1661" i="6"/>
  <c r="AK1665" i="6"/>
  <c r="AH1728" i="6"/>
  <c r="AH1672" i="6"/>
  <c r="AH1202" i="6"/>
  <c r="AK1174" i="6"/>
  <c r="AK1292" i="6"/>
  <c r="AK1249" i="6"/>
  <c r="AK1284" i="6"/>
  <c r="AK1349" i="6"/>
  <c r="AK1345" i="6"/>
  <c r="AK1618" i="6"/>
  <c r="AH1682" i="6"/>
  <c r="AH1725" i="6"/>
  <c r="AK1677" i="6"/>
  <c r="AK1683" i="6"/>
  <c r="AH1723" i="6"/>
  <c r="AH1154" i="6"/>
  <c r="AK1269" i="6"/>
  <c r="AK1279" i="6"/>
  <c r="AK1453" i="6"/>
  <c r="AH1485" i="6"/>
  <c r="AK1533" i="6"/>
  <c r="AK1553" i="6"/>
  <c r="AH1561" i="6"/>
  <c r="AK1745" i="6"/>
  <c r="AK1775" i="6"/>
  <c r="AK1793" i="6"/>
  <c r="AH1747" i="6"/>
  <c r="AK1792" i="6"/>
  <c r="AK1796" i="6"/>
  <c r="AH1735" i="6"/>
  <c r="AK1754" i="6"/>
  <c r="AK1837" i="6"/>
  <c r="AH1857" i="6"/>
  <c r="AK2004" i="6"/>
  <c r="AH1999" i="6"/>
  <c r="AK1600" i="6"/>
  <c r="AK1648" i="6"/>
  <c r="AH1647" i="6"/>
  <c r="AK1647" i="6"/>
  <c r="AK1711" i="6"/>
  <c r="AH1740" i="6"/>
  <c r="AH1760" i="6"/>
  <c r="AK1817" i="6"/>
  <c r="AH1819" i="6"/>
  <c r="AK1893" i="6"/>
  <c r="AK1938" i="6"/>
  <c r="AK1978" i="6"/>
  <c r="AH1997" i="6"/>
  <c r="AK2000" i="6"/>
  <c r="AH2009" i="6"/>
  <c r="AH2047" i="6"/>
  <c r="AK1700" i="6"/>
  <c r="AK1695" i="6"/>
  <c r="AK1746" i="6"/>
  <c r="AH1759" i="6"/>
  <c r="AH1772" i="6"/>
  <c r="AK1778" i="6"/>
  <c r="AK1824" i="6"/>
  <c r="AH1827" i="6"/>
  <c r="AK1878" i="6"/>
  <c r="AH1915" i="6"/>
  <c r="AH1945" i="6"/>
  <c r="AH1987" i="6"/>
  <c r="AH2017" i="6"/>
  <c r="AK2027" i="6"/>
  <c r="AH2048" i="6"/>
  <c r="AK2042" i="6"/>
  <c r="AH1644" i="6"/>
  <c r="AK1786" i="6"/>
  <c r="AH1843" i="6"/>
  <c r="AK1834" i="6"/>
  <c r="AH1926" i="6"/>
  <c r="AK1989" i="6"/>
  <c r="AH1988" i="6"/>
  <c r="AK2036" i="6"/>
  <c r="AK2046" i="6"/>
  <c r="AH1984" i="6"/>
  <c r="AK2034" i="6"/>
  <c r="AH2051" i="6"/>
  <c r="AK1445" i="6"/>
  <c r="AK1672" i="6"/>
  <c r="AH1691" i="6"/>
  <c r="AH1307" i="6"/>
  <c r="AH1281" i="6"/>
  <c r="AK1388" i="6"/>
  <c r="AK1437" i="6"/>
  <c r="AH1704" i="6"/>
  <c r="AK1676" i="6"/>
  <c r="AH1276" i="6"/>
  <c r="AH1233" i="6"/>
  <c r="AH1376" i="6"/>
  <c r="AH1513" i="6"/>
  <c r="AH1493" i="6"/>
  <c r="AK1724" i="6"/>
  <c r="AH1780" i="6"/>
  <c r="AK1838" i="6"/>
  <c r="AH1831" i="6"/>
  <c r="AH1874" i="6"/>
  <c r="AH1913" i="6"/>
  <c r="AK1898" i="6"/>
  <c r="AH1648" i="6"/>
  <c r="AH1789" i="6"/>
  <c r="AK1731" i="6"/>
  <c r="AK1776" i="6"/>
  <c r="AK1808" i="6"/>
  <c r="AH1791" i="6"/>
  <c r="AH1822" i="6"/>
  <c r="AH1897" i="6"/>
  <c r="AH1916" i="6"/>
  <c r="AK1971" i="6"/>
  <c r="AK1949" i="6"/>
  <c r="AK2022" i="6"/>
  <c r="AH1681" i="6"/>
  <c r="AH1695" i="6"/>
  <c r="AK1713" i="6"/>
  <c r="AK1906" i="6"/>
  <c r="AK2010" i="6"/>
  <c r="AH1786" i="6"/>
  <c r="AH2036" i="6"/>
  <c r="AK1497" i="6"/>
  <c r="AK1368" i="6"/>
  <c r="AH1509" i="6"/>
  <c r="AK1666" i="6"/>
  <c r="AK1623" i="6"/>
  <c r="AH1627" i="6"/>
  <c r="AK1668" i="6"/>
  <c r="AK1696" i="6"/>
  <c r="AK1662" i="6"/>
  <c r="AK1697" i="6"/>
  <c r="AK1739" i="6"/>
  <c r="AK1318" i="6"/>
  <c r="AK1281" i="6"/>
  <c r="AH1359" i="6"/>
  <c r="AH1473" i="6"/>
  <c r="AK1505" i="6"/>
  <c r="AK1613" i="6"/>
  <c r="AK1723" i="6"/>
  <c r="AK1755" i="6"/>
  <c r="AK1771" i="6"/>
  <c r="AK1272" i="6"/>
  <c r="AK1296" i="6"/>
  <c r="AK1513" i="6"/>
  <c r="AK1417" i="6"/>
  <c r="AH1517" i="6"/>
  <c r="AK1698" i="6"/>
  <c r="AK1616" i="6"/>
  <c r="AK1643" i="6"/>
  <c r="AK1747" i="6"/>
  <c r="AH1985" i="6"/>
  <c r="AK1986" i="6"/>
  <c r="AK2008" i="6"/>
  <c r="AK2019" i="6"/>
  <c r="AK2015" i="6"/>
  <c r="AK1663" i="6"/>
  <c r="AH1777" i="6"/>
  <c r="AH1738" i="6"/>
  <c r="AK1748" i="6"/>
  <c r="AK1764" i="6"/>
  <c r="AK1830" i="6"/>
  <c r="AH1885" i="6"/>
  <c r="AH1893" i="6"/>
  <c r="AK1916" i="6"/>
  <c r="AH1940" i="6"/>
  <c r="AH1933" i="6"/>
  <c r="AK2003" i="6"/>
  <c r="AH2018" i="6"/>
  <c r="AK2018" i="6"/>
  <c r="AK1992" i="6"/>
  <c r="AH2000" i="6"/>
  <c r="AH2052" i="6"/>
  <c r="AK2052" i="6"/>
  <c r="AK1652" i="6"/>
  <c r="AK1820" i="6"/>
  <c r="AK1815" i="6"/>
  <c r="AK1847" i="6"/>
  <c r="AK1901" i="6"/>
  <c r="AK1969" i="6"/>
  <c r="AH1961" i="6"/>
  <c r="AK2012" i="6"/>
  <c r="AH2054" i="6"/>
  <c r="AK1635" i="6"/>
  <c r="AK1646" i="6"/>
  <c r="AK1757" i="6"/>
  <c r="AK1660" i="6"/>
  <c r="AK1743" i="6"/>
  <c r="AK1767" i="6"/>
  <c r="AK1843" i="6"/>
  <c r="AK1902" i="6"/>
  <c r="AK1983" i="6"/>
  <c r="AK1996" i="6"/>
  <c r="AH1995" i="6"/>
  <c r="AK2006" i="6"/>
  <c r="AK2044" i="6"/>
  <c r="AK1557" i="6"/>
  <c r="AH1710" i="6"/>
  <c r="AK1640" i="6"/>
  <c r="AH1659" i="6"/>
  <c r="AK1691" i="6"/>
  <c r="AH1264" i="6"/>
  <c r="AH1362" i="6"/>
  <c r="AH1249" i="6"/>
  <c r="AH1347" i="6"/>
  <c r="AH1412" i="6"/>
  <c r="AH1694" i="6"/>
  <c r="AH1798" i="6"/>
  <c r="AH1692" i="6"/>
  <c r="AK1708" i="6"/>
  <c r="AH1269" i="6"/>
  <c r="AK1392" i="6"/>
  <c r="AK1402" i="6"/>
  <c r="AK1404" i="6"/>
  <c r="AK1429" i="6"/>
  <c r="AK1400" i="6"/>
  <c r="AH1597" i="6"/>
  <c r="AH1698" i="6"/>
  <c r="AH1616" i="6"/>
  <c r="AK1620" i="6"/>
  <c r="AK1773" i="6"/>
  <c r="AK1762" i="6"/>
  <c r="AH1770" i="6"/>
  <c r="AH1842" i="6"/>
  <c r="AH1889" i="6"/>
  <c r="AK1937" i="6"/>
  <c r="AH1975" i="6"/>
  <c r="AH2008" i="6"/>
  <c r="AK1688" i="6"/>
  <c r="AK1777" i="6"/>
  <c r="AH1719" i="6"/>
  <c r="AK1719" i="6"/>
  <c r="AH1748" i="6"/>
  <c r="AK1807" i="6"/>
  <c r="AH1839" i="6"/>
  <c r="AK1998" i="6"/>
  <c r="AH1712" i="6"/>
  <c r="AH1778" i="6"/>
  <c r="AK1800" i="6"/>
  <c r="AH1732" i="6"/>
  <c r="AK1783" i="6"/>
  <c r="AH1820" i="6"/>
  <c r="AK1870" i="6"/>
  <c r="AK1890" i="6"/>
  <c r="AK1944" i="6"/>
  <c r="AH1991" i="6"/>
  <c r="AK1991" i="6"/>
  <c r="AK2035" i="6"/>
  <c r="AK1687" i="6"/>
  <c r="AK1644" i="6"/>
  <c r="AH1743" i="6"/>
  <c r="AH1763" i="6"/>
  <c r="AK1794" i="6"/>
  <c r="AK1804" i="6"/>
  <c r="AH1834" i="6"/>
  <c r="AH1845" i="6"/>
  <c r="AK1886" i="6"/>
  <c r="AK1875" i="6"/>
  <c r="AH1941" i="6"/>
  <c r="AH1989" i="6"/>
  <c r="AH1993" i="6"/>
  <c r="AK2014" i="6"/>
  <c r="AK2039" i="6"/>
  <c r="AH2043" i="6"/>
  <c r="AK2051" i="6"/>
  <c r="AK2040" i="6"/>
  <c r="U399" i="5" l="1"/>
  <c r="P399" i="5"/>
  <c r="N399" i="5"/>
  <c r="M399" i="5" s="1"/>
  <c r="M1" i="5" l="1"/>
  <c r="S399" i="5"/>
  <c r="S1" i="5" s="1"/>
  <c r="T399" i="5"/>
  <c r="T1" i="5" s="1"/>
  <c r="CB6" i="4" l="1"/>
  <c r="CB5" i="4"/>
  <c r="B5" i="4"/>
  <c r="CO2" i="4"/>
  <c r="CN2" i="4"/>
  <c r="CM2" i="4"/>
  <c r="CL2" i="4"/>
  <c r="CK2" i="4"/>
  <c r="CJ2" i="4"/>
  <c r="CI2" i="4"/>
  <c r="CH2" i="4"/>
  <c r="CG2" i="4"/>
  <c r="CF2" i="4"/>
  <c r="CE2" i="4"/>
  <c r="CD2" i="4"/>
  <c r="U179" i="3"/>
  <c r="X179" i="3" s="1"/>
  <c r="Y179" i="3" l="1"/>
  <c r="AC179" i="3"/>
  <c r="X131" i="3"/>
  <c r="X10" i="3"/>
  <c r="X150" i="3"/>
  <c r="X61" i="3"/>
  <c r="X146" i="3"/>
  <c r="X104" i="3"/>
  <c r="X65" i="3"/>
  <c r="X29" i="3"/>
  <c r="X188" i="3"/>
  <c r="X81" i="3"/>
  <c r="X151" i="3"/>
  <c r="X115" i="3"/>
  <c r="X70" i="3"/>
  <c r="X34" i="3"/>
  <c r="X14" i="3"/>
  <c r="X164" i="3"/>
  <c r="X77" i="3"/>
  <c r="X168" i="3"/>
  <c r="X148" i="3"/>
  <c r="X128" i="3"/>
  <c r="X112" i="3"/>
  <c r="X89" i="3"/>
  <c r="X67" i="3"/>
  <c r="X49" i="3"/>
  <c r="X31" i="3"/>
  <c r="X15" i="3"/>
  <c r="X114" i="3"/>
  <c r="X69" i="3"/>
  <c r="X33" i="3"/>
  <c r="X190" i="3"/>
  <c r="X106" i="3"/>
  <c r="X155" i="3"/>
  <c r="X119" i="3"/>
  <c r="X75" i="3"/>
  <c r="X38" i="3"/>
  <c r="X187" i="3"/>
  <c r="X165" i="3"/>
  <c r="X78" i="3"/>
  <c r="X169" i="3"/>
  <c r="X149" i="3"/>
  <c r="X129" i="3"/>
  <c r="X113" i="3"/>
  <c r="X90" i="3"/>
  <c r="X68" i="3"/>
  <c r="X50" i="3"/>
  <c r="X32" i="3"/>
  <c r="X16" i="3"/>
  <c r="X166" i="3"/>
  <c r="X174" i="3"/>
  <c r="X142" i="3"/>
  <c r="X178" i="3"/>
  <c r="X135" i="3"/>
  <c r="X95" i="3"/>
  <c r="X55" i="3"/>
  <c r="X21" i="3"/>
  <c r="X184" i="3"/>
  <c r="X41" i="3"/>
  <c r="X143" i="3"/>
  <c r="X100" i="3"/>
  <c r="X62" i="3"/>
  <c r="X26" i="3"/>
  <c r="X9" i="3"/>
  <c r="X130" i="3"/>
  <c r="X42" i="3"/>
  <c r="X160" i="3"/>
  <c r="X144" i="3"/>
  <c r="X124" i="3"/>
  <c r="X101" i="3"/>
  <c r="X85" i="3"/>
  <c r="X63" i="3"/>
  <c r="X45" i="3"/>
  <c r="X27" i="3"/>
  <c r="X11" i="3"/>
  <c r="X99" i="3"/>
  <c r="X60" i="3"/>
  <c r="X25" i="3"/>
  <c r="X186" i="3"/>
  <c r="X72" i="3"/>
  <c r="X147" i="3"/>
  <c r="X111" i="3"/>
  <c r="X66" i="3"/>
  <c r="X30" i="3"/>
  <c r="X185" i="3"/>
  <c r="X136" i="3"/>
  <c r="X56" i="3"/>
  <c r="X161" i="3"/>
  <c r="X145" i="3"/>
  <c r="X125" i="3"/>
  <c r="X102" i="3"/>
  <c r="X86" i="3"/>
  <c r="X64" i="3"/>
  <c r="X46" i="3"/>
  <c r="X28" i="3"/>
  <c r="X12" i="3"/>
  <c r="X109" i="3"/>
  <c r="X137" i="3"/>
  <c r="X126" i="3"/>
  <c r="X47" i="3"/>
  <c r="X180" i="3"/>
  <c r="X132" i="3"/>
  <c r="X52" i="3"/>
  <c r="X5" i="3"/>
  <c r="X176" i="3"/>
  <c r="X140" i="3"/>
  <c r="X97" i="3"/>
  <c r="X58" i="3"/>
  <c r="X23" i="3"/>
  <c r="X91" i="3"/>
  <c r="X17" i="3"/>
  <c r="X175" i="3"/>
  <c r="X96" i="3"/>
  <c r="X191" i="3"/>
  <c r="X108" i="3"/>
  <c r="X157" i="3"/>
  <c r="X121" i="3"/>
  <c r="X79" i="3"/>
  <c r="X40" i="3"/>
  <c r="X7" i="3"/>
  <c r="X88" i="3"/>
  <c r="X189" i="3"/>
  <c r="X103" i="3"/>
  <c r="X153" i="3"/>
  <c r="X117" i="3"/>
  <c r="X73" i="3"/>
  <c r="X36" i="3"/>
  <c r="X3" i="3"/>
  <c r="X170" i="3"/>
  <c r="X162" i="3"/>
  <c r="X87" i="3"/>
  <c r="X13" i="3"/>
  <c r="X171" i="3"/>
  <c r="X92" i="3"/>
  <c r="X22" i="3"/>
  <c r="X107" i="3"/>
  <c r="X156" i="3"/>
  <c r="X120" i="3"/>
  <c r="X76" i="3"/>
  <c r="X39" i="3"/>
  <c r="X6" i="3"/>
  <c r="X51" i="3"/>
  <c r="X182" i="3"/>
  <c r="X138" i="3"/>
  <c r="X57" i="3"/>
  <c r="X183" i="3"/>
  <c r="X177" i="3"/>
  <c r="X141" i="3"/>
  <c r="X98" i="3"/>
  <c r="X59" i="3"/>
  <c r="X24" i="3"/>
  <c r="X158" i="3"/>
  <c r="X154" i="3"/>
  <c r="X74" i="3"/>
  <c r="X4" i="3"/>
  <c r="X159" i="3"/>
  <c r="X84" i="3"/>
  <c r="X18" i="3"/>
  <c r="X82" i="3"/>
  <c r="X152" i="3"/>
  <c r="X116" i="3"/>
  <c r="X71" i="3"/>
  <c r="X35" i="3"/>
  <c r="X122" i="3"/>
  <c r="X43" i="3"/>
  <c r="X139" i="3"/>
  <c r="X127" i="3"/>
  <c r="X48" i="3"/>
  <c r="X181" i="3"/>
  <c r="X173" i="3"/>
  <c r="X134" i="3"/>
  <c r="X94" i="3"/>
  <c r="X20" i="3"/>
  <c r="X80" i="3"/>
  <c r="X105" i="3"/>
  <c r="X118" i="3"/>
  <c r="X37" i="3"/>
  <c r="X110" i="3"/>
  <c r="X123" i="3"/>
  <c r="X44" i="3"/>
  <c r="X167" i="3"/>
  <c r="X172" i="3"/>
  <c r="X133" i="3"/>
  <c r="X93" i="3"/>
  <c r="X53" i="3"/>
  <c r="X19" i="3"/>
  <c r="X83" i="3"/>
  <c r="X8" i="3"/>
  <c r="X163" i="3"/>
  <c r="X54" i="3"/>
  <c r="AK179" i="3"/>
  <c r="CO5" i="4"/>
  <c r="V6" i="4"/>
  <c r="AJ6" i="4"/>
  <c r="AK6" i="4" s="1"/>
  <c r="CJ5" i="4"/>
  <c r="CC5" i="4"/>
  <c r="CF5" i="4"/>
  <c r="CM5" i="4"/>
  <c r="CG5" i="4"/>
  <c r="CN5" i="4"/>
  <c r="AL6" i="4"/>
  <c r="Z6" i="4"/>
  <c r="BN1" i="4"/>
  <c r="CK5" i="4"/>
  <c r="AJ5" i="4"/>
  <c r="AK5" i="4" s="1"/>
  <c r="AL5" i="4"/>
  <c r="CE5" i="4"/>
  <c r="AO1" i="4"/>
  <c r="AN1" i="4"/>
  <c r="CR5" i="4"/>
  <c r="CA5" i="4"/>
  <c r="Z5" i="4"/>
  <c r="V5" i="4"/>
  <c r="CM6" i="4"/>
  <c r="CF6" i="4"/>
  <c r="CT6" i="4" s="1"/>
  <c r="CJ6" i="4"/>
  <c r="CN6" i="4"/>
  <c r="CX6" i="4" s="1"/>
  <c r="CC6" i="4"/>
  <c r="CD5" i="4"/>
  <c r="CL5" i="4"/>
  <c r="CG6" i="4"/>
  <c r="CO6" i="4"/>
  <c r="CD6" i="4"/>
  <c r="CH6" i="4"/>
  <c r="CU6" i="4" s="1"/>
  <c r="CL6" i="4"/>
  <c r="CW6" i="4" s="1"/>
  <c r="CE6" i="4"/>
  <c r="CI6" i="4"/>
  <c r="Y123" i="3" l="1"/>
  <c r="AC123" i="3"/>
  <c r="Y127" i="3"/>
  <c r="AC127" i="3"/>
  <c r="Y4" i="3"/>
  <c r="AC4" i="3"/>
  <c r="Y76" i="3"/>
  <c r="AC76" i="3"/>
  <c r="Y36" i="3"/>
  <c r="AC36" i="3"/>
  <c r="Y108" i="3"/>
  <c r="AC108" i="3"/>
  <c r="Y97" i="3"/>
  <c r="AC97" i="3"/>
  <c r="Y28" i="3"/>
  <c r="AC28" i="3"/>
  <c r="Y66" i="3"/>
  <c r="AC66" i="3"/>
  <c r="Y85" i="3"/>
  <c r="AC85" i="3"/>
  <c r="Y41" i="3"/>
  <c r="AC41" i="3"/>
  <c r="Y50" i="3"/>
  <c r="AC50" i="3"/>
  <c r="Y119" i="3"/>
  <c r="AC119" i="3"/>
  <c r="Y112" i="3"/>
  <c r="AC112" i="3"/>
  <c r="Y131" i="3"/>
  <c r="AC131" i="3"/>
  <c r="Y54" i="3"/>
  <c r="AC54" i="3"/>
  <c r="Y19" i="3"/>
  <c r="AC19" i="3"/>
  <c r="Y172" i="3"/>
  <c r="AC172" i="3"/>
  <c r="Y110" i="3"/>
  <c r="AC110" i="3"/>
  <c r="Y80" i="3"/>
  <c r="AC80" i="3"/>
  <c r="Y173" i="3"/>
  <c r="AC173" i="3"/>
  <c r="Y139" i="3"/>
  <c r="AC139" i="3"/>
  <c r="Y71" i="3"/>
  <c r="AC71" i="3"/>
  <c r="Y18" i="3"/>
  <c r="AC18" i="3"/>
  <c r="Y74" i="3"/>
  <c r="AC74" i="3"/>
  <c r="Y59" i="3"/>
  <c r="AC59" i="3"/>
  <c r="Y183" i="3"/>
  <c r="AC183" i="3"/>
  <c r="Y51" i="3"/>
  <c r="AC51" i="3"/>
  <c r="Y120" i="3"/>
  <c r="AC120" i="3"/>
  <c r="Y92" i="3"/>
  <c r="AC92" i="3"/>
  <c r="Y162" i="3"/>
  <c r="AC162" i="3"/>
  <c r="Y73" i="3"/>
  <c r="AC73" i="3"/>
  <c r="Y189" i="3"/>
  <c r="AC189" i="3"/>
  <c r="Y79" i="3"/>
  <c r="AC79" i="3"/>
  <c r="Y191" i="3"/>
  <c r="AC191" i="3"/>
  <c r="Y91" i="3"/>
  <c r="AC91" i="3"/>
  <c r="Y140" i="3"/>
  <c r="AC140" i="3"/>
  <c r="Y132" i="3"/>
  <c r="AC132" i="3"/>
  <c r="Y137" i="3"/>
  <c r="AC137" i="3"/>
  <c r="Y46" i="3"/>
  <c r="AC46" i="3"/>
  <c r="Y125" i="3"/>
  <c r="AC125" i="3"/>
  <c r="Y136" i="3"/>
  <c r="AC136" i="3"/>
  <c r="Y111" i="3"/>
  <c r="AC111" i="3"/>
  <c r="Y25" i="3"/>
  <c r="AC25" i="3"/>
  <c r="Y27" i="3"/>
  <c r="AC27" i="3"/>
  <c r="Y101" i="3"/>
  <c r="AC101" i="3"/>
  <c r="Y42" i="3"/>
  <c r="AC42" i="3"/>
  <c r="Y62" i="3"/>
  <c r="AC62" i="3"/>
  <c r="Y184" i="3"/>
  <c r="AC184" i="3"/>
  <c r="Y135" i="3"/>
  <c r="AC135" i="3"/>
  <c r="Y166" i="3"/>
  <c r="AC166" i="3"/>
  <c r="Y68" i="3"/>
  <c r="AC68" i="3"/>
  <c r="Y149" i="3"/>
  <c r="AC149" i="3"/>
  <c r="Y187" i="3"/>
  <c r="AC187" i="3"/>
  <c r="Y155" i="3"/>
  <c r="AC155" i="3"/>
  <c r="Y69" i="3"/>
  <c r="AC69" i="3"/>
  <c r="Y49" i="3"/>
  <c r="AC49" i="3"/>
  <c r="Y128" i="3"/>
  <c r="AC128" i="3"/>
  <c r="Y164" i="3"/>
  <c r="AC164" i="3"/>
  <c r="Y115" i="3"/>
  <c r="AC115" i="3"/>
  <c r="Y29" i="3"/>
  <c r="AC29" i="3"/>
  <c r="Y61" i="3"/>
  <c r="AC61" i="3"/>
  <c r="Y133" i="3"/>
  <c r="AC133" i="3"/>
  <c r="Y134" i="3"/>
  <c r="AC134" i="3"/>
  <c r="Y82" i="3"/>
  <c r="AC82" i="3"/>
  <c r="Y177" i="3"/>
  <c r="AC177" i="3"/>
  <c r="Y22" i="3"/>
  <c r="AC22" i="3"/>
  <c r="Y103" i="3"/>
  <c r="AC103" i="3"/>
  <c r="Y17" i="3"/>
  <c r="AC17" i="3"/>
  <c r="Y126" i="3"/>
  <c r="AC126" i="3"/>
  <c r="Y56" i="3"/>
  <c r="AC56" i="3"/>
  <c r="Y11" i="3"/>
  <c r="AC11" i="3"/>
  <c r="Y26" i="3"/>
  <c r="AC26" i="3"/>
  <c r="Y174" i="3"/>
  <c r="AC174" i="3"/>
  <c r="Y165" i="3"/>
  <c r="AC165" i="3"/>
  <c r="Y31" i="3"/>
  <c r="AC31" i="3"/>
  <c r="Y70" i="3"/>
  <c r="AC70" i="3"/>
  <c r="Y188" i="3"/>
  <c r="AC188" i="3"/>
  <c r="Y163" i="3"/>
  <c r="AC163" i="3"/>
  <c r="Y53" i="3"/>
  <c r="AC53" i="3"/>
  <c r="Y167" i="3"/>
  <c r="AC167" i="3"/>
  <c r="Y37" i="3"/>
  <c r="AC37" i="3"/>
  <c r="Y20" i="3"/>
  <c r="AC20" i="3"/>
  <c r="Y181" i="3"/>
  <c r="AC181" i="3"/>
  <c r="Y43" i="3"/>
  <c r="AC43" i="3"/>
  <c r="Y116" i="3"/>
  <c r="AC116" i="3"/>
  <c r="Y84" i="3"/>
  <c r="AC84" i="3"/>
  <c r="Y154" i="3"/>
  <c r="AC154" i="3"/>
  <c r="Y98" i="3"/>
  <c r="AC98" i="3"/>
  <c r="Y57" i="3"/>
  <c r="AC57" i="3"/>
  <c r="Y6" i="3"/>
  <c r="AC6" i="3"/>
  <c r="Y156" i="3"/>
  <c r="AC156" i="3"/>
  <c r="Y171" i="3"/>
  <c r="AC171" i="3"/>
  <c r="Y170" i="3"/>
  <c r="AC170" i="3"/>
  <c r="Y117" i="3"/>
  <c r="AC117" i="3"/>
  <c r="Y88" i="3"/>
  <c r="AC88" i="3"/>
  <c r="Y121" i="3"/>
  <c r="AC121" i="3"/>
  <c r="Y96" i="3"/>
  <c r="AC96" i="3"/>
  <c r="Y23" i="3"/>
  <c r="AC23" i="3"/>
  <c r="Y176" i="3"/>
  <c r="AC176" i="3"/>
  <c r="Y180" i="3"/>
  <c r="AC180" i="3"/>
  <c r="Y109" i="3"/>
  <c r="AC109" i="3"/>
  <c r="Y64" i="3"/>
  <c r="AC64" i="3"/>
  <c r="Y145" i="3"/>
  <c r="AC145" i="3"/>
  <c r="Y185" i="3"/>
  <c r="AC185" i="3"/>
  <c r="Y147" i="3"/>
  <c r="AC147" i="3"/>
  <c r="Y60" i="3"/>
  <c r="AC60" i="3"/>
  <c r="Y45" i="3"/>
  <c r="AC45" i="3"/>
  <c r="Y124" i="3"/>
  <c r="AC124" i="3"/>
  <c r="Y130" i="3"/>
  <c r="AC130" i="3"/>
  <c r="Y100" i="3"/>
  <c r="AC100" i="3"/>
  <c r="Y21" i="3"/>
  <c r="AC21" i="3"/>
  <c r="Y178" i="3"/>
  <c r="AC178" i="3"/>
  <c r="Y16" i="3"/>
  <c r="AC16" i="3"/>
  <c r="Y90" i="3"/>
  <c r="AC90" i="3"/>
  <c r="Y169" i="3"/>
  <c r="AC169" i="3"/>
  <c r="Y38" i="3"/>
  <c r="AC38" i="3"/>
  <c r="Y106" i="3"/>
  <c r="AC106" i="3"/>
  <c r="Y114" i="3"/>
  <c r="AC114" i="3"/>
  <c r="Y67" i="3"/>
  <c r="AC67" i="3"/>
  <c r="Y148" i="3"/>
  <c r="AC148" i="3"/>
  <c r="Y14" i="3"/>
  <c r="AC14" i="3"/>
  <c r="Y151" i="3"/>
  <c r="AC151" i="3"/>
  <c r="Y65" i="3"/>
  <c r="AC65" i="3"/>
  <c r="Y150" i="3"/>
  <c r="AC150" i="3"/>
  <c r="Y83" i="3"/>
  <c r="AC83" i="3"/>
  <c r="Y105" i="3"/>
  <c r="AC105" i="3"/>
  <c r="Y35" i="3"/>
  <c r="AC35" i="3"/>
  <c r="Y24" i="3"/>
  <c r="AC24" i="3"/>
  <c r="Y182" i="3"/>
  <c r="AC182" i="3"/>
  <c r="Y87" i="3"/>
  <c r="AC87" i="3"/>
  <c r="Y40" i="3"/>
  <c r="AC40" i="3"/>
  <c r="Y52" i="3"/>
  <c r="AC52" i="3"/>
  <c r="Y102" i="3"/>
  <c r="AC102" i="3"/>
  <c r="Y186" i="3"/>
  <c r="AC186" i="3"/>
  <c r="Y160" i="3"/>
  <c r="AC160" i="3"/>
  <c r="Y95" i="3"/>
  <c r="AC95" i="3"/>
  <c r="Y129" i="3"/>
  <c r="AC129" i="3"/>
  <c r="Y33" i="3"/>
  <c r="AC33" i="3"/>
  <c r="Y77" i="3"/>
  <c r="AC77" i="3"/>
  <c r="Y146" i="3"/>
  <c r="AC146" i="3"/>
  <c r="Y8" i="3"/>
  <c r="AC8" i="3"/>
  <c r="Y93" i="3"/>
  <c r="AC93" i="3"/>
  <c r="Y44" i="3"/>
  <c r="AC44" i="3"/>
  <c r="Y118" i="3"/>
  <c r="AC118" i="3"/>
  <c r="Y94" i="3"/>
  <c r="AC94" i="3"/>
  <c r="Y48" i="3"/>
  <c r="AC48" i="3"/>
  <c r="Y122" i="3"/>
  <c r="AC122" i="3"/>
  <c r="Y152" i="3"/>
  <c r="AC152" i="3"/>
  <c r="Y159" i="3"/>
  <c r="AC159" i="3"/>
  <c r="Y158" i="3"/>
  <c r="AC158" i="3"/>
  <c r="Y141" i="3"/>
  <c r="AC141" i="3"/>
  <c r="Y138" i="3"/>
  <c r="AC138" i="3"/>
  <c r="Y39" i="3"/>
  <c r="AC39" i="3"/>
  <c r="Y107" i="3"/>
  <c r="AC107" i="3"/>
  <c r="Y13" i="3"/>
  <c r="AC13" i="3"/>
  <c r="Y3" i="3"/>
  <c r="AC3" i="3"/>
  <c r="Y153" i="3"/>
  <c r="AC153" i="3"/>
  <c r="Y7" i="3"/>
  <c r="AC7" i="3"/>
  <c r="Y157" i="3"/>
  <c r="AC157" i="3"/>
  <c r="Y175" i="3"/>
  <c r="AC175" i="3"/>
  <c r="Y58" i="3"/>
  <c r="AC58" i="3"/>
  <c r="Y5" i="3"/>
  <c r="AC5" i="3"/>
  <c r="Y47" i="3"/>
  <c r="AC47" i="3"/>
  <c r="Y12" i="3"/>
  <c r="AC12" i="3"/>
  <c r="Y86" i="3"/>
  <c r="AC86" i="3"/>
  <c r="Y161" i="3"/>
  <c r="AC161" i="3"/>
  <c r="Y30" i="3"/>
  <c r="AC30" i="3"/>
  <c r="Y72" i="3"/>
  <c r="AC72" i="3"/>
  <c r="Y99" i="3"/>
  <c r="AC99" i="3"/>
  <c r="Y63" i="3"/>
  <c r="AC63" i="3"/>
  <c r="Y144" i="3"/>
  <c r="AC144" i="3"/>
  <c r="Y9" i="3"/>
  <c r="AC9" i="3"/>
  <c r="Y143" i="3"/>
  <c r="AC143" i="3"/>
  <c r="Y55" i="3"/>
  <c r="AC55" i="3"/>
  <c r="Y142" i="3"/>
  <c r="AC142" i="3"/>
  <c r="Y32" i="3"/>
  <c r="AC32" i="3"/>
  <c r="Y113" i="3"/>
  <c r="AC113" i="3"/>
  <c r="Y78" i="3"/>
  <c r="AC78" i="3"/>
  <c r="Y75" i="3"/>
  <c r="AC75" i="3"/>
  <c r="Y190" i="3"/>
  <c r="AC190" i="3"/>
  <c r="Y15" i="3"/>
  <c r="AC15" i="3"/>
  <c r="Y89" i="3"/>
  <c r="AC89" i="3"/>
  <c r="Y168" i="3"/>
  <c r="AC168" i="3"/>
  <c r="Y34" i="3"/>
  <c r="AC34" i="3"/>
  <c r="Y81" i="3"/>
  <c r="AC81" i="3"/>
  <c r="Y104" i="3"/>
  <c r="AC104" i="3"/>
  <c r="Y10" i="3"/>
  <c r="AC10" i="3"/>
  <c r="BE179" i="3"/>
  <c r="Z179" i="3"/>
  <c r="CW5" i="4"/>
  <c r="CV5" i="4"/>
  <c r="CX5" i="4"/>
  <c r="CV6" i="4"/>
  <c r="CT5" i="4"/>
  <c r="CS6" i="4"/>
  <c r="CY6" i="4" s="1"/>
  <c r="CP6" i="4"/>
  <c r="CR6" i="4"/>
  <c r="CA6" i="4"/>
  <c r="CS5" i="4"/>
  <c r="Z104" i="3" l="1"/>
  <c r="BE104" i="3" s="1"/>
  <c r="Z78" i="3"/>
  <c r="BE78" i="3" s="1"/>
  <c r="Z55" i="3"/>
  <c r="BE55" i="3" s="1"/>
  <c r="Z63" i="3"/>
  <c r="BE63" i="3" s="1"/>
  <c r="Z161" i="3"/>
  <c r="BE161" i="3" s="1"/>
  <c r="Z5" i="3"/>
  <c r="BE5" i="3" s="1"/>
  <c r="Z7" i="3"/>
  <c r="BE7" i="3" s="1"/>
  <c r="Z107" i="3"/>
  <c r="BE107" i="3" s="1"/>
  <c r="Z158" i="3"/>
  <c r="BE158" i="3" s="1"/>
  <c r="Z48" i="3"/>
  <c r="BE48" i="3" s="1"/>
  <c r="Z93" i="3"/>
  <c r="BE93" i="3" s="1"/>
  <c r="Z33" i="3"/>
  <c r="BE33" i="3" s="1"/>
  <c r="Z186" i="3"/>
  <c r="BE186" i="3" s="1"/>
  <c r="Z87" i="3"/>
  <c r="BE87" i="3" s="1"/>
  <c r="Z150" i="3"/>
  <c r="BE150" i="3" s="1"/>
  <c r="Z124" i="3"/>
  <c r="BE124" i="3" s="1"/>
  <c r="Z64" i="3"/>
  <c r="BE64" i="3" s="1"/>
  <c r="Z180" i="3"/>
  <c r="BE180" i="3" s="1"/>
  <c r="Z121" i="3"/>
  <c r="BE121" i="3" s="1"/>
  <c r="Z171" i="3"/>
  <c r="BE171" i="3" s="1"/>
  <c r="Z84" i="3"/>
  <c r="BE84" i="3" s="1"/>
  <c r="Z20" i="3"/>
  <c r="BE20" i="3" s="1"/>
  <c r="Z163" i="3"/>
  <c r="BE163" i="3" s="1"/>
  <c r="Z165" i="3"/>
  <c r="BE165" i="3" s="1"/>
  <c r="Z56" i="3"/>
  <c r="BE56" i="3" s="1"/>
  <c r="Z22" i="3"/>
  <c r="BE22" i="3" s="1"/>
  <c r="Z82" i="3"/>
  <c r="BE82" i="3" s="1"/>
  <c r="Z29" i="3"/>
  <c r="BE29" i="3" s="1"/>
  <c r="Z49" i="3"/>
  <c r="BE49" i="3" s="1"/>
  <c r="Z166" i="3"/>
  <c r="BE166" i="3" s="1"/>
  <c r="Z137" i="3"/>
  <c r="BE137" i="3" s="1"/>
  <c r="Z89" i="3"/>
  <c r="BE89" i="3" s="1"/>
  <c r="Z81" i="3"/>
  <c r="BE81" i="3" s="1"/>
  <c r="Z15" i="3"/>
  <c r="BE15" i="3" s="1"/>
  <c r="Z113" i="3"/>
  <c r="BE113" i="3" s="1"/>
  <c r="Z143" i="3"/>
  <c r="BE143" i="3" s="1"/>
  <c r="Z99" i="3"/>
  <c r="BE99" i="3" s="1"/>
  <c r="Z86" i="3"/>
  <c r="BE86" i="3" s="1"/>
  <c r="Z58" i="3"/>
  <c r="BE58" i="3" s="1"/>
  <c r="Z153" i="3"/>
  <c r="BE153" i="3" s="1"/>
  <c r="Z39" i="3"/>
  <c r="BE39" i="3" s="1"/>
  <c r="Z159" i="3"/>
  <c r="BE159" i="3" s="1"/>
  <c r="Z94" i="3"/>
  <c r="BE94" i="3" s="1"/>
  <c r="Z8" i="3"/>
  <c r="BE8" i="3" s="1"/>
  <c r="Z129" i="3"/>
  <c r="BE129" i="3" s="1"/>
  <c r="Z102" i="3"/>
  <c r="BE102" i="3" s="1"/>
  <c r="Z182" i="3"/>
  <c r="BE182" i="3" s="1"/>
  <c r="Z83" i="3"/>
  <c r="BE83" i="3" s="1"/>
  <c r="Z14" i="3"/>
  <c r="BE14" i="3" s="1"/>
  <c r="Z106" i="3"/>
  <c r="BE106" i="3" s="1"/>
  <c r="Z16" i="3"/>
  <c r="BE16" i="3" s="1"/>
  <c r="Z45" i="3"/>
  <c r="BE45" i="3" s="1"/>
  <c r="Z145" i="3"/>
  <c r="BE145" i="3" s="1"/>
  <c r="Z176" i="3"/>
  <c r="BE176" i="3" s="1"/>
  <c r="Z88" i="3"/>
  <c r="BE88" i="3" s="1"/>
  <c r="Z156" i="3"/>
  <c r="BE156" i="3" s="1"/>
  <c r="Z154" i="3"/>
  <c r="BE154" i="3" s="1"/>
  <c r="Z116" i="3"/>
  <c r="BE116" i="3" s="1"/>
  <c r="Z53" i="3"/>
  <c r="BE53" i="3" s="1"/>
  <c r="Z31" i="3"/>
  <c r="BE31" i="3" s="1"/>
  <c r="Z11" i="3"/>
  <c r="BE11" i="3" s="1"/>
  <c r="Z103" i="3"/>
  <c r="BE103" i="3" s="1"/>
  <c r="Z134" i="3"/>
  <c r="BE134" i="3" s="1"/>
  <c r="Z115" i="3"/>
  <c r="BE115" i="3" s="1"/>
  <c r="Z69" i="3"/>
  <c r="BE69" i="3" s="1"/>
  <c r="Z187" i="3"/>
  <c r="BE187" i="3" s="1"/>
  <c r="Z135" i="3"/>
  <c r="BE135" i="3" s="1"/>
  <c r="Z62" i="3"/>
  <c r="BE62" i="3" s="1"/>
  <c r="Z101" i="3"/>
  <c r="BE101" i="3" s="1"/>
  <c r="Z25" i="3"/>
  <c r="BE25" i="3" s="1"/>
  <c r="Z46" i="3"/>
  <c r="BE46" i="3" s="1"/>
  <c r="Z132" i="3"/>
  <c r="BE132" i="3" s="1"/>
  <c r="Z91" i="3"/>
  <c r="BE91" i="3" s="1"/>
  <c r="Z79" i="3"/>
  <c r="BE79" i="3" s="1"/>
  <c r="Z73" i="3"/>
  <c r="BE73" i="3" s="1"/>
  <c r="Z92" i="3"/>
  <c r="BE92" i="3" s="1"/>
  <c r="Z51" i="3"/>
  <c r="BE51" i="3" s="1"/>
  <c r="Z59" i="3"/>
  <c r="BE59" i="3" s="1"/>
  <c r="Z18" i="3"/>
  <c r="BE18" i="3" s="1"/>
  <c r="Z139" i="3"/>
  <c r="BE139" i="3" s="1"/>
  <c r="Z80" i="3"/>
  <c r="BE80" i="3" s="1"/>
  <c r="Z172" i="3"/>
  <c r="BE172" i="3" s="1"/>
  <c r="Z54" i="3"/>
  <c r="BE54" i="3" s="1"/>
  <c r="Z112" i="3"/>
  <c r="BE112" i="3" s="1"/>
  <c r="Z50" i="3"/>
  <c r="BE50" i="3" s="1"/>
  <c r="Z85" i="3"/>
  <c r="BE85" i="3" s="1"/>
  <c r="Z28" i="3"/>
  <c r="BE28" i="3" s="1"/>
  <c r="Z108" i="3"/>
  <c r="BE108" i="3" s="1"/>
  <c r="Z76" i="3"/>
  <c r="BE76" i="3" s="1"/>
  <c r="Z127" i="3"/>
  <c r="BE127" i="3" s="1"/>
  <c r="Z34" i="3"/>
  <c r="BE34" i="3" s="1"/>
  <c r="BE10" i="3"/>
  <c r="Z168" i="3"/>
  <c r="BE168" i="3" s="1"/>
  <c r="Z75" i="3"/>
  <c r="BE75" i="3" s="1"/>
  <c r="Z142" i="3"/>
  <c r="BE142" i="3" s="1"/>
  <c r="Z144" i="3"/>
  <c r="BE144" i="3" s="1"/>
  <c r="Z30" i="3"/>
  <c r="BE30" i="3" s="1"/>
  <c r="Z47" i="3"/>
  <c r="BE47" i="3" s="1"/>
  <c r="Z157" i="3"/>
  <c r="BE157" i="3" s="1"/>
  <c r="Z13" i="3"/>
  <c r="BE13" i="3" s="1"/>
  <c r="Z141" i="3"/>
  <c r="BE141" i="3" s="1"/>
  <c r="Z122" i="3"/>
  <c r="BE122" i="3" s="1"/>
  <c r="Z44" i="3"/>
  <c r="BE44" i="3" s="1"/>
  <c r="Z77" i="3"/>
  <c r="BE77" i="3" s="1"/>
  <c r="Z160" i="3"/>
  <c r="BE160" i="3" s="1"/>
  <c r="Z40" i="3"/>
  <c r="BE40" i="3" s="1"/>
  <c r="Z35" i="3"/>
  <c r="BE35" i="3" s="1"/>
  <c r="Z65" i="3"/>
  <c r="BE65" i="3" s="1"/>
  <c r="Z67" i="3"/>
  <c r="BE67" i="3" s="1"/>
  <c r="Z169" i="3"/>
  <c r="BE169" i="3" s="1"/>
  <c r="Z21" i="3"/>
  <c r="BE21" i="3" s="1"/>
  <c r="Z130" i="3"/>
  <c r="BE130" i="3" s="1"/>
  <c r="Z147" i="3"/>
  <c r="BE147" i="3" s="1"/>
  <c r="Z109" i="3"/>
  <c r="BE109" i="3" s="1"/>
  <c r="Z96" i="3"/>
  <c r="BE96" i="3" s="1"/>
  <c r="Z170" i="3"/>
  <c r="BE170" i="3" s="1"/>
  <c r="Z57" i="3"/>
  <c r="BE57" i="3" s="1"/>
  <c r="Z181" i="3"/>
  <c r="BE181" i="3" s="1"/>
  <c r="Z37" i="3"/>
  <c r="BE37" i="3" s="1"/>
  <c r="Z188" i="3"/>
  <c r="BE188" i="3" s="1"/>
  <c r="Z174" i="3"/>
  <c r="BE174" i="3" s="1"/>
  <c r="Z126" i="3"/>
  <c r="BE126" i="3" s="1"/>
  <c r="Z177" i="3"/>
  <c r="BE177" i="3" s="1"/>
  <c r="Z61" i="3"/>
  <c r="BE61" i="3" s="1"/>
  <c r="Z128" i="3"/>
  <c r="BE128" i="3" s="1"/>
  <c r="Z68" i="3"/>
  <c r="BE68" i="3" s="1"/>
  <c r="Z136" i="3"/>
  <c r="BE136" i="3" s="1"/>
  <c r="Z190" i="3"/>
  <c r="BE190" i="3" s="1"/>
  <c r="Z32" i="3"/>
  <c r="BE32" i="3" s="1"/>
  <c r="Z9" i="3"/>
  <c r="BE9" i="3" s="1"/>
  <c r="Z72" i="3"/>
  <c r="BE72" i="3" s="1"/>
  <c r="Z12" i="3"/>
  <c r="BE12" i="3" s="1"/>
  <c r="Z175" i="3"/>
  <c r="BE175" i="3" s="1"/>
  <c r="Z3" i="3"/>
  <c r="BE3" i="3" s="1"/>
  <c r="Z138" i="3"/>
  <c r="BE138" i="3" s="1"/>
  <c r="Z152" i="3"/>
  <c r="BE152" i="3" s="1"/>
  <c r="Z118" i="3"/>
  <c r="BE118" i="3" s="1"/>
  <c r="Z146" i="3"/>
  <c r="BE146" i="3" s="1"/>
  <c r="Z95" i="3"/>
  <c r="BE95" i="3" s="1"/>
  <c r="Z52" i="3"/>
  <c r="BE52" i="3" s="1"/>
  <c r="Z24" i="3"/>
  <c r="BE24" i="3" s="1"/>
  <c r="Z105" i="3"/>
  <c r="BE105" i="3" s="1"/>
  <c r="Z151" i="3"/>
  <c r="BE151" i="3" s="1"/>
  <c r="Z148" i="3"/>
  <c r="BE148" i="3" s="1"/>
  <c r="Z114" i="3"/>
  <c r="BE114" i="3" s="1"/>
  <c r="Z38" i="3"/>
  <c r="BE38" i="3" s="1"/>
  <c r="Z90" i="3"/>
  <c r="BE90" i="3" s="1"/>
  <c r="Z178" i="3"/>
  <c r="BE178" i="3" s="1"/>
  <c r="Z100" i="3"/>
  <c r="BE100" i="3" s="1"/>
  <c r="Z60" i="3"/>
  <c r="BE60" i="3" s="1"/>
  <c r="Z185" i="3"/>
  <c r="BE185" i="3" s="1"/>
  <c r="Z23" i="3"/>
  <c r="BE23" i="3" s="1"/>
  <c r="Z117" i="3"/>
  <c r="BE117" i="3" s="1"/>
  <c r="Z6" i="3"/>
  <c r="BE6" i="3" s="1"/>
  <c r="Z98" i="3"/>
  <c r="BE98" i="3" s="1"/>
  <c r="Z43" i="3"/>
  <c r="BE43" i="3" s="1"/>
  <c r="Z167" i="3"/>
  <c r="BE167" i="3" s="1"/>
  <c r="Z70" i="3"/>
  <c r="BE70" i="3" s="1"/>
  <c r="Z26" i="3"/>
  <c r="BE26" i="3" s="1"/>
  <c r="Z17" i="3"/>
  <c r="BE17" i="3" s="1"/>
  <c r="Z133" i="3"/>
  <c r="BE133" i="3" s="1"/>
  <c r="Z164" i="3"/>
  <c r="BE164" i="3" s="1"/>
  <c r="Z155" i="3"/>
  <c r="BE155" i="3" s="1"/>
  <c r="Z149" i="3"/>
  <c r="BE149" i="3" s="1"/>
  <c r="Z184" i="3"/>
  <c r="BE184" i="3" s="1"/>
  <c r="Z42" i="3"/>
  <c r="BE42" i="3" s="1"/>
  <c r="Z27" i="3"/>
  <c r="BE27" i="3" s="1"/>
  <c r="Z111" i="3"/>
  <c r="BE111" i="3" s="1"/>
  <c r="Z125" i="3"/>
  <c r="BE125" i="3" s="1"/>
  <c r="Z140" i="3"/>
  <c r="BE140" i="3" s="1"/>
  <c r="Z191" i="3"/>
  <c r="BE191" i="3" s="1"/>
  <c r="Z189" i="3"/>
  <c r="BE189" i="3" s="1"/>
  <c r="Z162" i="3"/>
  <c r="BE162" i="3" s="1"/>
  <c r="Z120" i="3"/>
  <c r="BE120" i="3" s="1"/>
  <c r="Z183" i="3"/>
  <c r="BE183" i="3" s="1"/>
  <c r="Z74" i="3"/>
  <c r="BE74" i="3" s="1"/>
  <c r="Z71" i="3"/>
  <c r="BE71" i="3" s="1"/>
  <c r="Z173" i="3"/>
  <c r="BE173" i="3" s="1"/>
  <c r="Z110" i="3"/>
  <c r="BE110" i="3" s="1"/>
  <c r="Z19" i="3"/>
  <c r="BE19" i="3" s="1"/>
  <c r="Z131" i="3"/>
  <c r="BE131" i="3" s="1"/>
  <c r="Z119" i="3"/>
  <c r="BE119" i="3" s="1"/>
  <c r="Z41" i="3"/>
  <c r="BE41" i="3" s="1"/>
  <c r="Z66" i="3"/>
  <c r="BE66" i="3" s="1"/>
  <c r="Z97" i="3"/>
  <c r="BE97" i="3" s="1"/>
  <c r="Z36" i="3"/>
  <c r="BE36" i="3" s="1"/>
  <c r="Z4" i="3"/>
  <c r="BE4" i="3" s="1"/>
  <c r="Z123" i="3"/>
  <c r="BE123" i="3" s="1"/>
  <c r="AI179" i="3"/>
  <c r="BF2" i="3" l="1"/>
  <c r="Z1" i="3"/>
  <c r="BE1" i="3" s="1"/>
  <c r="AN179" i="3"/>
  <c r="AL179" i="3"/>
  <c r="AJ179" i="3"/>
  <c r="CK6" i="4"/>
  <c r="CZ6" i="4" s="1"/>
  <c r="DA6" i="4" s="1"/>
  <c r="CH5" i="4"/>
  <c r="AO179" i="3"/>
  <c r="AP179" i="3" l="1"/>
  <c r="BO1" i="4"/>
  <c r="CI5" i="4"/>
  <c r="CZ5" i="4" s="1"/>
  <c r="CU5" i="4"/>
  <c r="CY5" i="4" s="1"/>
  <c r="CP5" i="4"/>
  <c r="AM179" i="3"/>
  <c r="BA1" i="4"/>
  <c r="CZ7" i="4" l="1"/>
  <c r="DA5" i="4"/>
  <c r="DA7" i="4" s="1"/>
  <c r="BB1" i="4"/>
  <c r="CY7" i="4" l="1"/>
  <c r="DB7" i="4" s="1"/>
  <c r="T14" i="7" l="1"/>
  <c r="T12" i="7" l="1"/>
  <c r="T9" i="7" l="1"/>
  <c r="X4" i="7"/>
  <c r="X12" i="7" l="1"/>
  <c r="X2" i="7"/>
  <c r="X3" i="7"/>
  <c r="T11" i="7"/>
  <c r="X5" i="7"/>
  <c r="X7" i="7" l="1"/>
  <c r="X6" i="7"/>
  <c r="X9" i="7"/>
  <c r="X11" i="7" l="1"/>
  <c r="AL1" i="3"/>
  <c r="AJ1" i="3"/>
  <c r="AM1" i="3" s="1"/>
  <c r="AO1" i="3"/>
  <c r="AN1" i="3" l="1"/>
  <c r="AP1" i="3" s="1"/>
</calcChain>
</file>

<file path=xl/comments1.xml><?xml version="1.0" encoding="utf-8"?>
<comments xmlns="http://schemas.openxmlformats.org/spreadsheetml/2006/main">
  <authors>
    <author>vivianoliveira</author>
    <author>erdossantos</author>
    <author>Amaury</author>
    <author>Erick Alves</author>
  </authors>
  <commentList>
    <comment ref="O6" authorId="0">
      <text>
        <r>
          <rPr>
            <b/>
            <sz val="8"/>
            <color indexed="81"/>
            <rFont val="Tahoma"/>
            <family val="2"/>
          </rPr>
          <t>vivianoliveira:</t>
        </r>
        <r>
          <rPr>
            <sz val="8"/>
            <color indexed="81"/>
            <rFont val="Tahoma"/>
            <family val="2"/>
          </rPr>
          <t xml:space="preserve">
basis 2,37 nov-2012 roll Z/H
3,09 31jan2014
6/23/14 rolled N4 to Z4 +900pts
9/25/14 rolled Z4 to H5 +53pts
1/20/15 rolled H5 to N5 -182pts</t>
        </r>
      </text>
    </comment>
    <comment ref="O7" authorId="0">
      <text>
        <r>
          <rPr>
            <b/>
            <sz val="8"/>
            <color indexed="81"/>
            <rFont val="Tahoma"/>
            <family val="2"/>
          </rPr>
          <t>vivianoliveira:</t>
        </r>
        <r>
          <rPr>
            <sz val="8"/>
            <color indexed="81"/>
            <rFont val="Tahoma"/>
            <family val="2"/>
          </rPr>
          <t xml:space="preserve">
800 on 19-nov global e 23-nov local
922 on 31Jan2014
6/23/14 rolled N4 to Z4 +900pts
9/25/14 rolled Z4 to H5 +53pts
1/20/15 rolled H5 to N5 -182pts
-3pts 3/24/15</t>
        </r>
      </text>
    </comment>
    <comment ref="F8" authorId="0">
      <text>
        <r>
          <rPr>
            <b/>
            <sz val="8"/>
            <color indexed="81"/>
            <rFont val="Tahoma"/>
            <family val="2"/>
          </rPr>
          <t>vivianoliveira:</t>
        </r>
        <r>
          <rPr>
            <sz val="8"/>
            <color indexed="81"/>
            <rFont val="Tahoma"/>
            <family val="2"/>
          </rPr>
          <t xml:space="preserve">
Base</t>
        </r>
      </text>
    </comment>
    <comment ref="O8" authorId="0">
      <text>
        <r>
          <rPr>
            <b/>
            <sz val="8"/>
            <color indexed="81"/>
            <rFont val="Tahoma"/>
            <family val="2"/>
          </rPr>
          <t>vivianoliveira:</t>
        </r>
        <r>
          <rPr>
            <sz val="8"/>
            <color indexed="81"/>
            <rFont val="Tahoma"/>
            <family val="2"/>
          </rPr>
          <t xml:space="preserve">
900 on 17sep</t>
        </r>
      </text>
    </comment>
    <comment ref="O9" authorId="0">
      <text>
        <r>
          <rPr>
            <b/>
            <sz val="8"/>
            <color indexed="81"/>
            <rFont val="Tahoma"/>
            <family val="2"/>
          </rPr>
          <t>vivianoliveira:</t>
        </r>
        <r>
          <rPr>
            <sz val="8"/>
            <color indexed="81"/>
            <rFont val="Tahoma"/>
            <family val="2"/>
          </rPr>
          <t xml:space="preserve">
300 on 31-jan
600 on 05-mar
900 on 19-mar
21 on 16-sep
306 off 17-sep
716 on 31Jan2014
900 on 23Jun2014
9/25/14 rolled Z4 to H5 +53pts
1/20/15 rolled H5 to N5 -182pts
-2pts 3/24/15</t>
        </r>
      </text>
    </comment>
    <comment ref="O11" authorId="0">
      <text>
        <r>
          <rPr>
            <b/>
            <sz val="9"/>
            <color indexed="81"/>
            <rFont val="Tahoma"/>
            <family val="2"/>
          </rPr>
          <t>vivianoliveira:</t>
        </r>
        <r>
          <rPr>
            <sz val="9"/>
            <color indexed="81"/>
            <rFont val="Tahoma"/>
            <family val="2"/>
          </rPr>
          <t xml:space="preserve">
+500 on Z4 12-Feb-2014
9/25/14 rolled Z4 to H5 +53pts
+97pts 12/22/14
1/20/15 rolled H5 to N5 -182pts
-3pts 3/24/15</t>
        </r>
      </text>
    </comment>
    <comment ref="O12" authorId="1">
      <text>
        <r>
          <rPr>
            <b/>
            <sz val="9"/>
            <color indexed="81"/>
            <rFont val="Tahoma"/>
            <family val="2"/>
          </rPr>
          <t>erdossantos:</t>
        </r>
        <r>
          <rPr>
            <sz val="9"/>
            <color indexed="81"/>
            <rFont val="Tahoma"/>
            <family val="2"/>
          </rPr>
          <t xml:space="preserve">
10/nov/2015 rolled Z5 to H6 350 lots
Basis Chg 31/03/16 -150pts
Roll to N6 - Basis chg 230pts 15/04/16</t>
        </r>
      </text>
    </comment>
    <comment ref="O13" authorId="2">
      <text>
        <r>
          <rPr>
            <b/>
            <sz val="9"/>
            <color indexed="81"/>
            <rFont val="Tahoma"/>
            <family val="2"/>
          </rPr>
          <t>Amaury:</t>
        </r>
        <r>
          <rPr>
            <sz val="9"/>
            <color indexed="81"/>
            <rFont val="Tahoma"/>
            <family val="2"/>
          </rPr>
          <t xml:space="preserve">
+390 on N6 06-Apr-2015
+435 on Z6 23-Dec-2015
+500 on Z6 31-Dec-2015</t>
        </r>
      </text>
    </comment>
    <comment ref="O14" authorId="3">
      <text>
        <r>
          <rPr>
            <b/>
            <sz val="9"/>
            <color indexed="81"/>
            <rFont val="Tahoma"/>
            <family val="2"/>
          </rPr>
          <t>Erick Alves:</t>
        </r>
        <r>
          <rPr>
            <sz val="9"/>
            <color indexed="81"/>
            <rFont val="Tahoma"/>
            <family val="2"/>
          </rPr>
          <t xml:space="preserve">
Basis Chg 30/11/16 
Basis Chg 01/09/17</t>
        </r>
      </text>
    </comment>
  </commentList>
</comments>
</file>

<file path=xl/comments2.xml><?xml version="1.0" encoding="utf-8"?>
<comments xmlns="http://schemas.openxmlformats.org/spreadsheetml/2006/main">
  <authors>
    <author>Erick Alves dos Santos</author>
  </authors>
  <commentList>
    <comment ref="AH2" authorId="0">
      <text>
        <r>
          <rPr>
            <b/>
            <sz val="9"/>
            <color indexed="81"/>
            <rFont val="Segoe UI"/>
            <family val="2"/>
          </rPr>
          <t>Erick Alves dos Santos:</t>
        </r>
        <r>
          <rPr>
            <sz val="9"/>
            <color indexed="81"/>
            <rFont val="Segoe UI"/>
            <family val="2"/>
          </rPr>
          <t xml:space="preserve">
PnL Calc based on new fx (forex open) - historic pnl calc. (just cotton)</t>
        </r>
      </text>
    </comment>
    <comment ref="B12" authorId="0">
      <text>
        <r>
          <rPr>
            <b/>
            <sz val="9"/>
            <color indexed="81"/>
            <rFont val="Segoe UI"/>
            <family val="2"/>
          </rPr>
          <t>Erick Alves dos Santos:</t>
        </r>
        <r>
          <rPr>
            <sz val="9"/>
            <color indexed="81"/>
            <rFont val="Segoe UI"/>
            <family val="2"/>
          </rPr>
          <t xml:space="preserve">
B
</t>
        </r>
      </text>
    </comment>
    <comment ref="B35" authorId="0">
      <text>
        <r>
          <rPr>
            <b/>
            <sz val="9"/>
            <color indexed="81"/>
            <rFont val="Segoe UI"/>
            <family val="2"/>
          </rPr>
          <t>Erick Alves dos Santos:</t>
        </r>
        <r>
          <rPr>
            <sz val="9"/>
            <color indexed="81"/>
            <rFont val="Segoe UI"/>
            <family val="2"/>
          </rPr>
          <t xml:space="preserve">
B</t>
        </r>
      </text>
    </comment>
    <comment ref="B36" authorId="0">
      <text>
        <r>
          <rPr>
            <b/>
            <sz val="9"/>
            <color indexed="81"/>
            <rFont val="Segoe UI"/>
            <family val="2"/>
          </rPr>
          <t>Erick Alves dos Santos:</t>
        </r>
        <r>
          <rPr>
            <sz val="9"/>
            <color indexed="81"/>
            <rFont val="Segoe UI"/>
            <family val="2"/>
          </rPr>
          <t xml:space="preserve">
C</t>
        </r>
      </text>
    </comment>
    <comment ref="B37" authorId="0">
      <text>
        <r>
          <rPr>
            <b/>
            <sz val="9"/>
            <color indexed="81"/>
            <rFont val="Segoe UI"/>
            <family val="2"/>
          </rPr>
          <t>Erick Alves dos Santos:</t>
        </r>
        <r>
          <rPr>
            <sz val="9"/>
            <color indexed="81"/>
            <rFont val="Segoe UI"/>
            <family val="2"/>
          </rPr>
          <t xml:space="preserve">
A</t>
        </r>
      </text>
    </comment>
    <comment ref="B38" authorId="0">
      <text>
        <r>
          <rPr>
            <b/>
            <sz val="9"/>
            <color indexed="81"/>
            <rFont val="Segoe UI"/>
            <family val="2"/>
          </rPr>
          <t>Erick Alves dos Santos:</t>
        </r>
        <r>
          <rPr>
            <sz val="9"/>
            <color indexed="81"/>
            <rFont val="Segoe UI"/>
            <family val="2"/>
          </rPr>
          <t xml:space="preserve">
B
</t>
        </r>
      </text>
    </comment>
    <comment ref="B40" authorId="0">
      <text>
        <r>
          <rPr>
            <b/>
            <sz val="9"/>
            <color indexed="81"/>
            <rFont val="Segoe UI"/>
            <family val="2"/>
          </rPr>
          <t>Erick Alves dos Santos:</t>
        </r>
        <r>
          <rPr>
            <sz val="9"/>
            <color indexed="81"/>
            <rFont val="Segoe UI"/>
            <family val="2"/>
          </rPr>
          <t xml:space="preserve">
B</t>
        </r>
      </text>
    </comment>
    <comment ref="B47" authorId="0">
      <text>
        <r>
          <rPr>
            <b/>
            <sz val="9"/>
            <color indexed="81"/>
            <rFont val="Segoe UI"/>
            <family val="2"/>
          </rPr>
          <t>Erick Alves dos Santos:</t>
        </r>
        <r>
          <rPr>
            <sz val="9"/>
            <color indexed="81"/>
            <rFont val="Segoe UI"/>
            <family val="2"/>
          </rPr>
          <t xml:space="preserve">
B</t>
        </r>
      </text>
    </comment>
    <comment ref="B77" authorId="0">
      <text>
        <r>
          <rPr>
            <b/>
            <sz val="9"/>
            <color indexed="81"/>
            <rFont val="Segoe UI"/>
            <family val="2"/>
          </rPr>
          <t>Erick Alves dos Santos:</t>
        </r>
        <r>
          <rPr>
            <sz val="9"/>
            <color indexed="81"/>
            <rFont val="Segoe UI"/>
            <family val="2"/>
          </rPr>
          <t xml:space="preserve">
A</t>
        </r>
      </text>
    </comment>
    <comment ref="B78" authorId="0">
      <text>
        <r>
          <rPr>
            <b/>
            <sz val="9"/>
            <color indexed="81"/>
            <rFont val="Segoe UI"/>
            <family val="2"/>
          </rPr>
          <t>Erick Alves dos Santos:</t>
        </r>
        <r>
          <rPr>
            <sz val="9"/>
            <color indexed="81"/>
            <rFont val="Segoe UI"/>
            <family val="2"/>
          </rPr>
          <t xml:space="preserve">
B</t>
        </r>
      </text>
    </comment>
    <comment ref="B81" authorId="0">
      <text>
        <r>
          <rPr>
            <b/>
            <sz val="9"/>
            <color indexed="81"/>
            <rFont val="Segoe UI"/>
            <family val="2"/>
          </rPr>
          <t>Erick Alves dos Santos:</t>
        </r>
        <r>
          <rPr>
            <sz val="9"/>
            <color indexed="81"/>
            <rFont val="Segoe UI"/>
            <family val="2"/>
          </rPr>
          <t xml:space="preserve">
A</t>
        </r>
      </text>
    </comment>
    <comment ref="B82" authorId="0">
      <text>
        <r>
          <rPr>
            <b/>
            <sz val="9"/>
            <color indexed="81"/>
            <rFont val="Segoe UI"/>
            <family val="2"/>
          </rPr>
          <t>Erick Alves dos Santos:</t>
        </r>
        <r>
          <rPr>
            <sz val="9"/>
            <color indexed="81"/>
            <rFont val="Segoe UI"/>
            <family val="2"/>
          </rPr>
          <t xml:space="preserve">
A</t>
        </r>
      </text>
    </comment>
    <comment ref="B83" authorId="0">
      <text>
        <r>
          <rPr>
            <b/>
            <sz val="9"/>
            <color indexed="81"/>
            <rFont val="Segoe UI"/>
            <family val="2"/>
          </rPr>
          <t>Erick Alves dos Santos:</t>
        </r>
        <r>
          <rPr>
            <sz val="9"/>
            <color indexed="81"/>
            <rFont val="Segoe UI"/>
            <family val="2"/>
          </rPr>
          <t xml:space="preserve">
B</t>
        </r>
      </text>
    </comment>
    <comment ref="B85" authorId="0">
      <text>
        <r>
          <rPr>
            <b/>
            <sz val="9"/>
            <color indexed="81"/>
            <rFont val="Segoe UI"/>
            <family val="2"/>
          </rPr>
          <t>Erick Alves dos Santos:</t>
        </r>
        <r>
          <rPr>
            <sz val="9"/>
            <color indexed="81"/>
            <rFont val="Segoe UI"/>
            <family val="2"/>
          </rPr>
          <t xml:space="preserve">
A</t>
        </r>
      </text>
    </comment>
    <comment ref="B86" authorId="0">
      <text>
        <r>
          <rPr>
            <b/>
            <sz val="9"/>
            <color indexed="81"/>
            <rFont val="Segoe UI"/>
            <family val="2"/>
          </rPr>
          <t>Erick Alves dos Santos:</t>
        </r>
        <r>
          <rPr>
            <sz val="9"/>
            <color indexed="81"/>
            <rFont val="Segoe UI"/>
            <family val="2"/>
          </rPr>
          <t xml:space="preserve">
B</t>
        </r>
      </text>
    </comment>
    <comment ref="B94" authorId="0">
      <text>
        <r>
          <rPr>
            <b/>
            <sz val="9"/>
            <color indexed="81"/>
            <rFont val="Segoe UI"/>
            <family val="2"/>
          </rPr>
          <t>Erick Alves dos Santos:</t>
        </r>
        <r>
          <rPr>
            <sz val="9"/>
            <color indexed="81"/>
            <rFont val="Segoe UI"/>
            <family val="2"/>
          </rPr>
          <t xml:space="preserve">
A</t>
        </r>
      </text>
    </comment>
    <comment ref="B95" authorId="0">
      <text>
        <r>
          <rPr>
            <b/>
            <sz val="9"/>
            <color indexed="81"/>
            <rFont val="Segoe UI"/>
            <family val="2"/>
          </rPr>
          <t>Erick Alves dos Santos:</t>
        </r>
        <r>
          <rPr>
            <sz val="9"/>
            <color indexed="81"/>
            <rFont val="Segoe UI"/>
            <family val="2"/>
          </rPr>
          <t xml:space="preserve">
B</t>
        </r>
      </text>
    </comment>
    <comment ref="B105" authorId="0">
      <text>
        <r>
          <rPr>
            <b/>
            <sz val="9"/>
            <color indexed="81"/>
            <rFont val="Segoe UI"/>
            <family val="2"/>
          </rPr>
          <t>Erick Alves dos Santos:</t>
        </r>
        <r>
          <rPr>
            <sz val="9"/>
            <color indexed="81"/>
            <rFont val="Segoe UI"/>
            <family val="2"/>
          </rPr>
          <t xml:space="preserve">
A</t>
        </r>
      </text>
    </comment>
    <comment ref="B106" authorId="0">
      <text>
        <r>
          <rPr>
            <b/>
            <sz val="9"/>
            <color indexed="81"/>
            <rFont val="Segoe UI"/>
            <family val="2"/>
          </rPr>
          <t>Erick Alves dos Santos:</t>
        </r>
        <r>
          <rPr>
            <sz val="9"/>
            <color indexed="81"/>
            <rFont val="Segoe UI"/>
            <family val="2"/>
          </rPr>
          <t xml:space="preserve">
B</t>
        </r>
      </text>
    </comment>
    <comment ref="B107" authorId="0">
      <text>
        <r>
          <rPr>
            <b/>
            <sz val="9"/>
            <color indexed="81"/>
            <rFont val="Segoe UI"/>
            <family val="2"/>
          </rPr>
          <t>Erick Alves dos Santos:</t>
        </r>
        <r>
          <rPr>
            <sz val="9"/>
            <color indexed="81"/>
            <rFont val="Segoe UI"/>
            <family val="2"/>
          </rPr>
          <t xml:space="preserve">
A</t>
        </r>
      </text>
    </comment>
    <comment ref="B108" authorId="0">
      <text>
        <r>
          <rPr>
            <b/>
            <sz val="9"/>
            <color indexed="81"/>
            <rFont val="Segoe UI"/>
            <family val="2"/>
          </rPr>
          <t>Erick Alves dos Santos:</t>
        </r>
        <r>
          <rPr>
            <sz val="9"/>
            <color indexed="81"/>
            <rFont val="Segoe UI"/>
            <family val="2"/>
          </rPr>
          <t xml:space="preserve">
B</t>
        </r>
      </text>
    </comment>
    <comment ref="B118" authorId="0">
      <text>
        <r>
          <rPr>
            <b/>
            <sz val="9"/>
            <color indexed="81"/>
            <rFont val="Segoe UI"/>
            <family val="2"/>
          </rPr>
          <t>Erick Alves dos Santos:</t>
        </r>
        <r>
          <rPr>
            <sz val="9"/>
            <color indexed="81"/>
            <rFont val="Segoe UI"/>
            <family val="2"/>
          </rPr>
          <t xml:space="preserve">
A</t>
        </r>
      </text>
    </comment>
    <comment ref="B119" authorId="0">
      <text>
        <r>
          <rPr>
            <b/>
            <sz val="9"/>
            <color indexed="81"/>
            <rFont val="Segoe UI"/>
            <family val="2"/>
          </rPr>
          <t>Erick Alves dos Santos:</t>
        </r>
        <r>
          <rPr>
            <sz val="9"/>
            <color indexed="81"/>
            <rFont val="Segoe UI"/>
            <family val="2"/>
          </rPr>
          <t xml:space="preserve">
B</t>
        </r>
      </text>
    </comment>
    <comment ref="B122" authorId="0">
      <text>
        <r>
          <rPr>
            <b/>
            <sz val="9"/>
            <color indexed="81"/>
            <rFont val="Segoe UI"/>
            <family val="2"/>
          </rPr>
          <t>Erick Alves dos Santos:</t>
        </r>
        <r>
          <rPr>
            <sz val="9"/>
            <color indexed="81"/>
            <rFont val="Segoe UI"/>
            <family val="2"/>
          </rPr>
          <t xml:space="preserve">
A</t>
        </r>
      </text>
    </comment>
    <comment ref="B123" authorId="0">
      <text>
        <r>
          <rPr>
            <b/>
            <sz val="9"/>
            <color indexed="81"/>
            <rFont val="Segoe UI"/>
            <family val="2"/>
          </rPr>
          <t>Erick Alves dos Santos:</t>
        </r>
        <r>
          <rPr>
            <sz val="9"/>
            <color indexed="81"/>
            <rFont val="Segoe UI"/>
            <family val="2"/>
          </rPr>
          <t xml:space="preserve">
B</t>
        </r>
      </text>
    </comment>
  </commentList>
</comments>
</file>

<file path=xl/comments3.xml><?xml version="1.0" encoding="utf-8"?>
<comments xmlns="http://schemas.openxmlformats.org/spreadsheetml/2006/main">
  <authors>
    <author>Amaury Tsujita</author>
  </authors>
  <commentList>
    <comment ref="C277" authorId="0">
      <text>
        <r>
          <rPr>
            <b/>
            <sz val="9"/>
            <color indexed="81"/>
            <rFont val="Segoe UI"/>
            <family val="2"/>
          </rPr>
          <t>Amaury Tsujita:</t>
        </r>
        <r>
          <rPr>
            <sz val="9"/>
            <color indexed="81"/>
            <rFont val="Segoe UI"/>
            <family val="2"/>
          </rPr>
          <t xml:space="preserve">
add 35 sacas</t>
        </r>
      </text>
    </comment>
    <comment ref="C525" authorId="0">
      <text>
        <r>
          <rPr>
            <b/>
            <sz val="9"/>
            <color indexed="81"/>
            <rFont val="Segoe UI"/>
            <family val="2"/>
          </rPr>
          <t>Amaury Tsujita:</t>
        </r>
        <r>
          <rPr>
            <sz val="9"/>
            <color indexed="81"/>
            <rFont val="Segoe UI"/>
            <family val="2"/>
          </rPr>
          <t xml:space="preserve">
voltei com 1500 sacas realização errada na position antiga. E-mail Victoria 28/8 
</t>
        </r>
      </text>
    </comment>
  </commentList>
</comments>
</file>

<file path=xl/comments4.xml><?xml version="1.0" encoding="utf-8"?>
<comments xmlns="http://schemas.openxmlformats.org/spreadsheetml/2006/main">
  <authors>
    <author>Erick Alves dos Santos</author>
  </authors>
  <commentList>
    <comment ref="M3" authorId="0">
      <text>
        <r>
          <rPr>
            <b/>
            <sz val="9"/>
            <color indexed="81"/>
            <rFont val="Segoe UI"/>
            <charset val="1"/>
          </rPr>
          <t>Erick Alves dos Santos:</t>
        </r>
        <r>
          <rPr>
            <sz val="9"/>
            <color indexed="81"/>
            <rFont val="Segoe UI"/>
            <charset val="1"/>
          </rPr>
          <t xml:space="preserve">
Ajuste de Comissão. Para bater com posição antiga.</t>
        </r>
      </text>
    </comment>
  </commentList>
</comments>
</file>

<file path=xl/comments5.xml><?xml version="1.0" encoding="utf-8"?>
<comments xmlns="http://schemas.openxmlformats.org/spreadsheetml/2006/main">
  <authors>
    <author>erdossantos</author>
  </authors>
  <commentList>
    <comment ref="A464" authorId="0">
      <text>
        <r>
          <rPr>
            <b/>
            <sz val="9"/>
            <color indexed="81"/>
            <rFont val="Tahoma"/>
            <family val="2"/>
          </rPr>
          <t>erdossantos:</t>
        </r>
        <r>
          <rPr>
            <sz val="9"/>
            <color indexed="81"/>
            <rFont val="Tahoma"/>
            <family val="2"/>
          </rPr>
          <t xml:space="preserve">
Feb Starts here
</t>
        </r>
      </text>
    </comment>
    <comment ref="Y1057" authorId="0">
      <text>
        <r>
          <rPr>
            <b/>
            <sz val="9"/>
            <color indexed="81"/>
            <rFont val="Segoe UI"/>
            <family val="2"/>
          </rPr>
          <t>erdossantos:</t>
        </r>
        <r>
          <rPr>
            <sz val="9"/>
            <color indexed="81"/>
            <rFont val="Segoe UI"/>
            <family val="2"/>
          </rPr>
          <t xml:space="preserve">
Pré Boleto</t>
        </r>
      </text>
    </comment>
  </commentList>
</comments>
</file>

<file path=xl/sharedStrings.xml><?xml version="1.0" encoding="utf-8"?>
<sst xmlns="http://schemas.openxmlformats.org/spreadsheetml/2006/main" count="37049" uniqueCount="3623">
  <si>
    <t>D-1</t>
  </si>
  <si>
    <t>NY</t>
  </si>
  <si>
    <t>Contract</t>
  </si>
  <si>
    <t>Price (cUSD/Lb)</t>
  </si>
  <si>
    <t>N18</t>
  </si>
  <si>
    <t>N8</t>
  </si>
  <si>
    <t>Z8</t>
  </si>
  <si>
    <t>H9</t>
  </si>
  <si>
    <t>K9</t>
  </si>
  <si>
    <t>N9</t>
  </si>
  <si>
    <t>Z9</t>
  </si>
  <si>
    <t>H0</t>
  </si>
  <si>
    <t>K0</t>
  </si>
  <si>
    <t>N0</t>
  </si>
  <si>
    <t>Z0</t>
  </si>
  <si>
    <t>Lin</t>
  </si>
  <si>
    <t>GUIA</t>
  </si>
  <si>
    <t>Bags</t>
  </si>
  <si>
    <t>Coffee Cost (USD/Lb)</t>
  </si>
  <si>
    <t>Expenses (USD/Lb)</t>
  </si>
  <si>
    <t>Final Cost (USD/Lb)</t>
  </si>
  <si>
    <t>Price Fixed</t>
  </si>
  <si>
    <t>Fut Month</t>
  </si>
  <si>
    <t>Realized</t>
  </si>
  <si>
    <t>Warehouse</t>
  </si>
  <si>
    <t>Processing Date</t>
  </si>
  <si>
    <t>Crop</t>
  </si>
  <si>
    <t>Qualidade</t>
  </si>
  <si>
    <t>Peneira</t>
  </si>
  <si>
    <t>Qualidade/Peneira</t>
  </si>
  <si>
    <t>Coffee_Cost (cUSD/Lb)</t>
  </si>
  <si>
    <t>Mkt Price (cUSD/Lb)</t>
  </si>
  <si>
    <t>Basis (cUSD/Lb)</t>
  </si>
  <si>
    <t>Mkt + Basis (cUSD/Lb)</t>
  </si>
  <si>
    <t>P&amp;L</t>
  </si>
  <si>
    <t>Bolsa</t>
  </si>
  <si>
    <t>delta</t>
  </si>
  <si>
    <t>Chave_1_GUIA</t>
  </si>
  <si>
    <t>GUIA_Padr.</t>
  </si>
  <si>
    <t>Qtd_Baixa (GUIA)</t>
  </si>
  <si>
    <t>New_Balance_1</t>
  </si>
  <si>
    <t>New_P&amp;L (USD)</t>
  </si>
  <si>
    <t>Qtd_Baixa (SO/VCI)</t>
  </si>
  <si>
    <t>New_Balance_2</t>
  </si>
  <si>
    <t>New_P&amp;L (USD)_2</t>
  </si>
  <si>
    <t>Mkt_Price (cUSD/Lb) + Basis D-1</t>
  </si>
  <si>
    <t>New_P&amp;L (USD)_D-1</t>
  </si>
  <si>
    <t>Daily_P&amp;L</t>
  </si>
  <si>
    <t>In_Store_Mkt_Value (USD)</t>
  </si>
  <si>
    <t>In_Store_Expenses (USD)</t>
  </si>
  <si>
    <t>In_Store_Cost (USD)</t>
  </si>
  <si>
    <t>Exportable_Expenses (BRL/Bag)</t>
  </si>
  <si>
    <t>Internal_Expenses (BRL/Bag)</t>
  </si>
  <si>
    <t>FX_Acc (Spot)</t>
  </si>
  <si>
    <t>AJUSTE (inventory)</t>
  </si>
  <si>
    <t>Exposure_Charges_USD</t>
  </si>
  <si>
    <t>16/17</t>
  </si>
  <si>
    <t>CBSWRF</t>
  </si>
  <si>
    <t>17/18</t>
  </si>
  <si>
    <t>14/16</t>
  </si>
  <si>
    <t>COFCO</t>
  </si>
  <si>
    <t>Current</t>
  </si>
  <si>
    <t>CB6</t>
  </si>
  <si>
    <t>Consumo</t>
  </si>
  <si>
    <t>15/16</t>
  </si>
  <si>
    <t>13/14</t>
  </si>
  <si>
    <t>Moka</t>
  </si>
  <si>
    <t>CBSWUTZ</t>
  </si>
  <si>
    <t>CBSW</t>
  </si>
  <si>
    <t>14/15</t>
  </si>
  <si>
    <t>CB1UTZ</t>
  </si>
  <si>
    <t>CB1RF</t>
  </si>
  <si>
    <t>CBEB</t>
  </si>
  <si>
    <t>CB1</t>
  </si>
  <si>
    <t>GRINDER</t>
  </si>
  <si>
    <t>CB2</t>
  </si>
  <si>
    <t>GRINDER 13UP</t>
  </si>
  <si>
    <t>CB3</t>
  </si>
  <si>
    <t>CONSUMO</t>
  </si>
  <si>
    <t>Grinder</t>
  </si>
  <si>
    <t>14 UP</t>
  </si>
  <si>
    <t>CB7</t>
  </si>
  <si>
    <t>12 UP</t>
  </si>
  <si>
    <t>current</t>
  </si>
  <si>
    <t>past</t>
  </si>
  <si>
    <t>CBEBSW</t>
  </si>
  <si>
    <t>CB6RF</t>
  </si>
  <si>
    <t>CB6UTZ</t>
  </si>
  <si>
    <t>CB3RF</t>
  </si>
  <si>
    <t>CB14C UTZ</t>
  </si>
  <si>
    <t>CB64C UTZ</t>
  </si>
  <si>
    <t>CB3UTZ</t>
  </si>
  <si>
    <t>15 UP</t>
  </si>
  <si>
    <t>13 UP</t>
  </si>
  <si>
    <t>CB2 4C UTZ</t>
  </si>
  <si>
    <t>CB6 4C UTZ</t>
  </si>
  <si>
    <t>MOKA</t>
  </si>
  <si>
    <t>CB1 4C</t>
  </si>
  <si>
    <t>CB6 4C</t>
  </si>
  <si>
    <t>CB2RF</t>
  </si>
  <si>
    <t>CB5</t>
  </si>
  <si>
    <t>17UP</t>
  </si>
  <si>
    <t>13/16</t>
  </si>
  <si>
    <t>13AC</t>
  </si>
  <si>
    <t>15UP</t>
  </si>
  <si>
    <t>14UP</t>
  </si>
  <si>
    <t>GS.9183</t>
  </si>
  <si>
    <t>GS.9337</t>
  </si>
  <si>
    <t>PC-5438</t>
  </si>
  <si>
    <t>18 BZ</t>
  </si>
  <si>
    <t>31-4-35-G5-27</t>
  </si>
  <si>
    <t>CT</t>
  </si>
  <si>
    <t>Long short</t>
  </si>
  <si>
    <t>Positon Basis</t>
  </si>
  <si>
    <t>Mkt Basis</t>
  </si>
  <si>
    <t>PO</t>
  </si>
  <si>
    <t>SALES</t>
  </si>
  <si>
    <t>ID</t>
  </si>
  <si>
    <t>ID2</t>
  </si>
  <si>
    <t>ID3</t>
  </si>
  <si>
    <t>P&amp;L Impact</t>
  </si>
  <si>
    <t>new</t>
  </si>
  <si>
    <t>Quality</t>
  </si>
  <si>
    <t>Broker Quote_Current_Crop</t>
  </si>
  <si>
    <t>Broker Quote_New_Crop</t>
  </si>
  <si>
    <t>Current Crop</t>
  </si>
  <si>
    <t>New Crop</t>
  </si>
  <si>
    <t>18/19</t>
  </si>
  <si>
    <t>19/20</t>
  </si>
  <si>
    <t>20/21</t>
  </si>
  <si>
    <t>Quality/Screen</t>
  </si>
  <si>
    <t>Qtd</t>
  </si>
  <si>
    <t>Total</t>
  </si>
  <si>
    <t>Concat</t>
  </si>
  <si>
    <t>Min</t>
  </si>
  <si>
    <t>Max</t>
  </si>
  <si>
    <t>Avg</t>
  </si>
  <si>
    <t>New Basis</t>
  </si>
  <si>
    <t>Guide</t>
  </si>
  <si>
    <t>Wolthers</t>
  </si>
  <si>
    <t>CTC</t>
  </si>
  <si>
    <t>Recent Trans.</t>
  </si>
  <si>
    <t>Avg Mkt</t>
  </si>
  <si>
    <t>Past_Crop</t>
  </si>
  <si>
    <t>New_Crop</t>
  </si>
  <si>
    <t>Total Impact</t>
  </si>
  <si>
    <t>Actual P&amp;L</t>
  </si>
  <si>
    <t>New Unrealized P&amp;L</t>
  </si>
  <si>
    <t>Date</t>
  </si>
  <si>
    <t>Status</t>
  </si>
  <si>
    <t>Account</t>
  </si>
  <si>
    <t>Exchange</t>
  </si>
  <si>
    <t>Price Month</t>
  </si>
  <si>
    <t>Lots</t>
  </si>
  <si>
    <t>Price</t>
  </si>
  <si>
    <t>Trade</t>
  </si>
  <si>
    <t>obs</t>
  </si>
  <si>
    <t>Settlement</t>
  </si>
  <si>
    <t>Realized P&amp;L</t>
  </si>
  <si>
    <t>Unrealized P&amp;L</t>
  </si>
  <si>
    <t>Commission</t>
  </si>
  <si>
    <t>Lots Qty</t>
  </si>
  <si>
    <t>Comm Rate</t>
  </si>
  <si>
    <t>Produto</t>
  </si>
  <si>
    <t>Produto Mkt</t>
  </si>
  <si>
    <t>AVG_Price</t>
  </si>
  <si>
    <t>Macquarie</t>
  </si>
  <si>
    <t>Day Trade</t>
  </si>
  <si>
    <t>Roll</t>
  </si>
  <si>
    <t>GS.8060</t>
  </si>
  <si>
    <t>COFCO Agri - Alfenas</t>
  </si>
  <si>
    <t>New</t>
  </si>
  <si>
    <t>GS.8754</t>
  </si>
  <si>
    <t>GS.6641</t>
  </si>
  <si>
    <t>GS.7071</t>
  </si>
  <si>
    <t>GS.7079</t>
  </si>
  <si>
    <t>Cooproeste - LEM</t>
  </si>
  <si>
    <t>GS.7415</t>
  </si>
  <si>
    <t>GS.7726</t>
  </si>
  <si>
    <t>GS.7680</t>
  </si>
  <si>
    <t>GS.7722</t>
  </si>
  <si>
    <t>GS.7955</t>
  </si>
  <si>
    <t xml:space="preserve">8188/17   </t>
  </si>
  <si>
    <t xml:space="preserve">8313/17   </t>
  </si>
  <si>
    <t>GS.7663</t>
  </si>
  <si>
    <t>GS.7694</t>
  </si>
  <si>
    <t>GS.7785</t>
  </si>
  <si>
    <t>GS.7831</t>
  </si>
  <si>
    <t>LAG - Leme</t>
  </si>
  <si>
    <t>GS.7834</t>
  </si>
  <si>
    <t>GS.7912</t>
  </si>
  <si>
    <t>GS.7973</t>
  </si>
  <si>
    <t>Alto Paranaíba - Patrocínio</t>
  </si>
  <si>
    <t>GS.8082</t>
  </si>
  <si>
    <t>GS.8191</t>
  </si>
  <si>
    <t>GS.8406</t>
  </si>
  <si>
    <t>GS.8407</t>
  </si>
  <si>
    <t>GS.6072</t>
  </si>
  <si>
    <t>GS.8356</t>
  </si>
  <si>
    <t>GS.6764</t>
  </si>
  <si>
    <t>GS.6765</t>
  </si>
  <si>
    <t>GS.6771</t>
  </si>
  <si>
    <t>GS.6772</t>
  </si>
  <si>
    <t>GS.6826</t>
  </si>
  <si>
    <t>GS.6949</t>
  </si>
  <si>
    <t>GS.7019</t>
  </si>
  <si>
    <t>GS.7737</t>
  </si>
  <si>
    <t>GS.7857</t>
  </si>
  <si>
    <t>GS.7799</t>
  </si>
  <si>
    <t>GS.7871</t>
  </si>
  <si>
    <t>GS.7979</t>
  </si>
  <si>
    <t xml:space="preserve">8098/16   </t>
  </si>
  <si>
    <t>GS.8159</t>
  </si>
  <si>
    <t>GS.7800</t>
  </si>
  <si>
    <t>GS.7956</t>
  </si>
  <si>
    <t>GS.7984</t>
  </si>
  <si>
    <t>Expocaccer - Patrocínio</t>
  </si>
  <si>
    <t>GS.8048</t>
  </si>
  <si>
    <t xml:space="preserve">8116/16   </t>
  </si>
  <si>
    <t xml:space="preserve">8189/17   </t>
  </si>
  <si>
    <t xml:space="preserve">8196/17   </t>
  </si>
  <si>
    <t xml:space="preserve">8283/17   </t>
  </si>
  <si>
    <t>Dinamo AG - Machado</t>
  </si>
  <si>
    <t>GS.8349</t>
  </si>
  <si>
    <t>GS.6792</t>
  </si>
  <si>
    <t>Dinamo AG - Franca</t>
  </si>
  <si>
    <t>GS.7189</t>
  </si>
  <si>
    <t xml:space="preserve">8160/16   </t>
  </si>
  <si>
    <t>GS.6927</t>
  </si>
  <si>
    <t>GS.7065</t>
  </si>
  <si>
    <t>GS.5943</t>
  </si>
  <si>
    <t>GS.6929</t>
  </si>
  <si>
    <t>GS.7010</t>
  </si>
  <si>
    <t>GS.7330</t>
  </si>
  <si>
    <t>GS.8529</t>
  </si>
  <si>
    <t>GS.5783</t>
  </si>
  <si>
    <t>GS.6518</t>
  </si>
  <si>
    <t>GS.6519</t>
  </si>
  <si>
    <t>GS.7100</t>
  </si>
  <si>
    <t>GS.7755</t>
  </si>
  <si>
    <t>GS.7759</t>
  </si>
  <si>
    <t>GS.7768</t>
  </si>
  <si>
    <t>GS.7790</t>
  </si>
  <si>
    <t xml:space="preserve">7791/16   </t>
  </si>
  <si>
    <t>GS.7796</t>
  </si>
  <si>
    <t>GS.7826</t>
  </si>
  <si>
    <t>GS.7878</t>
  </si>
  <si>
    <t>GS.7882</t>
  </si>
  <si>
    <t>GS.7885</t>
  </si>
  <si>
    <t>GS.7903</t>
  </si>
  <si>
    <t>GS.7941</t>
  </si>
  <si>
    <t>GS.7944</t>
  </si>
  <si>
    <t>GS.7959</t>
  </si>
  <si>
    <t xml:space="preserve">7971/16   </t>
  </si>
  <si>
    <t xml:space="preserve">7974/16   </t>
  </si>
  <si>
    <t xml:space="preserve">8003/16   </t>
  </si>
  <si>
    <t>GS.8051</t>
  </si>
  <si>
    <t>GS.8065</t>
  </si>
  <si>
    <t>GS.8068</t>
  </si>
  <si>
    <t>GS.8073</t>
  </si>
  <si>
    <t>GS.8081</t>
  </si>
  <si>
    <t>GS.8090</t>
  </si>
  <si>
    <t xml:space="preserve">8117/16   </t>
  </si>
  <si>
    <t xml:space="preserve">8168/16   </t>
  </si>
  <si>
    <t xml:space="preserve">8205/17   </t>
  </si>
  <si>
    <t xml:space="preserve">8208/17   </t>
  </si>
  <si>
    <t xml:space="preserve">8225/17   </t>
  </si>
  <si>
    <t>GS.8226</t>
  </si>
  <si>
    <t xml:space="preserve">8228/17   </t>
  </si>
  <si>
    <t xml:space="preserve">8231/17   </t>
  </si>
  <si>
    <t xml:space="preserve">8232/17   </t>
  </si>
  <si>
    <t xml:space="preserve">8240/17   </t>
  </si>
  <si>
    <t xml:space="preserve">8251/17   </t>
  </si>
  <si>
    <t>GS.8245</t>
  </si>
  <si>
    <t>GS.8265</t>
  </si>
  <si>
    <t>GS.8267</t>
  </si>
  <si>
    <t>GS.8284</t>
  </si>
  <si>
    <t>GS.8286</t>
  </si>
  <si>
    <t>GS.8287</t>
  </si>
  <si>
    <t xml:space="preserve">8317/17   </t>
  </si>
  <si>
    <t>GS.8325</t>
  </si>
  <si>
    <t>GS.8342</t>
  </si>
  <si>
    <t>GS.8343</t>
  </si>
  <si>
    <t>GS.7039</t>
  </si>
  <si>
    <t>GS.7752</t>
  </si>
  <si>
    <t>GS.7753</t>
  </si>
  <si>
    <t>GS.7865</t>
  </si>
  <si>
    <t>GS.7877</t>
  </si>
  <si>
    <t>GS.7880</t>
  </si>
  <si>
    <t>GS.7887</t>
  </si>
  <si>
    <t>GS.7917</t>
  </si>
  <si>
    <t>GS.7938</t>
  </si>
  <si>
    <t xml:space="preserve">8190/17   </t>
  </si>
  <si>
    <t xml:space="preserve">8199/17   </t>
  </si>
  <si>
    <t xml:space="preserve">8200/17   </t>
  </si>
  <si>
    <t>GS.8207</t>
  </si>
  <si>
    <t>GS.8252</t>
  </si>
  <si>
    <t>GS.8279</t>
  </si>
  <si>
    <t>GS.8324</t>
  </si>
  <si>
    <t>GS.6717</t>
  </si>
  <si>
    <t>GS.6719</t>
  </si>
  <si>
    <t>GS.8049</t>
  </si>
  <si>
    <t>GS.8448</t>
  </si>
  <si>
    <t>GS.8486</t>
  </si>
  <si>
    <t>GS.8505</t>
  </si>
  <si>
    <t>GS.6017</t>
  </si>
  <si>
    <t>GS.5823</t>
  </si>
  <si>
    <t>GS.6716</t>
  </si>
  <si>
    <t>GS.6718</t>
  </si>
  <si>
    <t>GS.6795</t>
  </si>
  <si>
    <t>GS.6812</t>
  </si>
  <si>
    <t>GS.6844</t>
  </si>
  <si>
    <t>GS.6845</t>
  </si>
  <si>
    <t>GS.7069</t>
  </si>
  <si>
    <t>GS.7250</t>
  </si>
  <si>
    <t>GS.7696</t>
  </si>
  <si>
    <t>GS.7846</t>
  </si>
  <si>
    <t>GS.7939</t>
  </si>
  <si>
    <t>GS.7978</t>
  </si>
  <si>
    <t xml:space="preserve">8174/16   </t>
  </si>
  <si>
    <t xml:space="preserve">8235/17   </t>
  </si>
  <si>
    <t>GS.8307</t>
  </si>
  <si>
    <t>GS.8568</t>
  </si>
  <si>
    <t>GS.6806</t>
  </si>
  <si>
    <t>GS.6809</t>
  </si>
  <si>
    <t>GS.6831</t>
  </si>
  <si>
    <t>GS.6846</t>
  </si>
  <si>
    <t>GS.6857</t>
  </si>
  <si>
    <t>GS.6879</t>
  </si>
  <si>
    <t>GS.6882</t>
  </si>
  <si>
    <t>GS.6893</t>
  </si>
  <si>
    <t>GS.6924</t>
  </si>
  <si>
    <t>GS.6926</t>
  </si>
  <si>
    <t>GS.6957</t>
  </si>
  <si>
    <t>GS.7011</t>
  </si>
  <si>
    <t>GS.7013</t>
  </si>
  <si>
    <t>GS.7022</t>
  </si>
  <si>
    <t>GS.7098</t>
  </si>
  <si>
    <t>GS.7114</t>
  </si>
  <si>
    <t>GS.7131</t>
  </si>
  <si>
    <t>GS.7132</t>
  </si>
  <si>
    <t>GS.7149</t>
  </si>
  <si>
    <t>GS.7328</t>
  </si>
  <si>
    <t>GS.7761</t>
  </si>
  <si>
    <t>GS.7817</t>
  </si>
  <si>
    <t>GS.7832</t>
  </si>
  <si>
    <t>GS.7837</t>
  </si>
  <si>
    <t>GS.7838</t>
  </si>
  <si>
    <t>GS.7851</t>
  </si>
  <si>
    <t>GS.7879</t>
  </si>
  <si>
    <t>GS.7900</t>
  </si>
  <si>
    <t>GS.8005</t>
  </si>
  <si>
    <t>GS.8067</t>
  </si>
  <si>
    <t>GS.8306</t>
  </si>
  <si>
    <t>GS.7836</t>
  </si>
  <si>
    <t>GS.7870</t>
  </si>
  <si>
    <t>GS.8278</t>
  </si>
  <si>
    <t>GS.7190</t>
  </si>
  <si>
    <t>GS.6479</t>
  </si>
  <si>
    <t>GS.7724</t>
  </si>
  <si>
    <t>GS.7777</t>
  </si>
  <si>
    <t>GS.7789</t>
  </si>
  <si>
    <t>GS.7902</t>
  </si>
  <si>
    <t>GS.7931</t>
  </si>
  <si>
    <t>GS.8061</t>
  </si>
  <si>
    <t>GS.8066</t>
  </si>
  <si>
    <t xml:space="preserve">8249/17   </t>
  </si>
  <si>
    <t>GS.8318</t>
  </si>
  <si>
    <t>GS.8334</t>
  </si>
  <si>
    <t>GS.8335</t>
  </si>
  <si>
    <t>GS.8433</t>
  </si>
  <si>
    <t>GS.8455</t>
  </si>
  <si>
    <t>GS.8456</t>
  </si>
  <si>
    <t>GS.8539</t>
  </si>
  <si>
    <t>GS.7898</t>
  </si>
  <si>
    <t>GS.7983</t>
  </si>
  <si>
    <t>GS.8054</t>
  </si>
  <si>
    <t>GS.8059</t>
  </si>
  <si>
    <t>GS.8088</t>
  </si>
  <si>
    <t xml:space="preserve">8250/17   </t>
  </si>
  <si>
    <t>GS.6029</t>
  </si>
  <si>
    <t>GS.6858</t>
  </si>
  <si>
    <t>GS.7095</t>
  </si>
  <si>
    <t>GS.7121</t>
  </si>
  <si>
    <t>GS.7147</t>
  </si>
  <si>
    <t>GS.6725</t>
  </si>
  <si>
    <t>GS.7500</t>
  </si>
  <si>
    <t>GS.7714</t>
  </si>
  <si>
    <t>GS.7734</t>
  </si>
  <si>
    <t>GS.7792</t>
  </si>
  <si>
    <t>GS.7808</t>
  </si>
  <si>
    <t>GS.7864</t>
  </si>
  <si>
    <t xml:space="preserve">7881/16   </t>
  </si>
  <si>
    <t>GS.7899</t>
  </si>
  <si>
    <t>GS.7958</t>
  </si>
  <si>
    <t>GS.7975</t>
  </si>
  <si>
    <t xml:space="preserve">7985/16   </t>
  </si>
  <si>
    <t>GS.8035</t>
  </si>
  <si>
    <t>GS.8097</t>
  </si>
  <si>
    <t>GS.8167</t>
  </si>
  <si>
    <t xml:space="preserve">8206/17   </t>
  </si>
  <si>
    <t xml:space="preserve">8239/17   </t>
  </si>
  <si>
    <t>GS.6721</t>
  </si>
  <si>
    <t>GS.7467</t>
  </si>
  <si>
    <t>GS.7891</t>
  </si>
  <si>
    <t>GS.7954</t>
  </si>
  <si>
    <t>GS.7962</t>
  </si>
  <si>
    <t>GS.8087</t>
  </si>
  <si>
    <t xml:space="preserve">8171/16   </t>
  </si>
  <si>
    <t>GS.8353</t>
  </si>
  <si>
    <t xml:space="preserve">8355/17   </t>
  </si>
  <si>
    <t>GS.8467</t>
  </si>
  <si>
    <t>GS.8501</t>
  </si>
  <si>
    <t>GS.8531</t>
  </si>
  <si>
    <t>GS.6720</t>
  </si>
  <si>
    <t xml:space="preserve">8312/17   </t>
  </si>
  <si>
    <t>GS.6283</t>
  </si>
  <si>
    <t>GS.6580</t>
  </si>
  <si>
    <t>GS.6909</t>
  </si>
  <si>
    <t>GS.7259</t>
  </si>
  <si>
    <t>GS.6722</t>
  </si>
  <si>
    <t>GS.6743</t>
  </si>
  <si>
    <t>GS.6754</t>
  </si>
  <si>
    <t>GS.6827</t>
  </si>
  <si>
    <t>GS.6828</t>
  </si>
  <si>
    <t>GS.6876</t>
  </si>
  <si>
    <t>GS.6914</t>
  </si>
  <si>
    <t>GS.6915</t>
  </si>
  <si>
    <t>GS.6916</t>
  </si>
  <si>
    <t>GS.6959</t>
  </si>
  <si>
    <t>GS.7070</t>
  </si>
  <si>
    <t>GS.7242</t>
  </si>
  <si>
    <t>GS.7394</t>
  </si>
  <si>
    <t>GS.7727</t>
  </si>
  <si>
    <t>GS.7765</t>
  </si>
  <si>
    <t>GS.7911</t>
  </si>
  <si>
    <t>GS.7980</t>
  </si>
  <si>
    <t>GS.7986</t>
  </si>
  <si>
    <t>GS.7993</t>
  </si>
  <si>
    <t>GS.8006</t>
  </si>
  <si>
    <t>GS.8034</t>
  </si>
  <si>
    <t>GS.8396</t>
  </si>
  <si>
    <t>GS.6105</t>
  </si>
  <si>
    <t>GS.6877</t>
  </si>
  <si>
    <t>GS.7049</t>
  </si>
  <si>
    <t>GS.7299</t>
  </si>
  <si>
    <t>GS.7304</t>
  </si>
  <si>
    <t>GS.7403</t>
  </si>
  <si>
    <t>GS.7546</t>
  </si>
  <si>
    <t>GS.7660</t>
  </si>
  <si>
    <t>GS.7665</t>
  </si>
  <si>
    <t>GS.7740</t>
  </si>
  <si>
    <t>GS.7741</t>
  </si>
  <si>
    <t>GS.7754</t>
  </si>
  <si>
    <t>GS.7757</t>
  </si>
  <si>
    <t>GS.7764</t>
  </si>
  <si>
    <t>GS.7786</t>
  </si>
  <si>
    <t>GS.7929</t>
  </si>
  <si>
    <t>GS.7937</t>
  </si>
  <si>
    <t>GS.8461</t>
  </si>
  <si>
    <t>GS.5782</t>
  </si>
  <si>
    <t>GS.8841</t>
  </si>
  <si>
    <t>GS.6911</t>
  </si>
  <si>
    <t>GS.7145</t>
  </si>
  <si>
    <t>GS.7545</t>
  </si>
  <si>
    <t>GS.7989</t>
  </si>
  <si>
    <t xml:space="preserve">8050/16   </t>
  </si>
  <si>
    <t>GS.8058</t>
  </si>
  <si>
    <t>GS.8253</t>
  </si>
  <si>
    <t>GS.8359</t>
  </si>
  <si>
    <t>GS.8096</t>
  </si>
  <si>
    <t>GS.6762</t>
  </si>
  <si>
    <t>GS.7587</t>
  </si>
  <si>
    <t>GS.8336</t>
  </si>
  <si>
    <t>Leste de Minas - Manhuaçu</t>
  </si>
  <si>
    <t>GS.8354</t>
  </si>
  <si>
    <t>GS.8004</t>
  </si>
  <si>
    <t xml:space="preserve">8203/17   </t>
  </si>
  <si>
    <t>GS.6928</t>
  </si>
  <si>
    <t>GS.7187</t>
  </si>
  <si>
    <t>GS.7277</t>
  </si>
  <si>
    <t>GS.7278</t>
  </si>
  <si>
    <t>GS.7281</t>
  </si>
  <si>
    <t>GS.7360</t>
  </si>
  <si>
    <t>GS.7373</t>
  </si>
  <si>
    <t>GS.7383</t>
  </si>
  <si>
    <t>GS.7389</t>
  </si>
  <si>
    <t>GS.7438</t>
  </si>
  <si>
    <t>GS.7496</t>
  </si>
  <si>
    <t>GS.8557</t>
  </si>
  <si>
    <t>GS.8126</t>
  </si>
  <si>
    <t>GS.8260</t>
  </si>
  <si>
    <t>GS.6667</t>
  </si>
  <si>
    <t>GS.6847</t>
  </si>
  <si>
    <t>GS.7945</t>
  </si>
  <si>
    <t>GS.7298</t>
  </si>
  <si>
    <t>GS.7411</t>
  </si>
  <si>
    <t>GS.7447</t>
  </si>
  <si>
    <t>GS.8564</t>
  </si>
  <si>
    <t>GS.8569</t>
  </si>
  <si>
    <t>GS.8572</t>
  </si>
  <si>
    <t>GS.8575</t>
  </si>
  <si>
    <t>GS.8577</t>
  </si>
  <si>
    <t>GS.8578</t>
  </si>
  <si>
    <t>GS.8584</t>
  </si>
  <si>
    <t>GS.8587</t>
  </si>
  <si>
    <t>GS.8588</t>
  </si>
  <si>
    <t>GS.8561</t>
  </si>
  <si>
    <t>GS.8563</t>
  </si>
  <si>
    <t>GS.8579</t>
  </si>
  <si>
    <t>GS.8580</t>
  </si>
  <si>
    <t>GS.8596</t>
  </si>
  <si>
    <t>GS.8597</t>
  </si>
  <si>
    <t>GS.8570</t>
  </si>
  <si>
    <t>GS.8571</t>
  </si>
  <si>
    <t>GS.8574</t>
  </si>
  <si>
    <t>GS.8550</t>
  </si>
  <si>
    <t>GS.8551</t>
  </si>
  <si>
    <t>GS.8576</t>
  </si>
  <si>
    <t>GS.8581</t>
  </si>
  <si>
    <t>GS.8560</t>
  </si>
  <si>
    <t>GS.8590</t>
  </si>
  <si>
    <t>GS.8516</t>
  </si>
  <si>
    <t>GS.8517</t>
  </si>
  <si>
    <t>GS.8618</t>
  </si>
  <si>
    <t>GS.8594</t>
  </si>
  <si>
    <t>GS.8595</t>
  </si>
  <si>
    <t>GS.8592</t>
  </si>
  <si>
    <t>GS.8599</t>
  </si>
  <si>
    <t>GS.8591</t>
  </si>
  <si>
    <t>GS.8511</t>
  </si>
  <si>
    <t>GS.8510</t>
  </si>
  <si>
    <t>GS.8506</t>
  </si>
  <si>
    <t>GS.8478</t>
  </si>
  <si>
    <t>GS.8616</t>
  </si>
  <si>
    <t>GS.8631</t>
  </si>
  <si>
    <t>GS.8619</t>
  </si>
  <si>
    <t>GS.8474</t>
  </si>
  <si>
    <t>GS.8562</t>
  </si>
  <si>
    <t>GS.8586</t>
  </si>
  <si>
    <t>GS.8593</t>
  </si>
  <si>
    <t>GS.8603</t>
  </si>
  <si>
    <t>GS.8565</t>
  </si>
  <si>
    <t>GS.8558</t>
  </si>
  <si>
    <t>GS.8621</t>
  </si>
  <si>
    <t>GS.8598</t>
  </si>
  <si>
    <t>GS.8608</t>
  </si>
  <si>
    <t>GS.8549</t>
  </si>
  <si>
    <t>GS.7886</t>
  </si>
  <si>
    <t>GS.8566</t>
  </si>
  <si>
    <t>GS.7913</t>
  </si>
  <si>
    <t>GS.8567</t>
  </si>
  <si>
    <t>GS.8585</t>
  </si>
  <si>
    <t>GS.8582</t>
  </si>
  <si>
    <t>GS.8280</t>
  </si>
  <si>
    <t>Dinamo Franca</t>
  </si>
  <si>
    <t>GS.7960</t>
  </si>
  <si>
    <t>GS.7990</t>
  </si>
  <si>
    <t>GS.8069</t>
  </si>
  <si>
    <t>GS.8281</t>
  </si>
  <si>
    <t>GS.8282</t>
  </si>
  <si>
    <t>GS.8589</t>
  </si>
  <si>
    <t>GS.8371</t>
  </si>
  <si>
    <t>Leste Mineiro</t>
  </si>
  <si>
    <t>GS.8442</t>
  </si>
  <si>
    <t>Alto Paranaiba</t>
  </si>
  <si>
    <t>GS.8600</t>
  </si>
  <si>
    <t>GS.8602</t>
  </si>
  <si>
    <t>GS.8612</t>
  </si>
  <si>
    <t>GS.8615</t>
  </si>
  <si>
    <t>GS.8617</t>
  </si>
  <si>
    <t>GS.8583</t>
  </si>
  <si>
    <t>GS.8613</t>
  </si>
  <si>
    <t>Leme</t>
  </si>
  <si>
    <t>GS.8622</t>
  </si>
  <si>
    <t>GS.8624</t>
  </si>
  <si>
    <t>GS.8627</t>
  </si>
  <si>
    <t>GS.8629</t>
  </si>
  <si>
    <t>GS.8632</t>
  </si>
  <si>
    <t>GS.8633</t>
  </si>
  <si>
    <t>GS.8635</t>
  </si>
  <si>
    <t>GS.8646</t>
  </si>
  <si>
    <t>GS.8611</t>
  </si>
  <si>
    <t>GS.8648</t>
  </si>
  <si>
    <t>GS.8650</t>
  </si>
  <si>
    <t>consumo</t>
  </si>
  <si>
    <t>GS.8655</t>
  </si>
  <si>
    <t>GS.8659-B</t>
  </si>
  <si>
    <t>GS.8664</t>
  </si>
  <si>
    <t>GS.8668</t>
  </si>
  <si>
    <t>GS.8638</t>
  </si>
  <si>
    <t>GS.8626</t>
  </si>
  <si>
    <t>GS.8605</t>
  </si>
  <si>
    <t>GS.8673</t>
  </si>
  <si>
    <t>GS.8647</t>
  </si>
  <si>
    <t>GS.8654</t>
  </si>
  <si>
    <t>GS.8663</t>
  </si>
  <si>
    <t>GS.8677</t>
  </si>
  <si>
    <t>GS.8678</t>
  </si>
  <si>
    <t>GS.8443</t>
  </si>
  <si>
    <t>GS.8601</t>
  </si>
  <si>
    <t>Cooproeste</t>
  </si>
  <si>
    <t>GS.8604</t>
  </si>
  <si>
    <t>GS.8661</t>
  </si>
  <si>
    <t>GS.8641</t>
  </si>
  <si>
    <t>GS.8645</t>
  </si>
  <si>
    <t>GS.8676</t>
  </si>
  <si>
    <t>GS.8683</t>
  </si>
  <si>
    <t>GS.8689</t>
  </si>
  <si>
    <t>GS.8693</t>
  </si>
  <si>
    <t>GS.8685</t>
  </si>
  <si>
    <t>GS.8686</t>
  </si>
  <si>
    <t>GS.8696</t>
  </si>
  <si>
    <t>GS.8642</t>
  </si>
  <si>
    <t>GS.8625</t>
  </si>
  <si>
    <t>GS.8695</t>
  </si>
  <si>
    <t>GS.8607</t>
  </si>
  <si>
    <t>GS.8651</t>
  </si>
  <si>
    <t>GS.8610</t>
  </si>
  <si>
    <t>GS.8620</t>
  </si>
  <si>
    <t>GS.8640</t>
  </si>
  <si>
    <t>GS.8639</t>
  </si>
  <si>
    <t>GS.8630</t>
  </si>
  <si>
    <t>GS.8692</t>
  </si>
  <si>
    <t>GS.8636</t>
  </si>
  <si>
    <t>GS.8634</t>
  </si>
  <si>
    <t>GS.8657</t>
  </si>
  <si>
    <t>GS.8658</t>
  </si>
  <si>
    <t>GS.8670</t>
  </si>
  <si>
    <t>Giucafe</t>
  </si>
  <si>
    <t>CB7SW POL</t>
  </si>
  <si>
    <t>GS.8682</t>
  </si>
  <si>
    <t>GS.8637</t>
  </si>
  <si>
    <t>GS.8688</t>
  </si>
  <si>
    <t>GS.8656</t>
  </si>
  <si>
    <t>GS.8614</t>
  </si>
  <si>
    <t>GS.8652</t>
  </si>
  <si>
    <t>GS.8628</t>
  </si>
  <si>
    <t>GS.8628-B</t>
  </si>
  <si>
    <t>GS.8666</t>
  </si>
  <si>
    <t>GS.8681</t>
  </si>
  <si>
    <t>GS.8697</t>
  </si>
  <si>
    <t>GS.8644</t>
  </si>
  <si>
    <t>GS.8675</t>
  </si>
  <si>
    <t>GS.8674</t>
  </si>
  <si>
    <t>GS.8649</t>
  </si>
  <si>
    <t>GS.8684</t>
  </si>
  <si>
    <t>GS.8662</t>
  </si>
  <si>
    <t>GS.8672-B</t>
  </si>
  <si>
    <t>GS.8672-A</t>
  </si>
  <si>
    <t>GS.8672-C</t>
  </si>
  <si>
    <t>GS.8606</t>
  </si>
  <si>
    <t>GS.8609</t>
  </si>
  <si>
    <t>GS.8708</t>
  </si>
  <si>
    <t>GS.8667</t>
  </si>
  <si>
    <t>GS.8699</t>
  </si>
  <si>
    <t>GS.8702</t>
  </si>
  <si>
    <t>GS.8653</t>
  </si>
  <si>
    <t>GS.8690</t>
  </si>
  <si>
    <t>GS.8694</t>
  </si>
  <si>
    <t>GS.8680</t>
  </si>
  <si>
    <t>GS.8665</t>
  </si>
  <si>
    <t>GS.8713</t>
  </si>
  <si>
    <t>GS.8687</t>
  </si>
  <si>
    <t>GS.8721</t>
  </si>
  <si>
    <t>GS.8705</t>
  </si>
  <si>
    <t>GS.8709</t>
  </si>
  <si>
    <t>GS.8712</t>
  </si>
  <si>
    <t>GS.8669</t>
  </si>
  <si>
    <t>GS.8714</t>
  </si>
  <si>
    <t>GS.8707</t>
  </si>
  <si>
    <t>GS.8715</t>
  </si>
  <si>
    <t>GS.8700</t>
  </si>
  <si>
    <t>GS.8660</t>
  </si>
  <si>
    <t>GS.8710</t>
  </si>
  <si>
    <t>GS.8691</t>
  </si>
  <si>
    <t>GS.8722</t>
  </si>
  <si>
    <t>GS.8698</t>
  </si>
  <si>
    <t>GS.8724</t>
  </si>
  <si>
    <t>GS.8723</t>
  </si>
  <si>
    <t>GS.8719</t>
  </si>
  <si>
    <t>GS.8728</t>
  </si>
  <si>
    <t>GS.8703</t>
  </si>
  <si>
    <t>GS.8729</t>
  </si>
  <si>
    <t>GS.8706</t>
  </si>
  <si>
    <t>GS.8739</t>
  </si>
  <si>
    <t>GS.8736</t>
  </si>
  <si>
    <t>GS.7976</t>
  </si>
  <si>
    <t>GS.8704</t>
  </si>
  <si>
    <t>GS.8679</t>
  </si>
  <si>
    <t>GS.8725</t>
  </si>
  <si>
    <t>GS.8711</t>
  </si>
  <si>
    <t>GS.8750</t>
  </si>
  <si>
    <t>GS.8701</t>
  </si>
  <si>
    <t>GS.8720</t>
  </si>
  <si>
    <t>GS.8726</t>
  </si>
  <si>
    <t>GS.8737</t>
  </si>
  <si>
    <t>GS.8740</t>
  </si>
  <si>
    <t>GS.8744</t>
  </si>
  <si>
    <t>GS.8743</t>
  </si>
  <si>
    <t>GS.8734</t>
  </si>
  <si>
    <t>GS.8765</t>
  </si>
  <si>
    <t>GS.8752</t>
  </si>
  <si>
    <t>GS.8766</t>
  </si>
  <si>
    <t>GS.8745</t>
  </si>
  <si>
    <t>GS.8759</t>
  </si>
  <si>
    <t>GS.8741</t>
  </si>
  <si>
    <t>GS.8735</t>
  </si>
  <si>
    <t>GS.8762</t>
  </si>
  <si>
    <t>GS.8768</t>
  </si>
  <si>
    <t>GS.8767</t>
  </si>
  <si>
    <t>GS.8770</t>
  </si>
  <si>
    <t>GS.8751</t>
  </si>
  <si>
    <t>GS.8756</t>
  </si>
  <si>
    <t>GS.8771</t>
  </si>
  <si>
    <t>GS.8749</t>
  </si>
  <si>
    <t>GS.8776</t>
  </si>
  <si>
    <t>GS.8716</t>
  </si>
  <si>
    <t>Expocaccer Und.2</t>
  </si>
  <si>
    <t>GS.8732</t>
  </si>
  <si>
    <t>GS.8753</t>
  </si>
  <si>
    <t>GS.8780</t>
  </si>
  <si>
    <t>GS.8781</t>
  </si>
  <si>
    <t>GS.8718</t>
  </si>
  <si>
    <t>GS.8769</t>
  </si>
  <si>
    <t>GS.8761</t>
  </si>
  <si>
    <t>GS.8804</t>
  </si>
  <si>
    <t>GS.8760</t>
  </si>
  <si>
    <t>GS.8799</t>
  </si>
  <si>
    <t>GS.8717</t>
  </si>
  <si>
    <t>GS.8803</t>
  </si>
  <si>
    <t>GS.8792</t>
  </si>
  <si>
    <t>GS.8764</t>
  </si>
  <si>
    <t>GS.8797</t>
  </si>
  <si>
    <t>GS.8778</t>
  </si>
  <si>
    <t>GS.8763</t>
  </si>
  <si>
    <t>Dinamo Machado</t>
  </si>
  <si>
    <t>GS.8796</t>
  </si>
  <si>
    <t>GS.8795</t>
  </si>
  <si>
    <t>GS.8815</t>
  </si>
  <si>
    <t>GS.8836</t>
  </si>
  <si>
    <t>GS.8814</t>
  </si>
  <si>
    <t>GS.8811</t>
  </si>
  <si>
    <t>GS.8788</t>
  </si>
  <si>
    <t>GS.8791</t>
  </si>
  <si>
    <t>GS.8727</t>
  </si>
  <si>
    <t>GS.8790</t>
  </si>
  <si>
    <t>GS.8782</t>
  </si>
  <si>
    <t>GS.8798</t>
  </si>
  <si>
    <t>GS.8733</t>
  </si>
  <si>
    <t>GS.8816</t>
  </si>
  <si>
    <t>GS.8773</t>
  </si>
  <si>
    <t>GS.8777</t>
  </si>
  <si>
    <t>GS.8805</t>
  </si>
  <si>
    <t>GS.8813</t>
  </si>
  <si>
    <t>GS.8820</t>
  </si>
  <si>
    <t>GS.8793</t>
  </si>
  <si>
    <t xml:space="preserve">Cooproeste </t>
  </si>
  <si>
    <t>GS.8794</t>
  </si>
  <si>
    <t>GS.8779</t>
  </si>
  <si>
    <t>GS.8757</t>
  </si>
  <si>
    <t>GS.8731</t>
  </si>
  <si>
    <t>GS.8817</t>
  </si>
  <si>
    <t>GS.8824</t>
  </si>
  <si>
    <t>GS.8738</t>
  </si>
  <si>
    <t>GS.1000S</t>
  </si>
  <si>
    <t>GS.8818</t>
  </si>
  <si>
    <t>GS.8840</t>
  </si>
  <si>
    <t>GS.8832</t>
  </si>
  <si>
    <t>GS.8856</t>
  </si>
  <si>
    <t>GS.8847</t>
  </si>
  <si>
    <t>GS.8812</t>
  </si>
  <si>
    <t>GS.8859</t>
  </si>
  <si>
    <t>GS.8862</t>
  </si>
  <si>
    <t>GS.8742</t>
  </si>
  <si>
    <t>GS.8834</t>
  </si>
  <si>
    <t>GS.8851</t>
  </si>
  <si>
    <t>GS.8860</t>
  </si>
  <si>
    <t>GS.8819</t>
  </si>
  <si>
    <t>GS.8877</t>
  </si>
  <si>
    <t>GS.8845</t>
  </si>
  <si>
    <t>GS.8844</t>
  </si>
  <si>
    <t>GS.8830</t>
  </si>
  <si>
    <t>GS.8835</t>
  </si>
  <si>
    <t>GS.8857</t>
  </si>
  <si>
    <t>GS.8863</t>
  </si>
  <si>
    <t>GS.8883</t>
  </si>
  <si>
    <t>GS.8833</t>
  </si>
  <si>
    <t>GS.8843</t>
  </si>
  <si>
    <t>GS.8775</t>
  </si>
  <si>
    <t>GS.8831</t>
  </si>
  <si>
    <t>GS.8827</t>
  </si>
  <si>
    <t>GS.8886</t>
  </si>
  <si>
    <t>GS.8854</t>
  </si>
  <si>
    <t>GS.8849</t>
  </si>
  <si>
    <t>GS.8875</t>
  </si>
  <si>
    <t>GS.8868</t>
  </si>
  <si>
    <t>GS.8864</t>
  </si>
  <si>
    <t>GS.8822</t>
  </si>
  <si>
    <t>GS.8871</t>
  </si>
  <si>
    <t>GS.8872</t>
  </si>
  <si>
    <t>GS.8869</t>
  </si>
  <si>
    <t>GS.8846</t>
  </si>
  <si>
    <t>GS.8755</t>
  </si>
  <si>
    <t>GS.8746</t>
  </si>
  <si>
    <t>GS.8880</t>
  </si>
  <si>
    <t>GS.8892</t>
  </si>
  <si>
    <t>GS.8894</t>
  </si>
  <si>
    <t>GS.8865</t>
  </si>
  <si>
    <t>GS.8902</t>
  </si>
  <si>
    <t>GS.8879</t>
  </si>
  <si>
    <t>GS.8855</t>
  </si>
  <si>
    <t>GS.8893</t>
  </si>
  <si>
    <t>GS.8888</t>
  </si>
  <si>
    <t>GS.8881</t>
  </si>
  <si>
    <t>GS.8897</t>
  </si>
  <si>
    <t>GS.8866</t>
  </si>
  <si>
    <t>GS.8730</t>
  </si>
  <si>
    <t>GS.8783</t>
  </si>
  <si>
    <t>GS.8829</t>
  </si>
  <si>
    <t>GS.8839</t>
  </si>
  <si>
    <t>GS.8926</t>
  </si>
  <si>
    <t>GS.8918</t>
  </si>
  <si>
    <t>GS.8914</t>
  </si>
  <si>
    <t>GS.8910</t>
  </si>
  <si>
    <t>GS.8909</t>
  </si>
  <si>
    <t>GS.8900</t>
  </si>
  <si>
    <t>GS.8874</t>
  </si>
  <si>
    <t>GS.8873</t>
  </si>
  <si>
    <t>GS.8828</t>
  </si>
  <si>
    <t>GS.8913</t>
  </si>
  <si>
    <t>Grinder 13UP</t>
  </si>
  <si>
    <t>GS.8935</t>
  </si>
  <si>
    <t>GS.8947</t>
  </si>
  <si>
    <t>GS.8905</t>
  </si>
  <si>
    <t>GS.8826</t>
  </si>
  <si>
    <t>GS.8919</t>
  </si>
  <si>
    <t>GS.8932</t>
  </si>
  <si>
    <t>GS.8940</t>
  </si>
  <si>
    <t>GS.8925</t>
  </si>
  <si>
    <t>GS.8912</t>
  </si>
  <si>
    <t>GS.8821</t>
  </si>
  <si>
    <t>GS.8901</t>
  </si>
  <si>
    <t>GS.8876</t>
  </si>
  <si>
    <t>GS.8911</t>
  </si>
  <si>
    <t>GS.8943</t>
  </si>
  <si>
    <t>GS.8954</t>
  </si>
  <si>
    <t>GS.8884</t>
  </si>
  <si>
    <t>GS.8966</t>
  </si>
  <si>
    <t>GS.8937</t>
  </si>
  <si>
    <t>GS.8772</t>
  </si>
  <si>
    <t>GS.8956</t>
  </si>
  <si>
    <t>GS.8850</t>
  </si>
  <si>
    <t>GS.8930</t>
  </si>
  <si>
    <t>GS.8891</t>
  </si>
  <si>
    <t>GS.8920</t>
  </si>
  <si>
    <t>GS.8867</t>
  </si>
  <si>
    <t>GS.8931</t>
  </si>
  <si>
    <t>GS.8848</t>
  </si>
  <si>
    <t>GS.8967</t>
  </si>
  <si>
    <t>GS.8823</t>
  </si>
  <si>
    <t>GS.8825</t>
  </si>
  <si>
    <t>GS.8962</t>
  </si>
  <si>
    <t>GS.8955</t>
  </si>
  <si>
    <t>GS.8957</t>
  </si>
  <si>
    <t>GS.8941</t>
  </si>
  <si>
    <t>GS.8774</t>
  </si>
  <si>
    <t>GS.8784</t>
  </si>
  <si>
    <t>GS.8870</t>
  </si>
  <si>
    <t>GS.8861</t>
  </si>
  <si>
    <t>GS.8842</t>
  </si>
  <si>
    <t>GS.8958</t>
  </si>
  <si>
    <t>GS.8899</t>
  </si>
  <si>
    <t>GS.8971</t>
  </si>
  <si>
    <t>GS.8978</t>
  </si>
  <si>
    <t>GS.8747</t>
  </si>
  <si>
    <t>GS.1001S</t>
  </si>
  <si>
    <t>GS.8887</t>
  </si>
  <si>
    <t>GS.8898</t>
  </si>
  <si>
    <t>GS.8942</t>
  </si>
  <si>
    <t>GS.8501S</t>
  </si>
  <si>
    <t>GS.8786</t>
  </si>
  <si>
    <t>GS.8787</t>
  </si>
  <si>
    <t>GS.8789</t>
  </si>
  <si>
    <t>GS.8801</t>
  </si>
  <si>
    <t>GS.8809</t>
  </si>
  <si>
    <t>GS.8810</t>
  </si>
  <si>
    <t>CBBSW</t>
  </si>
  <si>
    <t>GS.8878</t>
  </si>
  <si>
    <t>GS.8882</t>
  </si>
  <si>
    <t>GS.8890</t>
  </si>
  <si>
    <t>Expocaccer Und.1</t>
  </si>
  <si>
    <t>GS.8895</t>
  </si>
  <si>
    <t>GS.8896</t>
  </si>
  <si>
    <t>GS.8903</t>
  </si>
  <si>
    <t>GS.8904</t>
  </si>
  <si>
    <t>GS.8915</t>
  </si>
  <si>
    <t>GS.8916</t>
  </si>
  <si>
    <t>GS.8917</t>
  </si>
  <si>
    <t>GS.8921</t>
  </si>
  <si>
    <t>GS.8922</t>
  </si>
  <si>
    <t>GS.8923</t>
  </si>
  <si>
    <t>GS.8924</t>
  </si>
  <si>
    <t>GS.8927</t>
  </si>
  <si>
    <t>GS.8928</t>
  </si>
  <si>
    <t>GS.8929</t>
  </si>
  <si>
    <t>GS.8934</t>
  </si>
  <si>
    <t>GS.8936</t>
  </si>
  <si>
    <t>GS.8938</t>
  </si>
  <si>
    <t>GS.8939</t>
  </si>
  <si>
    <t>GS.8945</t>
  </si>
  <si>
    <t>GS.8946</t>
  </si>
  <si>
    <t>GS.8948</t>
  </si>
  <si>
    <t>GS.8949</t>
  </si>
  <si>
    <t>GS.8953</t>
  </si>
  <si>
    <t>GS.8959</t>
  </si>
  <si>
    <t>GS.8960</t>
  </si>
  <si>
    <t>GS.8961</t>
  </si>
  <si>
    <t>GS.8963</t>
  </si>
  <si>
    <t>GS.8965</t>
  </si>
  <si>
    <t>GS.8974</t>
  </si>
  <si>
    <t>GS.8975</t>
  </si>
  <si>
    <t>GS.8976</t>
  </si>
  <si>
    <t>GS.8977</t>
  </si>
  <si>
    <t>GS.8979</t>
  </si>
  <si>
    <t>GS.8984</t>
  </si>
  <si>
    <t>GS.8985</t>
  </si>
  <si>
    <t>GS.8986</t>
  </si>
  <si>
    <t>GS.8889</t>
  </si>
  <si>
    <t>GS.8952</t>
  </si>
  <si>
    <t>GS.8951</t>
  </si>
  <si>
    <t>GS.8950</t>
  </si>
  <si>
    <t>GS.8981</t>
  </si>
  <si>
    <t>GS.8748</t>
  </si>
  <si>
    <t>GS.8982</t>
  </si>
  <si>
    <t>GS.8964</t>
  </si>
  <si>
    <t>GS.8944</t>
  </si>
  <si>
    <t>GS.8969</t>
  </si>
  <si>
    <t>GS.8970</t>
  </si>
  <si>
    <t>GS.8671</t>
  </si>
  <si>
    <t>GS.8807</t>
  </si>
  <si>
    <t>GS.8808</t>
  </si>
  <si>
    <t>GS.8990</t>
  </si>
  <si>
    <t>GS.8972</t>
  </si>
  <si>
    <t>GS.8995</t>
  </si>
  <si>
    <t>GS.1002S</t>
  </si>
  <si>
    <t>GS.8991</t>
  </si>
  <si>
    <t>GS.9008</t>
  </si>
  <si>
    <t>GS.9007</t>
  </si>
  <si>
    <t>GS.9004</t>
  </si>
  <si>
    <t>GS.9034</t>
  </si>
  <si>
    <t>GS.8980</t>
  </si>
  <si>
    <t>GS.8802</t>
  </si>
  <si>
    <t>GS.8968</t>
  </si>
  <si>
    <t>GS.9009</t>
  </si>
  <si>
    <t>GS.9032</t>
  </si>
  <si>
    <t>GS.9023</t>
  </si>
  <si>
    <t>GS.8996</t>
  </si>
  <si>
    <t>CB1 BMF</t>
  </si>
  <si>
    <t>GS.9022</t>
  </si>
  <si>
    <t>GS.9011</t>
  </si>
  <si>
    <t>GS.9028</t>
  </si>
  <si>
    <t>GS.9044</t>
  </si>
  <si>
    <t>GS.8885</t>
  </si>
  <si>
    <t>GS.8907</t>
  </si>
  <si>
    <t>GS.9001</t>
  </si>
  <si>
    <t>GS.9002</t>
  </si>
  <si>
    <t>GS.9054</t>
  </si>
  <si>
    <t>GS.9021</t>
  </si>
  <si>
    <t>GS.8908</t>
  </si>
  <si>
    <t>GS.9059</t>
  </si>
  <si>
    <t>GS.9065</t>
  </si>
  <si>
    <t>GS.9038</t>
  </si>
  <si>
    <t>GS.9014</t>
  </si>
  <si>
    <t>GS.8997</t>
  </si>
  <si>
    <t>GS.8994</t>
  </si>
  <si>
    <t>GS.8906</t>
  </si>
  <si>
    <t>GS.9031</t>
  </si>
  <si>
    <t>GS.9068</t>
  </si>
  <si>
    <t>GS.9080</t>
  </si>
  <si>
    <t>GS.9026</t>
  </si>
  <si>
    <t>GS.8973</t>
  </si>
  <si>
    <t>GS.8853</t>
  </si>
  <si>
    <t>GS.9029</t>
  </si>
  <si>
    <t>GS.9070</t>
  </si>
  <si>
    <t>GS.9035</t>
  </si>
  <si>
    <t>GS.8993</t>
  </si>
  <si>
    <t>GS.9058</t>
  </si>
  <si>
    <t>GS.9084</t>
  </si>
  <si>
    <t>GS.9052</t>
  </si>
  <si>
    <t>GS.8983</t>
  </si>
  <si>
    <t>GS.9069</t>
  </si>
  <si>
    <t>GS.9073</t>
  </si>
  <si>
    <t>GS.9041</t>
  </si>
  <si>
    <t>GS.9047</t>
  </si>
  <si>
    <t>GS.8852</t>
  </si>
  <si>
    <t>GS.9000</t>
  </si>
  <si>
    <t>GS.9082</t>
  </si>
  <si>
    <t>GS.9089</t>
  </si>
  <si>
    <t>GS.9091</t>
  </si>
  <si>
    <t>GS.8992</t>
  </si>
  <si>
    <t>GS.9018</t>
  </si>
  <si>
    <t>GS.9027</t>
  </si>
  <si>
    <t>GS.9083</t>
  </si>
  <si>
    <t>GS.9098</t>
  </si>
  <si>
    <t>GS.9025</t>
  </si>
  <si>
    <t>GS.9024</t>
  </si>
  <si>
    <t>GS.9063</t>
  </si>
  <si>
    <t>GS.9037</t>
  </si>
  <si>
    <t>GS.9036</t>
  </si>
  <si>
    <t>GS.8998</t>
  </si>
  <si>
    <t>GS.9006</t>
  </si>
  <si>
    <t>GS.9039</t>
  </si>
  <si>
    <t>GS.9033</t>
  </si>
  <si>
    <t>GS.9076</t>
  </si>
  <si>
    <t>GS.9095</t>
  </si>
  <si>
    <t>GS.9097</t>
  </si>
  <si>
    <t>GS.1003S</t>
  </si>
  <si>
    <t>GS.9108</t>
  </si>
  <si>
    <t>GS.9078</t>
  </si>
  <si>
    <t>GS.9072</t>
  </si>
  <si>
    <t>GS.9016</t>
  </si>
  <si>
    <t>GS.9015</t>
  </si>
  <si>
    <t>GS.9055</t>
  </si>
  <si>
    <t>GS.9051</t>
  </si>
  <si>
    <t>GS.9077</t>
  </si>
  <si>
    <t>GS.9045</t>
  </si>
  <si>
    <t>GS.9106</t>
  </si>
  <si>
    <t>GS.9040</t>
  </si>
  <si>
    <t>GS.9117</t>
  </si>
  <si>
    <t>GS.9101</t>
  </si>
  <si>
    <t>GS.9102</t>
  </si>
  <si>
    <t>GS.9005</t>
  </si>
  <si>
    <t>GS.9062</t>
  </si>
  <si>
    <t>GS.9088</t>
  </si>
  <si>
    <t>GS.9066</t>
  </si>
  <si>
    <t>GS.9010</t>
  </si>
  <si>
    <t>GS.9126</t>
  </si>
  <si>
    <t>GS.9120</t>
  </si>
  <si>
    <t>GS.8988</t>
  </si>
  <si>
    <t>GS.8987</t>
  </si>
  <si>
    <t>GS.9119</t>
  </si>
  <si>
    <t>GS.9060</t>
  </si>
  <si>
    <t>GS.9074</t>
  </si>
  <si>
    <t>GS.9017</t>
  </si>
  <si>
    <t>GS.9079</t>
  </si>
  <si>
    <t>GS.9056</t>
  </si>
  <si>
    <t>GS.9057</t>
  </si>
  <si>
    <t>GS.9087</t>
  </si>
  <si>
    <t>GS.9075</t>
  </si>
  <si>
    <t>GS.9067</t>
  </si>
  <si>
    <t>GS.8785</t>
  </si>
  <si>
    <t>GS.9144</t>
  </si>
  <si>
    <t>GS.8999</t>
  </si>
  <si>
    <t>GS.9081</t>
  </si>
  <si>
    <t>GS.9148</t>
  </si>
  <si>
    <t>GS.9150</t>
  </si>
  <si>
    <t>GS.9094</t>
  </si>
  <si>
    <t>GS.8838</t>
  </si>
  <si>
    <t>GS.9109</t>
  </si>
  <si>
    <t>GS.9013</t>
  </si>
  <si>
    <t>GS.9127</t>
  </si>
  <si>
    <t>GS.9064</t>
  </si>
  <si>
    <t>GS.9110</t>
  </si>
  <si>
    <t>GS.9111</t>
  </si>
  <si>
    <t>GS.9156</t>
  </si>
  <si>
    <t>GS.9137</t>
  </si>
  <si>
    <t>GS.9107</t>
  </si>
  <si>
    <t>GS.9104</t>
  </si>
  <si>
    <t>GS.9100</t>
  </si>
  <si>
    <t>GS.9090</t>
  </si>
  <si>
    <t>GS.9118</t>
  </si>
  <si>
    <t>GS.9141</t>
  </si>
  <si>
    <t>GS.9012</t>
  </si>
  <si>
    <t>GS.9030</t>
  </si>
  <si>
    <t>GS.9053</t>
  </si>
  <si>
    <t>GS.9154</t>
  </si>
  <si>
    <t>GS.9048</t>
  </si>
  <si>
    <t>GS.9086</t>
  </si>
  <si>
    <t>GS.9139</t>
  </si>
  <si>
    <t>GS.A9098</t>
  </si>
  <si>
    <t>GS.9172</t>
  </si>
  <si>
    <t>GS.9105</t>
  </si>
  <si>
    <t>GS.9115</t>
  </si>
  <si>
    <t>GS.9133</t>
  </si>
  <si>
    <t>GS.9116</t>
  </si>
  <si>
    <t>GS.9155</t>
  </si>
  <si>
    <t>GS.9195</t>
  </si>
  <si>
    <t>GS.9046</t>
  </si>
  <si>
    <t>GS.9134</t>
  </si>
  <si>
    <t>GS.9096</t>
  </si>
  <si>
    <t>GS.9103</t>
  </si>
  <si>
    <t>GS.9043</t>
  </si>
  <si>
    <t>GS.9042</t>
  </si>
  <si>
    <t>GS.9181</t>
  </si>
  <si>
    <t>GS.9178</t>
  </si>
  <si>
    <t>GS.9176</t>
  </si>
  <si>
    <t>GS.9124</t>
  </si>
  <si>
    <t>GS.9121</t>
  </si>
  <si>
    <t>GS.9131</t>
  </si>
  <si>
    <t>GS.9171</t>
  </si>
  <si>
    <t>GS.9092</t>
  </si>
  <si>
    <t>GS.9112</t>
  </si>
  <si>
    <t>GS.9149</t>
  </si>
  <si>
    <t>GS.9123</t>
  </si>
  <si>
    <t>GS.9093</t>
  </si>
  <si>
    <t>GS.9140</t>
  </si>
  <si>
    <t>GS.9129</t>
  </si>
  <si>
    <t>GS.9049</t>
  </si>
  <si>
    <t>GS.9050</t>
  </si>
  <si>
    <t>GS.9170</t>
  </si>
  <si>
    <t>GS.9180</t>
  </si>
  <si>
    <t>GS.9114</t>
  </si>
  <si>
    <t>GS.9193</t>
  </si>
  <si>
    <t>GS.9173</t>
  </si>
  <si>
    <t>GS.9085</t>
  </si>
  <si>
    <t>GS.9125</t>
  </si>
  <si>
    <t>GS.9136</t>
  </si>
  <si>
    <t>GS.9179</t>
  </si>
  <si>
    <t>GS.9157</t>
  </si>
  <si>
    <t>GS.9138</t>
  </si>
  <si>
    <t>GS.9061</t>
  </si>
  <si>
    <t>GS.9158</t>
  </si>
  <si>
    <t>GS.9192</t>
  </si>
  <si>
    <t>GS.9187</t>
  </si>
  <si>
    <t>GS.9167</t>
  </si>
  <si>
    <t>GS.9122</t>
  </si>
  <si>
    <t>GS.9174</t>
  </si>
  <si>
    <t>GS.9135</t>
  </si>
  <si>
    <t>GS.9197</t>
  </si>
  <si>
    <t>GS.9166</t>
  </si>
  <si>
    <t>GS.9147</t>
  </si>
  <si>
    <t>GS.9145</t>
  </si>
  <si>
    <t>GS.9153</t>
  </si>
  <si>
    <t>GS.9201</t>
  </si>
  <si>
    <t>GS.9205</t>
  </si>
  <si>
    <t>GS.9194</t>
  </si>
  <si>
    <t>GS.9203</t>
  </si>
  <si>
    <t>GS.9163</t>
  </si>
  <si>
    <t>GS.9185</t>
  </si>
  <si>
    <t>GS.9217</t>
  </si>
  <si>
    <t>GS.9184</t>
  </si>
  <si>
    <t>GS.9175</t>
  </si>
  <si>
    <t>GS.9113</t>
  </si>
  <si>
    <t>GS.9200</t>
  </si>
  <si>
    <t>GS.9071</t>
  </si>
  <si>
    <t>GS.9151</t>
  </si>
  <si>
    <t>GS.9196</t>
  </si>
  <si>
    <t>GS.9191</t>
  </si>
  <si>
    <t>Grinder 14AB</t>
  </si>
  <si>
    <t>GS.9214</t>
  </si>
  <si>
    <t>GS.9142</t>
  </si>
  <si>
    <t>GS.9169</t>
  </si>
  <si>
    <t>GS.9160</t>
  </si>
  <si>
    <t>GS.9206</t>
  </si>
  <si>
    <t>GS.9219</t>
  </si>
  <si>
    <t>GS.9202</t>
  </si>
  <si>
    <t>GS.9152</t>
  </si>
  <si>
    <t>GS.9168</t>
  </si>
  <si>
    <t>GS.9209</t>
  </si>
  <si>
    <t>GS.9211</t>
  </si>
  <si>
    <t>GS.9208</t>
  </si>
  <si>
    <t>GS.9146</t>
  </si>
  <si>
    <t>GS.9198</t>
  </si>
  <si>
    <t>GS.9213</t>
  </si>
  <si>
    <t>GS.9210</t>
  </si>
  <si>
    <t>GS.1004S</t>
  </si>
  <si>
    <t>GS.9216</t>
  </si>
  <si>
    <t>GS.9132</t>
  </si>
  <si>
    <t>GS.9204</t>
  </si>
  <si>
    <t>GS.9164</t>
  </si>
  <si>
    <t>GS.9159</t>
  </si>
  <si>
    <t>GS.9162</t>
  </si>
  <si>
    <t>GS.9188</t>
  </si>
  <si>
    <t>GS.9189</t>
  </si>
  <si>
    <t>GS.9222</t>
  </si>
  <si>
    <t>GS.9230</t>
  </si>
  <si>
    <t>GS.9190</t>
  </si>
  <si>
    <t>GS.9225</t>
  </si>
  <si>
    <t>GS.9177</t>
  </si>
  <si>
    <t>GS.9228</t>
  </si>
  <si>
    <t>GS.9231</t>
  </si>
  <si>
    <t>GS.9234</t>
  </si>
  <si>
    <t>GS.9235</t>
  </si>
  <si>
    <t>GS.9240</t>
  </si>
  <si>
    <t>GS.9237</t>
  </si>
  <si>
    <t>GS.9186</t>
  </si>
  <si>
    <t>GS.9233</t>
  </si>
  <si>
    <t>GS.9241</t>
  </si>
  <si>
    <t>GS.9221</t>
  </si>
  <si>
    <t>GS.9143</t>
  </si>
  <si>
    <t>GS.9165</t>
  </si>
  <si>
    <t>GS.9232</t>
  </si>
  <si>
    <t>GS.9238</t>
  </si>
  <si>
    <t>GS.9236</t>
  </si>
  <si>
    <t>GS.9245</t>
  </si>
  <si>
    <t>GS.9243</t>
  </si>
  <si>
    <t>GS.9212</t>
  </si>
  <si>
    <t>GS.9242</t>
  </si>
  <si>
    <t>GS.9239</t>
  </si>
  <si>
    <t>GS.9229</t>
  </si>
  <si>
    <t>GS.9254</t>
  </si>
  <si>
    <t>GS.9227</t>
  </si>
  <si>
    <t>GS.9223</t>
  </si>
  <si>
    <t>GS.9224</t>
  </si>
  <si>
    <t>GS.9250</t>
  </si>
  <si>
    <t>GS.9256</t>
  </si>
  <si>
    <t>GS.9252</t>
  </si>
  <si>
    <t>GS.9248</t>
  </si>
  <si>
    <t>GS.9247</t>
  </si>
  <si>
    <t>GS.9218</t>
  </si>
  <si>
    <t>GS.9253</t>
  </si>
  <si>
    <t>GS.9226</t>
  </si>
  <si>
    <t>GS.9251</t>
  </si>
  <si>
    <t>GS.9265</t>
  </si>
  <si>
    <t>GS.9268</t>
  </si>
  <si>
    <t>GS.9258</t>
  </si>
  <si>
    <t>GS.9269</t>
  </si>
  <si>
    <t>GS.9264</t>
  </si>
  <si>
    <t>GS.9263</t>
  </si>
  <si>
    <t>GS.9255</t>
  </si>
  <si>
    <t>GS.9257</t>
  </si>
  <si>
    <t>GS.9262</t>
  </si>
  <si>
    <t>GS.9279</t>
  </si>
  <si>
    <t>GS.9220</t>
  </si>
  <si>
    <t>GS.9283</t>
  </si>
  <si>
    <t>GS.9246</t>
  </si>
  <si>
    <t>GS.9276</t>
  </si>
  <si>
    <t>GS.9278</t>
  </si>
  <si>
    <t>GS.9280</t>
  </si>
  <si>
    <t>GS.9249</t>
  </si>
  <si>
    <t>GS.9287</t>
  </si>
  <si>
    <t>GS.9291</t>
  </si>
  <si>
    <t>GS.9284</t>
  </si>
  <si>
    <t>GS.9267</t>
  </si>
  <si>
    <t>GS.9290</t>
  </si>
  <si>
    <t>GS.9281</t>
  </si>
  <si>
    <t>GS.9271</t>
  </si>
  <si>
    <t>GS.9288</t>
  </si>
  <si>
    <t>GS.9270</t>
  </si>
  <si>
    <t>GS.9259</t>
  </si>
  <si>
    <t>GS.9282</t>
  </si>
  <si>
    <t>GS.9293</t>
  </si>
  <si>
    <t>GS.9295</t>
  </si>
  <si>
    <t>GS.9305</t>
  </si>
  <si>
    <t>GS.9289</t>
  </si>
  <si>
    <t>GS.9296</t>
  </si>
  <si>
    <t>GS.9285</t>
  </si>
  <si>
    <t>GS.9286</t>
  </si>
  <si>
    <t>GS.9302</t>
  </si>
  <si>
    <t>GS.9306</t>
  </si>
  <si>
    <t>GS.9266</t>
  </si>
  <si>
    <t>GS.9300</t>
  </si>
  <si>
    <t>GS.9304</t>
  </si>
  <si>
    <t>GS.9315</t>
  </si>
  <si>
    <t>GS.9272</t>
  </si>
  <si>
    <t>GS.9303</t>
  </si>
  <si>
    <t>GS.9308</t>
  </si>
  <si>
    <t>GS.9309</t>
  </si>
  <si>
    <t>GS.9310</t>
  </si>
  <si>
    <t>GS.9312</t>
  </si>
  <si>
    <t>GS.9294</t>
  </si>
  <si>
    <t>GS.9298</t>
  </si>
  <si>
    <t>GS.9319</t>
  </si>
  <si>
    <t>GS.9260</t>
  </si>
  <si>
    <t>GS.9273</t>
  </si>
  <si>
    <t>GS.9311</t>
  </si>
  <si>
    <t>GS.9318</t>
  </si>
  <si>
    <t>GS.9322</t>
  </si>
  <si>
    <t>GS.9317</t>
  </si>
  <si>
    <t>GS.9316</t>
  </si>
  <si>
    <t>GS.9313</t>
  </si>
  <si>
    <t>GS.9333</t>
  </si>
  <si>
    <t>GS.9314</t>
  </si>
  <si>
    <t>GS.9307</t>
  </si>
  <si>
    <t>GS.9297</t>
  </si>
  <si>
    <t>GS.9334</t>
  </si>
  <si>
    <t>GS.9335</t>
  </si>
  <si>
    <t>GS.9336</t>
  </si>
  <si>
    <t>GS.9326</t>
  </si>
  <si>
    <t>GS.9327</t>
  </si>
  <si>
    <t>GS.9324</t>
  </si>
  <si>
    <t>GS.9330</t>
  </si>
  <si>
    <t>GS.9292</t>
  </si>
  <si>
    <t>GS.9321</t>
  </si>
  <si>
    <t>GS.9274</t>
  </si>
  <si>
    <t>GS.9331</t>
  </si>
  <si>
    <t>GS.9323</t>
  </si>
  <si>
    <t>GS.9329</t>
  </si>
  <si>
    <t>GS.9328</t>
  </si>
  <si>
    <t>GS.9342</t>
  </si>
  <si>
    <t>GS.9320</t>
  </si>
  <si>
    <t>GS.9340</t>
  </si>
  <si>
    <t>PC-5295</t>
  </si>
  <si>
    <t>PC-5296/97</t>
  </si>
  <si>
    <t>PC-5206 Fix</t>
  </si>
  <si>
    <t>PC-5269 Fix</t>
  </si>
  <si>
    <t>Summary 23Feb</t>
  </si>
  <si>
    <t>Summary 27Feb</t>
  </si>
  <si>
    <t>Summary 28Feb</t>
  </si>
  <si>
    <t>Summary 01Mar</t>
  </si>
  <si>
    <t>Summary 06Mar</t>
  </si>
  <si>
    <t>PC-5323</t>
  </si>
  <si>
    <t>PC-5324</t>
  </si>
  <si>
    <t>PC-5326</t>
  </si>
  <si>
    <t>Summary 13Mar</t>
  </si>
  <si>
    <t>Summary 14Mar</t>
  </si>
  <si>
    <t>Roll K/Z</t>
  </si>
  <si>
    <t>Summary 16Mar</t>
  </si>
  <si>
    <t>Roll Z8/H9</t>
  </si>
  <si>
    <t>Coopar</t>
  </si>
  <si>
    <t>Roll K8/Z8</t>
  </si>
  <si>
    <t>PC-5345/46/47/48</t>
  </si>
  <si>
    <t>Roll from Z8</t>
  </si>
  <si>
    <t>Summary 11April</t>
  </si>
  <si>
    <t>Summary 12April</t>
  </si>
  <si>
    <t>PC-5386-CBSA</t>
  </si>
  <si>
    <t>PC-5394-CBSA</t>
  </si>
  <si>
    <t>Summary 19th</t>
  </si>
  <si>
    <t>Summary 20th</t>
  </si>
  <si>
    <t>Summary 23th</t>
  </si>
  <si>
    <t>Summary 24th</t>
  </si>
  <si>
    <t>Summary 25th</t>
  </si>
  <si>
    <t>Summary 26th</t>
  </si>
  <si>
    <t>Summary 27th</t>
  </si>
  <si>
    <t>Summary 30th</t>
  </si>
  <si>
    <t>Summary 1st</t>
  </si>
  <si>
    <t>Summary 2nd</t>
  </si>
  <si>
    <t>Summary 3th</t>
  </si>
  <si>
    <t>Summary 4th</t>
  </si>
  <si>
    <t>Summary 7th</t>
  </si>
  <si>
    <t>Summary 8th</t>
  </si>
  <si>
    <t>Change</t>
  </si>
  <si>
    <t>K7</t>
  </si>
  <si>
    <t>Z7</t>
  </si>
  <si>
    <t>H8</t>
  </si>
  <si>
    <t>K8</t>
  </si>
  <si>
    <t>Transf</t>
  </si>
  <si>
    <t>SC-5174</t>
  </si>
  <si>
    <t>Roll to Z7</t>
  </si>
  <si>
    <t>Roll from K7</t>
  </si>
  <si>
    <t>PC-5171</t>
  </si>
  <si>
    <t>Transf to Z8</t>
  </si>
  <si>
    <t>Roll from H8</t>
  </si>
  <si>
    <t>PC-5172</t>
  </si>
  <si>
    <t>PC-5176</t>
  </si>
  <si>
    <t>PC-5177</t>
  </si>
  <si>
    <t>PC-5178</t>
  </si>
  <si>
    <t>PC-5179</t>
  </si>
  <si>
    <t>SC-5180</t>
  </si>
  <si>
    <t>Roll from H8-K8</t>
  </si>
  <si>
    <t>Roll from K8</t>
  </si>
  <si>
    <t>SC-5151 Fix</t>
  </si>
  <si>
    <t>SC-5183</t>
  </si>
  <si>
    <t>SC-5181</t>
  </si>
  <si>
    <t>SC-5182</t>
  </si>
  <si>
    <t>SC-5184</t>
  </si>
  <si>
    <t>SC-5185</t>
  </si>
  <si>
    <t>SC-5186</t>
  </si>
  <si>
    <t>SC-5187</t>
  </si>
  <si>
    <t>SC-5172 Fix</t>
  </si>
  <si>
    <t>SC-5189</t>
  </si>
  <si>
    <t>SC-5190</t>
  </si>
  <si>
    <t>PC-5087 WO</t>
  </si>
  <si>
    <t>SC-5191</t>
  </si>
  <si>
    <t>SC-5193</t>
  </si>
  <si>
    <t>SC-5196</t>
  </si>
  <si>
    <t>PC-5194/95</t>
  </si>
  <si>
    <t>SC-5197</t>
  </si>
  <si>
    <t>PC-5198</t>
  </si>
  <si>
    <t>SC-5199</t>
  </si>
  <si>
    <t>SC-5173 Fix</t>
  </si>
  <si>
    <t>PC-5200</t>
  </si>
  <si>
    <t>Transf CRPL</t>
  </si>
  <si>
    <t>SC-5205</t>
  </si>
  <si>
    <t>SC-5202</t>
  </si>
  <si>
    <t>SC-5203</t>
  </si>
  <si>
    <t>SC-5204</t>
  </si>
  <si>
    <t>Will Transf to CRPL</t>
  </si>
  <si>
    <t>W.O</t>
  </si>
  <si>
    <t>SC-5207</t>
  </si>
  <si>
    <t>SC-5208</t>
  </si>
  <si>
    <t>SC-5209</t>
  </si>
  <si>
    <t>SC-5210</t>
  </si>
  <si>
    <t>Pos Squad</t>
  </si>
  <si>
    <t>SC-5211</t>
  </si>
  <si>
    <t>SC-5213</t>
  </si>
  <si>
    <t>PC-5213</t>
  </si>
  <si>
    <t>PC-5215/16/17/18</t>
  </si>
  <si>
    <t>PC-5219/5220</t>
  </si>
  <si>
    <t>SC-5221</t>
  </si>
  <si>
    <t>SC-5222</t>
  </si>
  <si>
    <t>SC-5221/22</t>
  </si>
  <si>
    <t>SC-5223/24/25</t>
  </si>
  <si>
    <t>SC-5226</t>
  </si>
  <si>
    <t>PC-5227</t>
  </si>
  <si>
    <t>PC-5230 (Transfer)</t>
  </si>
  <si>
    <t xml:space="preserve">Sales CRPL </t>
  </si>
  <si>
    <t>SC-5233</t>
  </si>
  <si>
    <t>SC-5234</t>
  </si>
  <si>
    <t>SC-5237</t>
  </si>
  <si>
    <t>SC-5235</t>
  </si>
  <si>
    <t>PC-5236</t>
  </si>
  <si>
    <t>SC-5238/39</t>
  </si>
  <si>
    <t>SC-5240</t>
  </si>
  <si>
    <t>H8 to Z8</t>
  </si>
  <si>
    <t>Comes from H8</t>
  </si>
  <si>
    <t>SC-5241</t>
  </si>
  <si>
    <t>SC-5242</t>
  </si>
  <si>
    <t>Squad Position</t>
  </si>
  <si>
    <t>PC-5243</t>
  </si>
  <si>
    <t>PC-5244</t>
  </si>
  <si>
    <t>PC-5245</t>
  </si>
  <si>
    <t>SC-5247</t>
  </si>
  <si>
    <t>SC-5248</t>
  </si>
  <si>
    <t>SC-5246</t>
  </si>
  <si>
    <t>SC-5249</t>
  </si>
  <si>
    <t>SC-5250 + DayT</t>
  </si>
  <si>
    <t>SC-5250</t>
  </si>
  <si>
    <t>SC-5148 Fix</t>
  </si>
  <si>
    <t>SC-5251</t>
  </si>
  <si>
    <t>SC-5252</t>
  </si>
  <si>
    <t>SC-5253</t>
  </si>
  <si>
    <t>Transfer CRPL</t>
  </si>
  <si>
    <t>SC-5255</t>
  </si>
  <si>
    <t>PC-5085 W.O</t>
  </si>
  <si>
    <t>SC-5259</t>
  </si>
  <si>
    <t>SC-5261</t>
  </si>
  <si>
    <t>PC-5192 Fix</t>
  </si>
  <si>
    <t>PC-5262</t>
  </si>
  <si>
    <t>PC-5263</t>
  </si>
  <si>
    <t>PC-5264</t>
  </si>
  <si>
    <t>Roll to N8</t>
  </si>
  <si>
    <t>Roll to H8</t>
  </si>
  <si>
    <t>Roll from Z7</t>
  </si>
  <si>
    <t>PC-5265</t>
  </si>
  <si>
    <t>SC-5265</t>
  </si>
  <si>
    <t>PC-5267</t>
  </si>
  <si>
    <t>PC-5170 Fix</t>
  </si>
  <si>
    <t>SC-5268</t>
  </si>
  <si>
    <t>PC-5271</t>
  </si>
  <si>
    <t>SC-5274</t>
  </si>
  <si>
    <t>Roll to Z8</t>
  </si>
  <si>
    <t>PC-5268 Fix</t>
  </si>
  <si>
    <t>PC-5170 Fix/DayTrade</t>
  </si>
  <si>
    <t>PC-5275/76/77</t>
  </si>
  <si>
    <t>PC-5278</t>
  </si>
  <si>
    <t>PC-5279~83</t>
  </si>
  <si>
    <t>PC-5284-CBSA</t>
  </si>
  <si>
    <t>PC-5285/86</t>
  </si>
  <si>
    <t>PC-5288/89/90</t>
  </si>
  <si>
    <t>W.O Cancel</t>
  </si>
  <si>
    <t>SC-5257 Fix</t>
  </si>
  <si>
    <t>Roll to K8</t>
  </si>
  <si>
    <t>SC-5301</t>
  </si>
  <si>
    <t>PC-5302</t>
  </si>
  <si>
    <t>SC-5303</t>
  </si>
  <si>
    <t>Summary 02Mar</t>
  </si>
  <si>
    <t>Summary 19Mar</t>
  </si>
  <si>
    <t>Z8/Z9 4.15</t>
  </si>
  <si>
    <t>Summary 20Mar</t>
  </si>
  <si>
    <t>???</t>
  </si>
  <si>
    <t>Roll Z8/Z9</t>
  </si>
  <si>
    <t>Spec Position</t>
  </si>
  <si>
    <t>SC-5356</t>
  </si>
  <si>
    <t>SC-5357</t>
  </si>
  <si>
    <t>Roll to Z9</t>
  </si>
  <si>
    <t>Conversion Insertion</t>
  </si>
  <si>
    <t>Z2</t>
  </si>
  <si>
    <t>H3</t>
  </si>
  <si>
    <t>K3</t>
  </si>
  <si>
    <t>N3</t>
  </si>
  <si>
    <t>V3</t>
  </si>
  <si>
    <t>Z3</t>
  </si>
  <si>
    <t>H4</t>
  </si>
  <si>
    <t>K4</t>
  </si>
  <si>
    <t>N4</t>
  </si>
  <si>
    <t>Z4</t>
  </si>
  <si>
    <t>H5</t>
  </si>
  <si>
    <t>K5</t>
  </si>
  <si>
    <t>N5</t>
  </si>
  <si>
    <t>Z5</t>
  </si>
  <si>
    <t>H6</t>
  </si>
  <si>
    <t>K6</t>
  </si>
  <si>
    <t>N6</t>
  </si>
  <si>
    <t>Z6</t>
  </si>
  <si>
    <t>H7</t>
  </si>
  <si>
    <t>N7</t>
  </si>
  <si>
    <t>PC</t>
  </si>
  <si>
    <t>ANEA - Associação Nacional dos Exportadores de Algodão</t>
  </si>
  <si>
    <t>Code</t>
  </si>
  <si>
    <t>Base Quality</t>
  </si>
  <si>
    <t>Cover Mth</t>
  </si>
  <si>
    <t>Basis</t>
  </si>
  <si>
    <t>M2M Value</t>
  </si>
  <si>
    <t>Purch</t>
  </si>
  <si>
    <t>Sale</t>
  </si>
  <si>
    <t>SC</t>
  </si>
  <si>
    <t>Premiums &amp; Discounts (USD points/lb)</t>
  </si>
  <si>
    <t>07 BZ</t>
  </si>
  <si>
    <t>BZ 31-4-35 G5 FOB</t>
  </si>
  <si>
    <t>M2M Froze - old crop no PnL Chg</t>
  </si>
  <si>
    <t>08 BZ</t>
  </si>
  <si>
    <t>1&amp;2</t>
  </si>
  <si>
    <t>09 BZ</t>
  </si>
  <si>
    <t>(tipo/folha)</t>
  </si>
  <si>
    <t>Type / Leaf</t>
  </si>
  <si>
    <t>10 BZ</t>
  </si>
  <si>
    <t>Good Midding</t>
  </si>
  <si>
    <t>-</t>
  </si>
  <si>
    <t>11 BZ</t>
  </si>
  <si>
    <t>Strict Midding</t>
  </si>
  <si>
    <t>12 BZ</t>
  </si>
  <si>
    <t>Midding</t>
  </si>
  <si>
    <t>12 BZ Low</t>
  </si>
  <si>
    <t>BZ 41-4-35 FOB</t>
  </si>
  <si>
    <t>Strict Low Midding</t>
  </si>
  <si>
    <t>13 BZ</t>
  </si>
  <si>
    <t>Low Midding</t>
  </si>
  <si>
    <t>13 BZ Z3</t>
  </si>
  <si>
    <t>Strict Good Ordinary</t>
  </si>
  <si>
    <t>14 BZ</t>
  </si>
  <si>
    <t>Good Ordinary</t>
  </si>
  <si>
    <t>15 BZ</t>
  </si>
  <si>
    <t>Below Grade</t>
  </si>
  <si>
    <t>16 BZ</t>
  </si>
  <si>
    <t>17 BZ</t>
  </si>
  <si>
    <t>Color</t>
  </si>
  <si>
    <t>&lt; SLM</t>
  </si>
  <si>
    <t>SLM</t>
  </si>
  <si>
    <t>MID</t>
  </si>
  <si>
    <t>White</t>
  </si>
  <si>
    <t>19 BZ</t>
  </si>
  <si>
    <t>Light Spot</t>
  </si>
  <si>
    <t>18 BZ DIF</t>
  </si>
  <si>
    <t>Spotted</t>
  </si>
  <si>
    <t>19 BZ DIF</t>
  </si>
  <si>
    <t>Light Red</t>
  </si>
  <si>
    <t>20 BZ DIF</t>
  </si>
  <si>
    <t>20 BZ</t>
  </si>
  <si>
    <t>Micronaire</t>
  </si>
  <si>
    <t>G7</t>
  </si>
  <si>
    <t>5.3 &lt;</t>
  </si>
  <si>
    <t>G6</t>
  </si>
  <si>
    <t>5.0 / 5.2</t>
  </si>
  <si>
    <t>Type MAGEN is equal to Midd 1-1/8</t>
  </si>
  <si>
    <t>G5</t>
  </si>
  <si>
    <t>3.5 / 4.9</t>
  </si>
  <si>
    <t>Type MAGIR is equal to SLM 1-1/8</t>
  </si>
  <si>
    <t>G4</t>
  </si>
  <si>
    <t>3.3 / 3.4</t>
  </si>
  <si>
    <t>Type MAGOS is equal to SLM 1-3/32</t>
  </si>
  <si>
    <t>G3</t>
  </si>
  <si>
    <t>3.0 / 3.2</t>
  </si>
  <si>
    <t>G2</t>
  </si>
  <si>
    <t>2.7 / 2.9</t>
  </si>
  <si>
    <t>G1</t>
  </si>
  <si>
    <t>2.5 / 2.6</t>
  </si>
  <si>
    <t>&gt;2.4</t>
  </si>
  <si>
    <t>Strength (Resistencia)</t>
  </si>
  <si>
    <t>g/tx</t>
  </si>
  <si>
    <t>&gt;21</t>
  </si>
  <si>
    <t>21.0/22.9</t>
  </si>
  <si>
    <t>23.0/24.9</t>
  </si>
  <si>
    <t>25.0/26.9</t>
  </si>
  <si>
    <t>27.0/29.9</t>
  </si>
  <si>
    <t>30/31.9</t>
  </si>
  <si>
    <t>&gt;32</t>
  </si>
  <si>
    <t>Staple (Comprimento)</t>
  </si>
  <si>
    <t>&gt;1.1/8"</t>
  </si>
  <si>
    <t>1.3/32"</t>
  </si>
  <si>
    <t>1.1/16"</t>
  </si>
  <si>
    <t>1.1/32"</t>
  </si>
  <si>
    <t>41-4-35-G5-27</t>
  </si>
  <si>
    <t>.</t>
  </si>
  <si>
    <t>MTs</t>
  </si>
  <si>
    <t>Cotton Cost (USD/Lb)</t>
  </si>
  <si>
    <t>CT Nº</t>
  </si>
  <si>
    <t>PC-5438-CBSA</t>
  </si>
  <si>
    <t>Caap</t>
  </si>
  <si>
    <t>Counterpart</t>
  </si>
  <si>
    <t>Datasul Code</t>
  </si>
  <si>
    <t>PC-5439-CBSA</t>
  </si>
  <si>
    <t>PC-5440-CBSA</t>
  </si>
  <si>
    <t>PC-5441-CBSA</t>
  </si>
  <si>
    <t>PC-5442-CBSA</t>
  </si>
  <si>
    <t>PC-5443-CBSA</t>
  </si>
  <si>
    <t>PC-5444-CBSA</t>
  </si>
  <si>
    <t>PC-5445-CBSA</t>
  </si>
  <si>
    <t>PC-5446-CBSA</t>
  </si>
  <si>
    <t>PC-5447-CBSA</t>
  </si>
  <si>
    <t>PC-5448-CBSA</t>
  </si>
  <si>
    <t>PC-5449-CBSA</t>
  </si>
  <si>
    <t>PC-5450-CBSA</t>
  </si>
  <si>
    <t>Cooperverde</t>
  </si>
  <si>
    <t>Unicotton</t>
  </si>
  <si>
    <t>Cottonsul</t>
  </si>
  <si>
    <t>Copac</t>
  </si>
  <si>
    <t>Cooperfish</t>
  </si>
  <si>
    <t>Coabra</t>
  </si>
  <si>
    <t>Cooperpluma</t>
  </si>
  <si>
    <t>Coacen</t>
  </si>
  <si>
    <t>Coceba</t>
  </si>
  <si>
    <t>PC-5170-CBSA</t>
  </si>
  <si>
    <t>Marcos Busato</t>
  </si>
  <si>
    <t>PC-5171-CBSA</t>
  </si>
  <si>
    <t>Wilson Daltrozo</t>
  </si>
  <si>
    <t>PC-5172-CBSA</t>
  </si>
  <si>
    <t>Joao Lopes Guerreiro</t>
  </si>
  <si>
    <t>PC-5176-CBSA</t>
  </si>
  <si>
    <t>Elizeu Scheffer</t>
  </si>
  <si>
    <t>PC-5177-CBSA</t>
  </si>
  <si>
    <t>Sergio Issao Mizote</t>
  </si>
  <si>
    <t>PC-5178-CBSA</t>
  </si>
  <si>
    <t>PC-5179-CBSA</t>
  </si>
  <si>
    <t>Otavio Palmeira dos Santos</t>
  </si>
  <si>
    <t>PC-5188-CBSA</t>
  </si>
  <si>
    <t>Gilberto Lopes</t>
  </si>
  <si>
    <t>PC-5192-CBSA</t>
  </si>
  <si>
    <t xml:space="preserve">Marcelino Flores de Oliveira </t>
  </si>
  <si>
    <t>PC-5194-CBSA</t>
  </si>
  <si>
    <t>Vagner Luis Gaiato</t>
  </si>
  <si>
    <t>PC-5195-CBSA</t>
  </si>
  <si>
    <t>Marceli Vesz</t>
  </si>
  <si>
    <t>PC-5198-CBSA</t>
  </si>
  <si>
    <t>Adroaldo Guzzela</t>
  </si>
  <si>
    <t>PC-5200-CBSA</t>
  </si>
  <si>
    <t>Bayer S/A</t>
  </si>
  <si>
    <t>PC-5206-CBSA</t>
  </si>
  <si>
    <t>Cooperfibra</t>
  </si>
  <si>
    <t>PC-5214-CBSA</t>
  </si>
  <si>
    <t>Vitor Vesz</t>
  </si>
  <si>
    <t>PC-5215-CBSA</t>
  </si>
  <si>
    <t>PC-5216-CBSA</t>
  </si>
  <si>
    <t>PC-5217-CBSA</t>
  </si>
  <si>
    <t>PC-5218-CBSA</t>
  </si>
  <si>
    <t>PC-5219-CBSA</t>
  </si>
  <si>
    <t>Jose Tiecher</t>
  </si>
  <si>
    <t>PC-5220-CBSA</t>
  </si>
  <si>
    <t>Aldemiro Andrighetti</t>
  </si>
  <si>
    <t>PC-5236-CBSA</t>
  </si>
  <si>
    <t>PC-5243-CBSA</t>
  </si>
  <si>
    <t>Atilio Elias Rovaris</t>
  </si>
  <si>
    <t>PC-5244-CBSA</t>
  </si>
  <si>
    <t>PC-5245-CBSA</t>
  </si>
  <si>
    <t>Egon Hoepers</t>
  </si>
  <si>
    <t>PC-5262-CBSA</t>
  </si>
  <si>
    <t>Agropecuaria Tres Estrelas</t>
  </si>
  <si>
    <t>PC-5263-CBSA</t>
  </si>
  <si>
    <t>Marcelo Jony Swart</t>
  </si>
  <si>
    <t>PC-5264-CBSA</t>
  </si>
  <si>
    <t>Cooami</t>
  </si>
  <si>
    <t>PC-5265-CBSA</t>
  </si>
  <si>
    <t>PC-5267-CBSA</t>
  </si>
  <si>
    <t>Valdomiro Rocco</t>
  </si>
  <si>
    <t>PC-5269-CBSA</t>
  </si>
  <si>
    <t>Ubiratan Franciosi</t>
  </si>
  <si>
    <t>PC-5270-CBSA</t>
  </si>
  <si>
    <t>Gelci Zancanaro</t>
  </si>
  <si>
    <t>PC-5271-CBSA</t>
  </si>
  <si>
    <t>Cooperpluma Cooperativa</t>
  </si>
  <si>
    <t>PC-5272-CBSA</t>
  </si>
  <si>
    <t>Marino Jose Franz</t>
  </si>
  <si>
    <t>PC-5273-CBSA</t>
  </si>
  <si>
    <t>Paulo Franz</t>
  </si>
  <si>
    <t>PC-5275-CBSA</t>
  </si>
  <si>
    <t>COOPERFRAN</t>
  </si>
  <si>
    <t>PC-5276-CBSA</t>
  </si>
  <si>
    <t>PC-5277-CBSA</t>
  </si>
  <si>
    <t>PC-5278-CBSA</t>
  </si>
  <si>
    <t>PC-5279-CBSA</t>
  </si>
  <si>
    <t>COOAMI</t>
  </si>
  <si>
    <t>PC-5280-CBSA</t>
  </si>
  <si>
    <t>PC-5281-CBSA</t>
  </si>
  <si>
    <t>Denilson Roberti</t>
  </si>
  <si>
    <t>PC-5282-CBSA</t>
  </si>
  <si>
    <t>Coopercotton</t>
  </si>
  <si>
    <t>PC-5283-CBSA</t>
  </si>
  <si>
    <t>PC-5285-CBSA</t>
  </si>
  <si>
    <t>COABRA</t>
  </si>
  <si>
    <t>PC-5286-CBSA</t>
  </si>
  <si>
    <t>PC-5287-CBSA</t>
  </si>
  <si>
    <t>Oscar Stronchon</t>
  </si>
  <si>
    <t>PC-5288-CBSA</t>
  </si>
  <si>
    <t>PC-5289-CBSA</t>
  </si>
  <si>
    <t>PC-5290-CBSA</t>
  </si>
  <si>
    <t>Heder Augusto Davi Ramos</t>
  </si>
  <si>
    <t>PC-5292-CBSA</t>
  </si>
  <si>
    <t>Leonildo Hendges</t>
  </si>
  <si>
    <t>PC-5295-CBSA</t>
  </si>
  <si>
    <t>Sergio Mizote</t>
  </si>
  <si>
    <t>PC-5296-CBSA</t>
  </si>
  <si>
    <t>Cooper Fran</t>
  </si>
  <si>
    <t>PC-5297-CBSA</t>
  </si>
  <si>
    <t>PC-5299-CBSA</t>
  </si>
  <si>
    <t>COACEN</t>
  </si>
  <si>
    <t>PC-5300-CBSA</t>
  </si>
  <si>
    <t>Coobahia</t>
  </si>
  <si>
    <t>PC-5302-CBSA</t>
  </si>
  <si>
    <t>Coopernordeste</t>
  </si>
  <si>
    <t>PC-5306-CBSA</t>
  </si>
  <si>
    <t>Ortelhar Agropecuaria</t>
  </si>
  <si>
    <t>PC-5307-CBSA</t>
  </si>
  <si>
    <t>PC-5308-CBSA</t>
  </si>
  <si>
    <t>COAMI</t>
  </si>
  <si>
    <t>PC-5310-CBSA</t>
  </si>
  <si>
    <t>PC-5311-CBSA</t>
  </si>
  <si>
    <t>Ernesto Varnier</t>
  </si>
  <si>
    <t>PC-5312-CBSA</t>
  </si>
  <si>
    <t>PC-5313-CBSA</t>
  </si>
  <si>
    <t>PC-5314-CBSA</t>
  </si>
  <si>
    <t>Bom Futuro Agricola</t>
  </si>
  <si>
    <t>PC-5315-CBSA</t>
  </si>
  <si>
    <t>PC-5316-CBSA</t>
  </si>
  <si>
    <t>Cooperbac</t>
  </si>
  <si>
    <t>PC-5317-CBSA</t>
  </si>
  <si>
    <t>PC-5319-CBSA</t>
  </si>
  <si>
    <t>Luis Carlos Bergamaschi</t>
  </si>
  <si>
    <t>PC-5322-CBSA</t>
  </si>
  <si>
    <t>Eloi Brunetta</t>
  </si>
  <si>
    <t>PC-5323-CBSA</t>
  </si>
  <si>
    <t>José Benedito do Vale</t>
  </si>
  <si>
    <t>PC-5324-CBSA</t>
  </si>
  <si>
    <t>PC-5326-CBSA</t>
  </si>
  <si>
    <t>PC-5327-CBSA</t>
  </si>
  <si>
    <t>PC-5331-CBSA</t>
  </si>
  <si>
    <t>PC-5333-CBSA</t>
  </si>
  <si>
    <t>Airton Gorgem</t>
  </si>
  <si>
    <t>PC-5334-CBSA</t>
  </si>
  <si>
    <t>Dionisio Zanotto</t>
  </si>
  <si>
    <t>PC-5335-CBSA</t>
  </si>
  <si>
    <t>PC-5336-CBSA</t>
  </si>
  <si>
    <t>PC-5337-CBSA</t>
  </si>
  <si>
    <t>PC-5338-CBSA</t>
  </si>
  <si>
    <t>Anildo Kurek</t>
  </si>
  <si>
    <t>PC-5341-CBSA</t>
  </si>
  <si>
    <t xml:space="preserve">Coopar </t>
  </si>
  <si>
    <t>PC-5342-CBSA</t>
  </si>
  <si>
    <t>PC-5345-CBSA</t>
  </si>
  <si>
    <t>PC-5346-CBSA</t>
  </si>
  <si>
    <t>PC-5347-CBSA</t>
  </si>
  <si>
    <t>PC-5348-CBSA</t>
  </si>
  <si>
    <t>Agrovale</t>
  </si>
  <si>
    <t>PC-5349-CBSA</t>
  </si>
  <si>
    <t>PC-5350-CBSA</t>
  </si>
  <si>
    <t>Terra Santa</t>
  </si>
  <si>
    <t>PC-5352-CBSA</t>
  </si>
  <si>
    <t>PC-5353-CBSA</t>
  </si>
  <si>
    <t>PC-5354-CBSA</t>
  </si>
  <si>
    <t>Marcelo Carassa</t>
  </si>
  <si>
    <t>PC-5355-CBSA</t>
  </si>
  <si>
    <t>PC-5358-CBSA</t>
  </si>
  <si>
    <t>PC-5359-CBSA</t>
  </si>
  <si>
    <t>PC-5361-CBSA</t>
  </si>
  <si>
    <t>Cooperativa Agro. De Holambra</t>
  </si>
  <si>
    <t>PC-5363-CBSA</t>
  </si>
  <si>
    <t>PC-5366-CBSA</t>
  </si>
  <si>
    <t>PC-5367-CBSA</t>
  </si>
  <si>
    <t>PC-5369-CBSA</t>
  </si>
  <si>
    <t>PC-5370-CBSA</t>
  </si>
  <si>
    <t>PC-5371-CBSA</t>
  </si>
  <si>
    <t>PC-5372-CBSA</t>
  </si>
  <si>
    <t>PC-5374-CBSA</t>
  </si>
  <si>
    <t>PC-5375-CBSA</t>
  </si>
  <si>
    <t>PC-5376-CBSA</t>
  </si>
  <si>
    <t>PC-5377-CBSA</t>
  </si>
  <si>
    <t>PC-5378-CBSA</t>
  </si>
  <si>
    <t>PC-5379-CBSA</t>
  </si>
  <si>
    <t>PC-5380-CBSA</t>
  </si>
  <si>
    <t>Canel - Central Agrícola ERA Ltda</t>
  </si>
  <si>
    <t>PC-5381-CBSA</t>
  </si>
  <si>
    <t>PC-5382-CBSA</t>
  </si>
  <si>
    <t>Martin Dress</t>
  </si>
  <si>
    <t>PC-5384-CBSA</t>
  </si>
  <si>
    <t>PC-5385-CBSA</t>
  </si>
  <si>
    <t>PC-5387-CBSA</t>
  </si>
  <si>
    <t>PC-5388-CBSA</t>
  </si>
  <si>
    <t>PC-5389-CBSA</t>
  </si>
  <si>
    <t>PC-5390-CBSA</t>
  </si>
  <si>
    <t>PC-5393-CBSA</t>
  </si>
  <si>
    <t>PC-5395-CBSA</t>
  </si>
  <si>
    <t>PC-5396-CBSA</t>
  </si>
  <si>
    <t>PC-5397-CBSA</t>
  </si>
  <si>
    <t>PC-5398-CBSA</t>
  </si>
  <si>
    <t>PC-5399-CBSA</t>
  </si>
  <si>
    <t>PC-5400-CBSA</t>
  </si>
  <si>
    <t>PC-5401-CBSA</t>
  </si>
  <si>
    <t>PC-5402-CBSA</t>
  </si>
  <si>
    <t>PC-5403-CBSA</t>
  </si>
  <si>
    <t>PC-5404-CBSA</t>
  </si>
  <si>
    <t>PC-5405-CBSA</t>
  </si>
  <si>
    <t>PC-5406-CBSA</t>
  </si>
  <si>
    <t>PC-5407-CBSA</t>
  </si>
  <si>
    <t>PC-5408-CBSA</t>
  </si>
  <si>
    <t>PC-5409-CBSA</t>
  </si>
  <si>
    <t>PC-5410-CBSA</t>
  </si>
  <si>
    <t>PC-5411-CBSA</t>
  </si>
  <si>
    <t>PC-5413-CBSA</t>
  </si>
  <si>
    <t>PC-5414-CBSA</t>
  </si>
  <si>
    <t>PC-5415-CBSA</t>
  </si>
  <si>
    <t>PC-5416-CBSA</t>
  </si>
  <si>
    <t>PC-5418-CBSA</t>
  </si>
  <si>
    <t>PC-5419-CBSA</t>
  </si>
  <si>
    <t>PC-5420-CBSA</t>
  </si>
  <si>
    <t>PC-5421-CBSA</t>
  </si>
  <si>
    <t>PC-5422-CBSA</t>
  </si>
  <si>
    <t>PC-5423-CBSA</t>
  </si>
  <si>
    <t>PC-5426-CBSA</t>
  </si>
  <si>
    <t>PC-5427-CBSA</t>
  </si>
  <si>
    <t>PC-5429-CBSA</t>
  </si>
  <si>
    <t>PC-5430-CBSA</t>
  </si>
  <si>
    <t>PC-5431-CBSA</t>
  </si>
  <si>
    <t>PC-5432-CBSA</t>
  </si>
  <si>
    <t>PC-5433-CBSA</t>
  </si>
  <si>
    <t>PC-5434-CBSA</t>
  </si>
  <si>
    <t>PC-5435-CBSA</t>
  </si>
  <si>
    <t>PC-5436-CBSA</t>
  </si>
  <si>
    <t>Holambra</t>
  </si>
  <si>
    <t>PC-5437-CBSA</t>
  </si>
  <si>
    <t>Fixed</t>
  </si>
  <si>
    <t>Reference Price (cUSD/Lb)</t>
  </si>
  <si>
    <t>DIFF</t>
  </si>
  <si>
    <t>Check Dif</t>
  </si>
  <si>
    <t>Old Pos Pnl</t>
  </si>
  <si>
    <t>Stuffing (USD/Lb)</t>
  </si>
  <si>
    <t>Documents (USD/Lb)</t>
  </si>
  <si>
    <t>Weight Doc (USD/Lb)</t>
  </si>
  <si>
    <t>Summary 10th</t>
  </si>
  <si>
    <t>Summary 10th - Error</t>
  </si>
  <si>
    <t>Summary 10th - Error/Correction</t>
  </si>
  <si>
    <t>Cotton_Cost (cUSD/Lb)</t>
  </si>
  <si>
    <t>Basis Traded</t>
  </si>
  <si>
    <t>Currency</t>
  </si>
  <si>
    <t>Fx Rate</t>
  </si>
  <si>
    <t>USD cts/lb</t>
  </si>
  <si>
    <t>R$ cents/lb</t>
  </si>
  <si>
    <t>Contract Price</t>
  </si>
  <si>
    <t>Prod Basis</t>
  </si>
  <si>
    <t>Total Costs</t>
  </si>
  <si>
    <t>Prod Futuros</t>
  </si>
  <si>
    <t>Cotton Volume BRL</t>
  </si>
  <si>
    <t>Freight Volume BRL</t>
  </si>
  <si>
    <t>Fx Freight Rate</t>
  </si>
  <si>
    <t>Frete</t>
  </si>
  <si>
    <t>Data</t>
  </si>
  <si>
    <t>Número</t>
  </si>
  <si>
    <t>Data Rev.</t>
  </si>
  <si>
    <t>Empresa</t>
  </si>
  <si>
    <t>Divisão</t>
  </si>
  <si>
    <t>Subdivisão</t>
  </si>
  <si>
    <t>Filial</t>
  </si>
  <si>
    <t>Finalidade</t>
  </si>
  <si>
    <t>Notional Rev. USD</t>
  </si>
  <si>
    <t>Notional Rev. BLR</t>
  </si>
  <si>
    <t>Notional Rev. Euro</t>
  </si>
  <si>
    <t>Taxa Boleto</t>
  </si>
  <si>
    <t>Taxa Rev.</t>
  </si>
  <si>
    <t>Vencimento</t>
  </si>
  <si>
    <t>Resultado Bruto</t>
  </si>
  <si>
    <t>IRRF</t>
  </si>
  <si>
    <t>Resultado Líq. Calculado</t>
  </si>
  <si>
    <t>Resultado Líq. Corrigido</t>
  </si>
  <si>
    <t>PTAX Res. Líq. Dólar</t>
  </si>
  <si>
    <t>Resultado Líq. Dólar</t>
  </si>
  <si>
    <t>Complemento</t>
  </si>
  <si>
    <t>Obs. Rev. Boleto de Mercado</t>
  </si>
  <si>
    <t>Obs. Rev. Pré-boleto</t>
  </si>
  <si>
    <t>Observações Pré-boleto Originador</t>
  </si>
  <si>
    <t>Usuário Solicitante Pré-Boleto</t>
  </si>
  <si>
    <t>Usuário Solicitante Rev. P.B.</t>
  </si>
  <si>
    <t>13CT02726</t>
  </si>
  <si>
    <t>Noble Brasil S/A</t>
  </si>
  <si>
    <t>Cotton</t>
  </si>
  <si>
    <t>São Paulo - SP</t>
  </si>
  <si>
    <t xml:space="preserve">Esta reversão foi gerada automaticamente pela reversão do pré-boleto nº 13CT02726
</t>
  </si>
  <si>
    <t xml:space="preserve">Segue hedge de pagto:
NF	DATA DA NF	VALOR	                  CONTRATO	DATA DE PAGAMENTO
6020	23/07/2014	97.917,93	PC-437-NBSA	30/jul
</t>
  </si>
  <si>
    <t>Ricardo Uemura - 102 tons - ago/set 14</t>
  </si>
  <si>
    <t>Patricia Matsumoto</t>
  </si>
  <si>
    <t>Juliana Marzochi</t>
  </si>
  <si>
    <t xml:space="preserve">Saldo que não foi revertido em 22/07 pois foi feito em frete, mas já o arrumamos, Luciano Bozza recusou a boleta em 23/07, logo, total a reverter hoje:
30/09/2014 - 	 R$          81.260,21 	Parcial de 	R$ 269.430,00
+ 
NF	DATA DA NF	VALOR	              CONTRATO	DATA DE PAGAMENTO
6.017	18/07/2014	 R$ 98.022,25 	PC-437-NBSA	25/jul
6.013	18/07/2014	 R$ 90.688,26 	PC-437-NBSA	25/jul
		 R$ 188.710,51 
Total de R$ 269.970,72 
</t>
  </si>
  <si>
    <t xml:space="preserve">Nfs Produtor Pagas em 31/07:				
NF	DATA DA NF	VALOR	               CONTRATO	DATA DE PAGAMENTO
     1.508 	23/07/2014	R$ 118.557,35	PC-462-NBSA	31/jul
     1.507 	23/07/2014	R$ 123.909,22	PC-462-NBSA	31/jul
     1.510 	23/07/2014	R$ 118.180,34	PC-462-NBSA	31/jul
     1.509 	23/07/2014	R$ 117.132,25	PC-462-NBSA	31/jul
TOTAL		R$ 477.779,16		
</t>
  </si>
  <si>
    <t>13CT02749</t>
  </si>
  <si>
    <t xml:space="preserve">Esta reversão foi gerada automaticamente pela reversão do pré-boleto nº 13CT02749
Esta reversão foi corrigida para resubmissão ao Backoffice em 06/08/2014@14:53 h. Os valores originais eram: Taxa de Reversão = 2,317400 e Taxa Pré = 10,82.
Esta reversão foi corrigida para resubmissão ao Backoffice em 06/08/2014@14:54 h. Os valores originais eram: Taxa de Reversão = 2,317400 e Taxa Pré = 9,00.
</t>
  </si>
  <si>
    <t xml:space="preserve">Fluxo compras de 1 e 2 a 05/08			
Baixar em 01/08	 R$ 202.309,60 	Saldo de Fluxo para 05/08	
	 R$ -   		
	 R$ -   		
Baixa final em 01/08	 R$ 202.309,60 	Total a Baixar hoje	
14CT05839 - 06/08	 R$ 62.130,62 	Total	R$ 62.130,62
13CT02749 - 01/10	 R$ 140.178,98 		R$ 500.000,00
Total:	 R$ 202.309,60 	Saldo	R$ 359.821,02
</t>
  </si>
  <si>
    <t>Sergio Sato - 127 tons - jul/ago/set 14</t>
  </si>
  <si>
    <t>13CT02748</t>
  </si>
  <si>
    <t xml:space="preserve">Esta reversão foi gerada automaticamente pela reversão do pré-boleto nº 13CT02748
</t>
  </si>
  <si>
    <t>Edson Hirozawa - 382 tons - jul/ago/set 14</t>
  </si>
  <si>
    <t xml:space="preserve">Esta reversão foi gerada automaticamente pela reversão do pré-boleto nº 13CT02749
</t>
  </si>
  <si>
    <t xml:space="preserve">Baixa de NF a mais no Fluxo de Compras			
Baixar em 07/08	 R$ 186.404,93 	Nf lançada erroneamente	2972
	 R$ -   		
	 R$ -   		
Baixa final em 07/08	 R$ 186.404,93 	Total a Baixar hoje	
13CT02749 - 01/10	 R$ 186.404,93 	Parcial de	R$ 359.821,02
Total:	 R$ 186.404,93 	Saldo	R$ 173.416,09
</t>
  </si>
  <si>
    <t xml:space="preserve">Baixa de NF - Fluxo de 20 a 22/08			
Baixar em 20/08	 R$ 564.988,63 	Para 22/08	
	 R$ -   		
Baixa final em 19/08	 R$ 564.988,63 	Total a Baixar hoje	
14CT06472 - 22/08	 R$ 151.008,59 	Total	
14CT06486 - 28/08	 R$ 97.130,31 	Total	
13CT02749 - 01/10	 R$ 173.416,09 	Total	
13CT02785 - 01/10	 R$ 143.433,64 	Parcial de	 R$ 200.000,00 
Total:	 R$ 564.988,63 	Saldo	 R$ 56.566,36 
</t>
  </si>
  <si>
    <t>Baixa de NF - Fluxo de 21 a 25/08			
Baixar em 21/08	 R$ 574.596,52 	Para 25/08	
	 R$ -   		
Baixa final em 21/08	 R$ 574.596,52 	Total a Baixar hoje	
13CT02785 - 01/10	 R$ 56.544,36 	Total	
13CT02797 - 01/10	 R$ 404.764,56 	Total	
13CT02748 - 01/10	 R$ 113.287,60 	Parcial de	 R$ 1.056.332,19 
Total:	 R$ 574.596,52 	Saldo	 R$ 943.044,59 
NF	DATA DA NF	VALOR	CONTRATO
3089	15/08/2014	 R$ 106.880,04 	PC-471-NBSA
6140	15/08/2014	 R$ 117.244,80 	PC-494-NBSA
6142	15/08/2014	 R$ 109.762,56 	PC-494-NBSA
6144	15/08/2014	 R$ 76.645,44 	PC-494-NBSA
6146	15/08/2014	 R$ 10.588,77 	PC-494-NBSA
TOTAL		 R$ 421.121,61 	
Além disto, baixamos 2 Nfs que foram "hedgiadas" de químicas que não deveriam ter sido feitas.</t>
  </si>
  <si>
    <t xml:space="preserve">Baixa de NF - Fluxo de 22 a 26/08			
Baixar em 22/08	 R$ 534.940,64 	Para 26/08	
	 R$ -   		
Baixa final em 22/08	 R$ 534.940,64 	Total a Baixar hoje	
14CT06578 - 28/08	 R$ 181.764,81 	Total	
13CT02748 - 01/10	 R$ 353.175,83 	Parcial de	 R$ 943.044,59 
Total:	 R$ 534.940,64 	Saldo	 R$ 589.868,76 
</t>
  </si>
  <si>
    <t xml:space="preserve">Baixa de NF - Fluxo de 25 a 27/08			
Baixar em 25/08	 R$ 404.246,32 	Para 27/08	
	 R$ -   		
Baixa final em 22/08	 R$ 404.246,32 	Total a Baixar hoje	
14CT06595 - 01/09	 R$ 187.776,12 	Total	
13CT02748 - 01/10	 R$ 216.470,20 	Parcial de	 R$ 589.868,76 
Total:	 R$ 404.246,32 	Saldo	 R$ 373.398,56 
NF	DATA DA NF	VALOR	CONTRATO
6181	19/ago	99.922,02	PC-437-NBSA
6184	19/ago	84.612,90	PC-437-NBSA
6185	19/ago	12.979,12	PC-437-NBSA
6188	19/ago	105.613,14	PC-437-NBSA
6189	19/ago	7.575,51	PC-437-NBSA
1543	19/ago	93.543,63	PC-465-NBSA
TOTAL		404.246,32	
</t>
  </si>
  <si>
    <t xml:space="preserve">Baixa de NF - Fluxo de 28 a 01/09			
Baixar em 28/08	 R$ 1.734.132,79 	Para 01/09	
Baixa final em 28/08	 R$ 1.734.132,79 	Total a Baixar hoje	
13CT03850 - 01/10	 R$ 3.565,09 	Total	
13CT02748 - 01/09	 R$ 373.398,56 	Total	
13CT02806 - 01/10	 R$ 283.732,02 	Total	
13CT02808 - 01/10	 R$ 509.000,00 	Total	
13CT02837 - 01/10	 R$ 413.759,33 	Total	
13CT02837 - 01/10	 R$ 150.677,79 	Parcial de 	 R$ 409.261,94 
Total:	 R$ 1.734.132,79 	Saldo	 R$ 258.584,15 
NF	DATA DA NF	VALOR	CONTRATO
3896	22/ago	92.311,92	PC-438-NBSA
3894	22/ago	93.860,14	PC-490-NBSA
7863	22/ago	97.847,70	PC-473-NBSA
22427	22/ago	96.809,01	PC-424-NBSA
684	22/ago	 97.494,26 	PC-456-NBSA
685	22/ago	 38.372,10 	PC-456-NBSA
686	22/ago	 96.471,16 	PC-456-NBSA
687	22/ago	 13.301,46 	PC-456-NBSA
4497	06/ago	95.453,20	PC-472-NBSA
4504	07/ago	 88.564,24 	PC-472-NBSA
4505	07/ago	 97.114,05 	PC-472-NBSA
4517	08/ago	 112.906,82 	PC-472-NBSA
4523	08/ago	 111.223,42 	PC-472-NBSA
4525	08/ago	 109.187,42 	PC-472-NBSA
4519	08/ago	 116.531,83 	PC-472-NBSA
4527	08/ago	 100.976,16 	PC-472-NBSA
4528	08/ago	 103.509,43 	PC-472-NBSA
4575	14/ago	65.841,74	PC-472-NBSA
4791	19/ago	106.356,73	PC-438-NBSA
TOTAL		1.734.132,79	
</t>
  </si>
  <si>
    <t>13CT02785</t>
  </si>
  <si>
    <t xml:space="preserve">Esta reversão foi gerada automaticamente pela reversão do pré-boleto nº 13CT02785
</t>
  </si>
  <si>
    <t>Celito Missio - 51 tons - ago14</t>
  </si>
  <si>
    <t>13CT02789</t>
  </si>
  <si>
    <t xml:space="preserve">Esta reversão foi gerada automaticamente pela reversão do pré-boleto nº 13CT02789
</t>
  </si>
  <si>
    <t xml:space="preserve">Baixa de NF - Fluxo de 02 a 06/10			
Baixar em 02/10	 R$ 1,335,243.14 		
14CT08398 - 08/10	 R$ 172,514.11 		
14CT08018 - 06/10	 R$ 17,773.67 	Parcial de	
13CT02789 - 15/10	 R$ 1,144,955.36 		 R$ 2,024,000.00 
Total:	 R$ 190,287.78 	Saldo	 R$ 879,044.64 
NF	DATA DA NF	VALOR	CONTRATO
9436	26-Sep	 88,453.02 	PC-474-NBSA
9444	26-Sep	 92,656.55 	PC-474-NBSA
4910	26-Sep	 103,885.70 	PC-472-NBSA
4911	26-Sep	 106,022.08 	PC-472-NBSA
4914	26-Sep	 100,346.71 	PC-472-NBSA
4915	26-Sep	 104,461.81 	PC-472-NBSA
4091	26-Sep	 106,110.30 	PC-490-NBSA
4092	26-Sep	 105,593.82 	PC-490-NBSA
4093	26-Sep	 105,247.41 	PC-490-NBSA
6436	26-Sep	 102,886.85 	PC-434-NBSA
6456	26-Sep	 103,980.40 	PC-434-NBSA
6458	26-Sep	111,416.32	PC-434-NBSA
6459	26-Sep	104,182.17	PC-434-NBSA
TOTAL		1,335,243.14	
</t>
  </si>
  <si>
    <t>João Grogen - 510 tons - ago/set 14</t>
  </si>
  <si>
    <t>Flavio Beato</t>
  </si>
  <si>
    <t xml:space="preserve">Baixa de NF - Fluxo de 03 a 07/10			
Baixar em 03/10	 R$ 1,257,612.84 		
13CT02789 - 15/10	 R$ 879,044.64 		
	 R$ 378,568.20 	Parcial de	
Total:	 R$ 1,257,612.84 	Saldo	-R$ 378,568.20 
NF	DATA DA NF	VALOR	CONTRATO
WASHOUT		73,860.00	PC-492-NBSA
6493	27-Sep	 107,727.60 	PC-434-NBSA
6497	27-Sep	 108,271.57 	PC-434-NBSA
6556	30-Sep	 117,199.57 	PC-434-NBSA
6562	30-Sep	 93,611.51 	PC-434-NBSA
2476	10-Sep	 98,972.41 	PC-475-NBSA
2477	10-Sep	 99,117.65 	PC-475-NBSA
957	24-Sep	 82,114.83 	PC-484-NBSA
958	24-Sep	 81,343.02 	PC-484-NBSA
959	24-Sep	 83,458.20 	PC-484-NBSA
1424	12-Sep	 115,341.43 	PC-428-NBSA
1427	15-Sep	 115,115.92 	PC-428-NBSA
960	24-Sep	 81,479.13 	PC-484-NBSA
TOTAL		1,257,612.84	
</t>
  </si>
  <si>
    <t>13CT02797</t>
  </si>
  <si>
    <t xml:space="preserve">Esta reversão foi gerada automaticamente pela reversão do pré-boleto nº 13CT02797
</t>
  </si>
  <si>
    <t>Roberto Bolonhini - 102 tons</t>
  </si>
  <si>
    <t>13CT02808</t>
  </si>
  <si>
    <t xml:space="preserve">Esta reversão foi gerada automaticamente pela reversão do pré-boleto nº 13CT02808
</t>
  </si>
  <si>
    <t>Marcos Beck - 127,5 tons</t>
  </si>
  <si>
    <t>13CT02806</t>
  </si>
  <si>
    <t xml:space="preserve">Esta reversão foi gerada automaticamente pela reversão do pré-boleto nº 13CT02806
</t>
  </si>
  <si>
    <t>Celio Zuttion - 76,5 tons</t>
  </si>
  <si>
    <t>13CT02809</t>
  </si>
  <si>
    <t xml:space="preserve">Esta reversão foi gerada automaticamente pela reversão do pré-boleto nº 13CT02809
</t>
  </si>
  <si>
    <t xml:space="preserve">Baixa de NF - Fluxo de 08 a 10/10			
Baixar em 08/10	 R$ 1,575,815.90 		
13CT02809 - 15/10	 R$ 923,452.95 		
13CT02811 - 15/10	 R$ 602,000.00 		
14CT01198 - 15/10	 R$ 50,362.95 	Parcial de	 R$ 570,000.00 
Total:	 R$ 1,525,452.95 	Saldo	 R$ 519,637.05 
NF	DATA DA NF	VALOR	CONTRATO
8347	25-Sep	112,239.82	PC-426-NBSA
4148	2-Oct	 110,155.00 	PC-486-NBSA
4149	2-Oct	 1,781.36 	PC-486-NBSA
4138	2-Oct	 111,355.71 	PC-485-NBSA
4139	2-Oct	 111,311.67 	PC-485-NBSA
4140	2-Oct	 17,437.86 	PC-485-NBSA
4144	2-Oct	 111,720.10 	PC-485-NBSA
4146	2-Oct	 106,124.35 	PC-485-NBSA
4147	2-Oct	 17,437.86 	PC-485-NBSA
4153	2-Oct	 112,588.69 	PC-485-NBSA
4155	2-Oct	 17,525.93 	PC-485-NBSA
4156	2-Oct	 110,783.25 	PC-485-NBSA
4157	2-Oct	 111,575.88 	PC-485-NBSA
4158	2-Oct	 112,236.41 	PC-485-NBSA
4159	2-Oct	 17,349.79 	PC-485-NBSA
4160	2-Oct	 17,347.84 	PC-485-NBSA
20464	2-Oct	 96,094.14 	PC-422-NBSA
20465	2-Oct	 97,046.63 	PC-422-NBSA
20479	2-Oct	 96,449.06 	PC-422-NBSA
9556	2-Oct	87,254.54	PC-474-NBSA
TOTAL		1,575,815.90	
</t>
  </si>
  <si>
    <t>Lauri Kappes - 255 tons</t>
  </si>
  <si>
    <t>13CT02796</t>
  </si>
  <si>
    <t xml:space="preserve">Esta reversão foi gerada automaticamente pela reversão do pré-boleto nº 13CT02796
</t>
  </si>
  <si>
    <t xml:space="preserve">Baixa de NF - Fluxo de 29 a 02/09			
Baixar em 29/08	 R$ 827,722.41 	Para 02/09	
Baixa final em 29/08	 R$ 827,722.41 	Total a Baixar hoje	
13CT02796 - 01/10	 R$ 827,722.41 	Total	-R$ 184,188.99 
Total:	 R$ 827,722.41 	Saldo	#REF!
NF	DATA DA NF	VALOR	CONTRATO
2308	25-Aug	 102,964.96 	PC-427-NBSA
2305	25-Aug	 99,145.55 	PC-427-NBSA
4807	25-Aug	108,652.39	PC-438-NBSA
688	25-Aug	 79,849.55 	PC-456-NBSA
689	25-Aug	 95,844.30 	PC-456-NBSA
690	25-Aug	 24,151.63 	PC-456-NBSA
691	25-Aug	 6,760.85 	PC-456-NBSA
8992	25-Aug	95,488.72	PC-474-NBSA
3157	25-Aug	 106,064.88 	PC-471-NBSA
3159	25-Aug	 108,799.59 	PC-471-NBSA
TOTAL		827,722.41	
</t>
  </si>
  <si>
    <t>Marcos Severo - 255 tons</t>
  </si>
  <si>
    <t>13CT02807</t>
  </si>
  <si>
    <t xml:space="preserve">Esta reversão foi gerada automaticamente pela reversão do pré-boleto nº 13CT02807
</t>
  </si>
  <si>
    <t xml:space="preserve">Baixa de NF - Fluxo de 07 a 09/10			
Baixar em 07/10	 R$ 334,465.67 		
13CT02807 - 15/10	 R$ 240,418.62 		
13CT02809 - 15/10	 R$ 94,047.05 	Parcial de	 R$ 1,017,500.00 
Total:	 R$ 334,465.67 	Saldo	 R$ 923,452.95 
NF	DATA DA NF	VALOR	CONTRATO
2982	1-Oct	 9,694.59 	PC-454-NBSA
2983	1-Oct	 9,986.21 	PC-454-NBSA
2981	1-Oct	 100,775.18 	PC-433-NBSA
2984	1-Oct	 101,672.84 	PC-433-NBSA
1455	1-Oct	112,336.85	PC-475-NBSA
TOTAL		334,465.67	
</t>
  </si>
  <si>
    <t>João Trojan - 200 tons</t>
  </si>
  <si>
    <t>14CT08554</t>
  </si>
  <si>
    <t xml:space="preserve">Esta reversão foi gerada automaticamente pela reversão do pré-boleto nº 14CT08554
</t>
  </si>
  <si>
    <t>Estorno</t>
  </si>
  <si>
    <t>Rafaela Elaine dos Santos</t>
  </si>
  <si>
    <t xml:space="preserve">Baixa de NF - Fluxo de 06 a 08/10			
Baixar em 06/10	 R$ 172,513.18 		
13CT02807 - 15/10	 R$ 172,513.18 	Parcial de	 R$ 412,931.80 
Total:	 R$ 172,513.18 	Saldo	 R$ 240,418.62 
NF	DATA DA NF	VALOR	CONTRATO
9521	30-Sep	 84,387.43 	PC-474-NBSA
9523	30-Sep	 88,125.75 	PC-474-NBSA
TOTAL		172,513.18	
</t>
  </si>
  <si>
    <t>14CT08555</t>
  </si>
  <si>
    <t xml:space="preserve">Esta reversão foi gerada automaticamente pela reversão do pré-boleto nº 14CT08555
</t>
  </si>
  <si>
    <t xml:space="preserve">Baixa de NF - Fluxo de 03 a 07/10			
Baixar em 03/10	 R$ 1,257,612.84 		
13CT02789 - 15/10	 R$ 879,044.64 		
13CT02807 - 15/10	 R$ 378,568.20 	Parcial de	 R$ 791,500.00 
Total:	 R$ 1,257,612.84 	Saldo	 R$ 412,931.80 
NF	DATA DA NF	VALOR	CONTRATO
WASHOUT		73,860.00	PC-492-NBSA
6493	27-Sep	 107,727.60 	PC-434-NBSA
6497	27-Sep	 108,271.57 	PC-434-NBSA
6556	30-Sep	 117,199.57 	PC-434-NBSA
6562	30-Sep	 93,611.51 	PC-434-NBSA
2476	10-Sep	 98,972.41 	PC-475-NBSA
2477	10-Sep	 99,117.65 	PC-475-NBSA
957	24-Sep	 82,114.83 	PC-484-NBSA
958	24-Sep	 81,343.02 	PC-484-NBSA
959	24-Sep	 83,458.20 	PC-484-NBSA
1424	12-Sep	 115,341.43 	PC-428-NBSA
1427	15-Sep	 115,115.92 	PC-428-NBSA
960	24-Sep	 81,479.13 	PC-484-NBSA
TOTAL		1,257,612.84	
</t>
  </si>
  <si>
    <t xml:space="preserve">Baixa de NF - Fluxo de 29 a 02/09			
Baixar em 01/09	 R$ 472.476,20 	Para 03/09	
Baixa final em 01/09	 R$ 472.476,20 	Total a Baixar hoje	
13CT02796 - 01/10	 R$ 184.188,99 	Total	 R$ 184.188,99 
13CT02873 - 01/10	 R$ 258.584,15 	Total	 R$ 258.584,15 
13CT02810 - 01/10	 R$ 29.703,06 	Parcial de	 R$ 3.156.190,02 
Total:	 R$ 472.476,20 	Saldo	 R$ 3.126.486,96 
NF	DATA DA NF	VALOR	CONTRATO
3153	25/ago	107.363,22	PC-460-NBSA
3167	26/ago	107.910,93	PC-471-NBSA
2899	26/ago	129.159,25	PC-446-NBSA
2898	26/ago	116.630,88	PC-433-NBSA
2982	29/jul	11.411,92	PC-460-NBSA
TOTAL		472.476,20	
</t>
  </si>
  <si>
    <t>13CT02810</t>
  </si>
  <si>
    <t xml:space="preserve">Esta reversão foi gerada automaticamente pela reversão do pré-boleto nº 13CT02810
</t>
  </si>
  <si>
    <t xml:space="preserve">Baixa de NF - Fluxo de 04 a 07/09			
Baixar em 05/09	 R$ 739,992.41 	Para 06/09	
Baixa final em 05/09	 R$ 739,992.41 	Total a Baixar hoje	
14CT07111 - 02/09	 R$ 464,861.59 		
13CT02810 - 01/10	 R$ 275,130.82 	Parcial de	 R$ 2,684,043.30 
Total:	 R$ 739,992.41 	Saldo	 R$ 2,408,912.48 
NF	DATA DA NF	VALOR	CONTRATO
7984	1-Sep	 131,010.56 	PC-473-NBSA
7991	1-Sep	 223,691.31 	PC-473-NBSA
22467	1-Sep	 97,001.58 	PC-424-NBSA
22468	1-Sep	 96,950.34 	PC-424-NBSA
2904	1-Sep	90,772.03	PC-446-NBSA
20048	1-Sep	100,566.59	PC-435-NBSA
TOTAL		739,992.41	
</t>
  </si>
  <si>
    <t>Mutum - 800 tons</t>
  </si>
  <si>
    <t xml:space="preserve">Baixa de NF - Fluxo de 26 a 30/09			
Baixar em 26/09	 R$ 537,409.77 		
Baixa final em 26/09		Total a Baixar hoje	
13CT02810 - 01/10	 R$ 402,700.26 		
	 R$ 134,709.51 	Parcial de	
Total:	 R$ 134,709.51 	Saldo	-R$ 134,709.51 
NF	DATA DA NF	VALOR	CONTRATO
2948	18-Sep	 104,841.84 	PC-446-NBSA
2952	18-Sep	 103,023.88 	PC-446-NBSA
2949	18-Sep	 102,407.06 	PC-433-NBSA
2950	18-Sep	 103,861.27 	PC-433-NBSA
2953	19-Sep	13,696.96	PC-446-NBSA
2955	22-Sep	109,578.76	PC-446-NBSA
TOTAL		537,409.77	
</t>
  </si>
  <si>
    <t xml:space="preserve">Baixa de NF - Fluxo de 19 a 23/09			
Baixar em 19/09	 R$ 22,224.11 		
Baixa final em 19/09	 R$ 22,224.11 	Total a Baixar hoje	
13CT02810 - 01/10	 R$ 22,224.11 	Parcial de	 R$ 842,646.58 
Total:	 R$ 22,224.11 	Saldo	 R$ 820,422.47 
NF	DATA DA NF	VALOR	CONTRATO
TOTAL		22,224.11	
</t>
  </si>
  <si>
    <t xml:space="preserve">Baixa de NF - Fluxo de 18 a 20/09			
Baixar em 18/09	 R$ 1,245,666.21 		
Baixa final em 18/09	 R$ 1,245,666.21 	Total a Baixar hoje	
14CT07398 - 15/09	 R$ 266,374.03 		
13CT02810 - 01/10	 R$ 979,292.18 	Parcial de	 R$ 1,821,938.76 
Total:	 R$ 1,245,666.21 	Saldo	 R$ 842,646.58 
NF	DATA DA NF	VALOR	CONTRATO
9155	12-Sep	 93,874.69 	PC-474-NBSA
9156	12-Sep	 96,313.71 	PC-474-NBSA
22510	12-Sep	100,968.34	PC-443-NBSA
9181	13-Sep	 99,629.69 	PC-474-NBSA
9184	13-Sep	 97,391.09 	PC-474-NBSA
9185	13-Sep	 96,380.48 	PC-474-NBSA
9186	13-Sep	 97,030.84 	PC-474-NBSA
4836	15-Sep	114,619.91	PC-429-NBSA
4840	16-Sep	 114,980.68 	PC-429-NBSA
4842	16-Sep	 114,394.41 	PC-429-NBSA
4827	16-Sep	101,023.50	PC-440-NBSA
2945	16-Sep	119,058.87	PC-446-NBSA
TOTAL		1,245,666.21	
</t>
  </si>
  <si>
    <t xml:space="preserve">Baixa de NF - Fluxo de 25 a 27/09			
Baixar em 25/09	 R$ 61,422.12 		
Baixa final em 25/09	 R$ 61,422.12 	Total a Baixar hoje	
13CT02810 - 01/10	 R$ 61,422.12 	Parcial de	 R$ 464,122.38 
Total:	 R$ 61,422.12 	Saldo	 R$ 402,700.26 
NF	DATA DA NF	VALOR	CONTRATO
2541	22-Sep	 13,843.34 	PC-445-NBSA
2542	22-Sep	 28,475.62 	PC-445-NBSA
2601	22-Sep	 19,103.16 	PC-445-NBSA
TOTAL		61,422.12	
</t>
  </si>
  <si>
    <t xml:space="preserve">Baixa de NF - Fluxo de 02 a 04/09			
Baixar em 03/09	 R$ 229,724.66 	Para 05/09	
Baixa final em 03/09	 R$ 229,724.66 	Total a Baixar hoje	
13CT02810 - 01/10	 R$ 229,724.66 	Parcial de	 R$ 2,913,767.96 
Total:	 R$ 229,724.66 	Saldo	 R$ 2,684,043.30 
NF	DATA DA NF	VALOR	CONTRATO
20034	29-Aug	114,059.53	PC-435-NBSA
4811	28-Aug	115,665.13	PC-438-NBSA
TOTAL		229,724.66	
</t>
  </si>
  <si>
    <t xml:space="preserve">Baixa de NF - Fluxo de 01 a 03/09			
Baixar em 02/09	 R$ 212,719.00 	Para 04/09	
Baixa final em 02/09	 R$ 212,719.00 	Total a Baixar hoje	
13CT02810 - 01/10	 R$ 212,719.00 	Parcial de	 R$ 3,126,486.96 
Total:	 R$ 212,719.00 	Saldo	 R$ 2,913,767.96 
NF	DATA DA NF	VALOR	CONTRATO
22436	26-Aug	111,903.53	PC-457-NBSA
4364	20-Aug	100,815.47	PC-457-NBSA
TOTAL		212,719.00	
</t>
  </si>
  <si>
    <t xml:space="preserve">Baixa de NF - Fluxo de 24 a 26/09			
Baixar em 24/09	 R$ 356,300.09 		
Baixa final em 24/09	 R$ 356,300.09 	Total a Baixar hoje	
13CT02810 - 01/10	 R$ 356,300.09 	Parcial de	 R$ 820,422.47 
Total:	 R$ 356,300.09 	Saldo	 R$ 464,122.38 
NF	DATA DA NF	VALOR	CONTRATO
2530	10-Sep	94,324.32	PC-445-NBSA
2531	10-Sep	26,572.39	PC-445-NBSA
2532	11-Sep	52,286.96	PC-445-NBSA
2533	11-Sep	59,775.48	PC-445-NBSA
2534	11-Sep	6,449.77	PC-445-NBSA
2535	11-Sep	29,259.59	PC-445-NBSA
2536	11-Sep	87,631.58	PC-445-NBSA
TOTAL		356,300.09	
</t>
  </si>
  <si>
    <t>13CT02811</t>
  </si>
  <si>
    <t xml:space="preserve">Esta reversão foi gerada automaticamente pela reversão do pré-boleto nº 13CT02811
</t>
  </si>
  <si>
    <t>Donegá - 150 tons</t>
  </si>
  <si>
    <t>13CT02837</t>
  </si>
  <si>
    <t xml:space="preserve">Esta reversão foi gerada automaticamente pela reversão do pré-boleto nº 13CT02837
</t>
  </si>
  <si>
    <t>Jose Alves Pereira - 102 tons</t>
  </si>
  <si>
    <t>13CT02826</t>
  </si>
  <si>
    <t xml:space="preserve">Esta reversão foi gerada automaticamente pela reversão do pré-boleto nº 13CT02826
</t>
  </si>
  <si>
    <t>Baixa de NF - Fluxo de 29 a 01/10				
Baixar em 29/09	 R$ 3,251,029.53 			
Baixa final em 29/09		Total a Baixar hoje		
13CT02826 - 01/10	 R$ 1,872,290.49 			
13CT02851 - 01/10	 R$ 520,010.03 			
13CT03579 - 01/10	 R$ 858,729.01 	Parcial de	 R$ 1,051,000.00 	
Total:	 R$ 3,251,029.53 	Saldo	 R$ 192,270.99 	saldo da boleta utilizada
NF	DATA DA NF	VALOR	CONTRATO	
1578	16-Sep	 7,776.19 	PC-465-NBSA	1-Oct
1579	16-Sep	 122,547.94 	PC-465-NBSA	1-Oct
1580	17-Sep	 8,686.38 	PC-465-NBSA	1-Oct
1581	17-Sep	 123,172.52 	PC-465-NBSA	1-Oct
2400	17-Sep	89,346.18	PC-427-NBSA	1-Oct
6301	17-Sep	 27,233.97 	PC-437-NBSA	1-Oct
6303	17-Sep	48,617.92	PC-437-NBSA	1-Oct
8227	18-Sep	 219,575.38 	PC-473-NBSA	1-Oct
8229	18-Sep	 128,100.09 	PC-473-NBSA	1-Oct
22529	18-Sep	100,527.49	PC-425-NBSA	1-Oct
4852	18-Sep	114,539.39	PC-443-NBSA	1-Oct
6311	18-Sep	 105,468.40 	PC-494-NBSA	1-Oct
6312	18-Sep	103,941.00	PC-494-NBSA	1-Oct
8266	19-Sep	109,421.42	PC-473-NBSA	1-Oct
22543	19-Sep	100,044.92	PC-425-NBSA	1-Oct
6322	19-Sep	 40,599.36 	PC-494-NBSA	1-Oct
6325	19-Sep	 64,747.01 	PC-494-NBSA	1-Oct
8277	19-Sep	100,305.38	PC-426-NBSA	1-Oct
22551	22-Sep	 100,103.26 	PC-425-NBSA	1-Oct
22562	22-Sep	 100,191.79 	PC-425-NBSA	1-Oct
2403	19-Sep	 92,040.29 	PC-427-NBSA	1-Oct
2404	19-Sep	 28,619.24 	PC-427-NBSA	1-Oct
2405	19-Sep	 99,314.14 	PC-427-NBSA	1-Oct
2406	19-Sep	 20,926.48 	PC-427-NBSA	1-Oct
2407	19-Sep	 30,000.20 	PC-427-NBSA	1-Oct
2408	19-Sep	 81,045.68 	PC-427-NBSA	1-Oct
2409	19-Sep	 102,607.82 	PC-427-NBSA	1-Oct
2410	19-Sep	 13,330.43 	PC-427-NBSA	1-Oct
2412	19-Sep	 99,726.84 	PC-427-NBSA	1-Oct
2425	22-Sep	 99,750.65 	PC-427-NBSA	1-Oct
2426	22-Sep	 5,392.89 	PC-427-NBSA	1-Oct
2428	23-Sep	79,008.45	PC-427-NBSA	1-Oct
22530	9/18/2014	100,813.48	PC-425-NBSA	1-Oct
6360	23-Sep	190,727.77	PC-434-NBSA	1-Oct
4866	23-Sep	 99,598.29 	PC-443-NBSA	1-Oct
4867	23-Sep	 29,604.39 	PC-443-NBSA	1-Oct
4868	23-Sep	 71,380.30 	PC-443-NBSA	1-Oct
6364	23-Sep	 192,196.18 	PC-</t>
  </si>
  <si>
    <t>Renato Burgel - 500 tons</t>
  </si>
  <si>
    <t xml:space="preserve">Baixa de NF - Fluxo de 26 a 30/09			
Baixar em 26/09	 R$ 537,409.77 		
Baixa final em 26/09		Total a Baixar hoje	
13CT02810 - 01/10	 R$ 402,700.26 		
13CT02826 - 01/10	 R$ 134,709.51 	Parcial de	 R$ 2,007,000.00 
Total:	 R$ 134,709.51 	Saldo	 R$ 1,872,290.49 
NF	DATA DA NF	VALOR	CONTRATO
2948	18-Sep	 104,841.84 	PC-446-NBSA
2952	18-Sep	 103,023.88 	PC-446-NBSA
2949	18-Sep	 102,407.06 	PC-433-NBSA
2950	18-Sep	 103,861.27 	PC-433-NBSA
2953	19-Sep	13,696.96	PC-446-NBSA
2955	22-Sep	109,578.76	PC-446-NBSA
TOTAL		537,409.77	
</t>
  </si>
  <si>
    <t>13CT02854</t>
  </si>
  <si>
    <t>Santos - SP</t>
  </si>
  <si>
    <t xml:space="preserve">Esta reversão foi gerada automaticamente pela reversão do pré-boleto nº 13CT02854
</t>
  </si>
  <si>
    <t xml:space="preserve">Fluxo Frete de 29 a 01/10			
Baixar em 29/09	33,964.31	Pgto de Taxas Locais	
	186,742.12	Frete Rodoviário	
Baixa Final	 R$ 220,706.43 		
13CT02854 - 30/10	 R$ 220,706.43 	Parcial de	 R$ 846,613.71 
Total:	 R$ 220,706.43 	Saldo	 R$ 625,907.28 
</t>
  </si>
  <si>
    <t>Frete - PC-424 a PC-435; PC-437; PC-438</t>
  </si>
  <si>
    <t>Cynthia da Cruz Pereira</t>
  </si>
  <si>
    <t xml:space="preserve">Fluxo Frete de 21 a 23/10			
Baixar em 21/10	54,147.83	Pgto de Taxas Locais	
	0.00	Frete Rodoviário	
Baixa Final	 R$ 54,147.83 		
13CT02854 - 30/10	 R$ 54,147.83 	Parcial de	 R$ 284,438.75 
Total:	 R$ 54,147.83 	Saldo	 R$ 230,290.92 
</t>
  </si>
  <si>
    <t xml:space="preserve">Fluxo Frete de 08 a 10/10			
Baixar em 08/10	4,764.04	Pgto de Taxas Locais	
	0.00	Frete Rodoviário	
Baixa Final	 R$ 4,764.04 		
13CT02854 - 30/10	 R$ 4,764.04 	Parcial de	 R$ 588,248.08 
Total:	 R$ 4,764.04 	Saldo	 R$ 583,484.04 
</t>
  </si>
  <si>
    <t xml:space="preserve">Fluxo Frete de 07 a 09/10			
Baixar em 07/10	18,155.00	Pgto de Taxas Locais	
	0.00	Frete Rodoviário	
Baixa Final	 R$ 18,155.00 		
13CT02854 - 30/10	 R$ 18,155.00 	Parcial de	 R$ 606,403.08 
Total:	 R$ 18,155.00 	Saldo	 R$ 588,248.08 
</t>
  </si>
  <si>
    <t xml:space="preserve">Fluxo Frete de 20 a 22/10			
Baixar em 17/10	7,655.00	Pgto de Taxas Locais	
	0.00	Frete Rodoviário	
Baixa Final	 R$ 7,655.00 		
13CT02854 - 30/10	 R$ 7,655.00 	Parcial de	 R$ 292,093.75 
Total:	 R$ 7,655.00 	Saldo	 R$ 284,438.75 
</t>
  </si>
  <si>
    <t xml:space="preserve">Fluxo Frete de 24 a 28/10			
Baixar em 24/10	41,711.05	Pgto de Taxas Locais	
	16,751.60	Frete Rodoviário	
Baixa Final	 R$ 58,462.65 		
13CT02854 - 30/10	 R$ 58,462.65 	Parcial de	 R$ 230,290.92 
Total:	 R$ 58,462.65 	Saldo	 R$ 171,828.27 
</t>
  </si>
  <si>
    <t xml:space="preserve">Fluxo Frete de 03 a 07/10			
Baixar em 03/10	12,131.76	Pgto de Taxas Locais	
		Frete Rodoviário	
Baixa Final	 R$ 12,131.76 		
13CT02854 - 30/10	 R$ 12,131.76 	Parcial de	 R$ 618,534.84 
Total:	 R$ 12,131.76 	Saldo	 R$ 606,403.08 
</t>
  </si>
  <si>
    <t xml:space="preserve">Fluxo Frete de 17 a 21/10			
Baixar em 17/10	65,058.27	Pgto de Taxas Locais	
	4,043.92	Frete Rodoviário	
Baixa Final	 R$ 69,102.19 		
13CT02854 - 30/10	 R$ 69,102.19 	Parcial de	 R$ 361,195.94 
Total:	 R$ 69,102.19 	Saldo	 R$ 292,093.75 
</t>
  </si>
  <si>
    <t xml:space="preserve">Esta reversão foi gerada automaticamente pela reversão do pré-boleto nº 13CT02854
Esta reversão foi corrigida para resubmissão ao Backoffice em 14/10/2014@16:11 h. Os valores originais eram: Taxa de Reversão = 2,408900 e Taxa Pré = 10,82.
Esta reversão foi corrigida para resubmissão ao Backoffice em 14/10/2014@16:12 h. Os valores originais eram: Taxa de Reversão = 2,408900 e Taxa Pré = 9,00.
</t>
  </si>
  <si>
    <t xml:space="preserve">Fluxo Frete de 14 a 16/10			
Baixar em 14/10	29,195.95	Pgto de Taxas Locais	
		Frete Rodoviário	
Baixa Final	 R$ 29,195.95 		
13CT02854 - 30/10	 R$ 29,195.95 	Parcial de	 R$ 404,903.54 
Total:	 R$ 29,195.95 	Saldo	 R$ 375,707.59 
</t>
  </si>
  <si>
    <t xml:space="preserve">Fluxo Frete de 08a 10/09			
Baixar em 09/09	12,949.59	Pgto de Taxas Locais	
	0.00	Frete Rodoviário	
Baixa Final	 R$ 12,949.59 		
13CT02854 - 30/10	 R$ 12,949.59 	Parcial de	 R$ 1,128,073.65 
Total:	 R$ 12,949.59 	Saldo	 R$ 1,115,124.06 
</t>
  </si>
  <si>
    <t xml:space="preserve">Fluxo Frete de 09 a 11/09			
Baixar em 10/09	750.00	Pgto de Taxas Locais	
	0.00	Frete Rodoviário	
Baixa Final	 R$ 750.00 		
13CT02854 - 30/10	 R$ 750.00 	Parcial de	 R$ 1,115,124.06 
Total:	 R$ 750.00 	Saldo	 R$ 1,114,374.06 
</t>
  </si>
  <si>
    <t xml:space="preserve">Fluxo Frete de 09 a 13/10			
Baixar em 09/10	997.49	Pgto de Taxas Locais	
	0.00	Frete Rodoviário	
Baixa Final	 R$ 997.49 		
13CT02854 - 30/10	 R$ 997.49 	Parcial de	 R$ 583,484.04 
Total:	 R$ 997.49 	Saldo	 R$ 582,486.55 
</t>
  </si>
  <si>
    <t>13CT02851</t>
  </si>
  <si>
    <t xml:space="preserve">Esta reversão foi gerada automaticamente pela reversão do pré-boleto nº 13CT02851
</t>
  </si>
  <si>
    <t>Agronol - 127,5 tons</t>
  </si>
  <si>
    <t xml:space="preserve">Fluxo Frete de 29 a 31/10				
Baixar em 29/10	14,190.00	Pgto de Taxas Locais		R$ 13.010 ref 28/10
	0.00	Frete Rodoviário		
Baixa Final	 R$ 14,190.00 			
13CT02854 - 30/10	 R$ 14,190.00 	Parcial de	 R$ 161,546.17 	
Total:	 R$ 14,190.00 	Saldo	 R$ 147,356.17 	
</t>
  </si>
  <si>
    <t xml:space="preserve">Fluxo Frete de 27 a 29/10			
Baixar em 24/10	10,282.10	Pgto de Taxas Locais	
	0.00	Frete Rodoviário	
Baixa Final	 R$ 10,282.10 		
13CT02854 - 30/10	 R$ 10,282.10 	Parcial de	 R$ 171,828.27 
Total:	 R$ 10,282.10 	Saldo	 R$ 161,546.17 
</t>
  </si>
  <si>
    <t xml:space="preserve">Fluxo Frete de 02 a 06/10			
Baixar em 02/10	3,954.00	Pgto de Taxas Locais	
		Frete Rodoviário	
Baixa Final	 R$ 3,954.00 		
13CT02854 - 30/10	 R$ 3,954.00 	Parcial de	 R$ 622,488.84 
Total:	 R$ 3,954.00 	Saldo	 R$ 618,534.84 
</t>
  </si>
  <si>
    <t xml:space="preserve">Fluxo Frete de 17 a 19/09			
Baixar em 17/09	8,619.30	Pgto de Taxas Locais	
		Frete Rodoviário	
Baixa Final	 R$ 8,619.30 		
13CT02854 - 30/10	 R$ 8,619.30 	Parcial de	 R$ 867,095.61 
Total:	 R$ 8,619.30 	Saldo	 R$ 858,476.31 
</t>
  </si>
  <si>
    <t xml:space="preserve">Fluxo Frete de 13 a 15/10			
Baixar em 13/10	55,919.90	Pgto de Taxas Locais	
	117,626.31	Frete Rodoviário	
Baixa Final	 R$ 173,546.21 		
13CT02854 - 30/10	 R$ 173,546.21 	Parcial de	 R$ 578,449.75 
Total:	 R$ 173,546.21 	Saldo	 R$ 404,903.54 
</t>
  </si>
  <si>
    <t xml:space="preserve">Fluxo Frete de 18 a 20/09			
Baixar em 18/09		Pgto de Taxas Locais	
	5,991.60	Frete Rodoviário	
Baixa Final	 R$ 5,991.60 		
13CT02854 - 30/10	 R$ 5,991.60 	Parcial de	 R$ 858,476.31 
Total:	 R$ 5,991.60 	Saldo	 R$ 852,484.71 
</t>
  </si>
  <si>
    <t xml:space="preserve">Fluxo Frete de 30 a 02/10			
Baixar em 30/09	2,795.00	Pgto de Taxas Locais	
	623.44	Frete Rodoviário	
Baixa Final	 R$ 3,418.44 		
13CT02854 - 30/10	 R$ 3,418.44 	Parcial de	 R$ 625,907.28 
Total:	 R$ 3,418.44 	Saldo	 R$ 622,488.84 
</t>
  </si>
  <si>
    <t xml:space="preserve">Fluxo Frete de 16 a 18/09			
Baixar em 16/09	5,405.00	Pgto de Taxas Locais	
		Frete Rodoviário	
Baixa Final	 R$ 5,405.00 		
13CT02854 - 30/10	 R$ 5,405.00 	Parcial de	 R$ 872,500.61 
Total:	 R$ 5,405.00 	Saldo	 R$ 867,095.61 
</t>
  </si>
  <si>
    <t xml:space="preserve">Fluxo Frete de 11 a 13/09			
Baixar em 12/09	10,670.00	Pgto de Taxas Locais	
	12,625.56	Frete Rodoviário	
Baixa Final	 R$ 23,295.56 		
13CT02854 - 30/10	 R$ 23,295.56 	Parcial de	 R$ 895,796.17 
Total:	 R$ 23,295.56 	Saldo	 R$ 872,500.61 
</t>
  </si>
  <si>
    <t xml:space="preserve">Fluxo Frete de 16 a 20/10			
Baixar em 16/10	3,078.65	Pgto de Taxas Locais	
	130.00	Frete Rodoviário	
Baixa Final	 R$ 3,208.65 		
13CT02854 - 30/10	 R$ 3,208.65 	Parcial de	 R$ 364,404.59 
Total:	 R$ 3,208.65 	Saldo	 R$ 361,195.94 
</t>
  </si>
  <si>
    <t xml:space="preserve">Fluxo Frete de 15 a 17/10			
Baixar em 14/10	10,938.00	Pgto de Taxas Locais	
	365.00	Frete Rodoviário	
Baixa Final	 R$ 11,303.00 		
13CT02854 - 30/10	 R$ 11,303.00 	Parcial de	 R$ 375,707.59 
Total:	 R$ 11,303.00 	Saldo	 R$ 364,404.59 
</t>
  </si>
  <si>
    <t xml:space="preserve">Fluxo Frete de 22 a 24/09			
Baixar em 22/09	5,871.00	Pgto de Taxas Locais	
	0.00	Frete Rodoviário	
Baixa Final	 R$ 5,871.00 		
13CT02854 - 30/10	 R$ 5,871.00 	Parcial de	 R$ 852,484.71 
Total:	 R$ 5,871.00 	Saldo	 R$ 846,613.71 
</t>
  </si>
  <si>
    <t xml:space="preserve">Fluxo Frete de 10 a 14/10			
Baixar em 10/10	4,036.80	Pgto de Taxas Locais	
	0.00	Frete Rodoviário	
Baixa Final	 R$ 4,036.80 		
13CT02854 - 30/10	 R$ 4,036.80 	Parcial de	 R$ 582,486.55 
Total:	 R$ 4,036.80 	Saldo	 R$ 578,449.75 
</t>
  </si>
  <si>
    <t xml:space="preserve">Fluxo Frete de 10 a 12/09			
Baixar em 10/09	85,996.23	Pgto de Taxas Locais	
	132,581.66	Frete Rodoviário	
Baixa Final	 R$ 218,577.89 		
13CT02854 - 30/10	 R$ 218,577.89 	Parcial de	 R$ 1,114,374.06 
Total:	 R$ 218,577.89 	Saldo	 R$ 895,796.17 
</t>
  </si>
  <si>
    <t>13CT02855</t>
  </si>
  <si>
    <t xml:space="preserve">Esta reversão foi gerada automaticamente pela reversão do pré-boleto nº 13CT02855
</t>
  </si>
  <si>
    <t xml:space="preserve">Fluxo Frete de 12 a 14/11			
Baixar em 12/11	41,087.30	Pgto de Taxas Locais	
	377,604.51	Frete Rodoviário	
Baixa Final	 R$ 418,691.81 		
13CT05837 - 26/11	 R$ 214,197.83 		
13CT02855 - 27/11	 R$ 204,493.98 	Parcial de	 R$ 395,669.00 
Total:	 R$ 418,691.81 	Saldo	 R$ 191,175.02 
</t>
  </si>
  <si>
    <t>PC-436</t>
  </si>
  <si>
    <t xml:space="preserve">Fluxo Frete de 17 a 19/11			
Baixar em 17/11	28,141.94	Pgto de Taxas Locais	
	0.00	Frete Rodoviário	
Baixa Final	 R$ 28,141.94 		
13CT02855 - 27/11	 R$ 26,118.83 		
		Parcial de	 R$ -   
Total:	 R$ 26,118.83 	Saldo	-R$ 26,118.83 
</t>
  </si>
  <si>
    <t xml:space="preserve">Fluxo Frete de 14 a 18/11			
Baixar em 14/11	8,590.19	Pgto de Taxas Locais	
	156,466.00	Frete Rodoviário	
Baixa Final	 R$ 165,056.19 		
13CT02855 - 27/11	 R$ 165,056.19 	Parcial de	 R$ 191,175.02 
Total:	 R$ 165,056.19 	Saldo	 R$ 26,118.83 
</t>
  </si>
  <si>
    <t>13CT02872</t>
  </si>
  <si>
    <t xml:space="preserve">Esta reversão foi gerada automaticamente pela reversão do pré-boleto nº 13CT02872
</t>
  </si>
  <si>
    <t>13CT02873</t>
  </si>
  <si>
    <t xml:space="preserve">Esta reversão foi gerada automaticamente pela reversão do pré-boleto nº 13CT02873
</t>
  </si>
  <si>
    <t>13CT02888</t>
  </si>
  <si>
    <t xml:space="preserve">Esta reversão foi gerada automaticamente pela reversão do pré-boleto nº 13CT02888
</t>
  </si>
  <si>
    <t xml:space="preserve">Fluxo Frete de 13/08 para 14 e 15/08
Baixar em 13/08	33.343,31	Frete	 
 	 R$              7.395,49 	Despesas Portuárias	 
Baixa Final	 R$            40.738,80 		 
13CT02888 - 30/09	 R$            40.738,80 	Parcial de	R$ 245.032,50
Total:	 R$            40.738,80 	Saldo	R$ 204.293,70
</t>
  </si>
  <si>
    <t>Frete - PC-422; PC-423; PC-439 à PC-442</t>
  </si>
  <si>
    <t xml:space="preserve">Fluxo Frete de 12/08 para 12, 13, 14/08:		
Baixar em 12/08	24.397,50	Despesas Portuárias	
Baixa Final	 R$ 24.397,50 		
13CT02888 - 30/09	 R$ 24.397,50 	Parcial de	R$ 269.430,00
Total:	 R$ 24.397,50 	Saldo	R$ 245.032,50
</t>
  </si>
  <si>
    <t xml:space="preserve">Fluxo Frete de 15/08 para 15 a 19/08			
Baixar em 13/08	0,00	Frete	
	 R$ 20.650,50 	Despesas Portuárias	
Baixa Final	 R$ 20.650,50 		
13CT02888 - 30/09	 R$ 20.650,50 	Parcial de	R$ 204.293,70
Total:	 R$ 20.650,50 	Saldo	R$ 183.643,20
</t>
  </si>
  <si>
    <t>Despesas Portuárias/Despacho Aduaneiro - Flex 2 x R$400,00</t>
  </si>
  <si>
    <t xml:space="preserve">Fluxo Frete de 21 a 25/08			
Baixar em 21/08	0,00	Frete	
	 R$ 30.591,00 	Despesas Portuárias/ Desembaraço	
Baixa Final	 R$ 30.591,00 		
13CT02888 - 30/09	 R$ 30.591,00 	Parcial de	R$ 182.843,20
Total:	 R$ 30.591,00 	Saldo	R$ 152.252,20
</t>
  </si>
  <si>
    <t xml:space="preserve">Fluxo Frete de 22 a 26/08			
Baixar em 22/08	164.862,20	Frete - PC-487-NBSA - Isabel da Cunha que virou NRPL	
	 R$ 2.750,00 	Despesas Portuárias/ Desembaraço	
Baixa Final	 R$ 167.612,20 		
13CT02888 - 30/09	 R$ 152.252,20 	Total	
13CT04938 - 24/10	 R$ 15.360,00 	Parcial de	R$ 227.180,00
Total:	 R$ 167.612,20 	Saldo	R$ 211.820,00
</t>
  </si>
  <si>
    <t>13CT03578</t>
  </si>
  <si>
    <t xml:space="preserve">Esta reversão foi gerada automaticamente pela reversão do pré-boleto nº 13CT03578
</t>
  </si>
  <si>
    <t xml:space="preserve">Baixa de NF - Fluxo de 15 a 17/10			
Baixar em 14/10	 R$ 188,516.62 		
13CT03578 - 	 R$ 188,516.62 	Parcial de	 R$ 406,000.00 
Total:	 R$ 188,516.62 	Saldo	 R$ 217,483.38 
NF	DATA DA NF	VALOR	CONTRATO
9687	10/9/2014	76,119.66	PC-474-NBSA
1552	10/9/2014	 71,916.86 	PC-456-NBSA
1553	10/9/2014	 31,620.92 	PC-456-NBSA
1554	10/9/2014	 8,859.18 	PC-456-NBSA
TOTAL		188,516.62	
</t>
  </si>
  <si>
    <t>Schenkel - 100 tons</t>
  </si>
  <si>
    <t>Therea Hojo</t>
  </si>
  <si>
    <t>13CT03579</t>
  </si>
  <si>
    <t xml:space="preserve">Esta reversão foi gerada automaticamente pela reversão do pré-boleto nº 13CT03579
</t>
  </si>
  <si>
    <t>Kappes - 255 tons</t>
  </si>
  <si>
    <t xml:space="preserve">Baixa de NF - Fluxo de 16 a 20/10			
Baixar em 16/10	 R$ 704,283.60 		
14CT08643 - 20/10	 R$ 51,316.21 		
14CT08664 - 20/10	 R$ 246,427.43 		
13CT03578 - 03/11	 R$ 217,483.38 	Parcial de	 R$ 406,000.00 
Total:	 R$ 515,227.02 	Saldo	 R$ 188,516.62 
NF	DATA DA NF	VALOR	CONTRATO
4266	10/10/2014	123,158.58	PC-485-NBSA
4267	10/10/2014	 121,587.08 	PC-486-NBSA
4269	10/10/2014	 1,677.42 	PC-486-NBSA
20617	10/10/2014	80,294.69	PC-422-NBSA
43601	10/11/2014	 121,789.35 	PC-480-NBSA
43602	10/11/2014	 119,919.72 	PC-480-NBSA
43614	10/11/2014	 6,692.01 	PC-480-NBSA
43615	10/11/2014	 129,164.74 	PC-480-NBSA
TOTAL		704,283.60	
</t>
  </si>
  <si>
    <t xml:space="preserve">Este boleto foi gerado automaticamente pela reversão do pré-boleto 13CT03579 (Carimbado)
</t>
  </si>
  <si>
    <t>Rolagem 13CT03579 Carimbado</t>
  </si>
  <si>
    <t>13CT03707</t>
  </si>
  <si>
    <t xml:space="preserve">Esta reversão foi gerada automaticamente pela reversão do pré-boleto nº 13CT03707
</t>
  </si>
  <si>
    <t xml:space="preserve">Fluxo Frete de 25 a 27/11			
Baixar em 25/11	6,823.12	Pgto de Taxas Locais	
	0.00	Frete Rodoviário	
Baixa Final	 R$ 6,823.12 		
13CT03707 - 28/11	 R$ 6,823.12 	Parcial de	 R$ 170,383.23 
Total:	 R$ 6,823.12 	Saldo	 R$ 163,560.11 
</t>
  </si>
  <si>
    <t>Frete - PC-447; PC-448; PC-449</t>
  </si>
  <si>
    <t xml:space="preserve">Fluxo Frete de 19 a 21/11			
Baixar em 19/11	7,682.30	Pgto de Taxas Locais	
	0.00	Frete Rodoviário	
Baixa Final	 R$ 7,682.30 		
13CT03707 - 28/11	 R$ 7,682.30 	Parcial de	 R$ 202,397.53 
Total:	 R$ 7,682.30 	Saldo	 R$ 194,715.23 
</t>
  </si>
  <si>
    <t xml:space="preserve">Fluxo Frete de 24 a 26/11			
Baixar em 24/11	24,332.00	Pgto de Taxas Locais	
	0.00	Frete Rodoviário	
Baixa Final	 R$ 24,332.00 		
13CT03707 - 28/11	 R$ 24,332.00 	Parcial de	 R$ 194,715.23 
Total:	 R$ 24,332.00 	Saldo	 R$ 170,383.23 
</t>
  </si>
  <si>
    <t xml:space="preserve">Reversão referente a fluxo de caixa de 26, 27 e 01/12:
Frete	 R$ 459.753,03 
Embarque/ Taxas Locais	 R$ 42.311,46 
	 R$ 17.184,92 
	 R$ 519.249,41 
Frete + Taxas de 26/11: R$3.873,12
Total a baixar: R$523.122,53
</t>
  </si>
  <si>
    <t xml:space="preserve">Fluxo Frete de 18 a 20/11			
Baixar em 18/11	13,979.36	Pgto de Taxas Locais	
	0.00	Frete Rodoviário	
Baixa Final	 R$ 13,979.36 		
13CT03707 - 28/11	 R$ 13,979.36 	Parcial de	 R$ 216,376.89 
Total:	 R$ 13,979.36 	Saldo	 R$ 202,397.53 
</t>
  </si>
  <si>
    <t xml:space="preserve">Fluxo Frete de 17 a 19/11			
Baixar em 17/11	28,141.94	Pgto de Taxas Locais	
	0.00	Frete Rodoviário	
Baixa Final	 R$ 28,141.94 		
13CT02855 - 27/11	 R$ 26,118.83 		
13CT03707 - 28/11	 R$ 2,023.11 	Parcial de	 R$ 218,400.00 
Total:	 R$ 28,141.94 	Saldo	 R$ 216,376.89 
</t>
  </si>
  <si>
    <t>13CT03850</t>
  </si>
  <si>
    <t xml:space="preserve">Esta reversão foi gerada automaticamente pela reversão do pré-boleto nº 13CT03850
</t>
  </si>
  <si>
    <t>Lauri Kappes</t>
  </si>
  <si>
    <t xml:space="preserve">Baixa de NF - Fluxo de 26 a 29/08			
Baixar em 27/08	 R$ 1.136.445,79 	Para 28/08	
	643.666,22	Para 29/08	
Baixa final em 27/08	 R$ 1.780.112,01 	Total a Baixar hoje	
14CT06611 - 01/09	 R$ 198.039,06 	Total	
14CT06819 - 03/09	 R$ 525.638,04 	Total	
13CT03850 - 01/10	 R$ 1.056.434,91 	Parcial de 	 R$ 1.060.000,00 
Total:	 R$ 1.780.112,01 	Saldo	 R$ 3.565,09 
</t>
  </si>
  <si>
    <t>13CT04175</t>
  </si>
  <si>
    <t xml:space="preserve">Este boleto foi gerado automaticamente pela reversão do pré-boleto 13CT04175 (Carimbado)
</t>
  </si>
  <si>
    <t>Rolagem 13CT04175 Carimbado</t>
  </si>
  <si>
    <t>Marisa Bortolini - 260 mts - ago/set</t>
  </si>
  <si>
    <t>13CT04549</t>
  </si>
  <si>
    <t>Freight</t>
  </si>
  <si>
    <t xml:space="preserve">Esta reversão foi gerada automaticamente pela reversão do pré-boleto nº 13CT04549
</t>
  </si>
  <si>
    <t>Frete - PC-454 e PC-456</t>
  </si>
  <si>
    <t>13CT04585</t>
  </si>
  <si>
    <t xml:space="preserve">Este boleto foi gerado automaticamente pela reversão do pré-boleto 13CT04585 (Carimbado)
</t>
  </si>
  <si>
    <t>Rolagem 13CT04585 Carimbado</t>
  </si>
  <si>
    <t>Ricardo Uemura - 102 tons - ago/set</t>
  </si>
  <si>
    <t>14CT01198</t>
  </si>
  <si>
    <t xml:space="preserve">Esta reversão foi gerada automaticamente pela reversão do pré-boleto nº 14CT01198
</t>
  </si>
  <si>
    <t>PC-458</t>
  </si>
  <si>
    <t xml:space="preserve">Baixa de NF - Fluxo de 09 a 13/10			
Baixar em 09/10	 R$ 1,203,363.23 		
14CT01198 - 15/10	 R$ 519,637.05 		
14CT08610 - 15/10	 R$ 628,828.94 		
14CT08557 - 13/10	 R$ 54,897.24 	Parcial de	 R$ 2,450,407.75 
Total:	 R$ 1,203,363.23 	Saldo	 R$ 2,395,510.51 
NF	DATA DA NF	VALOR	CONTRATO
9581	3-Oct	 97,214.67 	PC-474-NBSA
9583	3-Oct	 94,581.66 	PC-474-NBSA
9591	3-Oct	 95,392.61 	PC-474-NBSA
9592	3-Oct	 98,113.15 	PC-474-NBSA
9593	3-Oct	 98,755.65 	PC-474-NBSA
9595	3-Oct	 83,646.68 	PC-474-NBSA
 4,176 	3-Oct	 108,774.96 	PC-490-NBSA
 4,179 	3-Oct	 107,616.19 	PC-490-NBSA
 4,180 	3-Oct	 102,157.59 	PC-490-NBSA
 20,504 	3-Oct	 3,236.73 	PC-422-NBSA
 20,507 	3-Oct	 97,325.53 	PC-422-NBSA
 1,461 	3-Oct	114,944.16	PC-475-NBSA
 4,933 	3-Oct	101,603.65	PC-444-NBSA
TOTAL		1,203,363.23	
</t>
  </si>
  <si>
    <t>13CT04938</t>
  </si>
  <si>
    <t xml:space="preserve">Esta reversão foi gerada automaticamente pela reversão do pré-boleto nº 13CT04938
</t>
  </si>
  <si>
    <t xml:space="preserve">Fluxo Frete de 02 a 04/09			
Baixar em 03/09	5,376.75	Pgto de Taxas Locais	
	0.00	Frete Rodoviário	
Baixa Final	 R$ 5,376.75 		
13CT04938 - 24/10	 R$ 5,376.75 	Parcial de	 R$ 13,591.45 
Total:	 R$ 5,376.75 	Saldo	 R$ 8,214.70 
</t>
  </si>
  <si>
    <t>Frete - PC-457; PC-458; PC-460</t>
  </si>
  <si>
    <t xml:space="preserve">Fluxo Frete de 28 a 01/09			
Baixar em 28/08	5.661,00	Frete Rodoviário lançado como Despesa Portuária	
	181.058,65	Frete Rodoviário	
Baixa Final	 R$ 186.719,65 	Tudo Frete!!!	
13CT04938 - 24/10	 R$ 186.719,65 	Parcial de	 R$ 210.220,00 
Total:	 R$ 186.719,65 	Saldo	 R$ 23.500,35 
</t>
  </si>
  <si>
    <t xml:space="preserve">Fluxo Frete de 25 a 27/08			
Baixar em 25/08	1.600,00		
Baixa Final	 R$ 1.600,00 		
13CT04938 - 24/10	 R$ 1.600,00 	Parcial de	 R$ 211.820,00 
Total:	 R$ 1.600,00 	Saldo	 R$ 210.220,00 
</t>
  </si>
  <si>
    <t xml:space="preserve">Fluxo Frete de 01 a 03/09			
Baixar em 02/09	9,908.90	Pgto de Taxas Locais	
	0.00	Frete Rodoviário	
Baixa Final	 R$ 9,908.90 		
13CT04938 - 24/10	 R$ 9,908.90 	Parcial de	 R$ 23,500.35 
Total:	 R$ 9,908.90 	Saldo	 R$ 13,591.45 
</t>
  </si>
  <si>
    <t>13CT04933</t>
  </si>
  <si>
    <t xml:space="preserve">Esta reversão foi gerada automaticamente pela reversão do pré-boleto nº 13CT04933
</t>
  </si>
  <si>
    <t xml:space="preserve">Baixa de NF - Fluxo de 25 a 27/11				
Baixar em 25/11	 R$ 1,940,748.60 			
14CT09962 - 01/12	 R$ 316,492.69 			
14CT09935 - 12/12	 R$ 523,971.47 	Parcial de	 R$ -   	
13CT04933 - 15/12	 R$ 860,000.00 			
	 R$ 240,284.44 			
Total:	 R$ 1,940,748.60 	Saldo	-R$ 523,971.47 	saldo da boleta utilizada
NF	DATA DA NF	VALOR	CONTRATO	
21327	12-Nov	 134,663.35 	PC-480-NBSA	27-Nov
21380	15-Nov	133,005.89	PC-480-NBSA	27-Nov
21381	15-Nov	24,860.99	PC-480-NBSA	27-Nov
21382	15-Nov	110,009.67	PC-480-NBSA	27-Nov
9107	17-Nov	92,827.92	PC-5013-NBSA	27-Nov
9109	17-Nov	94,166.51	PC-5013-NBSA	27-Nov
9111	17-Nov	94,501.16	PC-5013-NBSA	27-Nov
9115	17-Nov	93,155.13	PC-5013-NBSA	27-Nov
9118	17-Nov	93,913.67	PC-5013-NBSA	27-Nov
9126	18-Nov	93,802.12	PC-5013-NBSA	27-Nov
9127	19-Nov	93,088.20	PC-5013-NBSA	27-Nov
9128	19-Nov	93,170.00	PC-5013-NBSA	27-Nov
9129	19-Nov	93,619.95	PC-5013-NBSA	27-Nov
2181	18-Nov	97,728.97	PC-447-NBSA	27-Nov
6408	18-Nov	65,827.15	PC-439-NBSA	27-Nov
6409	18-Nov	17,133.82	PC-439-NBSA	27-Nov
6410	18-Nov	24,890.94	PC-439-NBSA	27-Nov
4866	21-Nov	 103,509.93 	PC-485-NBSA	27-Nov
4867	21-Nov	 96,218.72 	PC-485-NBSA	27-Nov
4869	21-Nov	 96,297.96 	PC-485-NBSA	27-Nov
4870	21-Nov	 97,486.58 	PC-485-NBSA	27-Nov
4884	24-Nov	 96,869.97 	PC-485-NBSA	27-Nov
TOTAL		1,940,748.60		
</t>
  </si>
  <si>
    <t>Rafael Bortolli - 200 tons - out/nov-14</t>
  </si>
  <si>
    <t>13CT05012</t>
  </si>
  <si>
    <t xml:space="preserve">Esta reversão foi gerada automaticamente pela reversão do pré-boleto nº 13CT05012
</t>
  </si>
  <si>
    <t xml:space="preserve">Baixa de NF - Fluxo de 31 a 04/11			
Baixar em 31/10	 R$ 631,445.93 		
14CT09239 - 06/11	 R$ 268,376.21 		
13CT05102 - 10/11	 R$ 363,069.72 	Parcial de	 R$ 441,000.00 
Total:	 R$ 268,376.21 	Saldo	 R$ 77,930.28 
NF	DATA DA NF	VALOR	CONTRATO
4485	28-Oct	 113,382.15 	PC-486-NBSA
4498	28-Oct	 115,213.65 	PC-486-NBSA
4497	28-Oct	 114,800.46 	PC-486-NBSA
4484	28-Oct	 104,690.85 	PC-486-NBSA
4487	28-Oct	 41,157.72 	PC-486-NBSA
4488	28-Oct	 31,574.66 	PC-486-NBSA
4486	28-Oct	 3,606.34 	PC-486-NBSA
3070	28-Oct	107,020.10	PC-454-NBSA
TOTAL		631,445.93	
</t>
  </si>
  <si>
    <t>Rafael Bortoli - 100 tons - out/14</t>
  </si>
  <si>
    <t xml:space="preserve">Baixa de NF - Fluxo de 04 a 06/11			
Baixar em 04/11	 R$ 312,555.54 		
13CT05012 - 10/11	 R$ 77,930.28 		
14CT09670 - 10/11	 R$ 234,625.26 	Parcial de	 R$ 703,657.40 
Total:	 R$ 312,555.54 	Saldo	 R$ 469,032.14 
</t>
  </si>
  <si>
    <t>13CT05837</t>
  </si>
  <si>
    <t xml:space="preserve">Esta reversão foi gerada automaticamente pela reversão do pré-boleto nº 13CT05837
</t>
  </si>
  <si>
    <t xml:space="preserve">Fluxo Frete de 12 a 14/11			
Baixar em 12/11	68,584.17	Pgto de Taxas Locais	
	0.00	Frete Rodoviário	
Baixa Final	 R$ 68,584.17 		
13CT05837 - 26/11	 R$ 67,934.17 	Parcial de	 R$ 282,782.00 
Total:	 R$ 67,934.17 	Saldo	 R$ 214,847.83 
</t>
  </si>
  <si>
    <t>Frete - PC-465, PC-470, PC-471</t>
  </si>
  <si>
    <t xml:space="preserve">Fluxo Frete de 12 a 14/11			
Baixar em 12/11	41,087.30	Pgto de Taxas Locais	
	377,604.51	Frete Rodoviário	
Baixa Final	 R$ 418,691.81 		
13CT05837 - 26/11	 R$ 214,197.83 		
	 R$ 204,493.98 	Parcial de	 R$ -   
Total:	 R$ 418,691.81 	Saldo	-R$ 214,197.83 
</t>
  </si>
  <si>
    <t>13CT05872</t>
  </si>
  <si>
    <t xml:space="preserve">Este boleto foi gerado automaticamente pela reversão do pré-boleto 13CT05872 (Carimbado)
</t>
  </si>
  <si>
    <t>Rolagem 13CT05872 Carimbado</t>
  </si>
  <si>
    <t>Belmiro Catelan - 510 tons - ago/set 13</t>
  </si>
  <si>
    <t>14CT11104</t>
  </si>
  <si>
    <t>Rolagem 14CT11104 Carimbado</t>
  </si>
  <si>
    <t>NF	DATA DE EMISSÃO	VALOR	CONTRATO	VENCIMENTO
10.123	10/12/2014	84736.9	PC-493-NBSA	18/12/2014
10.122	10/12/2014	109208.08	PC-493-NBSA	18/12/2014
10.121	10/12/2014	106609.2	PC-493-NBSA	18/12/2014
10.126	10/12/2014	106619.69	PC-493-NBSA	18/12/2014
		 R$ 407,173.87 	BOLETA No 	
 Offset - PB espelho = 14CO11108</t>
  </si>
  <si>
    <t>13CT06047</t>
  </si>
  <si>
    <t xml:space="preserve">Esta reversão foi gerada automaticamente pela reversão do pré-boleto nº 13CT06047
</t>
  </si>
  <si>
    <t>Marcos Severo - 125 tons - ago/14</t>
  </si>
  <si>
    <t xml:space="preserve">Pgto a produtor programado para 23/07:
NF	DATA DA NF	VALOR	              CONTRATO	DATA DE PAGAMENTO
     5.995 	16/07/2014	 R$ 9.438,91 	PC-437-NBSA	23/jul
     5.997 	16/07/2014	 R$ 109.938,99 	PC-437-NBSA	23/jul
     5.999 	16/07/2014	 R$ 109.351,25 	PC-437-NBSA	23/jul
     6.001 	16/07/2014	 R$ 110.561,79 	PC-437-NBSA	23/jul
     6.001 	16/07/2014	 R$ 80.551,28 	PC-437-NBSA	23/jul
		 R$ 419.842,22 		</t>
  </si>
  <si>
    <t>13CT06169</t>
  </si>
  <si>
    <t xml:space="preserve">Esta reversão foi gerada automaticamente pela reversão do pré-boleto nº 13CT06169
</t>
  </si>
  <si>
    <t xml:space="preserve">Fluxo Frete de 03 a 05/11			
Baixar em 03/10	0.00	Pgto de Taxas Locais	
	5,993.80	Frete Rodoviário	
Baixa Final	 R$ 5,993.80 		
13CT06169 - 12/11	 R$ 5,993.80 	Parcial de	 R$ 420,415.66 
Total:	 R$ 5,993.80 	Saldo	 R$ 414,421.86 
</t>
  </si>
  <si>
    <t>Frete - PC-473 e PC-474</t>
  </si>
  <si>
    <t xml:space="preserve">Fluxo Frete de 10 a 12/11			
Baixar em 10/11	18,799.80	Pgto de Taxas Locais	
	0.00	Frete Rodoviário	
Baixa Final	 R$ 18,799.80 		
13CT06169 - 12/11	 R$ 18,799.80 	Parcial de	 R$ 335,419.09 
Total:	 R$ 18,799.80 	Saldo	 R$ 316,619.29 
</t>
  </si>
  <si>
    <t xml:space="preserve">Este boleto foi gerado automaticamente pela reversão do pré-boleto 13CT06169 (Carimbado)
</t>
  </si>
  <si>
    <t>Rolagem 13CT06169 Carimbado</t>
  </si>
  <si>
    <t xml:space="preserve">Fluxo Frete de 04 a 06/11			
Baixar em 04/11	51,976.16	Pgto de Taxas Locais	
	0.00	Frete Rodoviário	
Baixa Final	 R$ 51,976.16 		
13CT06169 - 12/11	 R$ 51,976.16 	Parcial de	 R$ 414,421.86 
Total:	 R$ 51,976.16 	Saldo	 R$ 362,445.70 
</t>
  </si>
  <si>
    <t xml:space="preserve">Fluxo Frete de 05 a 07/11			
Baixar em 05/11	21,643.00	Pgto de Taxas Locais	
	5,383.61	Frete Rodoviário	
Baixa Final	 R$ 27,026.61 		
13CT06169 - 12/11	 R$ 27,026.61 	Parcial de	 R$ 362,445.70 
Total:	 R$ 27,026.61 	Saldo	 R$ 335,419.09 
</t>
  </si>
  <si>
    <t xml:space="preserve">Fluxo Frete de 31 a 04/11			
Baixar em 31/10	12,519.97	Pgto de Taxas Locais	
	339.37	Frete Rodoviário	
Baixa Final	 R$ 12,859.34 		
13CT06169 - 12/11	 R$ 12,859.34 	Parcial de	 R$ 433,275.00 
Total:	 R$ 12,859.34 	Saldo	 R$ 420,415.66 
</t>
  </si>
  <si>
    <t>13CT07157</t>
  </si>
  <si>
    <t xml:space="preserve">Este boleto foi gerado automaticamente pela reversão do pré-boleto 13CT07157 (Carimbado)
</t>
  </si>
  <si>
    <t>Rolagem 13CT07157 Carimbado</t>
  </si>
  <si>
    <t>Frete referente a contrato de 2014, PC-480-NBSA - 600 tons - 800 pts a 2,4676</t>
  </si>
  <si>
    <t xml:space="preserve">Esta reversão foi gerada automaticamente pela reversão do pré-boleto nº 13CT07157
</t>
  </si>
  <si>
    <t>13CT07321</t>
  </si>
  <si>
    <t>Rolagem</t>
  </si>
  <si>
    <t xml:space="preserve">Este boleto foi gerado automaticamente pela reversão do pré-boleto 13CT07321 (Carimbado)
</t>
  </si>
  <si>
    <t>Rolagem 13CT07321 Carimbado</t>
  </si>
  <si>
    <t>Antigo Hedge para contrato -&gt; PC-395-NBSA - 5.000 MTS - WALTER YUKIO HORITA - FRETE
Reaproveitando R$972.687,00 para novo hedge de contratos 2014 conforme segue:
Liquidação de R$381.749,70 e rolagem de 29/11/13 de R$972.687,00, contratos PC-483, 484, 485, 486 E 487-NBSA, Total de 2.950 tons - 28/Novembro/ 2014. (Rolagem 12CT04235 Carimbado)</t>
  </si>
  <si>
    <t xml:space="preserve">Esta reversão foi gerada automaticamente pela reversão do pré-boleto nº 13CT07321
</t>
  </si>
  <si>
    <t xml:space="preserve">Fluxo 26/12
 R$ 330,00 
 R$ 3.543,12 
 R$ 3.873,12 
Fluxo 27, 28, 01/12	
Frete	 R$ 459.753,03 
Embarque/ Taxas Locais	 R$ 42.311,46 
	 R$ 17.184,92 
Total a baixar:  R$ 523.122,53 
28/nov	13CT03707	 R$ 163.560,11 
28/nov	14CT00294	 R$ 303.396,90 
28/nov	13CT07321	 R$ 56.165,52 </t>
  </si>
  <si>
    <t>14CT00067</t>
  </si>
  <si>
    <t xml:space="preserve">Esta reversão foi gerada automaticamente pela reversão do pré-boleto nº 14CT00067
</t>
  </si>
  <si>
    <t>Preço do contrato transformado para dolar</t>
  </si>
  <si>
    <t>Referente a contrato fechado em 08/01 com Franciosi.</t>
  </si>
  <si>
    <t>14CT00283</t>
  </si>
  <si>
    <t xml:space="preserve">Este boleto foi gerado automaticamente pela reversão do pré-boleto 14CT00283 (Carimbado)
</t>
  </si>
  <si>
    <t>Rolagem 14CT00283 Carimbado</t>
  </si>
  <si>
    <t>João Chrestani - 150 mts - ago/set</t>
  </si>
  <si>
    <t>14CT00294</t>
  </si>
  <si>
    <t xml:space="preserve">Esta reversão foi gerada automaticamente pela reversão do pré-boleto nº 14CT00294
</t>
  </si>
  <si>
    <t xml:space="preserve"> R$ 33.107,00 	Hedge Contrato PC-492-NBSA:
 R$4.447,10            Estão na Boleta  13CT05837
R$ 28.659,90          Será feito nesta boleta:
 R$ 28.659,90 	Novo Hedge - Saldo Acima
 R$ 153.800,00 	PC-493-NBSA
 R$ 52.059,00 	PC-494-NBSA
 R$ 42.510,00 	Hedge PC-475-NBSA NÃO FEITO
 R$ 6.000,00 	# PC-465 + 470 + 471-NBSA
 R$ 20.368,00 	#PC-445 + 446-NBSA
 R$ 303.396,90 	Total para fazermos Hegde de Frete somando o saldo do PC-492-NBSA, R$28.659,90
</t>
  </si>
  <si>
    <t>14CT05273</t>
  </si>
  <si>
    <t xml:space="preserve">Esta reversão foi gerada automaticamente pela reversão do pré-boleto nº 14CT05273
</t>
  </si>
  <si>
    <t xml:space="preserve">Recebimento/ Pgto de Têxteis em 23 a 27/10				
Baixar em 23/10	R$ 1,486.59			
14CT05273 - 03/11	 R$ 1,486.59 	Total	 R$ 1,810,534.67 	
Total:	 R$ 1,486.59 	Saldo	 R$ 1,809,048.08 	
Nf	Valor	Recebido em:	 Dif 	Valor Efet Recebido
1949	R$ 1,486.59	23-Oct	 R$ -   	 R$ 1,486.59 
Total	R$ 1,486.59			 R$ 1,486.59 
</t>
  </si>
  <si>
    <t>Coteminas - 750 tons - ago/set/out Offset - PB espelho = 14CO05274</t>
  </si>
  <si>
    <t xml:space="preserve">Recebimento/ Pgto de Têxteis em 30 a 03/10				
Baixar em 30/10	R$ 599,363.28			
14CT05273 - 03/11	 R$ 599,363.28 	Total	 R$ 1,604,756.41 	
Total:	 R$ 599,363.28 	Saldo	 R$ 1,005,393.13 	
Nf	Valor	Recebido em:	 Dif 	Valor Efet Recebido
1967	 100,705.36 	29-Oct		 100,705.36 
1961	 100,574.89 	29-Oct		 100,574.89 
1959	 103,992.27 	29-Oct		 103,992.27 
1958	 93,100.00 	29-Oct		 93,100.00 
1960	 98,567.71 	29-Oct		 98,567.71 
1954	 102,423.05 	29-Oct		 102,423.05 
Total	R$ 599,363.28			 R$ 599,363.28 
</t>
  </si>
  <si>
    <t xml:space="preserve">Recebimento/ Pgto de Têxteis em 29 a 31/10				
Baixar em 29/10	R$ 111,475.62			
14CT05273 - 03/11	 R$ 111,475.62 	Total	 R$ 1,713,232.03 	
Total:	 R$ 111,475.62 	Saldo	 R$ 1,601,756.41 	
Nf	Valor	Recebido em:	 Dif 	Valor Efet Recebido
1950	R$ 111,475.62	29-Oct	 R$ -   	 R$ 111,475.62 
Total	R$ 111,475.62			 R$ 111,475.62 
</t>
  </si>
  <si>
    <t xml:space="preserve">Recebimento/ Pgto de Têxteis em 01 a 03/10				
Baixar em 01/10	R$ 327,731.72			
14CT05273 - 03/11	 R$ 327,731.72 	Total	 R$ 3,233,000.00 	
Total:	 R$ 327,731.72 	Saldo	 R$ 2,905,268.28 	
Nf	Valor	Recebido em:	 Dif 	Valor Efet Recebido
1931	R$ 106,006.96	30-Sep	 R$ -   	 R$ 106,006.96 
1932	R$ 110,899.30	30-Sep	 R$ -   	 R$ 110,899.30 
1933	R$ 110,825.46	30-Sep	 R$ -   	 R$ 110,825.46 
Total	R$ 327,731.72			 R$ 327,731.72 
</t>
  </si>
  <si>
    <t>Rolagem 14CT05273 Carimbado</t>
  </si>
  <si>
    <t xml:space="preserve">Recebimento/ Pgto de Têxteis em 17 a 21/10				
Baixar em 17/10	R$ 110,819.88			
14CT05273 - 03/11	 R$ 110,819.88 	Total	 R$ 2,028,984.77 	
Total:	 R$ 110,819.88 	Saldo	 R$ 1,918,164.89 	
Nf	Valor	Recebido em:	 Dif 	Valor Efet Recebido
1947	R$ 110,819.88	17-Oct	 R$ -   	 R$ 110,819.88 
Total	R$ 110,819.88			 R$ 110,819.88 
</t>
  </si>
  <si>
    <t xml:space="preserve">Recebimento/ Pgto de Têxteis em 22 a 24/10				
Baixar em 22/10	R$ 107,630.22			
14CT05273 - 03/11	 R$ 107,630.22 	Total	 R$ 1,918,164.89 	
Total:	 R$ 107,630.22 	Saldo	 R$ 1,810,534.67 	
Nf	Valor	Recebido em:	 Dif 	Valor Efet Recebido
1948	R$ 107,724.77	22-Oct	 R$ 94.55 	 R$ 107,630.22 
Total	R$ 107,724.77			 R$ 107,630.22 
</t>
  </si>
  <si>
    <t xml:space="preserve">Recebimento/ Pgto de Têxteis em 16 a 20/10				
Baixar em 16/10	R$ 103,340.89			
14CT05273 - 03/11	 R$ 103,340.89 	Total	 R$ 2,132,325.66 	
Total:	 R$ 103,340.89 	Saldo	 R$ 2,028,984.77 	
Nf	Valor	Recebido em:	 Dif 	Valor Efet Recebido
1946	R$ 103,340.89	15-Oct	 R$ -   	 R$ 103,340.89 
Total	R$ 103,340.89			 R$ 103,340.89 
</t>
  </si>
  <si>
    <t xml:space="preserve">Recebimento/ Pgto de Têxteis em 14 a 16/10				
Baixar em 14/10	R$ 245,439.37			
14CT05273 - 03/11	 R$ 245,439.37 	Total	 R$ 2,377,765.03 	
Total:	 R$ 245,439.37 	Saldo	 R$ 2,132,325.66 	
Nf	Valor	Recebido em:	 Dif 	Valor Efet Recebido
1940	R$ 105,281.76	7-Oct		 R$ 105,281.76 
1941	R$ 30,889.88	7-Oct		 R$ 30,889.88 
1942	R$ 110,003.11	7-Oct	 R$ 735.38 	 R$ 109,267.73 
Total	R$ 246,174.75			 R$ 245,439.37 
</t>
  </si>
  <si>
    <t xml:space="preserve">Recebimento/ Pgto de Têxteis em 02 a 06/10				
Baixar em 01/10	R$ 527,503.25			
14CT05273 - 03/11	 R$ 527,503.25 	Total	 R$ 2,905,268.28 	
Total:	 R$ 527,503.25 	Saldo	 R$ 2,377,765.03 	
Nf	Valor	Recebido em:	 Dif 	Valor Efet Recebido
1936	R$ 117,249.80	1-Oct	 R$ -   	 R$ 117,249.80 
1935	R$ 200,981.09	1-Oct	 R$ -   	 R$ 200,981.09 
1938	R$ 98,953.46	1-Oct	 R$ -   	 R$ 98,953.46 
1937	R$ 110,318.90	1-Oct	 R$ -   	 R$ 110,318.90 
Total	R$ 527,503.25			 R$ 527,503.25 
</t>
  </si>
  <si>
    <t>14CT05324</t>
  </si>
  <si>
    <t xml:space="preserve">Esta reversão foi gerada automaticamente pela reversão do pré-boleto nº 14CT05324
</t>
  </si>
  <si>
    <t xml:space="preserve">NF	Valor
1888	R$ 86.597,45
1885	R$ 184.652,92
1890	R$ 57.539,28
1889	R$ 124.665,53
1886	R$ 134.833,92
1887	R$ 48.153,63
TOTAL	R$ 636.442,73
</t>
  </si>
  <si>
    <t>Pirapora - 52 tons - ago/14 Offset - PB espelho = 14CO05330</t>
  </si>
  <si>
    <t>14CT05408</t>
  </si>
  <si>
    <t xml:space="preserve">Esta reversão foi gerada automaticamente pela reversão do pré-boleto nº 14CT05408
</t>
  </si>
  <si>
    <t xml:space="preserve">Recebimento/ Pgto de Têxteis em 30/07			
Baixar em 30/07			
14CT05408	 R$ 525.525,27 	Parcial de	 R$ 748.462,21 
Total:		                saldo	 R$ 222.936,94 
Venda à Industrias Têxteis:			
nf	valor		
1879	R$ 105.156,16		
1881	R$ 104.900,63		
1883	R$ 105.156,16		
1882	R$ 104.048,85		
1884	R$ 106.263,47		
TOTAL	R$ 525.525,27		
</t>
  </si>
  <si>
    <t>Sergifill - 200 tons  Offset - PB espelho = 14CO05409</t>
  </si>
  <si>
    <t xml:space="preserve">Conforme conversamos via skype, hoje será pago a NF 1880:
NF 1,880	R$ 103,537.79
</t>
  </si>
  <si>
    <t xml:space="preserve">Recebimento/ Pgto de Têxteis em 05 e 06/08			
Baixar em 07/08			
01/09/2014 - 14CT05408	 R$ 209.971,61 	Parcial de	 R$ 222.936,94 
Total:		saldo	 R$ 12.965,33 
Venda à Industrias Têxteis:		
Nf	Valor	Recebido em:
1891	R$ 106.348,65	05/ago
1893	R$ 103.622,96	06/ago
Total	R$ 209.971,61	
</t>
  </si>
  <si>
    <t>14CT05412</t>
  </si>
  <si>
    <t xml:space="preserve">Esta reversão foi gerada automaticamente pela reversão do pré-boleto nº 14CT05412
</t>
  </si>
  <si>
    <t xml:space="preserve">Recebimento/ Pgto de Têxteis em 12/08
Baixar em 13/08	R$ 636.442,73		 
01/09/2014 - 14CT05408	 R$            12.965,33 	Total	 R$                     222.936,94 
01/09/2014 - 14CT05324	 R$          225.000,00 	Total	 
03/11/2014 - 14CT05412	 R$          398.477,40 	Parcial de 	 R$                 3.233.000,00 
Total:	 	Saldo	 R$                 2.834.522,60 
NF	Valor		
1888	R$ 86.597,45		
1885	R$ 184.652,92		
1890	R$ 57.539,28		
1889	R$ 124.665,53		
1886	R$ 134.833,92		
1887	R$ 48.153,63		
TOTAL	R$ 636.442,73		
</t>
  </si>
  <si>
    <t>Coteminas - 750 tons - ago/set Offset - PB espelho = 14CO05413</t>
  </si>
  <si>
    <t xml:space="preserve">Recebimento/ Pgto de Têxteis em 21 e 22/08			
Baixar em 22/08	R$ 316.237,86		
03/11/2014 - 14CT05412	 R$ 316.237,86 	Total	 R$ 2.683.022,60 
Total:		Saldo	 R$ 2.366.784,74 
Nf	Valor	Recebido em:	
1904	R$ 106.689,43	22/ago	
1903	R$ 105.640,26	22/ago	
1895	R$ 103.908,17	21/ago	
Total	R$ 316.237,86		
</t>
  </si>
  <si>
    <t xml:space="preserve">Recebimento/ Pgto de Têxteis em 26 e 27/08			
Baixar em 27/08	R$ 432.319,94		
03/11/2014 - 14CT05412	 R$ 432.319,94 	Total	 R$ 2.366.784,74 
Total:		Saldo	 R$ 1.934.464,80 
Nf	Valor	Recebido em:	
1901	R$ 109.775,79	26/ago	
1900	R$ 107.327,68	26/ago	
1902	R$ 108.199,88	26/ago	
1905	R$ 107.016,59	27/ago	
Total	R$ 432.319,94		
</t>
  </si>
  <si>
    <t xml:space="preserve">Recebimento/ Pgto de Têxteis em 16 a 18/09				
Baixar em 16/09	R$ 225,314.42			
14CT05412 - 01/10	 R$ 225,314.42 	Total	 R$ 1,204,317.29 	
Total:		Saldo	 R$ 979,002.87 	
Nf	Valor	Recebido em:	 Dif 	Valor Efet. Recebido
1917	R$ 100,107.41	15-Sep		 R$ 100,107.41 
1924	R$ 125,207.01	15-Sep		 R$ 125,207.01 
Total	R$ 225,314.42			 R$ 225,314.42 
</t>
  </si>
  <si>
    <t>Rolagem 14CT05412 Carimbado</t>
  </si>
  <si>
    <t xml:space="preserve">Recebimento/ Pgto de Têxteis em 29 a 01/10				
Baixar em 29/09	R$ 111,089.17			
14CT05412 - 01/10	 R$ 111,089.17 	Total	 R$ 237,560.45 	
Total:	 R$ 111,089.17 	Saldo	 R$ 126,471.28 	
Nf	Valor	Recebido em:	 Dif 	Valor Efet Recebido
1930	R$ 111,117.88	26-Sep	 R$ 28.71 	 R$ 111,089.17 
Total	R$ 111,117.88			 R$ 111,089.17 
</t>
  </si>
  <si>
    <t xml:space="preserve">Recebimento/ Pgto de Têxteis em 11 e 13/09				
Baixar em 12/09	R$ 105,843.59			
14CT05412 - 01/10	 R$ 105,843.59 	Total	 R$ 1,310,160.88 	
Total:		Saldo	 R$ 1,204,317.29 	
Nf	Valor	Recebido em:	 Dif 	Valor Efet. Recebido
1921	R$ 105,969.42	12-Sep	 R$ 125.83 	 R$ 105,843.59 
Total	R$ 105,969.42			 R$ 105,843.59 
</t>
  </si>
  <si>
    <t xml:space="preserve">Recebimento/ Pgto de Têxteis em 18 a 20/09				
Baixar em 18/09	R$ 104,819.71			
14CT05412 - 01/10	 R$ 104,819.71 	Total	 R$ 661,142.57 	
Total:	 R$ 104,819.71 	Saldo	 R$ 556,322.86 	
Nf	Valor	Recebido em:	 Dif 	Valor Efet. Recebido
1910	R$ 104,819.71	17-Sep		 R$ 104,819.71 
Total	R$ 104,819.71			 R$ 104,819.71 
</t>
  </si>
  <si>
    <t xml:space="preserve">Recebimento/ Pgto de Têxteis em 23 a 25/09				
Baixar em 23/09	R$ 100,105.88			
14CT05412 - 01/10	 R$ 100,105.88 	Total	 R$ 449,482.93 	
Total:	 R$ 100,105.88 	Saldo	 R$ 349,377.05 	
Nf	Valor	Recebido em:	 Dif 	Valor Efet. Recebido
1911	R$ 100,105.88	22-Sep	 R$ -   	 R$ 100,105.88 
Total	R$ 100,105.88			 R$ 100,105.88 
</t>
  </si>
  <si>
    <t xml:space="preserve">Fluxo Frete de 25 a 27/09				
Baixar em 25/09	0.00	Pgto de Taxas Locais		
	0.00	Frete Rodoviário		
Baixa Final	 R$ -   			
13CT02854 - 30/10	 R$ -   	Parcial de	 R$ 852,484.71 	
Total:	 R$ -   	Saldo	 R$ 852,484.71 	
Recebimento/ Pgto de Têxteis em 25 a 27/09				
Baixar em 25/09	R$ 111,816.60			
14CT05412 - 01/10	 R$ 111,816.60 	Total	 R$ 349,377.05 	
Total:	 R$ 111,816.60 	Saldo	 R$ 237,560.45 	
Nf	Valor	Recebido em:	 Dif 	Valor Efet. Recebido
1928	R$ 111,816.60	24-Sep		 R$ 111,816.60 
Total	R$ 111,816.60			 R$ 111,816.60 
</t>
  </si>
  <si>
    <t xml:space="preserve">Recebimento/ Pgto de Têxteis em 09 e 11/09				
Baixar em 10/09	R$ 624,303.92			
14CT05412 - 01/10	 R$ 624,303.92 	Total	 R$ 1,934,464.80 	
Total:		Saldo	 R$ 1,310,160.88 	
Nf	Valor	Recebido em:	 Dif 	Valor Efet. Recebido
1914	R$ 102,031.81	9-Sep	-R$ 88.63 	 R$ 101,943.18 
1915	R$ 100,499.80	9-Sep	-R$ 86.58 	 R$ 100,413.22 
1916	R$ 103,088.20	9-Sep	-R$ 1.71 	 R$ 103,086.49 
1918	R$ 100,787.40	9-Sep	-R$ 1.71 	 R$ 100,785.69 
1919	R$ 107,287.52	9-Sep	-R$ 1.71 	 R$ 107,285.81 
1920	R$ 115,000.08	9-Sep	-R$ 4,210.55 	 R$ 110,789.53 
			-R$ 4,390.89 	
Total	R$ 628,694.81		 R$ 4,390.89 	 R$ 624,303.92 
</t>
  </si>
  <si>
    <t xml:space="preserve">Recebimento/ Pgto de Têxteis em 17 a 19/09				
Baixar em 17/09	R$ 317,860.30			
14CT05412 - 01/10	 R$ 317,860.30 	Total	 R$ 979,002.87 	
Total:	 R$ 317,860.30 	Saldo	 R$ 661,142.57 	
Nf	Valor	Recebido em:	 Dif 	Valor Efet. Recebido
1925	R$ 213,786.69	16-Sep		
1927	R$ 104,075.70	16-Sep		
Total	R$ 317,862.39			 R$ 317,860.30 
</t>
  </si>
  <si>
    <t xml:space="preserve">Recebimento/ Pgto de Têxteis em 19 a 23/09				
Baixar em 18/09	R$ 106,839.93			
14CT05412 - 01/10	 R$ 106,839.93 	Total	 R$ 556,322.86 	
Total:	 R$ 106,839.93 	Saldo	 R$ 449,482.93 	
Nf	Valor	Recebido em:	 Dif 	Valor Efet. Recebido
1912	R$ 106,839.93	19-Sep		 R$ 106,839.93 
Total	R$ 106,839.93			 R$ 106,839.93 
</t>
  </si>
  <si>
    <t>14CT05803</t>
  </si>
  <si>
    <t xml:space="preserve">Esta reversão foi gerada automaticamente pela reversão do pré-boleto nº 14CT05803
</t>
  </si>
  <si>
    <t xml:space="preserve">Parcial de:
NF	DATA DA NF	VALOR	CONTRATO	DATA DE PAGAMENTO
42039	29/07/2014	          769,37 	PC-480-NBSA	06/08/2014
42039	29/07/2014	    110.020,00 	PC-480-NBSA	06/08/2014
42040	29/07/2014	    106.650,35 	PC-480-NBSA	06/08/2014
42040	29/07/2014	       3.836,35 	PC-480-NBSA	06/08/2014
42048	29/07/2014	       6.714,53 	PC-480-NBSA	06/08/2014
42048	29/07/2014	     61.423,89 	PC-480-NBSA	06/08/2014
42048	29/07/2014	    109.795,23 	PC-480-NBSA	06/08/2014
42057	29/07/2014	     11.442,87 	PC-480-NBSA	06/08/2014
42057	29/07/2014	    109.085,41 	PC-480-NBSA	06/08/2014
TOTAL	519.738,00		
</t>
  </si>
  <si>
    <t>NF	DATA DA NF	VALOR	                CONTRATO	DATA DE PAGAMENTO
42012	25/07/2014	106.708,77	PC-480-NBSA	01/ago
42014	25/07/2014	116.614,49	PC-480-NBSA	01/ago
42015	26/07/2014	112.294,72	PC-480-NBSA	04/ago
42016	26/07/2014	111.687,42	PC-480-NBSA	04/ago
Total: 447.305,40	 
 Offset - PB espelho = 14CO05804</t>
  </si>
  <si>
    <t>14CT05839</t>
  </si>
  <si>
    <t xml:space="preserve">Esta reversão foi gerada automaticamente pela reversão do pré-boleto nº 14CT05839
</t>
  </si>
  <si>
    <t xml:space="preserve">Fluxo compras para 04, 05 e 06/08			
Baixar em 01/08	 R$ 519.738,00 	Saldo de Fluxo para 06/08	
	 R$ -   		
	 R$ -   		
Baixa final em 01/08	 R$ 519.738,00 	Total a Baixar hoje	
05/08/2014 - 14CT05803	 R$ 447.305,40 	Total	
06/08/2014 - 14CT05839	 R$ 72.432,60 	Parcial de	R$ 621.177,30
Total:	 R$ 519.738,00 	Saldo	R$ 548.744,70
Parcial de:
NF	DATA DA NF	VALOR	CONTRATO	DATA DE PAGAMENTO
42039	29/07/2014	          769,37 	PC-480-NBSA	06/08/2014
42039	29/07/2014	    110.020,00 	PC-480-NBSA	06/08/2014
42040	29/07/2014	    106.650,35 	PC-480-NBSA	06/08/2014
42040	29/07/2014	       3.836,35 	PC-480-NBSA	06/08/2014
42048	29/07/2014	       6.714,53 	PC-480-NBSA	06/08/2014
42048	29/07/2014	     61.423,89 	PC-480-NBSA	06/08/2014
42048	29/07/2014	    109.795,23 	PC-480-NBSA	06/08/2014
42057	29/07/2014	     11.442,87 	PC-480-NBSA	06/08/2014
42057	29/07/2014	    109.085,41 	PC-480-NBSA	06/08/2014
TOTAL		519.738,00		
</t>
  </si>
  <si>
    <t>NF	DATA DA NF	VALOR	CONTRATO	DATA DE PAGAMENTO	
42033	28/07/2014	113.596,96	PC-480-NBSA	05/ago	
42031	28/07/2014	94.060,66	PC-480-NBSA	05/ago	
42039	29/07/2014	113.712,70	PC-480-NBSA	06/ago	
42040	29/07/2014	113.402,05	PC-480-NBSA	06/ago	
2.972	29/07/2014	186.404,93	PC-460-NBSA	06/ago	
TOTAL: 621.177,30			
 Offset - PB espelho = 14CO05840</t>
  </si>
  <si>
    <t xml:space="preserve">Fluxo compras de 29 a 30 e 31/07			
Baixar em 05/08	 R$ 357.199,97 	Saldo de Fluxo para 31/07	
	 R$ -   		
	 R$ -   		
Baixa final em 05/08	 R$ 357.199,97 	Total a Baixar hoje	
14CT05923 - 06/08	 R$ 306.350,08 	Total	
14CT05839 - 06/08	 R$ 50.849,89 	Parcial de 	R$ 548.744,70
Total:	 R$ 357.199,97 	Saldo	R$ 497.894,81
+ 
Fluxo compras de 31, 1 a 04/08			
Baixar em 31/07	 R$ 435.764,19 	Saldo de Fluxo para 04/08	
	 R$ -   		
	 R$ -   		
Baixa final em 31/07	 R$ 435.764,19 	Total a Baixar hoje	
14CT05839 - 06/08	 R$ 435.764,19 	Parcial de	R$ 497.894,81
Total:	 R$ 435.764,19 	Saldo	R$ 62.130,62
+ 
Parcial de:
Fluxo compras de 1 e 2 a 05/08			
Baixar em 01/08	 R$ 202.309,60 	Saldo de Fluxo para 05/08	
	 R$ -   		
	 R$ -   		
Baixa final em 01/08	 R$ 202.309,60 	Total a Baixar hoje	
14CT05839 - 06/08	 R$ 62.130,62 	Total	R$ 62.130,62
13CT02749 - 01/10	 R$ 140.178,98 		R$ 500.000,00
Total:	 R$ 202.309,60 	Saldo	R$ 359.821,02
</t>
  </si>
  <si>
    <t>14CT05923</t>
  </si>
  <si>
    <t xml:space="preserve">Esta reversão foi gerada automaticamente pela reversão do pré-boleto nº 14CT05923
</t>
  </si>
  <si>
    <t>NF	DATA DA NF	VALOR	CONTRATO	DATA DE PAGAMENTO
42057	29/07/2014	123.720,90	PC-480-NBSA	06/ago
42048	29/07/2014	182.629,18	PC-480-NBSA	06/ago
		306.350,08		
 Offset - PB espelho = 14CO05932</t>
  </si>
  <si>
    <t>14CT06319</t>
  </si>
  <si>
    <t xml:space="preserve">Esta reversão foi gerada automaticamente pela reversão do pré-boleto nº 14CT06319
</t>
  </si>
  <si>
    <t xml:space="preserve">Baixa de NF a mais no Fluxo de Compras			
Baixar em 13/08	109.500,51	Fluxo 13/08	
	 R$ -   		
	 R$ -   		
Baixa final em 13/08	 R$ 109.500,51 	Total a Baixar hoje	
14CT06319	 R$ 109.500,51 	Parcial de	R$ 112.341,14
Total:	 R$ 109.500,51 	Saldo	R$ 2.840,63
13/ago	NF	DATA DA NF	VALOR	CONTRATO	DATA DE PAGAMENTO
	3043	07/08/2014	109.500,51	PC-491-NBSA	15/ago
</t>
  </si>
  <si>
    <t>Compra de R$/ Venda de U$				
NF	DATA DA NF	VALOR	                CONTRATO	DATA DE PAGAMENTO
3.043	07/08/2014	 R$ 112.341,14 	PC-491-NBSA	15/ago
 Offset - PB espelho = 14CO06321</t>
  </si>
  <si>
    <t>Nota foi emitida no valor de R$112.341,14, porém pagamos apenas R$109.500,51, referente a erro de cálculo no faturamento do produtor, logo, não teremos saldo a baixar no futuro, pois esta diferença não será paga.</t>
  </si>
  <si>
    <t>14CT06394</t>
  </si>
  <si>
    <t xml:space="preserve">Esta reversão foi gerada automaticamente pela reversão do pré-boleto nº 14CT06394
</t>
  </si>
  <si>
    <t xml:space="preserve">NF	VALOR	CONTRATO	DATA DE PAGAMENTO
3847	         96.060,16 	PC-490-NBSA	20/ago
	          96.060,16  		
</t>
  </si>
  <si>
    <t>Compra de R$/ Venda de U$				
NF	DATA DA NF	VALOR	CONTRATO	DATA DE PAGAMENTO
3.847	11/08/2014	 R$ 96.062,03 	PC-490-NBSA	19/ago
3.052	11/08/2014	 R$ 108.336,20 	PC-471-NBSA	19/ago
3.054	11/08/2014	 R$ 113.782,96 	PC-491-NBSA	19/ago
3.056	11/08/2014	 R$ 111.867,09 	PC-491-NBSA	19/ago
	Total	 R$ 430.048,28 		
 Offset - PB espelho = 14CO06395</t>
  </si>
  <si>
    <t xml:space="preserve">NF	VALOR	CONTRATO	DATA DE PAGAMENTO
3052	 R$ 108.336,20 	PC-471-NBSA	19/ago
3056	 R$ 219.915,09 	PC-491-NBSA	19/ago
3054		PC-491-NBSA	19/ago
	 R$ 328.251,29 		
</t>
  </si>
  <si>
    <t>14CT06416</t>
  </si>
  <si>
    <t xml:space="preserve">Esta reversão foi gerada automaticamente pela reversão do pré-boleto nº 14CT06416
</t>
  </si>
  <si>
    <t xml:space="preserve">Baixa de NF - Fluxo de 19 a 21/08			
Baixar em 19/08	599.491,02	Para 21/08	
14CT06416 - 20/08	 R$ 216.871,95 	Total	
	 R$ -   		
Baixa final em 19/08	 R$ 216.871,95 	Total a Baixar hoje	
14CT06416 - 20/08	 R$ 216.871,95 	Total	
14CT06447 - 21/08	 R$ 191.573,41 	Total	
14CT06472 - 22/08	 R$ 191.045,66 	Parcial de	 R$ 342.054,25 
Total:	 R$ 599.491,02 	Saldo	 R$ 151.008,59 
</t>
  </si>
  <si>
    <t>NF	DATA DA NF	VALOR	CONTRATO	VENCIMENTO	
3.066	12/08/2014	109.446,48	PC-471-NBSA	20/ago	
3.068	12/08/2014	107.425,47	PC-471-NBSA	20/ago	
	Total	 R$ 216.871,95 			
 Offset - PB espelho = 14CO06426</t>
  </si>
  <si>
    <t>14CT06447</t>
  </si>
  <si>
    <t xml:space="preserve">Esta reversão foi gerada automaticamente pela reversão do pré-boleto nº 14CT06447
</t>
  </si>
  <si>
    <t xml:space="preserve">	NF	DATA DA NF	VALOR	CONTRATO	DATA DE PAGAMENTO
	3.861	13/08/2014	94.343,41	PC-490-NBSA	21/ago
	3.863	13/08/2014	97.230,00	PC-490-NBSA	21/ago
			191.573,41		
 Offset - PB espelho = 14CO06448</t>
  </si>
  <si>
    <t>14CT06445</t>
  </si>
  <si>
    <t>Rolagem 14CT06445 Carimbado</t>
  </si>
  <si>
    <t>SC-5007-NBSA - Tritex Offset - PB espelho = 14CO06446</t>
  </si>
  <si>
    <t>14CT06472</t>
  </si>
  <si>
    <t xml:space="preserve">Esta reversão foi gerada automaticamente pela reversão do pré-boleto nº 14CT06472
</t>
  </si>
  <si>
    <t>NF	DATA DA NF	VALOR	CONTRATO	VENCIMENTO	
1.418	14/08/2014	 R$ 71.480,48 	PC-488-NBSA	22/ago	
1.419	14/08/2014	 R$ 82.305,08 	PC-488-NBSA	22/ago	
3.864	14/08/2014	 R$ 93.107,94 	PC-490-NBSA	22/ago	
3.866	14/08/2014	 R$ 95.160,75 	PC-490-NBSA	22/ago	
		 R$ 342.054,25 			
 Offset - PB espelho = 14CO06473</t>
  </si>
  <si>
    <t>14CT06486</t>
  </si>
  <si>
    <t xml:space="preserve">Esta reversão foi gerada automaticamente pela reversão do pré-boleto nº 14CT06486
</t>
  </si>
  <si>
    <t xml:space="preserve">	NF	DATA DA NF	VALOR	CONTRATO	DATA DE PAGAMENTO
	3.881	18/08/2014	97.130,31	PC-490-NBSA	26/ago
 Offset - PB espelho = 14CO06488</t>
  </si>
  <si>
    <t>14CT06578</t>
  </si>
  <si>
    <t xml:space="preserve">Esta reversão foi gerada automaticamente pela reversão do pré-boleto nº 14CT06578
</t>
  </si>
  <si>
    <t>NF	VALOR	CONTRATO	VENCIMENTO
7.792	 R$ 97.331,95 	PC-473-NBSA	28/ago
7.800	 R$ 84.432,86 	PC-473-NBSA	28/ago
	 R$ 181.764,81 		
 Offset - PB espelho = 14CO06583</t>
  </si>
  <si>
    <t>14CT06595</t>
  </si>
  <si>
    <t xml:space="preserve">Esta reversão foi gerada automaticamente pela reversão do pré-boleto nº 14CT06595
</t>
  </si>
  <si>
    <t>NF	VALOR	CONTRATO	VENCIMENTO
8.924	93.915,72	PC-474-NBSA	29/ago
3.894	93.860,40	PC-490-NBSA	30/ago
	187.776,12		
 Offset - PB espelho = 14CO06600</t>
  </si>
  <si>
    <t>14CT06611</t>
  </si>
  <si>
    <t xml:space="preserve">Esta reversão foi gerada automaticamente pela reversão do pré-boleto nº 14CT06611
</t>
  </si>
  <si>
    <t xml:space="preserve">	NF	DATA DA NF	VALOR	CONTRATO	DATA DE PAGAMENTO
	7.863	22/08/2014	97.851,51	PC-473-NBSA	01/set
	7.828	21/08/2014	100.187,55	PC-473-NBSA	29/ago
			198.039,06			
 Offset - PB espelho = 14CO06619</t>
  </si>
  <si>
    <t>14CT06819</t>
  </si>
  <si>
    <t xml:space="preserve">Esta reversão foi gerada automaticamente pela reversão do pré-boleto nº 14CT06819
</t>
  </si>
  <si>
    <t>NF	VALOR	CONTRATO	VENCIMENTO
3.153	 R$ 107.366,67 	PC-460-NBSA	02/set
3.159	 R$ 106.067,79 	PC-471-NBSA	02/set
3.157	 R$ 108.799,59 	PC-471-NBSA	02/set
8.992	 R$ 95.492,12 	PC-474-NBSA	02/set
3.167	 R$ 107.911,87 	PC-471-NBSA	03/set
TOTAL	 R$ 525.638,04 	BOLETA N°	
 Offset - PB espelho = 14CO06820</t>
  </si>
  <si>
    <t>14CT07111</t>
  </si>
  <si>
    <t xml:space="preserve">Esta reversão foi gerada automaticamente pela reversão do pré-boleto nº 14CT07111
</t>
  </si>
  <si>
    <t>NF	DATA DE EMISSÃO	VALOR	CONTRATO	DATA DE PAGAMENTO
3.206	01/09/2014	110.158,67	PC-491-NBSA	09/set
7.991	01/09/2014	223.693,72	PC-473-NBSA	09/set
7.984	01/09/2014	131.009,20	PC-473-NBSA	09/set
		464.861,59		
 Offset - PB espelho = 14CO07112</t>
  </si>
  <si>
    <t>14CT07279</t>
  </si>
  <si>
    <t xml:space="preserve">Esta reversão foi gerada automaticamente pela reversão do pré-boleto nº 14CT07279
</t>
  </si>
  <si>
    <t xml:space="preserve">Baixa de NF - Fluxo de 16 a 18/09			
Baixar em 16/09	 R$ 265,981.15 		
Baixa final em 16/09	 R$ 265,981.15 	Total a Baixar hoje	
14CT07279 - 11/09	 R$ 56,803.07 	Parcial de	
Total:	-R$ 209,178.08 	Saldo	-R$ 56,803.07 
NF	DATA DA NF	VALOR	CONTRATO
4828	10-Sep	101,818.13	PC-429-NBSA
20129	10-Sep	 82,485.44 	PC-422-NBSA
20130	10-Sep	 81,677.58 	PC-422-NBSA
TOTAL		265,981.15	
</t>
  </si>
  <si>
    <t>compra originacao:
NF	DATA DE EMISSÃO	VALOR	CONTRATO	DATA DE PAGAMENTO
20.129	10/09/2014	82.485,44	PC-422-NBSA	18/set
20.130	10/09/2014	81.677,58	PC-422-NBSA	18/set
		164.163,02		 	 
 Offset - PB espelho = 14CO07281</t>
  </si>
  <si>
    <t xml:space="preserve">Baixa de NF - Fluxo de 15 a 17/09				
Baixar em 15/09	 R$ 107,359.95 			
Baixa final em 15/09	 R$ 107,359.95 	Total a Baixar hoje		
14CT07279 - 11/09	 R$ 107,359.95 	Parcial de	 R$ 164,163.02 	
Total:	 R$ 107,359.95 	Saldo	 R$ 56,803.07 	saldo da boleta utilizada
NF	DATA DA NF	VALOR	CONTRATO	
3206	1-Sep	107,359.95	PC-491-NBSA	17-Sep
TOTAL		107,359.95		
</t>
  </si>
  <si>
    <t>14CT07353</t>
  </si>
  <si>
    <t xml:space="preserve">Esta reversão foi gerada automaticamente pela reversão do pré-boleto nº 14CT07353
</t>
  </si>
  <si>
    <t xml:space="preserve">Baixa de NF - Fluxo de 17 a 19/09				
Baixar em 17/09	 R$ 425,837.53 			
Baixa final em 17/09	 R$ 425,837.53 	Total a Baixar hoje		
14CT07353 - 12/09	 R$ 111,572.44 			
14CT07279 - 11/09		Parcial de	 R$ 320,750.52 	
Total:	 R$ 111,572.44 	Saldo	 R$ 320,750.52 	saldo da boleta utilizada
NF	DATA DA NF	VALOR	CONTRATO	
20164	11-Sep	 89,617.47 	PC-422-NBSA	19-Sep
20165	11-Sep	 39,237.87 	PC-422-NBSA	19-Sep
20159	11-Sep	105,091.56	PC-435-NBSA	19-Sep
9129	11-Sep	 95,322.68 	PC-474-NBSA	19-Sep
9130	11-Sep	 96,567.95 	PC-474-NBSA	19-Sep
TOTAL		425,837.53		
</t>
  </si>
  <si>
    <t xml:space="preserve">
NF	DATA DE EMISSÃO	VALOR	CONTRATO	DATA DE PAGAMENTO
9.129	11/09/2014	95.322,68	PC-474-NBSA	19/set
9.130	11/09/2014	96.570,11	PC-474-NBSA	19/set
20.164	11/09/2014	39.239,42	PC-422-NBSA	19/set
20.165	11/09/2014	89.618,31	PC-422-NBSA	19/set
		320.750,52			
 Offset - PB espelho = 14CO07354</t>
  </si>
  <si>
    <t xml:space="preserve">Baixa de NF - Fluxo de 16 a 18/09			
Baixar em 16/09	 R$ 265,981.15 		
Baixa final em 16/09	 R$ 265,981.15 	Total a Baixar hoje	
14CT07279 - 11/09	 R$ 56,803.07 		
14CT07353 - 12/09	 R$ 209,178.08 	Parcial de	 R$ 320,750.52 
Total:	 R$ 265,981.15 	Saldo	 R$ 111,572.44 
NF	DATA DA NF	VALOR	CONTRATO
4828	10-Sep	101,818.13	PC-429-NBSA
20129	10-Sep	 82,485.44 	PC-422-NBSA
20130	10-Sep	 81,677.58 	PC-422-NBSA
TOTAL		265,981.15	
</t>
  </si>
  <si>
    <t>14CT07398</t>
  </si>
  <si>
    <t xml:space="preserve">Esta reversão foi gerada automaticamente pela reversão do pré-boleto nº 14CT07398
</t>
  </si>
  <si>
    <t xml:space="preserve">Baixa de NF - Fluxo de 17 a 19/09			
Baixar em 17/09	 R$ 425,837.53 		
Baixa final em 17/09	 R$ 425,837.53 	Total a Baixar hoje	
14CT07353 - 12/09	 R$ 111,572.44 		
14CT07398 - 15/09	 R$ 314,265.09 	Parcial de	 R$ 580,639.12 
Total:	 R$ 425,837.53 	Saldo	 R$ 266,374.03 
NF	DATA DA NF	VALOR	CONTRATO
20164	11-Sep	 89,617.47 	PC-422-NBSA
20165	11-Sep	 39,237.87 	PC-422-NBSA
20159	11-Sep	105,091.56	PC-435-NBSA
9129	11-Sep	 95,322.68 	PC-474-NBSA
9130	11-Sep	 96,567.95 	PC-474-NBSA
TOTAL		425,837.53	
</t>
  </si>
  <si>
    <t>NF	DATA DE EMISSÃO	VALOR	CONTRATO	DATA DE PAGAMENTO
9.155	12/09/2014	93.874,69	PC-474-NBSA	20/set
9.156	12/09/2014	96.313,71	PC-474-NBSA	20/set
9.181	13/09/2014	99.634,63	PC-474-NBSA	21/set
9.184	13/09/2014	96.384,04	PC-474-NBSA	21/set
9.185	13/09/2014	97.395,92	PC-474-NBSA	21/set
9.186	13/09/2014	97.036,13	PC-474-NBSA	21/set
		580.639,12			
 Offset - PB espelho = 14CO07409</t>
  </si>
  <si>
    <t xml:space="preserve">Baixa de NF - Fluxo de 18 a 20/09			
Baixar em 18/09	 R$ 1,245,666.21 		
Baixa final em 18/09	 R$ 1,245,666.21 	Total a Baixar hoje	
14CT07398 - 15/09	 R$ 266,374.03 		
	 R$ 979,292.18 	Parcial de	
Total:	 R$ 1,245,666.21 	Saldo	-R$ 979,292.18 
NF	DATA DA NF	VALOR	CONTRATO
9155	12-Sep	 93,874.69 	PC-474-NBSA
9156	12-Sep	 96,313.71 	PC-474-NBSA
22510	12-Sep	100,968.34	PC-443-NBSA
9181	13-Sep	 99,629.69 	PC-474-NBSA
9184	13-Sep	 97,391.09 	PC-474-NBSA
9185	13-Sep	 96,380.48 	PC-474-NBSA
9186	13-Sep	 97,030.84 	PC-474-NBSA
4836	15-Sep	114,619.91	PC-429-NBSA
4840	16-Sep	 114,980.68 	PC-429-NBSA
4842	16-Sep	 114,394.41 	PC-429-NBSA
4827	16-Sep	101,023.50	PC-440-NBSA
2945	16-Sep	119,058.87	PC-446-NBSA
TOTAL		1,245,666.21	
</t>
  </si>
  <si>
    <t>14CT07543</t>
  </si>
  <si>
    <t xml:space="preserve">Esta reversão foi gerada automaticamente pela reversão do pré-boleto nº 14CT07543
</t>
  </si>
  <si>
    <t>NF	DATA DE EMISSÃO	VALOR	CONTRATO	VENCIMENTO
8.229	18/09/2014	128100.45	PC-473-NBSA	26/set
8.227	18/09/2014	219575.38	PC-473-NBSA	26/set
		347675.83	BOLETA No. 	
 Offset - PB espelho = 14CO07546</t>
  </si>
  <si>
    <t>14CT07679</t>
  </si>
  <si>
    <t xml:space="preserve">Esta reversão foi gerada automaticamente pela reversão do pré-boleto nº 14CT07679
</t>
  </si>
  <si>
    <t>estorno da boleta a pedido do Flavio Beato</t>
  </si>
  <si>
    <t>NF	DATA DE EMISSÃO	VALOR	CONTRATO	DATA DE PAGAMENTO
8.266	19/09/2014	109.421,55	PC-473-NBSA	29/set
6.325	19/09/2014	64.748,16	PC-494-NBSA	29/set
		174.169,71		 	 
 Offset - PB espelho = 14CO07680</t>
  </si>
  <si>
    <t>Luciano Bozza</t>
  </si>
  <si>
    <t>14CT07681</t>
  </si>
  <si>
    <t xml:space="preserve">Esta reversão foi gerada automaticamente pela reversão do pré-boleto nº 14CT07681
</t>
  </si>
  <si>
    <t>NF	DATA DE EMISSÃO	VALOR	CONTRATO	DATA DE PAGAMENTO
8.266	19/09/2014	109.421,55	PC-473-NBSA	29/set
		109.421,55		
 Offset - PB espelho = 14CO07682</t>
  </si>
  <si>
    <t>14CT07748</t>
  </si>
  <si>
    <t xml:space="preserve">Esta reversão foi gerada automaticamente pela reversão do pré-boleto nº 14CT07748
</t>
  </si>
  <si>
    <t xml:space="preserve">Baixa de NF - Fluxo de 01 a 03/10			
Baixar em 01/10	 R$ 1,099,208.73 		
14CT07748 - 02/10	 R$ 104,955.90 		
14CT07903 - 02/10	 R$ 295,270.19 	Parcial de	 R$ 1,599,834.90 
Total:	 R$ 400,226.09 	Saldo	 R$ 1,304,564.71 
NF	DATA DA NF	VALOR	CONTRATO
8347	25-Sep	112,839.82	PC-426-NBSA
6414	25-Sep	 190,393.21 	PC-434-NBSA
6418	25-Sep	 189,260.32 	PC-434-NBSA
4387	25-Sep	95,110.95	PC-423-NBSA
1523	25-Sep	 97,532.23 	PC-456-NBSA
1524	25-Sep	 89,216.05 	PC-456-NBSA
4085	25-Sep	 106,115.29 	PC-490-NBSA
4086	25-Sep	 105,008.38 	PC-490-NBSA
8339	25-Sep	113,732.48	PC-473-NBSA
TOTAL		1,099,208.73	
</t>
  </si>
  <si>
    <t>NF	DATA DE EMISSÃO	VALOR	CONTRATO	DATA DE PAGAMENTO
4.075	24/09/2014	104.955,90	PC-490-NBSA	02/out
		104.955,90		
 Offset - PB espelho = 14CO07749</t>
  </si>
  <si>
    <t>14CT07903</t>
  </si>
  <si>
    <t xml:space="preserve">Esta reversão foi gerada automaticamente pela reversão do pré-boleto nº 14CT07903
</t>
  </si>
  <si>
    <t xml:space="preserve">Baixa de NF - Fluxo de 30 a 02/10			
Baixar em 30/09	 R$ 1,304,564.71 		
Baixa final em 30/09	 R$ 1,304,564.71 	Total a Baixar hoje	
14CT07903 - 02/10	 R$ 1,304,564.71 	Parcial de	 R$ 1,599,834.90 
Total:	 R$ 1,304,564.71 	Saldo	 R$ 295,270.19 
NF	DATA DA NF	VALOR	CONTRATO
4078	24-Sep	 104,955.62 	PC-490-NBSA
4079	24-Sep	 104,086.42 	PC-490-NBSA
4080	24-Sep	 106,674.46 	PC-490-NBSA
4081	24-Sep	 105,940.06 	PC-490-NBSA
4082	24-Sep	 102,138.90 	PC-490-NBSA
4083	24-Sep	 105,718.29 	PC-490-NBSA
2432	24-Sep	6,168.49	PC-427-NBSA
8326	24-Sep	95,675.08	PC-473-NBSA
2970	24-Sep	32,036.00	PC-433-NBSA
22570	24-Sep	105,579.24	PC-423-NBSA
4869	24-Sep	100,479.01	PC-443-NBSA
8330	24-Sep	 111,083.05 	PC-448-NBSA
8331	24-Sep	 112,281.15 	PC-448-NBSA
8332	24-Sep	 111,748.94 	PC-448-NBSA
TOTAL		1,304,564.71	
</t>
  </si>
  <si>
    <t>NF	DATA DE EMISSÃO	VALOR	CONTRATO	DATA DE PAGAMENTO
8.326	24/09/2014	95.675,69	PC-473-NBSA	02/out
957	24/09/2014	82.115,52	PC-484-NBSA	02/out
958	24/09/2014	83.459,38	PC-484-NBSA	02/out
959	24/09/2014	81.481,54	PC-484-NBSA	02/out
960	24/09/2014	81.346,99	PC-484-NBSA	02/out
8.330	24/09/2014	111.083,05	PC-448-NBSA	02/out
8.331	24/09/2014	112.281,15	PC-448-NBSA	02/out
8.332	24/09/2014	111.751,63	PC-448-NBSA	02/out
4078	24/09/2014	104.955,62	PC-490-NBSA	02/out
4080	24/09/2014	106.674,46	PC-490-NBSA	02/out
4079	24/09/2014	104.086,42	PC-490-NBSA	02/out
4081	24/09/2014	105.940,06	PC-490-NBSA	02/out
4082	24/09/2014	102.138,90	PC-490-NBSA	02/out
4083	24/09/2014	105.720,51	PC-490-NBSA	02/out
4085	25/09/2014	106.115,29	PC-490-NBSA	03/out
4086	25/09/2014	105.008,69	PC-490-NBSA	03/out
		1.599.834,90			
 Offset - PB espelho = 14CO07904</t>
  </si>
  <si>
    <t xml:space="preserve">Baixa de NF - Fluxo de 01 a 03/10			
Baixar em 01/10	 R$ 1,099,208.73 		
14CT07748 - 02/10	 R$ 104,955.90 		
14CT07903 - 02/10	 R$ 295,270.19 		
		Parcial de	 R$ 1,599,834.90 
Total:	 R$ 400,226.09 	Saldo	 R$ 1,304,564.71 
NF	DATA DA NF	VALOR	CONTRATO
8347	25-Sep	112,839.82	PC-426-NBSA
6414	25-Sep	 190,393.21 	PC-434-NBSA
6418	25-Sep	 189,260.32 	PC-434-NBSA
4387	25-Sep	95,110.95	PC-423-NBSA
1523	25-Sep	 97,532.23 	PC-456-NBSA
1524	25-Sep	 89,216.05 	PC-456-NBSA
4085	25-Sep	 106,115.29 	PC-490-NBSA
4086	25-Sep	 105,008.38 	PC-490-NBSA
8339	25-Sep	113,732.48	PC-473-NBSA
TOTAL		1,099,208.73	
</t>
  </si>
  <si>
    <t>14CT07917</t>
  </si>
  <si>
    <t xml:space="preserve">Esta reversão foi gerada automaticamente pela reversão do pré-boleto nº 14CT07917
</t>
  </si>
  <si>
    <t xml:space="preserve">Baixa de NF - Fluxo de 01 a 03/10			
Baixar em 01/10	 R$ 1,099,208.73 		
14CT07748 - 02/10	 R$ 104,955.90 		
14CT07903 - 02/10	 R$ 295,270.19 		
14CT07917 - 03/10	 R$ 218,691.65 		
	 R$ 480,290.99 	Parcial de	 R$ 1,599,834.90 
Total:	 R$ 1,099,208.73 	Saldo	 R$ 1,304,564.71 
NF	DATA DA NF	VALOR	CONTRATO
8347	25-Sep	112,839.82	PC-426-NBSA
6414	25-Sep	 190,393.21 	PC-434-NBSA
6418	25-Sep	 189,260.32 	PC-434-NBSA
4387	25-Sep	95,110.95	PC-423-NBSA
1523	25-Sep	 97,532.23 	PC-456-NBSA
1524	25-Sep	 89,216.05 	PC-456-NBSA
4085	25-Sep	 106,115.29 	PC-490-NBSA
4086	25-Sep	 105,008.38 	PC-490-NBSA
8339	25-Sep	113,732.48	PC-473-NBSA
TOTAL		1,099,208.73	
</t>
  </si>
  <si>
    <t>NF	DATA DE EMISSÃO	VALOR	CONTRATO	VENCIMENTO
8.339	25/09/2014	113736.03	PC-473-NBSA	03/out
4.078	24/09/2014	104955.62	PC-490-NBSA	02/out
		 R$ 218,691.65 	BOLETA No 	
 Offset - PB espelho = 14CO07990</t>
  </si>
  <si>
    <t>14CT08018</t>
  </si>
  <si>
    <t xml:space="preserve">Esta reversão foi gerada automaticamente pela reversão do pré-boleto nº 14CT08018
</t>
  </si>
  <si>
    <t xml:space="preserve">Baixa de NF - Fluxo de 02 a 06/10			
Baixar em 02/10	 R$ 1,335,243.14 		
14CT08018 - 06/10	 R$ 17,773.67 	Parcial de	 R$ 17,773.67 
Total:	 R$ 17,773.67 	Saldo	 R$ -   
NF	DATA DA NF	VALOR	CONTRATO
9436	26-Sep	 88,453.02 	PC-474-NBSA
9444	26-Sep	 92,656.55 	PC-474-NBSA
4910	26-Sep	 103,885.70 	PC-472-NBSA
4911	26-Sep	 106,022.08 	PC-472-NBSA
4914	26-Sep	 100,346.71 	PC-472-NBSA
4915	26-Sep	 104,461.81 	PC-472-NBSA
4091	26-Sep	 106,110.30 	PC-490-NBSA
4092	26-Sep	 105,593.82 	PC-490-NBSA
4093	26-Sep	 105,247.41 	PC-490-NBSA
6436	26-Sep	 102,886.85 	PC-434-NBSA
6456	26-Sep	 103,980.40 	PC-434-NBSA
6458	26-Sep	111,416.32	PC-434-NBSA
6459	26-Sep	104,182.17	PC-434-NBSA
TOTAL		1,335,243.14	
</t>
  </si>
  <si>
    <t>NF	DATA DE EMISSÃO	VALOR	CONTRATO	VENCIMENTO
9.436	26/09/2014	88453.02	PC-474-NBSA	04/out
9.444	26/09/2014	92656.98	PC-474-NBSA	04/out
4.091	26/09/2014	106113.43	PC-490-NBSA	04/out
4.092	26/09/2014	105593.82	PC-490-NBSA	04/out
4.093	26/09/2014	105247.41	PC-490-NBSA	04/out
		 R$ 498,064.66 	BOLETA No 	
 Offset - PB espelho = 14CO08020</t>
  </si>
  <si>
    <t xml:space="preserve">Baixa de NF - Fluxo de 01 a 03/10			
Baixar em 01/10	 R$ 1,099,208.73 		
14CT07748 - 02/10	 R$ 104,955.90 		
14CT07903 - 02/10	 R$ 295,270.19 		
14CT07917 - 03/10	 R$ 218,691.65 		
14CT08018 - 04/10	 R$ 480,290.99 	Parcial de	 R$ 498,064.66 
Total:	 R$ 1,099,208.73 	Saldo	 R$ 17,773.67 
NF	DATA DA NF	VALOR	CONTRATO
8347	25-Sep	112,839.82	PC-426-NBSA
6414	25-Sep	 190,393.21 	PC-434-NBSA
6418	25-Sep	 189,260.32 	PC-434-NBSA
4387	25-Sep	95,110.95	PC-423-NBSA
1523	25-Sep	 97,532.23 	PC-456-NBSA
1524	25-Sep	 89,216.05 	PC-456-NBSA
4085	25-Sep	 106,115.29 	PC-490-NBSA
4086	25-Sep	 105,008.38 	PC-490-NBSA
8339	25-Sep	113,732.48	PC-473-NBSA
TOTAL		1,099,208.73	
</t>
  </si>
  <si>
    <t>14CT08174</t>
  </si>
  <si>
    <t xml:space="preserve">Esta reversão foi gerada automaticamente pela reversão do pré-boleto nº 14CT08174
</t>
  </si>
  <si>
    <t xml:space="preserve">Baixa de NF - Fluxo de 30 a 03/11			
Baixar em 30/10	 R$ 1,654,834.92 		
14CT08177 - 03/11	 R$ 423,504.82 		
14CT08174 - 03/11	 R$ 10,176.95 		
14CT09076 - 03/11	 R$ 954,367.70 		
	 R$ 266,785.45 	Parcial de	 R$ -   
Total:	 R$ 1,654,834.92 	Saldo	-R$ 10,176.95 
NF	DATA DA NF	VALOR	CONTRATO
5111	24-Oct	98,491.63	PC-472-NBSA
9807	24-Oct	104,735.69	PC-474-NBSA
9806	24-Oct	93,666.95	PC-493-NBSA
4455	24-Oct	 126,743.59 	PC-490-NBSA
4463	24-Oct	 125,693.43 	PC-490-NBSA
4465	24-Oct	 125,693.43 	PC-490-NBSA
4467	24-Oct	 127,610.80 	PC-490-NBSA
4472	24-Oct	 124,393.74 	PC-490-NBSA
4474	24-Oct	 124,774.53 	PC-490-NBSA
3059	24-Oct	 103,525.69 	PC-454-NBSA
3064	24-Oct	 104,166.10 	PC-454-NBSA
4461	24-Oct	115,466.21	PC-458-NBSA
2481	24-Oct	100,742.72	PC-427-NBSA
6316	24-Oct	 89,664.49 	PC-439-NBSA
6317	24-Oct	 89,465.92 	PC-439-NBSA
TOTAL		1,654,834.92	
</t>
  </si>
  <si>
    <t>João Chrestani - 150 mts - ago/set (Rolagem 14CT00283 Carimbado) Offset - PB espelho = 14CO08313</t>
  </si>
  <si>
    <t>14CT08176</t>
  </si>
  <si>
    <t>Rolagem 14CT08176 Carimbado</t>
  </si>
  <si>
    <t>Coteminas - 750 tons - ago/set Offset - PB espelho = 14CO05413 (Rolagem 14CT05412 Carimbado) Offset - PB espelho = 14CO08192</t>
  </si>
  <si>
    <t>14CT08177</t>
  </si>
  <si>
    <t xml:space="preserve">Esta reversão foi gerada automaticamente pela reversão do pré-boleto nº 14CT08177
</t>
  </si>
  <si>
    <t>Belmiro Catelan - 510 tons - ago/set 13 (Rolagem 13CT05872 Carimbado) Offset - PB espelho = 14CO08250</t>
  </si>
  <si>
    <t>14CT08175</t>
  </si>
  <si>
    <t xml:space="preserve">Esta reversão foi gerada automaticamente pela reversão do pré-boleto nº 14CT08175
</t>
  </si>
  <si>
    <t xml:space="preserve">Baixa de NF - Fluxo de 23 a 25/10			
Baixar em 23/10	 R$ 2,976,346.44 		
14CT08786 - 27/10	 R$ 1,104,748.99 		
14CT08838 - 28/10	 R$ 439,943.90 		
14CT08172 - 03/11	 R$ 192,270.99 		
14CT08173 - 03/11	 R$ 1,037,500.00 		
14CT08175 - 03/11	 R$ 201,882.56 	Parcial de	 R$ 422,755.00 
Total:	 R$ 1,544,692.89 	Saldo	 R$ 220,872.44 
NF	DATA DA NF	VALOR	CONTRATO
5017	17-Oct	 101,986.47 	PC-442-NBSA
5020	17-Oct	 36,119.37 	PC-442-NBSA
5021	17-Oct	 13,104.41 	PC-442-NBSA
5022	17-Oct	 42,966.42 	PC-442-NBSA
5024	17-Oct	 88,986.53 	PC-444-NBSA
5025	17-Oct	 88,189.06 	PC-444-NBSA
5064	17-Oct	 23,033.88 	PC-472-NBSA
5065	17-Oct	 99,473.40 	PC-472-NBSA
5066	17-Oct	 97,201.08 	PC-472-NBSA
5067	17-Oct	 77,047.74 	PC-472-NBSA
5068	17-Oct	 88,208.34 	PC-472-NBSA
5069	17-Oct	 82,354.06 	PC-472-NBSA
9757	17-Oct	 98,328.51 	PC-474-NBSA
9758	17-Oct	 98,165.80 	PC-474-NBSA
9759	17-Oct	 104,732.59 	PC-474-NBSA
9761	17-Oct	104,737.59	PC-493-NBSA
6793	17-Oct	 105,369.33 	PC-434-NBSA
6794	17-Oct	 106,754.25 	PC-434-NBSA
6795	17-Oct	 83,922.31 	PC-434-NBSA
6796	17-Oct	 107,062.01 	PC-434-NBSA
6797	17-Oct	 95,824.93 	PC-434-NBSA
9764	18-Oct	 97,404.54 	PC-493-NBSA
9765	18-Oct	 99,052.54 	PC-493-NBSA
9766	18-Oct	 88,377.67 	PC-493-NBSA
9767	18-Oct	 103,714.11 	PC-493-NBSA
9763	18-Oct	104,127.20	PC-474-NBSA
6802	10/20/2014	 100,457.82 	PC-434-NBSA
6803	10/20/2014	 99,523.06 	PC-434-NBSA
2096	10/17/2014	 8,733.57 	PC-447-NBSA
2097	10/17/2014	 115,234.00 	PC-447-NBSA
2099	10/17/2014	 112,080.08 	PC-447-NBSA
2102	10/17/2014	 8,849.72 	PC-447-NBSA
2106	10/17/2014	 8,930.13 	PC-447-NBSA
2108	10/17/2014	 8,952.46 	PC-447-NBSA
2110	10/17/2014	 110,316.27 	PC-447-NBSA
2112	10/17/2014	 53,294.88 	PC-447-NBSA
2114	10/17/2014	 113,730.31 	PC-447-NBSA
TOTAL		2,976,346.44	
</t>
  </si>
  <si>
    <t>Ricardo Uemura - 102 tons - ago/set (Rolagem 13CT04585 Carimbado) Offset - PB espelho = 14CO08332</t>
  </si>
  <si>
    <t xml:space="preserve">Baixa de NF - Fluxo de 29 a 31/10				
Baixar em 29/10	 R$ 755,683.84 	- R$ 143.816.30 ref 28/10 - PC-482-NBSA		
14CT08175 - 03/11	 R$ 117,860.79 			
	 R$ 637,823.05 	Parcial de	 R$ -   	
Total:	 R$ 117,860.79 	Saldo	-R$ 117,860.79 	saldo da boleta utilizada
NF	DATA DA NF	VALOR	CONTRATO	
9799	23-Oct	 101,808.10 	PC-493-NBSA	31-Oct
9800	23-Oct	 103,458.45 	PC-493-NBSA	31-Oct
3056	23-Oct	103,186.30	PC-454-NBSA	31-Oct
2473	10/23/2014	 98,548.27 	PC-427-NBSA	10/31/2014
2476	10/23/2014	 3,896.85 	PC-427-NBSA	10/31/2014
2477	10/23/2014	 100,544.31 	PC-427-NBSA	10/31/2014
2479	10/23/2014	 100,425.26 	PC-427-NBSA	10/31/2014
TOTAL		611,867.54		
</t>
  </si>
  <si>
    <t xml:space="preserve">Baixa de NF - Fluxo de 24 a 28/10			
Baixar em 24/10	 R$ 1,143,703.59 		
14CT08984 - 30/10	 R$ 666,816.52 		
14CT09017 - 31/10	 R$ 373,875.42 		
14CT08175 - 03/11	 R$ 103,011.65 	Parcial de	 R$ 220,872.44 
Total:	 R$ 1,143,703.59 	Saldo	 R$ 117,860.79 
NF	DATA DA NF	VALOR	CONTRATO
5035	10/21/2014	100,980.18	PC-444-NBSA
3040	10/21/2014	 105,431.26 	PC-454-NBSA
3041	10/21/2014	 104,204.15 	PC-454-NBSA
9778	10/21/2014	102,723.89	PC-474-NBSA
6805	10/21/2014	 96,469.18 	PC-434-NBSA
6807	10/21/2014	 99,757.19 	PC-434-NBSA
6809	10/21/2014	 95,812.16 	PC-434-NBSA
6810	10/21/2014	 97,579.16 	PC-434-NBSA
6812	10/21/2014	 99,499.41 	PC-434-NBSA
2134	10/21/2014	 4,311.16 	PC-447-NBSA
2135	10/21/2014	 26,075.12 	PC-447-NBSA
2136	10/21/2014	 4,333.30 	PC-447-NBSA
2137	10/21/2014	 112,148.04 	PC-447-NBSA
4551	10/21/2014	94,379.39	PC-423-NBSA
TOTAL		1,143,703.59	
</t>
  </si>
  <si>
    <t xml:space="preserve">Baixa de NF - Fluxo de 24 a 28/10			
Baixar em 24/10	 R$ 642,399.05 		
14CT08175 - 03/11	 R$ 642,399.05 	Parcial de	 R$ 1,909,943.42 
Total:	 R$ 642,399.05 	Saldo	 R$ 1,267,544.37 
NF	DATA DA NF	VALOR	CONTRATO
5026	10/20/2014	100,940.72	PC-444-NBSA
4384	10/20/2014	 77,457.31 	PC-486-NBSA
4385	10/20/2014	 35,622.23 	PC-486-NBSA
4386	10/20/2014	 110,310.59 	PC-486-NBSA
3036	10/20/2014	101,517.43	PC-433-NBSA
2116	10/20/2014	 108,871.30 	PC-447-NBSA
2118	10/20/2014	 107,679.47 	PC-447-NBSA
TOTAL		642,399.05	
</t>
  </si>
  <si>
    <t>14CT08171</t>
  </si>
  <si>
    <t>Rolagem 14CT08171 Carimbado</t>
  </si>
  <si>
    <t>SC-5007-NBSA - Tritex Offset - PB espelho = 14CO06446 (Rolagem 14CT06445 Carimbado) Offset - PB espelho = 14CO08191</t>
  </si>
  <si>
    <t xml:space="preserve">Baixa de NF - Fluxo de 29 a 31/10				
Baixar em 29/10	 R$ 755,683.84 	- R$ 143.816.30 ref 28/10 - PC-482-NBSA		
14CT08175 - 03/11	 R$ 117,860.79 			
14CT08174 - 03/11	 R$ 637,823.05 	Parcial de	 R$ 648,000.00 	
Total:	 R$ 117,860.79 	Saldo	 R$ 10,176.95 	saldo da boleta utilizada
NF	DATA DA NF	VALOR	CONTRATO	
9799	23-Oct	 101,808.10 	PC-493-NBSA	31-Oct
9800	23-Oct	 103,458.45 	PC-493-NBSA	31-Oct
3056	23-Oct	103,186.30	PC-454-NBSA	31-Oct
2473	10/23/2014	 98,548.27 	PC-427-NBSA	10/31/2014
2476	10/23/2014	 3,896.85 	PC-427-NBSA	10/31/2014
2477	10/23/2014	 100,544.31 	PC-427-NBSA	10/31/2014
2479	10/23/2014	 100,425.26 	PC-427-NBSA	10/31/2014
TOTAL		611,867.54		
</t>
  </si>
  <si>
    <t>14CT08173</t>
  </si>
  <si>
    <t xml:space="preserve">Esta reversão foi gerada automaticamente pela reversão do pré-boleto nº 14CT08173
</t>
  </si>
  <si>
    <t xml:space="preserve">Baixa de NF - Fluxo de 23 a 25/10			
Baixar em 23/10	 R$ 2,976,346.44 		
14CT08786 - 27/10	 R$ 1,104,748.99 		
14CT08838 - 28/10	 R$ 439,943.90 		
14CT08172 - 03/11	 R$ 192,270.99 		
14CT08173 - 03/11	 R$ 1,037,500.00 	Parcial de	
Total:	 R$ 1,544,692.89 	Saldo	-R$ 439,943.90 
NF	DATA DA NF	VALOR	CONTRATO
5017	17-Oct	 101,986.47 	PC-442-NBSA
5020	17-Oct	 36,119.37 	PC-442-NBSA
5021	17-Oct	 13,104.41 	PC-442-NBSA
5022	17-Oct	 42,966.42 	PC-442-NBSA
5024	17-Oct	 88,986.53 	PC-444-NBSA
5025	17-Oct	 88,189.06 	PC-444-NBSA
5064	17-Oct	 23,033.88 	PC-472-NBSA
5065	17-Oct	 99,473.40 	PC-472-NBSA
5066	17-Oct	 97,201.08 	PC-472-NBSA
5067	17-Oct	 77,047.74 	PC-472-NBSA
5068	17-Oct	 88,208.34 	PC-472-NBSA
5069	17-Oct	 82,354.06 	PC-472-NBSA
9757	17-Oct	 98,328.51 	PC-474-NBSA
9758	17-Oct	 98,165.80 	PC-474-NBSA
9759	17-Oct	 104,732.59 	PC-474-NBSA
9761	17-Oct	104,737.59	PC-493-NBSA
6793	17-Oct	 105,369.33 	PC-434-NBSA
6794	17-Oct	 106,754.25 	PC-434-NBSA
6795	17-Oct	 83,922.31 	PC-434-NBSA
6796	17-Oct	 107,062.01 	PC-434-NBSA
6797	17-Oct	 95,824.93 	PC-434-NBSA
9764	18-Oct	 97,404.54 	PC-493-NBSA
9765	18-Oct	 99,052.54 	PC-493-NBSA
9766	18-Oct	 88,377.67 	PC-493-NBSA
9767	18-Oct	 103,714.11 	PC-493-NBSA
9763	18-Oct	104,127.20	PC-474-NBSA
6802	10/20/2014	 100,457.82 	PC-434-NBSA
6803	10/20/2014	 99,523.06 	PC-434-NBSA
2096	10/17/2014	 8,733.57 	PC-447-NBSA
2097	10/17/2014	 115,234.00 	PC-447-NBSA
2099	10/17/2014	 112,080.08 	PC-447-NBSA
2102	10/17/2014	 8,849.72 	PC-447-NBSA
2106	10/17/2014	 8,930.13 	PC-447-NBSA
2108	10/17/2014	 8,952.46 	PC-447-NBSA
2110	10/17/2014	 110,316.27 	PC-447-NBSA
2112	10/17/2014	 53,294.88 	PC-447-NBSA
2114	10/17/2014	 113,730.31 	PC-447-NBSA
TOTAL		2,976,346.44	
</t>
  </si>
  <si>
    <t>Marisa Bortolini - 260 mts - ago/set (Rolagem 13CT04175 Carimbado) Offset - PB espelho = 14CO08289</t>
  </si>
  <si>
    <t>14CT08172</t>
  </si>
  <si>
    <t xml:space="preserve">Esta reversão foi gerada automaticamente pela reversão do pré-boleto nº 14CT08172
</t>
  </si>
  <si>
    <t xml:space="preserve">Baixa de NF - Fluxo de 23 a 25/10			
Baixar em 23/10	 R$ 2,976,346.44 		
14CT08786 - 27/10	 R$ 1,104,748.99 		
14CT08838 - 28/10	 R$ 439,943.90 	Parcial de	 R$ 1,438,769.37 
14CT08172 - 03/11	 R$ 192,270.99 		
Total:	 R$ 1,544,692.89 	Saldo	 R$ 998,825.47 
NF	DATA DA NF	VALOR	CONTRATO
5017	17-Oct	 101,986.47 	PC-442-NBSA
5020	17-Oct	 36,119.37 	PC-442-NBSA
5021	17-Oct	 13,104.41 	PC-442-NBSA
5022	17-Oct	 42,966.42 	PC-442-NBSA
5024	17-Oct	 88,986.53 	PC-444-NBSA
5025	17-Oct	 88,189.06 	PC-444-NBSA
5064	17-Oct	 23,033.88 	PC-472-NBSA
5065	17-Oct	 99,473.40 	PC-472-NBSA
5066	17-Oct	 97,201.08 	PC-472-NBSA
5067	17-Oct	 77,047.74 	PC-472-NBSA
5068	17-Oct	 88,208.34 	PC-472-NBSA
5069	17-Oct	 82,354.06 	PC-472-NBSA
9757	17-Oct	 98,328.51 	PC-474-NBSA
9758	17-Oct	 98,165.80 	PC-474-NBSA
9759	17-Oct	 104,732.59 	PC-474-NBSA
9761	17-Oct	104,737.59	PC-493-NBSA
6793	17-Oct	 105,369.33 	PC-434-NBSA
6794	17-Oct	 106,754.25 	PC-434-NBSA
6795	17-Oct	 83,922.31 	PC-434-NBSA
6796	17-Oct	 107,062.01 	PC-434-NBSA
6797	17-Oct	 95,824.93 	PC-434-NBSA
9764	18-Oct	 97,404.54 	PC-493-NBSA
9765	18-Oct	 99,052.54 	PC-493-NBSA
9766	18-Oct	 88,377.67 	PC-493-NBSA
9767	18-Oct	 103,714.11 	PC-493-NBSA
9763	18-Oct	104,127.20	PC-474-NBSA
6802	10/20/2014	 100,457.82 	PC-434-NBSA
6803	10/20/2014	 99,523.06 	PC-434-NBSA
2096	10/17/2014	 8,733.57 	PC-447-NBSA
2097	10/17/2014	 115,234.00 	PC-447-NBSA
2099	10/17/2014	 112,080.08 	PC-447-NBSA
2102	10/17/2014	 8,849.72 	PC-447-NBSA
2106	10/17/2014	 8,930.13 	PC-447-NBSA
2108	10/17/2014	 8,952.46 	PC-447-NBSA
2110	10/17/2014	 110,316.27 	PC-447-NBSA
2112	10/17/2014	 53,294.88 	PC-447-NBSA
2114	10/17/2014	 113,730.31 	PC-447-NBSA
TOTAL		2,976,346.44	
</t>
  </si>
  <si>
    <t>Kappes - 255 tons (Rolagem 13CT03579 Carimbado) Offset - PB espelho = 14CO08285</t>
  </si>
  <si>
    <t xml:space="preserve">Baixa de NF - Fluxo de 16 a 20/10			
Baixar em 16/10	 R$ 704,283.60 		
14CT08643 - 20/10	 R$ 51,316.21 		
14CT08664 - 20/10	 R$ 246,427.43 		
13CT03578 - 03/11	 R$ 217,483.38 	Parcial de	 R$ 406,000.00 
14CT08177 - 03/11	 R$ 189,056.58 		
Total:	 R$ 515,227.02 	Saldo	 R$ 188,516.62 
NF	DATA DA NF	VALOR	CONTRATO
4266	10/10/2014	123,158.58	PC-485-NBSA
4267	10/10/2014	 121,587.08 	PC-486-NBSA
4269	10/10/2014	 1,677.42 	PC-486-NBSA
20617	10/10/2014	80,294.69	PC-422-NBSA
43601	10/11/2014	 121,789.35 	PC-480-NBSA
43602	10/11/2014	 119,919.72 	PC-480-NBSA
43614	10/11/2014	 6,692.01 	PC-480-NBSA
43615	10/11/2014	 129,164.74 	PC-480-NBSA
TOTAL		704,283.60	
</t>
  </si>
  <si>
    <t>14CT08398</t>
  </si>
  <si>
    <t xml:space="preserve">Esta reversão foi gerada automaticamente pela reversão do pré-boleto nº 14CT08398
</t>
  </si>
  <si>
    <t xml:space="preserve">Baixa de NF - Fluxo de 02 a 06/10			
Baixar em 02/10	 R$ 1,335,243.14 		
14CT08398 - 08/10	 R$ 172,514.11 		
14CT08018 - 06/10	 R$ 17,773.67 	Parcial de	
Total:	 R$ 190,287.78 	Saldo	-R$ 17,773.67 
NF	DATA DA NF	VALOR	CONTRATO
9436	26-Sep	 88,453.02 	PC-474-NBSA
9444	26-Sep	 92,656.55 	PC-474-NBSA
4910	26-Sep	 103,885.70 	PC-472-NBSA
4911	26-Sep	 106,022.08 	PC-472-NBSA
4914	26-Sep	 100,346.71 	PC-472-NBSA
4915	26-Sep	 104,461.81 	PC-472-NBSA
4091	26-Sep	 106,110.30 	PC-490-NBSA
4092	26-Sep	 105,593.82 	PC-490-NBSA
4093	26-Sep	 105,247.41 	PC-490-NBSA
6436	26-Sep	 102,886.85 	PC-434-NBSA
6456	26-Sep	 103,980.40 	PC-434-NBSA
6458	26-Sep	111,416.32	PC-434-NBSA
6459	26-Sep	104,182.17	PC-434-NBSA
TOTAL		1,335,243.14	
</t>
  </si>
  <si>
    <t>NF	DATA DE EMISSÃO	VALOR	CONTRATO	VENCIMENTO
9.521	30/09/2014	84387.43	PC-474-NBSA	08/out
9.523	30/09/2014	88126.68	PC-474-NBSA	08/out
		 R$ 172,514.11 	BOLETA No 	
 Offset - PB espelho = 14CO08440</t>
  </si>
  <si>
    <t>14CT08542</t>
  </si>
  <si>
    <t xml:space="preserve">Esta reversão foi gerada automaticamente pela reversão do pré-boleto nº 14CT08542
</t>
  </si>
  <si>
    <t>Compra de dolar para baixar o hedge ref. aos pre boletos 13CT02748 e 13CT02796 (boletas bradesco) solicitados em 28/08/14 e 29/08/14 respectivamente. Offset - PB espelho = 14CO08543</t>
  </si>
  <si>
    <t>14CT08557</t>
  </si>
  <si>
    <t xml:space="preserve">Esta reversão foi gerada automaticamente pela reversão do pré-boleto nº 14CT08557
</t>
  </si>
  <si>
    <t>NF	DATA DE EMISSÃO	VALOR	CONTRATO	VENCIMENTO
20.465	2/10/2014	 R$ 96,094.49 	PC-422-NBSA	10/10/2014
20.464	2/10/2014	 R$ 97,046.63 	PC-422-NBSA	10/10/2014
20.479	3/10/2014	 R$ 96,451.29 	PC-422-NBSA	13/10/2014
20.507	3/10/2014	 R$ 97,327.94 	PC-422-NBSA	13/10/2014
20.504	3/10/2014	 R$ 3,236.73 	PC-422-NBSA	13/10/2014
9556	2/10/2014	 R$ 87,257.25 	PC-474-NBSA	10/10/2014
9591	3/10/2014	 R$ 95,392.61 	PC-474-NBSA	13/10/2014
9592	3/10/2014	 R$ 98,113.15 	PC-474-NBSA	13/10/2014
9593	3/10/2014	 R$ 98,755.65 	PC-474-NBSA	13/10/2014
9595	3/10/2014	 R$ 83,649.16 	PC-474-NBSA	13/10/2014
9581	3/10/2014	 R$ 97,214.67 	PC-474-NBSA	13/10/2014
9583	3/10/2014	 R$ 94,581.66 	PC-474-NBSA	13/10/2014
4138	2/10/2014	 R$ 111,355.71 	PC-485-NBSA	10/10/2014
4139	2/10/2014	 R$ 111,311.67 	PC-485-NBSA	10/10/2014
4140	2/10/2014	 R$ 17,437.86 	PC-485-NBSA	10/10/2014
4144	2/10/2014	 R$ 111,720.10 	PC-485-NBSA	10/10/2014
4146	2/10/2014	 R$ 106,124.35 	PC-485-NBSA	10/10/2014
4147	2/10/2014	 R$ 17,437.86 	PC-485-NBSA	10/10/2014
4153	2/10/2014	 R$ 112,588.69 	PC-485-NBSA	10/10/2014
4155	2/10/2014	 R$ 17,525.93 	PC-485-NBSA	10/10/2014
4156	2/10/2014	 R$ 110,783.25 	PC-485-NBSA	10/10/2014
4157	2/10/2014	 R$ 111,575.88 	PC-485-NBSA	10/10/2014
4158	2/10/2014	 R$ 112,236.41 	PC-485-NBSA	10/10/2014
4159	2/10/2014	 R$ 17,349.79 	PC-485-NBSA	10/10/2014
4160	2/10/2014	 R$ 17,349.79 	PC-485-NBSA	10/10/2014
4148	2/10/2014	 R$ 110,155.00 	PC-486-NBSA	10/10/2014
4149	2/10/2014	 R$ 1,784.51 	PC-486-NBSA	10/10/2014
4176	3/10/2014	 R$ 108,774.96 	PC-490-NBSA	13/10/2014
4179	3/10/2014	 R$ 107,616.19 	PC-490-NBSA	13/10/2014
4180	3/10/2014	 R$ 102,158.57 	PC-490-NBSA	13/10/2014
		 R$ 2,450,407.75 	BOLETA No 	
 Offset - PB espelho = 14CO08559</t>
  </si>
  <si>
    <t>Rolagem 14CT08557 Carimbado</t>
  </si>
  <si>
    <t xml:space="preserve">Baixa de NF - Fluxo de 13 a 15/10			
Baixar em 13/10	 R$ 518,395.59 		
14CT08557 - 13/10	 R$ 518,395.59 	Parcial de	 R$ 2,395,510.51 
Total:	 R$ 518,395.59 	Saldo	 R$ 1,877,114.92 
NF	DATA DA NF	VALOR	CONTRATO
4217	7-Oct	 88,037.18 	PC-486-NBSA
4216	7-Oct	 970.38 	PC-486-NBSA
4215	7-Oct	 107,819.99 	PC-486-NBSA
43510	7-Oct	101,444.91	PC-480-NBSA
43513	7-Oct	 119,814.76 	PC-480-NBSA
43518	7-Oct	 100,308.37 	PC-480-NBSA
TOTAL		518,395.59	
</t>
  </si>
  <si>
    <t>14CT08614</t>
  </si>
  <si>
    <t xml:space="preserve">Esta reversão foi gerada automaticamente pela reversão do pré-boleto nº 14CT08614
</t>
  </si>
  <si>
    <t>Pré Boleto	Data Solicitação	Tx Reversão	       R$	                    USD
13CT02854	08/09/2014	 2,300677 	-13.301,34 	-5.781,49 
13CT02854	09/09/2014	 2,300677 	-12.949,58 	-5.628,60 
13CT02854	10/09/2014	 2,300677 	-750,00 	                   -325,99 
13CT02854	11/09/2014	 2,300677 	-218.577,89 	-95.005,90 
 Offset - PB espelho = 14CO08629</t>
  </si>
  <si>
    <t>14CT08610</t>
  </si>
  <si>
    <t xml:space="preserve">Esta reversão foi gerada automaticamente pela reversão do pré-boleto nº 14CT08610
</t>
  </si>
  <si>
    <t>NF	DATA DE EMISSÃO	VALOR	CONTRATO	VENCIMENTO
4.215	7/10/2014	107819.99	PC-486-NBSA	15/10/2014
4.216	7/10/2014	970.38	PC-486-NBSA	15/10/2014
4.217	7/10/2014	88037.18	PC-486-NBSA	15/10/2014
43.51	7/10/2014	103529.01	PC-480-NBSA	15/10/2014
43.513	7/10/2014	119812.71	PC-480-NBSA	15/10/2014
43.518	7/10/2014	100308.17	PC-480-NBSA	15/10/2014
8.458	8/10/2014	108351.5	PC-448-NBSA	16/10/2014
		 R$ 628,828.94 	BOLETA No 	
 Offset - PB espelho = 14CO08612</t>
  </si>
  <si>
    <t>14CT08613</t>
  </si>
  <si>
    <t xml:space="preserve">Esta reversão foi gerada automaticamente pela reversão do pré-boleto nº 14CT08613
</t>
  </si>
  <si>
    <t>Pré Boleto	Data Solicitação	Tx Reversão	        R$	                       USD
13CT02748	28/08/2014	 2,240787 	-373.398,56 	-166.637,24 
13CT02796	29/08/2014	 2,239600 	-827.722,42 	-369.584,93 
13CT02873	01/09/2014	 2,239600 	-258.584,15 	-115.459,97 
13CT02810	01/09/2014	 2,262550 	-29.703,07 	-13.128,14 
13CT02810	02/09/2014	 2,262550 	-212.719,01 	-94.017,37 
13CT02810	03/09/2014	 2,258702 	-229.724,66 	-101.706,49 
13CT02810	05/09/2014	 2,258702 	-275.130,82 	-121.809,26 
13CT02810	08/09/2014	 2,280067 	-586.973,73 	-257.437,05 
13CT02810	18/09/2014	 2,372934 	-979.292,18 	-412.692,55 
 Offset - PB espelho = 14CO08627</t>
  </si>
  <si>
    <t>14CT08631</t>
  </si>
  <si>
    <t xml:space="preserve">Esta reversão foi gerada automaticamente pela reversão do pré-boleto nº 14CT08631
</t>
  </si>
  <si>
    <t xml:space="preserve">Baixa de NF - Fluxo de 14 a 16/10			
Baixar em 14/10	 R$ 847,404.68 		
14CT08631 - 16/10	 R$ 818,424.81 		
14CT08557 - 13/10	 R$ -   	Parcial de	 R$ -   
Total:	 R$ 818,424.81 	Saldo	 R$ -   
NF	DATA DA NF	VALOR	CONTRATO
4223	10/8/2014	 82,309.50 	PC-486-NBSA
4224	10/8/2014	 19,771.70 	PC-486-NBSA
4225	10/8/2014	 4,986.48 	PC-486-NBSA
4226	10/8/2014	 108,938.33 	PC-486-NBSA
8458	10/8/2014	 108,351.50 	PC-448-NBSA
8459	10/8/2014	 91,204.22 	PC-448-NBSA
8460	10/8/2014	 100,996.96 	PC-448-NBSA
9674	10/8/2014	 95,422.92 	PC-474-NBSA
9684	10/8/2014	 97,791.06 	PC-474-NBSA
43546	10/8/2014	137,632.01	PC-480-NBSA
TOTAL		847,404.68	
</t>
  </si>
  <si>
    <t>NF	DATA DE EMISSÃO	VALOR	CONTRATO	VENCIMENTO
43546	8/10/2014	140875.64	PC-480-NBSA	16/10/2014
8.459	8/10/2014	91204.22	PC-448-NBSA	16/10/2014
8.46	8/10/2014	100999.98	PC-448-NBSA	16/10/2014
4.223	8/10/2014	82309.5	PC-486-NBSA	16/10/2014
4.224	8/10/2014	19771.7	PC-486-NBSA	16/10/2014
4.225	8/10/2014	4986.48	PC-486-NBSA	16/10/2014
4.226	8/10/2014	108940.33	PC-486-NBSA	16/10/2014
9.674	8/10/2014	95422.92	PC-474-NBSA	16/10/2014
9684	8/10/2014	97791.42	PC-474-NBSA	16/10/2014
9687	9/10/2014	76122.62	PC-474-NBSA	17/08/2014
		 R$ 818,424.81 	BOLETA No 	
 Offset - PB espelho = 14CO08634</t>
  </si>
  <si>
    <t>14CT08643</t>
  </si>
  <si>
    <t xml:space="preserve">Esta reversão foi gerada automaticamente pela reversão do pré-boleto nº 14CT08643
</t>
  </si>
  <si>
    <t xml:space="preserve">Baixa de NF - Fluxo de 14 a 16/10			
Baixar em 14/10	 R$ 847,404.68 		
14CT08631 - 16/10	 R$ 818,424.81 		
14CT08643 - 20/10	 R$ 28,979.87 	Parcial de	 R$ 80,296.08 
Total:	 R$ 847,404.68 	Saldo	 R$ 51,316.21 
NF	DATA DA NF	VALOR	CONTRATO
4223	10/8/2014	 82,309.50 	PC-486-NBSA
4224	10/8/2014	 19,771.70 	PC-486-NBSA
4225	10/8/2014	 4,986.48 	PC-486-NBSA
4226	10/8/2014	 108,938.33 	PC-486-NBSA
8458	10/8/2014	 108,351.50 	PC-448-NBSA
8459	10/8/2014	 91,204.22 	PC-448-NBSA
8460	10/8/2014	 100,996.96 	PC-448-NBSA
9674	10/8/2014	 95,422.92 	PC-474-NBSA
9684	10/8/2014	 97,791.06 	PC-474-NBSA
43546	10/8/2014	137,632.01	PC-480-NBSA
TOTAL		847,404.68	
</t>
  </si>
  <si>
    <t>NF	DATA DE EMISSÃO	VALOR	CONTRATO	VENCIMENTO
20.617	10/10/2014	80296.08	PC-422-NBSA	18/10/2014
		 R$ 80,296.08 	BOLETA No 	
 Offset - PB espelho = 14CO08644</t>
  </si>
  <si>
    <t xml:space="preserve">Baixa de NF - Fluxo de 16 a 20/10			
Baixar em 16/10	 R$ 704,283.60 		
14CT08643 - 20/10	 R$ 51,316.21 		
14CT08664 - 20/10	 R$ 246,427.43 		
13CT03578 - 03/11	 R$ 406,539.96 	Parcial de	 R$ 406,000.00 
Total:	 R$ 704,283.60 	Saldo	-R$ 539.96 
NF	DATA DA NF	VALOR	CONTRATO
4266	10/10/2014	123,158.58	PC-485-NBSA
4267	10/10/2014	 121,587.08 	PC-486-NBSA
4269	10/10/2014	 1,677.42 	PC-486-NBSA
20617	10/10/2014	80,294.69	PC-422-NBSA
43601	10/11/2014	 121,789.35 	PC-480-NBSA
43602	10/11/2014	 119,919.72 	PC-480-NBSA
43614	10/11/2014	 6,692.01 	PC-480-NBSA
43615	10/11/2014	 129,164.74 	PC-480-NBSA
TOTAL		704,283.60	
</t>
  </si>
  <si>
    <t>14CT08664</t>
  </si>
  <si>
    <t xml:space="preserve">Esta reversão foi gerada automaticamente pela reversão do pré-boleto nº 14CT08664
</t>
  </si>
  <si>
    <t>NF	DATA DE EMISSÃO	VALOR	CONTRATO	VENCIMENTO
4.266	10/10/2014	123162.45	PC-485-NBSA	18/10/2014
4.267	10/10/2014	121587.08	PC-486-NBSA	18/10/2014
4.269	10/10/2014	1677.9	PC-486-NBSA	18/10/2014
		 R$ 246,427.43 	BOLETA No 	
 Offset - PB espelho = 14CO08665</t>
  </si>
  <si>
    <t>14CT08663</t>
  </si>
  <si>
    <t>Rolagem 14CT08663 Carimbado</t>
  </si>
  <si>
    <t>NF	DATA DE EMISSÃO	VALOR	CONTRATO	VENCIMENTO
20.465	2/10/2014	 R$ 96,094.49 	PC-422-NBSA	10/10/2014
20.464	2/10/2014	 R$ 97,046.63 	PC-422-NBSA	10/10/2014
20.479	3/10/2014	 R$ 96,451.29 	PC-422-NBSA	13/10/2014
20.507	3/10/2014	 R$ 97,327.94 	PC-422-NBSA	13/10/2014
20.504	3/10/2014	 R$ 3,236.73 	PC-422-NBSA	13/10/2014
9556	2/10/2014	 R$ 87,257.25 	PC-474-NBSA	10/10/2014
9591	3/10/2014	 R$ 95,392.61 	PC-474-NBSA	13/10/2014
9592	3/10/2014	 R$ 98,113.15 	PC-474-NBSA	13/10/2014
9593	3/10/2014	 R$ 98,755.65 	PC-474-NBSA	13/10/2014
9595	3/10/2014	 R$ 83,649.16 	PC-474-NBSA	13/10/2014
9581	3/10/2014	 R$ 97,214.67 	PC-474-NBSA	13/10/2014
9583	3/10/2014	 R$ 94,581.66 	PC-474-NBSA	13/10/2014
4138	2/10/2014	 R$ 111,355.71 	PC-485-NBSA	10/10/2014
4139	2/10/2014	 R$ 111,311.67 	PC-485-NBSA	10/10/2014
4140	2/10/2014	 R$ 17,437.86 	PC-485-NBSA	10/10/2014
4144	2/10/2014	 R$ 111,720.10 	PC-485-NBSA	10/10/2014
4146	2/10/2014	 R$ 106,124.35 	PC-485-NBSA	10/10/2014
4147	2/10/2014	 R$ 17,437.86 	PC-485-NBSA	10/10/2014
4153	2/10/2014	 R$ 112,588.69 	PC-485-NBSA	10/10/2014
4155	2/10/2014	 R$ 17,525.93 	PC-485-NBSA	10/10/2014
4156	2/10/2014	 R$ 110,783.25 	PC-485-NBSA	10/10/2014
4157	2/10/2014	 R$ 111,575.88 	PC-485-NBSA	10/10/2014
4158	2/10/2014	 R$ 112,236.41 	PC-485-NBSA	10/10/2014
4159	2/10/2014	 R$ 17,349.79 	PC-485-NBSA	10/10/2014
4160	2/10/2014	 R$ 17,349.79 	PC-485-NBSA	10/10/2014
4148	2/10/2014	 R$ 110,155.00 	PC-486-NBSA	10/10/2014
4149	2/10/2014	 R$ 1,784.51 	PC-486-NBSA	10/10/2014
4176	3/10/2014	 R$ 108,774.96 	PC-490-NBSA	13/10/2014
4179	3/10/2014	 R$ 107,616.19 	PC-490-NBSA	13/10/2014
4180	3/10/2014	 R$ 102,158.57 	PC-490-NBSA	13/10/2014
		 R$ 2,450,407.75 	BOLETA No 	
 Offset - PB espelho = 14CO08559 (Rolagem 14CT08557 Carimbado) Offset - PB espelho = 14CO08670</t>
  </si>
  <si>
    <t xml:space="preserve">Esta reversão foi gerada automaticamente pela reversão do pré-boleto nº 14CT08663
</t>
  </si>
  <si>
    <t xml:space="preserve">Baixa de NF - Fluxo de 12 a 14/11			
Baixar em 12/11	 R$ 874,166.50 		
14CT09776 - 13/11	 R$ 668,457.93 		
14CT08663 - 13/11	 R$ 205,708.57 	Parcial de	 R$ 1,108,771.34 
Total:	 R$ 205,708.57 	Saldo	 R$ 903,062.77 
</t>
  </si>
  <si>
    <t xml:space="preserve">Baixa de NF - Fluxo de 06 a 10/11			
Baixar em 06/11	 R$ 703,654.03 		
14CT09670 - 10/11	 R$ 469,032.14 		
14CT08663 - 13/11	 R$ 234,621.89 	Parcial de	 R$ 1,877,114.92 
Total:	 R$ 234,621.89 	Saldo	 R$ 1,642,493.03 
NF	DATA DA NF	VALOR	CONTRATO
4554	31-Oct	109,396.05	PC-486-NBSA
4561	31-Oct	 23,010.87 	PC-486-NBSA
4573	1-Nov	 13,079.46 	PC-486-NBSA
4574	1-Nov	 103,388.94 	PC-486-NBSA
4575	1-Nov	 4,597.49 	PC-486-NBSA
4576	1-Nov	 49,579.45 	PC-486-NBSA
4577	1-Nov	 109,360.00 	PC-486-NBSA
4578	1-Nov	 2,125.96 	PC-486-NBSA
4579	1-Nov	 109,360.00 	PC-486-NBSA
4580	1-Nov	3,433.90	PC-486-NBSA
4581	1-Nov	52,055.36	PC-486-NBSA
4583	1-Nov	110,463.94	PC-486-NBSA
4584	1-Nov	6,084.79	PC-486-NBSA
4585	1-Nov	7,717.82	PC-486-NBSA
TOTAL		703,654.03	
</t>
  </si>
  <si>
    <t xml:space="preserve">Baixa de NF - Fluxo de 07 a 11/11			
Baixar em 07/11	 R$ 533,721.69 		
14CT08663 - 13/11	 R$ 533,721.69 	Parcial de	 R$ 1,642,493.03 
Total:	 R$ 533,721.69 	Saldo	 R$ 1,108,771.34 
NF	DATA DA NF	VALOR	CONTRATO
4591	3-Nov	25,108.18	PC-486-NBSA
4592	3-Nov	87,081.55	PC-486-NBSA
4590	3-Nov	79,438.39	PC-486-NBSA
4593	3-Nov	18,983.91	PC-486-NBSA
4594	3-Nov	4,640.81	PC-486-NBSA
4595	3-Nov	106,402.01	PC-486-NBSA
4596	3-Nov	110,706.27	PC-486-NBSA
4600	3-Nov	2,280.55	PC-486-NBSA
4598	3-Nov	1,177.91	PC-486-NBSA
4599	3-Nov	3,126.37	PC-486-NBSA
5047	3-Nov	94,775.74	PC-424-NBSA
TOTAL		533,721.69	
</t>
  </si>
  <si>
    <t>14CT08691</t>
  </si>
  <si>
    <t xml:space="preserve">Esta reversão foi gerada automaticamente pela reversão do pré-boleto nº 14CT08691
</t>
  </si>
  <si>
    <t xml:space="preserve">Baixa de NF - Fluxo de 17 a 21/10			
Baixar em 17/10	 R$ 694,771.41 		
14CT08691 - 21/10	 R$ 694,771.41 	Parcial de	 R$ 1,072,342.29 
Total:	 R$ 694,771.41 	Saldo	 R$ 377,570.88 
NF	DATA DA NF	VALOR	CONTRATO
4295	10/13/2014	 121,650.72 	PC-490-NBSA
4299	10/13/2014	 116,365.30 	PC-490-NBSA
4301	10/13/2014	 118,728.95 	PC-490-NBSA
4303	10/13/2014	 121,257.54 	PC-490-NBSA
4297	10/13/2014	 106,853.48 	PC-458-NBSA
4305	10/13/2014	 109,915.42 	PC-458-NBSA
TOTAL		694,771.41	
</t>
  </si>
  <si>
    <t>NF	DATA DE EMISSÃO	VALOR	CONTRATO	VENCIMENTO
43.601	11/10/2014	121789.35	PC-480-NBSA	19/10/2014
43.602	11/10/2014	119919.72	PC-480-NBSA	19/10/2014
43.614	11/10/2014	6692.01	PC-480-NBSA	19/10/2014
43.615	11/10/2014	129165.28	PC-480-NBSA	19/10/2014
4.295	13/10/2014	121650.72	PC-490-NBSA	21/10/2014
4.297	13/10/2014	106853.48	PC-458-NBSA	21/10/2014
4.299	13/10/2014	116365.3	PC-490-NBSA	21/10/2014
4.301	13/10/2014	118728.95	PC-490-NBSA	21/10/2014
4.303	13/10/2014	121261.61	PC-490-NBSA	21/10/2014
4.305	13/10/2014	109915.87	PC-458-NBSA	21/10/2014
		 R$ 1,072,342.29 	BOLETA No 	
 Offset - PB espelho = 14CO08692</t>
  </si>
  <si>
    <t>14CT08786</t>
  </si>
  <si>
    <t xml:space="preserve">Esta reversão foi gerada automaticamente pela reversão do pré-boleto nº 14CT08786
</t>
  </si>
  <si>
    <t xml:space="preserve">Baixa de NF - Fluxo de 23 a 25/10			
Baixar em 23/10	 R$ 2,976,346.44 		
14CT08786 - 27/10	 R$ 1,104,748.99 		
		Parcial de	 R$ 1,438,769.37 
Total:	 R$ 1,104,748.99 	Saldo	 R$ 1,438,769.37 
NF	DATA DA NF	VALOR	CONTRATO
5017	17-Oct	 101,986.47 	PC-442-NBSA
5020	17-Oct	 36,119.37 	PC-442-NBSA
5021	17-Oct	 13,104.41 	PC-442-NBSA
5022	17-Oct	 42,966.42 	PC-442-NBSA
5024	17-Oct	 88,986.53 	PC-444-NBSA
5025	17-Oct	 88,189.06 	PC-444-NBSA
5064	17-Oct	 23,033.88 	PC-472-NBSA
5065	17-Oct	 99,473.40 	PC-472-NBSA
5066	17-Oct	 97,201.08 	PC-472-NBSA
5067	17-Oct	 77,047.74 	PC-472-NBSA
5068	17-Oct	 88,208.34 	PC-472-NBSA
5069	17-Oct	 82,354.06 	PC-472-NBSA
9757	17-Oct	 98,328.51 	PC-474-NBSA
9758	17-Oct	 98,165.80 	PC-474-NBSA
9759	17-Oct	 104,732.59 	PC-474-NBSA
9761	17-Oct	104,737.59	PC-493-NBSA
6793	17-Oct	 105,369.33 	PC-434-NBSA
6794	17-Oct	 106,754.25 	PC-434-NBSA
6795	17-Oct	 83,922.31 	PC-434-NBSA
6796	17-Oct	 107,062.01 	PC-434-NBSA
6797	17-Oct	 95,824.93 	PC-434-NBSA
9764	18-Oct	 97,404.54 	PC-493-NBSA
9765	18-Oct	 99,052.54 	PC-493-NBSA
9766	18-Oct	 88,377.67 	PC-493-NBSA
9767	18-Oct	 103,714.11 	PC-493-NBSA
9763	18-Oct	104,127.20	PC-474-NBSA
6802	10/20/2014	 100,457.82 	PC-434-NBSA
6803	10/20/2014	 99,523.06 	PC-434-NBSA
2096	10/17/2014	 8,733.57 	PC-447-NBSA
2097	10/17/2014	 115,234.00 	PC-447-NBSA
2099	10/17/2014	 112,080.08 	PC-447-NBSA
2102	10/17/2014	 8,849.72 	PC-447-NBSA
2106	10/17/2014	 8,930.13 	PC-447-NBSA
2108	10/17/2014	 8,952.46 	PC-447-NBSA
2110	10/17/2014	 110,316.27 	PC-447-NBSA
2112	10/17/2014	 53,294.88 	PC-447-NBSA
2114	10/17/2014	 113,730.31 	PC-447-NBSA
TOTAL		2,976,346.44	
</t>
  </si>
  <si>
    <t>NF	DATA DE EMISSÃO	VALOR	CONTRATO	VENCIMENTO
9.761	17/10/2014	104739.23	PC-493-NBSA	25/10/2014
9.764	17/10/2014	97404.54	PC-493-NBSA	25/10/2014
9.765	18/10/2014	99052.54	PC-493-NBSA	26/10/2014
9.766	18/10/2014	88377.67	PC-493-NBSA	26/10/2014
9.767	18/10/2014	103714.55	PC-493-NBSA	26/10/2014
9.757	17/10/2014	98328.51	PC-474-NBSA	25/10/2014
9.758	17/10/2014	98165.8	PC-474-NBSA	25/10/2014
9.759	17/10/2014	104736.67	PC-474-NBSA	25/10/2014
9.753	18/10/2014	104128.44	PC-474-NBSA	26/10/2014
2.114	17/10/2014	113730.31	PC-447-NBSA	25/10/2014
2.097	17/10/2014	115234	PC-447-NBSA	25/10/2014
2.11	17/10/2014	110316.27	PC-447-NBSA	25/10/2014
2.102	17/10/2014	8849.72	PC-447-NBSA	25/10/2014
2.106	17/10/2014	8930.13	PC-447-NBSA	25/10/2014
2.108	17/10/2014	8952.46	PC-447-NBSA	25/10/2014
2.096	17/10/2014	8733.57	PC-447-NBSA	25/10/2014
2.112	17/10/2014	53294.88	PC-447-NBSA	25/10/2014
2.099	17/10/2014	112080.08	PC-447-NBSA	25/10/2014
		 R$ 1,438,769.37 	BOLETA No 	
 Offset - PB espelho = 14CO08787</t>
  </si>
  <si>
    <t xml:space="preserve">Baixa de NF - Fluxo de 22 a 24/10			
Baixar em 22/10	 R$ 334,020.38 		
14CT08786 - 27/10	 R$ 334,020.38 	Parcial de	 R$ 1,438,769.37 
Total:	 R$ 334,020.38 	Saldo	 R$ 1,104,748.99 
NF	DATA DA NF	VALOR	CONTRATO
22767	10/16/2014	 111,444.73 	PC-457-NBSA
22769	10/16/2014	 112,404.99 	PC-457-NBSA
4353	10/16/2014	78,332.40	PC-486-NBSA
4354	10/16/2014	21,510.95	PC-486-NBSA
4355	10/16/2014	10,327.31	PC-486-NBSA
TOTAL		334,020.38	
</t>
  </si>
  <si>
    <t>14CT08838</t>
  </si>
  <si>
    <t xml:space="preserve">Esta reversão foi gerada automaticamente pela reversão do pré-boleto nº 14CT08838
</t>
  </si>
  <si>
    <t xml:space="preserve">Baixa de NF - Fluxo de 23 a 25/10			
Baixar em 23/10	 R$ 2,976,346.44 		
14CT08786 - 27/10	 R$ 1,104,748.99 		
14CT08838 - 28/10	 R$ 439,943.90 	Parcial de	 R$ 1,438,769.37 
Total:	 R$ 1,544,692.89 	Saldo	 R$ 998,825.47 
NF	DATA DA NF	VALOR	CONTRATO
5017	17-Oct	 101,986.47 	PC-442-NBSA
5020	17-Oct	 36,119.37 	PC-442-NBSA
5021	17-Oct	 13,104.41 	PC-442-NBSA
5022	17-Oct	 42,966.42 	PC-442-NBSA
5024	17-Oct	 88,986.53 	PC-444-NBSA
5025	17-Oct	 88,189.06 	PC-444-NBSA
5064	17-Oct	 23,033.88 	PC-472-NBSA
5065	17-Oct	 99,473.40 	PC-472-NBSA
5066	17-Oct	 97,201.08 	PC-472-NBSA
5067	17-Oct	 77,047.74 	PC-472-NBSA
5068	17-Oct	 88,208.34 	PC-472-NBSA
5069	17-Oct	 82,354.06 	PC-472-NBSA
9757	17-Oct	 98,328.51 	PC-474-NBSA
9758	17-Oct	 98,165.80 	PC-474-NBSA
9759	17-Oct	 104,732.59 	PC-474-NBSA
9761	17-Oct	104,737.59	PC-493-NBSA
6793	17-Oct	 105,369.33 	PC-434-NBSA
6794	17-Oct	 106,754.25 	PC-434-NBSA
6795	17-Oct	 83,922.31 	PC-434-NBSA
6796	17-Oct	 107,062.01 	PC-434-NBSA
6797	17-Oct	 95,824.93 	PC-434-NBSA
9764	18-Oct	 97,404.54 	PC-493-NBSA
9765	18-Oct	 99,052.54 	PC-493-NBSA
9766	18-Oct	 88,377.67 	PC-493-NBSA
9767	18-Oct	 103,714.11 	PC-493-NBSA
9763	18-Oct	104,127.20	PC-474-NBSA
6802	10/20/2014	 100,457.82 	PC-434-NBSA
6803	10/20/2014	 99,523.06 	PC-434-NBSA
2096	10/17/2014	 8,733.57 	PC-447-NBSA
2097	10/17/2014	 115,234.00 	PC-447-NBSA
2099	10/17/2014	 112,080.08 	PC-447-NBSA
2102	10/17/2014	 8,849.72 	PC-447-NBSA
2106	10/17/2014	 8,930.13 	PC-447-NBSA
2108	10/17/2014	 8,952.46 	PC-447-NBSA
2110	10/17/2014	 110,316.27 	PC-447-NBSA
2112	10/17/2014	 53,294.88 	PC-447-NBSA
2114	10/17/2014	 113,730.31 	PC-447-NBSA
TOTAL		2,976,346.44	
</t>
  </si>
  <si>
    <t>NF	DATA DE EMISSÃO	VALOR	CONTRATO	VENCIMENTO
2.116	20/10/2014	108871.3	PC-447-NBSA	28/10/2014
2.118	20/10/2014	107679.4	PC-447-NBSA	28/10/2014
4.384	20/10/2014	77460.38	PC-486-NBSA	28/10/2014
4.385	20/10/2014	35622.23	PC-486-NBSA	28/10/2014
4.386	20/10/2014	110310.59	PC-486-NBSA	28/10/2014
		 R$ 439,943.90 	BOLETA No 	
 Offset - PB espelho = 14CO08839</t>
  </si>
  <si>
    <t>14CT08984</t>
  </si>
  <si>
    <t xml:space="preserve">Esta reversão foi gerada automaticamente pela reversão do pré-boleto nº 14CT08984
</t>
  </si>
  <si>
    <t xml:space="preserve">Baixa de NF - Fluxo de 24 a 28/10			
Baixar em 24/10	 R$ 1,143,703.59 		
14CT08984 - 30/10	 R$ 666,816.52 		
14CT08175 - 03/11	 R$ -   	Parcial de	 R$ -   
Total:	 R$ -   	Saldo	 R$ -   
NF	DATA DA NF	VALOR	CONTRATO
5035	10/21/2014	100,980.18	PC-444-NBSA
3040	10/21/2014	 105,431.26 	PC-454-NBSA
3041	10/21/2014	 104,204.15 	PC-454-NBSA
9778	10/21/2014	102,723.89	PC-474-NBSA
6805	10/21/2014	 96,469.18 	PC-434-NBSA
6807	10/21/2014	 99,757.19 	PC-434-NBSA
6809	10/21/2014	 95,812.16 	PC-434-NBSA
6810	10/21/2014	 97,579.16 	PC-434-NBSA
6812	10/21/2014	 99,499.41 	PC-434-NBSA
2134	10/21/2014	 4,311.16 	PC-447-NBSA
2135	10/21/2014	 26,075.12 	PC-447-NBSA
2136	10/21/2014	 4,333.30 	PC-447-NBSA
2137	10/21/2014	 112,148.04 	PC-447-NBSA
4551	10/21/2014	94,379.39	PC-423-NBSA
TOTAL		1,143,703.59	
</t>
  </si>
  <si>
    <t>NF	DATA DE EMISSÃO	VALOR	CONTRATO	VENCIMENTO
9.778	21/10/2014	102726.63	PC-474-NBSA	29/10/2014
9.783	22/10/2014	104579.67	PC-474-NBSA	30/10/2014
9.786	22/10/2014	106131.31	PC-474-NBSA	30/10/2014
9.791	22/10/2014	102081.16	PC-474-NBSA	30/10/2014
9.792	22/10/2014	104425.91	PC-474-NBSA	30/10/2014
2.134	21/10/2014	4311.16	PC-447-NBSA	29/10/2014
2.135	21/10/2014	26075.12	PC-447-NBSA	29/10/2014
2.136	21/10/2014	4333.3	PC-447-NBSA	29/10/2014
2.137	21/10/2014	112152.26	PC-447-NBSA	29/10/2014
		 R$ 666,816.52 	BOLETA No 	
 Offset - PB espelho = 14CO08985</t>
  </si>
  <si>
    <t>14CT09017</t>
  </si>
  <si>
    <t xml:space="preserve">Esta reversão foi gerada automaticamente pela reversão do pré-boleto nº 14CT09017
</t>
  </si>
  <si>
    <t xml:space="preserve">Baixa de NF - Fluxo de 24 a 28/10			
Baixar em 24/10	 R$ 1,143,703.59 		
14CT08984 - 30/10	 R$ 666,816.52 		
14CT09017 - 31/10	 R$ 373,875.42 		
14CT08175 - 03/11	 R$ 476,887.07 	Parcial de	 R$ -   
Total:	 R$ 476,887.07 	Saldo	-R$ 476,887.07 
NF	DATA DA NF	VALOR	CONTRATO
5035	10/21/2014	100,980.18	PC-444-NBSA
3040	10/21/2014	 105,431.26 	PC-454-NBSA
3041	10/21/2014	 104,204.15 	PC-454-NBSA
9778	10/21/2014	102,723.89	PC-474-NBSA
6805	10/21/2014	 96,469.18 	PC-434-NBSA
6807	10/21/2014	 99,757.19 	PC-434-NBSA
6809	10/21/2014	 95,812.16 	PC-434-NBSA
6810	10/21/2014	 97,579.16 	PC-434-NBSA
6812	10/21/2014	 99,499.41 	PC-434-NBSA
2134	10/21/2014	 4,311.16 	PC-447-NBSA
2135	10/21/2014	 26,075.12 	PC-447-NBSA
2136	10/21/2014	 4,333.30 	PC-447-NBSA
2137	10/21/2014	 112,148.04 	PC-447-NBSA
4551	10/21/2014	94,379.39	PC-423-NBSA
TOTAL		1,143,703.59	
</t>
  </si>
  <si>
    <t>NF	DATA DE EMISSÃO	VALOR	CONTRATO	VENCIMENTO
9.799	23/10/2014	101808.1	PC-493-NBSA	31/10/2014
9.8	23/10/2014	103462.58	PC-493-NBSA	31/10/2014
8.588	22/10/2014	83011.45	PC-482-NBSA	30/10/2014
8.59	22/10/2014	85593.29	PC-482-NBSA	30/10/2014
		 R$ 373,875.42 	BOLETA No 	
 Offset - PB espelho = 14CO09019</t>
  </si>
  <si>
    <t>14CT09076</t>
  </si>
  <si>
    <t xml:space="preserve">Esta reversão foi gerada automaticamente pela reversão do pré-boleto nº 14CT09076
</t>
  </si>
  <si>
    <t>NF	DATA DE EMISSÃO	VALOR	CONTRATO	VENCIMENTO
4.455	24/10/2014	126743.59	PC-490-NBSA	3/11/2014
4.463	24/10/2014	125693.43	PC-490-NBSA	3/11/2014
4.465	24/10/2014	125693.43	PC-490-NBSA	3/11/2014
4.467	24/10/2014	127610.8	PC-490-NBSA	3/11/2014
4.472	24/10/2014	124393.74	PC-490-NBSA	3/11/2014
4.474	24/10/2014	125824.08	PC-490-NBSA	3/11/2014
9.806	24/10/2014	93669.66	PC-493-NBSA	3/11/2014
9.807	24/10/2014	104738.97	PC-474-NBSA	3/11/2014
		 R$ 954,367.70 	BOLETA No 	
 Offset - PB espelho = 14CO09078</t>
  </si>
  <si>
    <t>14CT09239</t>
  </si>
  <si>
    <t xml:space="preserve">Esta reversão foi gerada automaticamente pela reversão do pré-boleto nº 14CT09239
Esta reversão foi corrigida para resubmissão ao Backoffice em 31/10/2014@15:28 h. Os valores originais eram: Taxa de Reversão = 2,461400 e Taxa Pré = 11,09.
Esta reversão foi corrigida para resubmissão ao Backoffice em 31/10/2014@15:40 h. Os valores originais eram: Taxa de Reversão = 2,460900 e Taxa Pré = 11,09.
</t>
  </si>
  <si>
    <t xml:space="preserve">Baixa de NF - Fluxo de 31 a 04/11			
Baixar em 31/10	 R$ 448,545.83 		
14CT09239 - 06/11	 R$ 448,545.83 	Parcial de	 R$ 716,922.04 
Total:	 R$ 448,545.83 	Saldo	 R$ 268,376.21 
NF	DATA DA NF	VALOR	CONTRATO
4477	10/27/2014	 68,871.30 	PC-486-NBSA
4478	10/27/2014	 43,287.61 	PC-486-NBSA
4479	10/27/2014	 5,242.81 	PC-486-NBSA
4480	10/27/2014	 110,982.50 	PC-486-NBSA
4481	10/27/2014	 3,129.71 	PC-486-NBSA
4482	10/27/2014	 15,504.64 	PC-486-NBSA
9813	27-Oct	98,032.26	PC-493-NBSA
3065	27-Oct	103,495.00	PC-433-NBSA
TOTAL		448,545.83	
</t>
  </si>
  <si>
    <t>NF	DATA DE EMISSÃO	VALOR	CONTRATO	DATA DE PAGAMENTO
9.813	27/10/2014	98.032,27	PC-493-NBSA	04/11/2014
4.477	27/10/2014	68.871,30	PC-486-NBSA	04/11/2014
4.478	27/10/2014	43.287,61	PC-486-NBSA	04/11/2014
4.479	27/10/2014	5.242,81	PC-486-NBSA	04/11/2014
4.480	27/10/2014	110.982,50	PC-486-NBSA	04/11/2014
4.481	27/10/2014	3.129,71	PC-486-NBSA	04/11/2014
4.482	27/10/2014	15.506,47	PC-486-NBSA	04/11/2014
4.485	28/10/2014	113.382,15	PC-486-NBSA	05/11/2014
4.498	28/10/2014	115.213,65	PC-486-NBSA	05/11/2014
4.497	28/10/2014	114.800,46	PC-486-NBSA	05/11/2014
4.484	28/10/2014	104.690,85	PC-486-NBSA	05/11/2014
4.487	28/10/2014	41.157,72	PC-486-NBSA	05/11/2014
4.488	28/10/2014	31.574,66	PC-486-NBSA	05/11/2014
4.486	28/10/2014	3.605,55	PC-486-NBSA	05/11/2014
4.503	29/10/2014	9.778,41	PC-486-NBSA	06/11/2014
4.504	29/10/2014	80.283,53	PC-486-NBSA	06/11/2014
4.505	29/10/2014	24.167,84	PC-486-NBSA	06/11/2014
		983.707,49		
 Offset - PB espelho = 14CO09244</t>
  </si>
  <si>
    <t xml:space="preserve">Esta reversão foi gerada automaticamente pela reversão do pré-boleto nº 14CT09239
Esta reversão foi corrigida para resubmissão ao Backoffice em 31/10/2014@15:28 h. Os valores originais eram: Taxa de Reversão = 2,461400 e Taxa Pré = 11,09.
Esta reversão foi corrigida para resubmissão ao Backoffice em 31/10/2014@15:39 h. Os valores originais eram: Taxa de Reversão = 2,460900 e Taxa Pré = 11,09.
</t>
  </si>
  <si>
    <t xml:space="preserve">Baixa de NF - Fluxo de 30 a 03/11			
Baixar em 30/10	 R$ 1,654,834.92 		
14CT08177 - 03/11	 R$ 423,504.82 		
14CT08174 - 03/11	 R$ 10,176.95 		
14CT09076 - 03/11	 R$ 954,367.70 		
14CT09239 - 06/11	 R$ 266,785.45 	Parcial de	 R$ -   
Total:	 R$ 1,654,834.92 	Saldo	-R$ 10,176.95 
NF	DATA DA NF	VALOR	CONTRATO
5111	24-Oct	98,491.63	PC-472-NBSA
9807	24-Oct	104,735.69	PC-474-NBSA
9806	24-Oct	93,666.95	PC-493-NBSA
4455	24-Oct	 126,743.59 	PC-490-NBSA
4463	24-Oct	 125,693.43 	PC-490-NBSA
4465	24-Oct	 125,693.43 	PC-490-NBSA
4467	24-Oct	 127,610.80 	PC-490-NBSA
4472	24-Oct	 124,393.74 	PC-490-NBSA
4474	24-Oct	 124,774.53 	PC-490-NBSA
3059	24-Oct	 103,525.69 	PC-454-NBSA
3064	24-Oct	 104,166.10 	PC-454-NBSA
4461	24-Oct	115,466.21	PC-458-NBSA
2481	24-Oct	100,742.72	PC-427-NBSA
6316	24-Oct	 89,664.49 	PC-439-NBSA
6317	24-Oct	 89,465.92 	PC-439-NBSA
TOTAL		1,654,834.92	
</t>
  </si>
  <si>
    <t xml:space="preserve">Esta reversão foi gerada automaticamente pela reversão do pré-boleto nº 14CT09239
</t>
  </si>
  <si>
    <t xml:space="preserve">Baixa de NF - Fluxo de 31 a 04/11			
Baixar em 31/10	 R$ 631,445.93 		
14CT09239 - 06/11	 R$ 268,376.21 		
		Parcial de	 R$ -   
Total:	 R$ 268,376.21 	Saldo	-R$ 268,376.21 
NF	DATA DA NF	VALOR	CONTRATO
4485	28-Oct	 113,382.15 	PC-486-NBSA
4498	28-Oct	 115,213.65 	PC-486-NBSA
4497	28-Oct	 114,800.46 	PC-486-NBSA
4484	28-Oct	 104,690.85 	PC-486-NBSA
4487	28-Oct	 41,157.72 	PC-486-NBSA
4488	28-Oct	 31,574.66 	PC-486-NBSA
4486	28-Oct	 3,606.34 	PC-486-NBSA
3070	28-Oct	107,020.10	PC-454-NBSA
TOTAL		631,445.93	
</t>
  </si>
  <si>
    <t>14CT09546</t>
  </si>
  <si>
    <t xml:space="preserve">Esta reversão foi gerada automaticamente pela reversão do pré-boleto nº 14CT09546
</t>
  </si>
  <si>
    <t xml:space="preserve">Recebimento/ Pgto de Têxteis em 07 a 11/11				
Baixar em 07/11	R$ 530,377.36			
14CT09544 - 01/12	R$ 25,933.48			
14CT09546 - 01/12	 R$ 430,000.00 			
14CT09545 - 01/12	 R$ 74,443.88 	Total	 R$ 1,002,393.14 	
Total:	 R$ 530,377.36 	Saldo	 R$ 927,949.26 	
Nf	Valor	Recebido em:	 Dif 	Valor Efet Recebido
1975		11/7/2014		 428,074.57 
1976		11/7/2014		
1981		11/7/2014		
1982		11/7/2014		
1979	 102,348.66 	11/7/2014	 R$ 45.87 	 102,302.79 
Total	R$ 102,348.66			 R$ 530,377.36 
</t>
  </si>
  <si>
    <t>SC-5007-NBSA - Tritex Offset - PB espelho = 14CO06446 (Rolagem 14CT06445 Carimbado) Offset - PB espelho = 14CO08191 (Rolagem 14CT08171 Carimbado) Offset - PB espelho = 14CO09580</t>
  </si>
  <si>
    <t>14CT09545</t>
  </si>
  <si>
    <t xml:space="preserve">Esta reversão foi gerada automaticamente pela reversão do pré-boleto nº 14CT09545
</t>
  </si>
  <si>
    <t>Coteminas - 750 tons - ago/set/out Offset - PB espelho = 14CO05274 (Rolagem 14CT05273 Carimbado) Offset - PB espelho = 14CO09581</t>
  </si>
  <si>
    <t>14CT09544</t>
  </si>
  <si>
    <t xml:space="preserve">Esta reversão foi gerada automaticamente pela reversão do pré-boleto nº 14CT09544
</t>
  </si>
  <si>
    <t>Coteminas - 750 tons - ago/set Offset - PB espelho = 14CO05413 (Rolagem 14CT05412 Carimbado) Offset - PB espelho = 14CO08192 (Rolagem 14CT08176 Carimbado) Offset - PB espelho = 14CO09583</t>
  </si>
  <si>
    <t>Rolagem 14CT09545 Carimbado</t>
  </si>
  <si>
    <t xml:space="preserve">Recebimento/ Pgto de Têxteis em 10 a 12/11				
Baixar em 10/11	R$ 203,733.42			
14CT09545 - 01/12	 R$ 203,733.42 	Total	 R$ 927,949.26 	
Total:	 R$ 203,733.42 	Saldo	 R$ 724,215.84 	
Nf	Valor	Recebido em:	 Dif 	Valor Efet Recebido
1980	103909.91	11/10/2014		 203,733.42 
1978	102348.66	11/10/2014		
Total	R$ 0.00			 R$ 203,733.42 
</t>
  </si>
  <si>
    <t>14CT09542</t>
  </si>
  <si>
    <t>Rolagem 14CT09542 Carimbado</t>
  </si>
  <si>
    <t>Frete referente a contrato de 2014, PC-480-NBSA - 600 tons - 800 pts a 2,4676 (Rolagem 13CT07157 Carimbado) Offset - PB espelho = 14CO09582</t>
  </si>
  <si>
    <t xml:space="preserve">Recebimento/ Pgto de Têxteis em 31 a 04/10				
Baixar em 31/10	R$ 100,537.86			
14CT09544 - 01/12	 R$ 100,537.86 	Total	 R$ 126,471.34 	
Total:	 R$ 100,537.86 	Saldo	 R$ 25,933.48 	
Nf	Valor	Recebido em:	 Dif 	Valor Efet Recebido
1968	 100,537.86 	31-Oct	 R$ -   	 100,537.86 
Total	R$ 100,537.86			 R$ 100,537.86 
</t>
  </si>
  <si>
    <t>14CT09670</t>
  </si>
  <si>
    <t xml:space="preserve">Esta reversão foi gerada automaticamente pela reversão do pré-boleto nº 14CT09670
</t>
  </si>
  <si>
    <t xml:space="preserve">Baixa de NF - Fluxo de 06 a 10/11			
Baixar em 06/11	 R$ 703,654.03 		
14CT09670 - 10/11	 R$ 469,032.14 		
	 R$ 234,621.89 	Parcial de	 R$ -   
Total:	 R$ 234,621.89 	Saldo	-R$ 234,621.89 
NF	DATA DA NF	VALOR	CONTRATO
4554	31-Oct	109,396.05	PC-486-NBSA
4561	31-Oct	 23,010.87 	PC-486-NBSA
4573	1-Nov	 13,079.46 	PC-486-NBSA
4574	1-Nov	 103,388.94 	PC-486-NBSA
4575	1-Nov	 4,597.49 	PC-486-NBSA
4576	1-Nov	 49,579.45 	PC-486-NBSA
4577	1-Nov	 109,360.00 	PC-486-NBSA
4578	1-Nov	 2,125.96 	PC-486-NBSA
4579	1-Nov	 109,360.00 	PC-486-NBSA
4580	1-Nov	3,433.90	PC-486-NBSA
4581	1-Nov	52,055.36	PC-486-NBSA
4583	1-Nov	110,463.94	PC-486-NBSA
4584	1-Nov	6,084.79	PC-486-NBSA
4585	1-Nov	7,717.82	PC-486-NBSA
TOTAL		703,654.03	
</t>
  </si>
  <si>
    <t>NF	DATA DE EMISSÃO	VALOR	CONTRATO	VENCIMENTO
4.554	31/10/2014	109395.44	PC-486-NBSA	8/11/2014
4.561	31/10/2014	23011.57	PC-486-NBSA	8/11/2014
4.573	1/11/2014	13079.37	PC-486-NBSA	9/11/2014
4.574	1/11/2014	103388.3	PC-486-NBSA	9/11/2014
4.575	1/11/2014	4597.47	PC-486-NBSA	9/11/2014
4.576	1/11/2014	49579.14	PC-486-NBSA	9/11/2014
4.577	1/11/2014	109359.32	PC-486-NBSA	9/11/2014
4.578	1/11/2014	2125.95	PC-486-NBSA	9/11/2014
4.579	1/11/2014	109359.32	PC-486-NBSA	9/11/2014
4.58	1/11/2014	3433.88	PC-486-NBSA	9/11/2014
4581	1/11/2014	52055.03	PC-486-NBSA	9/11/2014
4.583	1/11/2014	110462.72	PC-486-NBSA	9/11/2014
4.584	1/11/2014	6084.75	PC-486-NBSA	9/11/2014
4.585	1/11/2014	7725.14	PC-486-NBSA	9/11/2014
		 R$ 703,657.40 	BOLETA No 	
 Offset - PB espelho = 14CO09672</t>
  </si>
  <si>
    <t>14CT09776</t>
  </si>
  <si>
    <t xml:space="preserve">Esta reversão foi gerada automaticamente pela reversão do pré-boleto nº 14CT09776
</t>
  </si>
  <si>
    <t>NF	DATA DE EMISSÃO	VALOR	CONTRATO	VENCIMENTO
4.59	3/11/2014	79438.39	PC-486-NBSA	11/11/2014
4.591	3/11/2014	25108.18	PC-486-NBSA	11/11/2014
4.592	3/11/2014	87081.55	PC-486-NBSA	11/11/2014
4.593	3/11/2014	18983.91	PC-486-NBSA	11/11/2014
4.594	3/11/2014	4640.81	PC-486-NBSA	11/11/2014
4.595	3/11/2014	106402.01	PC-486-NBSA	11/11/2014
4.596	3/11/2014	110706.27	PC-486-NBSA	11/11/2014
4.598	3/11/2014	1177.91	PC-486-NBSA	11/11/2014
4.599	3/11/2014	3126.35	PC-486-NBSA	11/11/2014
4.6	3/11/2014	2280.55	PC-486-NBSA	11/11/2014
4.635	5/11/2014	10781.8	PC-486-NBSA	13/11/2014
4.636	5/11/2014	7111.79	PC-486-NBSA	13/11/2014
4.637	5/11/2014	6980.17	PC-486-NBSA	13/11/2014
9.866	4/11/2014	102130.63	PC-493-NBSA	12/11/2014
9.868	4/11/2014	102507.61	PC-493-NBSA	12/11/2014
		 R$ 668,457.93 	BOLETA No 	
 Offset - PB espelho = 14CO09777</t>
  </si>
  <si>
    <t>14CT09830</t>
  </si>
  <si>
    <t xml:space="preserve">Esta reversão foi gerada automaticamente pela reversão do pré-boleto nº 14CT09830
</t>
  </si>
  <si>
    <t xml:space="preserve">Baixa de NF - Fluxo de 25 a 27/11				
Baixar em 25/11	 R$ 1,940,748.60 			
14CT09962 - 01/12	 R$ 316,492.69 			
14CT09935 - 12/12	 R$ 523,971.47 			
13CT04933 - 15/12	 R$ 860,000.00 			
14CT09830 - 15/12	 R$ 240,284.44 	Parcial de	 R$ 3,726,000.00 	
Total:	 R$ 1,940,748.60 	Saldo	 R$ 3,485,715.56 	saldo da boleta utilizada
NF	DATA DA NF	VALOR	CONTRATO	
21327	12-Nov	 134,663.35 	PC-480-NBSA	27-Nov
21380	15-Nov	133,005.89	PC-480-NBSA	27-Nov
21381	15-Nov	24,860.99	PC-480-NBSA	27-Nov
21382	15-Nov	110,009.67	PC-480-NBSA	27-Nov
9107	17-Nov	92,827.92	PC-5013-NBSA	27-Nov
9109	17-Nov	94,166.51	PC-5013-NBSA	27-Nov
9111	17-Nov	94,501.16	PC-5013-NBSA	27-Nov
9115	17-Nov	93,155.13	PC-5013-NBSA	27-Nov
9118	17-Nov	93,913.67	PC-5013-NBSA	27-Nov
9126	18-Nov	93,802.12	PC-5013-NBSA	27-Nov
9127	19-Nov	93,088.20	PC-5013-NBSA	27-Nov
9128	19-Nov	93,170.00	PC-5013-NBSA	27-Nov
9129	19-Nov	93,619.95	PC-5013-NBSA	27-Nov
2181	18-Nov	97,728.97	PC-447-NBSA	27-Nov
6408	18-Nov	65,827.15	PC-439-NBSA	27-Nov
6409	18-Nov	17,133.82	PC-439-NBSA	27-Nov
6410	18-Nov	24,890.94	PC-439-NBSA	27-Nov
4866	21-Nov	 103,509.93 	PC-485-NBSA	27-Nov
4867	21-Nov	 96,218.72 	PC-485-NBSA	27-Nov
4869	21-Nov	 96,297.96 	PC-485-NBSA	27-Nov
4870	21-Nov	 97,486.58 	PC-485-NBSA	27-Nov
4884	24-Nov	 96,869.97 	PC-485-NBSA	27-Nov
TOTAL		1,940,748.60		
</t>
  </si>
  <si>
    <t>compra 1.000 tons - 2013/14 Offset - PB espelho = 14CO09835</t>
  </si>
  <si>
    <t>14CT10457</t>
  </si>
  <si>
    <t xml:space="preserve">Esta reversão foi gerada automaticamente pela reversão do pré-boleto nº 14CT10457
</t>
  </si>
  <si>
    <t xml:space="preserve">Fluxo Frete de 15 a 17/12			
Baixar em 15/12	4,338.82	Pgto de Taxas Locais	
	4,202.61	Frete Rodoviário	
Baixa Final	 R$ 8,541.43 		
14CT10457 - 02/01	 R$ 8,541.43 	Parcial de	 R$ 1,074,538.82 
Total:	 R$ 8,541.43 	Saldo	 R$ 1,065,997.39 
</t>
  </si>
  <si>
    <t>Antigo Hedge para contrato -&gt; PC-395-NBSA - 5.000 MTS - WALTER YUKIO HORITA - FRETE
Reaproveitando R$972.687,00 para novo hedge de contratos 2014 conforme segue:
Liquidação de R$381.749,70 e rolagem de 29/11/13 de R$972.687,00, contratos PC-483, 484, 485, 486 E 487-NBSA, Total de 2.950 tons - 28/Novembro/ 2014. (Rolagem 12CT04235 Carimbado) (Rolagem 13CT07321 Carimbado) Offset - PB espelho = 14CO10634</t>
  </si>
  <si>
    <t xml:space="preserve">Esta reversão foi gerada automaticamente pela reversão do pré-boleto nº 14CT09830
Esta reversão foi corrigida para resubmissão ao Backoffice em 12/12/2014@14:28 h. Os valores originais eram: Taxa de Reversão = 2,672700 e Taxa Pré = 11,56.
</t>
  </si>
  <si>
    <t xml:space="preserve">Baixa de NF - Fluxo de 11 a 15/12				
Baixar em 11/12	 R$ 373,918.22 			
14CT09830 - 15/12	 R$ 379,918.22 	Parcial de	 R$ 1,214,606.53 	
Total:	 R$ 379,918.22 	Saldo	 R$ 834,688.31 	saldo da boleta utilizada
NF	DATA DA NF	VALOR	CONTRATO	
9312	8-Dec	93,393.11	PC-5013-NBSA	15-Dec
9315	9-Dec	94,159.08	PC-5013-NBSA	15-Dec
9322	9-Dec	92,987.81	PC-5013-NBSA	15-Dec
9323	9-Dec	93,378.22	PC-5013-NBSA	15-Dec
TOTAL		373,918.22		
</t>
  </si>
  <si>
    <t xml:space="preserve">Esta reversão foi gerada automaticamente pela reversão do pré-boleto nº 14CT10457
Esta reversão foi corrigida para resubmissão ao Backoffice em 12/12/2014@14:49 h. Os valores originais eram: Taxa de Reversão = 2,683500 e Taxa Pré = 11,56.
</t>
  </si>
  <si>
    <t xml:space="preserve">Fluxo Frete de 12 a 16/12			
Baixar em 12/12	28,447.00	Pgto de Taxas Locais	
	360.00	Frete Rodoviário	
Baixa Final	 R$ 28,807.00 		
14CT10457 - 02/01	 R$ 28,807.00 	Parcial de	 R$ 1,103,345.82 
Total:	 R$ 28,807.00 	Saldo	 R$ 1,074,538.82 
</t>
  </si>
  <si>
    <t>14CT10969</t>
  </si>
  <si>
    <t xml:space="preserve">Esta reversão foi gerada automaticamente pela reversão do pré-boleto nº 14CT10969
</t>
  </si>
  <si>
    <t xml:space="preserve">Baixa de NF - Fluxo de 10 a 12/12				
Baixar em 10/12	 R$ 2,259,796.30 			
14CT10969 - 11/12	 R$ 237,312.70 			
14CT09830 - 15/12	 R$ -   	Parcial de	 R$ -   	
Total:	 R$ -   	Saldo	 R$ -   	saldo da boleta utilizada
NF	DATA DA NF	VALOR	CONTRATO	
923	4-Dec	 103,644.73 	PC-432-NBSA	12-Dec
20654	4-Dec	 91,467.62 	PC-5014-NBSA	12-Dec
10070	3-Dec	 106,878.34 	PC-493-NBSA	12-Dec
10069	3-Dec	 106,579.36 	PC-493-NBSA	12-Dec
10088	4-Dec	 104,687.26 	PC-493-NBSA	12-Dec
10089	4-Dec	 95,825.72 	PC-493-NBSA	12-Dec
10092	5-Dec	 105,834.48 	PC-493-NBSA	12-Dec
9256	3-Dec	93,571.58	PC-5013-NBSA	12-Dec
9262	3-Dec	93,712.88	PC-5013-NBSA	12-Dec
9251	3-Dec	93,805.84	PC-5013-NBSA	12-Dec
9248	3-Dec	93,973.16	PC-5013-NBSA	12-Dec
9244	3-Dec	93,285.27	PC-5013-NBSA	12-Dec
9257	3-Dec	94,240.88	PC-5013-NBSA	12-Dec
9266	4-Dec	93,794.68	PC-5013-NBSA	12-Dec
9267	4-Dec	93,244.37	PC-5013-NBSA	12-Dec
9274	4-Dec	93,579.02	PC-5013-NBSA	12-Dec
9284	4-Dec	93,653.39	PC-5013-NBSA	12-Dec
9298	5-Dec	93,839.30	PC-5013-NBSA	12-Dec
9299	5-Dec	92,980.40	PC-5013-NBSA	12-Dec
9300	5-Dec	93,731.47	PC-5013-NBSA	12-Dec
9070	3-Dec	 129,729.03 	PC-449-NBSA	12-Dec
20637	4-Dec	 91,382.85 	PC-5014-NBSA	12-Dec
5058	5-Dec	106,354.67	PC-485-NBSA	12-Dec
TOTAL		2,259,796.30		
</t>
  </si>
  <si>
    <t>NF	DATA DE EMISSÃO	VALOR	CONTRATO	VENCIMENTO
5.015	1/12/2014	107583.66	PC-485-NBSA	9/12/2014
9.07	3/12/2014	129729.04	PC-449-NBSA	11/12/2014
		 R$ 237,312.70 	BOLETA No 	
 Offset - PB espelho = 14CO10970</t>
  </si>
  <si>
    <t>14CT09895</t>
  </si>
  <si>
    <t xml:space="preserve">Esta reversão foi gerada automaticamente pela reversão do pré-boleto nº 14CT09895
</t>
  </si>
  <si>
    <t xml:space="preserve">Baixa de NF - Fluxo de 12 a 14/11			
Baixar em 12/11	 R$ 1,416,474.71 		
14CT09895 - 17/11	 R$ 276,624.66 		
14CT09958 - 17/11	 R$ 760,758.74 		
	 R$ 379,091.31 	Parcial de	 R$ 1,108,771.34 
Total:	 R$ 379,091.31 	Saldo	 R$ 729,680.03 
</t>
  </si>
  <si>
    <t>NF	DATA DE EMISSÃO	VALOR	CONTRATO	VENCIMENTO
9.882	6/11/2014	91871.18	PC-474-NBSA	14/11/2014
9.885	6/11/2014	97155.79	PC-474-NBSA	14/11/2014
9.888	6/11/2014	87597.69	PC-474-NBSA	14/11/2014
		 R$ 276,624.66 	BOLETA No 	
 Offset - PB espelho = 14CO09898</t>
  </si>
  <si>
    <t xml:space="preserve">NF	DATA DA NF	VALOR	CONTRATO	DATA DE PAGAMENTO
4955	27-Nov	 93,897.95 	PC-485-NBSA	5-Dec
4954	27-Nov	 96,633.79 	PC-485-NBSA	5-Dec
4958	27-Nov	 96,790.13 	PC-485-NBSA	5-Dec
4957	27-Nov	 96,086.63 	PC-485-NBSA	5-Dec
4961	27-Nov	 95,070.46 	PC-485-NBSA	5-Dec
4956	27-Nov	 98,978.80 	PC-485-NBSA	5-Dec
4953	27-Nov	 102,849.81 	PC-485-NBSA	5-Dec
4966	27-Nov	 101,765.94 	PC-485-NBSA	5-Dec
8979	26-Nov	 134,074.34 	PC-449-NBSA	5-Dec
8977	26-Nov	 134,283.79 	PC-449-NBSA	5-Dec
8973	26-Nov	 134,040.82 	PC-449-NBSA	5-Dec
8975	26-Nov	 132,593.24 	PC-449-NBSA	5-Dec
20378	18-Nov	182,073.34	PC-5014-NBSA	5-Dec
TOTAL		1,499,139.04		
</t>
  </si>
  <si>
    <t>14CT09885</t>
  </si>
  <si>
    <t xml:space="preserve">Esta reversão foi gerada automaticamente pela reversão do pré-boleto nº 14CT09885
</t>
  </si>
  <si>
    <t>Frete - PC-473 e PC-474 (Rolagem 13CT06169 Carimbado) Offset - PB espelho = 14CO09894</t>
  </si>
  <si>
    <t xml:space="preserve">Fluxo Frete de 10 a 12/12			
Baixar em 10/12	4,898.75	Pgto de Taxas Locais	
	498.75	Frete Rodoviário	
Baixa Final	 R$ 5,397.50 		
14CT09885 - 12/12	 R$ 5,937.50 	Parcial de	 R$ 152,293.44 
Total:	 R$ 5,937.50 	Saldo	 R$ 146,355.94 
</t>
  </si>
  <si>
    <t xml:space="preserve">Fluxo 02/12
Frete	R$   24.468,25 
Embarque/ Taxas Locais	R$     22.974,45 
Total	R$   47.442,70 
Total geral a baixar:  47.442,70
Vencimento	Boleta	Valor	
12/dez	14CT09885	R$   47.442,70	Parcial
</t>
  </si>
  <si>
    <t>14CT10055</t>
  </si>
  <si>
    <t xml:space="preserve">Esta reversão foi gerada automaticamente pela reversão do pré-boleto nº 14CT10055
</t>
  </si>
  <si>
    <t xml:space="preserve">Fluxo Frete de 11 a 15/12			
Baixar em 11/12	10,218.75	Pgto de Taxas Locais	
	416,446.44	Frete Rodoviário	
Baixa Final	 R$ 426,665.19 		
14CT09885 - 12/12	 R$ 146,895.94 		
13CT05899 - 19/12	 R$ 262,488.00 		
14CT10055 - 15/01	 R$ 17,281.25 	Parcial de	 R$ 374,445.00 
Total:	 R$ 426,665.19 	Saldo	 R$ 357,163.75 
</t>
  </si>
  <si>
    <t>PC-5013 Ademar Marcal
PC-5014 Carlos Polato Offset - PB espelho = 14CO10059</t>
  </si>
  <si>
    <t>14CT10645</t>
  </si>
  <si>
    <t xml:space="preserve">Esta reversão foi gerada automaticamente pela reversão do pré-boleto nº 14CT10645
</t>
  </si>
  <si>
    <t xml:space="preserve">
NF	DATA DE EMISSÃO	VALOR	CONTRATO	DATA DE PAGAMENTO
4.955	27/11/2014	93.896,91	PC-485-NBSA	05/12/2014
4.954	27/11/2014	96.632,72	PC-485-NBSA	05/12/2014
4.958	27/11/2014	96.789,05	PC-485-NBSA	05/12/2014
4.957	27/11/2014	96.085,56	PC-485-NBSA	05/12/2014
4.961	27/11/2014	95.069,40	PC-485-NBSA	05/12/2014
4.956	27/11/2014	98.977,70	PC-485-NBSA	05/12/2014
4.953	27/11/2014	102.849,81	PC-485-NBSA	05/12/2014
4.966	27/11/2014	101.770,46	PC-485-NBSA	05/12/2014
		782.071,61		
 Offset - PB espelho = 14CO10646</t>
  </si>
  <si>
    <t>14CT10683</t>
  </si>
  <si>
    <t xml:space="preserve">Esta reversão foi gerada automaticamente pela reversão do pré-boleto nº 14CT10683
</t>
  </si>
  <si>
    <t>NF	DATA DE EMISSÃO	VALOR	CONTRATO	DATA DE PAGAMENTO
4.996	28/11/2014	56.417,00	PC-485-NBSA	08/11/2014
4.991	28/11/2014	4.624,34	PC-485-NBSA	08/11/2014
4.994	28/11/2014	16.624,22	PC-485-NBSA	08/11/2014
4.989	28/11/2014	17.572,51	PC-485-NBSA	08/11/2014
		95.238,07		
 Offset - PB espelho = 14CO10684</t>
  </si>
  <si>
    <t>14CT10462</t>
  </si>
  <si>
    <t xml:space="preserve">Esta reversão foi gerada automaticamente pela reversão do pré-boleto nº 14CT10462
</t>
  </si>
  <si>
    <t>Frete referente a contrato de 2014, PC-480-NBSA - 600 tons - 800 pts a 2,4676 (Rolagem 13CT07157 Carimbado) Offset - PB espelho = 14CO09582 (Rolagem 14CT09542 Carimbado) Offset - PB espelho = 14CO10615</t>
  </si>
  <si>
    <t>14CT09962</t>
  </si>
  <si>
    <t xml:space="preserve">Esta reversão foi gerada automaticamente pela reversão do pré-boleto nº 14CT09962
</t>
  </si>
  <si>
    <t xml:space="preserve">Baixa de NF - Fluxo de 14 a 18/11			
Baixar em 14/11	 R$ 304,195.01 		
14CT10054 - 21/11	 R$ 8,732.12 		
14CT09962 - 01/12	 R$ 295,462.89 	Parcial de	 R$ -   
Total:	 R$ 295,462.89 	Saldo	-R$ 295,462.89 
NF	DATA DA NF	VALOR	CONTRATO
4701	8-Nov	111,289.43	PC-485-NBSA
9897	8-Nov	98,958.87	PC-474-NBSA
9898	8-Nov	102,359.86	PC-474-NBSA 
4702	8-Nov	23,011.08	PC-486-NBSA 
4703	8-Nov	15,345.38	PC-486-NBSA 
4704	8-Nov	79,844.45	PC-486-NBSA 
4739	11-Nov	24,692.32	PC-485-NBSA
4741	11-Nov	25,051.03	PC-485-NBSA
4742	11-Nov	25,014.71	PC-485-NBSA
4732	11-Nov	12,690.47	PC-486-NBSA 
4733	11-Nov	98,762.87	PC-486-NBSA 
4736	11-Nov	10,179.85	PC-486-NBSA 
4737	11-Nov	34,960.19	PC-486-NBSA 
4738	11-Nov	72,275.59	PC-486-NBSA 
4740	11-Nov	108,354.40	PC-486-NBSA 
4743	11-Nov	5,959.49	PC-486-NBSA 
4744	11-Nov	1,356.60	PC-486-NBSA 
4746	11-Nov	4,472.87	PC-486-NBSA 
4745	11-Nov	107,375.18	PC-486-NBSA 
2169	13-Nov	 115,909.83 	PC-447-NBSA
4758	12-Nov	15,892.37	PC-486-NBSA 
4757	12-Nov	97,634.75	PC-486-NBSA 
TOTAL		1,191,391.59	
</t>
  </si>
  <si>
    <t>compra de algodao - Carlos Polato Offset - PB espelho = 14CO09963</t>
  </si>
  <si>
    <t xml:space="preserve">Baixa de NF - Fluxo de 25 a 27/11				
Baixar em 25/11	 R$ 1,940,748.60 			
14CT09962 - 01/12	 R$ 316,492.69 			
	 R$ -   	Parcial de	 R$ -   	
Total:	 R$ -   	Saldo	 R$ -   	saldo da boleta utilizada
NF	DATA DA NF	VALOR	CONTRATO	
21327	12-Nov	 134,663.35 	PC-480-NBSA	27-Nov
21380	15-Nov	133,005.89	PC-480-NBSA	27-Nov
21381	15-Nov	24,860.99	PC-480-NBSA	27-Nov
21382	15-Nov	110,009.67	PC-480-NBSA	27-Nov
9107	17-Nov	92,827.92	PC-5013-NBSA	27-Nov
9109	17-Nov	94,166.51	PC-5013-NBSA	27-Nov
9111	17-Nov	94,501.16	PC-5013-NBSA	27-Nov
9115	17-Nov	93,155.13	PC-5013-NBSA	27-Nov
9118	17-Nov	93,913.67	PC-5013-NBSA	27-Nov
9126	18-Nov	93,802.12	PC-5013-NBSA	27-Nov
9127	19-Nov	93,088.20	PC-5013-NBSA	27-Nov
9128	19-Nov	93,170.00	PC-5013-NBSA	27-Nov
9129	19-Nov	93,619.95	PC-5013-NBSA	27-Nov
2181	18-Nov	97,728.97	PC-447-NBSA	27-Nov
6408	18-Nov	65,827.15	PC-439-NBSA	27-Nov
6409	18-Nov	17,133.82	PC-439-NBSA	27-Nov
6410	18-Nov	24,890.94	PC-439-NBSA	27-Nov
4866	21-Nov	 103,509.93 	PC-485-NBSA	27-Nov
4867	21-Nov	 96,218.72 	PC-485-NBSA	27-Nov
4869	21-Nov	 96,297.96 	PC-485-NBSA	27-Nov
4870	21-Nov	 97,486.58 	PC-485-NBSA	27-Nov
4884	24-Nov	 96,869.97 	PC-485-NBSA	27-Nov
TOTAL		1,940,748.60		
</t>
  </si>
  <si>
    <t xml:space="preserve">Baixa de NF - Fluxo de 21 a 24/11				
Baixar em 21/11	 R$ 652,029.16 			
14CT10133 - 26/11	 R$ 603,984.74 			
14CT09962 - 02/12	 R$ 48,044.42 	Parcial de	 R$ 364,537.11 	
Total:	 R$ 48,044.42 	Saldo	 R$ 316,492.69 	saldo da boleta utilizada
NF	DATA DA NF	VALOR	CONTRATO	
2175	14-Nov	 119,450.88 	PC-447-NBSA	24-Nov
871	14-Nov	 101,735.36 	PC-432-NBSA	24-Nov
870	14-Nov	 103,076.10 	PC-432-NBSA	24-Nov
6402	17-Nov	909.51	PC-439-NBSA	25-Nov
6403	17-Nov	22,847.81	PC-439-NBSA	25-Nov
6404	17-Nov	80,420.06	PC-439-NBSA	25-Nov
6405	17-Nov	54,170.77	PC-439-NBSA	25-Nov
6406	17-Nov	50,500.11	PC-439-NBSA	25-Nov
2177	17-Nov	 68,088.54 	PC-447-NBSA	25-Nov
2179	17-Nov	 50,830.02 	PC-447-NBSA	25-Nov
TOTAL		652,029.16		
</t>
  </si>
  <si>
    <t>14CT09935</t>
  </si>
  <si>
    <t xml:space="preserve">Esta reversão foi gerada automaticamente pela reversão do pré-boleto nº 14CT09935
</t>
  </si>
  <si>
    <t xml:space="preserve">Baixa de NF - Fluxo de 25 a 27/11				
Baixar em 25/11	 R$ 1,940,748.60 			
14CT09962 - 01/12	 R$ 316,492.69 			
14CT09935 - 12/12	 R$ 523,971.47 	Parcial de	 R$ -   	
Total:	 R$ 840,464.16 	Saldo	-R$ 523,971.47 	saldo da boleta utilizada
NF	DATA DA NF	VALOR	CONTRATO	
21327	12-Nov	 134,663.35 	PC-480-NBSA	27-Nov
21380	15-Nov	133,005.89	PC-480-NBSA	27-Nov
21381	15-Nov	24,860.99	PC-480-NBSA	27-Nov
21382	15-Nov	110,009.67	PC-480-NBSA	27-Nov
9107	17-Nov	92,827.92	PC-5013-NBSA	27-Nov
9109	17-Nov	94,166.51	PC-5013-NBSA	27-Nov
9111	17-Nov	94,501.16	PC-5013-NBSA	27-Nov
9115	17-Nov	93,155.13	PC-5013-NBSA	27-Nov
9118	17-Nov	93,913.67	PC-5013-NBSA	27-Nov
9126	18-Nov	93,802.12	PC-5013-NBSA	27-Nov
9127	19-Nov	93,088.20	PC-5013-NBSA	27-Nov
9128	19-Nov	93,170.00	PC-5013-NBSA	27-Nov
9129	19-Nov	93,619.95	PC-5013-NBSA	27-Nov
2181	18-Nov	97,728.97	PC-447-NBSA	27-Nov
6408	18-Nov	65,827.15	PC-439-NBSA	27-Nov
6409	18-Nov	17,133.82	PC-439-NBSA	27-Nov
6410	18-Nov	24,890.94	PC-439-NBSA	27-Nov
4866	21-Nov	 103,509.93 	PC-485-NBSA	27-Nov
4867	21-Nov	 96,218.72 	PC-485-NBSA	27-Nov
4869	21-Nov	 96,297.96 	PC-485-NBSA	27-Nov
4870	21-Nov	 97,486.58 	PC-485-NBSA	27-Nov
4884	24-Nov	 96,869.97 	PC-485-NBSA	27-Nov
TOTAL		1,940,748.60		
</t>
  </si>
  <si>
    <t>NF	DATA DE EMISSÃO	VALOR	CONTRATO	VENCIMENTO
20.465	2/10/2014	 R$ 96,094.49 	PC-422-NBSA	10/10/2014
20.464	2/10/2014	 R$ 97,046.63 	PC-422-NBSA	10/10/2014
20.479	3/10/2014	 R$ 96,451.29 	PC-422-NBSA	13/10/2014
20.507	3/10/2014	 R$ 97,327.94 	PC-422-NBSA	13/10/2014
20.504	3/10/2014	 R$ 3,236.73 	PC-422-NBSA	13/10/2014
9556	2/10/2014	 R$ 87,257.25 	PC-474-NBSA	10/10/2014
9591	3/10/2014	 R$ 95,392.61 	PC-474-NBSA	13/10/2014
9592	3/10/2014	 R$ 98,113.15 	PC-474-NBSA	13/10/2014
9593	3/10/2014	 R$ 98,755.65 	PC-474-NBSA	13/10/2014
9595	3/10/2014	 R$ 83,649.16 	PC-474-NBSA	13/10/2014
9581	3/10/2014	 R$ 97,214.67 	PC-474-NBSA	13/10/2014
9583	3/10/2014	 R$ 94,581.66 	PC-474-NBSA	13/10/2014
4138	2/10/2014	 R$ 111,355.71 	PC-485-NBSA	10/10/2014
4139	2/10/2014	 R$ 111,311.67 	PC-485-NBSA	10/10/2014
4140	2/10/2014	 R$ 17,437.86 	PC-485-NBSA	10/10/2014
4144	2/10/2014	 R$ 111,720.10 	PC-485-NBSA	10/10/2014
4146	2/10/2014	 R$ 106,124.35 	PC-485-NBSA	10/10/2014
4147	2/10/2014	 R$ 17,437.86 	PC-485-NBSA	10/10/2014
4153	2/10/2014	 R$ 112,588.69 	PC-485-NBSA	10/10/2014
4155	2/10/2014	 R$ 17,525.93 	PC-485-NBSA	10/10/2014
4156	2/10/2014	 R$ 110,783.25 	PC-485-NBSA	10/10/2014
4157	2/10/2014	 R$ 111,575.88 	PC-485-NBSA	10/10/2014
4158	2/10/2014	 R$ 112,236.41 	PC-485-NBSA	10/10/2014
4159	2/10/2014	 R$ 17,349.79 	PC-485-NBSA	10/10/2014
4160	2/10/2014	 R$ 17,349.79 	PC-485-NBSA	10/10/2014
4148	2/10/2014	 R$ 110,155.00 	PC-486-NBSA	10/10/2014
4149	2/10/2014	 R$ 1,784.51 	PC-486-NBSA	10/10/2014
4176	3/10/2014	 R$ 108,774.96 	PC-490-NBSA	13/10/2014
4179	3/10/2014	 R$ 107,616.19 	PC-490-NBSA	13/10/2014
4180	3/10/2014	 R$ 102,158.57 	PC-490-NBSA	13/10/2014
		 R$ 2,450,407.75 	BOLETA No 	
 Offset - PB espelho = 14CO08559 (Rolagem 14CT08557 Carimbado) Offset - PB espelho = 14CO08670 (Rolagem 14CT08663 Carimbado) Offset - PB espelho = 14CO09968</t>
  </si>
  <si>
    <t xml:space="preserve">Baixa de NF - Fluxo de 12 a 14/11			
Baixar em 12/11	 R$ 1,416,474.71 		
14CT09895 - 17/11	 R$ 276,624.66 		
14CT09958 - 17/11	 R$ 760,758.74 		
14CT09935 - 12/12	 R$ 379,091.31 	Parcial de	 R$ 903,062.78 
Total:	 R$ 1,416,474.71 	Saldo	 R$ 523,971.47 
</t>
  </si>
  <si>
    <t>14CT09958</t>
  </si>
  <si>
    <t xml:space="preserve">Esta reversão foi gerada automaticamente pela reversão do pré-boleto nº 14CT09958
</t>
  </si>
  <si>
    <t>NF	DATA DE EMISSÃO	VALOR	CONTRATO	VENCIMENTO
4.688	7/11/2014	22656.53	PC-486-NBSA	15/11/2014
4.689	7/11/2014	99596.06	PC-486-NBSA	15/11/2014
9.894	7/11/2014	98203.56	PC-474-NBSA	15/11/2014
7.695	7/11/2014	109490.72	PC-485-NBSA	15/11/2014
4.701	8/11/2014	111293.17	PC-485-NBSA	16/11/2014
4.702	8/11/2014	23011.08	PC-486-NBSA	16/11/2014
4.703	8/11/2014	15345.38	PC-486-NBSA	16/11/2014
4.704	8/11/2014	79844.44	PC-486-NBSA	16/11/2014
9.897	8/11/2014	98958.87	PC-474-NBSA	16/11/2014
9.898	8/11/2014	102358.93	PC-474-NBSA	16/11/2014
		 R$ 760,758.74 	BOLETA No 	
 Offset - PB espelho = 14CO09961</t>
  </si>
  <si>
    <t>14CT10054</t>
  </si>
  <si>
    <t xml:space="preserve">Esta reversão foi gerada automaticamente pela reversão do pré-boleto nº 14CT10054
</t>
  </si>
  <si>
    <t xml:space="preserve">Saldo
</t>
  </si>
  <si>
    <t>NF	DATA DE EMISSÃO	VALOR	CONTRATO	VENCIMENTO
4.732	11/11/2014	12690.47	PC-486-NBSA	19/11/2014
4.733	11/11/2014	98762.87	PC-486-NBSA	19/11/2014
4.736	11/11/2014	10179.8	PC-486-NBSA	19/11/2014
4.737	11/11/2014	34960	PC-486-NBSA	19/11/2014
4.738	11/11/2014	72275.2	PC-486-NBSA	19/11/2014
4.74	11/11/2014	108354.4	PC-486-NBSA	19/11/2014
4.743	11/11/2014	5959.49	PC-486-NBSA	19/11/2014
4.744	11/11/2014	1356.6	PC-486-NBSA	19/11/2014
4.745	11/11/2014	108354.4	PC-486-NBSA	19/11/2014
4.746	11/11/2014	4472.87	PC-486-NBSA	19/11/2014
4.739	11/11/2014	24692.32	PC-485-NBSA	19/11/2014
4.741	11/11/2014	24896.65	PC-485-NBSA	19/11/2014
4.742	11/11/2014	24860.54	PC-485-NBSA	19/11/2014
4.757	12/11/2014	104919.92	PC-486-NBSA	20/11/2014
4.758	12/11/2014	8610.54	PC-486-NBSA	20/11/2014
21.327	12/11/2014	134663.36	PC-480-NBSA	20/11/2014
2.169	13/11/2014	115919.27	PC-447-NBSA	21/11/2014
		 R$ 895,928.70 	BOLETA No 	
 Offset - PB espelho = 14CO10058</t>
  </si>
  <si>
    <t xml:space="preserve">Baixa de NF - Fluxo de 14 a 18/11			
Baixar em 14/11	 R$ 304,195.01 		
14CT10054 - 21/11	 R$ 8,732.12 		
14CT09935 - 12/12		Parcial de	 R$ -   
Total:	 R$ -   	Saldo	 R$ -   
NF	DATA DA NF	VALOR	CONTRATO
4701	8-Nov	111,289.43	PC-485-NBSA
9897	8-Nov	98,958.87	PC-474-NBSA
9898	8-Nov	102,359.86	PC-474-NBSA 
4702	8-Nov	23,011.08	PC-486-NBSA 
4703	8-Nov	15,345.38	PC-486-NBSA 
4704	8-Nov	79,844.45	PC-486-NBSA 
4739	11-Nov	24,692.32	PC-485-NBSA
4741	11-Nov	25,051.03	PC-485-NBSA
4742	11-Nov	25,014.71	PC-485-NBSA
4732	11-Nov	12,690.47	PC-486-NBSA 
4733	11-Nov	98,762.87	PC-486-NBSA 
4736	11-Nov	10,179.85	PC-486-NBSA 
4737	11-Nov	34,960.19	PC-486-NBSA 
4738	11-Nov	72,275.59	PC-486-NBSA 
4740	11-Nov	108,354.40	PC-486-NBSA 
4743	11-Nov	5,959.49	PC-486-NBSA 
4744	11-Nov	1,356.60	PC-486-NBSA 
4746	11-Nov	4,472.87	PC-486-NBSA 
4745	11-Nov	107,375.18	PC-486-NBSA 
2169	13-Nov	 115,909.83 	PC-447-NBSA
4758	12-Nov	15,892.37	PC-486-NBSA 
4757	12-Nov	97,634.75	PC-486-NBSA 
TOTAL		1,191,391.59	
</t>
  </si>
  <si>
    <t>14CT11118</t>
  </si>
  <si>
    <t xml:space="preserve">Esta reversão foi gerada automaticamente pela reversão do pré-boleto nº 14CT11118
</t>
  </si>
  <si>
    <t xml:space="preserve">Baixa de NF - Fluxo de 18 a 23/12				
Baixar em 19/12	 R$ 1,774,328.25 			
14CT11166 09/01	 R$ 1,215,201.24 			
14CT11118 09/01	 R$ 559,127.01 	Parcial de	 R$ 840,688.34 	
Total:	 R$ 1,774,328.25 	Saldo	 R$ 281,561.33 	saldo da boleta utilizada
NF	DATA DA NF	VALOR	CONTRATO	
9328	9-Dec	93,360.44	PC-5013-NBSA	18-Dec
9329	9-Dec	 93,751.65 	PC-5013-NBSA	18-Dec
9331	10-Dec	94,116.78	PC-5013-NBSA	18-Dec
9333	10-Dec	 93,446.14 	PC-5013-NBSA	18-Dec
9334	10-Dec	93,617.52	PC-5013-NBSA	18-Dec
9337	10-Dec	 92,646.15 	PC-5013-NBSA	18-Dec
9356	11-Dec	94,019.91	PC-5013-NBSA	18-Dec
9362	11-Dec	 93,919.31 	PC-5013-NBSA	18-Dec
9363	11-Dec	 93,580.27 	PC-5013-NBSA	18-Dec
9369	11-Dec	 93,543.01 	PC-5013-NBSA	18-Dec
9370	12-Dec	 93,796.36 	PC-5013-NBSA	18-Dec
9372	12-Dec	92,569.83	PC-5013-NBSA	18-Dec
9373	12-Dec	 94,148.74 	PC-5013-NBSA	18-Dec
10121	10-Dec	 106,609.20 	PC-493-NBSA	18-Dec
10122	10-Dec	 109,208.08 	PC-493-NBSA	18-Dec
10123	10-Dec	 84,736.90 	PC-493-NBSA	18-Dec
10126	10-Dec	106,615.79	PC-493-NBSA	18-Dec
20795	13-Dec	 81,765.43 	PC-5014-NBSA	22-Dec
20797	13-Dec	 68,878.31 	PC-5014-NBSA	22-Dec
TOTAL		1,774,329.82		
</t>
  </si>
  <si>
    <t>compra 1.000 tons - 2013/14 Offset - PB espelho = 14CO09835 (Rolagem 14CT09830 Carimbado) Offset - PB espelho = 14CO11197</t>
  </si>
  <si>
    <t xml:space="preserve">Fluxo Frete de 08 a 12/01			
Baixar em 08/01	179,033.06	Pgto de Taxas Locais	
	0.00	Frete Rodoviário	
Baixa Final	 R$ 179,033.06 		
14CT10055 - 15/01	 R$ 179,033.06 	Parcial de	 R$ 199,324.44 
Total:	 R$ 179,033.06 	Saldo	 R$ 20,291.38 
</t>
  </si>
  <si>
    <t xml:space="preserve">Fluxo Frete de 12 a 14/01			
Baixar em 12/01	18,540.80	Pgto de Taxas Locais	
	0.00	Frete Rodoviário	
Baixa Final	 R$ 18,540.80 		
14CT10055 - 15/01	 R$ 18,540.80 	Parcial de	 R$ 20,291.38 
Total:	 R$ 18,540.80 	Saldo	 R$ 1,750.58 
</t>
  </si>
  <si>
    <t>R$141.117,24 + R$16.322,07 + R$400,00 -&gt; Referente ao fluxo recebido no dia 05/01.
Baixa total de R$157.839,31</t>
  </si>
  <si>
    <t xml:space="preserve">Fluxo Frete de 13 a 15/01			
Baixar em 13/01	2,944.00	Pgto de Taxas Locais	
	176,771.52	Frete Rodoviário	
Baixa Final	 R$ 179,715.52 		
14CT10055 - 15/01	 R$ 1,750.58 		
tbi	 R$ 177,964.94 	Parcial de	 R$ -   
Total:	 R$ 179,715.52 	Saldo	-R$ 177,964.94 
</t>
  </si>
  <si>
    <t>14CT10133</t>
  </si>
  <si>
    <t xml:space="preserve">Esta reversão foi gerada automaticamente pela reversão do pré-boleto nº 14CT10133
</t>
  </si>
  <si>
    <t xml:space="preserve">Baixa de NF - Fluxo de 21 a 24/11				
Baixar em 21/11	 R$ 652,029.16 			
14CT10133 - 26/11	 R$ 603,984.74 			
	 R$ 48,044.42 	Parcial de	 R$ -   	
Total:	 R$ 48,044.42 	Saldo	-R$ 48,044.42 	saldo da boleta utilizada
NF	DATA DA NF	VALOR	CONTRATO	
2175	14-Nov	 119,450.88 	PC-447-NBSA	24-Nov
871	14-Nov	 101,735.36 	PC-432-NBSA	24-Nov
870	14-Nov	 103,076.10 	PC-432-NBSA	24-Nov
6402	17-Nov	909.51	PC-439-NBSA	25-Nov
6403	17-Nov	22,847.81	PC-439-NBSA	25-Nov
6404	17-Nov	80,420.06	PC-439-NBSA	25-Nov
6405	17-Nov	54,170.77	PC-439-NBSA	25-Nov
6406	17-Nov	50,500.11	PC-439-NBSA	25-Nov
2177	17-Nov	 68,088.54 	PC-447-NBSA	25-Nov
2179	17-Nov	 50,830.02 	PC-447-NBSA	25-Nov
TOTAL		652,029.16		
</t>
  </si>
  <si>
    <t>NF	DATA DE EMISSÃO	VALOR	CONTRATO	VENCIMENTO
21.38	15/11/2014	133008.1	PC-480-NBSA	24/11/2014
21.381	15/11/2014	24860.99	PC-480-NBSA	24/11/2014
21.382	15/11/2014	110009.68	PC-480-NBSA	24/11/2014
2.175	14/11/2014	119451.65	PC-447-NBSA	24/11/2014
2.177	17/11/2014	68077.61	PC-447-NBSA	25/11/2014
2.179	17/11/2014	50845.06	PC-447-NBSA	25/11/2014
2.181	18/11/2014	97731.65	PC-447-NBSA	26/11/2014
		 R$ 603,984.74 	BOLETA No 	
 Offset - PB espelho = 14CO10134</t>
  </si>
  <si>
    <t xml:space="preserve">Fluxo Frete de 17 a 19/12			
Baixar em 17/12	1,198.75	Pgto de Taxas Locais	
		Frete Rodoviário	
Baixa Final	 R$ 1,198.75 		
14CT10457 - 02/01	 R$ 1,198.75 	Parcial de	 R$ 1,065,997.39 
Total:	 R$ 1,198.75 	Saldo	 R$ 1,064,798.64 
</t>
  </si>
  <si>
    <t>14CT10188</t>
  </si>
  <si>
    <t xml:space="preserve">Esta reversão foi gerada automaticamente pela reversão do pré-boleto nº 14CT10188
</t>
  </si>
  <si>
    <t xml:space="preserve">NF	DATA DA NF	VALOR	CONTRATO	DATA DE PAGAMENTO
4892	24-Nov	 96,398.50 	PC-485-NBSA	3-Dec
4895	24-Nov	 95,133.48 	PC-485-NBSA	3-Dec
4896	24-Nov	 95,686.92 	PC-485-NBSA	3-Dec
4898	24-Nov	 97,189.13 	PC-485-NBSA	3-Dec
4908	25-Nov	 96,850.59 	PC-485-NBSA	3-Dec
4912	25-Nov	 95,433.55 	PC-485-NBSA	3-Dec
4914	25-Nov	 103,001.01 	PC-485-NBSA	3-Dec
4917	25-Nov	 102,834.64 	PC-485-NBSA	3-Dec
4918	25-Nov	 90,134.08 	PC-485-NBSA	3-Dec
887	18-Nov	 101,324.35 	PC-432-NBSA	3-Dec
888	18-Nov	 103,531.01 	PC-432-NBSA	3-Dec
TOTAL		1,077,517.26		
</t>
  </si>
  <si>
    <t>NF	DATA DE EMISSÃO	VALOR	CONTRATO	VENCIMENTO
4.866	21/11/2014	103508.74	PC-485-NBSA	29/11/2014
4.867	21/11/2014	96218.72	PC-485-NBSA	29/11/2014
4.869	21/11/2014	96297.96	PC-485-NBSA	29/11/2014
4.87	21/11/2014	97486.58	PC-485-NBSA	29/11/2014
4.884	24/11/2014	96872.88	PC-485-NBSA	2/12/2014
		 R$ 490,384.88 	BOLETA No 	
 Offset - PB espelho = 14CO10189</t>
  </si>
  <si>
    <t xml:space="preserve">Baixa de NF - Fluxo de 25 a 30/12			
Baixar em 26/12	 R$ 104.437,32 		
14CT11118 09/01	 R$ 104.437,32 	Parcial de	 R$ 281.561,33 
Total:	 R$ 104.437,32 	Saldo	 R$ 177.124,01 
NF	DATA DA NF	VALOR	CONTRATO	DATA DE PAGAMENTO
9266	18/12/2014	104.437,32	PC-449-NBSA	26/dez
TOTAL	104.437,32		
</t>
  </si>
  <si>
    <t>14CT11053</t>
  </si>
  <si>
    <t xml:space="preserve">Esta reversão foi gerada automaticamente pela reversão do pré-boleto nº 14CT11053
</t>
  </si>
  <si>
    <t xml:space="preserve">Baixa de NF - Fluxo de 10 a 12/12				
Baixar em 10/12	 R$ 2,259,796.30 			
14CT10969 - 11/12	 R$ 237,312.70 			
14CT11053 - 12/12	 R$ 519,808.09 			
14CT09830 - 15/12	 R$ -   	Parcial de	 R$ -   	
Total:	 R$ -   	Saldo	 R$ -   	saldo da boleta utilizada
NF	DATA DA NF	VALOR	CONTRATO	
923	4-Dec	 103,644.73 	PC-432-NBSA	12-Dec
20654	4-Dec	 91,467.62 	PC-5014-NBSA	12-Dec
10070	3-Dec	 106,878.34 	PC-493-NBSA	12-Dec
10069	3-Dec	 106,579.36 	PC-493-NBSA	12-Dec
10088	4-Dec	 104,687.26 	PC-493-NBSA	12-Dec
10089	4-Dec	 95,825.72 	PC-493-NBSA	12-Dec
10092	5-Dec	 105,834.48 	PC-493-NBSA	12-Dec
9256	3-Dec	93,571.58	PC-5013-NBSA	12-Dec
9262	3-Dec	93,712.88	PC-5013-NBSA	12-Dec
9251	3-Dec	93,805.84	PC-5013-NBSA	12-Dec
9248	3-Dec	93,973.16	PC-5013-NBSA	12-Dec
9244	3-Dec	93,285.27	PC-5013-NBSA	12-Dec
9257	3-Dec	94,240.88	PC-5013-NBSA	12-Dec
9266	4-Dec	93,794.68	PC-5013-NBSA	12-Dec
9267	4-Dec	93,244.37	PC-5013-NBSA	12-Dec
9274	4-Dec	93,579.02	PC-5013-NBSA	12-Dec
9284	4-Dec	93,653.39	PC-5013-NBSA	12-Dec
9298	5-Dec	93,839.30	PC-5013-NBSA	12-Dec
9299	5-Dec	92,980.40	PC-5013-NBSA	12-Dec
9300	5-Dec	93,731.47	PC-5013-NBSA	12-Dec
9070	3-Dec	 129,729.03 	PC-449-NBSA	12-Dec
20637	4-Dec	 91,382.85 	PC-5014-NBSA	12-Dec
5058	5-Dec	106,354.67	PC-485-NBSA	12-Dec
TOTAL		2,259,796.30		
</t>
  </si>
  <si>
    <t>NF	DATA DE EMISSÃO	VALOR	CONTRATO	VENCIMENTO
10.07	3/12/2014	106878.24	PC-493-NBSA	12/12/2014
10.069	3/12/2014	106579.25	PC-493-NBSA	12/12/2014
100.089	4/12/2014	104686.67	PC-493-NBSA	12/12/2014
10.088	4/12/2014	95825.95	PC-493-NBSA	12/12/2014
10.092	5/12/2014	105837.98	PC-493-NBSA	12/12/2014
		 R$ 519,808.09 	BOLETA No 	
 Offset - PB espelho = 14CO11066</t>
  </si>
  <si>
    <t xml:space="preserve">NF	DATA DA NF	VALOR	CONTRATO	DATA DE PAGAMENTO
4939	26-Nov	 96,992.52 	PC-485-NBSA	4-Dec
4935	26-Nov	 85,305.64 	PC-485-NBSA	4-Dec
4930	26-Nov	 18,877.93 	PC-485-NBSA	4-Dec
4941	26-Nov	 100,243.58 	PC-485-NBSA	4-Dec
4937	26-Nov	 99,334.97 	PC-485-NBSA	4-Dec
4938	26-Nov	 100,907.85 	PC-485-NBSA	4-Dec
4931	26-Nov	 40,097.43 	PC-485-NBSA	4-Dec
4933	26-Nov	 95,815.72 	PC-485-NBSA	4-Dec
4923	26-Nov	 94,870.75 	PC-485-NBSA	4-Dec
4928	26-Nov	 9,060.76 	PC-485-NBSA	4-Dec
4929	26-Nov	 96,756.77 	PC-485-NBSA	4-Dec
4932	26-Nov	 26,126.14 	PC-485-NBSA	4-Dec
TOTAL		864,390.06		
</t>
  </si>
  <si>
    <t>14CT11021</t>
  </si>
  <si>
    <t xml:space="preserve">Esta reversão foi gerada automaticamente pela reversão do pré-boleto nº 14CT11021
Esta reversão foi corrigida para resubmissão ao Backoffice em 12/12/2014@14:27 h. Os valores originais eram: Taxa de Reversão = 2,672700 e Taxa Pré = 11,56.
</t>
  </si>
  <si>
    <t xml:space="preserve">Baixa de NF - Fluxo de 10 a 12/12				
Baixar em 10/12	 R$ 2,259,796.30 			
14CT10969 - 11/12	 R$ 237,312.70 			
14CT11053 - 12/12	 R$ 519,808.09 			
14CT11021 - 15/12	 R$ 106,354.64 			
14CT09830 - 15/12	 R$ -   	Parcial de	 R$ -   	
Total:	 R$ -   	Saldo	 R$ -   	saldo da boleta utilizada
NF	DATA DA NF	VALOR	CONTRATO	
923	4-Dec	 103,644.73 	PC-432-NBSA	12-Dec
20654	4-Dec	 91,467.62 	PC-5014-NBSA	12-Dec
10070	3-Dec	 106,878.34 	PC-493-NBSA	12-Dec
10069	3-Dec	 106,579.36 	PC-493-NBSA	12-Dec
10088	4-Dec	 104,687.26 	PC-493-NBSA	12-Dec
10089	4-Dec	 95,825.72 	PC-493-NBSA	12-Dec
10092	5-Dec	 105,834.48 	PC-493-NBSA	12-Dec
9256	3-Dec	93,571.58	PC-5013-NBSA	12-Dec
9262	3-Dec	93,712.88	PC-5013-NBSA	12-Dec
9251	3-Dec	93,805.84	PC-5013-NBSA	12-Dec
9248	3-Dec	93,973.16	PC-5013-NBSA	12-Dec
9244	3-Dec	93,285.27	PC-5013-NBSA	12-Dec
9257	3-Dec	94,240.88	PC-5013-NBSA	12-Dec
9266	4-Dec	93,794.68	PC-5013-NBSA	12-Dec
9267	4-Dec	93,244.37	PC-5013-NBSA	12-Dec
9274	4-Dec	93,579.02	PC-5013-NBSA	12-Dec
9284	4-Dec	93,653.39	PC-5013-NBSA	12-Dec
9298	5-Dec	93,839.30	PC-5013-NBSA	12-Dec
9299	5-Dec	92,980.40	PC-5013-NBSA	12-Dec
9300	5-Dec	93,731.47	PC-5013-NBSA	12-Dec
9070	3-Dec	 129,729.03 	PC-449-NBSA	12-Dec
20637	4-Dec	 91,382.85 	PC-5014-NBSA	12-Dec
5058	5-Dec	106,354.67	PC-485-NBSA	12-Dec
TOTAL		2,259,796.30		
</t>
  </si>
  <si>
    <t>NF	DATA DE EMISSÃO	VALOR	CONTRATO	VENCIMENTO
5.058	5/12/2014	106354.64	PC-485-NBSA	15/12/2014
		 R$ 106,354.64 	BOLETA No 	
 Offset - PB espelho = 14CO11038</t>
  </si>
  <si>
    <t xml:space="preserve">Baixa de NF - Fluxo de 04 a 08/12				
Baixar em 04/12	 R$ 202,822.76 			
14CT09830 - 15/12	 R$ 202,822.76 	Parcial de	 R$ 2,813,750.16 	
Total:	 R$ 202,822.76 	Saldo	 R$ 2,610,927.40 	saldo da boleta utilizada
NF	DATA DA NF	VALOR	CONTRATO	
4996	28-Nov	 56,417.38 	PC-485-NBSA	8-Dec
4991	28-Nov	 4,624.38 	PC-485-NBSA	8-Dec
4994	28-Nov	 16,624.34 	PC-485-NBSA	8-Dec
4989	28-Nov	 17,572.63 	PC-485-NBSA	8-Dec
5015	1-Dec	 107,584.03 	PC-485-NBSA	8-Dec
TOTAL		202,822.76		
</t>
  </si>
  <si>
    <t>14CT11166</t>
  </si>
  <si>
    <t xml:space="preserve">Esta reversão foi gerada automaticamente pela reversão do pré-boleto nº 14CT11166
</t>
  </si>
  <si>
    <t>baixa hedge ref 16 e 17/12</t>
  </si>
  <si>
    <t>compra de 653 tons / Matosul Offset - PB espelho = 14CO11170</t>
  </si>
  <si>
    <t>Rolagem 14CT09830 Carimbado</t>
  </si>
  <si>
    <t xml:space="preserve">Fluxo Frete de 11 a 15/12			
Baixar em 11/12	10,218.75	Pgto de Taxas Locais	
	416,446.44	Frete Rodoviário	
Baixa Final	 R$ 426,665.19 		
14CT09885 - 12/12	 R$ 146,895.94 		
tbi	 R$ 279,769.25 	Parcial de	 R$ -   
Total:	 R$ 426,665.19 	Saldo	-R$ 146,895.94 
</t>
  </si>
  <si>
    <t>14CT10453</t>
  </si>
  <si>
    <t xml:space="preserve">Esta reversão foi gerada automaticamente pela reversão do pré-boleto nº 14CT10453
</t>
  </si>
  <si>
    <t>NF	DATA DE EMISSÃO	VALOR	CONTRATO
8.979	26/11/2014	134.074,34	PC-449-NBSA
8.977	26/11/2014	134.283,79	PC-449-NBSA
8.973	26/11/2014	134.040,82	PC-449-NBSA
8.975	26/11/2014	134.597,97	PC-449-NBSA
4.939	26/11/2014	96.992,30	PC-485-NBSA
4.935	26/11/2014	85.304,98	PC-485-NBSA
4.930	26/11/2014	18.877,78	PC-485-NBSA
4.941	26/11/2014	100.242,80	PC-485-NBSA
4.937	26/11/2014	99.334,97	PC-485-NBSA
4938	26/11/2014	100.907,07	PC-485-NBSA
4.931	26/11/2014	40.097,12	PC-485-NBSA
4.933	26/11/2014	95.815,51	PC-485-NBSA
4.923	26/11/2014	94.870,53	PC-485-NBSA
4.928	26/11/2014	9.060,74	PC-485-NBSA
4929	26/11/2014	96.756,55	PC-485-NBSA
4932	26/11/2014	26.129,18	PC-485-NBSA
		1.401.386,45	
 Offset - PB espelho = 14CO10455</t>
  </si>
  <si>
    <t xml:space="preserve">Fluxo Frete de 04 a 08/12			
Baixar em 04/12	11,187.50	Pgto de Taxas Locais	
	0.00	Frete Rodoviário	
Baixa Final	 R$ 11,187.50 		
14CT09885 - 12/12	 R$ 11,187.50 	Parcial de	 R$ 235,683.20 
Total:	 R$ 11,187.50 	Saldo	 R$ 224,495.70 
</t>
  </si>
  <si>
    <t xml:space="preserve">Baixa de NF - Fluxo de 10 a 12/12				
Baixar em 10/12	 R$ 2,259,796.30 			
14CT10969 - 11/12	 R$ 237,312.70 			
14CT11053 - 12/12	 R$ 519,808.09 			
14CT11021 - 15/12	 R$ 106,354.64 			
14CT09830 - 15/12	 R$ 1,396,320.87 	Parcial de	 R$ 2,610,927.40 	
Total:	 R$ 2,259,796.30 	Saldo	 R$ 1,214,606.53 	saldo da boleta utilizada
NF	DATA DA NF	VALOR	CONTRATO	
923	4-Dec	 103,644.73 	PC-432-NBSA	12-Dec
20654	4-Dec	 91,467.62 	PC-5014-NBSA	12-Dec
10070	3-Dec	 106,878.34 	PC-493-NBSA	12-Dec
10069	3-Dec	 106,579.36 	PC-493-NBSA	12-Dec
10088	4-Dec	 104,687.26 	PC-493-NBSA	12-Dec
10089	4-Dec	 95,825.72 	PC-493-NBSA	12-Dec
10092	5-Dec	 105,834.48 	PC-493-NBSA	12-Dec
9256	3-Dec	93,571.58	PC-5013-NBSA	12-Dec
9262	3-Dec	93,712.88	PC-5013-NBSA	12-Dec
9251	3-Dec	93,805.84	PC-5013-NBSA	12-Dec
9248	3-Dec	93,973.16	PC-5013-NBSA	12-Dec
9244	3-Dec	93,285.27	PC-5013-NBSA	12-Dec
9257	3-Dec	94,240.88	PC-5013-NBSA	12-Dec
9266	4-Dec	93,794.68	PC-5013-NBSA	12-Dec
9267	4-Dec	93,244.37	PC-5013-NBSA	12-Dec
9274	4-Dec	93,579.02	PC-5013-NBSA	12-Dec
9284	4-Dec	93,653.39	PC-5013-NBSA	12-Dec
9298	5-Dec	93,839.30	PC-5013-NBSA	12-Dec
9299	5-Dec	92,980.40	PC-5013-NBSA	12-Dec
9300	5-Dec	93,731.47	PC-5013-NBSA	12-Dec
9070	3-Dec	 129,729.03 	PC-449-NBSA	12-Dec
20637	4-Dec	 91,382.85 	PC-5014-NBSA	12-Dec
5058	5-Dec	106,354.67	PC-485-NBSA	12-Dec
TOTAL		2,259,796.30		
</t>
  </si>
  <si>
    <t>13CT05899</t>
  </si>
  <si>
    <t xml:space="preserve">Esta reversão foi gerada automaticamente pela reversão do pré-boleto nº 13CT05899
</t>
  </si>
  <si>
    <t xml:space="preserve">Fluxo Frete de 11 a 15/12			
Baixar em 11/12	10,218.75	Pgto de Taxas Locais	
	416,446.44	Frete Rodoviário	
Baixa Final	 R$ 426,665.19 		
14CT09885 - 12/12	 R$ 146,895.94 		
13CT05899 - 19/12	 R$ 262,488.00 		
tbi	 R$ 17,281.25 	Parcial de	 R$ -   
Total:	 R$ 409,383.94 	Saldo	-R$ 146,895.94 
</t>
  </si>
  <si>
    <t>Frete - PC-462 e PC-472</t>
  </si>
  <si>
    <t xml:space="preserve">Fluxo Frete de 26 a 30/12			
Baixar em 19/12	3.685,00	Pgto de Taxas Locais	
	0,00	Frete Rodoviário	
Baixa Final	 R$ 3.685,00 		
14CT10462 - 02/01	 R$ 4.693,24 	Parcial de	 R$ 206.145,00 
Total:	 R$ 4.693,24 	Saldo	 R$ 201.451,76 
</t>
  </si>
  <si>
    <t xml:space="preserve">Fluxo Frete de 09 a 11/12			
Baixar em 09/12	72,202.26	Pgto de Taxas Locais	
	0.00	Frete Rodoviário	
Baixa Final	 R$ 72,202.26 		
14CT09885 - 12/12	 R$ 72,202.26 	Parcial de	 R$ 224,495.70 
Total:	 R$ 72,202.26 	Saldo	 R$ 152,293.44 
</t>
  </si>
  <si>
    <t>14CT10466</t>
  </si>
  <si>
    <t>Rolagem 14CT10466 Carimbado</t>
  </si>
  <si>
    <t>Coteminas - 750 tons - ago/set/out Offset - PB espelho = 14CO05274 (Rolagem 14CT05273 Carimbado) Offset - PB espelho = 14CO09581 (Rolagem 14CT09545 Carimbado) Offset - PB espelho = 14CO10635</t>
  </si>
  <si>
    <t>Rolagem 14CT11118 Carimbado</t>
  </si>
  <si>
    <t>14CT11117</t>
  </si>
  <si>
    <t xml:space="preserve">Esta reversão foi gerada automaticamente pela reversão do pré-boleto nº 14CT11117
</t>
  </si>
  <si>
    <t xml:space="preserve">Baixa de ultimas NFs/ Recebimento da Coteminas:
NF	EMISSÃO	VALOR
1989	11/26/2014	 R$ 112.372,53 
1987	11/26/2014	 R$ 111.235,91 
1990	11/26/2014	 R$ 111.935,37 
1988	11/26/2014	 R$ 112.110,24 
1992	12/3/2014	 R$ 107.074,13 
1993	12/18/2014	 R$ 81.919,24 
1978	10/24/2014	 R$ 102.348,66 
	Total	 R$ 738.996,08 
Contrato Coteminas SC-5001-NBSA		
</t>
  </si>
  <si>
    <t>Coteminas - 750 tons - ago/set/out Offset - PB espelho = 14CO05274 (Rolagem 14CT05273 Carimbado) Offset - PB espelho = 14CO09581 (Rolagem 14CT09545 Carimbado) Offset - PB espelho = 14CO10635 (Rolagem 14CT10466 Carimbado) Offset - PB espelho = 14CO11198</t>
  </si>
  <si>
    <t xml:space="preserve">Fluxo Frete de 18 a 23/12			
Baixar em 19/12	3,615.94	Pgto de Taxas Locais	
	1,077.30	Frete Rodoviário	
Baixa Final	 R$ 4,693.24 		
14CT10457 - 02/01	 R$ 4,693.24 	Parcial de	 R$ 1,064,798.64 
Total:	 R$ 4,693.24 	Saldo	 R$ 1,060,105.40 
</t>
  </si>
  <si>
    <t xml:space="preserve">Baixa de NF - Fluxo de 18 a 23/12				
Baixar em 19/12	 R$ 1,774,328.25 			
14CT11166 09/01	 R$ 1,215,201.24 	Parcial de	 R$ -   	
Total:	 R$ 1,215,201.24 	Saldo	-R$ 1,215,201.24 	saldo da boleta utilizada
NF	DATA DA NF	VALOR	CONTRATO	
9328	9-Dec	93,360.44	PC-5013-NBSA	18-Dec
9329	9-Dec	 93,751.65 	PC-5013-NBSA	18-Dec
9331	10-Dec	94,116.78	PC-5013-NBSA	18-Dec
9333	10-Dec	 93,446.14 	PC-5013-NBSA	18-Dec
9334	10-Dec	93,617.52	PC-5013-NBSA	18-Dec
9337	10-Dec	 92,646.15 	PC-5013-NBSA	18-Dec
9356	11-Dec	94,019.91	PC-5013-NBSA	18-Dec
9362	11-Dec	 93,919.31 	PC-5013-NBSA	18-Dec
9363	11-Dec	 93,580.27 	PC-5013-NBSA	18-Dec
9369	11-Dec	 93,543.01 	PC-5013-NBSA	18-Dec
9370	12-Dec	 93,796.36 	PC-5013-NBSA	18-Dec
9372	12-Dec	92,569.83	PC-5013-NBSA	18-Dec
9373	12-Dec	 94,148.74 	PC-5013-NBSA	18-Dec
10121	10-Dec	 106,609.20 	PC-493-NBSA	18-Dec
10122	10-Dec	 109,208.08 	PC-493-NBSA	18-Dec
10123	10-Dec	 84,736.90 	PC-493-NBSA	18-Dec
10126	10-Dec	106,615.79	PC-493-NBSA	18-Dec
20795	13-Dec	 81,765.43 	PC-5014-NBSA	22-Dec
20797	13-Dec	 68,878.31 	PC-5014-NBSA	22-Dec
TOTAL		1,774,329.82		
</t>
  </si>
  <si>
    <t>14CT11224</t>
  </si>
  <si>
    <t xml:space="preserve">Esta reversão foi gerada automaticamente pela reversão do pré-boleto nº 14CT11224
</t>
  </si>
  <si>
    <t xml:space="preserve">Baixa de NF - Fluxo de 15 a 19/01				
Baixar em 15/01	 R$ 2,131,000.00 			
15CT00379 - 30/01	 R$ 177,124.01 			
14CT11224 - 02/02	 R$ 1,520,000.00 			
tbi	 R$ 433,875.99 	Parcial de	 R$ -   	
Total:	 R$ 2,131,000.00 	Saldo	-R$ 433,875.99 	saldo da boleta utilizada
NF	DATA DA NF	VALOR	CONTRATO	DATA DE PAGAMENTO
3373	1/9/2015	 47,260.93 	PC-5017-NBSA	1/19/2015
3373	1/9/2015	 1,915.98 	PC-5017-NBSA	1/19/2015
3369	1/9/2015	 83,438.23 	PC-5017-NBSA	1/19/2015
3336	1/5/2015	83,405.82	PC-5017-NBSA	1/19/2015
3340	1/6/2015	 83,396.10 	PC-5017-NBSA	1/19/2015
3339	1/6/2015	 84,261.38 	PC-5017-NBSA	1/19/2015
3338	1/6/2015	 82,812.76 	PC-5017-NBSA	1/19/2015
3335	1/5/2015	83,470.63	PC-5017-NBSA	1/19/2015
3346	1/7/2015	82,765.77	PC-5017-NBSA	1/19/2015
3341	1/6/2015	82,733.36	PC-5017-NBSA	1/19/2015
3345	1/7/2015	82,900.26	PC-5017-NBSA	1/19/2015
3343	1/6/2015	82,631.28	PC-5017-NBSA	1/19/2015
3348	1/7/2015	83,266.47	PC-5017-NBSA	1/19/2015
3347	1/7/2015	82,738.22	PC-5017-NBSA	1/19/2015
3353	1/8/2015	82,540.54	PC-5017-NBSA	1/19/2015
3358	1/8/2015	83,969.71	PC-5017-NBSA	1/19/2015
3351	1/8/2015	84,214.39	PC-5017-NBSA	1/19/2015
3359	1/8/2015	83,844.94	PC-5017-NBSA	1/19/2015
3363	1/9/2015	83,034.75	PC-5017-NBSA	1/19/2015
3360	1/9/2015	83,418.78	PC-5017-NBSA	1/19/2015
3366	1/9/2015	82,812.76	PC-5017-NBSA	1/19/2015
3374	1/9/2015	83,400.96	PC-5017-NBSA	1/19/2015
3372	1/9/2015	83,104.43	PC-5017-NBSA	1/19/2015
3342	1/6/2015	81,219.93	PC-5017-NBSA	1/19/2015
3344	1/7/2015	83,363.69	PC-5017-NBSA	1/19/2015
3352	1/8/2015	85,395.65	PC-5017-NBSA	1/19/2015
3375	1/10/2015	83,336.14	PC-5017-NBSA	1/19/2015
</t>
  </si>
  <si>
    <t>compra algodao Mutum Agricola / 440 tons Offset - PB espelho = 14CO11230</t>
  </si>
  <si>
    <t>14CT11264</t>
  </si>
  <si>
    <t xml:space="preserve">Esta reversão foi gerada automaticamente pela reversão do pré-boleto nº 14CT11264
</t>
  </si>
  <si>
    <t xml:space="preserve">Baixa de NF - Fluxo de 15 a 19/01				
Baixar em 15/01	 R$ 2,131,000.00 			
15CT00379 - 30/01	 R$ 177,124.01 			
14CT11224 - 02/02	 R$ 1,520,000.00 			
14CT11264 - 05/02	 R$ 407,173.87 	Parcial de	 R$ -   	
Total:	 R$ 2,104,297.88 	Saldo	 R$ -   	saldo da boleta utilizada
NF	DATA DA NF	VALOR	CONTRATO	DATA DE PAGAMENTO
3373	1/9/2015	 47,260.93 	PC-5017-NBSA	1/19/2015
3373	1/9/2015	 1,915.98 	PC-5017-NBSA	1/19/2015
3369	1/9/2015	 83,438.23 	PC-5017-NBSA	1/19/2015
3336	1/5/2015	83,405.82	PC-5017-NBSA	1/19/2015
3340	1/6/2015	 83,396.10 	PC-5017-NBSA	1/19/2015
3339	1/6/2015	 84,261.38 	PC-5017-NBSA	1/19/2015
3338	1/6/2015	 82,812.76 	PC-5017-NBSA	1/19/2015
3335	1/5/2015	83,470.63	PC-5017-NBSA	1/19/2015
3346	1/7/2015	82,765.77	PC-5017-NBSA	1/19/2015
3341	1/6/2015	82,733.36	PC-5017-NBSA	1/19/2015
3345	1/7/2015	82,900.26	PC-5017-NBSA	1/19/2015
3343	1/6/2015	82,631.28	PC-5017-NBSA	1/19/2015
3348	1/7/2015	83,266.47	PC-5017-NBSA	1/19/2015
3347	1/7/2015	82,738.22	PC-5017-NBSA	1/19/2015
3353	1/8/2015	82,540.54	PC-5017-NBSA	1/19/2015
3358	1/8/2015	83,969.71	PC-5017-NBSA	1/19/2015
3351	1/8/2015	84,214.39	PC-5017-NBSA	1/19/2015
3359	1/8/2015	83,844.94	PC-5017-NBSA	1/19/2015
3363	1/9/2015	83,034.75	PC-5017-NBSA	1/19/2015
3360	1/9/2015	83,418.78	PC-5017-NBSA	1/19/2015
3366	1/9/2015	82,812.76	PC-5017-NBSA	1/19/2015
3374	1/9/2015	83,400.96	PC-5017-NBSA	1/19/2015
3372	1/9/2015	83,104.43	PC-5017-NBSA	1/19/2015
3342	1/6/2015	81,219.93	PC-5017-NBSA	1/19/2015
3344	1/7/2015	83,363.69	PC-5017-NBSA	1/19/2015
3352	1/8/2015	85,395.65	PC-5017-NBSA	1/19/2015
3375	1/10/2015	83,336.14	PC-5017-NBSA	1/19/2015
</t>
  </si>
  <si>
    <t>NF	DATA DE EMISSÃO	VALOR	CONTRATO	VENCIMENTO
10.123	10/12/2014	84736.9	PC-493-NBSA	18/12/2014
10.122	10/12/2014	109208.08	PC-493-NBSA	18/12/2014
10.121	10/12/2014	106609.2	PC-493-NBSA	18/12/2014
10.126	10/12/2014	106619.69	PC-493-NBSA	18/12/2014
		 R$ 407,173.87 	BOLETA No 	
 Offset - PB espelho = 14CO11108 (Rolagem 14CT11104 Carimbado) Offset - PB espelho = 14CO11345</t>
  </si>
  <si>
    <t>14CT11962</t>
  </si>
  <si>
    <t xml:space="preserve">Esta reversão foi gerada automaticamente pela reversão do pré-boleto nº 14CT11962
</t>
  </si>
  <si>
    <t xml:space="preserve">Baixa de NF - Fluxo de 23 a 27/01					
Baixar em 23/01	 R$ 584,805.69 				
14CT11962 - 30/01	 R$ 584,805.69 	Parcial de	 R$ -   	- utilizando boleta ref a frete/desp	
Total:	 R$ 584,805.69 	Saldo	 R$ -   	saldo da boleta utilizada	
</t>
  </si>
  <si>
    <t>BOLETA PARA REPOSIÇÃO DE BAIXA A MAIOR DO TREASURY Offset - PB espelho = 14CO11963</t>
  </si>
  <si>
    <t xml:space="preserve">Fluxo Frete de 22 a 26/01			
Baixar em 22/01	53,469.45	Pgto de Taxas Locais	
	0.00	Frete Rodoviário	
Baixa Final	 R$ 53,469.45 		
14CT11962 - 30/01	 R$ 53,469.45 	Parcial de	 R$ 410,462.88 
Total:	 R$ 53,469.45 	Saldo	 R$ 356,993.43 
</t>
  </si>
  <si>
    <t xml:space="preserve">Fluxo Frete de 16 a 20/01			
Baixar em 16/01	43,502.39	Pgto de Taxas Locais	
	0.00	Frete Rodoviário	
Baixa Final	 R$ 43,502.39 		
14CT11962 - 30/01	 R$ 43,502.39 	Parcial de	 R$ 453,965.27 
Total:	 R$ 43,502.39 	Saldo	 R$ 410,462.88 
</t>
  </si>
  <si>
    <t xml:space="preserve">Fluxo Frete de 13 a 15/01			
Baixar em 13/01	2,944.00	Pgto de Taxas Locais	
	176,771.52	Frete Rodoviário	
Baixa Final	 R$ 179,715.52 		
14CT10055 - 15/01	 R$ 1,750.58 		
14CT11962 - 30/01	 R$ 177,964.94 	Parcial de	 R$ 631,930.21 
Total:	 R$ 179,715.52 	Saldo	 R$ 453,965.27 
</t>
  </si>
  <si>
    <t>15CT00379</t>
  </si>
  <si>
    <t xml:space="preserve">Esta reversão foi gerada automaticamente pela reversão do pré-boleto nº 15CT00379
</t>
  </si>
  <si>
    <t xml:space="preserve">Baixa de NF - Fluxo de 15 a 19/01				
Baixar em 15/01	 R$ 2,131,000.00 			
15CT00379 - 30/01	 R$ 177,124.01 			
tbi	 R$ 1,953,875.99 	Parcial de	 R$ -   	
Total:	 R$ 1,953,875.99 	Saldo	-R$ 1,953,875.99 	saldo da boleta utilizada
NF	DATA DA NF	VALOR	CONTRATO	DATA DE PAGAMENTO
3373	1/9/2015	 47,260.93 	PC-5017-NBSA	1/19/2015
3373	1/9/2015	 1,915.98 	PC-5017-NBSA	1/19/2015
3369	1/9/2015	 83,438.23 	PC-5017-NBSA	1/19/2015
3336	1/5/2015	83,405.82	PC-5017-NBSA	1/19/2015
3340	1/6/2015	 83,396.10 	PC-5017-NBSA	1/19/2015
3339	1/6/2015	 84,261.38 	PC-5017-NBSA	1/19/2015
3338	1/6/2015	 82,812.76 	PC-5017-NBSA	1/19/2015
3335	1/5/2015	83,470.63	PC-5017-NBSA	1/19/2015
3346	1/7/2015	82,765.77	PC-5017-NBSA	1/19/2015
3341	1/6/2015	82,733.36	PC-5017-NBSA	1/19/2015
3345	1/7/2015	82,900.26	PC-5017-NBSA	1/19/2015
3343	1/6/2015	82,631.28	PC-5017-NBSA	1/19/2015
3348	1/7/2015	83,266.47	PC-5017-NBSA	1/19/2015
3347	1/7/2015	82,738.22	PC-5017-NBSA	1/19/2015
3353	1/8/2015	82,540.54	PC-5017-NBSA	1/19/2015
3358	1/8/2015	83,969.71	PC-5017-NBSA	1/19/2015
3351	1/8/2015	84,214.39	PC-5017-NBSA	1/19/2015
3359	1/8/2015	83,844.94	PC-5017-NBSA	1/19/2015
3363	1/9/2015	83,034.75	PC-5017-NBSA	1/19/2015
3360	1/9/2015	83,418.78	PC-5017-NBSA	1/19/2015
3366	1/9/2015	82,812.76	PC-5017-NBSA	1/19/2015
3374	1/9/2015	83,400.96	PC-5017-NBSA	1/19/2015
3372	1/9/2015	83,104.43	PC-5017-NBSA	1/19/2015
3342	1/6/2015	81,219.93	PC-5017-NBSA	1/19/2015
3344	1/7/2015	83,363.69	PC-5017-NBSA	1/19/2015
3352	1/8/2015	85,395.65	PC-5017-NBSA	1/19/2015
3375	1/10/2015	83,336.14	PC-5017-NBSA	1/19/2015
</t>
  </si>
  <si>
    <t>compra 1.000 tons - 2013/14 Offset - PB espelho = 14CO09835 (Rolagem 14CT09830 Carimbado) Offset - PB espelho = 14CO11197 (Rolagem 14CT11118 Carimbado) Offset - PB espelho = 15CO00415</t>
  </si>
  <si>
    <t>15CT03750</t>
  </si>
  <si>
    <t xml:space="preserve">Esta reversão foi gerada automaticamente pela reversão do pré-boleto nº 15CT03750
</t>
  </si>
  <si>
    <t>estorno</t>
  </si>
  <si>
    <t>compra algodao produtor Renato Burgel 
300 tons - entrega Set/Out 16
 Offset - PB espelho = 15CO03761
offset boleta 15CT03750 feita indevidamente Offset - PB espelho = 15CO04145</t>
  </si>
  <si>
    <t>COFCO Brasil S/A</t>
  </si>
  <si>
    <t>compra produtor Lauri Kappes_x000D_
150 tons - Set/16_x000D_
 Offset - PB espelho = 15CO03786</t>
  </si>
  <si>
    <t>despesa de F&amp;F ref compra Lauri Kappes_x000D_
150 tons - entrega Set/16_x000D_
500 pts/us$ Offset - PB espelho = 15CO03785</t>
  </si>
  <si>
    <t>15CT04110</t>
  </si>
  <si>
    <t xml:space="preserve">Esta reversão foi gerada automaticamente pela reversão do pré-boleto nº 15CT04110
</t>
  </si>
  <si>
    <t>compra algodao produtor Renato Burgel 
300 tons - entrega Set/Out 16
 Offset - PB espelho = 15CO03761</t>
  </si>
  <si>
    <t>compra Joao Gorgen_x000D_
700 tons_x000D_
entrega Set/Out 16 Offset - PB espelho = 15CO11916</t>
  </si>
  <si>
    <t xml:space="preserve">  </t>
  </si>
  <si>
    <t>Despesa de F&amp;F ref contrato do Paulo Shimohira_x000D_
500 tons  entrega Set/Out/Nov 16_x000D_
500 pts/us$ Offset - PB espelho = 15CO03767</t>
  </si>
  <si>
    <t>compra de algodao produtor Paulo Shimohira_x000D_
500 tons - entrega Set/Iut/Nov 16_x000D_
 Offset - PB espelho = 15CO03768</t>
  </si>
  <si>
    <t>venda Pe de Serra - 300 tons_x000D_
Jul/16</t>
  </si>
  <si>
    <t>venda Brastex - 76 tons_x000D_
Jul/16</t>
  </si>
  <si>
    <t>compra Sergio Sato_x000D_
76.5 tons_x000D_
Set/16 Offset - PB espelho = 15CO12830</t>
  </si>
  <si>
    <t>compra Sergio Sato_x000D_
76.5 tons_x000D_
Set/16_x000D_
F&amp;F 415 pts Offset - PB espelho = 15CO12829</t>
  </si>
  <si>
    <t xml:space="preserve">Favor vender USD eq a R$1.277.500,00 para Out/16._x000D_
_x000D_
Ju,_x000D_
_x000D_
Frete Fobbing de Marcos Busato, 3500 tons, Jul/Ago 16, R$365/ton._x000D_
_x000D_
</t>
  </si>
  <si>
    <t>venda Brastex - 100 tons_x000D_
entrega Agu/16</t>
  </si>
  <si>
    <t>complemento Celito Missio_x000D_
60 tons_x000D_
Oct/16_x000D_
F&amp;F 450 pts Offset - PB espelho = 15CO13091</t>
  </si>
  <si>
    <t>compra Celito Missio_x000D_
500 tons_x000D_
Nov/16_x000D_
F&amp;F 450 Offset - PB espelho = 15CO12981</t>
  </si>
  <si>
    <t>complemento Celito Missio_x000D_
60 tons_x000D_
Oct/16 Offset - PB espelho = 15CO13090</t>
  </si>
  <si>
    <t>compra Celito Missio_x000D_
500 tons_x000D_
Nov/16 Offset - PB espelho = 15CO12982</t>
  </si>
  <si>
    <t>venda Unitextil - 150 tons_x000D_
entrega imediata</t>
  </si>
  <si>
    <t>venda Unitextil - complemento 25 tons</t>
  </si>
  <si>
    <t>compra de 500tons do produtor Acidelmando_x000D_
entrega Set/16_x000D_
PVA Offset - PB espelho = 15CO06675</t>
  </si>
  <si>
    <t>compra Denilson Roberti_x000D_
102 tons_x000D_
Set/16 Offset - PB espelho = 15CO13014</t>
  </si>
  <si>
    <t xml:space="preserve">hedge de pagamento_x000D_
Fornecedor NF	PTAX	 Preço FINAL(R$/kg) 	 PREÇO + ICMS (R$/kg) 	Nº NF	Data NF	 Valor Total NF (R$) 	Peso NET NF (Kg)	Peso Net RECEBIDO (Kg)_x000D_
 COOPERABA 	 3.1358 	 4.8842 	 4.8842 	6,048	8/12/2016	 138,790.21 	 26,712.00 	 26,712.00 _x000D_
 COOPERABA 	 3.1599 	 4.9217 	 4.9217 	6,050	8/15/2016	 138,263.21 	 28,092.00 	 28,092.00 _x000D_
 COOPERABA 	 3.1599 	 4.9217 	 4.9217 	6,051	8/15/2016	 138,066.33 	 28,052.00 	 28,052.00 _x000D_
</t>
  </si>
  <si>
    <t>compra Aparecido Jaime Negri_x000D_
102 tons_x000D_
Oct/16 Offset - PB espelho = 15CO12666</t>
  </si>
  <si>
    <t>PC-5062-NBSA / Wilson Daltrozo_x000D_
450 pts/USD_x000D_
250 tons Offset - PB espelho = 15CO25365</t>
  </si>
  <si>
    <t xml:space="preserve">Eloi Brunetta - PC-5071_x000D_
_x000D_
Nº NF	Data NF	 Valor Total NF (R$) 	Peso NET NF (Kg)	Peso Net RECEBIDO (Kg)_x000D_
28,176	8/17/2016	 170,139.11 	 29,385.50 	 29,385.50 _x000D_
28,174	8/17/2016	 170,139.11 	 29,385.50 	 29,385.50 _x000D_
</t>
  </si>
  <si>
    <t xml:space="preserve">6,061	8/16/2016	 133,929.96 	 27,152.00 	 27,152.00 _x000D_
6,060	8/16/2016	 135,823.02 	 27,732.00 	 27,732.00 _x000D_
</t>
  </si>
  <si>
    <t>venda para Sergipe = 200 tons_x000D_
Ago/Set 16</t>
  </si>
  <si>
    <t xml:space="preserve">Favor vender USD para Nov/16 equivalente a R$92.000,00_x000D_
_x000D_
Ju,_x000D_
_x000D_
Favor boletar_x000D_
_x000D_
Frete Fobbing de Dorival Agulhon, Set/Out 16, R$400/ton, 230 tons_x000D_
</t>
  </si>
  <si>
    <t>venda Pe de Serra - 250 tons_x000D_
entrega Ago/16</t>
  </si>
  <si>
    <t xml:space="preserve">Gelci Zancanaro_x000D_
_x000D_
6,069	8/17/2016	 132,574.62 	 26,812.00 	 26,812.00 _x000D_
</t>
  </si>
  <si>
    <t>venda para Brastex - 125 tons_x000D_
entrega Ago/16</t>
  </si>
  <si>
    <t>complemento venda Brastex - 25 tons_x000D_
entrega Ago/16</t>
  </si>
  <si>
    <t>venda Pe de Serra - 250 tons_x000D_
Entrega Set/16</t>
  </si>
  <si>
    <t>venda Fiacao Sao Bento - 250 tons_x000D_
entrega Ago/16</t>
  </si>
  <si>
    <t>venda Brastex - 100 tons_x000D_
Entrega Aug/16</t>
  </si>
  <si>
    <t>Solicitado por Aroldo em 11/12/2015:_x000D_
Venda de Dólares para primeiro dia util de Nov/16 equivalente em R$5.732.000.00(produto) + R$330.000.00 (frete)_x000D_
_x000D_
PC-5064-NBSA Offset - PB espelho = 15CO25449</t>
  </si>
  <si>
    <t>venda Santista</t>
  </si>
  <si>
    <t>venda Rossignolo = 300 tons_x000D_
Aug / Set 16</t>
  </si>
  <si>
    <t>Compra Marcelino Flores_x000D_
790 tons_x000D_
Out/16 Offset - PB espelho = 15CO13089</t>
  </si>
  <si>
    <t>venda Capricornio_x000D_
Ago 100 tons_x000D_
Set 375 tons_x000D_
Out 400 tons_x000D_
Nov 125 tons</t>
  </si>
  <si>
    <t xml:space="preserve">venda TAVEX - entrega Ago/16_x000D_
200 tons_x000D_
</t>
  </si>
  <si>
    <t>venda Maliber - 104 tons_x000D_
Set/16</t>
  </si>
  <si>
    <t xml:space="preserve">PC-5041-NBSA	27	51	12425	8/24/2016	45,812.05	10,131.15_x000D_
PC-5041-NBSA	46	109	12425	8/24/2016	97,912.02	21,652.85_x000D_
						_x000D_
		160			143,724.07	31,784_x000D_
</t>
  </si>
  <si>
    <t>compra algodao produtor Renato Burgel _x000D_
300 tons - entrega Set/Out 16_x000D_
 Offset - PB espelho = 15CO03761_x000D_
correcao boleta 15CT03750 realizada em 27/03 finalidade frete ao inves de trade Offset - PB espelho = 15CO04144</t>
  </si>
  <si>
    <t>Custo de F&amp;F ref compra de 500tons produtor Acidelmando_x000D_
Entrega Set/16_x000D_
PVA Offset - PB espelho = 15CO06674</t>
  </si>
  <si>
    <t>compra de 500 tons - Mutum Agricola_x000D_
entrega Ago/Set/Out 2016_x000D_
 Offset - PB espelho = 15CO03652</t>
  </si>
  <si>
    <t>compra Scheffer - 1.020 tons_x000D_
entrega Set/16</t>
  </si>
  <si>
    <t>F&amp;F ref compra Renato Burgel_x000D_
300 tons - entrega Set/Out 16_x000D_
430 pts/us$ Offset - PB espelho = 15CO03760</t>
  </si>
  <si>
    <t>compra Paulo Shimohira_x000D_
300 tons_x000D_
Oct/16 Offset - PB espelho = 15CO12368</t>
  </si>
  <si>
    <t xml:space="preserve">PC-5063_x000D_
_x000D_
Nº NF	Data NF	 Valor Total NF (R$) 	Peso NET NF (Kg)	Peso Net RECEBIDO (Kg)_x000D_
28,304	8/25/2016	 132,449.27 	 24,749.47 	 24,749.47 _x000D_
28,304	8/25/2016	 34,338.70 	 6,416.53 	 6,416.53 _x000D_
28,304	8/25/2016	 29,766.57 	 5,562.18 	 5,562.18 _x000D_
28,314	8/25/2016	 133,949.58 	 25,029.82 	 25,029.82 _x000D_
28,328	8/25/2016	 97,324.97 	 18,310.00 	 18,310.00 _x000D_
28,328	8/25/2016	 68,586.11 	 12,816.00 	 12,816.00 _x000D_
28,336	8/26/2016	 131,340.75 	 24,778.00 	 24,778.00 _x000D_
28,336	8/26/2016	 131,340.75 	 24,778.00 	 24,778.00 _x000D_
28,352	8/26/2016	 34,190.59 	 6,448.26 	 6,448.26 _x000D_
28,352	8/26/2016	 131,877.99 	 24,871.85 	 24,871.85 _x000D_
28,352	8/26/2016	 24,421.85 	 4,605.90 	 4,605.90 _x000D_
</t>
  </si>
  <si>
    <t>Contract	Date	Supplier	 Metric Tones _x000D_
PC-5027-NBSA	25/03/2015	MUTUM AGRICOLA LTDA	               500.00 _x000D_
PC-5041-NBSA	8/06/2015	MUTUM AGRICOLA LTDA	               400.00 _x000D_
PC-5042-NBSA	2/07/2015	ACIDEMANDO DE MORAES CARVALHO	               300.00 _x000D_
PC-5043-NBSA	9/07/2015	Gelci Zancanaro	               600.00 _x000D_
 Offset - PB espelho = 15CO19588</t>
  </si>
  <si>
    <t xml:space="preserve">PC-5063_x000D_
_x000D_
28,361	8/27/2016	 53,784.09 	 10,195.84 	 10,195.84 _x000D_
28,361	8/27/2016	 132,015.48 	 25,026.16 	 25,026.16 _x000D_
</t>
  </si>
  <si>
    <t xml:space="preserve">PC-5041_x000D_
_x000D_
Nº NF	Data NF	 Valor Total NF (R$) 	Peso NET NF (Kg)	Peso Net RECEBIDO (Kg)_x000D_
_x000D_
12,442	8/25/2016	 5,480.28 	 1,200.00 	 1,200.00 _x000D_
12,442	8/25/2016	 111,319.10 	 24,375.20 	 24,375.20 _x000D_
</t>
  </si>
  <si>
    <t xml:space="preserve">PC-5027_x000D_
_x000D_
Nº NF	Data NF	 Valor Total NF (R$) 	Peso NET NF (Kg)	Peso Net RECEBIDO (Kg)_x000D_
12,472	8/30/2016	 34,775.82 	 7,740.00 	 7,740.00 _x000D_
12,472	8/30/2016	 107,415.05 	 23,907.20 	 23,907.20 _x000D_
12,476	8/30/2016	 70,607.50 	 15,715.00 	 15,715.00 _x000D_
</t>
  </si>
  <si>
    <t xml:space="preserve">PC-5063_x000D_
_x000D_
28,383	8/30/2016	 54,538.39 	 10,192.95 	 10,192.95 _x000D_
28,383	8/30/2016	 133,866.95 	 25,019.05 	 25,019.05 _x000D_
</t>
  </si>
  <si>
    <t>venda Brastex - 125 tons_x000D_
Entrega Set/16</t>
  </si>
  <si>
    <t>venda para Santista = 100 tons_x000D_
Set/16</t>
  </si>
  <si>
    <t xml:space="preserve">De: Marcio Kitabayashi _x000D_
Enviada em: sexta-feira, 12 de agosto de 2016 13:08_x000D_
Para: NAL-FX-Brazil &lt;NAL-FX-Brazil@cofcoagri.com&gt;_x000D_
Cc: NAL-COTTON-BR-TRADE &lt;NAL-COTTON-BR-TRADE@cofcoagri.com&gt;_x000D_
Assunto: Fx Hedge_x000D_
 _x000D_
Gentileza comprar USD para 12/set/16 equivalente a R$1.320.000,00_x000D_
 _x000D_
Flavio/Aroldo_x000D_
 _x000D_
Venda para Sudotex, 250 tons, fibra 34._x000D_
 _x000D_
Tks_x000D_
</t>
  </si>
  <si>
    <t xml:space="preserve">PC-5027_x000D_
_x000D_
12,482	8/31/2016	 100,110.59 	 22,342.12 	 22,342.12 _x000D_
12,482	8/31/2016	 18,604.62 	 4,152.08 	 4,152.08 _x000D_
12,482	8/31/2016	 12,586.57 	 2,809.00 	 2,809.00 _x000D_
</t>
  </si>
  <si>
    <t xml:space="preserve">PC-5027_x000D_
_x000D_
12,487	8/31/2016	 51,566.84 	 11,508.40 	 11,508.40 _x000D_
12,487	8/31/2016	 87,832.64 	 19,602.00 	 19,602.00 _x000D_
12,489	9/1/2016	 25,727.76 	 5,763.00 	 5,763.00 _x000D_
12,489	9/1/2016	 19,545.37 	 4,378.15 	 4,378.15 _x000D_
12,489	9/1/2016	 86,177.29 	 19,303.65 	 19,303.65 _x000D_
</t>
  </si>
  <si>
    <t>compra produtor Jose Benedito do Vale_x000D_
500 tons_x000D_
entrega Out/16 Offset - PB espelho = 15CO07543</t>
  </si>
  <si>
    <t>venda Brastex - 250 tons_x000D_
entrega Set/16</t>
  </si>
  <si>
    <t>venda Canatiba - 765 tons_x000D_
Set/Out/Nov 16</t>
  </si>
  <si>
    <t>venda Pe de Serra - 250 tons_x000D_
entrega Set/16</t>
  </si>
  <si>
    <t>venda Ouro Branco - 250 tons_x000D_
entrega Set/16</t>
  </si>
  <si>
    <t>venda Cottonleste - 131 tons_x000D_
Entrega Set/16</t>
  </si>
  <si>
    <t>venda Santista - 100 tons_x000D_
Set/16</t>
  </si>
  <si>
    <t>venda Nishinnbo - 125 tons_x000D_
entrega Set/16</t>
  </si>
  <si>
    <t>complemento venda TAVEX - 200 tons_x000D_
ICMS</t>
  </si>
  <si>
    <t>compra Marcos Busato - 1500 tons_x000D_
Jul/Ago 16_x000D_
F&amp;F 500pts/usd</t>
  </si>
  <si>
    <t>venda Brastex - 150 tons_x000D_
Entrega Set/16</t>
  </si>
  <si>
    <t>compra Paulo Shimohira_x000D_
300 tons_x000D_
Oct/16_x000D_
F&amp;F 450 pts Offset - PB espelho = 15CO12369</t>
  </si>
  <si>
    <t>Solicitado por Aroldo em 11/12/2015:_x000D_
_x000D_
Venda de Dólares para primeiro dia util de Nov/16 equivalente em R$5.732.000.00(produto) + R$330.000.00 (frete)_x000D_
_x000D_
PC-5064-NBSA Offset - PB espelho = 15CO25450</t>
  </si>
  <si>
    <t>compra Mutum Agricola_x000D_
500 tons_x000D_
Set/Out 16 Offset - PB espelho = 15CO12386</t>
  </si>
  <si>
    <t xml:space="preserve">From: Marcio Kitabayashi &lt;marciokitabayashi@cofcoagri.com&gt;_x000D_
Date: August 12, 2016 at 11:26:11 AM CDT_x000D_
To: NAL-FX-Brazil &lt;NAL-FX-Brazil@cofcoagri.com&gt;_x000D_
Cc: NAL-COTTON-BR-TRADE &lt;NAL-COTTON-BR-TRADE@cofcoagri.com&gt;_x000D_
Subject: FX Hedge 2_x000D_
Favor compra USD para  primeiro dia util de out/16 eq a R$225mil_x000D_
 _x000D_
Aroldo/Flavio_x000D_
 _x000D_
Venda par aMaliber, 25 tons._x000D_
 _x000D_
Tks_x000D_
</t>
  </si>
  <si>
    <t>venda Rossignolo - 1000 tons_x000D_
Set/out/nov/dec 16</t>
  </si>
  <si>
    <t>Desp de F&amp;F - 500 tons Mutum Agricola_x000D_
535 pts/u$_x000D_
entrega Ago/Set/Out 2016 Offset - PB espelho = 15CO03775</t>
  </si>
  <si>
    <t>compra produtor Jose Benedito do Vale_x000D_
500 tons_x000D_
Entrega Out/16_x000D_
custo 600 pts/us$ Offset - PB espelho = 15CO07542</t>
  </si>
  <si>
    <t xml:space="preserve">compra prod Eloi Bruneta_x000D_
500 tons_x000D_
entrega Aug/Set 16_x000D_
</t>
  </si>
  <si>
    <t>compra Aparecido Jaime Negri_x000D_
102 tons_x000D_
Oct/16_x000D_
F&amp;F 450 pts Offset - PB espelho = 15CO12665</t>
  </si>
  <si>
    <t>Compra Marcelino Flores_x000D_
790 tons_x000D_
Out/16_x000D_
F&amp;F 400 pts Offset - PB espelho = 15CO13092</t>
  </si>
  <si>
    <t>Compra de algodao produtor Mutum Agricola - PC-5027-NBSA_x000D_
500 tons_x000D_
custo 535pts/u$_x000D_
entrega Ago/Set/Out 16 Offset - PB espelho = 15CO03774</t>
  </si>
  <si>
    <t>PC-5063-NBSA / Wilson Daltrozo_x000D_
450 pts/USD_x000D_
250 tons Offset - PB espelho = 15CO25364</t>
  </si>
  <si>
    <t>venda Unitextil - 300 tons</t>
  </si>
  <si>
    <t>compra Scheffer - 1.020 mts_x000D_
entrega Set/16_x000D_
F&amp;F 450 pts/usd</t>
  </si>
  <si>
    <t>compra Jose do Valle_x000D_
125 tons_x000D_
Set/16_x000D_
F&amp;F 450 Offset - PB espelho = 15CO13944</t>
  </si>
  <si>
    <t>venda Nishinnbo - 150 tons_x000D_
entrega Set/16</t>
  </si>
  <si>
    <t>compra Denilson Roberti_x000D_
102 tons_x000D_
Set/16_x000D_
F&amp;F 450 pts Offset - PB espelho = 15CO13015</t>
  </si>
  <si>
    <t>venda Rossignolo - 250 tons_x000D_
entrega Set/16</t>
  </si>
  <si>
    <t>venda TAVEX - 200 tons_x000D_
Ago/Set 16</t>
  </si>
  <si>
    <t>compra Jose do Valle_x000D_
125 tons_x000D_
Set/16 Offset - PB espelho = 15CO13943</t>
  </si>
  <si>
    <t>venda Brastex - 200 tons_x000D_
venda dia 16/09</t>
  </si>
  <si>
    <t>venda Fiacao Nova - 150 tons_x000D_
out/16_x000D_
realizada em 05/10</t>
  </si>
  <si>
    <t xml:space="preserve">PC-5071_x000D_
_x000D_
29,560	10/25/2016	 168,248.01 	 29,465.50 	 29,465.50 _x000D_
29,594	10/26/2016	 168,066.62 	 29,545.50 	 29,545.50 _x000D_
29,597	10/26/2016	 168,993.10 	 29,305.50 	 29,305.50 _x000D_
</t>
  </si>
  <si>
    <t xml:space="preserve">venda Maliber - 50 tons_x000D_
Oct/Nov-16_x000D_
realizada em 06/10_x000D_
</t>
  </si>
  <si>
    <t>venda Canatiba - 765 tons_x000D_
Set/Out/ Nov 16</t>
  </si>
  <si>
    <t xml:space="preserve">PC-5071_x000D_
_x000D_
29,604	10/27/2016	 164,721.36 	 28,933.00 	 28,933.00 _x000D_
29,607	10/27/2016	 170,288.04 	 29,505.50 	 29,505.50 _x000D_
</t>
  </si>
  <si>
    <t xml:space="preserve"> </t>
  </si>
  <si>
    <t xml:space="preserve">PC-5071_x000D_
_x000D_
nf 29664_x000D_
</t>
  </si>
  <si>
    <t>compra produtor Joao Gorgen_x000D_
700 tons_x000D_
entrega Set/Out/16_x000D_
F&amp;F 475 pts/us$ Offset - PB espelho = 15CO07845</t>
  </si>
  <si>
    <t>compra Mutum Agricola_x000D_
400 tons_x000D_
entrega Set/Out/16 Offset - PB espelho = 15CO07957</t>
  </si>
  <si>
    <t>compra Mutum Agricola _x000D_
400 tons_x000D_
entrega Set/Out/16_x000D_
F&amp;F 600 pts/us$ Offset - PB espelho = 15CO07956</t>
  </si>
  <si>
    <t>complemento venda Capricornio - 1.000 tons_x000D_
ICMS</t>
  </si>
  <si>
    <t>compra Scheffer - 1700 tons_x000D_
Entrega Nov/Dez 16</t>
  </si>
  <si>
    <t xml:space="preserve">Venda Nishinbo - 127 tons_x000D_
Nov/16_x000D_
realizada em 07/10_x000D_
</t>
  </si>
  <si>
    <t>compra Scheffer - 1700 tons_x000D_
entreg Nov/Dez 16_x000D_
FF R$ 435/ton</t>
  </si>
  <si>
    <t xml:space="preserve">PC-5061_x000D_
_x000D_
29,714	11/4/2016	 150,238.46 	 29,700.20 	 29,700.20 _x000D_
</t>
  </si>
  <si>
    <t>venda Capricornio - 900 tons_x000D_
Out/Nov/Dez 16</t>
  </si>
  <si>
    <t>compra Mutum Agricola_x000D_
500 tons_x000D_
Set/Out 16_x000D_
F&amp;F 550 pts Offset - PB espelho = 15CO12389</t>
  </si>
  <si>
    <t xml:space="preserve">PC-5041_x000D_
_x000D_
12,930	11/16/2016	 44,615.46 	 9,326.40 	 9,326.40 _x000D_
12,930	11/16/2016	 127,188.43 	 26,172.00 	 26,172.00 _x000D_
</t>
  </si>
  <si>
    <t xml:space="preserve">PC-5071_x000D_
_x000D_
29,898	11/18/2016	 179,485.59 	 28,511.50 	 28,511.50 _x000D_
29,896	11/18/2016	 27,046.92 	 4,355.45 	 4,355.45 _x000D_
29,896	11/18/2016	 184,176.62 	 29,658.55 	 29,658.55 _x000D_
29,904	11/18/2016	 2,580.36 	 415.52 	 415.52 _x000D_
29,904	11/18/2016	 171,593.80 	 27,632.30 	 27,632.30 _x000D_
29,904	11/18/2016	 5,185.23 	 823.68 	 823.68 _x000D_
</t>
  </si>
  <si>
    <t xml:space="preserve">PC-5071_x000D_
_x000D_
29,887	11/17/2016	 185,066.79 	 29,285.50 	 29,285.50 _x000D_
29,890	11/17/2016	 182,227.75 	 29,232.21 	 29,232.21 _x000D_
29,890	11/17/2016	 11,468.88 	 1,839.79 	 1,839.79 _x000D_
29,892	11/17/2016	 153,600.83 	 24,640.00 	 24,640.00 _x000D_
</t>
  </si>
  <si>
    <t>venda Rosignolo - 1.200 tons_x000D_
Out/Nov/Dec/Jan/Feb 17</t>
  </si>
  <si>
    <t xml:space="preserve">PC-5041_x000D_
_x000D_
12,846	10/21/2016	 28,948.74 	 6,492.40 	 6,492.40 _x000D_
12,851	10/22/2016	 105,501.26 	 23,670.00 	 23,670.00 _x000D_
12,854	10/24/2016	 100,880.07 	 22,633.20 	 22,633.20 _x000D_
12,854	10/24/2016	 12,743.05 	 2,859.00 	 2,859.00 _x000D_
</t>
  </si>
  <si>
    <t>compra Paulo Shimohira 485 tons_x000D_
PC-5075-CBSA</t>
  </si>
  <si>
    <t>venda Santista - 100 tons_x000D_
Entrega Out/16</t>
  </si>
  <si>
    <t>compra produtor Cooami 300 tons_x000D_
PC-5073-CBSA</t>
  </si>
  <si>
    <t>compra PC-5061-NBSA / Gilberto Lopes_x000D_
450pts/USD _x000D_
150 tons_x000D_
 Offset - PB espelho = 15CO25363</t>
  </si>
  <si>
    <t>compra Decio Bruxel_x000D_
125 tons_x000D_
Nov/16_x000D_
F&amp;F 400 pts Offset - PB espelho = 15CO12828</t>
  </si>
  <si>
    <t>compra Decio Bruxel_x000D_
125 tons_x000D_
Nov/16 Offset - PB espelho = 15CO12827</t>
  </si>
  <si>
    <t>compra 400 tons produtor Wilson Daltrozo_x000D_
PC-5072-CBSA</t>
  </si>
  <si>
    <t>venda Maliber - 50 tons_x000D_
Out/16</t>
  </si>
  <si>
    <t>compra Sergio Freire_x000D_
255 tons_x000D_
Oct/16_x000D_
F&amp;F 400 pts_x000D_
 Offset - PB espelho = 15CO12514</t>
  </si>
  <si>
    <t>compra Cooami 300 tons_x000D_
PC-5074-CBSA</t>
  </si>
  <si>
    <t>compra Scheffer - 1700 tons_x000D_
Entrega Nov/Dez 16_x000D_
FF R$ 435/ton</t>
  </si>
  <si>
    <t xml:space="preserve">PC-5061_x000D_
_x000D_
30,086	12/7/2016	 156,908.60 	 29,890.20 	 29,890.20 _x000D_
</t>
  </si>
  <si>
    <t xml:space="preserve">compra produtor Carlos Polato - 678 tons_x000D_
entrega imediata _x000D_
</t>
  </si>
  <si>
    <t xml:space="preserve">PC-5061_x000D_
_x000D_
30,097	12/8/2016	 153,557.67 	 29,770.20 	 29,770.20 _x000D_
</t>
  </si>
  <si>
    <t xml:space="preserve">compra Franciosi - 3800 tons_x000D_
</t>
  </si>
  <si>
    <t>compra Franciosi - 3800 tons_x000D_
F&amp;F</t>
  </si>
  <si>
    <t>compra Decio Bruxel_x000D_
150tons_x000D_
Dez/16_x000D_
F&amp;F 400 pts Offset - PB espelho = 15CO12264</t>
  </si>
  <si>
    <t>compra Decio Bruxel_x000D_
150 tons_x000D_
Entrega Dez/16 Offset - PB espelho = 15CO12516</t>
  </si>
  <si>
    <t>compra Decio Bruxel_x000D_
150 tons_x000D_
Entrega Dez/16_x000D_
F&amp;F 400 pts Offset - PB espelho = 15CO12517</t>
  </si>
  <si>
    <t>compra produtor Decio Bruxel_x000D_
150 tons_x000D_
entrega Dez/16 Offset - PB espelho = 15CO12263</t>
  </si>
  <si>
    <t>venda Bratex - 390 tons_x000D_
entrega Jan/17</t>
  </si>
  <si>
    <t>16CT0033538</t>
  </si>
  <si>
    <t>16CT0034843</t>
  </si>
  <si>
    <t>16CT0034853</t>
  </si>
  <si>
    <t>16CT0034850</t>
  </si>
  <si>
    <t>16CT0034837</t>
  </si>
  <si>
    <t>16CT0034838</t>
  </si>
  <si>
    <t>16CT0034846</t>
  </si>
  <si>
    <t>16CT0034836</t>
  </si>
  <si>
    <t>16CT0034848</t>
  </si>
  <si>
    <t>16CT0034849</t>
  </si>
  <si>
    <t>16CT0034833</t>
  </si>
  <si>
    <t>16CT0034839</t>
  </si>
  <si>
    <t>venda Brastex - 204 tons_x000D_
entrega imediata</t>
  </si>
  <si>
    <t>17CT0000454</t>
  </si>
  <si>
    <t>16CT0034845</t>
  </si>
  <si>
    <t>16CT0034841</t>
  </si>
  <si>
    <t>16CT0034834</t>
  </si>
  <si>
    <t>16CT0034840</t>
  </si>
  <si>
    <t>16CT0034835</t>
  </si>
  <si>
    <t>16CT0034842</t>
  </si>
  <si>
    <t>16CT0034852</t>
  </si>
  <si>
    <t>16CT0034847</t>
  </si>
  <si>
    <t>16CT0034844</t>
  </si>
  <si>
    <t>16CT0034851</t>
  </si>
  <si>
    <t>17CT0000653</t>
  </si>
  <si>
    <t>venda Brastex - 100 tons_x000D_
entrega imediata</t>
  </si>
  <si>
    <t>17CT0000400</t>
  </si>
  <si>
    <t>venda algodao Decio Bruxel - pronta entrega - comerciante</t>
  </si>
  <si>
    <t>17CT0000110</t>
  </si>
  <si>
    <t>16CT0035199</t>
  </si>
  <si>
    <t>venda Brastex - entrega imediata_x000D_
200 tons</t>
  </si>
  <si>
    <t>17CT0000180</t>
  </si>
  <si>
    <t>16CT0035197</t>
  </si>
  <si>
    <t>16CT0035194</t>
  </si>
  <si>
    <t>16CT0031417</t>
  </si>
  <si>
    <t>17CT0000659</t>
  </si>
  <si>
    <t>16CT0035195</t>
  </si>
  <si>
    <t>17CT0001704</t>
  </si>
  <si>
    <t>16CT0035196</t>
  </si>
  <si>
    <t>17CT0001700</t>
  </si>
  <si>
    <t>17CT0001701</t>
  </si>
  <si>
    <t>17CT0001703</t>
  </si>
  <si>
    <t>17CT0001702</t>
  </si>
  <si>
    <t>17CT0001454</t>
  </si>
  <si>
    <t>17CT0000660</t>
  </si>
  <si>
    <t>17CT0001699</t>
  </si>
  <si>
    <t>16CT0035200</t>
  </si>
  <si>
    <t>17CT0000656</t>
  </si>
  <si>
    <t>16CT0035198</t>
  </si>
  <si>
    <t>16CT0016932</t>
  </si>
  <si>
    <t>17CT0000657</t>
  </si>
  <si>
    <t>17CT0000658</t>
  </si>
  <si>
    <t>venda Cotton Leste - 355 tons_x000D_
entrega imediata</t>
  </si>
  <si>
    <t>17CT0001312</t>
  </si>
  <si>
    <t>17CT0000661</t>
  </si>
  <si>
    <t>17CT0000662</t>
  </si>
  <si>
    <t>venda Brastex - 150 tons_x000D_
entrega imediata</t>
  </si>
  <si>
    <t>17CT0002049</t>
  </si>
  <si>
    <t>17CT0001321</t>
  </si>
  <si>
    <t>17CT0003357</t>
  </si>
  <si>
    <t>venda Mafios - 125 tons_x000D_
entrega imediata</t>
  </si>
  <si>
    <t>17CT0005224</t>
  </si>
  <si>
    <t>17CT0005274</t>
  </si>
  <si>
    <t>17CT0002746</t>
  </si>
  <si>
    <t>venda Brastex - 156 tons_x000D_
entrega imediata</t>
  </si>
  <si>
    <t>17CT0006667</t>
  </si>
  <si>
    <t>venda Brastex - 125 tons_x000D_
entrega imediata</t>
  </si>
  <si>
    <t>17CT0005497</t>
  </si>
  <si>
    <t>venda Brastex - 250 tons_x000D_
entrega imediata</t>
  </si>
  <si>
    <t>17CT0005275</t>
  </si>
  <si>
    <t>17CT0008168</t>
  </si>
  <si>
    <t xml:space="preserve">ALPINA - 15 CARRETAS - Gentileza comprar USD para 1/mar/17 equivalente  a R$2.590.000,00_x000D_
_x000D_
</t>
  </si>
  <si>
    <t>17CT0000911</t>
  </si>
  <si>
    <t>17CT0008176</t>
  </si>
  <si>
    <t>17CT0008177</t>
  </si>
  <si>
    <t>17CT0008167</t>
  </si>
  <si>
    <t>17CT0000651</t>
  </si>
  <si>
    <t>17CT0000652</t>
  </si>
  <si>
    <t>17CT0001698</t>
  </si>
  <si>
    <t>17CT0001999</t>
  </si>
  <si>
    <t>17CT0003384</t>
  </si>
  <si>
    <t>17CT0003148</t>
  </si>
  <si>
    <t>17CT0005903</t>
  </si>
  <si>
    <t>17CT0007505</t>
  </si>
  <si>
    <t>17CT0002745</t>
  </si>
  <si>
    <t>17CT0002747</t>
  </si>
  <si>
    <t>venda Vicunha - 600 tons_x000D_
entrega Feb/17</t>
  </si>
  <si>
    <t>17CT0002055</t>
  </si>
  <si>
    <t>venda Vicunha - 600 tons_x000D_
Entrega Feb/17</t>
  </si>
  <si>
    <t>17CT0002057</t>
  </si>
  <si>
    <t>17CT0002056</t>
  </si>
  <si>
    <t>17CT0014930</t>
  </si>
  <si>
    <t>venda Brastex - 175 tons_x000D_
entrega imediata</t>
  </si>
  <si>
    <t>17CT0014988</t>
  </si>
  <si>
    <t>17CT0014928</t>
  </si>
  <si>
    <t>17CT0017044</t>
  </si>
  <si>
    <t>venda Bratex - 125 tons_x000D_
entrega Feb/17</t>
  </si>
  <si>
    <t>17CT0008100</t>
  </si>
  <si>
    <t>17CT0014929</t>
  </si>
  <si>
    <t>17CT0017045</t>
  </si>
  <si>
    <t>17CT0009115</t>
  </si>
  <si>
    <t>venda Sergipe - 250 tons_x000D_
entrega Marco/17</t>
  </si>
  <si>
    <t>17CT0007632</t>
  </si>
  <si>
    <t>Venda Alpina - 225 tons _x000D_
entrega Marco/17</t>
  </si>
  <si>
    <t>17CT0007699</t>
  </si>
  <si>
    <t>17CT0017852</t>
  </si>
  <si>
    <t>17CT0014931</t>
  </si>
  <si>
    <t>17CT0013279</t>
  </si>
  <si>
    <t>17CT0009110</t>
  </si>
  <si>
    <t>17CT0009109</t>
  </si>
  <si>
    <t>17CT0012032</t>
  </si>
  <si>
    <t>17CT0009113</t>
  </si>
  <si>
    <t>17CT0000654</t>
  </si>
  <si>
    <t>17CT0000655</t>
  </si>
  <si>
    <t>17CT0013278</t>
  </si>
  <si>
    <t>Venda Itabaiana - 400 tons_x000D_
entrega Mar/17</t>
  </si>
  <si>
    <t>17CT0008166</t>
  </si>
  <si>
    <t>Rossignolo</t>
  </si>
  <si>
    <t>17CT0021736</t>
  </si>
  <si>
    <t>17CT0021731</t>
  </si>
  <si>
    <t>17CT0025448</t>
  </si>
  <si>
    <t>17CT0025449</t>
  </si>
  <si>
    <t>17CT0028324</t>
  </si>
  <si>
    <t>venda Itabaiana_x000D_
entrega imediata</t>
  </si>
  <si>
    <t>17CT0023798</t>
  </si>
  <si>
    <t>17CT0038757</t>
  </si>
  <si>
    <t>complemento Itabaiana</t>
  </si>
  <si>
    <t>17CT0053170</t>
  </si>
  <si>
    <t>compra Zanotto - 255 tons_x000D_
entrega Jul/17</t>
  </si>
  <si>
    <t>17CT0053034</t>
  </si>
  <si>
    <t>17CT0039099</t>
  </si>
  <si>
    <t>venda Brastex - 500 tons_x000D_
entrega Julho/17</t>
  </si>
  <si>
    <t>17CT0053029</t>
  </si>
  <si>
    <t>venda Itabaiaba - 255 tons_x000D_
Entrega Jul/17</t>
  </si>
  <si>
    <t>17CT0053031</t>
  </si>
  <si>
    <t xml:space="preserve">Venda para Nova Fiacao, descontando R$250/ton de frete. </t>
  </si>
  <si>
    <t>17CT0059708</t>
  </si>
  <si>
    <t>17CT0066771</t>
  </si>
  <si>
    <t/>
  </si>
  <si>
    <t>17CT0064974</t>
  </si>
  <si>
    <t>SC-5197-CBSA-A - 150 TONS (1º PARCELA)_x000D_
TAXA ACORDADA: R$3,1512_x000D_
BIZ DATE: 19/07/2017</t>
  </si>
  <si>
    <t>17CT0065417</t>
  </si>
  <si>
    <t xml:space="preserve">SC-5197-B  (2º porção)_x000D_
125 TONS_x000D_
BIZ DATE: 19/07_x000D_
TAXA ACORDADA: R$3,1527_x000D_
VENDA NOVA FIAÇÃO_x000D_
</t>
  </si>
  <si>
    <t>17CT0065421</t>
  </si>
  <si>
    <t>17CT0053820</t>
  </si>
  <si>
    <t>17CT0066945</t>
  </si>
  <si>
    <t>Adiantamento</t>
  </si>
  <si>
    <t>17CT0053805</t>
  </si>
  <si>
    <t>17CT0066946</t>
  </si>
  <si>
    <t>17CT0076499</t>
  </si>
  <si>
    <t>17CT0066171</t>
  </si>
  <si>
    <t>17CT0075968</t>
  </si>
  <si>
    <t>venda Coteminas - 300 tons_x000D_
entrega imediata</t>
  </si>
  <si>
    <t>17CT0062013</t>
  </si>
  <si>
    <t>17CT0072913</t>
  </si>
  <si>
    <t>17CT0073696</t>
  </si>
  <si>
    <t>17CT0066167</t>
  </si>
  <si>
    <t>17CT0078728</t>
  </si>
  <si>
    <t>17CT0076501</t>
  </si>
  <si>
    <t>17CT0072912</t>
  </si>
  <si>
    <t>17CT0053821</t>
  </si>
  <si>
    <t>17CT0072907</t>
  </si>
  <si>
    <t>17CT0078761</t>
  </si>
  <si>
    <t>17CT0078125</t>
  </si>
  <si>
    <t>17CT0072910</t>
  </si>
  <si>
    <t>17CT0072914</t>
  </si>
  <si>
    <t>17CT0074099</t>
  </si>
  <si>
    <t>17CT0074579</t>
  </si>
  <si>
    <t>compra 500 tons - Zanotto_x000D_
Set/Out 17_x000D_
F&amp;F</t>
  </si>
  <si>
    <t>16CT0018157</t>
  </si>
  <si>
    <t xml:space="preserve">PC-5080-CBSA  Cooperverde 3700mts Crop 17 </t>
  </si>
  <si>
    <t>17CT0074614</t>
  </si>
  <si>
    <t>PC-5079-CBSA - travamento de cambio</t>
  </si>
  <si>
    <t>16CT0020441</t>
  </si>
  <si>
    <t>17CT0088295</t>
  </si>
  <si>
    <t>17CT0069868</t>
  </si>
  <si>
    <t xml:space="preserve">PC-5072_x000D_
PC-5076_x000D_
PC-5079_x000D_
PC-5080_x000D_
PC-5081_x000D_
PC-5083_x000D_
PC-5085_x000D_
PC-5140_x000D_
</t>
  </si>
  <si>
    <t>17CT0090842</t>
  </si>
  <si>
    <t>17CT0069869</t>
  </si>
  <si>
    <t>17CT0074580</t>
  </si>
  <si>
    <t>PC-5076_x000D_
PC-5080_x000D_
PC-5081_x000D_
PC-5083_x000D_
PC-5085_x000D_
PC-5140</t>
  </si>
  <si>
    <t>17CT0089405</t>
  </si>
  <si>
    <t>17CT0088294</t>
  </si>
  <si>
    <t>compra Marcos Busato - 3.000 tons_x000D_
entrega Set-Out 17</t>
  </si>
  <si>
    <t>16CT0020361</t>
  </si>
  <si>
    <t>compra Cooperverde - 4.245 tons_x000D_
Ago/Set/Out 17_x000D_
530 pts/usd</t>
  </si>
  <si>
    <t>16CT0015928</t>
  </si>
  <si>
    <t>17CT0078374</t>
  </si>
  <si>
    <t>17CT0091398</t>
  </si>
  <si>
    <t>17CT0074604</t>
  </si>
  <si>
    <t>17CT0091356</t>
  </si>
  <si>
    <t>17CT0088797</t>
  </si>
  <si>
    <t>17CT0091402</t>
  </si>
  <si>
    <t>17CT0078565</t>
  </si>
  <si>
    <t>17CT0078562</t>
  </si>
  <si>
    <t>compra Marcos Busato - 3000 tons_x000D_
450 pts/usd_x000D_
entrega Ago/Set/Out 17</t>
  </si>
  <si>
    <t>16CT0020234</t>
  </si>
  <si>
    <t>17CT0073882</t>
  </si>
  <si>
    <t>17CT0091421</t>
  </si>
  <si>
    <t>17CT0090094</t>
  </si>
  <si>
    <t>17CT0087476</t>
  </si>
  <si>
    <t>17CT0090821</t>
  </si>
  <si>
    <t xml:space="preserve">Faturamento Vicunha_x000D_
_x000D_
Nº NF	Data NF	 Valor Total NF (R$) _x000D_
3265	7/31/2017	 R$ 138,296.94 _x000D_
3278	8/3/2017	 R$ 136,921.59 _x000D_
3321	8/11/2017	 R$ 133,732.78 _x000D_
3330	8/16/2017	 R$ 145,778.29 _x000D_
3329	8/15/2017	 R$ 139,381.44 _x000D_
3328	8/15/2017	 R$ 139,714.53 _x000D_
</t>
  </si>
  <si>
    <t>17CT0077575</t>
  </si>
  <si>
    <t>17CT0091531</t>
  </si>
  <si>
    <t>17CT0090822</t>
  </si>
  <si>
    <t>17CT0091854</t>
  </si>
  <si>
    <t>17CT0091777</t>
  </si>
  <si>
    <t>17CT0087119</t>
  </si>
  <si>
    <t>17CT0094457</t>
  </si>
  <si>
    <t>17CT0094461</t>
  </si>
  <si>
    <t xml:space="preserve">Vicunha_x000D_
_x000D_
3335	8/17/2017	 R$ 140,604.30 	25,501.63	 5.5135 	 16,872.52 _x000D_
3335	8/17/2017	 R$ 19,619.21 	3,558.37	 5.5135 	 2,354.30 _x000D_
3336	8/17/2017	 R$ 33,735.29 	6,118.63	 5.5135 	 4,048.24 _x000D_
3336	8/17/2017	 R$ 140,382.35 	25,461.38	 5.5135 	 16,845.88 _x000D_
3337	8/18/2017	 R$ 142,096.95 	25,827.00	 5.5019 	 17,051.63 _x000D_
3339	8/21/2017	 R$ 140,175.79 	25,436.76	 5.5108 	 16,821.09 _x000D_
3339	8/21/2017	 R$ 24,992.58 	4,535.24	 5.5108 	 2,999.11 _x000D_
</t>
  </si>
  <si>
    <t>17CT0078762</t>
  </si>
  <si>
    <t>17CT0091358</t>
  </si>
  <si>
    <t>17CT0088394</t>
  </si>
  <si>
    <t xml:space="preserve">SC-5172-CBSA_x000D_
Valor TOTAL: R$1.284.542,36_x000D_
_x000D_
Nº NF	Data NF	 Valor Total NF (R$) 	 Data de Vencimento 	Valor Hedge_x000D_
3340	22/08/2017	 R$ 140.653,23 	09/10/2017	141.259,70_x000D_
3340	22/08/2017	 R$ 19.626,03 	09/10/2017	19.626,03_x000D_
3341	22/08/2017	 R$ 3.224,94 	10/10/2017	3.224,94_x000D_
3341	22/08/2017	 R$ 138.672,56 	10/10/2017	138.672,56_x000D_
3342	22/08/2017	 R$ 19.357,92 	09/10/2017	19.357,92_x000D_
3342	22/08/2017	 R$ 138.731,73 	09/10/2017	138.731,73_x000D_
3343	22/08/2017	 R$ 138.749,94 	09/10/2017	138.749,94_x000D_
3345	23/08/2017	 R$ 128.494,13 	10/10/2017	128.494,13_x000D_
3346	23/08/2017	 R$ 119.780,34 	10/10/2017	119.780,34_x000D_
3344	23/08/2017	 R$ 138.404,91 	10/10/2017	138.404,91_x000D_
3347	23/08/2017	 R$ 19.538,04 	10/10/2017	19.538,04_x000D_
3347	23/08/2017	 R$ 140.022,66 	10/10/2017	140.022,66_x000D_
3351	24/08/2017	 R$ 138.679,46 	12/10/2017	138.679,46_x000D_
TOTAL: R$1.284.542,36_x000D_
</t>
  </si>
  <si>
    <t>17CT0080351</t>
  </si>
  <si>
    <t>17CT0089095</t>
  </si>
  <si>
    <t>17CT0094462</t>
  </si>
  <si>
    <t>17CT0091355</t>
  </si>
  <si>
    <t>17CT0094459</t>
  </si>
  <si>
    <t>17CT0091778</t>
  </si>
  <si>
    <t>17CT0089796</t>
  </si>
  <si>
    <t>17CT0080687</t>
  </si>
  <si>
    <t>17CT0091779</t>
  </si>
  <si>
    <t>17CT0098835</t>
  </si>
  <si>
    <t>17CT0097193</t>
  </si>
  <si>
    <t>17CT0097191</t>
  </si>
  <si>
    <t>17CT0090021</t>
  </si>
  <si>
    <t>17CT0091455</t>
  </si>
  <si>
    <t>17CT0075912</t>
  </si>
  <si>
    <t xml:space="preserve">SC-5173-CBSA_x000D_
TOTAL: R$ 967.742,85 _x000D_
Nº NF	Data NF	 Valor Total NF (R$) _x000D_
3360	28/08/2017	 R$ 136.889,34 _x000D_
3361	28/08/2017	 R$ 137.875,26 _x000D_
3363	28/08/2017	 R$ 137.875,26 _x000D_
3362	28/08/2017	 R$ 41.381,20 _x000D_
3366	28/08/2017	 R$ 136.407,14 _x000D_
3366	28/08/2017	 R$ 42.559,03 _x000D_
3369	29/08/2017	 R$ 139.037,75 _x000D_
3370	29/08/2017	 R$ 54.273,24 _x000D_
3378	30/08/2017	 R$ 138.395,68 _x000D_
3378	30/08/2017	 R$ 16.607,48 _x000D_
3379	30/08/2017	 R$ 122.469,66 _x000D_
3380	30/08/2017	 R$ 138.736,41 _x000D_
</t>
  </si>
  <si>
    <t>17CT0080352</t>
  </si>
  <si>
    <t>17CT0075892</t>
  </si>
  <si>
    <t>17CT0091401</t>
  </si>
  <si>
    <t>17CT0099750</t>
  </si>
  <si>
    <t>PC-5080_x000D_
PC-5081_x000D_
PC-5085_x000D_
PC-5086</t>
  </si>
  <si>
    <t>17CT0098262</t>
  </si>
  <si>
    <t>17CT0079097</t>
  </si>
  <si>
    <t>compra Luiz Guerreiro - 400 tons_x000D_
Set/Out 17_x000D_
620 pts/usd</t>
  </si>
  <si>
    <t>16CT0016062</t>
  </si>
  <si>
    <t>Frete + fobbings de 400 tons, João Guerreiro, Set/Out/Nov17.</t>
  </si>
  <si>
    <t>16CT0017447</t>
  </si>
  <si>
    <t>17CT0098837</t>
  </si>
  <si>
    <t>17CT0099100</t>
  </si>
  <si>
    <t>17CT0091454</t>
  </si>
  <si>
    <t>17CT0095271</t>
  </si>
  <si>
    <t>17CT0100866</t>
  </si>
  <si>
    <t>17CT0087831</t>
  </si>
  <si>
    <t>17CT0095072</t>
  </si>
  <si>
    <t>17CT0102208</t>
  </si>
  <si>
    <t>17CT0100521</t>
  </si>
  <si>
    <t>17CT0101915</t>
  </si>
  <si>
    <t>17CT0099654</t>
  </si>
  <si>
    <t>17CT0091678</t>
  </si>
  <si>
    <t>17CT0100400</t>
  </si>
  <si>
    <t>17CT0097316</t>
  </si>
  <si>
    <t>17CT0099655</t>
  </si>
  <si>
    <t>17CT0100522</t>
  </si>
  <si>
    <t>17CT0089905</t>
  </si>
  <si>
    <t>SC-5172</t>
  </si>
  <si>
    <t>17CT0090770</t>
  </si>
  <si>
    <t>17CT0094458</t>
  </si>
  <si>
    <t>17CT0100539</t>
  </si>
  <si>
    <t>17CT0095272</t>
  </si>
  <si>
    <t>17CT0095073</t>
  </si>
  <si>
    <t>17CT0103099</t>
  </si>
  <si>
    <t>17CT0092104</t>
  </si>
  <si>
    <t>17CT0101454</t>
  </si>
  <si>
    <t>17CT0102005</t>
  </si>
  <si>
    <t>17CT0098838</t>
  </si>
  <si>
    <t>17CT0075048</t>
  </si>
  <si>
    <t>17CT0099653</t>
  </si>
  <si>
    <t>compra Marcos Busato - 3.000 tons_x000D_
entrega Set - Out 17</t>
  </si>
  <si>
    <t>16CT0020362</t>
  </si>
  <si>
    <t>17CT0078376</t>
  </si>
  <si>
    <t>17CT0105878</t>
  </si>
  <si>
    <t>17CT0118473</t>
  </si>
  <si>
    <t>17CT0115996</t>
  </si>
  <si>
    <t>17CT0101460</t>
  </si>
  <si>
    <t>17CT0116002</t>
  </si>
  <si>
    <t xml:space="preserve">Vicunha_x000D_
_x000D_
3544	9/27/2017	 R$ 113,725.64 _x000D_
3544	9/27/2017	 R$ 143,006.24 _x000D_
3593	10/3/2017	 R$ 164,896.96 _x000D_
3593	10/3/2017	 R$ 111,775.80 _x000D_
</t>
  </si>
  <si>
    <t>17CT0118476</t>
  </si>
  <si>
    <t>17CT0115993</t>
  </si>
  <si>
    <t>17CT0115995</t>
  </si>
  <si>
    <t>17CT0115997</t>
  </si>
  <si>
    <t>17CT0094208</t>
  </si>
  <si>
    <t>17CT0118494</t>
  </si>
  <si>
    <t>17CT0118497</t>
  </si>
  <si>
    <t>SC-5173</t>
  </si>
  <si>
    <t>17CT0117091</t>
  </si>
  <si>
    <t>17CT0118500</t>
  </si>
  <si>
    <t>17CT0117902</t>
  </si>
  <si>
    <t>17CT0123543</t>
  </si>
  <si>
    <t>17CT0118499</t>
  </si>
  <si>
    <t>17CT0115998</t>
  </si>
  <si>
    <t>17CT0118025</t>
  </si>
  <si>
    <t>17CT0117469</t>
  </si>
  <si>
    <t>17CT0115994</t>
  </si>
  <si>
    <t>17CT0116004</t>
  </si>
  <si>
    <t>17CT0116001</t>
  </si>
  <si>
    <t xml:space="preserve">PC-5081_x000D_
</t>
  </si>
  <si>
    <t>17CT0124542</t>
  </si>
  <si>
    <t>PC-5085</t>
  </si>
  <si>
    <t>17CT0124541</t>
  </si>
  <si>
    <t>PC-5079</t>
  </si>
  <si>
    <t>17CT0124544</t>
  </si>
  <si>
    <t>17CT0124744</t>
  </si>
  <si>
    <t>PC-5075</t>
  </si>
  <si>
    <t>17CT0124545</t>
  </si>
  <si>
    <t>PC-5082</t>
  </si>
  <si>
    <t>17CT0124742</t>
  </si>
  <si>
    <t>17CT0124944</t>
  </si>
  <si>
    <t>PC-5080</t>
  </si>
  <si>
    <t>17CT0124543</t>
  </si>
  <si>
    <t>17CT0124741</t>
  </si>
  <si>
    <t>17CT0120309</t>
  </si>
  <si>
    <t>17CT0124945</t>
  </si>
  <si>
    <t>17CT0125039</t>
  </si>
  <si>
    <t>17CT0125040</t>
  </si>
  <si>
    <t>17CT0124743</t>
  </si>
  <si>
    <t>17CT0120310</t>
  </si>
  <si>
    <t>17CT0118483</t>
  </si>
  <si>
    <t>17CT0118481</t>
  </si>
  <si>
    <t>17CT0122329</t>
  </si>
  <si>
    <t>17CT0118482</t>
  </si>
  <si>
    <t>17CT0118478</t>
  </si>
  <si>
    <t>17CT0118486</t>
  </si>
  <si>
    <t>17CT0118474</t>
  </si>
  <si>
    <t>17CT0118465</t>
  </si>
  <si>
    <t>17CT0124596</t>
  </si>
  <si>
    <t>17CT0118496</t>
  </si>
  <si>
    <t>17CT0118484</t>
  </si>
  <si>
    <t>17CT0118495</t>
  </si>
  <si>
    <t>17CT0118475</t>
  </si>
  <si>
    <t>17CT0117090</t>
  </si>
  <si>
    <t>17CT0118480</t>
  </si>
  <si>
    <t>17CT0118479</t>
  </si>
  <si>
    <t>17CT0120313</t>
  </si>
  <si>
    <t>17CT0118485</t>
  </si>
  <si>
    <t>Vicunha</t>
  </si>
  <si>
    <t>17CT0118472</t>
  </si>
  <si>
    <t>17CT0118498</t>
  </si>
  <si>
    <t>17CT0118491</t>
  </si>
  <si>
    <t>20/01/2017	PC-5156-CBSA	Dionisio Zanotto	-   	-R$ 18,540.75	Nova Boleta	1/12/2017</t>
  </si>
  <si>
    <t>17CT0118477</t>
  </si>
  <si>
    <t>17CT0127814</t>
  </si>
  <si>
    <t>17CT0122957</t>
  </si>
  <si>
    <t>17CT0127812</t>
  </si>
  <si>
    <t>17CT0127796</t>
  </si>
  <si>
    <t>17CT0127810</t>
  </si>
  <si>
    <t>17CT0124950</t>
  </si>
  <si>
    <t>17CT0088806</t>
  </si>
  <si>
    <t>17CT0124949</t>
  </si>
  <si>
    <t>17CT0127816</t>
  </si>
  <si>
    <t>17CT0127795</t>
  </si>
  <si>
    <t>17CT0127807</t>
  </si>
  <si>
    <t>17CT0127801</t>
  </si>
  <si>
    <t>17CT0127798</t>
  </si>
  <si>
    <t>17CT0127817</t>
  </si>
  <si>
    <t>17CT0127815</t>
  </si>
  <si>
    <t>17CT0127813</t>
  </si>
  <si>
    <t>17CT0124951</t>
  </si>
  <si>
    <t>17CT0124946</t>
  </si>
  <si>
    <t>17CT0127802</t>
  </si>
  <si>
    <t>17CT0127811</t>
  </si>
  <si>
    <t>17CT0127804</t>
  </si>
  <si>
    <t>17CT0124947</t>
  </si>
  <si>
    <t>17CT0127809</t>
  </si>
  <si>
    <t>17CT0124948</t>
  </si>
  <si>
    <t>17CT0128658</t>
  </si>
  <si>
    <t>17CT0127797</t>
  </si>
  <si>
    <t>17CT0127805</t>
  </si>
  <si>
    <t>17CT0124943</t>
  </si>
  <si>
    <t>17CT0127799</t>
  </si>
  <si>
    <t>17CT0124942</t>
  </si>
  <si>
    <t>17CT0127800</t>
  </si>
  <si>
    <t>17CT0127822</t>
  </si>
  <si>
    <t>17CT0127803</t>
  </si>
  <si>
    <t>Referente ao pagamento de comissão do contrato PC-5085-CBSA.</t>
  </si>
  <si>
    <t>17CT0128149</t>
  </si>
  <si>
    <t>18CT0001972</t>
  </si>
  <si>
    <t>18CT0001978</t>
  </si>
  <si>
    <t>18CT0001814</t>
  </si>
  <si>
    <t>17CT0127808</t>
  </si>
  <si>
    <t>17CT0127819</t>
  </si>
  <si>
    <t>18CT0001813</t>
  </si>
  <si>
    <t>17CT0127821</t>
  </si>
  <si>
    <t>18CT0001976</t>
  </si>
  <si>
    <t>17CT0127818</t>
  </si>
  <si>
    <t>18CT0001975</t>
  </si>
  <si>
    <t>17CT0127806</t>
  </si>
  <si>
    <t>18CT0001977</t>
  </si>
  <si>
    <t>18CT0001973</t>
  </si>
  <si>
    <t>18CT0001807</t>
  </si>
  <si>
    <t>18CT0001811</t>
  </si>
  <si>
    <t>18CT0001808</t>
  </si>
  <si>
    <t>18CT0001810</t>
  </si>
  <si>
    <t>17CT0124465</t>
  </si>
  <si>
    <t>18CT0001812</t>
  </si>
  <si>
    <t>17CT0127820</t>
  </si>
  <si>
    <t>18CT0001809</t>
  </si>
  <si>
    <t>18CT0001974</t>
  </si>
  <si>
    <t>18CT0001979</t>
  </si>
  <si>
    <t>18CT0008928</t>
  </si>
  <si>
    <t>18CT0008915</t>
  </si>
  <si>
    <t>18CT0005984</t>
  </si>
  <si>
    <t>18CT0013178</t>
  </si>
  <si>
    <t xml:space="preserve">O Rocco não tem cadastro no Datasul_x000D_
_x000D_
vendendo USD1.079.000,00 vcto 01/11/2018._x000D_
Taxa de 3,3480_x000D_
</t>
  </si>
  <si>
    <t>18CT0001657</t>
  </si>
  <si>
    <t>Contrato</t>
  </si>
  <si>
    <t>Notional USD</t>
  </si>
  <si>
    <t>Notional BLR</t>
  </si>
  <si>
    <t>Notional Euro</t>
  </si>
  <si>
    <t>Outra Moeda</t>
  </si>
  <si>
    <t>MTM</t>
  </si>
  <si>
    <t>Taxa</t>
  </si>
  <si>
    <t>Cotação para MTM</t>
  </si>
  <si>
    <t>MTM Dólar</t>
  </si>
  <si>
    <t>Observações Boleto Mercado</t>
  </si>
  <si>
    <t>Observações Pré-boleto</t>
  </si>
  <si>
    <t>Pré Boleto</t>
  </si>
  <si>
    <t>Real</t>
  </si>
  <si>
    <t>Offset: PB espelho = 18CO0081309, PB Original = 18CT0081279.</t>
  </si>
  <si>
    <t>18CT0081279</t>
  </si>
  <si>
    <t>Offset: PB espelho = 18CO0077566, PB Original = 18CT0077560.</t>
  </si>
  <si>
    <t>18CT0077560</t>
  </si>
  <si>
    <t>Offset: PB espelho = 18CO0075058, PB Original = 18CT0074982.</t>
  </si>
  <si>
    <t>18CT0074982</t>
  </si>
  <si>
    <t>Offset: PB espelho = 18CO0075361, PB Original = 18CT0075359.</t>
  </si>
  <si>
    <t>18CT0075359</t>
  </si>
  <si>
    <t>Offset: PB espelho = 18CO0074686, PB Original = 18CT0074664.</t>
  </si>
  <si>
    <t>18CT0074664</t>
  </si>
  <si>
    <t>Offset: PB espelho = 18CO0075071, PB Original = 18CT0075056.</t>
  </si>
  <si>
    <t>18CT0075056</t>
  </si>
  <si>
    <t>Offset: PB espelho = 18CO0075119, PB Original = 18CT0075104.</t>
  </si>
  <si>
    <t>18CT0075104</t>
  </si>
  <si>
    <t>PC-5425-CBSA</t>
  </si>
  <si>
    <t>Offset: PB espelho = 18CO0078939, PB Original = 18CT0078930.</t>
  </si>
  <si>
    <t>18CT0078930</t>
  </si>
  <si>
    <t>Offset: PB espelho = 18CO0076731, PB Original = 18CT0076727.</t>
  </si>
  <si>
    <t>18CT0076727</t>
  </si>
  <si>
    <t>Offset: PB espelho = 18CO0084859, PB Original = 18CT0083193.</t>
  </si>
  <si>
    <t>18CT0083193</t>
  </si>
  <si>
    <t>Offset: PB espelho = 18CO0084858, PB Original = 18CT0083262.</t>
  </si>
  <si>
    <t>18CT0083262</t>
  </si>
  <si>
    <t>Offset: PB espelho = 18CO0076533, PB Original = 18CT0076514.</t>
  </si>
  <si>
    <t>18CT0076514</t>
  </si>
  <si>
    <t>Offset: PB espelho = 18CO0075317, PB Original = 18CT0075262.</t>
  </si>
  <si>
    <t>18CT0075262</t>
  </si>
  <si>
    <t>Offset: PB espelho = 18CO0075802, PB Original = 18CT0075780.</t>
  </si>
  <si>
    <t>18CT0075780</t>
  </si>
  <si>
    <t>Offset: PB espelho = 18CO0074253, PB Original = 18CT0074247.</t>
  </si>
  <si>
    <t>18CT0074247</t>
  </si>
  <si>
    <t>Offset: PB espelho = 18CO0074204, PB Original = 18CT0073951.</t>
  </si>
  <si>
    <t>18CT0073951</t>
  </si>
  <si>
    <t>Offset: PB espelho = 18CO0073885, PB Original = 18CT0073839.</t>
  </si>
  <si>
    <t>18CT0073839</t>
  </si>
  <si>
    <t>Offset: PB espelho = 18CO0072433, PB Original = 18CT0072431.</t>
  </si>
  <si>
    <t>hedge de copra PC-5399-CBSA-Cooperfish</t>
  </si>
  <si>
    <t>18CT0072431</t>
  </si>
  <si>
    <t>Offset: PB espelho = 18CO0072666, PB Original = 18CT0072467.</t>
  </si>
  <si>
    <t>18CT0072467</t>
  </si>
  <si>
    <t>Offset: PB espelho = 18CO0068076, PB Original = 18CT0068074.</t>
  </si>
  <si>
    <t>18CT0068074</t>
  </si>
  <si>
    <t>Offset: PB espelho = 18CO0067705, PB Original = 18CT0067691.</t>
  </si>
  <si>
    <t>18CT0067691</t>
  </si>
  <si>
    <t>Offset: PB espelho = 18CO0068093, PB Original = 18CT0068092.</t>
  </si>
  <si>
    <t>18CT0068092</t>
  </si>
  <si>
    <t>Offset: PB espelho = 18CO0067377, PB Original = 18CT0067359.</t>
  </si>
  <si>
    <t>18CT0067359</t>
  </si>
  <si>
    <t>Offset: PB espelho = 18CO0066071, PB Original = 18CT0066054.</t>
  </si>
  <si>
    <t>18CT0066054</t>
  </si>
  <si>
    <t>Offset: PB espelho = 18CO0066091, PB Original = 18CT0066089.</t>
  </si>
  <si>
    <t>18CT0066089</t>
  </si>
  <si>
    <t>Offset: PB espelho = 18CO0066068, PB Original = 18CT0066049.</t>
  </si>
  <si>
    <t>18CT0066049</t>
  </si>
  <si>
    <t>Offset: PB espelho = 18CO0064900, PB Original = 18CT0064890.</t>
  </si>
  <si>
    <t>18CT0064890</t>
  </si>
  <si>
    <t>Offset: PB espelho = 18CO0064025, PB Original = 18CT0064023.</t>
  </si>
  <si>
    <t>18CT0064023</t>
  </si>
  <si>
    <t>Offset: PB espelho = 18CO0063617, PB Original = 18CT0063609.</t>
  </si>
  <si>
    <t>18CT0063609</t>
  </si>
  <si>
    <t>Offset: PB espelho = 18CO0062417, PB Original = 18CT0062415.</t>
  </si>
  <si>
    <t>18CT0062415</t>
  </si>
  <si>
    <t>Offset: PB espelho = 18CO0061746, PB Original = 18CT0061719.</t>
  </si>
  <si>
    <t>18CT0061719</t>
  </si>
  <si>
    <t>Offset: PB espelho = 18CO0062424, PB Original = 18CT0062422.</t>
  </si>
  <si>
    <t>HEDGE COMPRA PC-5362-CBSA - MANUAL</t>
  </si>
  <si>
    <t>18CT0062422</t>
  </si>
  <si>
    <t>Offset: PB espelho = 18CO0062426, PB Original = 18CT0062420.</t>
  </si>
  <si>
    <t xml:space="preserve">HEDGE DE COMPRA PC-5363-CBSA - MANUAL </t>
  </si>
  <si>
    <t>18CT0062420</t>
  </si>
  <si>
    <t>Offset: PB espelho = 18CO0060058, PB Original = 18CT0059994.</t>
  </si>
  <si>
    <t>18CT0059994</t>
  </si>
  <si>
    <t>Offset: PB espelho = 18CO0043606, PB Original = 18CT0043562.</t>
  </si>
  <si>
    <t>HEDGE COMPRA PC-5348-CBSA - AGROVALE</t>
  </si>
  <si>
    <t>18CT0043562</t>
  </si>
  <si>
    <t>Offset: PB espelho = 18CO0043652, PB Original = 18CT0043581.</t>
  </si>
  <si>
    <t>18CT0043581</t>
  </si>
  <si>
    <t>Offset: PB espelho = 18CO0043654, PB Original = 18CT0043579.</t>
  </si>
  <si>
    <t>18CT0043579</t>
  </si>
  <si>
    <t>Offset: PB espelho = 18CO0043653, PB Original = 18CT0043577.</t>
  </si>
  <si>
    <t>18CT0043577</t>
  </si>
  <si>
    <t>Offset: PB espelho = 18CO0041425, PB Original = 18CT0041423.</t>
  </si>
  <si>
    <t>18CT0041423</t>
  </si>
  <si>
    <t>Offset: PB espelho = 18CO0039906, PB Original = 18CT0039901.</t>
  </si>
  <si>
    <t>18CT0039901</t>
  </si>
  <si>
    <t>Offset: PB espelho = 18CO0038275, PB Original = 18CT0038235.</t>
  </si>
  <si>
    <t>18CT0038235</t>
  </si>
  <si>
    <t>Offset: PB espelho = 18CO0035982, PB Original = 18CT0035978.</t>
  </si>
  <si>
    <t>18CT0035978</t>
  </si>
  <si>
    <t>Offset: PB espelho = 18CO0035760, PB Original = 18CT0035711.</t>
  </si>
  <si>
    <t>18CT0035711</t>
  </si>
  <si>
    <t>Offset: PB espelho = 18CO0035134, PB Original = 18CT0035132.</t>
  </si>
  <si>
    <t>Compra Aroldo - 90 tons</t>
  </si>
  <si>
    <t>18CT0035132</t>
  </si>
  <si>
    <t>Offset: PB espelho = 18CO0017787, PB Original = 18CT0017785.</t>
  </si>
  <si>
    <t>18CT0017785</t>
  </si>
  <si>
    <t>Offset: PB espelho = 18CO0014339, PB Original = 18CT0014312.</t>
  </si>
  <si>
    <t>18CT0014312</t>
  </si>
  <si>
    <t>Offset: PB espelho = 18CO0047509, PB Original = 18CT0047459.</t>
  </si>
  <si>
    <t>CONVERSAO DE 130 TON DO CONTRATO PC-5290-CBSA</t>
  </si>
  <si>
    <t>18CT0047459</t>
  </si>
  <si>
    <t>Offset: PB espelho = 18CO0063616, PB Original = 18CT0063585.</t>
  </si>
  <si>
    <t>CONVERSAO CONTRATO PC-5270-CBSA</t>
  </si>
  <si>
    <t>18CT0063585</t>
  </si>
  <si>
    <t>Offset: PB espelho = 18CO0001682, PB Original = 18CT0001657.</t>
  </si>
  <si>
    <t>Offset: PB espelho = 17CO0115823, PB Original = 17CT0115820.</t>
  </si>
  <si>
    <t>17CT0115820</t>
  </si>
  <si>
    <t>PC-5200/ 5243/   5244/   5245-CBSA</t>
  </si>
  <si>
    <t>Offset: PB espelho = 17CO0109902, PB Original = 17CT0109901.</t>
  </si>
  <si>
    <t>17CT0109901</t>
  </si>
  <si>
    <t>Offset: PB espelho = 17CO0097192, PB Original = 17CT0097190.</t>
  </si>
  <si>
    <t>17CT0097190</t>
  </si>
  <si>
    <t>Offset: PB espelho = 18CO0067393, PB Original = 18CT0067390.</t>
  </si>
  <si>
    <t>Conversão para BRL contrato PC-5192-CBSA-Marcelino Flores.</t>
  </si>
  <si>
    <t>18CT0067390</t>
  </si>
  <si>
    <t>Offset: PB espelho = 17CO0116607, PB Original = 17CT0116595.</t>
  </si>
  <si>
    <t>17CT0116595</t>
  </si>
  <si>
    <t>Offset: PB espelho = 17CO0050137, PB Original = 17CT0050102.</t>
  </si>
  <si>
    <t>compra Otavio Palmeira - 500 tons_x000D_
Aug/Set 18</t>
  </si>
  <si>
    <t>17CT0050102</t>
  </si>
  <si>
    <t>Offset: PB espelho = 17CO0050139, PB Original = 17CT0050103.</t>
  </si>
  <si>
    <t>17CT0050103</t>
  </si>
  <si>
    <t>Offset: PB espelho = 17CO0049986, PB Original = 17CT0049947.</t>
  </si>
  <si>
    <t>compra Daltroso - 500 tons_x000D_
Aug/Set/Oct 18</t>
  </si>
  <si>
    <t>17CT0049947</t>
  </si>
  <si>
    <t>Offset: PB espelho = 17CO0049984, PB Original = 17CT0049946.</t>
  </si>
  <si>
    <t>17CT0049946</t>
  </si>
  <si>
    <t>Offset: PB espelho = 17CO0049982, PB Original = 17CT0049944.</t>
  </si>
  <si>
    <t xml:space="preserve">compra Daltroso - 500 tons_x000D_
Aug/Set/Oct 18_x000D_
</t>
  </si>
  <si>
    <t>17CT0049944</t>
  </si>
  <si>
    <t>Hedge de FX</t>
  </si>
  <si>
    <t>Offset: PB espelho = 18CO0072471, PB Original = 18CT0072470.</t>
  </si>
  <si>
    <t>hedge de FX</t>
  </si>
  <si>
    <t>18CT0072470</t>
  </si>
  <si>
    <t>Offset: PB espelho = 18CO0074687, PB Original = 18CT0074665.</t>
  </si>
  <si>
    <t>18CT0074665</t>
  </si>
  <si>
    <t>Offset: PB espelho = 18CO0077752, PB Original = 18CT0077751.</t>
  </si>
  <si>
    <t>18CT0077751</t>
  </si>
  <si>
    <t>Offset: PB espelho = 18CO0078940, PB Original = 18CT0078931.</t>
  </si>
  <si>
    <t>18CT0078931</t>
  </si>
  <si>
    <t>Offset: PB espelho = 18CO0077759, PB Original = 18CT0077757.</t>
  </si>
  <si>
    <t>18CT0077757</t>
  </si>
  <si>
    <t>Offset: PB espelho = 18CO0077756, PB Original = 18CT0077754.</t>
  </si>
  <si>
    <t>18CT0077754</t>
  </si>
  <si>
    <t>Offset: PB espelho = 18CO0076528, PB Original = 18CT0076527.</t>
  </si>
  <si>
    <t>18CT0076527</t>
  </si>
  <si>
    <t>Offset: PB espelho = 18CO0084860, PB Original = 18CT0083263.</t>
  </si>
  <si>
    <t>18CT0083263</t>
  </si>
  <si>
    <t>Offset: PB espelho = 18CO0077753, PB Original = 18CT0077750.</t>
  </si>
  <si>
    <t>18CT0077750</t>
  </si>
  <si>
    <t>Offset: PB espelho = 18CO0075362, PB Original = 18CT0075360.</t>
  </si>
  <si>
    <t>18CT0075360</t>
  </si>
  <si>
    <t>Offset: PB espelho = 18CO0075120, PB Original = 18CT0075105.</t>
  </si>
  <si>
    <t>18CT0075105</t>
  </si>
  <si>
    <t>Offset: PB espelho = 18CO0084861, PB Original = 18CT0083194.</t>
  </si>
  <si>
    <t>18CT0083194</t>
  </si>
  <si>
    <t>Offset: PB espelho = 18CO0075803, PB Original = 18CT0075781.</t>
  </si>
  <si>
    <t>18CT0075781</t>
  </si>
  <si>
    <t>Offset: PB espelho = 18CO0075318, PB Original = 18CT0075263.</t>
  </si>
  <si>
    <t>18CT0075263</t>
  </si>
  <si>
    <t>Offset: PB espelho = 18CO0077567, PB Original = 18CT0077561.</t>
  </si>
  <si>
    <t>18CT0077561</t>
  </si>
  <si>
    <t>Offset: PB espelho = 18CO0075122, PB Original = 18CT0074997.</t>
  </si>
  <si>
    <t>18CT0074997</t>
  </si>
  <si>
    <t>Offset: PB espelho = 18CO0075257, PB Original = 18CT0075239.</t>
  </si>
  <si>
    <t>18CT0075239</t>
  </si>
  <si>
    <t>Offset: PB espelho = 18CO0076732, PB Original = 18CT0076728.</t>
  </si>
  <si>
    <t>18CT0076728</t>
  </si>
  <si>
    <t>Offset: PB espelho = 18CO0075072, PB Original = 18CT0075057.</t>
  </si>
  <si>
    <t>18CT0075057</t>
  </si>
  <si>
    <t>Offset: PB espelho = 18CO0076529, PB Original = 18CT0076515.</t>
  </si>
  <si>
    <t>18CT0076515</t>
  </si>
  <si>
    <t>Offset: PB espelho = 18CO0081310, PB Original = 18CT0081280.</t>
  </si>
  <si>
    <t>18CT0081280</t>
  </si>
  <si>
    <t>TS Cancelado Datasul</t>
  </si>
  <si>
    <t>Offset: PB espelho = 18CO0039870, PB Original = 18CT0039848.</t>
  </si>
  <si>
    <t>18CT0039848</t>
  </si>
  <si>
    <t>Offset: PB espelho = 18CO0075942, PB Original = 18CT0075913.</t>
  </si>
  <si>
    <t>HEDGE DE FRETE PC-5414-CBSA-COOPERFISH (RAFAEL SHENKEL)</t>
  </si>
  <si>
    <t>18CT0075913</t>
  </si>
  <si>
    <t>Offset: PB espelho = 18CO0074254, PB Original = 18CT0074248.</t>
  </si>
  <si>
    <t>18CT0074248</t>
  </si>
  <si>
    <t>Offset: PB espelho = 18CO0074203, PB Original = 18CT0074193.</t>
  </si>
  <si>
    <t>18CT0074193</t>
  </si>
  <si>
    <t>Offset: PB espelho = 18CO0074205, PB Original = 18CT0073952.</t>
  </si>
  <si>
    <t>18CT0073952</t>
  </si>
  <si>
    <t>Offset: PB espelho = 18CO0073886, PB Original = 18CT0073840.</t>
  </si>
  <si>
    <t>18CT0073840</t>
  </si>
  <si>
    <t>Offset: PB espelho = 18CO0072784, PB Original = 18CT0072745.</t>
  </si>
  <si>
    <t>18CT0072745</t>
  </si>
  <si>
    <t>Offset: PB espelho = 18CO0072434, PB Original = 18CT0072432.</t>
  </si>
  <si>
    <t>hedge de  frete PC-5399-CBSA-Cooperfish</t>
  </si>
  <si>
    <t>18CT0072432</t>
  </si>
  <si>
    <t>Offset: PB espelho = 18CO0072667, PB Original = 18CT0072466.</t>
  </si>
  <si>
    <t>18CT0072466</t>
  </si>
  <si>
    <t>Offset: PB espelho = 18CO0072669, PB Original = 18CT0072468.</t>
  </si>
  <si>
    <t>18CT0072468</t>
  </si>
  <si>
    <t>Offset: PB espelho = 18CO0072668, PB Original = 18CT0072469.</t>
  </si>
  <si>
    <t>18CT0072469</t>
  </si>
  <si>
    <t>Offset: PB espelho = 18CO0071149, PB Original = 18CT0071134.</t>
  </si>
  <si>
    <t>18CT0071134</t>
  </si>
  <si>
    <t>Offset: PB espelho = 18CO0071005, PB Original = 18CT0071003.</t>
  </si>
  <si>
    <t>18CT0071003</t>
  </si>
  <si>
    <t>Offset: PB espelho = 18CO0070947, PB Original = 18CT0070886.</t>
  </si>
  <si>
    <t>18CT0070886</t>
  </si>
  <si>
    <t>Offset: PB espelho = 18CO0068077, PB Original = 18CT0068075.</t>
  </si>
  <si>
    <t>18CT0068075</t>
  </si>
  <si>
    <t>Offset: PB espelho = 18CO0067896, PB Original = 18CT0067893.</t>
  </si>
  <si>
    <t>18CT0067893</t>
  </si>
  <si>
    <t>Offset: PB espelho = 18CO0067863, PB Original = 18CT0067856.</t>
  </si>
  <si>
    <t>18CT0067856</t>
  </si>
  <si>
    <t>Offset: PB espelho = 18CO0067706, PB Original = 18CT0067692.</t>
  </si>
  <si>
    <t>18CT0067692</t>
  </si>
  <si>
    <t>Offset: PB espelho = 18CO0067698, PB Original = 18CT0067678.</t>
  </si>
  <si>
    <t>18CT0067678</t>
  </si>
  <si>
    <t>Offset: PB espelho = 18CO0067655, PB Original = 18CT0067637.</t>
  </si>
  <si>
    <t>18CT0067637</t>
  </si>
  <si>
    <t>Offset: PB espelho = 18CO0067387, PB Original = 18CT0067374.</t>
  </si>
  <si>
    <t>18CT0067374</t>
  </si>
  <si>
    <t>Offset: PB espelho = 18CO0067386, PB Original = 18CT0067353.</t>
  </si>
  <si>
    <t>18CT0067353</t>
  </si>
  <si>
    <t>Offset: PB espelho = 18CO0067381, PB Original = 18CT0067373.</t>
  </si>
  <si>
    <t>18CT0067373</t>
  </si>
  <si>
    <t>Offset: PB espelho = 18CO0067379, PB Original = 18CT0067360.</t>
  </si>
  <si>
    <t>18CT0067360</t>
  </si>
  <si>
    <t>Offset: PB espelho = 18CO0066072, PB Original = 18CT0066055.</t>
  </si>
  <si>
    <t>18CT0066055</t>
  </si>
  <si>
    <t>Offset: PB espelho = 18CO0066076, PB Original = 18CT0066052.</t>
  </si>
  <si>
    <t>18CT0066052</t>
  </si>
  <si>
    <t>Offset: PB espelho = 18CO0066078, PB Original = 18CT0065896.</t>
  </si>
  <si>
    <t>18CT0065896</t>
  </si>
  <si>
    <t>Offset: PB espelho = 18CO0066077, PB Original = 18CT0065889.</t>
  </si>
  <si>
    <t>18CT0065889</t>
  </si>
  <si>
    <t>Offset: PB espelho = 18CO0066092, PB Original = 18CT0066090.</t>
  </si>
  <si>
    <t>18CT0066090</t>
  </si>
  <si>
    <t>Offset: PB espelho = 18CO0066069, PB Original = 18CT0066050.</t>
  </si>
  <si>
    <t>18CT0066050</t>
  </si>
  <si>
    <t>Offset: PB espelho = 18CO0064901, PB Original = 18CT0064891.</t>
  </si>
  <si>
    <t>18CT0064891</t>
  </si>
  <si>
    <t>Offset: PB espelho = 18CO0064026, PB Original = 18CT0064024.</t>
  </si>
  <si>
    <t>18CT0064024</t>
  </si>
  <si>
    <t>Offset: PB espelho = 18CO0063655, PB Original = 18CT0063628.</t>
  </si>
  <si>
    <t>18CT0063628</t>
  </si>
  <si>
    <t>Offset: PB espelho = 18CO0063618, PB Original = 18CT0063610.</t>
  </si>
  <si>
    <t>18CT0063610</t>
  </si>
  <si>
    <t>Offset: PB espelho = 18CO0062418, PB Original = 18CT0062416.</t>
  </si>
  <si>
    <t>18CT0062416</t>
  </si>
  <si>
    <t>Offset: PB espelho = 18CO0061747, PB Original = 18CT0061720.</t>
  </si>
  <si>
    <t>18CT0061720</t>
  </si>
  <si>
    <t>Offset: PB espelho = 18CO0062427, PB Original = 18CT0062421.</t>
  </si>
  <si>
    <t>HEDGE FRETE PC-5362-CBSA - MANUAL</t>
  </si>
  <si>
    <t>18CT0062421</t>
  </si>
  <si>
    <t>PC-5362-CBSA</t>
  </si>
  <si>
    <t>Offset: PB espelho = 18CO0062425, PB Original = 18CT0062423.</t>
  </si>
  <si>
    <t>18CT0062423</t>
  </si>
  <si>
    <t>Offset: PB espelho = 18CO0060059, PB Original = 18CT0059995.</t>
  </si>
  <si>
    <t>18CT0059995</t>
  </si>
  <si>
    <t>Offset: PB espelho = 18CO0058856, PB Original = 18CT0058670.</t>
  </si>
  <si>
    <t>18CT0058670</t>
  </si>
  <si>
    <t>Offset: PB espelho = 18CO0058905, PB Original = 18CT0058904.</t>
  </si>
  <si>
    <t>18CT0058904</t>
  </si>
  <si>
    <t>Offset: PB espelho = 18CO0049293, PB Original = 18CT0049283.</t>
  </si>
  <si>
    <t>18CT0049283</t>
  </si>
  <si>
    <t>Offset: PB espelho = 18CO0049277, PB Original = 18CT0049275.</t>
  </si>
  <si>
    <t>18CT0049275</t>
  </si>
  <si>
    <t>Offset: PB espelho = 18CO0049264, PB Original = 18CT0049257.</t>
  </si>
  <si>
    <t>18CT0049257</t>
  </si>
  <si>
    <t>Offset: PB espelho = 18CO0048987, PB Original = 18CT0048965.</t>
  </si>
  <si>
    <t>18CT0048965</t>
  </si>
  <si>
    <t>Offset: PB espelho = 18CO0064882, PB Original = 18CT0064881.</t>
  </si>
  <si>
    <t>18CT0064881</t>
  </si>
  <si>
    <t>Offset: PB espelho = 18CO0044801, PB Original = 18CT0044796.</t>
  </si>
  <si>
    <t>18CT0044796</t>
  </si>
  <si>
    <t>Offset: PB espelho = 18CO0043657, PB Original = 18CT0043607.</t>
  </si>
  <si>
    <t>HEDGE FRETE PC-5348-CBSA - AGROVALE</t>
  </si>
  <si>
    <t>18CT0043607</t>
  </si>
  <si>
    <t>Offset: PB espelho = 18CO0043655, PB Original = 18CT0043580.</t>
  </si>
  <si>
    <t>18CT0043580</t>
  </si>
  <si>
    <t>Offset: PB espelho = 18CO0043658, PB Original = 18CT0043582.</t>
  </si>
  <si>
    <t>18CT0043582</t>
  </si>
  <si>
    <t>Offset: PB espelho = 18CO0043656, PB Original = 18CT0043578.</t>
  </si>
  <si>
    <t>18CT0043578</t>
  </si>
  <si>
    <t>Offset: PB espelho = 18CO0064880, PB Original = 18CT0064877.</t>
  </si>
  <si>
    <t>18CT0064877</t>
  </si>
  <si>
    <t>Offset: PB espelho = 18CO0041426, PB Original = 18CT0041424.</t>
  </si>
  <si>
    <t>18CT0041424</t>
  </si>
  <si>
    <t>Offset: PB espelho = 18CO0039933, PB Original = 18CT0039929.</t>
  </si>
  <si>
    <t>18CT0039929</t>
  </si>
  <si>
    <t>Offset: PB espelho = 18CO0040174, PB Original = 18CT0039956.</t>
  </si>
  <si>
    <t>18CT0039956</t>
  </si>
  <si>
    <t>Offset: PB espelho = 18CO0039905, PB Original = 18CT0039902.</t>
  </si>
  <si>
    <t>18CT0039902</t>
  </si>
  <si>
    <t>Offset: PB espelho = 18CO0039932, PB Original = 18CT0039927.</t>
  </si>
  <si>
    <t>HEDE FRETE CONTRATO PC-5335-CBSA</t>
  </si>
  <si>
    <t>18CT0039927</t>
  </si>
  <si>
    <t>Offset: PB espelho = 18CO0038886, PB Original = 18CT0038885.</t>
  </si>
  <si>
    <t>18CT0038885</t>
  </si>
  <si>
    <t>Offset: PB espelho = 18CO0038276, PB Original = 18CT0038236.</t>
  </si>
  <si>
    <t>18CT0038236</t>
  </si>
  <si>
    <t>Offset: PB espelho = 18CO0037087, PB Original = 18CT0037085.</t>
  </si>
  <si>
    <t>18CT0037085</t>
  </si>
  <si>
    <t>Offset: PB espelho = 18CO0035983, PB Original = 18CT0035979.</t>
  </si>
  <si>
    <t>18CT0035979</t>
  </si>
  <si>
    <t>Offset: PB espelho = 18CO0035759, PB Original = 18CT0035712.</t>
  </si>
  <si>
    <t>18CT0035712</t>
  </si>
  <si>
    <t>Offset: PB espelho = 18CO0064878, PB Original = 18CT0064835.</t>
  </si>
  <si>
    <t>HEDGE DE FRETE CONTRATO PC-5324-CBSA</t>
  </si>
  <si>
    <t>18CT0064835</t>
  </si>
  <si>
    <t>Offset: PB espelho = 18CO0064879, PB Original = 18CT0064872.</t>
  </si>
  <si>
    <t>18CT0064872</t>
  </si>
  <si>
    <t>Offset: PB espelho = 18CO0034087, PB Original = 18CT0034083.</t>
  </si>
  <si>
    <t>18CT0034083</t>
  </si>
  <si>
    <t>Offset: PB espelho = 18CO0064904, PB Original = 18CT0064897.</t>
  </si>
  <si>
    <t>COMPLEMENTO DE FRETE PC-5322-CBSA</t>
  </si>
  <si>
    <t>18CT0064897</t>
  </si>
  <si>
    <t>Offset: PB espelho = 18CO0030254, PB Original = 18CT0030252.</t>
  </si>
  <si>
    <t>18CT0030252</t>
  </si>
  <si>
    <t>Offset: PB espelho = 18CO0030189, PB Original = 18CT0030186.</t>
  </si>
  <si>
    <t>18CT0030186</t>
  </si>
  <si>
    <t>Offset: PB espelho = 18CO0029820, PB Original = 18CT0029768.</t>
  </si>
  <si>
    <t>18CT0029768</t>
  </si>
  <si>
    <t>Offset: PB espelho = 18CO0029681, PB Original = 18CT0029655.</t>
  </si>
  <si>
    <t>18CT0029655</t>
  </si>
  <si>
    <t>Offset: PB espelho = 18CO0029605, PB Original = 18CT0029596.</t>
  </si>
  <si>
    <t>18CT0029596</t>
  </si>
  <si>
    <t>Offset: PB espelho = 18CO0026204, PB Original = 18CT0026043.</t>
  </si>
  <si>
    <t>18CT0026043</t>
  </si>
  <si>
    <t>Offset: PB espelho = 18CO0026203, PB Original = 18CT0026008.</t>
  </si>
  <si>
    <t>18CT0026008</t>
  </si>
  <si>
    <t>Offset: PB espelho = 18CO0024436, PB Original = 18CT0024427.</t>
  </si>
  <si>
    <t>HEDGE DE FRETE CONTRATO PC-5311-CBSA - ERNESTO VARNIER</t>
  </si>
  <si>
    <t>18CT0024427</t>
  </si>
  <si>
    <t>Offset: PB espelho = 18CO0024399, PB Original = 18CT0024378.</t>
  </si>
  <si>
    <t>18CT0024378</t>
  </si>
  <si>
    <t>Offset: PB espelho = 18CO0022277, PB Original = 18CT0022274.</t>
  </si>
  <si>
    <t>18CT0022274</t>
  </si>
  <si>
    <t>Offset: PB espelho = 18CO0020977, PB Original = 18CT0020967.</t>
  </si>
  <si>
    <t>18CT0020967</t>
  </si>
  <si>
    <t>Offset: PB espelho = 18CO0020976, PB Original = 18CT0020964.</t>
  </si>
  <si>
    <t>18CT0020964</t>
  </si>
  <si>
    <t>Offset: PB espelho = 18CO0017788, PB Original = 18CT0017786.</t>
  </si>
  <si>
    <t>18CT0017786</t>
  </si>
  <si>
    <t>Offset: PB espelho = 18CO0014340, PB Original = 18CT0014313.</t>
  </si>
  <si>
    <t>18CT0014313</t>
  </si>
  <si>
    <t>Offset: PB espelho = 18CO0013945, PB Original = 18CT0013935.</t>
  </si>
  <si>
    <t>18CT0013935</t>
  </si>
  <si>
    <t>Offset: PB espelho = 18CO0012392, PB Original = 18CT0012365.</t>
  </si>
  <si>
    <t>HEDGE FRETE PC-5297-CBSA</t>
  </si>
  <si>
    <t>18CT0012365</t>
  </si>
  <si>
    <t>Offset: PB espelho = 18CO0012391, PB Original = 18CT0012345.</t>
  </si>
  <si>
    <t>HEDGE DE FRETE CONTRATO PC-5296-CBSA</t>
  </si>
  <si>
    <t>18CT0012345</t>
  </si>
  <si>
    <t>Offset: PB espelho = 18CO0010907, PB Original = 18CT0010867.</t>
  </si>
  <si>
    <t>18CT0010867</t>
  </si>
  <si>
    <t>Offset: PB espelho = 18CO0010839, PB Original = 18CT0010838.</t>
  </si>
  <si>
    <t>HEDGE FRETE CONTRATO DE COMPRA PC-5292-CBSA</t>
  </si>
  <si>
    <t>18CT0010838</t>
  </si>
  <si>
    <t>Offset: PB espelho = 18CO0010515, PB Original = 18CT0010493.</t>
  </si>
  <si>
    <t>18CT0010493</t>
  </si>
  <si>
    <t>Offset: PB espelho = 18CO0010840, PB Original = 18CT0010837.</t>
  </si>
  <si>
    <t>18CT0010837</t>
  </si>
  <si>
    <t>Offset: PB espelho = 18CO0010516, PB Original = 18CT0010476.</t>
  </si>
  <si>
    <t>18CT0010476</t>
  </si>
  <si>
    <t>Offset: PB espelho = 18CO0010841, PB Original = 18CT0010835.</t>
  </si>
  <si>
    <t>HEDGE FRETE CONTRATO DE COMPRA PC-5287-CBSA</t>
  </si>
  <si>
    <t>18CT0010835</t>
  </si>
  <si>
    <t>Offset: PB espelho = 18CO0010812, PB Original = 18CT0010799.</t>
  </si>
  <si>
    <t>18CT0010799</t>
  </si>
  <si>
    <t>Offset: PB espelho = 18CO0010472, PB Original = 18CT0010465.</t>
  </si>
  <si>
    <t>18CT0010465</t>
  </si>
  <si>
    <t>Offset: PB espelho = 18CO0010794, PB Original = 18CT0010788.</t>
  </si>
  <si>
    <t>18CT0010788</t>
  </si>
  <si>
    <t>Offset: PB espelho = 18CO0010795, PB Original = 18CT0010784.</t>
  </si>
  <si>
    <t>18CT0010784</t>
  </si>
  <si>
    <t>Offset: PB espelho = 18CO0010796, PB Original = 18CT0010778.</t>
  </si>
  <si>
    <t>18CT0010778</t>
  </si>
  <si>
    <t>Offset: PB espelho = 18CO0010461, PB Original = 18CT0010450.</t>
  </si>
  <si>
    <t>18CT0010450</t>
  </si>
  <si>
    <t>Offset: PB espelho = 18CO0010458, PB Original = 18CT0010440.</t>
  </si>
  <si>
    <t>18CT0010440</t>
  </si>
  <si>
    <t>Offset: PB espelho = 18CO0010793, PB Original = 18CT0010760.</t>
  </si>
  <si>
    <t>18CT0010760</t>
  </si>
  <si>
    <t>Offset: PB espelho = 18CO0010412, PB Original = 18CT0010377.</t>
  </si>
  <si>
    <t>18CT0010377</t>
  </si>
  <si>
    <t>Offset: PB espelho = 18CO0010417, PB Original = 18CT0010369.</t>
  </si>
  <si>
    <t>HEDGE CONTRATO DE COMPRA PC-5277-CBSA</t>
  </si>
  <si>
    <t>18CT0010369</t>
  </si>
  <si>
    <t>Offset: PB espelho = 18CO0010416, PB Original = 18CT0010368.</t>
  </si>
  <si>
    <t>HEDGE CONTRATO DE COMPRA PC-5276-CBSA</t>
  </si>
  <si>
    <t>18CT0010368</t>
  </si>
  <si>
    <t>Offset: PB espelho = 18CO0010415, PB Original = 18CT0010366.</t>
  </si>
  <si>
    <t>HEDGE FRETE CONTRATO DE COMPRA PC-5275-CBSA</t>
  </si>
  <si>
    <t>18CT0010366</t>
  </si>
  <si>
    <t>Offset: PB espelho = 17CO0127860, PB Original = 17CT0127859.</t>
  </si>
  <si>
    <t>17CT0127859</t>
  </si>
  <si>
    <t>Offset: PB espelho = 17CO0127861, PB Original = 17CT0127858.</t>
  </si>
  <si>
    <t>17CT0127858</t>
  </si>
  <si>
    <t>Offset: PB espelho = 17CO0127730, PB Original = 17CT0127726.</t>
  </si>
  <si>
    <t>17CT0127726</t>
  </si>
  <si>
    <t>Offset: PB espelho = 17CO0127729, PB Original = 17CT0127725.</t>
  </si>
  <si>
    <t>17CT0127725</t>
  </si>
  <si>
    <t>Offset: PB espelho = 18CO0010414, PB Original = 18CT0010364.</t>
  </si>
  <si>
    <t>HEDGE FRETE MANUAL PC-5269-CBSA</t>
  </si>
  <si>
    <t>18CT0010364</t>
  </si>
  <si>
    <t>Offset: PB espelho = 18CO0010339, PB Original = 18CT0010326.</t>
  </si>
  <si>
    <t>HEDGE FRETE CONTRATO PC-5267-CBSA-HEDGE MANUAL FALTA CADASTRO DATASUL</t>
  </si>
  <si>
    <t>18CT0010326</t>
  </si>
  <si>
    <t>Offset: PB espelho = 17CO0118022, PB Original = 17CT0118021.</t>
  </si>
  <si>
    <t>17CT0118021</t>
  </si>
  <si>
    <t>Offset: PB espelho = 17CO0118063, PB Original = 17CT0118062.</t>
  </si>
  <si>
    <t>17CT0118062</t>
  </si>
  <si>
    <t>Offset: PB espelho = 17CO0115824, PB Original = 17CT0115821.</t>
  </si>
  <si>
    <t>17CT0115821</t>
  </si>
  <si>
    <t>Offset: PB espelho = 17CO0117832, PB Original = 17CT0117813.</t>
  </si>
  <si>
    <t>17CT0117813</t>
  </si>
  <si>
    <t>Offset: PB espelho = 17CO0091284, PB Original = 17CT0091281.</t>
  </si>
  <si>
    <t>17CT0091281</t>
  </si>
  <si>
    <t>Offset: PB espelho = 17CO0091104, PB Original = 17CT0091088.</t>
  </si>
  <si>
    <t>17CT0091088</t>
  </si>
  <si>
    <t>Offset: PB espelho = 17CO0091031, PB Original = 17CT0091025.</t>
  </si>
  <si>
    <t>17CT0091025</t>
  </si>
  <si>
    <t>Offset: PB espelho = 17CO0090557, PB Original = 17CT0090550.</t>
  </si>
  <si>
    <t>17CT0090550</t>
  </si>
  <si>
    <t>Offset: PB espelho = 17CO0097245, PB Original = 17CT0097194.</t>
  </si>
  <si>
    <t>17CT0097194</t>
  </si>
  <si>
    <t>Offset: PB espelho = 18CO0010413, PB Original = 18CT0010363.</t>
  </si>
  <si>
    <t>18CT0010363</t>
  </si>
  <si>
    <t>Offset: PB espelho = 17CO0083464, PB Original = 17CT0083453.</t>
  </si>
  <si>
    <t>17CT0083453</t>
  </si>
  <si>
    <t>Offset: PB espelho = 17CO0083463, PB Original = 17CT0083452.</t>
  </si>
  <si>
    <t>17CT0083452</t>
  </si>
  <si>
    <t>Offset: PB espelho = 17CO0083466, PB Original = 17CT0083451.</t>
  </si>
  <si>
    <t>17CT0083451</t>
  </si>
  <si>
    <t>Offset: PB espelho = 17CO0083465, PB Original = 17CT0083450.</t>
  </si>
  <si>
    <t>17CT0083450</t>
  </si>
  <si>
    <t>Offset: PB espelho = 17CO0090556, PB Original = 17CT0090551.</t>
  </si>
  <si>
    <t>17CT0090551</t>
  </si>
  <si>
    <t>Offset: PB espelho = 17CO0078765, PB Original = 17CT0078763.</t>
  </si>
  <si>
    <t>17CT0078763</t>
  </si>
  <si>
    <t>Offset: PB espelho = 17CO0072916, PB Original = 17CT0072881.</t>
  </si>
  <si>
    <t xml:space="preserve">27/07/2017	PC-5200-CBSA	Bayer S/A	-   	-R$ 43,961.10	Nova Boleta	1/9/2018	</t>
  </si>
  <si>
    <t>17CT0072881</t>
  </si>
  <si>
    <t>Offset: PB espelho = 17CO0072919, PB Original = 17CT0072879.</t>
  </si>
  <si>
    <t xml:space="preserve">20/07/2017	PC-5198-CBSA	Adroaldo Guzzela	-   	-R$ 42,007.28	Nova Boleta	1/10/2018	</t>
  </si>
  <si>
    <t>17CT0072879</t>
  </si>
  <si>
    <t>Offset: PB espelho = 17CO0072918, PB Original = 17CT0072877.</t>
  </si>
  <si>
    <t xml:space="preserve">18/07/2017	PC-5195-CBSA	Marceli Vesz	-   	-R$ 142,785.66	Nova Boleta	1/10/2018	</t>
  </si>
  <si>
    <t>17CT0072877</t>
  </si>
  <si>
    <t>Offset: PB espelho = 17CO0072917, PB Original = 17CT0072839.</t>
  </si>
  <si>
    <t xml:space="preserve">18/07/2017	PC-5194-CBSA	Vagner Luis Gaiato	-   	-R$ 142,785.66	Nova Boleta	1/9/2018	</t>
  </si>
  <si>
    <t>17CT0072839</t>
  </si>
  <si>
    <t>Offset: PB espelho = 17CO0065920, PB Original = 17CT0063564.</t>
  </si>
  <si>
    <t>compra Marcelino Flores - 1785 tons_x000D_
entrega Ago/Set 18</t>
  </si>
  <si>
    <t>17CT0063564</t>
  </si>
  <si>
    <t>Offset: PB espelho = 17CO0065919, PB Original = 17CT0060831.</t>
  </si>
  <si>
    <t>COMPRA GILBERTO LOPES 200 TONS - ENTREGA AGOSTO/ SETEMBRO 2018</t>
  </si>
  <si>
    <t>17CT0060831</t>
  </si>
  <si>
    <t>Offset: PB espelho = 17CO0050140, PB Original = 17CT0050105.</t>
  </si>
  <si>
    <t>17CT0050105</t>
  </si>
  <si>
    <t>Offset: PB espelho = 17CO0050138, PB Original = 17CT0050104.</t>
  </si>
  <si>
    <t>17CT0050104</t>
  </si>
  <si>
    <t>Offset: PB espelho = 17CO0049983, PB Original = 17CT0049948.</t>
  </si>
  <si>
    <t>17CT0049948</t>
  </si>
  <si>
    <t>Offset: PB espelho = 17CO0049987, PB Original = 17CT0049950.</t>
  </si>
  <si>
    <t>17CT0049950</t>
  </si>
  <si>
    <t>Offset: PB espelho = 17CO0049985, PB Original = 17CT0049949.</t>
  </si>
  <si>
    <t>17CT0049949</t>
  </si>
  <si>
    <t>Offset: PB espelho = 17CO0047927, PB Original = 17CT0047794.</t>
  </si>
  <si>
    <t>compra Sergio Mizote - 382.5 tons_x000D_
Ago/Set 18_x000D_
450pts</t>
  </si>
  <si>
    <t>17CT0047794</t>
  </si>
  <si>
    <t>Offset: PB espelho = 18CO0064903, PB Original = 18CT0064896.</t>
  </si>
  <si>
    <t>COMPLEMENTO DE FRETE PC-5176-CBSA</t>
  </si>
  <si>
    <t>18CT0064896</t>
  </si>
  <si>
    <t>Offset: PB espelho = 17CO0044629, PB Original = 17CT0044504.</t>
  </si>
  <si>
    <t>compra produtor - Elizeu Scheffer_x000D_
5000 tons_x000D_
Ago-Dec 18</t>
  </si>
  <si>
    <t>17CT0044504</t>
  </si>
  <si>
    <t>Offset: PB espelho = 18CO0064902, PB Original = 18CT0064899.</t>
  </si>
  <si>
    <t>COMPLEMENTO FRETE PC-5172-CBSA</t>
  </si>
  <si>
    <t>18CT0064899</t>
  </si>
  <si>
    <t>Offset: PB espelho = 17CO0048372, PB Original = 17CT0048032.</t>
  </si>
  <si>
    <t xml:space="preserve">compra Sergio Guerreiro - 500 tons_x000D_
entrega Out/Nov 18_x000D_
</t>
  </si>
  <si>
    <t>17CT0048032</t>
  </si>
  <si>
    <t>Offset: PB espelho = 18CO0064928, PB Original = 18CT0064905.</t>
  </si>
  <si>
    <t>COMPLEMENTO FRETE PC-5171-CBSA</t>
  </si>
  <si>
    <t>18CT0064905</t>
  </si>
  <si>
    <t>Offset: PB espelho = 17CO0029890, PB Original = 17CT0029885.</t>
  </si>
  <si>
    <t>Compra algodão Wilson Daltrozo</t>
  </si>
  <si>
    <t>17CT0029885</t>
  </si>
  <si>
    <t>Offset: PB espelho = 17CO0029891, PB Original = 17CT0029887.</t>
  </si>
  <si>
    <t>17CT0029887</t>
  </si>
  <si>
    <t>Offset: PB espelho = 17CO0018544, PB Original = 17CT0018543.</t>
  </si>
  <si>
    <t>frete Busato - Aug/Set/Out/Nov_x000D_
6000 tons</t>
  </si>
  <si>
    <t>17CT0018543</t>
  </si>
  <si>
    <t>Offset: PB espelho = 18CO0064046, PB Original = 18CT0064035.</t>
  </si>
  <si>
    <t>COMPLEMENTO HEDGE FRETE CONTRATO PC-5170-CBSA - MARCOS BUSATO</t>
  </si>
  <si>
    <t>18CT0064035</t>
  </si>
  <si>
    <t>Freight Loss</t>
  </si>
  <si>
    <t>Offset: PB espelho = 17CO0123098, PB Original = 17CT0123060.</t>
  </si>
  <si>
    <t xml:space="preserve">Billy,_x000D_
_x000D_
Considering this new freight. We’ll have a loss of – 258 K._x000D_
_x000D_
 _x000D_
</t>
  </si>
  <si>
    <t>17CT0123060</t>
  </si>
  <si>
    <t>PC-5452-CBSA</t>
  </si>
  <si>
    <t>PC-5453-CBSA</t>
  </si>
  <si>
    <t>PC-5454-CBSA</t>
  </si>
  <si>
    <t xml:space="preserve">Decio Bruxel </t>
  </si>
  <si>
    <t>Sell/Buy</t>
  </si>
  <si>
    <t>PUT/CALL</t>
  </si>
  <si>
    <t>Month</t>
  </si>
  <si>
    <t>Strike</t>
  </si>
  <si>
    <t>Mts</t>
  </si>
  <si>
    <t>Settle</t>
  </si>
  <si>
    <t>Delta</t>
  </si>
  <si>
    <t>Lot Equiv</t>
  </si>
  <si>
    <t>Ex</t>
  </si>
  <si>
    <t>P&amp;L Realized</t>
  </si>
  <si>
    <t>P&amp;L Unrealized</t>
  </si>
  <si>
    <t>Premium</t>
  </si>
  <si>
    <t>Buy</t>
  </si>
  <si>
    <t>Call</t>
  </si>
  <si>
    <t>PC-5455-CBSA</t>
  </si>
  <si>
    <t>Marcelo Swart</t>
  </si>
  <si>
    <t>PC-5457-CBSA</t>
  </si>
  <si>
    <t>PC-5458-CBSA</t>
  </si>
  <si>
    <t>COPAC</t>
  </si>
  <si>
    <t>PC-5459-CBSA</t>
  </si>
  <si>
    <t>PC-5460-CBSA</t>
  </si>
  <si>
    <t>PC-5461-CBSA</t>
  </si>
  <si>
    <t>PC-5462-CBSA</t>
  </si>
  <si>
    <t>PC-5463-CBSA</t>
  </si>
  <si>
    <t>PC-5464-CBSA</t>
  </si>
  <si>
    <t>PC-5465-CBSA</t>
  </si>
  <si>
    <t>PC-5466-CBSA</t>
  </si>
  <si>
    <t>PC-5467-CBSA</t>
  </si>
  <si>
    <t>PC-5468-CBSA</t>
  </si>
  <si>
    <t>PC-5469-CBSA</t>
  </si>
  <si>
    <t>PC-5470-CBSA</t>
  </si>
  <si>
    <t>3SB</t>
  </si>
  <si>
    <t>PC-5471-CBSA</t>
  </si>
  <si>
    <t>PC-5472-CBSA</t>
  </si>
  <si>
    <t>PC-5473-CBSA</t>
  </si>
  <si>
    <t>PC-5474-CBSA</t>
  </si>
  <si>
    <t>PC-5475-CBSA</t>
  </si>
  <si>
    <t>PC-5476-CBSA</t>
  </si>
  <si>
    <t>PC-5478-CBSA</t>
  </si>
  <si>
    <t>PC-5452</t>
  </si>
  <si>
    <t>PC-5453</t>
  </si>
  <si>
    <t>PC-5454</t>
  </si>
  <si>
    <t>Summary 15th</t>
  </si>
  <si>
    <t>Prod Basis Traded</t>
  </si>
  <si>
    <t>MTM Open Tx Updated</t>
  </si>
  <si>
    <t>N/A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</si>
</sst>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43" formatCode="_-* #,##0.00_-;\-* #,##0.00_-;_-* &quot;-&quot;??_-;_-@_-"/>
    <numFmt numFmtId="164" formatCode="[$-416]mmm\-yy;@"/>
    <numFmt numFmtId="165" formatCode="#,##0.00000"/>
    <numFmt numFmtId="166" formatCode="#,##0_ ;[Red]\-#,##0\ "/>
    <numFmt numFmtId="167" formatCode="_(* #,##0.00_);_(* \(#,##0.00\);_(* &quot;-&quot;??_);_(@_)"/>
    <numFmt numFmtId="168" formatCode="0.000"/>
    <numFmt numFmtId="169" formatCode="0.0000"/>
    <numFmt numFmtId="170" formatCode="#,##0.00_ ;[Red]\-#,##0.00\ "/>
    <numFmt numFmtId="171" formatCode="d\-mmm\-yy"/>
    <numFmt numFmtId="172" formatCode="#,##0.0000"/>
    <numFmt numFmtId="173" formatCode="_-* #,##0.0000_-;\-* #,##0.0000_-;_-* &quot;-&quot;????_-;_-@_-"/>
    <numFmt numFmtId="174" formatCode="0.000000000"/>
    <numFmt numFmtId="175" formatCode="[$$-409]#,##0.00"/>
    <numFmt numFmtId="176" formatCode="_(* #,##0_);_(* \(#,##0\);_(* &quot;-&quot;??_);_(@_)"/>
    <numFmt numFmtId="177" formatCode="_-* #,##0.0000_-;\-* #,##0.0000_-;_-* &quot;-&quot;??_-;_-@_-"/>
    <numFmt numFmtId="178" formatCode="_(* #,##0.0000_);_(* \(#,##0.0000\);_(* &quot;-&quot;??_);_(@_)"/>
    <numFmt numFmtId="179" formatCode="#,##0.00;\(#,##0.00\)"/>
    <numFmt numFmtId="180" formatCode="#,##0.000000"/>
  </numFmts>
  <fonts count="4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rgb="FF565A5C"/>
      <name val="Arial"/>
      <family val="2"/>
    </font>
    <font>
      <sz val="12"/>
      <color rgb="FF565A5C"/>
      <name val="Arial"/>
      <family val="2"/>
    </font>
    <font>
      <sz val="12"/>
      <color rgb="FF11B009"/>
      <name val="Arial"/>
      <family val="2"/>
    </font>
    <font>
      <sz val="8"/>
      <name val="Calibri"/>
      <family val="2"/>
      <scheme val="minor"/>
    </font>
    <font>
      <sz val="8"/>
      <color rgb="FF00B050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b/>
      <sz val="8"/>
      <color rgb="FFFF0000"/>
      <name val="Arial"/>
      <family val="2"/>
    </font>
    <font>
      <sz val="8"/>
      <color theme="2" tint="-0.499984740745262"/>
      <name val="Calibri"/>
      <family val="2"/>
      <scheme val="minor"/>
    </font>
    <font>
      <b/>
      <sz val="8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00B05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rgb="FF00B050"/>
      <name val="Calibri"/>
      <family val="2"/>
      <scheme val="minor"/>
    </font>
    <font>
      <b/>
      <i/>
      <sz val="9"/>
      <color rgb="FF00B05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7" tint="-0.249977111117893"/>
      <name val="Calibri"/>
      <family val="2"/>
      <scheme val="minor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u/>
      <sz val="11"/>
      <color theme="10"/>
      <name val="Calibri"/>
      <family val="2"/>
    </font>
    <font>
      <u/>
      <sz val="11"/>
      <color theme="0" tint="-0.249977111117893"/>
      <name val="Calibri"/>
      <family val="2"/>
    </font>
    <font>
      <sz val="11"/>
      <color theme="0" tint="-4.9989318521683403E-2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Tahoma"/>
      <family val="2"/>
    </font>
    <font>
      <b/>
      <sz val="8"/>
      <name val="Tahoma"/>
      <family val="2"/>
    </font>
    <font>
      <sz val="8"/>
      <color rgb="FFFF0000"/>
      <name val="Tahoma"/>
      <family val="2"/>
    </font>
    <font>
      <sz val="10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color indexed="81"/>
      <name val="Segoe UI"/>
      <charset val="1"/>
    </font>
    <font>
      <b/>
      <sz val="9"/>
      <color indexed="81"/>
      <name val="Segoe UI"/>
      <charset val="1"/>
    </font>
  </fonts>
  <fills count="2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33CC"/>
        <bgColor indexed="64"/>
      </patternFill>
    </fill>
    <fill>
      <patternFill patternType="solid">
        <fgColor rgb="FFFBAFBA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F0"/>
        <bgColor indexed="64"/>
      </patternFill>
    </fill>
  </fills>
  <borders count="22">
    <border>
      <left/>
      <right/>
      <top/>
      <bottom/>
      <diagonal/>
    </border>
    <border>
      <left/>
      <right/>
      <top style="medium">
        <color rgb="FFA2A4A3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medium">
        <color indexed="64"/>
      </bottom>
      <diagonal/>
    </border>
    <border>
      <left style="thin">
        <color indexed="60"/>
      </left>
      <right style="thin">
        <color indexed="60"/>
      </right>
      <top/>
      <bottom style="thin">
        <color indexed="60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164" fontId="11" fillId="0" borderId="0"/>
    <xf numFmtId="167" fontId="1" fillId="0" borderId="0" applyFont="0" applyFill="0" applyBorder="0" applyAlignment="0" applyProtection="0"/>
    <xf numFmtId="0" fontId="11" fillId="0" borderId="0"/>
    <xf numFmtId="43" fontId="1" fillId="0" borderId="0" applyFon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175" fontId="1" fillId="0" borderId="0"/>
    <xf numFmtId="0" fontId="11" fillId="0" borderId="0"/>
  </cellStyleXfs>
  <cellXfs count="358">
    <xf numFmtId="0" fontId="0" fillId="0" borderId="0" xfId="0"/>
    <xf numFmtId="0" fontId="2" fillId="0" borderId="0" xfId="0" applyFont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2" borderId="0" xfId="0" applyFont="1" applyFill="1" applyAlignment="1">
      <alignment horizontal="center"/>
    </xf>
    <xf numFmtId="0" fontId="5" fillId="0" borderId="0" xfId="0" applyFont="1" applyAlignment="1">
      <alignment horizontal="center" vertical="center" wrapText="1"/>
    </xf>
    <xf numFmtId="17" fontId="5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6" fillId="3" borderId="1" xfId="0" applyFont="1" applyFill="1" applyBorder="1" applyAlignment="1">
      <alignment horizontal="center" vertical="top" wrapText="1"/>
    </xf>
    <xf numFmtId="0" fontId="6" fillId="3" borderId="1" xfId="0" applyFont="1" applyFill="1" applyBorder="1" applyAlignment="1">
      <alignment horizontal="right" vertical="top" wrapText="1"/>
    </xf>
    <xf numFmtId="0" fontId="7" fillId="3" borderId="1" xfId="0" applyFont="1" applyFill="1" applyBorder="1" applyAlignment="1">
      <alignment horizontal="right" vertical="top" wrapText="1"/>
    </xf>
    <xf numFmtId="2" fontId="3" fillId="0" borderId="0" xfId="0" applyNumberFormat="1" applyFont="1" applyAlignment="1">
      <alignment horizontal="center"/>
    </xf>
    <xf numFmtId="2" fontId="3" fillId="0" borderId="0" xfId="0" applyNumberFormat="1" applyFont="1" applyFill="1" applyAlignment="1">
      <alignment horizontal="center"/>
    </xf>
    <xf numFmtId="2" fontId="8" fillId="0" borderId="0" xfId="0" applyNumberFormat="1" applyFont="1" applyFill="1" applyAlignment="1">
      <alignment horizontal="center"/>
    </xf>
    <xf numFmtId="17" fontId="12" fillId="5" borderId="0" xfId="2" applyNumberFormat="1" applyFont="1" applyFill="1" applyBorder="1" applyAlignment="1" applyProtection="1">
      <alignment horizontal="center"/>
      <protection hidden="1"/>
    </xf>
    <xf numFmtId="2" fontId="13" fillId="5" borderId="0" xfId="2" applyNumberFormat="1" applyFont="1" applyFill="1" applyBorder="1" applyAlignment="1" applyProtection="1">
      <alignment horizontal="center"/>
      <protection hidden="1"/>
    </xf>
    <xf numFmtId="0" fontId="3" fillId="0" borderId="0" xfId="0" applyFont="1" applyFill="1" applyAlignment="1">
      <alignment horizontal="center"/>
    </xf>
    <xf numFmtId="165" fontId="3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  <xf numFmtId="0" fontId="9" fillId="0" borderId="0" xfId="0" applyFont="1" applyFill="1" applyAlignment="1">
      <alignment horizontal="center"/>
    </xf>
    <xf numFmtId="2" fontId="9" fillId="0" borderId="0" xfId="0" applyNumberFormat="1" applyFont="1" applyFill="1" applyAlignment="1">
      <alignment horizontal="center"/>
    </xf>
    <xf numFmtId="4" fontId="9" fillId="6" borderId="0" xfId="0" applyNumberFormat="1" applyFont="1" applyFill="1" applyAlignment="1">
      <alignment horizontal="center"/>
    </xf>
    <xf numFmtId="4" fontId="9" fillId="0" borderId="0" xfId="0" applyNumberFormat="1" applyFont="1" applyFill="1" applyAlignment="1">
      <alignment horizontal="center"/>
    </xf>
    <xf numFmtId="0" fontId="9" fillId="0" borderId="0" xfId="0" applyFont="1" applyAlignment="1">
      <alignment horizontal="center"/>
    </xf>
    <xf numFmtId="3" fontId="9" fillId="0" borderId="0" xfId="0" applyNumberFormat="1" applyFont="1" applyAlignment="1">
      <alignment horizontal="center"/>
    </xf>
    <xf numFmtId="166" fontId="3" fillId="0" borderId="0" xfId="0" applyNumberFormat="1" applyFont="1" applyFill="1" applyAlignment="1">
      <alignment horizontal="center"/>
    </xf>
    <xf numFmtId="2" fontId="3" fillId="0" borderId="0" xfId="3" applyNumberFormat="1" applyFont="1" applyAlignment="1">
      <alignment horizontal="center"/>
    </xf>
    <xf numFmtId="168" fontId="3" fillId="0" borderId="0" xfId="0" applyNumberFormat="1" applyFont="1" applyAlignment="1">
      <alignment horizontal="center"/>
    </xf>
    <xf numFmtId="0" fontId="3" fillId="0" borderId="0" xfId="0" applyFont="1" applyFill="1"/>
    <xf numFmtId="4" fontId="3" fillId="0" borderId="0" xfId="0" applyNumberFormat="1" applyFont="1" applyAlignment="1">
      <alignment horizontal="center"/>
    </xf>
    <xf numFmtId="0" fontId="8" fillId="0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14" fontId="10" fillId="2" borderId="0" xfId="0" applyNumberFormat="1" applyFont="1" applyFill="1" applyAlignment="1">
      <alignment horizontal="center" vertical="center"/>
    </xf>
    <xf numFmtId="0" fontId="10" fillId="7" borderId="0" xfId="0" applyFont="1" applyFill="1" applyAlignment="1">
      <alignment horizontal="center" vertical="center"/>
    </xf>
    <xf numFmtId="0" fontId="10" fillId="7" borderId="0" xfId="0" applyFont="1" applyFill="1" applyAlignment="1">
      <alignment horizontal="center"/>
    </xf>
    <xf numFmtId="0" fontId="10" fillId="7" borderId="0" xfId="0" applyFont="1" applyFill="1"/>
    <xf numFmtId="4" fontId="10" fillId="7" borderId="0" xfId="0" applyNumberFormat="1" applyFont="1" applyFill="1" applyAlignment="1">
      <alignment horizontal="center"/>
    </xf>
    <xf numFmtId="3" fontId="10" fillId="7" borderId="0" xfId="0" applyNumberFormat="1" applyFont="1" applyFill="1" applyAlignment="1">
      <alignment horizontal="center"/>
    </xf>
    <xf numFmtId="166" fontId="2" fillId="0" borderId="0" xfId="0" applyNumberFormat="1" applyFont="1" applyFill="1" applyAlignment="1">
      <alignment horizontal="center" vertical="center"/>
    </xf>
    <xf numFmtId="2" fontId="3" fillId="8" borderId="0" xfId="0" applyNumberFormat="1" applyFont="1" applyFill="1" applyAlignment="1">
      <alignment horizontal="center" vertical="center"/>
    </xf>
    <xf numFmtId="2" fontId="3" fillId="8" borderId="0" xfId="3" applyNumberFormat="1" applyFont="1" applyFill="1" applyAlignment="1">
      <alignment horizontal="center" vertical="center"/>
    </xf>
    <xf numFmtId="169" fontId="3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 vertical="center"/>
    </xf>
    <xf numFmtId="4" fontId="3" fillId="9" borderId="0" xfId="0" applyNumberFormat="1" applyFont="1" applyFill="1" applyAlignment="1">
      <alignment horizontal="center" vertical="center"/>
    </xf>
    <xf numFmtId="3" fontId="3" fillId="0" borderId="0" xfId="0" applyNumberFormat="1" applyFont="1" applyFill="1" applyAlignment="1">
      <alignment horizontal="center"/>
    </xf>
    <xf numFmtId="4" fontId="9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3" fillId="0" borderId="0" xfId="0" applyNumberFormat="1" applyFont="1" applyAlignment="1">
      <alignment horizontal="center"/>
    </xf>
    <xf numFmtId="3" fontId="3" fillId="0" borderId="0" xfId="0" applyNumberFormat="1" applyFont="1" applyAlignment="1"/>
    <xf numFmtId="3" fontId="2" fillId="0" borderId="0" xfId="0" applyNumberFormat="1" applyFont="1" applyAlignment="1">
      <alignment vertical="center"/>
    </xf>
    <xf numFmtId="0" fontId="15" fillId="0" borderId="0" xfId="0" applyFont="1" applyBorder="1" applyAlignment="1">
      <alignment vertical="center" wrapText="1"/>
    </xf>
    <xf numFmtId="0" fontId="15" fillId="0" borderId="0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0" fontId="2" fillId="11" borderId="0" xfId="0" applyFont="1" applyFill="1" applyAlignment="1">
      <alignment horizontal="center"/>
    </xf>
    <xf numFmtId="0" fontId="2" fillId="0" borderId="5" xfId="0" applyFont="1" applyBorder="1" applyAlignment="1">
      <alignment horizontal="centerContinuous"/>
    </xf>
    <xf numFmtId="0" fontId="3" fillId="0" borderId="6" xfId="0" applyFont="1" applyBorder="1" applyAlignment="1">
      <alignment horizontal="centerContinuous"/>
    </xf>
    <xf numFmtId="0" fontId="3" fillId="0" borderId="7" xfId="0" applyFont="1" applyBorder="1" applyAlignment="1">
      <alignment horizontal="centerContinuous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11" borderId="0" xfId="0" applyFont="1" applyFill="1" applyAlignment="1">
      <alignment horizontal="center"/>
    </xf>
    <xf numFmtId="3" fontId="3" fillId="11" borderId="0" xfId="0" applyNumberFormat="1" applyFont="1" applyFill="1" applyAlignment="1">
      <alignment horizontal="center"/>
    </xf>
    <xf numFmtId="49" fontId="3" fillId="11" borderId="0" xfId="0" applyNumberFormat="1" applyFont="1" applyFill="1" applyAlignment="1">
      <alignment horizontal="center"/>
    </xf>
    <xf numFmtId="3" fontId="4" fillId="2" borderId="0" xfId="0" applyNumberFormat="1" applyFont="1" applyFill="1" applyAlignment="1">
      <alignment horizontal="center"/>
    </xf>
    <xf numFmtId="166" fontId="3" fillId="0" borderId="0" xfId="0" applyNumberFormat="1" applyFont="1"/>
    <xf numFmtId="0" fontId="4" fillId="2" borderId="0" xfId="0" applyFont="1" applyFill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2" fillId="11" borderId="0" xfId="0" applyFont="1" applyFill="1" applyAlignment="1">
      <alignment horizontal="center" vertical="center"/>
    </xf>
    <xf numFmtId="3" fontId="2" fillId="11" borderId="0" xfId="0" applyNumberFormat="1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3" fontId="4" fillId="2" borderId="0" xfId="0" applyNumberFormat="1" applyFont="1" applyFill="1" applyAlignment="1">
      <alignment horizontal="center" vertical="center"/>
    </xf>
    <xf numFmtId="49" fontId="4" fillId="2" borderId="0" xfId="0" applyNumberFormat="1" applyFont="1" applyFill="1" applyAlignment="1">
      <alignment horizontal="center" vertical="center"/>
    </xf>
    <xf numFmtId="0" fontId="2" fillId="0" borderId="0" xfId="0" applyFont="1" applyAlignment="1">
      <alignment vertical="center"/>
    </xf>
    <xf numFmtId="166" fontId="4" fillId="2" borderId="0" xfId="0" applyNumberFormat="1" applyFont="1" applyFill="1" applyAlignment="1">
      <alignment horizontal="center" vertical="center"/>
    </xf>
    <xf numFmtId="0" fontId="9" fillId="0" borderId="0" xfId="0" applyFont="1" applyFill="1" applyBorder="1" applyAlignment="1">
      <alignment horizontal="center"/>
    </xf>
    <xf numFmtId="2" fontId="3" fillId="0" borderId="0" xfId="0" applyNumberFormat="1" applyFont="1" applyFill="1" applyBorder="1" applyAlignment="1">
      <alignment horizontal="center"/>
    </xf>
    <xf numFmtId="4" fontId="3" fillId="0" borderId="11" xfId="0" applyNumberFormat="1" applyFont="1" applyFill="1" applyBorder="1" applyAlignment="1">
      <alignment horizontal="center"/>
    </xf>
    <xf numFmtId="4" fontId="3" fillId="0" borderId="0" xfId="0" applyNumberFormat="1" applyFont="1" applyFill="1" applyBorder="1" applyAlignment="1">
      <alignment horizontal="center"/>
    </xf>
    <xf numFmtId="4" fontId="3" fillId="12" borderId="12" xfId="0" applyNumberFormat="1" applyFont="1" applyFill="1" applyBorder="1" applyAlignment="1">
      <alignment horizontal="center"/>
    </xf>
    <xf numFmtId="0" fontId="14" fillId="0" borderId="0" xfId="0" applyFont="1" applyFill="1" applyAlignment="1">
      <alignment horizontal="center"/>
    </xf>
    <xf numFmtId="2" fontId="14" fillId="0" borderId="11" xfId="0" applyNumberFormat="1" applyFont="1" applyFill="1" applyBorder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14" fillId="0" borderId="12" xfId="0" applyFont="1" applyFill="1" applyBorder="1" applyAlignment="1">
      <alignment horizontal="center"/>
    </xf>
    <xf numFmtId="2" fontId="14" fillId="0" borderId="12" xfId="0" applyNumberFormat="1" applyFont="1" applyFill="1" applyBorder="1" applyAlignment="1">
      <alignment horizontal="center"/>
    </xf>
    <xf numFmtId="2" fontId="3" fillId="13" borderId="11" xfId="0" applyNumberFormat="1" applyFont="1" applyFill="1" applyBorder="1" applyAlignment="1">
      <alignment horizontal="center"/>
    </xf>
    <xf numFmtId="2" fontId="3" fillId="13" borderId="0" xfId="0" applyNumberFormat="1" applyFont="1" applyFill="1" applyBorder="1" applyAlignment="1">
      <alignment horizontal="center"/>
    </xf>
    <xf numFmtId="2" fontId="3" fillId="13" borderId="12" xfId="0" applyNumberFormat="1" applyFont="1" applyFill="1" applyBorder="1" applyAlignment="1">
      <alignment horizontal="center"/>
    </xf>
    <xf numFmtId="3" fontId="2" fillId="12" borderId="0" xfId="0" applyNumberFormat="1" applyFont="1" applyFill="1" applyAlignment="1">
      <alignment horizontal="center"/>
    </xf>
    <xf numFmtId="166" fontId="3" fillId="12" borderId="0" xfId="0" applyNumberFormat="1" applyFont="1" applyFill="1" applyAlignment="1">
      <alignment horizontal="center"/>
    </xf>
    <xf numFmtId="3" fontId="2" fillId="0" borderId="0" xfId="0" applyNumberFormat="1" applyFont="1" applyAlignment="1">
      <alignment horizontal="center"/>
    </xf>
    <xf numFmtId="167" fontId="3" fillId="0" borderId="0" xfId="0" applyNumberFormat="1" applyFont="1"/>
    <xf numFmtId="166" fontId="2" fillId="0" borderId="13" xfId="0" applyNumberFormat="1" applyFont="1" applyBorder="1" applyAlignment="1">
      <alignment horizontal="center"/>
    </xf>
    <xf numFmtId="10" fontId="16" fillId="0" borderId="0" xfId="1" applyNumberFormat="1" applyFont="1" applyAlignment="1">
      <alignment horizontal="left"/>
    </xf>
    <xf numFmtId="0" fontId="3" fillId="0" borderId="0" xfId="0" applyFont="1" applyAlignment="1">
      <alignment horizontal="center"/>
    </xf>
    <xf numFmtId="0" fontId="10" fillId="2" borderId="0" xfId="0" applyFont="1" applyFill="1" applyAlignment="1">
      <alignment horizontal="center" vertical="center"/>
    </xf>
    <xf numFmtId="0" fontId="16" fillId="0" borderId="0" xfId="0" applyFont="1" applyAlignment="1">
      <alignment horizontal="center"/>
    </xf>
    <xf numFmtId="2" fontId="16" fillId="0" borderId="0" xfId="0" applyNumberFormat="1" applyFont="1" applyAlignment="1">
      <alignment horizontal="center"/>
    </xf>
    <xf numFmtId="1" fontId="16" fillId="0" borderId="0" xfId="0" applyNumberFormat="1" applyFont="1" applyFill="1" applyAlignment="1">
      <alignment horizontal="center"/>
    </xf>
    <xf numFmtId="0" fontId="17" fillId="0" borderId="0" xfId="0" applyFont="1" applyAlignment="1">
      <alignment horizontal="center"/>
    </xf>
    <xf numFmtId="0" fontId="18" fillId="0" borderId="0" xfId="0" applyFont="1"/>
    <xf numFmtId="0" fontId="17" fillId="0" borderId="0" xfId="0" applyFont="1"/>
    <xf numFmtId="0" fontId="16" fillId="0" borderId="0" xfId="0" applyFont="1"/>
    <xf numFmtId="0" fontId="19" fillId="0" borderId="0" xfId="0" applyFont="1"/>
    <xf numFmtId="0" fontId="20" fillId="0" borderId="0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2" fillId="0" borderId="0" xfId="0" applyFont="1"/>
    <xf numFmtId="0" fontId="23" fillId="0" borderId="0" xfId="0" applyFont="1" applyFill="1" applyBorder="1" applyAlignment="1">
      <alignment horizontal="center"/>
    </xf>
    <xf numFmtId="15" fontId="24" fillId="0" borderId="14" xfId="0" applyNumberFormat="1" applyFont="1" applyFill="1" applyBorder="1" applyAlignment="1" applyProtection="1">
      <alignment horizontal="left"/>
      <protection hidden="1"/>
    </xf>
    <xf numFmtId="2" fontId="17" fillId="0" borderId="0" xfId="0" applyNumberFormat="1" applyFont="1" applyAlignment="1">
      <alignment horizontal="center"/>
    </xf>
    <xf numFmtId="170" fontId="17" fillId="0" borderId="0" xfId="3" applyNumberFormat="1" applyFont="1" applyAlignment="1">
      <alignment horizontal="center"/>
    </xf>
    <xf numFmtId="170" fontId="17" fillId="0" borderId="0" xfId="0" applyNumberFormat="1" applyFont="1" applyAlignment="1">
      <alignment horizontal="center"/>
    </xf>
    <xf numFmtId="0" fontId="0" fillId="0" borderId="0" xfId="0" applyFill="1"/>
    <xf numFmtId="171" fontId="24" fillId="0" borderId="14" xfId="0" applyNumberFormat="1" applyFont="1" applyFill="1" applyBorder="1" applyAlignment="1" applyProtection="1">
      <alignment horizontal="left"/>
      <protection hidden="1"/>
    </xf>
    <xf numFmtId="0" fontId="10" fillId="2" borderId="0" xfId="0" applyFont="1" applyFill="1" applyAlignment="1">
      <alignment horizontal="center" vertical="center"/>
    </xf>
    <xf numFmtId="165" fontId="3" fillId="0" borderId="0" xfId="0" applyNumberFormat="1" applyFont="1" applyFill="1" applyAlignment="1">
      <alignment horizontal="center"/>
    </xf>
    <xf numFmtId="172" fontId="3" fillId="0" borderId="0" xfId="0" applyNumberFormat="1" applyFont="1" applyFill="1" applyAlignment="1">
      <alignment horizontal="center"/>
    </xf>
    <xf numFmtId="14" fontId="3" fillId="0" borderId="0" xfId="0" applyNumberFormat="1" applyFont="1" applyFill="1" applyAlignment="1">
      <alignment horizontal="center"/>
    </xf>
    <xf numFmtId="168" fontId="3" fillId="0" borderId="0" xfId="0" applyNumberFormat="1" applyFont="1" applyFill="1" applyAlignment="1">
      <alignment horizontal="center"/>
    </xf>
    <xf numFmtId="173" fontId="3" fillId="0" borderId="0" xfId="0" applyNumberFormat="1" applyFont="1" applyFill="1"/>
    <xf numFmtId="3" fontId="9" fillId="0" borderId="0" xfId="0" applyNumberFormat="1" applyFont="1" applyFill="1" applyAlignment="1">
      <alignment horizontal="center"/>
    </xf>
    <xf numFmtId="4" fontId="9" fillId="14" borderId="0" xfId="0" applyNumberFormat="1" applyFont="1" applyFill="1" applyAlignment="1">
      <alignment horizontal="center"/>
    </xf>
    <xf numFmtId="0" fontId="9" fillId="4" borderId="0" xfId="0" applyFont="1" applyFill="1" applyAlignment="1">
      <alignment horizontal="center"/>
    </xf>
    <xf numFmtId="0" fontId="3" fillId="4" borderId="0" xfId="0" applyFont="1" applyFill="1" applyAlignment="1">
      <alignment horizontal="center"/>
    </xf>
    <xf numFmtId="165" fontId="3" fillId="4" borderId="0" xfId="0" applyNumberFormat="1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14" fontId="3" fillId="4" borderId="0" xfId="0" applyNumberFormat="1" applyFont="1" applyFill="1" applyAlignment="1">
      <alignment horizontal="center"/>
    </xf>
    <xf numFmtId="2" fontId="9" fillId="4" borderId="0" xfId="0" applyNumberFormat="1" applyFont="1" applyFill="1" applyAlignment="1">
      <alignment horizontal="center"/>
    </xf>
    <xf numFmtId="4" fontId="9" fillId="4" borderId="0" xfId="0" applyNumberFormat="1" applyFont="1" applyFill="1" applyAlignment="1">
      <alignment horizontal="center"/>
    </xf>
    <xf numFmtId="3" fontId="9" fillId="4" borderId="0" xfId="0" applyNumberFormat="1" applyFont="1" applyFill="1" applyAlignment="1">
      <alignment horizontal="center"/>
    </xf>
    <xf numFmtId="2" fontId="3" fillId="4" borderId="0" xfId="0" applyNumberFormat="1" applyFont="1" applyFill="1" applyAlignment="1">
      <alignment horizontal="center"/>
    </xf>
    <xf numFmtId="0" fontId="3" fillId="4" borderId="0" xfId="0" applyFont="1" applyFill="1"/>
    <xf numFmtId="172" fontId="3" fillId="0" borderId="0" xfId="0" applyNumberFormat="1" applyFont="1" applyAlignment="1">
      <alignment horizontal="center"/>
    </xf>
    <xf numFmtId="0" fontId="3" fillId="10" borderId="0" xfId="0" applyFont="1" applyFill="1" applyAlignment="1">
      <alignment horizontal="center"/>
    </xf>
    <xf numFmtId="165" fontId="3" fillId="10" borderId="0" xfId="0" applyNumberFormat="1" applyFont="1" applyFill="1" applyAlignment="1">
      <alignment horizontal="center"/>
    </xf>
    <xf numFmtId="172" fontId="3" fillId="10" borderId="0" xfId="0" applyNumberFormat="1" applyFont="1" applyFill="1" applyAlignment="1">
      <alignment horizontal="center"/>
    </xf>
    <xf numFmtId="14" fontId="3" fillId="10" borderId="0" xfId="0" applyNumberFormat="1" applyFont="1" applyFill="1" applyAlignment="1">
      <alignment horizontal="center"/>
    </xf>
    <xf numFmtId="0" fontId="9" fillId="10" borderId="0" xfId="0" applyFont="1" applyFill="1" applyAlignment="1">
      <alignment horizontal="center"/>
    </xf>
    <xf numFmtId="2" fontId="9" fillId="10" borderId="0" xfId="0" applyNumberFormat="1" applyFont="1" applyFill="1" applyAlignment="1">
      <alignment horizontal="center"/>
    </xf>
    <xf numFmtId="4" fontId="9" fillId="10" borderId="0" xfId="0" applyNumberFormat="1" applyFont="1" applyFill="1" applyAlignment="1">
      <alignment horizontal="center"/>
    </xf>
    <xf numFmtId="3" fontId="9" fillId="10" borderId="0" xfId="0" applyNumberFormat="1" applyFont="1" applyFill="1" applyAlignment="1">
      <alignment horizontal="center"/>
    </xf>
    <xf numFmtId="2" fontId="3" fillId="10" borderId="0" xfId="0" applyNumberFormat="1" applyFont="1" applyFill="1" applyAlignment="1">
      <alignment horizontal="center"/>
    </xf>
    <xf numFmtId="0" fontId="3" fillId="10" borderId="0" xfId="0" applyFont="1" applyFill="1"/>
    <xf numFmtId="0" fontId="3" fillId="15" borderId="0" xfId="0" applyFont="1" applyFill="1" applyAlignment="1">
      <alignment horizontal="center"/>
    </xf>
    <xf numFmtId="165" fontId="3" fillId="15" borderId="0" xfId="0" applyNumberFormat="1" applyFont="1" applyFill="1" applyAlignment="1">
      <alignment horizontal="center"/>
    </xf>
    <xf numFmtId="172" fontId="3" fillId="15" borderId="0" xfId="0" applyNumberFormat="1" applyFont="1" applyFill="1" applyAlignment="1">
      <alignment horizontal="center"/>
    </xf>
    <xf numFmtId="14" fontId="3" fillId="15" borderId="0" xfId="0" applyNumberFormat="1" applyFont="1" applyFill="1" applyAlignment="1">
      <alignment horizontal="center"/>
    </xf>
    <xf numFmtId="0" fontId="9" fillId="15" borderId="0" xfId="0" applyFont="1" applyFill="1" applyAlignment="1">
      <alignment horizontal="center"/>
    </xf>
    <xf numFmtId="2" fontId="9" fillId="15" borderId="0" xfId="0" applyNumberFormat="1" applyFont="1" applyFill="1" applyAlignment="1">
      <alignment horizontal="center"/>
    </xf>
    <xf numFmtId="4" fontId="9" fillId="15" borderId="0" xfId="0" applyNumberFormat="1" applyFont="1" applyFill="1" applyAlignment="1">
      <alignment horizontal="center"/>
    </xf>
    <xf numFmtId="3" fontId="9" fillId="15" borderId="0" xfId="0" applyNumberFormat="1" applyFont="1" applyFill="1" applyAlignment="1">
      <alignment horizontal="center"/>
    </xf>
    <xf numFmtId="166" fontId="3" fillId="15" borderId="0" xfId="0" applyNumberFormat="1" applyFont="1" applyFill="1" applyAlignment="1">
      <alignment horizontal="center"/>
    </xf>
    <xf numFmtId="2" fontId="3" fillId="15" borderId="0" xfId="0" applyNumberFormat="1" applyFont="1" applyFill="1" applyAlignment="1">
      <alignment horizontal="center"/>
    </xf>
    <xf numFmtId="173" fontId="3" fillId="15" borderId="0" xfId="0" applyNumberFormat="1" applyFont="1" applyFill="1"/>
    <xf numFmtId="0" fontId="3" fillId="15" borderId="0" xfId="0" applyFont="1" applyFill="1"/>
    <xf numFmtId="0" fontId="3" fillId="16" borderId="0" xfId="0" applyFont="1" applyFill="1" applyAlignment="1">
      <alignment horizontal="center"/>
    </xf>
    <xf numFmtId="165" fontId="3" fillId="16" borderId="0" xfId="0" applyNumberFormat="1" applyFont="1" applyFill="1" applyAlignment="1">
      <alignment horizontal="center"/>
    </xf>
    <xf numFmtId="172" fontId="3" fillId="16" borderId="0" xfId="0" applyNumberFormat="1" applyFont="1" applyFill="1" applyAlignment="1">
      <alignment horizontal="center"/>
    </xf>
    <xf numFmtId="14" fontId="3" fillId="16" borderId="0" xfId="0" applyNumberFormat="1" applyFont="1" applyFill="1" applyAlignment="1">
      <alignment horizontal="center"/>
    </xf>
    <xf numFmtId="0" fontId="9" fillId="16" borderId="0" xfId="0" applyFont="1" applyFill="1" applyAlignment="1">
      <alignment horizontal="center"/>
    </xf>
    <xf numFmtId="2" fontId="9" fillId="16" borderId="0" xfId="0" applyNumberFormat="1" applyFont="1" applyFill="1" applyAlignment="1">
      <alignment horizontal="center"/>
    </xf>
    <xf numFmtId="4" fontId="9" fillId="16" borderId="0" xfId="0" applyNumberFormat="1" applyFont="1" applyFill="1" applyAlignment="1">
      <alignment horizontal="center"/>
    </xf>
    <xf numFmtId="3" fontId="9" fillId="16" borderId="0" xfId="0" applyNumberFormat="1" applyFont="1" applyFill="1" applyAlignment="1">
      <alignment horizontal="center"/>
    </xf>
    <xf numFmtId="166" fontId="3" fillId="16" borderId="0" xfId="0" applyNumberFormat="1" applyFont="1" applyFill="1" applyAlignment="1">
      <alignment horizontal="center"/>
    </xf>
    <xf numFmtId="2" fontId="3" fillId="16" borderId="0" xfId="0" applyNumberFormat="1" applyFont="1" applyFill="1" applyAlignment="1">
      <alignment horizontal="center"/>
    </xf>
    <xf numFmtId="0" fontId="3" fillId="16" borderId="0" xfId="0" applyFont="1" applyFill="1"/>
    <xf numFmtId="2" fontId="27" fillId="0" borderId="0" xfId="0" applyNumberFormat="1" applyFont="1" applyAlignment="1">
      <alignment horizontal="center"/>
    </xf>
    <xf numFmtId="0" fontId="3" fillId="17" borderId="0" xfId="0" applyFont="1" applyFill="1" applyAlignment="1">
      <alignment horizontal="center"/>
    </xf>
    <xf numFmtId="166" fontId="3" fillId="10" borderId="0" xfId="0" applyNumberFormat="1" applyFont="1" applyFill="1" applyAlignment="1">
      <alignment horizontal="center"/>
    </xf>
    <xf numFmtId="2" fontId="27" fillId="10" borderId="0" xfId="0" applyNumberFormat="1" applyFont="1" applyFill="1" applyAlignment="1">
      <alignment horizontal="center"/>
    </xf>
    <xf numFmtId="0" fontId="3" fillId="18" borderId="0" xfId="0" applyFont="1" applyFill="1" applyAlignment="1">
      <alignment horizontal="center"/>
    </xf>
    <xf numFmtId="165" fontId="3" fillId="18" borderId="0" xfId="0" applyNumberFormat="1" applyFont="1" applyFill="1" applyAlignment="1">
      <alignment horizontal="center"/>
    </xf>
    <xf numFmtId="172" fontId="3" fillId="18" borderId="0" xfId="0" applyNumberFormat="1" applyFont="1" applyFill="1" applyAlignment="1">
      <alignment horizontal="center"/>
    </xf>
    <xf numFmtId="14" fontId="3" fillId="18" borderId="0" xfId="0" applyNumberFormat="1" applyFont="1" applyFill="1" applyAlignment="1">
      <alignment horizontal="center"/>
    </xf>
    <xf numFmtId="0" fontId="9" fillId="18" borderId="0" xfId="0" applyFont="1" applyFill="1" applyAlignment="1">
      <alignment horizontal="center"/>
    </xf>
    <xf numFmtId="2" fontId="9" fillId="18" borderId="0" xfId="0" applyNumberFormat="1" applyFont="1" applyFill="1" applyAlignment="1">
      <alignment horizontal="center"/>
    </xf>
    <xf numFmtId="4" fontId="9" fillId="18" borderId="0" xfId="0" applyNumberFormat="1" applyFont="1" applyFill="1" applyAlignment="1">
      <alignment horizontal="center"/>
    </xf>
    <xf numFmtId="3" fontId="9" fillId="18" borderId="0" xfId="0" applyNumberFormat="1" applyFont="1" applyFill="1" applyAlignment="1">
      <alignment horizontal="center"/>
    </xf>
    <xf numFmtId="166" fontId="3" fillId="18" borderId="0" xfId="0" applyNumberFormat="1" applyFont="1" applyFill="1" applyAlignment="1">
      <alignment horizontal="center"/>
    </xf>
    <xf numFmtId="2" fontId="27" fillId="18" borderId="0" xfId="0" applyNumberFormat="1" applyFont="1" applyFill="1" applyAlignment="1">
      <alignment horizontal="center"/>
    </xf>
    <xf numFmtId="0" fontId="3" fillId="18" borderId="0" xfId="0" applyFont="1" applyFill="1"/>
    <xf numFmtId="2" fontId="27" fillId="0" borderId="0" xfId="0" applyNumberFormat="1" applyFont="1" applyFill="1" applyAlignment="1">
      <alignment horizontal="center"/>
    </xf>
    <xf numFmtId="2" fontId="3" fillId="10" borderId="0" xfId="3" applyNumberFormat="1" applyFont="1" applyFill="1" applyAlignment="1">
      <alignment horizontal="center"/>
    </xf>
    <xf numFmtId="2" fontId="3" fillId="0" borderId="0" xfId="3" applyNumberFormat="1" applyFont="1" applyFill="1" applyAlignment="1">
      <alignment horizontal="center"/>
    </xf>
    <xf numFmtId="174" fontId="3" fillId="0" borderId="0" xfId="0" applyNumberFormat="1" applyFont="1" applyFill="1" applyAlignment="1">
      <alignment horizontal="center"/>
    </xf>
    <xf numFmtId="0" fontId="17" fillId="0" borderId="0" xfId="0" applyNumberFormat="1" applyFont="1" applyAlignment="1">
      <alignment horizontal="center"/>
    </xf>
    <xf numFmtId="0" fontId="17" fillId="0" borderId="0" xfId="0" applyNumberFormat="1" applyFont="1"/>
    <xf numFmtId="2" fontId="3" fillId="0" borderId="0" xfId="0" applyNumberFormat="1" applyFont="1"/>
    <xf numFmtId="43" fontId="17" fillId="0" borderId="0" xfId="5" applyFont="1" applyAlignment="1">
      <alignment horizontal="center"/>
    </xf>
    <xf numFmtId="43" fontId="17" fillId="0" borderId="0" xfId="5" applyFont="1"/>
    <xf numFmtId="2" fontId="8" fillId="10" borderId="0" xfId="0" applyNumberFormat="1" applyFont="1" applyFill="1" applyAlignment="1">
      <alignment horizontal="center"/>
    </xf>
    <xf numFmtId="175" fontId="31" fillId="0" borderId="15" xfId="6" applyNumberFormat="1" applyFont="1" applyFill="1" applyBorder="1" applyAlignment="1" applyProtection="1"/>
    <xf numFmtId="175" fontId="1" fillId="0" borderId="0" xfId="7"/>
    <xf numFmtId="175" fontId="1" fillId="19" borderId="15" xfId="7" applyFill="1" applyBorder="1"/>
    <xf numFmtId="175" fontId="1" fillId="19" borderId="16" xfId="7" applyFill="1" applyBorder="1"/>
    <xf numFmtId="175" fontId="1" fillId="0" borderId="15" xfId="7" applyBorder="1"/>
    <xf numFmtId="167" fontId="0" fillId="0" borderId="15" xfId="3" applyFont="1" applyBorder="1"/>
    <xf numFmtId="175" fontId="32" fillId="0" borderId="0" xfId="7" applyFont="1"/>
    <xf numFmtId="167" fontId="0" fillId="19" borderId="15" xfId="3" applyFont="1" applyFill="1" applyBorder="1"/>
    <xf numFmtId="167" fontId="0" fillId="0" borderId="17" xfId="3" applyFont="1" applyBorder="1"/>
    <xf numFmtId="167" fontId="1" fillId="0" borderId="15" xfId="7" applyNumberFormat="1" applyBorder="1"/>
    <xf numFmtId="167" fontId="0" fillId="0" borderId="0" xfId="3" applyFont="1"/>
    <xf numFmtId="167" fontId="0" fillId="0" borderId="15" xfId="3" applyNumberFormat="1" applyFont="1" applyBorder="1"/>
    <xf numFmtId="167" fontId="25" fillId="0" borderId="15" xfId="3" applyFont="1" applyBorder="1" applyAlignment="1">
      <alignment horizontal="center" vertical="center"/>
    </xf>
    <xf numFmtId="175" fontId="0" fillId="5" borderId="15" xfId="7" applyFont="1" applyFill="1" applyBorder="1"/>
    <xf numFmtId="167" fontId="1" fillId="5" borderId="15" xfId="3" applyFont="1" applyFill="1" applyBorder="1"/>
    <xf numFmtId="175" fontId="1" fillId="5" borderId="15" xfId="7" applyFill="1" applyBorder="1"/>
    <xf numFmtId="167" fontId="0" fillId="5" borderId="15" xfId="3" applyFont="1" applyFill="1" applyBorder="1"/>
    <xf numFmtId="175" fontId="1" fillId="20" borderId="15" xfId="7" applyFill="1" applyBorder="1"/>
    <xf numFmtId="167" fontId="0" fillId="20" borderId="15" xfId="3" applyFont="1" applyFill="1" applyBorder="1"/>
    <xf numFmtId="167" fontId="1" fillId="20" borderId="15" xfId="7" applyNumberFormat="1" applyFill="1" applyBorder="1"/>
    <xf numFmtId="175" fontId="1" fillId="0" borderId="15" xfId="7" applyFill="1" applyBorder="1"/>
    <xf numFmtId="176" fontId="0" fillId="19" borderId="15" xfId="3" applyNumberFormat="1" applyFont="1" applyFill="1" applyBorder="1" applyAlignment="1">
      <alignment horizontal="right"/>
    </xf>
    <xf numFmtId="176" fontId="0" fillId="0" borderId="15" xfId="3" applyNumberFormat="1" applyFont="1" applyBorder="1"/>
    <xf numFmtId="175" fontId="1" fillId="4" borderId="15" xfId="7" applyFill="1" applyBorder="1"/>
    <xf numFmtId="167" fontId="0" fillId="0" borderId="15" xfId="3" applyFont="1" applyFill="1" applyBorder="1"/>
    <xf numFmtId="175" fontId="33" fillId="0" borderId="0" xfId="7" applyFont="1"/>
    <xf numFmtId="176" fontId="25" fillId="0" borderId="15" xfId="3" applyNumberFormat="1" applyFont="1" applyBorder="1" applyAlignment="1">
      <alignment horizontal="center"/>
    </xf>
    <xf numFmtId="176" fontId="0" fillId="19" borderId="15" xfId="3" applyNumberFormat="1" applyFont="1" applyFill="1" applyBorder="1"/>
    <xf numFmtId="167" fontId="25" fillId="0" borderId="15" xfId="3" applyFont="1" applyBorder="1" applyAlignment="1">
      <alignment horizontal="center"/>
    </xf>
    <xf numFmtId="0" fontId="3" fillId="0" borderId="0" xfId="0" applyFont="1" applyAlignment="1">
      <alignment horizontal="center"/>
    </xf>
    <xf numFmtId="0" fontId="10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/>
    </xf>
    <xf numFmtId="0" fontId="10" fillId="2" borderId="0" xfId="0" applyFont="1" applyFill="1" applyAlignment="1">
      <alignment horizontal="center" vertical="center"/>
    </xf>
    <xf numFmtId="43" fontId="3" fillId="0" borderId="0" xfId="5" applyFont="1"/>
    <xf numFmtId="0" fontId="3" fillId="21" borderId="0" xfId="0" applyFont="1" applyFill="1" applyAlignment="1">
      <alignment horizontal="center"/>
    </xf>
    <xf numFmtId="4" fontId="3" fillId="0" borderId="0" xfId="0" applyNumberFormat="1" applyFont="1"/>
    <xf numFmtId="43" fontId="3" fillId="0" borderId="0" xfId="5" applyFont="1" applyFill="1" applyAlignment="1">
      <alignment horizontal="center"/>
    </xf>
    <xf numFmtId="43" fontId="3" fillId="0" borderId="0" xfId="0" applyNumberFormat="1" applyFont="1"/>
    <xf numFmtId="43" fontId="3" fillId="4" borderId="0" xfId="0" applyNumberFormat="1" applyFont="1" applyFill="1"/>
    <xf numFmtId="43" fontId="3" fillId="0" borderId="0" xfId="0" applyNumberFormat="1" applyFont="1" applyFill="1"/>
    <xf numFmtId="43" fontId="3" fillId="0" borderId="0" xfId="5" applyFont="1" applyFill="1"/>
    <xf numFmtId="2" fontId="16" fillId="0" borderId="0" xfId="0" applyNumberFormat="1" applyFont="1" applyFill="1" applyAlignment="1">
      <alignment horizontal="center"/>
    </xf>
    <xf numFmtId="177" fontId="3" fillId="0" borderId="0" xfId="5" applyNumberFormat="1" applyFont="1" applyFill="1" applyAlignment="1">
      <alignment horizontal="center"/>
    </xf>
    <xf numFmtId="177" fontId="10" fillId="2" borderId="0" xfId="0" applyNumberFormat="1" applyFont="1" applyFill="1" applyAlignment="1">
      <alignment horizontal="center" vertical="center"/>
    </xf>
    <xf numFmtId="177" fontId="3" fillId="0" borderId="0" xfId="0" applyNumberFormat="1" applyFont="1" applyAlignment="1">
      <alignment horizontal="center"/>
    </xf>
    <xf numFmtId="169" fontId="3" fillId="0" borderId="0" xfId="0" applyNumberFormat="1" applyFont="1"/>
    <xf numFmtId="0" fontId="10" fillId="22" borderId="0" xfId="0" applyFont="1" applyFill="1" applyAlignment="1">
      <alignment horizontal="center" vertical="center"/>
    </xf>
    <xf numFmtId="4" fontId="10" fillId="2" borderId="0" xfId="0" applyNumberFormat="1" applyFont="1" applyFill="1" applyAlignment="1">
      <alignment horizontal="center"/>
    </xf>
    <xf numFmtId="43" fontId="9" fillId="0" borderId="0" xfId="5" applyFont="1" applyFill="1" applyAlignment="1">
      <alignment horizontal="center"/>
    </xf>
    <xf numFmtId="43" fontId="10" fillId="2" borderId="0" xfId="5" applyFont="1" applyFill="1"/>
    <xf numFmtId="0" fontId="10" fillId="2" borderId="0" xfId="0" applyFont="1" applyFill="1" applyAlignment="1">
      <alignment horizontal="center"/>
    </xf>
    <xf numFmtId="175" fontId="26" fillId="0" borderId="0" xfId="7" applyFont="1"/>
    <xf numFmtId="175" fontId="26" fillId="4" borderId="0" xfId="7" applyFont="1" applyFill="1"/>
    <xf numFmtId="49" fontId="38" fillId="12" borderId="18" xfId="8" applyNumberFormat="1" applyFont="1" applyFill="1" applyBorder="1" applyAlignment="1" applyProtection="1">
      <alignment horizontal="center" vertical="center"/>
    </xf>
    <xf numFmtId="49" fontId="39" fillId="12" borderId="18" xfId="8" applyNumberFormat="1" applyFont="1" applyFill="1" applyBorder="1" applyAlignment="1" applyProtection="1">
      <alignment horizontal="center" vertical="center"/>
    </xf>
    <xf numFmtId="14" fontId="38" fillId="0" borderId="19" xfId="7" applyNumberFormat="1" applyFont="1" applyFill="1" applyBorder="1" applyAlignment="1" applyProtection="1">
      <alignment horizontal="center" vertical="center"/>
    </xf>
    <xf numFmtId="49" fontId="38" fillId="0" borderId="19" xfId="7" applyNumberFormat="1" applyFont="1" applyFill="1" applyBorder="1" applyAlignment="1" applyProtection="1">
      <alignment horizontal="left" vertical="center"/>
    </xf>
    <xf numFmtId="49" fontId="38" fillId="0" borderId="19" xfId="7" applyNumberFormat="1" applyFont="1" applyFill="1" applyBorder="1" applyAlignment="1" applyProtection="1">
      <alignment horizontal="center" vertical="center"/>
    </xf>
    <xf numFmtId="39" fontId="38" fillId="0" borderId="19" xfId="7" applyNumberFormat="1" applyFont="1" applyFill="1" applyBorder="1" applyAlignment="1" applyProtection="1">
      <alignment horizontal="right" vertical="center"/>
    </xf>
    <xf numFmtId="172" fontId="38" fillId="0" borderId="19" xfId="7" applyNumberFormat="1" applyFont="1" applyFill="1" applyBorder="1" applyAlignment="1" applyProtection="1">
      <alignment horizontal="right" vertical="center"/>
    </xf>
    <xf numFmtId="4" fontId="38" fillId="0" borderId="19" xfId="7" applyNumberFormat="1" applyFont="1" applyFill="1" applyBorder="1" applyAlignment="1" applyProtection="1">
      <alignment horizontal="right" vertical="center"/>
    </xf>
    <xf numFmtId="0" fontId="38" fillId="0" borderId="19" xfId="7" applyNumberFormat="1" applyFont="1" applyFill="1" applyBorder="1" applyAlignment="1" applyProtection="1">
      <alignment horizontal="left" vertical="center"/>
    </xf>
    <xf numFmtId="14" fontId="38" fillId="0" borderId="20" xfId="7" applyNumberFormat="1" applyFont="1" applyFill="1" applyBorder="1" applyAlignment="1" applyProtection="1">
      <alignment horizontal="center" vertical="center"/>
    </xf>
    <xf numFmtId="49" fontId="38" fillId="0" borderId="20" xfId="7" applyNumberFormat="1" applyFont="1" applyFill="1" applyBorder="1" applyAlignment="1" applyProtection="1">
      <alignment horizontal="left" vertical="center"/>
    </xf>
    <xf numFmtId="49" fontId="38" fillId="0" borderId="20" xfId="7" applyNumberFormat="1" applyFont="1" applyFill="1" applyBorder="1" applyAlignment="1" applyProtection="1">
      <alignment horizontal="center" vertical="center"/>
    </xf>
    <xf numFmtId="39" fontId="38" fillId="0" borderId="20" xfId="7" applyNumberFormat="1" applyFont="1" applyFill="1" applyBorder="1" applyAlignment="1" applyProtection="1">
      <alignment horizontal="right" vertical="center"/>
    </xf>
    <xf numFmtId="172" fontId="38" fillId="0" borderId="20" xfId="7" applyNumberFormat="1" applyFont="1" applyFill="1" applyBorder="1" applyAlignment="1" applyProtection="1">
      <alignment horizontal="right" vertical="center"/>
    </xf>
    <xf numFmtId="4" fontId="38" fillId="0" borderId="20" xfId="7" applyNumberFormat="1" applyFont="1" applyFill="1" applyBorder="1" applyAlignment="1" applyProtection="1">
      <alignment horizontal="right" vertical="center"/>
    </xf>
    <xf numFmtId="0" fontId="38" fillId="0" borderId="20" xfId="7" applyNumberFormat="1" applyFont="1" applyFill="1" applyBorder="1" applyAlignment="1" applyProtection="1">
      <alignment horizontal="left" vertical="center"/>
    </xf>
    <xf numFmtId="167" fontId="38" fillId="0" borderId="20" xfId="3" applyFont="1" applyFill="1" applyBorder="1" applyAlignment="1" applyProtection="1">
      <alignment horizontal="left" vertical="center"/>
    </xf>
    <xf numFmtId="175" fontId="1" fillId="0" borderId="0" xfId="7" applyFill="1"/>
    <xf numFmtId="14" fontId="38" fillId="0" borderId="20" xfId="7" applyNumberFormat="1" applyFont="1" applyFill="1" applyBorder="1" applyAlignment="1" applyProtection="1">
      <alignment horizontal="left" vertical="center" wrapText="1"/>
    </xf>
    <xf numFmtId="2" fontId="38" fillId="0" borderId="20" xfId="7" applyNumberFormat="1" applyFont="1" applyFill="1" applyBorder="1" applyAlignment="1" applyProtection="1">
      <alignment horizontal="right" vertical="center"/>
    </xf>
    <xf numFmtId="14" fontId="38" fillId="0" borderId="20" xfId="7" applyNumberFormat="1" applyFont="1" applyFill="1" applyBorder="1" applyAlignment="1" applyProtection="1">
      <alignment horizontal="left" vertical="center"/>
    </xf>
    <xf numFmtId="2" fontId="38" fillId="5" borderId="20" xfId="7" applyNumberFormat="1" applyFont="1" applyFill="1" applyBorder="1" applyAlignment="1" applyProtection="1">
      <alignment horizontal="right" vertical="center"/>
    </xf>
    <xf numFmtId="14" fontId="1" fillId="0" borderId="0" xfId="7" applyNumberFormat="1"/>
    <xf numFmtId="169" fontId="1" fillId="0" borderId="0" xfId="7" applyNumberFormat="1"/>
    <xf numFmtId="49" fontId="38" fillId="5" borderId="20" xfId="7" applyNumberFormat="1" applyFont="1" applyFill="1" applyBorder="1" applyAlignment="1" applyProtection="1">
      <alignment horizontal="center" vertical="center"/>
    </xf>
    <xf numFmtId="0" fontId="38" fillId="4" borderId="20" xfId="7" applyNumberFormat="1" applyFont="1" applyFill="1" applyBorder="1" applyAlignment="1" applyProtection="1">
      <alignment horizontal="left" vertical="center"/>
    </xf>
    <xf numFmtId="169" fontId="38" fillId="5" borderId="20" xfId="7" applyNumberFormat="1" applyFont="1" applyFill="1" applyBorder="1" applyAlignment="1" applyProtection="1">
      <alignment horizontal="right" vertical="center"/>
    </xf>
    <xf numFmtId="169" fontId="38" fillId="0" borderId="20" xfId="7" applyNumberFormat="1" applyFont="1" applyFill="1" applyBorder="1" applyAlignment="1" applyProtection="1">
      <alignment horizontal="right" vertical="center"/>
    </xf>
    <xf numFmtId="169" fontId="38" fillId="23" borderId="20" xfId="7" applyNumberFormat="1" applyFont="1" applyFill="1" applyBorder="1" applyAlignment="1" applyProtection="1">
      <alignment horizontal="right" vertical="center"/>
    </xf>
    <xf numFmtId="178" fontId="0" fillId="0" borderId="0" xfId="3" applyNumberFormat="1" applyFont="1"/>
    <xf numFmtId="49" fontId="38" fillId="12" borderId="20" xfId="8" applyNumberFormat="1" applyFont="1" applyFill="1" applyBorder="1" applyAlignment="1" applyProtection="1">
      <alignment horizontal="center" vertical="center"/>
    </xf>
    <xf numFmtId="49" fontId="40" fillId="12" borderId="20" xfId="8" applyNumberFormat="1" applyFont="1" applyFill="1" applyBorder="1" applyAlignment="1" applyProtection="1">
      <alignment horizontal="center" vertical="center"/>
    </xf>
    <xf numFmtId="49" fontId="38" fillId="24" borderId="20" xfId="8" applyNumberFormat="1" applyFont="1" applyFill="1" applyBorder="1" applyAlignment="1" applyProtection="1">
      <alignment horizontal="center" vertical="center"/>
    </xf>
    <xf numFmtId="49" fontId="38" fillId="0" borderId="20" xfId="8" applyNumberFormat="1" applyFont="1" applyFill="1" applyBorder="1" applyAlignment="1" applyProtection="1">
      <alignment horizontal="center" vertical="center"/>
    </xf>
    <xf numFmtId="49" fontId="38" fillId="12" borderId="15" xfId="8" applyNumberFormat="1" applyFont="1" applyFill="1" applyBorder="1" applyAlignment="1" applyProtection="1">
      <alignment horizontal="center" vertical="center"/>
    </xf>
    <xf numFmtId="49" fontId="39" fillId="7" borderId="15" xfId="8" applyNumberFormat="1" applyFont="1" applyFill="1" applyBorder="1" applyAlignment="1" applyProtection="1">
      <alignment horizontal="center" vertical="center"/>
    </xf>
    <xf numFmtId="49" fontId="39" fillId="25" borderId="15" xfId="8" applyNumberFormat="1" applyFont="1" applyFill="1" applyBorder="1" applyAlignment="1" applyProtection="1">
      <alignment horizontal="center" vertical="center"/>
    </xf>
    <xf numFmtId="14" fontId="41" fillId="0" borderId="20" xfId="7" applyNumberFormat="1" applyFont="1" applyFill="1" applyBorder="1" applyAlignment="1" applyProtection="1">
      <alignment horizontal="left" vertical="center"/>
    </xf>
    <xf numFmtId="0" fontId="41" fillId="23" borderId="20" xfId="7" applyNumberFormat="1" applyFont="1" applyFill="1" applyBorder="1" applyAlignment="1" applyProtection="1">
      <alignment horizontal="left" vertical="center"/>
    </xf>
    <xf numFmtId="49" fontId="41" fillId="0" borderId="20" xfId="7" applyNumberFormat="1" applyFont="1" applyFill="1" applyBorder="1" applyAlignment="1" applyProtection="1">
      <alignment horizontal="left" vertical="center"/>
    </xf>
    <xf numFmtId="0" fontId="19" fillId="0" borderId="21" xfId="7" applyNumberFormat="1" applyFont="1" applyBorder="1" applyAlignment="1" applyProtection="1">
      <alignment horizontal="left" vertical="center"/>
    </xf>
    <xf numFmtId="0" fontId="19" fillId="24" borderId="21" xfId="7" applyNumberFormat="1" applyFont="1" applyFill="1" applyBorder="1" applyAlignment="1" applyProtection="1">
      <alignment horizontal="center" vertical="center"/>
    </xf>
    <xf numFmtId="179" fontId="19" fillId="0" borderId="21" xfId="7" applyNumberFormat="1" applyFont="1" applyBorder="1" applyAlignment="1" applyProtection="1">
      <alignment horizontal="right" vertical="center"/>
    </xf>
    <xf numFmtId="39" fontId="41" fillId="0" borderId="20" xfId="7" applyNumberFormat="1" applyFont="1" applyFill="1" applyBorder="1" applyAlignment="1" applyProtection="1">
      <alignment horizontal="right" vertical="center"/>
    </xf>
    <xf numFmtId="14" fontId="0" fillId="0" borderId="21" xfId="7" applyNumberFormat="1" applyFont="1" applyFill="1" applyBorder="1" applyAlignment="1" applyProtection="1">
      <alignment horizontal="center" vertical="center"/>
    </xf>
    <xf numFmtId="179" fontId="0" fillId="0" borderId="21" xfId="7" applyNumberFormat="1" applyFont="1" applyBorder="1" applyAlignment="1" applyProtection="1">
      <alignment horizontal="right" vertical="center"/>
    </xf>
    <xf numFmtId="180" fontId="0" fillId="0" borderId="21" xfId="7" applyNumberFormat="1" applyFont="1" applyFill="1" applyBorder="1" applyAlignment="1" applyProtection="1">
      <alignment horizontal="right" vertical="center"/>
    </xf>
    <xf numFmtId="179" fontId="0" fillId="0" borderId="21" xfId="7" applyNumberFormat="1" applyFont="1" applyFill="1" applyBorder="1" applyAlignment="1" applyProtection="1">
      <alignment horizontal="right" vertical="center"/>
    </xf>
    <xf numFmtId="175" fontId="0" fillId="0" borderId="21" xfId="7" applyFont="1" applyBorder="1" applyAlignment="1" applyProtection="1">
      <alignment horizontal="left" vertical="center"/>
    </xf>
    <xf numFmtId="175" fontId="0" fillId="0" borderId="21" xfId="7" applyFont="1" applyBorder="1" applyAlignment="1" applyProtection="1">
      <alignment horizontal="center" vertical="center"/>
    </xf>
    <xf numFmtId="0" fontId="38" fillId="0" borderId="15" xfId="7" applyNumberFormat="1" applyFont="1" applyFill="1" applyBorder="1" applyAlignment="1" applyProtection="1">
      <alignment horizontal="left" vertical="center"/>
    </xf>
    <xf numFmtId="14" fontId="0" fillId="0" borderId="21" xfId="7" applyNumberFormat="1" applyFont="1" applyBorder="1" applyAlignment="1" applyProtection="1">
      <alignment horizontal="center" vertical="center"/>
    </xf>
    <xf numFmtId="179" fontId="19" fillId="0" borderId="21" xfId="7" applyNumberFormat="1" applyFont="1" applyFill="1" applyBorder="1" applyAlignment="1" applyProtection="1">
      <alignment horizontal="right" vertical="center"/>
    </xf>
    <xf numFmtId="3" fontId="0" fillId="0" borderId="21" xfId="7" applyNumberFormat="1" applyFont="1" applyBorder="1" applyAlignment="1" applyProtection="1">
      <alignment horizontal="left" vertical="center"/>
    </xf>
    <xf numFmtId="0" fontId="19" fillId="0" borderId="21" xfId="7" applyNumberFormat="1" applyFont="1" applyFill="1" applyBorder="1" applyAlignment="1" applyProtection="1">
      <alignment horizontal="left" vertical="center"/>
    </xf>
    <xf numFmtId="175" fontId="0" fillId="0" borderId="21" xfId="7" applyFont="1" applyFill="1" applyBorder="1" applyAlignment="1" applyProtection="1">
      <alignment horizontal="left" vertical="center"/>
    </xf>
    <xf numFmtId="175" fontId="0" fillId="0" borderId="21" xfId="7" applyFont="1" applyFill="1" applyBorder="1" applyAlignment="1" applyProtection="1">
      <alignment horizontal="center" vertical="center"/>
    </xf>
    <xf numFmtId="0" fontId="41" fillId="24" borderId="20" xfId="7" applyNumberFormat="1" applyFont="1" applyFill="1" applyBorder="1" applyAlignment="1" applyProtection="1">
      <alignment horizontal="left" vertical="center"/>
    </xf>
    <xf numFmtId="0" fontId="0" fillId="0" borderId="21" xfId="7" applyNumberFormat="1" applyFont="1" applyBorder="1" applyAlignment="1" applyProtection="1">
      <alignment horizontal="left" vertical="center"/>
    </xf>
    <xf numFmtId="0" fontId="19" fillId="0" borderId="21" xfId="7" applyNumberFormat="1" applyFont="1" applyBorder="1" applyAlignment="1" applyProtection="1">
      <alignment horizontal="center" vertical="center"/>
    </xf>
    <xf numFmtId="0" fontId="19" fillId="0" borderId="21" xfId="7" applyNumberFormat="1" applyFont="1" applyFill="1" applyBorder="1" applyAlignment="1" applyProtection="1">
      <alignment horizontal="center" vertical="center"/>
    </xf>
    <xf numFmtId="49" fontId="38" fillId="0" borderId="20" xfId="7" applyNumberFormat="1" applyFont="1" applyFill="1" applyBorder="1" applyAlignment="1" applyProtection="1">
      <alignment horizontal="left" vertical="center" wrapText="1"/>
    </xf>
    <xf numFmtId="0" fontId="38" fillId="0" borderId="0" xfId="7" applyNumberFormat="1" applyFont="1" applyFill="1" applyBorder="1" applyAlignment="1" applyProtection="1">
      <alignment horizontal="left" vertical="center"/>
    </xf>
    <xf numFmtId="39" fontId="39" fillId="0" borderId="20" xfId="7" applyNumberFormat="1" applyFont="1" applyFill="1" applyBorder="1" applyAlignment="1" applyProtection="1">
      <alignment horizontal="right" vertical="center"/>
    </xf>
    <xf numFmtId="0" fontId="1" fillId="0" borderId="0" xfId="7" applyNumberFormat="1"/>
    <xf numFmtId="175" fontId="16" fillId="0" borderId="0" xfId="7" applyFont="1" applyAlignment="1">
      <alignment horizontal="center"/>
    </xf>
    <xf numFmtId="2" fontId="16" fillId="0" borderId="0" xfId="7" applyNumberFormat="1" applyFont="1"/>
    <xf numFmtId="167" fontId="16" fillId="0" borderId="0" xfId="3" applyFont="1"/>
    <xf numFmtId="14" fontId="16" fillId="0" borderId="0" xfId="7" applyNumberFormat="1" applyFont="1"/>
    <xf numFmtId="175" fontId="16" fillId="0" borderId="0" xfId="7" applyFont="1"/>
    <xf numFmtId="16" fontId="16" fillId="0" borderId="0" xfId="7" applyNumberFormat="1" applyFont="1" applyFill="1"/>
    <xf numFmtId="167" fontId="16" fillId="0" borderId="0" xfId="7" applyNumberFormat="1" applyFont="1"/>
    <xf numFmtId="175" fontId="20" fillId="0" borderId="0" xfId="7" applyFont="1"/>
    <xf numFmtId="0" fontId="42" fillId="2" borderId="0" xfId="0" applyFont="1" applyFill="1" applyAlignment="1">
      <alignment horizontal="center"/>
    </xf>
    <xf numFmtId="0" fontId="42" fillId="7" borderId="0" xfId="0" applyFont="1" applyFill="1" applyAlignment="1">
      <alignment horizontal="center"/>
    </xf>
    <xf numFmtId="167" fontId="17" fillId="0" borderId="0" xfId="3" applyFont="1" applyFill="1"/>
    <xf numFmtId="2" fontId="17" fillId="0" borderId="0" xfId="7" applyNumberFormat="1" applyFont="1" applyFill="1"/>
    <xf numFmtId="1" fontId="17" fillId="0" borderId="0" xfId="7" applyNumberFormat="1" applyFont="1" applyFill="1"/>
    <xf numFmtId="167" fontId="17" fillId="0" borderId="0" xfId="7" applyNumberFormat="1" applyFont="1" applyFill="1"/>
    <xf numFmtId="167" fontId="24" fillId="0" borderId="0" xfId="3" applyFont="1" applyFill="1"/>
    <xf numFmtId="2" fontId="24" fillId="0" borderId="0" xfId="7" applyNumberFormat="1" applyFont="1" applyFill="1"/>
    <xf numFmtId="175" fontId="42" fillId="0" borderId="0" xfId="7" applyFont="1" applyFill="1" applyAlignment="1">
      <alignment horizontal="center" vertical="center" wrapText="1"/>
    </xf>
    <xf numFmtId="175" fontId="16" fillId="0" borderId="0" xfId="7" applyFont="1" applyFill="1"/>
    <xf numFmtId="175" fontId="20" fillId="0" borderId="0" xfId="7" applyFont="1" applyFill="1"/>
    <xf numFmtId="167" fontId="21" fillId="0" borderId="3" xfId="7" applyNumberFormat="1" applyFont="1" applyFill="1" applyBorder="1"/>
    <xf numFmtId="0" fontId="3" fillId="0" borderId="0" xfId="0" applyFont="1" applyAlignment="1">
      <alignment horizontal="center"/>
    </xf>
    <xf numFmtId="43" fontId="10" fillId="22" borderId="0" xfId="5" applyFont="1" applyFill="1" applyAlignment="1">
      <alignment horizontal="center" vertical="center"/>
    </xf>
    <xf numFmtId="43" fontId="10" fillId="22" borderId="0" xfId="5" applyFont="1" applyFill="1" applyAlignment="1">
      <alignment horizontal="center"/>
    </xf>
    <xf numFmtId="43" fontId="3" fillId="0" borderId="0" xfId="5" applyFont="1" applyAlignment="1">
      <alignment horizontal="center"/>
    </xf>
    <xf numFmtId="180" fontId="25" fillId="0" borderId="21" xfId="7" applyNumberFormat="1" applyFont="1" applyFill="1" applyBorder="1" applyAlignment="1" applyProtection="1">
      <alignment horizontal="right" vertical="center"/>
    </xf>
    <xf numFmtId="3" fontId="2" fillId="0" borderId="0" xfId="0" applyNumberFormat="1" applyFont="1" applyAlignment="1">
      <alignment horizontal="center" vertical="center"/>
    </xf>
    <xf numFmtId="0" fontId="15" fillId="0" borderId="0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10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75" fontId="26" fillId="0" borderId="0" xfId="7" applyFont="1" applyAlignment="1">
      <alignment horizontal="center"/>
    </xf>
    <xf numFmtId="167" fontId="0" fillId="0" borderId="2" xfId="3" applyFont="1" applyBorder="1" applyAlignment="1">
      <alignment horizontal="center"/>
    </xf>
    <xf numFmtId="167" fontId="0" fillId="0" borderId="4" xfId="3" applyFont="1" applyBorder="1" applyAlignment="1">
      <alignment horizontal="center"/>
    </xf>
    <xf numFmtId="0" fontId="3" fillId="4" borderId="0" xfId="0" applyFont="1" applyFill="1" applyAlignment="1">
      <alignment horizontal="center" vertical="center"/>
    </xf>
  </cellXfs>
  <cellStyles count="9">
    <cellStyle name="Hiperlink 2" xfId="6"/>
    <cellStyle name="Normal" xfId="0" builtinId="0"/>
    <cellStyle name="Normal 10 4" xfId="4"/>
    <cellStyle name="Normal 124" xfId="8"/>
    <cellStyle name="Normal 2" xfId="2"/>
    <cellStyle name="Normal 3" xfId="7"/>
    <cellStyle name="Porcentagem" xfId="1" builtinId="5"/>
    <cellStyle name="Vírgula" xfId="5" builtinId="3"/>
    <cellStyle name="Vírgula 2" xfId="3"/>
  </cellStyles>
  <dxfs count="26">
    <dxf>
      <fill>
        <patternFill>
          <bgColor rgb="FF00B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B050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B050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B050"/>
        <name val="Calibri"/>
        <scheme val="minor"/>
      </font>
      <numFmt numFmtId="170" formatCode="#,##0.00_ ;[Red]\-#,##0.00\ 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B05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B05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B050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B050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B050"/>
        <name val="Calibri"/>
        <scheme val="minor"/>
      </font>
      <numFmt numFmtId="2" formatCode="0.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B050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B050"/>
        <name val="Calibri"/>
        <scheme val="minor"/>
      </font>
      <numFmt numFmtId="170" formatCode="#,##0.00_ ;[Red]\-#,##0.00\ 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B05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B050"/>
        <name val="Calibri"/>
        <scheme val="minor"/>
      </font>
      <numFmt numFmtId="2" formatCode="0.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2" formatCode="0.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2" formatCode="0.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2" formatCode="0.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2" formatCode="0.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numFmt numFmtId="171" formatCode="d\-mmm\-yy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B05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>
          <bgColor rgb="FF00B050"/>
        </patternFill>
      </fill>
    </dxf>
    <dxf>
      <font>
        <color rgb="FF9C0006"/>
      </font>
    </dxf>
    <dxf>
      <font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D_COFCO_20180507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ndendo_preço_de_compra"/>
      <sheetName val="Diagrama"/>
      <sheetName val="Physical_Inventory"/>
      <sheetName val="Input_Broker_Quote"/>
      <sheetName val="Input_De_Para&amp;Custos"/>
      <sheetName val="CLOSED ACCTS"/>
      <sheetName val="Painel_Análise"/>
      <sheetName val="KPI's"/>
      <sheetName val="Long Short Position"/>
      <sheetName val="Brazil&amp;Carc Summary "/>
      <sheetName val="Futures_Overview"/>
      <sheetName val="Trades of the Day"/>
      <sheetName val="Daily_P&amp;L_Report"/>
      <sheetName val="LOG_GUIA"/>
      <sheetName val="P&amp;L Report"/>
      <sheetName val="Input_Futures"/>
      <sheetName val="Input_PO"/>
      <sheetName val="Input_Sales&amp;Realized"/>
      <sheetName val="Input_Forex"/>
      <sheetName val="Input_Others"/>
      <sheetName val="Input_Preços_Diferencial"/>
      <sheetName val="Input_Mkt_Price"/>
      <sheetName val="Input_Guia"/>
      <sheetName val="Input_TR"/>
    </sheetNames>
    <sheetDataSet>
      <sheetData sheetId="0"/>
      <sheetData sheetId="1"/>
      <sheetData sheetId="2"/>
      <sheetData sheetId="3">
        <row r="1">
          <cell r="E1" t="str">
            <v>dt_Update_Report</v>
          </cell>
        </row>
      </sheetData>
      <sheetData sheetId="4">
        <row r="2">
          <cell r="B2" t="str">
            <v>DP_Safra</v>
          </cell>
          <cell r="C2">
            <v>0</v>
          </cell>
        </row>
        <row r="3">
          <cell r="B3" t="str">
            <v>Safra</v>
          </cell>
          <cell r="C3" t="str">
            <v>ID</v>
          </cell>
        </row>
        <row r="4">
          <cell r="B4">
            <v>13</v>
          </cell>
          <cell r="C4" t="str">
            <v>Current</v>
          </cell>
        </row>
        <row r="5">
          <cell r="B5">
            <v>14</v>
          </cell>
          <cell r="C5" t="str">
            <v>Current</v>
          </cell>
        </row>
        <row r="6">
          <cell r="B6">
            <v>15</v>
          </cell>
          <cell r="C6" t="str">
            <v>Current</v>
          </cell>
        </row>
        <row r="7">
          <cell r="B7">
            <v>16</v>
          </cell>
          <cell r="C7" t="str">
            <v>Current</v>
          </cell>
        </row>
        <row r="8">
          <cell r="B8">
            <v>17</v>
          </cell>
          <cell r="C8" t="str">
            <v>New</v>
          </cell>
        </row>
        <row r="9">
          <cell r="B9">
            <v>18</v>
          </cell>
          <cell r="C9" t="str">
            <v>New</v>
          </cell>
        </row>
        <row r="10">
          <cell r="B10">
            <v>19</v>
          </cell>
          <cell r="C10" t="str">
            <v>New</v>
          </cell>
        </row>
        <row r="11">
          <cell r="B11">
            <v>20</v>
          </cell>
          <cell r="C11" t="str">
            <v>New</v>
          </cell>
        </row>
        <row r="12">
          <cell r="B12">
            <v>21</v>
          </cell>
          <cell r="C12" t="str">
            <v>New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B1">
            <v>0</v>
          </cell>
        </row>
      </sheetData>
      <sheetData sheetId="14">
        <row r="7">
          <cell r="F7">
            <v>56630.730529999979</v>
          </cell>
        </row>
        <row r="20">
          <cell r="F20">
            <v>43228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BR20">
            <v>0</v>
          </cell>
          <cell r="BS20">
            <v>0</v>
          </cell>
          <cell r="BU20">
            <v>0</v>
          </cell>
          <cell r="BV20">
            <v>0</v>
          </cell>
        </row>
        <row r="21"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</row>
        <row r="22"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</row>
        <row r="23"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</row>
        <row r="24"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</row>
        <row r="28"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</row>
      </sheetData>
      <sheetData sheetId="15"/>
      <sheetData sheetId="16">
        <row r="5">
          <cell r="BX5">
            <v>0</v>
          </cell>
        </row>
      </sheetData>
      <sheetData sheetId="17">
        <row r="1">
          <cell r="G1">
            <v>0</v>
          </cell>
        </row>
      </sheetData>
      <sheetData sheetId="18">
        <row r="2">
          <cell r="C2">
            <v>3.3235000186445212</v>
          </cell>
        </row>
      </sheetData>
      <sheetData sheetId="19"/>
      <sheetData sheetId="20">
        <row r="1">
          <cell r="B1">
            <v>0</v>
          </cell>
        </row>
      </sheetData>
      <sheetData sheetId="21">
        <row r="1">
          <cell r="B1" t="str">
            <v>D-0</v>
          </cell>
        </row>
      </sheetData>
      <sheetData sheetId="22">
        <row r="1">
          <cell r="P1" t="str">
            <v xml:space="preserve"> </v>
          </cell>
        </row>
      </sheetData>
      <sheetData sheetId="23"/>
    </sheetDataSet>
  </externalBook>
</externalLink>
</file>

<file path=xl/tables/table1.xml><?xml version="1.0" encoding="utf-8"?>
<table xmlns="http://schemas.openxmlformats.org/spreadsheetml/2006/main" id="1" name="Tabela1" displayName="Tabela1" ref="A2:U1105" totalsRowShown="0" headerRowDxfId="22">
  <autoFilter ref="A2:U1105">
    <filterColumn colId="1">
      <filters>
        <filter val="1"/>
      </filters>
    </filterColumn>
  </autoFilter>
  <sortState ref="A3:U1066">
    <sortCondition ref="A2:A1066"/>
  </sortState>
  <tableColumns count="21">
    <tableColumn id="1" name="Date" dataDxfId="21"/>
    <tableColumn id="2" name="Status" dataDxfId="20"/>
    <tableColumn id="3" name="Account" dataDxfId="19"/>
    <tableColumn id="4" name="Exchange" dataDxfId="18"/>
    <tableColumn id="5" name="Price Month" dataDxfId="17"/>
    <tableColumn id="6" name="Lots" dataDxfId="16"/>
    <tableColumn id="7" name="Price" dataDxfId="15"/>
    <tableColumn id="8" name="Trade" dataDxfId="14"/>
    <tableColumn id="9" name="obs" dataDxfId="13"/>
    <tableColumn id="10" name="Settlement" dataDxfId="12">
      <calculatedColumnFormula>IF(D3="NY",VLOOKUP(E3,Input_Mkt_Price!B:C,2,FALSE))</calculatedColumnFormula>
    </tableColumn>
    <tableColumn id="11" name="Realized P&amp;L" dataDxfId="11">
      <calculatedColumnFormula>IF(D3="NY",-(IF(B3=2,G3*F3*500,0)))</calculatedColumnFormula>
    </tableColumn>
    <tableColumn id="12" name="Unrealized P&amp;L" dataDxfId="10">
      <calculatedColumnFormula>IF(D3="NY",IF(K3&lt;&gt;0,0,-(G3-J3)*F3*500))</calculatedColumnFormula>
    </tableColumn>
    <tableColumn id="13" name="Commission" dataDxfId="9">
      <calculatedColumnFormula>N3*O3</calculatedColumnFormula>
    </tableColumn>
    <tableColumn id="14" name="Lots Qty" dataDxfId="8">
      <calculatedColumnFormula>ABS(F3)</calculatedColumnFormula>
    </tableColumn>
    <tableColumn id="15" name="Comm Rate" dataDxfId="7">
      <calculatedColumnFormula>IF(D3="NY",2.62,0)</calculatedColumnFormula>
    </tableColumn>
    <tableColumn id="16" name="Produto" dataDxfId="6">
      <calculatedColumnFormula>G3*F3</calculatedColumnFormula>
    </tableColumn>
    <tableColumn id="17" name="Mkt_Price (cUSD/Lb) + Basis D-1" dataDxfId="5">
      <calculatedColumnFormula>IF(D3="NY",VLOOKUP(E3,Input_Mkt_Price!E:F,2,FALSE))</calculatedColumnFormula>
    </tableColumn>
    <tableColumn id="18" name="New_P&amp;L (USD)_D-1" dataDxfId="4">
      <calculatedColumnFormula>IF(D3="NY",IF(K3&lt;&gt;0,0,-(G3-Q3)*F3*500))</calculatedColumnFormula>
    </tableColumn>
    <tableColumn id="19" name="Daily_P&amp;L" dataDxfId="3">
      <calculatedColumnFormula>L3-R3</calculatedColumnFormula>
    </tableColumn>
    <tableColumn id="20" name="Produto Mkt" dataDxfId="2">
      <calculatedColumnFormula>J3*F3</calculatedColumnFormula>
    </tableColumn>
    <tableColumn id="21" name="AVG_Price" dataDxfId="1">
      <calculatedColumnFormula>F3*G3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">
    <tabColor theme="1"/>
    <pageSetUpPr fitToPage="1"/>
  </sheetPr>
  <dimension ref="A1:XFC8"/>
  <sheetViews>
    <sheetView showGridLines="0" topLeftCell="B4" zoomScaleNormal="100" workbookViewId="0">
      <pane ySplit="1" topLeftCell="A5" activePane="bottomLeft" state="frozen"/>
      <selection activeCell="AH15" sqref="AH15"/>
      <selection pane="bottomLeft" activeCell="AH15" sqref="AH15"/>
    </sheetView>
  </sheetViews>
  <sheetFormatPr defaultColWidth="10.7109375" defaultRowHeight="15" outlineLevelCol="1" x14ac:dyDescent="0.25"/>
  <cols>
    <col min="1" max="1" width="3.5703125" style="2" bestFit="1" customWidth="1"/>
    <col min="2" max="2" width="16.140625" style="2" bestFit="1" customWidth="1"/>
    <col min="3" max="3" width="12.42578125" style="2" bestFit="1" customWidth="1"/>
    <col min="4" max="4" width="4.5703125" style="2" customWidth="1"/>
    <col min="5" max="18" width="10.7109375" style="2" customWidth="1"/>
    <col min="19" max="19" width="5.140625" style="2" hidden="1" customWidth="1" outlineLevel="1"/>
    <col min="20" max="21" width="5.28515625" style="2" hidden="1" customWidth="1" outlineLevel="1"/>
    <col min="22" max="22" width="7.5703125" style="2" hidden="1" customWidth="1" outlineLevel="1"/>
    <col min="23" max="23" width="5.5703125" style="2" hidden="1" customWidth="1" outlineLevel="1"/>
    <col min="24" max="25" width="5.28515625" style="2" hidden="1" customWidth="1" outlineLevel="1"/>
    <col min="26" max="26" width="7.42578125" style="2" hidden="1" customWidth="1" outlineLevel="1"/>
    <col min="27" max="27" width="3.85546875" style="47" hidden="1" customWidth="1" outlineLevel="1"/>
    <col min="28" max="28" width="5.28515625" style="47" hidden="1" customWidth="1" outlineLevel="1"/>
    <col min="29" max="29" width="7.140625" style="47" hidden="1" customWidth="1" outlineLevel="1"/>
    <col min="30" max="30" width="5.28515625" style="47" hidden="1" customWidth="1" outlineLevel="1"/>
    <col min="31" max="31" width="9.85546875" style="47" hidden="1" customWidth="1" outlineLevel="1"/>
    <col min="32" max="32" width="5" style="47" hidden="1" customWidth="1" outlineLevel="1"/>
    <col min="33" max="33" width="7.140625" style="47" hidden="1" customWidth="1" outlineLevel="1"/>
    <col min="34" max="34" width="5.28515625" style="47" hidden="1" customWidth="1" outlineLevel="1"/>
    <col min="35" max="35" width="9.85546875" style="47" hidden="1" customWidth="1" outlineLevel="1"/>
    <col min="36" max="36" width="6.42578125" style="2" hidden="1" customWidth="1" outlineLevel="1"/>
    <col min="37" max="37" width="7.5703125" style="2" hidden="1" customWidth="1" outlineLevel="1"/>
    <col min="38" max="38" width="7.85546875" style="2" hidden="1" customWidth="1" outlineLevel="1"/>
    <col min="39" max="39" width="3.5703125" style="2" hidden="1" customWidth="1" outlineLevel="1"/>
    <col min="40" max="43" width="9.28515625" style="2" hidden="1" customWidth="1" outlineLevel="1"/>
    <col min="44" max="44" width="8.140625" style="2" hidden="1" customWidth="1" outlineLevel="1"/>
    <col min="45" max="45" width="8.28515625" style="2" hidden="1" customWidth="1" outlineLevel="1"/>
    <col min="46" max="46" width="8.140625" style="2" hidden="1" customWidth="1" outlineLevel="1"/>
    <col min="47" max="47" width="9.140625" style="2" hidden="1" customWidth="1" outlineLevel="1"/>
    <col min="48" max="48" width="8.140625" style="2" hidden="1" customWidth="1" outlineLevel="1"/>
    <col min="49" max="49" width="8.28515625" style="2" hidden="1" customWidth="1" outlineLevel="1"/>
    <col min="50" max="50" width="8.140625" style="2" hidden="1" customWidth="1" outlineLevel="1"/>
    <col min="51" max="51" width="8.28515625" style="2" hidden="1" customWidth="1" outlineLevel="1"/>
    <col min="52" max="52" width="5.85546875" style="2" hidden="1" customWidth="1" outlineLevel="1"/>
    <col min="53" max="56" width="9.28515625" style="2" hidden="1" customWidth="1" outlineLevel="1"/>
    <col min="57" max="57" width="5.7109375" style="2" hidden="1" customWidth="1" outlineLevel="1"/>
    <col min="58" max="58" width="10.85546875" style="2" hidden="1" customWidth="1" outlineLevel="1"/>
    <col min="59" max="64" width="5" style="2" hidden="1" customWidth="1" outlineLevel="1"/>
    <col min="65" max="65" width="6.28515625" style="2" hidden="1" customWidth="1" outlineLevel="1"/>
    <col min="66" max="69" width="9.28515625" style="2" hidden="1" customWidth="1" outlineLevel="1"/>
    <col min="70" max="70" width="5.7109375" style="2" hidden="1" customWidth="1" outlineLevel="1"/>
    <col min="71" max="71" width="10.85546875" style="2" hidden="1" customWidth="1" outlineLevel="1"/>
    <col min="72" max="72" width="6.5703125" style="2" hidden="1" customWidth="1" outlineLevel="1"/>
    <col min="73" max="73" width="10.42578125" style="2" hidden="1" customWidth="1" outlineLevel="1"/>
    <col min="74" max="77" width="5" style="2" hidden="1" customWidth="1" outlineLevel="1"/>
    <col min="78" max="78" width="3.5703125" style="2" hidden="1" customWidth="1" outlineLevel="1"/>
    <col min="79" max="79" width="16.140625" style="2" hidden="1" customWidth="1" outlineLevel="1"/>
    <col min="80" max="80" width="13.28515625" style="2" hidden="1" customWidth="1" outlineLevel="1"/>
    <col min="81" max="81" width="16.140625" style="2" hidden="1" customWidth="1" outlineLevel="1"/>
    <col min="82" max="82" width="7.7109375" style="48" hidden="1" customWidth="1" outlineLevel="1"/>
    <col min="83" max="83" width="8" style="48" hidden="1" customWidth="1" outlineLevel="1"/>
    <col min="84" max="84" width="7.7109375" style="48" hidden="1" customWidth="1" outlineLevel="1"/>
    <col min="85" max="85" width="8" style="48" hidden="1" customWidth="1" outlineLevel="1"/>
    <col min="86" max="86" width="7.7109375" style="48" hidden="1" customWidth="1" outlineLevel="1"/>
    <col min="87" max="87" width="10.85546875" style="48" hidden="1" customWidth="1" outlineLevel="1"/>
    <col min="88" max="88" width="7.7109375" style="48" hidden="1" customWidth="1" outlineLevel="1"/>
    <col min="89" max="89" width="10.42578125" style="48" hidden="1" customWidth="1" outlineLevel="1"/>
    <col min="90" max="90" width="7.7109375" style="48" hidden="1" customWidth="1" outlineLevel="1"/>
    <col min="91" max="91" width="8" style="48" hidden="1" customWidth="1" outlineLevel="1"/>
    <col min="92" max="92" width="7.7109375" style="48" hidden="1" customWidth="1" outlineLevel="1"/>
    <col min="93" max="93" width="8" style="48" hidden="1" customWidth="1" outlineLevel="1"/>
    <col min="94" max="94" width="7" style="3" hidden="1" customWidth="1" outlineLevel="1"/>
    <col min="95" max="95" width="7.28515625" style="2" hidden="1" customWidth="1" outlineLevel="1"/>
    <col min="96" max="96" width="16.140625" style="2" hidden="1" customWidth="1" outlineLevel="1"/>
    <col min="97" max="102" width="9.7109375" style="2" hidden="1" customWidth="1" outlineLevel="1"/>
    <col min="103" max="103" width="9.140625" style="2" hidden="1" customWidth="1" outlineLevel="1"/>
    <col min="104" max="104" width="9.42578125" style="2" hidden="1" customWidth="1" outlineLevel="1"/>
    <col min="105" max="105" width="14.5703125" style="2" hidden="1" customWidth="1" outlineLevel="1"/>
    <col min="106" max="106" width="5.85546875" hidden="1" customWidth="1" outlineLevel="1"/>
    <col min="107" max="107" width="10.7109375" collapsed="1"/>
    <col min="16384" max="16384" width="10.7109375" style="2"/>
  </cols>
  <sheetData>
    <row r="1" spans="1:16383" x14ac:dyDescent="0.25">
      <c r="A1" s="3"/>
      <c r="B1" s="19"/>
      <c r="C1" s="16"/>
      <c r="D1" s="16"/>
      <c r="E1" s="16"/>
      <c r="F1" s="16"/>
      <c r="G1" s="16"/>
      <c r="H1" s="16"/>
      <c r="I1" s="16"/>
      <c r="J1" s="16"/>
      <c r="K1" s="16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J1" s="3"/>
      <c r="AK1" s="3"/>
      <c r="AL1" s="3"/>
      <c r="AM1" s="3"/>
      <c r="AN1" s="48">
        <f>SUM(AN5:AN6,AP5:AP6,AR5:AR6,AT5:AT6,AV5:AV6,AX5:AX6)</f>
        <v>0</v>
      </c>
      <c r="AO1" s="48">
        <f>SUM(AO5:AO6,AQ5:AQ6,AS5:AS6,AU5:AU6,AW5:AW6,AY5:AY6)</f>
        <v>0</v>
      </c>
      <c r="AP1" s="48" t="b">
        <v>0</v>
      </c>
      <c r="AQ1" s="49" t="b">
        <v>0</v>
      </c>
      <c r="AR1" s="48"/>
      <c r="AS1" s="48"/>
      <c r="AT1" s="48"/>
      <c r="AU1" s="48"/>
      <c r="AV1" s="48"/>
      <c r="AW1" s="48"/>
      <c r="AX1" s="48"/>
      <c r="AY1" s="48"/>
      <c r="AZ1" s="3"/>
      <c r="BA1" s="48" t="e">
        <f>SUM(BA5:BA6,BC5:BC6,BE5:BE6,BG5:BG6,BI5:BI6,BK5:BK6)</f>
        <v>#VALUE!</v>
      </c>
      <c r="BB1" s="48" t="e">
        <f>SUM(BB5:BB6,BD5:BD6,BF5:BF6,BH5:BH6,BJ5:BJ6,BL5:BL6)</f>
        <v>#VALUE!</v>
      </c>
      <c r="BC1" s="48" t="e">
        <v>#VALUE!</v>
      </c>
      <c r="BD1" s="48" t="e">
        <v>#VALUE!</v>
      </c>
      <c r="BE1" s="48"/>
      <c r="BF1" s="48"/>
      <c r="BG1" s="48"/>
      <c r="BH1" s="48"/>
      <c r="BI1" s="48"/>
      <c r="BJ1" s="48"/>
      <c r="BK1" s="48"/>
      <c r="BL1" s="48"/>
      <c r="BM1" s="3"/>
      <c r="BN1" s="48" t="e">
        <f>SUM(BN5:BN6,BP5:BP6,BR5:BR6,BT5:BT6,BV5:BV6,BX5:BX6)</f>
        <v>#VALUE!</v>
      </c>
      <c r="BO1" s="48" t="e">
        <f>SUM(BO5:BO6,BQ5:BQ6,BS5:BS6,BU5:BU6,BW5:BW6,BY5:BY6)</f>
        <v>#VALUE!</v>
      </c>
      <c r="BP1" s="48" t="e">
        <v>#VALUE!</v>
      </c>
      <c r="BQ1" s="48" t="e">
        <v>#VALUE!</v>
      </c>
      <c r="BR1" s="48"/>
      <c r="BS1" s="48"/>
      <c r="BT1" s="48"/>
      <c r="BU1" s="48"/>
      <c r="BV1" s="48"/>
      <c r="BW1" s="48"/>
      <c r="BX1" s="48"/>
      <c r="BY1" s="48"/>
      <c r="CA1" s="23"/>
      <c r="CB1" s="23"/>
      <c r="CC1" s="342" t="s">
        <v>112</v>
      </c>
      <c r="CD1" s="342"/>
      <c r="CE1" s="342"/>
      <c r="CF1" s="342"/>
      <c r="CG1" s="342"/>
      <c r="CH1" s="342"/>
      <c r="CI1" s="342"/>
      <c r="CJ1" s="342"/>
      <c r="CK1" s="342"/>
      <c r="CL1" s="342"/>
      <c r="CM1" s="342"/>
      <c r="CN1" s="342"/>
      <c r="CO1" s="342"/>
      <c r="CP1" s="342"/>
      <c r="CQ1" s="50"/>
      <c r="CR1" s="3"/>
      <c r="CS1" s="48"/>
      <c r="CT1" s="48"/>
      <c r="CU1" s="48"/>
      <c r="CV1" s="48"/>
      <c r="CW1" s="48"/>
      <c r="CX1" s="48"/>
      <c r="CY1" s="46"/>
      <c r="CZ1" s="46"/>
      <c r="DA1" s="46"/>
    </row>
    <row r="2" spans="1:16383" x14ac:dyDescent="0.25">
      <c r="A2" s="3"/>
      <c r="B2" s="343" t="s">
        <v>113</v>
      </c>
      <c r="C2" s="343"/>
      <c r="D2" s="343"/>
      <c r="E2" s="343"/>
      <c r="F2" s="343"/>
      <c r="G2" s="343"/>
      <c r="H2" s="343"/>
      <c r="I2" s="343"/>
      <c r="J2" s="343"/>
      <c r="K2" s="343"/>
      <c r="L2" s="51"/>
      <c r="M2" s="51"/>
      <c r="N2" s="51"/>
      <c r="O2" s="51"/>
      <c r="P2" s="51"/>
      <c r="Q2" s="52"/>
      <c r="R2" s="52"/>
      <c r="S2" s="52"/>
      <c r="T2" s="52"/>
      <c r="U2" s="52"/>
      <c r="V2" s="52"/>
      <c r="W2" s="52"/>
      <c r="X2" s="52"/>
      <c r="Y2" s="52"/>
      <c r="Z2" s="52"/>
      <c r="AB2" s="344" t="s">
        <v>114</v>
      </c>
      <c r="AC2" s="345"/>
      <c r="AD2" s="345"/>
      <c r="AE2" s="345"/>
      <c r="AF2" s="345"/>
      <c r="AG2" s="345"/>
      <c r="AH2" s="345"/>
      <c r="AI2" s="345"/>
      <c r="AJ2" s="345"/>
      <c r="AK2" s="345"/>
      <c r="AL2" s="346"/>
      <c r="AM2" s="3"/>
      <c r="AN2" s="342" t="s">
        <v>115</v>
      </c>
      <c r="AO2" s="342"/>
      <c r="AP2" s="342"/>
      <c r="AQ2" s="342"/>
      <c r="AR2" s="342"/>
      <c r="AS2" s="342"/>
      <c r="AT2" s="342"/>
      <c r="AU2" s="342"/>
      <c r="AV2" s="342"/>
      <c r="AW2" s="342"/>
      <c r="AX2" s="342"/>
      <c r="AY2" s="342"/>
      <c r="AZ2" s="3"/>
      <c r="BA2" s="347" t="s">
        <v>16</v>
      </c>
      <c r="BB2" s="347"/>
      <c r="BC2" s="347"/>
      <c r="BD2" s="347"/>
      <c r="BE2" s="347"/>
      <c r="BF2" s="347"/>
      <c r="BG2" s="347"/>
      <c r="BH2" s="347"/>
      <c r="BI2" s="347"/>
      <c r="BJ2" s="347"/>
      <c r="BK2" s="347"/>
      <c r="BL2" s="347"/>
      <c r="BM2" s="53"/>
      <c r="BN2" s="342" t="s">
        <v>116</v>
      </c>
      <c r="BO2" s="342"/>
      <c r="BP2" s="342"/>
      <c r="BQ2" s="342"/>
      <c r="BR2" s="342"/>
      <c r="BS2" s="342"/>
      <c r="BT2" s="342"/>
      <c r="BU2" s="342"/>
      <c r="BV2" s="342"/>
      <c r="BW2" s="342"/>
      <c r="BX2" s="342"/>
      <c r="BY2" s="342"/>
      <c r="CA2" s="53" t="s">
        <v>117</v>
      </c>
      <c r="CB2" s="53" t="s">
        <v>118</v>
      </c>
      <c r="CC2" s="53" t="s">
        <v>119</v>
      </c>
      <c r="CD2" s="54" t="str">
        <f t="shared" ref="CD2:CO2" si="0">CD3&amp;" "&amp;CD4</f>
        <v>Qtd 15/16</v>
      </c>
      <c r="CE2" s="54" t="str">
        <f t="shared" si="0"/>
        <v>P&amp;L 15/16</v>
      </c>
      <c r="CF2" s="54" t="str">
        <f t="shared" si="0"/>
        <v>Qtd 16/17</v>
      </c>
      <c r="CG2" s="54" t="str">
        <f t="shared" si="0"/>
        <v>P&amp;L 16/17</v>
      </c>
      <c r="CH2" s="54" t="str">
        <f t="shared" si="0"/>
        <v>Qtd 17/18</v>
      </c>
      <c r="CI2" s="54" t="str">
        <f t="shared" si="0"/>
        <v>P&amp;L 17/18</v>
      </c>
      <c r="CJ2" s="54" t="str">
        <f t="shared" si="0"/>
        <v>Qtd 18/19</v>
      </c>
      <c r="CK2" s="54" t="str">
        <f t="shared" si="0"/>
        <v>P&amp;L 18/19</v>
      </c>
      <c r="CL2" s="54" t="str">
        <f t="shared" si="0"/>
        <v>Qtd 19/20</v>
      </c>
      <c r="CM2" s="54" t="str">
        <f t="shared" si="0"/>
        <v>P&amp;L 19/20</v>
      </c>
      <c r="CN2" s="54" t="str">
        <f t="shared" si="0"/>
        <v>Qtd 20/21</v>
      </c>
      <c r="CO2" s="54" t="str">
        <f t="shared" si="0"/>
        <v>P&amp;L 20/21</v>
      </c>
      <c r="CP2" s="48"/>
      <c r="CR2" s="344" t="s">
        <v>120</v>
      </c>
      <c r="CS2" s="345"/>
      <c r="CT2" s="345"/>
      <c r="CU2" s="345"/>
      <c r="CV2" s="345"/>
      <c r="CW2" s="345"/>
      <c r="CX2" s="345"/>
      <c r="CY2" s="345"/>
      <c r="CZ2" s="345"/>
      <c r="DA2" s="346"/>
    </row>
    <row r="3" spans="1:16383" x14ac:dyDescent="0.25">
      <c r="A3" s="3"/>
      <c r="B3" s="23"/>
      <c r="C3" s="3"/>
      <c r="D3" s="3"/>
      <c r="E3" s="55" t="s">
        <v>84</v>
      </c>
      <c r="F3" s="55" t="s">
        <v>84</v>
      </c>
      <c r="G3" s="55" t="s">
        <v>84</v>
      </c>
      <c r="H3" s="55" t="s">
        <v>83</v>
      </c>
      <c r="I3" s="55" t="s">
        <v>121</v>
      </c>
      <c r="J3" s="55" t="s">
        <v>121</v>
      </c>
      <c r="K3" s="55" t="s">
        <v>121</v>
      </c>
      <c r="L3" s="3"/>
      <c r="M3" s="348" t="s">
        <v>122</v>
      </c>
      <c r="N3" s="348"/>
      <c r="O3" s="3"/>
      <c r="P3" s="3"/>
      <c r="Q3" s="3"/>
      <c r="R3" s="3"/>
      <c r="S3" s="56" t="s">
        <v>123</v>
      </c>
      <c r="T3" s="57"/>
      <c r="U3" s="57"/>
      <c r="V3" s="58"/>
      <c r="W3" s="56" t="s">
        <v>124</v>
      </c>
      <c r="X3" s="57"/>
      <c r="Y3" s="57"/>
      <c r="Z3" s="58"/>
      <c r="AB3" s="349" t="s">
        <v>125</v>
      </c>
      <c r="AC3" s="350"/>
      <c r="AD3" s="350"/>
      <c r="AE3" s="351"/>
      <c r="AF3" s="349" t="s">
        <v>126</v>
      </c>
      <c r="AG3" s="350"/>
      <c r="AH3" s="350"/>
      <c r="AI3" s="351"/>
      <c r="AJ3" s="59"/>
      <c r="AK3" s="60"/>
      <c r="AL3" s="61"/>
      <c r="AM3" s="3"/>
      <c r="AN3" s="62" t="s">
        <v>64</v>
      </c>
      <c r="AO3" s="62" t="s">
        <v>64</v>
      </c>
      <c r="AP3" s="62" t="s">
        <v>56</v>
      </c>
      <c r="AQ3" s="62" t="s">
        <v>56</v>
      </c>
      <c r="AR3" s="62" t="s">
        <v>58</v>
      </c>
      <c r="AS3" s="62" t="s">
        <v>58</v>
      </c>
      <c r="AT3" s="62" t="s">
        <v>127</v>
      </c>
      <c r="AU3" s="62" t="s">
        <v>127</v>
      </c>
      <c r="AV3" s="62" t="s">
        <v>128</v>
      </c>
      <c r="AW3" s="62" t="s">
        <v>128</v>
      </c>
      <c r="AX3" s="62" t="s">
        <v>129</v>
      </c>
      <c r="AY3" s="62" t="s">
        <v>129</v>
      </c>
      <c r="AZ3" s="3"/>
      <c r="BA3" s="63" t="s">
        <v>64</v>
      </c>
      <c r="BB3" s="63" t="s">
        <v>64</v>
      </c>
      <c r="BC3" s="63" t="s">
        <v>56</v>
      </c>
      <c r="BD3" s="63" t="s">
        <v>56</v>
      </c>
      <c r="BE3" s="63" t="s">
        <v>58</v>
      </c>
      <c r="BF3" s="63" t="s">
        <v>58</v>
      </c>
      <c r="BG3" s="63" t="s">
        <v>127</v>
      </c>
      <c r="BH3" s="63" t="s">
        <v>127</v>
      </c>
      <c r="BI3" s="63" t="s">
        <v>128</v>
      </c>
      <c r="BJ3" s="63" t="s">
        <v>128</v>
      </c>
      <c r="BK3" s="64" t="s">
        <v>129</v>
      </c>
      <c r="BL3" s="64" t="s">
        <v>129</v>
      </c>
      <c r="BM3" s="3"/>
      <c r="BN3" s="63" t="s">
        <v>64</v>
      </c>
      <c r="BO3" s="63" t="s">
        <v>64</v>
      </c>
      <c r="BP3" s="63" t="s">
        <v>56</v>
      </c>
      <c r="BQ3" s="63" t="s">
        <v>56</v>
      </c>
      <c r="BR3" s="63" t="s">
        <v>58</v>
      </c>
      <c r="BS3" s="63" t="s">
        <v>58</v>
      </c>
      <c r="BT3" s="63" t="s">
        <v>127</v>
      </c>
      <c r="BU3" s="63" t="s">
        <v>127</v>
      </c>
      <c r="BV3" s="63" t="s">
        <v>128</v>
      </c>
      <c r="BW3" s="63" t="s">
        <v>128</v>
      </c>
      <c r="BX3" s="64" t="s">
        <v>129</v>
      </c>
      <c r="BY3" s="64" t="s">
        <v>129</v>
      </c>
      <c r="CA3" s="352" t="s">
        <v>130</v>
      </c>
      <c r="CB3" s="352" t="s">
        <v>122</v>
      </c>
      <c r="CC3" s="353" t="s">
        <v>130</v>
      </c>
      <c r="CD3" s="65" t="s">
        <v>131</v>
      </c>
      <c r="CE3" s="65" t="s">
        <v>34</v>
      </c>
      <c r="CF3" s="65" t="s">
        <v>131</v>
      </c>
      <c r="CG3" s="65" t="s">
        <v>34</v>
      </c>
      <c r="CH3" s="65" t="s">
        <v>131</v>
      </c>
      <c r="CI3" s="65" t="s">
        <v>34</v>
      </c>
      <c r="CJ3" s="65" t="s">
        <v>131</v>
      </c>
      <c r="CK3" s="65" t="s">
        <v>34</v>
      </c>
      <c r="CL3" s="65" t="s">
        <v>131</v>
      </c>
      <c r="CM3" s="65" t="s">
        <v>34</v>
      </c>
      <c r="CN3" s="65" t="s">
        <v>131</v>
      </c>
      <c r="CO3" s="65" t="s">
        <v>34</v>
      </c>
      <c r="CP3" s="65" t="s">
        <v>132</v>
      </c>
      <c r="CS3" s="48"/>
      <c r="CT3" s="48"/>
      <c r="CU3" s="48"/>
      <c r="CV3" s="48"/>
      <c r="CW3" s="48"/>
      <c r="CX3" s="48"/>
      <c r="CY3" s="46"/>
      <c r="CZ3" s="66"/>
      <c r="DA3" s="46"/>
    </row>
    <row r="4" spans="1:16383" s="77" customFormat="1" x14ac:dyDescent="0.25">
      <c r="A4" s="53"/>
      <c r="B4" s="67" t="s">
        <v>133</v>
      </c>
      <c r="C4" s="67" t="s">
        <v>27</v>
      </c>
      <c r="D4" s="67" t="s">
        <v>1574</v>
      </c>
      <c r="E4" s="31" t="s">
        <v>1507</v>
      </c>
      <c r="F4" s="102" t="s">
        <v>1510</v>
      </c>
      <c r="G4" s="102" t="s">
        <v>1512</v>
      </c>
      <c r="H4" s="102" t="s">
        <v>1517</v>
      </c>
      <c r="I4" s="102" t="s">
        <v>1521</v>
      </c>
      <c r="J4" s="102" t="s">
        <v>1523</v>
      </c>
      <c r="K4" s="102" t="s">
        <v>1525</v>
      </c>
      <c r="L4" s="102" t="s">
        <v>1526</v>
      </c>
      <c r="M4" s="102" t="s">
        <v>109</v>
      </c>
      <c r="N4" s="102" t="s">
        <v>1534</v>
      </c>
      <c r="O4" s="102" t="s">
        <v>1532</v>
      </c>
      <c r="P4" s="67" t="s">
        <v>1536</v>
      </c>
      <c r="Q4" s="67" t="s">
        <v>1539</v>
      </c>
      <c r="R4" s="67" t="s">
        <v>1538</v>
      </c>
      <c r="S4" s="68" t="s">
        <v>134</v>
      </c>
      <c r="T4" s="69" t="s">
        <v>135</v>
      </c>
      <c r="U4" s="69" t="s">
        <v>136</v>
      </c>
      <c r="V4" s="70" t="s">
        <v>137</v>
      </c>
      <c r="W4" s="68" t="s">
        <v>134</v>
      </c>
      <c r="X4" s="69" t="s">
        <v>135</v>
      </c>
      <c r="Y4" s="69" t="s">
        <v>136</v>
      </c>
      <c r="Z4" s="70" t="s">
        <v>137</v>
      </c>
      <c r="AA4" s="71"/>
      <c r="AB4" s="72" t="s">
        <v>138</v>
      </c>
      <c r="AC4" s="73" t="s">
        <v>139</v>
      </c>
      <c r="AD4" s="73" t="s">
        <v>140</v>
      </c>
      <c r="AE4" s="74" t="s">
        <v>141</v>
      </c>
      <c r="AF4" s="72" t="s">
        <v>138</v>
      </c>
      <c r="AG4" s="73" t="s">
        <v>139</v>
      </c>
      <c r="AH4" s="73" t="s">
        <v>140</v>
      </c>
      <c r="AI4" s="74" t="s">
        <v>141</v>
      </c>
      <c r="AJ4" s="72" t="s">
        <v>142</v>
      </c>
      <c r="AK4" s="73" t="s">
        <v>143</v>
      </c>
      <c r="AL4" s="74" t="s">
        <v>144</v>
      </c>
      <c r="AM4" s="53"/>
      <c r="AN4" s="75" t="s">
        <v>131</v>
      </c>
      <c r="AO4" s="75" t="s">
        <v>34</v>
      </c>
      <c r="AP4" s="75" t="s">
        <v>131</v>
      </c>
      <c r="AQ4" s="75" t="s">
        <v>34</v>
      </c>
      <c r="AR4" s="75" t="s">
        <v>131</v>
      </c>
      <c r="AS4" s="75" t="s">
        <v>34</v>
      </c>
      <c r="AT4" s="75" t="s">
        <v>131</v>
      </c>
      <c r="AU4" s="75" t="s">
        <v>34</v>
      </c>
      <c r="AV4" s="75" t="s">
        <v>131</v>
      </c>
      <c r="AW4" s="75" t="s">
        <v>34</v>
      </c>
      <c r="AX4" s="75" t="s">
        <v>131</v>
      </c>
      <c r="AY4" s="75" t="s">
        <v>34</v>
      </c>
      <c r="AZ4" s="53"/>
      <c r="BA4" s="76" t="s">
        <v>131</v>
      </c>
      <c r="BB4" s="76" t="s">
        <v>34</v>
      </c>
      <c r="BC4" s="76" t="s">
        <v>131</v>
      </c>
      <c r="BD4" s="76" t="s">
        <v>34</v>
      </c>
      <c r="BE4" s="76" t="s">
        <v>131</v>
      </c>
      <c r="BF4" s="76" t="s">
        <v>34</v>
      </c>
      <c r="BG4" s="76" t="s">
        <v>131</v>
      </c>
      <c r="BH4" s="76" t="s">
        <v>34</v>
      </c>
      <c r="BI4" s="76" t="s">
        <v>131</v>
      </c>
      <c r="BJ4" s="76" t="s">
        <v>34</v>
      </c>
      <c r="BK4" s="76" t="s">
        <v>131</v>
      </c>
      <c r="BL4" s="76" t="s">
        <v>34</v>
      </c>
      <c r="BM4" s="53"/>
      <c r="BN4" s="76" t="s">
        <v>131</v>
      </c>
      <c r="BO4" s="76" t="s">
        <v>34</v>
      </c>
      <c r="BP4" s="76" t="s">
        <v>131</v>
      </c>
      <c r="BQ4" s="76" t="s">
        <v>34</v>
      </c>
      <c r="BR4" s="76" t="s">
        <v>131</v>
      </c>
      <c r="BS4" s="76" t="s">
        <v>34</v>
      </c>
      <c r="BT4" s="76" t="s">
        <v>131</v>
      </c>
      <c r="BU4" s="76" t="s">
        <v>34</v>
      </c>
      <c r="BV4" s="76" t="s">
        <v>131</v>
      </c>
      <c r="BW4" s="76" t="s">
        <v>34</v>
      </c>
      <c r="BX4" s="76" t="s">
        <v>131</v>
      </c>
      <c r="BY4" s="76" t="s">
        <v>34</v>
      </c>
      <c r="CA4" s="352"/>
      <c r="CB4" s="352"/>
      <c r="CC4" s="353"/>
      <c r="CD4" s="78" t="s">
        <v>64</v>
      </c>
      <c r="CE4" s="78" t="s">
        <v>64</v>
      </c>
      <c r="CF4" s="78" t="s">
        <v>56</v>
      </c>
      <c r="CG4" s="78" t="s">
        <v>56</v>
      </c>
      <c r="CH4" s="78" t="s">
        <v>58</v>
      </c>
      <c r="CI4" s="78" t="s">
        <v>58</v>
      </c>
      <c r="CJ4" s="78" t="s">
        <v>127</v>
      </c>
      <c r="CK4" s="78" t="s">
        <v>127</v>
      </c>
      <c r="CL4" s="78" t="s">
        <v>128</v>
      </c>
      <c r="CM4" s="78" t="s">
        <v>128</v>
      </c>
      <c r="CN4" s="79" t="s">
        <v>129</v>
      </c>
      <c r="CO4" s="79" t="s">
        <v>129</v>
      </c>
      <c r="CP4" s="78" t="s">
        <v>131</v>
      </c>
      <c r="CQ4" s="80"/>
      <c r="CR4" s="67" t="s">
        <v>130</v>
      </c>
      <c r="CS4" s="78" t="s">
        <v>64</v>
      </c>
      <c r="CT4" s="78" t="s">
        <v>56</v>
      </c>
      <c r="CU4" s="78" t="s">
        <v>58</v>
      </c>
      <c r="CV4" s="78" t="s">
        <v>127</v>
      </c>
      <c r="CW4" s="78" t="s">
        <v>128</v>
      </c>
      <c r="CX4" s="79" t="s">
        <v>129</v>
      </c>
      <c r="CY4" s="81" t="s">
        <v>145</v>
      </c>
      <c r="CZ4" s="81" t="s">
        <v>146</v>
      </c>
      <c r="DA4" s="81" t="s">
        <v>147</v>
      </c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</row>
    <row r="5" spans="1:16383" x14ac:dyDescent="0.25">
      <c r="A5" s="3">
        <v>1</v>
      </c>
      <c r="B5" s="82" t="str">
        <f t="shared" ref="B5:B6" si="1">C5&amp;" "&amp;D5</f>
        <v>31-4-35-G5-27 CT</v>
      </c>
      <c r="C5" s="2" t="s">
        <v>110</v>
      </c>
      <c r="D5" s="2" t="s">
        <v>111</v>
      </c>
      <c r="E5" s="13">
        <v>27.65</v>
      </c>
      <c r="F5" s="13">
        <v>9.5500000000000007</v>
      </c>
      <c r="G5" s="13">
        <v>15.65</v>
      </c>
      <c r="H5" s="83">
        <v>13.6</v>
      </c>
      <c r="I5" s="83">
        <v>3.4</v>
      </c>
      <c r="J5" s="83">
        <v>2.1</v>
      </c>
      <c r="K5" s="83">
        <v>9.1</v>
      </c>
      <c r="L5" s="83">
        <v>4.3</v>
      </c>
      <c r="M5" s="83">
        <v>5.25</v>
      </c>
      <c r="N5" s="83">
        <v>7.5</v>
      </c>
      <c r="O5" s="83">
        <v>5.25</v>
      </c>
      <c r="P5" s="83">
        <v>6.5</v>
      </c>
      <c r="Q5" s="83">
        <v>4</v>
      </c>
      <c r="R5" s="83">
        <v>3.85</v>
      </c>
      <c r="S5" s="84" t="s">
        <v>3622</v>
      </c>
      <c r="T5" s="85" t="s">
        <v>3622</v>
      </c>
      <c r="U5" s="85" t="s">
        <v>3622</v>
      </c>
      <c r="V5" s="86">
        <f t="shared" ref="V5" si="2">ROUND(IF(U5="N/A",H5,IF(H5&lt;S5,U5,IF(H5&gt;T5,U5,H5))),2)</f>
        <v>13.6</v>
      </c>
      <c r="W5" s="84" t="s">
        <v>3622</v>
      </c>
      <c r="X5" s="85" t="s">
        <v>3622</v>
      </c>
      <c r="Y5" s="85" t="s">
        <v>3622</v>
      </c>
      <c r="Z5" s="86">
        <f t="shared" ref="Z5" si="3">ROUND(IF(Y5="N/A",I5,IF(I5&lt;W5,Y5,IF(I5&gt;X5,Y5,I5))),2)</f>
        <v>3.4</v>
      </c>
      <c r="AA5" s="87"/>
      <c r="AB5" s="88" t="e">
        <v>#N/A</v>
      </c>
      <c r="AC5" s="89" t="e">
        <v>#N/A</v>
      </c>
      <c r="AD5" s="89" t="e">
        <v>#N/A</v>
      </c>
      <c r="AE5" s="90" t="e">
        <v>#N/A</v>
      </c>
      <c r="AF5" s="88" t="e">
        <v>#N/A</v>
      </c>
      <c r="AG5" s="89" t="e">
        <v>#N/A</v>
      </c>
      <c r="AH5" s="89" t="e">
        <v>#N/A</v>
      </c>
      <c r="AI5" s="91" t="e">
        <v>#N/A</v>
      </c>
      <c r="AJ5" s="92" t="e">
        <f t="shared" ref="AJ5:AJ6" si="4">AVERAGE(AB5:AE5)</f>
        <v>#N/A</v>
      </c>
      <c r="AK5" s="93" t="e">
        <f t="shared" ref="AK5:AK6" si="5">AJ5</f>
        <v>#N/A</v>
      </c>
      <c r="AL5" s="94" t="e">
        <f t="shared" ref="AL5:AL6" si="6">AVERAGE(AF5:AI5)</f>
        <v>#N/A</v>
      </c>
      <c r="AM5" s="3"/>
      <c r="AN5" s="48">
        <v>0</v>
      </c>
      <c r="AO5" s="48">
        <v>0</v>
      </c>
      <c r="AP5" s="48">
        <v>0</v>
      </c>
      <c r="AQ5" s="48">
        <v>0</v>
      </c>
      <c r="AR5" s="48">
        <v>0</v>
      </c>
      <c r="AS5" s="48">
        <v>0</v>
      </c>
      <c r="AT5" s="48">
        <v>0</v>
      </c>
      <c r="AU5" s="48">
        <v>0</v>
      </c>
      <c r="AV5" s="48">
        <v>0</v>
      </c>
      <c r="AW5" s="48">
        <v>0</v>
      </c>
      <c r="AX5" s="48">
        <v>0</v>
      </c>
      <c r="AY5" s="48">
        <v>0</v>
      </c>
      <c r="AZ5" s="3"/>
      <c r="BA5" s="48" t="e">
        <v>#VALUE!</v>
      </c>
      <c r="BB5" s="48" t="e">
        <v>#VALUE!</v>
      </c>
      <c r="BC5" s="48" t="e">
        <v>#VALUE!</v>
      </c>
      <c r="BD5" s="48" t="e">
        <v>#VALUE!</v>
      </c>
      <c r="BE5" s="48" t="e">
        <v>#VALUE!</v>
      </c>
      <c r="BF5" s="48" t="e">
        <v>#VALUE!</v>
      </c>
      <c r="BG5" s="48" t="e">
        <v>#VALUE!</v>
      </c>
      <c r="BH5" s="48" t="e">
        <v>#VALUE!</v>
      </c>
      <c r="BI5" s="48" t="e">
        <v>#VALUE!</v>
      </c>
      <c r="BJ5" s="48" t="e">
        <v>#VALUE!</v>
      </c>
      <c r="BK5" s="48" t="e">
        <v>#VALUE!</v>
      </c>
      <c r="BL5" s="48" t="e">
        <v>#VALUE!</v>
      </c>
      <c r="BM5" s="3"/>
      <c r="BN5" s="48" t="e">
        <v>#VALUE!</v>
      </c>
      <c r="BO5" s="48" t="e">
        <v>#VALUE!</v>
      </c>
      <c r="BP5" s="48" t="e">
        <v>#VALUE!</v>
      </c>
      <c r="BQ5" s="48" t="e">
        <v>#VALUE!</v>
      </c>
      <c r="BR5" s="48" t="e">
        <v>#VALUE!</v>
      </c>
      <c r="BS5" s="48" t="e">
        <v>#VALUE!</v>
      </c>
      <c r="BT5" s="48" t="e">
        <v>#VALUE!</v>
      </c>
      <c r="BU5" s="48" t="e">
        <v>#VALUE!</v>
      </c>
      <c r="BV5" s="48" t="e">
        <v>#VALUE!</v>
      </c>
      <c r="BW5" s="48" t="e">
        <v>#VALUE!</v>
      </c>
      <c r="BX5" s="48" t="e">
        <v>#VALUE!</v>
      </c>
      <c r="BY5" s="48" t="e">
        <v>#VALUE!</v>
      </c>
      <c r="CA5" s="23" t="str">
        <f t="shared" ref="CA5:CA6" si="7">IF(ISNUMBER(SEARCH("CONSUMO",CC5,1))=TRUE,"CB6 CONSUMO",CC5)</f>
        <v>31-4-35-G5-27 CT</v>
      </c>
      <c r="CB5" s="23">
        <f t="shared" ref="CB5:CB6" si="8">P5</f>
        <v>6.5</v>
      </c>
      <c r="CC5" s="3" t="str">
        <f t="shared" ref="CC5:CC6" si="9">B5</f>
        <v>31-4-35-G5-27 CT</v>
      </c>
      <c r="CD5" s="48" t="e">
        <f t="shared" ref="CD5:CD6" si="10">AN5+BA5-BN5</f>
        <v>#VALUE!</v>
      </c>
      <c r="CE5" s="48" t="e">
        <f t="shared" ref="CE5:CE6" si="11">AO5+BB5+BO5</f>
        <v>#VALUE!</v>
      </c>
      <c r="CF5" s="48" t="e">
        <f t="shared" ref="CF5:CF6" si="12">AP5+BC5-BP5</f>
        <v>#VALUE!</v>
      </c>
      <c r="CG5" s="48" t="e">
        <f t="shared" ref="CG5:CG6" si="13">AQ5+BD5+BQ5</f>
        <v>#VALUE!</v>
      </c>
      <c r="CH5" s="48" t="e">
        <f t="shared" ref="CH5:CH6" si="14">AR5+BE5-BR5</f>
        <v>#VALUE!</v>
      </c>
      <c r="CI5" s="48" t="e">
        <f t="shared" ref="CI5:CI6" si="15">AS5+BF5+BS5</f>
        <v>#VALUE!</v>
      </c>
      <c r="CJ5" s="48" t="e">
        <f t="shared" ref="CJ5:CJ6" si="16">AT5+BG5-BT5</f>
        <v>#VALUE!</v>
      </c>
      <c r="CK5" s="48" t="e">
        <f t="shared" ref="CK5:CK6" si="17">AU5+BH5+BU5</f>
        <v>#VALUE!</v>
      </c>
      <c r="CL5" s="48" t="e">
        <f t="shared" ref="CL5:CL6" si="18">AV5+BI5-BV5</f>
        <v>#VALUE!</v>
      </c>
      <c r="CM5" s="48" t="e">
        <f t="shared" ref="CM5:CM6" si="19">AW5+BJ5+BW5</f>
        <v>#VALUE!</v>
      </c>
      <c r="CN5" s="48" t="e">
        <f t="shared" ref="CN5:CN6" si="20">AX5+BK5-BX5</f>
        <v>#VALUE!</v>
      </c>
      <c r="CO5" s="48" t="e">
        <f t="shared" ref="CO5:CO6" si="21">AY5+BL5+BY5</f>
        <v>#VALUE!</v>
      </c>
      <c r="CP5" s="95" t="e">
        <f t="shared" ref="CP5:CP6" si="22">CD5+CF5+CH5+CJ5+CL5+CN5</f>
        <v>#VALUE!</v>
      </c>
      <c r="CQ5" s="3"/>
      <c r="CR5" s="3" t="str">
        <f t="shared" ref="CR5:CR6" si="23">CC5</f>
        <v>31-4-35-G5-27 CT</v>
      </c>
      <c r="CS5" s="48" t="e">
        <f t="shared" ref="CS5:CS6" si="24">CD5*($AK5-F5)*1.3228</f>
        <v>#VALUE!</v>
      </c>
      <c r="CT5" s="48" t="e">
        <f t="shared" ref="CT5:CT6" si="25">CF5*($AK5-G5)*1.3228</f>
        <v>#VALUE!</v>
      </c>
      <c r="CU5" s="48" t="e">
        <f t="shared" ref="CU5:CU6" si="26">CH5*($AJ5-H5)*1.3228</f>
        <v>#VALUE!</v>
      </c>
      <c r="CV5" s="48" t="e">
        <f t="shared" ref="CV5:CV6" si="27">CJ5*($AL5-I5)*1.3228</f>
        <v>#VALUE!</v>
      </c>
      <c r="CW5" s="48" t="e">
        <f t="shared" ref="CW5:CW6" si="28">CL5*($AL5-J5)*1.3228</f>
        <v>#VALUE!</v>
      </c>
      <c r="CX5" s="48" t="e">
        <f t="shared" ref="CX5:CX6" si="29">CN5*($AL5-K5)*1.3228</f>
        <v>#VALUE!</v>
      </c>
      <c r="CY5" s="96" t="e">
        <f t="shared" ref="CY5:CY6" si="30">SUM(CS5:CX5)</f>
        <v>#VALUE!</v>
      </c>
      <c r="CZ5" s="96" t="e">
        <f t="shared" ref="CZ5:CZ6" si="31">CE5+CG5+CI5+CK5+CM5+CO5</f>
        <v>#VALUE!</v>
      </c>
      <c r="DA5" s="96" t="e">
        <f t="shared" ref="DA5:DA6" si="32">CY5+CZ5</f>
        <v>#VALUE!</v>
      </c>
    </row>
    <row r="6" spans="1:16383" x14ac:dyDescent="0.25">
      <c r="A6" s="101">
        <v>2</v>
      </c>
      <c r="B6" s="82" t="str">
        <f t="shared" si="1"/>
        <v>41-4-35-G5-27 CT</v>
      </c>
      <c r="C6" s="2" t="s">
        <v>1573</v>
      </c>
      <c r="D6" s="2" t="s">
        <v>111</v>
      </c>
      <c r="E6" s="13">
        <f>E5-1</f>
        <v>26.65</v>
      </c>
      <c r="F6" s="13">
        <f t="shared" ref="F6:R6" si="33">F5-1</f>
        <v>8.5500000000000007</v>
      </c>
      <c r="G6" s="13">
        <f t="shared" si="33"/>
        <v>14.65</v>
      </c>
      <c r="H6" s="13">
        <f t="shared" si="33"/>
        <v>12.6</v>
      </c>
      <c r="I6" s="13">
        <f t="shared" si="33"/>
        <v>2.4</v>
      </c>
      <c r="J6" s="13">
        <f t="shared" si="33"/>
        <v>1.1000000000000001</v>
      </c>
      <c r="K6" s="13">
        <f t="shared" si="33"/>
        <v>8.1</v>
      </c>
      <c r="L6" s="13">
        <f t="shared" si="33"/>
        <v>3.3</v>
      </c>
      <c r="M6" s="13">
        <f t="shared" si="33"/>
        <v>4.25</v>
      </c>
      <c r="N6" s="13">
        <f t="shared" si="33"/>
        <v>6.5</v>
      </c>
      <c r="O6" s="13">
        <f t="shared" si="33"/>
        <v>4.25</v>
      </c>
      <c r="P6" s="13">
        <f t="shared" si="33"/>
        <v>5.5</v>
      </c>
      <c r="Q6" s="13">
        <f t="shared" si="33"/>
        <v>3</v>
      </c>
      <c r="R6" s="13">
        <f t="shared" si="33"/>
        <v>2.85</v>
      </c>
      <c r="S6" s="84" t="s">
        <v>3622</v>
      </c>
      <c r="T6" s="85" t="s">
        <v>3622</v>
      </c>
      <c r="U6" s="85" t="s">
        <v>3622</v>
      </c>
      <c r="V6" s="86">
        <f t="shared" ref="V6" si="34">ROUND(IF(U6="N/A",H6,IF(H6&lt;S6,U6,IF(H6&gt;T6,U6,H6))),2)</f>
        <v>12.6</v>
      </c>
      <c r="W6" s="84" t="s">
        <v>3622</v>
      </c>
      <c r="X6" s="85" t="s">
        <v>3622</v>
      </c>
      <c r="Y6" s="85" t="s">
        <v>3622</v>
      </c>
      <c r="Z6" s="86">
        <f t="shared" ref="Z6" si="35">ROUND(IF(Y6="N/A",I6,IF(I6&lt;W6,Y6,IF(I6&gt;X6,Y6,I6))),2)</f>
        <v>2.4</v>
      </c>
      <c r="AA6" s="87"/>
      <c r="AB6" s="88" t="e">
        <v>#N/A</v>
      </c>
      <c r="AC6" s="89" t="e">
        <v>#N/A</v>
      </c>
      <c r="AD6" s="89" t="e">
        <v>#N/A</v>
      </c>
      <c r="AE6" s="90" t="e">
        <v>#N/A</v>
      </c>
      <c r="AF6" s="88" t="e">
        <v>#N/A</v>
      </c>
      <c r="AG6" s="89" t="e">
        <v>#N/A</v>
      </c>
      <c r="AH6" s="89" t="e">
        <v>#N/A</v>
      </c>
      <c r="AI6" s="91" t="e">
        <v>#N/A</v>
      </c>
      <c r="AJ6" s="92" t="e">
        <f t="shared" si="4"/>
        <v>#N/A</v>
      </c>
      <c r="AK6" s="93" t="e">
        <f t="shared" si="5"/>
        <v>#N/A</v>
      </c>
      <c r="AL6" s="94" t="e">
        <f t="shared" si="6"/>
        <v>#N/A</v>
      </c>
      <c r="AM6" s="3"/>
      <c r="AN6" s="48">
        <v>0</v>
      </c>
      <c r="AO6" s="48">
        <v>0</v>
      </c>
      <c r="AP6" s="48">
        <v>0</v>
      </c>
      <c r="AQ6" s="48">
        <v>0</v>
      </c>
      <c r="AR6" s="48">
        <v>0</v>
      </c>
      <c r="AS6" s="48">
        <v>0</v>
      </c>
      <c r="AT6" s="48">
        <v>0</v>
      </c>
      <c r="AU6" s="48">
        <v>0</v>
      </c>
      <c r="AV6" s="48">
        <v>0</v>
      </c>
      <c r="AW6" s="48">
        <v>0</v>
      </c>
      <c r="AX6" s="48">
        <v>0</v>
      </c>
      <c r="AY6" s="48">
        <v>0</v>
      </c>
      <c r="AZ6" s="3"/>
      <c r="BA6" s="48" t="e">
        <v>#VALUE!</v>
      </c>
      <c r="BB6" s="48" t="e">
        <v>#VALUE!</v>
      </c>
      <c r="BC6" s="48" t="e">
        <v>#VALUE!</v>
      </c>
      <c r="BD6" s="48" t="e">
        <v>#VALUE!</v>
      </c>
      <c r="BE6" s="48" t="e">
        <v>#VALUE!</v>
      </c>
      <c r="BF6" s="48" t="e">
        <v>#VALUE!</v>
      </c>
      <c r="BG6" s="48" t="e">
        <v>#VALUE!</v>
      </c>
      <c r="BH6" s="48" t="e">
        <v>#VALUE!</v>
      </c>
      <c r="BI6" s="48" t="e">
        <v>#VALUE!</v>
      </c>
      <c r="BJ6" s="48" t="e">
        <v>#VALUE!</v>
      </c>
      <c r="BK6" s="48" t="e">
        <v>#VALUE!</v>
      </c>
      <c r="BL6" s="48" t="e">
        <v>#VALUE!</v>
      </c>
      <c r="BM6" s="3"/>
      <c r="BN6" s="48" t="e">
        <v>#VALUE!</v>
      </c>
      <c r="BO6" s="48" t="e">
        <v>#VALUE!</v>
      </c>
      <c r="BP6" s="48" t="e">
        <v>#VALUE!</v>
      </c>
      <c r="BQ6" s="48" t="e">
        <v>#VALUE!</v>
      </c>
      <c r="BR6" s="48" t="e">
        <v>#VALUE!</v>
      </c>
      <c r="BS6" s="48" t="e">
        <v>#VALUE!</v>
      </c>
      <c r="BT6" s="48" t="e">
        <v>#VALUE!</v>
      </c>
      <c r="BU6" s="48" t="e">
        <v>#VALUE!</v>
      </c>
      <c r="BV6" s="48" t="e">
        <v>#VALUE!</v>
      </c>
      <c r="BW6" s="48" t="e">
        <v>#VALUE!</v>
      </c>
      <c r="BX6" s="48" t="e">
        <v>#VALUE!</v>
      </c>
      <c r="BY6" s="48" t="e">
        <v>#VALUE!</v>
      </c>
      <c r="CA6" s="23" t="str">
        <f t="shared" si="7"/>
        <v>41-4-35-G5-27 CT</v>
      </c>
      <c r="CB6" s="23">
        <f t="shared" si="8"/>
        <v>5.5</v>
      </c>
      <c r="CC6" s="3" t="str">
        <f t="shared" si="9"/>
        <v>41-4-35-G5-27 CT</v>
      </c>
      <c r="CD6" s="48" t="e">
        <f t="shared" si="10"/>
        <v>#VALUE!</v>
      </c>
      <c r="CE6" s="48" t="e">
        <f t="shared" si="11"/>
        <v>#VALUE!</v>
      </c>
      <c r="CF6" s="48" t="e">
        <f t="shared" si="12"/>
        <v>#VALUE!</v>
      </c>
      <c r="CG6" s="48" t="e">
        <f t="shared" si="13"/>
        <v>#VALUE!</v>
      </c>
      <c r="CH6" s="48" t="e">
        <f t="shared" si="14"/>
        <v>#VALUE!</v>
      </c>
      <c r="CI6" s="48" t="e">
        <f t="shared" si="15"/>
        <v>#VALUE!</v>
      </c>
      <c r="CJ6" s="48" t="e">
        <f t="shared" si="16"/>
        <v>#VALUE!</v>
      </c>
      <c r="CK6" s="48" t="e">
        <f t="shared" si="17"/>
        <v>#VALUE!</v>
      </c>
      <c r="CL6" s="48" t="e">
        <f t="shared" si="18"/>
        <v>#VALUE!</v>
      </c>
      <c r="CM6" s="48" t="e">
        <f t="shared" si="19"/>
        <v>#VALUE!</v>
      </c>
      <c r="CN6" s="48" t="e">
        <f t="shared" si="20"/>
        <v>#VALUE!</v>
      </c>
      <c r="CO6" s="48" t="e">
        <f t="shared" si="21"/>
        <v>#VALUE!</v>
      </c>
      <c r="CP6" s="95" t="e">
        <f t="shared" si="22"/>
        <v>#VALUE!</v>
      </c>
      <c r="CQ6" s="3"/>
      <c r="CR6" s="3" t="str">
        <f t="shared" si="23"/>
        <v>41-4-35-G5-27 CT</v>
      </c>
      <c r="CS6" s="48" t="e">
        <f t="shared" si="24"/>
        <v>#VALUE!</v>
      </c>
      <c r="CT6" s="48" t="e">
        <f t="shared" si="25"/>
        <v>#VALUE!</v>
      </c>
      <c r="CU6" s="48" t="e">
        <f t="shared" si="26"/>
        <v>#VALUE!</v>
      </c>
      <c r="CV6" s="48" t="e">
        <f t="shared" si="27"/>
        <v>#VALUE!</v>
      </c>
      <c r="CW6" s="48" t="e">
        <f t="shared" si="28"/>
        <v>#VALUE!</v>
      </c>
      <c r="CX6" s="48" t="e">
        <f t="shared" si="29"/>
        <v>#VALUE!</v>
      </c>
      <c r="CY6" s="96" t="e">
        <f t="shared" si="30"/>
        <v>#VALUE!</v>
      </c>
      <c r="CZ6" s="96" t="e">
        <f t="shared" si="31"/>
        <v>#VALUE!</v>
      </c>
      <c r="DA6" s="96" t="e">
        <f t="shared" si="32"/>
        <v>#VALUE!</v>
      </c>
    </row>
    <row r="7" spans="1:16383" ht="15.75" thickBot="1" x14ac:dyDescent="0.3">
      <c r="BF7" s="98"/>
      <c r="CX7" s="97" t="s">
        <v>132</v>
      </c>
      <c r="CY7" s="99" t="e">
        <f>SUM(CY5:CY5)</f>
        <v>#VALUE!</v>
      </c>
      <c r="CZ7" s="99" t="e">
        <f>SUM(CZ5:CZ6)</f>
        <v>#VALUE!</v>
      </c>
      <c r="DA7" s="99" t="e">
        <f>SUM(DA5:DA6)</f>
        <v>#VALUE!</v>
      </c>
      <c r="DB7" s="100" t="e">
        <f>CY7/CZ7</f>
        <v>#VALUE!</v>
      </c>
    </row>
    <row r="8" spans="1:16383" ht="15.75" thickTop="1" x14ac:dyDescent="0.25"/>
  </sheetData>
  <autoFilter ref="A4:XFC5"/>
  <mergeCells count="13">
    <mergeCell ref="CR2:DA2"/>
    <mergeCell ref="M3:N3"/>
    <mergeCell ref="AB3:AE3"/>
    <mergeCell ref="AF3:AI3"/>
    <mergeCell ref="CA3:CA4"/>
    <mergeCell ref="CB3:CB4"/>
    <mergeCell ref="CC3:CC4"/>
    <mergeCell ref="CC1:CP1"/>
    <mergeCell ref="B2:K2"/>
    <mergeCell ref="AB2:AL2"/>
    <mergeCell ref="AN2:AY2"/>
    <mergeCell ref="BA2:BL2"/>
    <mergeCell ref="BN2:BY2"/>
  </mergeCells>
  <pageMargins left="0.25" right="0.25" top="0.75" bottom="0.75" header="0.3" footer="0.3"/>
  <pageSetup scale="3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">
    <tabColor theme="1"/>
  </sheetPr>
  <dimension ref="B1:AE100"/>
  <sheetViews>
    <sheetView showGridLines="0" zoomScale="115" zoomScaleNormal="115" workbookViewId="0">
      <selection activeCell="AH15" sqref="AH15"/>
    </sheetView>
  </sheetViews>
  <sheetFormatPr defaultRowHeight="12" customHeight="1" x14ac:dyDescent="0.25"/>
  <cols>
    <col min="1" max="1" width="3.7109375" style="2" customWidth="1"/>
    <col min="2" max="2" width="6.7109375" style="3" bestFit="1" customWidth="1"/>
    <col min="3" max="3" width="10.7109375" style="3" customWidth="1"/>
    <col min="4" max="4" width="2.7109375" style="2" customWidth="1"/>
    <col min="5" max="5" width="6.7109375" style="2" bestFit="1" customWidth="1"/>
    <col min="6" max="6" width="10.7109375" style="2" customWidth="1"/>
    <col min="7" max="7" width="2.7109375" style="2" customWidth="1"/>
    <col min="8" max="8" width="4.85546875" style="2" customWidth="1"/>
    <col min="9" max="10" width="10.7109375" style="2" customWidth="1"/>
    <col min="11" max="11" width="6.42578125" style="2" bestFit="1" customWidth="1"/>
    <col min="12" max="12" width="4" style="2" bestFit="1" customWidth="1"/>
    <col min="13" max="13" width="7.85546875" style="2" bestFit="1" customWidth="1"/>
    <col min="14" max="14" width="7.28515625" style="2" bestFit="1" customWidth="1"/>
    <col min="15" max="15" width="5.140625" style="2" bestFit="1" customWidth="1"/>
    <col min="16" max="22" width="9.140625" style="2"/>
    <col min="23" max="23" width="3" bestFit="1" customWidth="1"/>
    <col min="24" max="24" width="6.140625" bestFit="1" customWidth="1"/>
    <col min="25" max="25" width="5.7109375" bestFit="1" customWidth="1"/>
    <col min="26" max="26" width="4" bestFit="1" customWidth="1"/>
    <col min="27" max="16384" width="9.140625" style="2"/>
  </cols>
  <sheetData>
    <row r="1" spans="2:31" ht="15.75" thickBot="1" x14ac:dyDescent="0.3">
      <c r="B1" s="1" t="s">
        <v>1</v>
      </c>
      <c r="E1" s="1" t="s">
        <v>1</v>
      </c>
      <c r="F1" s="1" t="s">
        <v>0</v>
      </c>
    </row>
    <row r="2" spans="2:31" ht="15" x14ac:dyDescent="0.25">
      <c r="B2" s="4" t="s">
        <v>2</v>
      </c>
      <c r="C2" s="4" t="s">
        <v>3</v>
      </c>
      <c r="E2" s="4" t="s">
        <v>2</v>
      </c>
      <c r="F2" s="4" t="s">
        <v>3</v>
      </c>
      <c r="H2" s="4" t="s">
        <v>1332</v>
      </c>
      <c r="L2" s="5"/>
      <c r="M2" s="6"/>
      <c r="N2" s="7"/>
      <c r="O2" s="7"/>
      <c r="AB2"/>
      <c r="AC2" s="8"/>
      <c r="AD2" s="9"/>
      <c r="AE2" s="10"/>
    </row>
    <row r="3" spans="2:31" ht="12" hidden="1" customHeight="1" x14ac:dyDescent="0.25">
      <c r="B3" s="101" t="s">
        <v>1468</v>
      </c>
      <c r="C3" s="197">
        <v>72.239999999999995</v>
      </c>
      <c r="D3"/>
      <c r="E3" s="101" t="str">
        <f>B3</f>
        <v>Z2</v>
      </c>
      <c r="F3" s="197">
        <v>72.239999999999995</v>
      </c>
      <c r="H3" s="194">
        <f t="shared" ref="H3:H26" si="0">C3-F3</f>
        <v>0</v>
      </c>
    </row>
    <row r="4" spans="2:31" ht="12" hidden="1" customHeight="1" x14ac:dyDescent="0.25">
      <c r="B4" s="101" t="s">
        <v>1469</v>
      </c>
      <c r="C4" s="197">
        <v>86.23</v>
      </c>
      <c r="D4"/>
      <c r="E4" s="101" t="str">
        <f t="shared" ref="E4:E36" si="1">B4</f>
        <v>H3</v>
      </c>
      <c r="F4" s="197">
        <v>86.23</v>
      </c>
      <c r="H4" s="194">
        <f t="shared" si="0"/>
        <v>0</v>
      </c>
    </row>
    <row r="5" spans="2:31" ht="12" hidden="1" customHeight="1" x14ac:dyDescent="0.25">
      <c r="B5" s="101" t="s">
        <v>1470</v>
      </c>
      <c r="C5" s="197">
        <v>86.2</v>
      </c>
      <c r="D5"/>
      <c r="E5" s="101" t="str">
        <f t="shared" si="1"/>
        <v>K3</v>
      </c>
      <c r="F5" s="197">
        <v>86.2</v>
      </c>
      <c r="H5" s="194">
        <f t="shared" si="0"/>
        <v>0</v>
      </c>
    </row>
    <row r="6" spans="2:31" ht="12" hidden="1" customHeight="1" x14ac:dyDescent="0.25">
      <c r="B6" s="101" t="s">
        <v>1471</v>
      </c>
      <c r="C6" s="197">
        <v>83.9</v>
      </c>
      <c r="D6"/>
      <c r="E6" s="101" t="str">
        <f t="shared" si="1"/>
        <v>N3</v>
      </c>
      <c r="F6" s="197">
        <v>83.9</v>
      </c>
      <c r="H6" s="194">
        <f t="shared" si="0"/>
        <v>0</v>
      </c>
    </row>
    <row r="7" spans="2:31" ht="12" hidden="1" customHeight="1" x14ac:dyDescent="0.25">
      <c r="B7" s="101" t="s">
        <v>1472</v>
      </c>
      <c r="C7" s="197">
        <v>81.95</v>
      </c>
      <c r="D7"/>
      <c r="E7" s="101" t="str">
        <f t="shared" si="1"/>
        <v>V3</v>
      </c>
      <c r="F7" s="197">
        <v>81.95</v>
      </c>
      <c r="H7" s="194">
        <f t="shared" si="0"/>
        <v>0</v>
      </c>
    </row>
    <row r="8" spans="2:31" ht="12" hidden="1" customHeight="1" x14ac:dyDescent="0.25">
      <c r="B8" s="101" t="s">
        <v>1473</v>
      </c>
      <c r="C8" s="197">
        <v>79.38</v>
      </c>
      <c r="D8"/>
      <c r="E8" s="101" t="str">
        <f t="shared" si="1"/>
        <v>Z3</v>
      </c>
      <c r="F8" s="197">
        <v>79.38</v>
      </c>
      <c r="H8" s="194">
        <f t="shared" si="0"/>
        <v>0</v>
      </c>
    </row>
    <row r="9" spans="2:31" ht="12" hidden="1" customHeight="1" x14ac:dyDescent="0.25">
      <c r="B9" s="101" t="s">
        <v>1474</v>
      </c>
      <c r="C9" s="197">
        <v>91.02</v>
      </c>
      <c r="D9"/>
      <c r="E9" s="101" t="str">
        <f t="shared" si="1"/>
        <v>H4</v>
      </c>
      <c r="F9" s="197">
        <v>91.02</v>
      </c>
      <c r="H9" s="194">
        <f t="shared" si="0"/>
        <v>0</v>
      </c>
    </row>
    <row r="10" spans="2:31" ht="12" hidden="1" customHeight="1" x14ac:dyDescent="0.25">
      <c r="B10" s="101" t="s">
        <v>1475</v>
      </c>
      <c r="C10" s="197">
        <v>91.84</v>
      </c>
      <c r="D10"/>
      <c r="E10" s="101" t="str">
        <f t="shared" si="1"/>
        <v>K4</v>
      </c>
      <c r="F10" s="197">
        <v>91.84</v>
      </c>
      <c r="H10" s="194">
        <f t="shared" si="0"/>
        <v>0</v>
      </c>
    </row>
    <row r="11" spans="2:31" ht="12" hidden="1" customHeight="1" x14ac:dyDescent="0.25">
      <c r="B11" s="101" t="s">
        <v>1476</v>
      </c>
      <c r="C11" s="197">
        <v>80.89</v>
      </c>
      <c r="D11"/>
      <c r="E11" s="101" t="str">
        <f t="shared" si="1"/>
        <v>N4</v>
      </c>
      <c r="F11" s="197">
        <v>80.89</v>
      </c>
      <c r="H11" s="194">
        <f t="shared" si="0"/>
        <v>0</v>
      </c>
    </row>
    <row r="12" spans="2:31" ht="12" hidden="1" customHeight="1" x14ac:dyDescent="0.25">
      <c r="B12" s="101" t="s">
        <v>1477</v>
      </c>
      <c r="C12" s="197">
        <v>60.21</v>
      </c>
      <c r="D12"/>
      <c r="E12" s="101" t="str">
        <f t="shared" si="1"/>
        <v>Z4</v>
      </c>
      <c r="F12" s="197">
        <v>60.21</v>
      </c>
      <c r="H12" s="194">
        <f t="shared" si="0"/>
        <v>0</v>
      </c>
    </row>
    <row r="13" spans="2:31" ht="12" hidden="1" customHeight="1" x14ac:dyDescent="0.25">
      <c r="B13" s="101" t="s">
        <v>1478</v>
      </c>
      <c r="C13" s="197">
        <v>63.8</v>
      </c>
      <c r="D13"/>
      <c r="E13" s="101" t="str">
        <f t="shared" si="1"/>
        <v>H5</v>
      </c>
      <c r="F13" s="197">
        <v>63.8</v>
      </c>
      <c r="H13" s="194">
        <f t="shared" si="0"/>
        <v>0</v>
      </c>
    </row>
    <row r="14" spans="2:31" ht="12" hidden="1" customHeight="1" x14ac:dyDescent="0.25">
      <c r="B14" s="101" t="s">
        <v>1479</v>
      </c>
      <c r="C14" s="197">
        <v>64.010000000000005</v>
      </c>
      <c r="D14"/>
      <c r="E14" s="101" t="str">
        <f t="shared" si="1"/>
        <v>K5</v>
      </c>
      <c r="F14" s="197">
        <v>64.010000000000005</v>
      </c>
      <c r="H14" s="194">
        <f t="shared" si="0"/>
        <v>0</v>
      </c>
    </row>
    <row r="15" spans="2:31" ht="12" hidden="1" customHeight="1" x14ac:dyDescent="0.25">
      <c r="B15" s="101" t="s">
        <v>1480</v>
      </c>
      <c r="C15" s="197">
        <v>64.59</v>
      </c>
      <c r="D15"/>
      <c r="E15" s="101" t="str">
        <f t="shared" si="1"/>
        <v>N5</v>
      </c>
      <c r="F15" s="197">
        <v>64.59</v>
      </c>
      <c r="H15" s="194">
        <f t="shared" si="0"/>
        <v>0</v>
      </c>
    </row>
    <row r="16" spans="2:31" ht="12" hidden="1" customHeight="1" x14ac:dyDescent="0.25">
      <c r="B16" s="101" t="s">
        <v>1481</v>
      </c>
      <c r="C16" s="197">
        <v>62.27</v>
      </c>
      <c r="D16"/>
      <c r="E16" s="101" t="str">
        <f t="shared" si="1"/>
        <v>Z5</v>
      </c>
      <c r="F16" s="197">
        <v>62.27</v>
      </c>
      <c r="H16" s="194">
        <f t="shared" si="0"/>
        <v>0</v>
      </c>
    </row>
    <row r="17" spans="2:8" ht="12" hidden="1" customHeight="1" x14ac:dyDescent="0.25">
      <c r="B17" s="101" t="s">
        <v>1482</v>
      </c>
      <c r="C17" s="197">
        <v>58.21</v>
      </c>
      <c r="D17"/>
      <c r="E17" s="101" t="str">
        <f t="shared" si="1"/>
        <v>H6</v>
      </c>
      <c r="F17" s="197">
        <v>58.21</v>
      </c>
      <c r="H17" s="194">
        <f t="shared" si="0"/>
        <v>0</v>
      </c>
    </row>
    <row r="18" spans="2:8" ht="12" hidden="1" customHeight="1" x14ac:dyDescent="0.25">
      <c r="B18" s="101" t="s">
        <v>1483</v>
      </c>
      <c r="C18" s="197">
        <v>61.63</v>
      </c>
      <c r="D18"/>
      <c r="E18" s="101" t="str">
        <f t="shared" si="1"/>
        <v>K6</v>
      </c>
      <c r="F18" s="197">
        <v>61.63</v>
      </c>
      <c r="H18" s="194">
        <f t="shared" si="0"/>
        <v>0</v>
      </c>
    </row>
    <row r="19" spans="2:8" ht="12" hidden="1" customHeight="1" x14ac:dyDescent="0.25">
      <c r="B19" s="101" t="s">
        <v>1484</v>
      </c>
      <c r="C19" s="197">
        <v>63.04</v>
      </c>
      <c r="D19"/>
      <c r="E19" s="101" t="str">
        <f t="shared" si="1"/>
        <v>N6</v>
      </c>
      <c r="F19" s="197">
        <v>63.04</v>
      </c>
      <c r="H19" s="194">
        <f t="shared" si="0"/>
        <v>0</v>
      </c>
    </row>
    <row r="20" spans="2:8" ht="12" hidden="1" customHeight="1" x14ac:dyDescent="0.25">
      <c r="B20" s="101" t="s">
        <v>1485</v>
      </c>
      <c r="C20" s="197">
        <v>68.900000000000006</v>
      </c>
      <c r="D20"/>
      <c r="E20" s="101" t="str">
        <f t="shared" si="1"/>
        <v>Z6</v>
      </c>
      <c r="F20" s="197">
        <v>68.900000000000006</v>
      </c>
      <c r="H20" s="194">
        <f t="shared" si="0"/>
        <v>0</v>
      </c>
    </row>
    <row r="21" spans="2:8" ht="12" hidden="1" customHeight="1" x14ac:dyDescent="0.25">
      <c r="B21" s="101" t="s">
        <v>1486</v>
      </c>
      <c r="C21" s="197">
        <v>76.900000000000006</v>
      </c>
      <c r="D21"/>
      <c r="E21" s="101" t="str">
        <f t="shared" si="1"/>
        <v>H7</v>
      </c>
      <c r="F21" s="197">
        <v>76.900000000000006</v>
      </c>
      <c r="H21" s="194">
        <f t="shared" si="0"/>
        <v>0</v>
      </c>
    </row>
    <row r="22" spans="2:8" ht="12" hidden="1" customHeight="1" x14ac:dyDescent="0.25">
      <c r="B22" s="101" t="s">
        <v>1333</v>
      </c>
      <c r="C22" s="197">
        <v>78.989999999999995</v>
      </c>
      <c r="D22"/>
      <c r="E22" s="101" t="str">
        <f t="shared" si="1"/>
        <v>K7</v>
      </c>
      <c r="F22" s="197">
        <v>78.989999999999995</v>
      </c>
      <c r="H22" s="194">
        <f t="shared" si="0"/>
        <v>0</v>
      </c>
    </row>
    <row r="23" spans="2:8" ht="12" hidden="1" customHeight="1" x14ac:dyDescent="0.25">
      <c r="B23" s="101" t="s">
        <v>1487</v>
      </c>
      <c r="C23" s="197">
        <v>71.349999999999994</v>
      </c>
      <c r="D23"/>
      <c r="E23" s="101" t="str">
        <f t="shared" si="1"/>
        <v>N7</v>
      </c>
      <c r="F23" s="197">
        <v>71.349999999999994</v>
      </c>
      <c r="H23" s="194">
        <f t="shared" si="0"/>
        <v>0</v>
      </c>
    </row>
    <row r="24" spans="2:8" ht="12" hidden="1" customHeight="1" x14ac:dyDescent="0.25">
      <c r="B24" s="101" t="s">
        <v>1334</v>
      </c>
      <c r="C24" s="197">
        <v>75.17</v>
      </c>
      <c r="D24"/>
      <c r="E24" s="101" t="str">
        <f t="shared" si="1"/>
        <v>Z7</v>
      </c>
      <c r="F24" s="197">
        <v>75.17</v>
      </c>
      <c r="H24" s="194">
        <f t="shared" si="0"/>
        <v>0</v>
      </c>
    </row>
    <row r="25" spans="2:8" ht="12" hidden="1" customHeight="1" x14ac:dyDescent="0.25">
      <c r="B25" s="101" t="s">
        <v>1335</v>
      </c>
      <c r="C25" s="197">
        <v>84.2</v>
      </c>
      <c r="D25"/>
      <c r="E25" s="101" t="str">
        <f t="shared" si="1"/>
        <v>H8</v>
      </c>
      <c r="F25" s="197">
        <v>84.2</v>
      </c>
      <c r="H25" s="194">
        <f t="shared" si="0"/>
        <v>0</v>
      </c>
    </row>
    <row r="26" spans="2:8" ht="12" hidden="1" customHeight="1" x14ac:dyDescent="0.25">
      <c r="B26" s="101" t="s">
        <v>1336</v>
      </c>
      <c r="C26" s="197">
        <v>84.68</v>
      </c>
      <c r="D26"/>
      <c r="E26" s="101" t="str">
        <f t="shared" si="1"/>
        <v>K8</v>
      </c>
      <c r="F26" s="197">
        <v>84.68</v>
      </c>
      <c r="H26" s="194">
        <f t="shared" si="0"/>
        <v>0</v>
      </c>
    </row>
    <row r="27" spans="2:8" ht="12" customHeight="1" x14ac:dyDescent="0.25">
      <c r="B27" s="3" t="s">
        <v>5</v>
      </c>
      <c r="C27" s="13">
        <v>83.76</v>
      </c>
      <c r="D27"/>
      <c r="E27" s="101" t="str">
        <f t="shared" si="1"/>
        <v>N8</v>
      </c>
      <c r="F27" s="13">
        <v>83.7</v>
      </c>
      <c r="H27" s="194">
        <f>C27-F27</f>
        <v>6.0000000000002274E-2</v>
      </c>
    </row>
    <row r="28" spans="2:8" ht="12" customHeight="1" x14ac:dyDescent="0.25">
      <c r="B28" s="3" t="s">
        <v>6</v>
      </c>
      <c r="C28" s="13">
        <v>80.11</v>
      </c>
      <c r="D28"/>
      <c r="E28" s="101" t="str">
        <f t="shared" si="1"/>
        <v>Z8</v>
      </c>
      <c r="F28" s="13">
        <v>79.86</v>
      </c>
      <c r="H28" s="194">
        <f t="shared" ref="H28:H36" si="2">C28-F28</f>
        <v>0.25</v>
      </c>
    </row>
    <row r="29" spans="2:8" ht="12" customHeight="1" x14ac:dyDescent="0.25">
      <c r="B29" s="3" t="s">
        <v>7</v>
      </c>
      <c r="C29" s="13">
        <v>79.91</v>
      </c>
      <c r="D29"/>
      <c r="E29" s="101" t="str">
        <f t="shared" si="1"/>
        <v>H9</v>
      </c>
      <c r="F29" s="13">
        <v>79.650000000000006</v>
      </c>
      <c r="H29" s="194">
        <f t="shared" si="2"/>
        <v>0.25999999999999091</v>
      </c>
    </row>
    <row r="30" spans="2:8" ht="12" customHeight="1" x14ac:dyDescent="0.25">
      <c r="B30" s="3" t="s">
        <v>8</v>
      </c>
      <c r="C30" s="13">
        <v>80.13</v>
      </c>
      <c r="D30"/>
      <c r="E30" s="101" t="str">
        <f t="shared" si="1"/>
        <v>K9</v>
      </c>
      <c r="F30" s="13">
        <v>79.88</v>
      </c>
      <c r="H30" s="194">
        <f t="shared" si="2"/>
        <v>0.25</v>
      </c>
    </row>
    <row r="31" spans="2:8" ht="12" customHeight="1" x14ac:dyDescent="0.25">
      <c r="B31" s="3" t="s">
        <v>9</v>
      </c>
      <c r="C31" s="13">
        <v>80.25</v>
      </c>
      <c r="D31"/>
      <c r="E31" s="101" t="str">
        <f t="shared" si="1"/>
        <v>N9</v>
      </c>
      <c r="F31" s="13">
        <v>79.989999999999995</v>
      </c>
      <c r="H31" s="194">
        <f t="shared" si="2"/>
        <v>0.26000000000000512</v>
      </c>
    </row>
    <row r="32" spans="2:8" ht="12" customHeight="1" x14ac:dyDescent="0.25">
      <c r="B32" s="3" t="s">
        <v>10</v>
      </c>
      <c r="C32" s="13">
        <v>75</v>
      </c>
      <c r="D32"/>
      <c r="E32" s="101" t="str">
        <f t="shared" si="1"/>
        <v>Z9</v>
      </c>
      <c r="F32" s="13">
        <v>74.959999999999994</v>
      </c>
      <c r="H32" s="194">
        <f t="shared" si="2"/>
        <v>4.0000000000006253E-2</v>
      </c>
    </row>
    <row r="33" spans="2:8" ht="12" customHeight="1" x14ac:dyDescent="0.25">
      <c r="B33" s="3" t="s">
        <v>11</v>
      </c>
      <c r="C33" s="13">
        <v>75.05</v>
      </c>
      <c r="D33"/>
      <c r="E33" s="101" t="str">
        <f t="shared" si="1"/>
        <v>H0</v>
      </c>
      <c r="F33" s="13">
        <v>75.010000000000005</v>
      </c>
      <c r="H33" s="194">
        <f t="shared" si="2"/>
        <v>3.9999999999992042E-2</v>
      </c>
    </row>
    <row r="34" spans="2:8" ht="12" customHeight="1" x14ac:dyDescent="0.25">
      <c r="B34" s="3" t="s">
        <v>12</v>
      </c>
      <c r="C34" s="13">
        <v>75.47</v>
      </c>
      <c r="D34"/>
      <c r="E34" s="101" t="str">
        <f t="shared" si="1"/>
        <v>K0</v>
      </c>
      <c r="F34" s="13">
        <v>75.430000000000007</v>
      </c>
      <c r="H34" s="194">
        <f t="shared" si="2"/>
        <v>3.9999999999992042E-2</v>
      </c>
    </row>
    <row r="35" spans="2:8" ht="12" customHeight="1" x14ac:dyDescent="0.25">
      <c r="B35" s="3" t="s">
        <v>13</v>
      </c>
      <c r="C35" s="13">
        <v>75.41</v>
      </c>
      <c r="D35"/>
      <c r="E35" s="101" t="str">
        <f t="shared" si="1"/>
        <v>N0</v>
      </c>
      <c r="F35" s="13">
        <v>75.37</v>
      </c>
      <c r="H35" s="194">
        <f t="shared" si="2"/>
        <v>3.9999999999992042E-2</v>
      </c>
    </row>
    <row r="36" spans="2:8" ht="12" customHeight="1" x14ac:dyDescent="0.25">
      <c r="B36" s="3" t="s">
        <v>14</v>
      </c>
      <c r="C36" s="13">
        <v>72.86</v>
      </c>
      <c r="D36"/>
      <c r="E36" s="101" t="str">
        <f t="shared" si="1"/>
        <v>Z0</v>
      </c>
      <c r="F36" s="13">
        <v>72.819999999999993</v>
      </c>
      <c r="H36" s="194">
        <f t="shared" si="2"/>
        <v>4.0000000000006253E-2</v>
      </c>
    </row>
    <row r="37" spans="2:8" ht="12" customHeight="1" x14ac:dyDescent="0.25">
      <c r="B37" s="2"/>
      <c r="C37" s="2"/>
    </row>
    <row r="38" spans="2:8" ht="12" customHeight="1" x14ac:dyDescent="0.25">
      <c r="B38" s="2"/>
      <c r="C38" s="2"/>
    </row>
    <row r="39" spans="2:8" ht="12" customHeight="1" x14ac:dyDescent="0.25">
      <c r="B39" s="2"/>
      <c r="C39" s="2"/>
    </row>
    <row r="40" spans="2:8" ht="12" customHeight="1" x14ac:dyDescent="0.25">
      <c r="B40" s="2"/>
      <c r="C40" s="2"/>
    </row>
    <row r="41" spans="2:8" ht="12" customHeight="1" x14ac:dyDescent="0.25">
      <c r="B41" s="2"/>
      <c r="C41" s="2"/>
    </row>
    <row r="42" spans="2:8" ht="12" customHeight="1" x14ac:dyDescent="0.25">
      <c r="B42" s="2"/>
      <c r="C42" s="2"/>
    </row>
    <row r="43" spans="2:8" ht="12" customHeight="1" x14ac:dyDescent="0.25">
      <c r="B43" s="2"/>
      <c r="C43" s="2"/>
    </row>
    <row r="44" spans="2:8" ht="12" customHeight="1" x14ac:dyDescent="0.25">
      <c r="B44" s="2"/>
      <c r="C44" s="2"/>
    </row>
    <row r="45" spans="2:8" ht="12" customHeight="1" x14ac:dyDescent="0.25">
      <c r="B45" s="2"/>
      <c r="C45" s="2"/>
    </row>
    <row r="46" spans="2:8" ht="12" customHeight="1" x14ac:dyDescent="0.25">
      <c r="B46" s="2"/>
      <c r="C46" s="2"/>
    </row>
    <row r="47" spans="2:8" ht="12" customHeight="1" x14ac:dyDescent="0.25">
      <c r="B47" s="2"/>
      <c r="C47" s="2"/>
    </row>
    <row r="48" spans="2:8" ht="12" customHeight="1" x14ac:dyDescent="0.25">
      <c r="B48" s="2"/>
      <c r="C48" s="2"/>
    </row>
    <row r="49" spans="2:4" ht="12" customHeight="1" x14ac:dyDescent="0.25">
      <c r="B49" s="2"/>
      <c r="C49" s="2"/>
    </row>
    <row r="50" spans="2:4" ht="12" customHeight="1" x14ac:dyDescent="0.25">
      <c r="B50" s="2"/>
      <c r="C50" s="2"/>
    </row>
    <row r="51" spans="2:4" ht="12" customHeight="1" x14ac:dyDescent="0.25">
      <c r="D51"/>
    </row>
    <row r="52" spans="2:4" ht="12" customHeight="1" x14ac:dyDescent="0.25">
      <c r="B52" s="14"/>
      <c r="C52" s="15"/>
      <c r="D52"/>
    </row>
    <row r="53" spans="2:4" ht="12" customHeight="1" x14ac:dyDescent="0.25">
      <c r="D53"/>
    </row>
    <row r="54" spans="2:4" ht="12" customHeight="1" x14ac:dyDescent="0.25">
      <c r="B54" s="14"/>
      <c r="C54" s="15"/>
      <c r="D54"/>
    </row>
    <row r="55" spans="2:4" ht="12" customHeight="1" x14ac:dyDescent="0.25">
      <c r="B55" s="2"/>
      <c r="C55"/>
      <c r="D55"/>
    </row>
    <row r="56" spans="2:4" ht="12" customHeight="1" x14ac:dyDescent="0.25">
      <c r="B56" s="2"/>
      <c r="C56"/>
      <c r="D56"/>
    </row>
    <row r="57" spans="2:4" ht="12" customHeight="1" x14ac:dyDescent="0.25">
      <c r="B57" s="2"/>
      <c r="C57"/>
      <c r="D57"/>
    </row>
    <row r="58" spans="2:4" ht="12" customHeight="1" x14ac:dyDescent="0.25">
      <c r="B58" s="2"/>
      <c r="C58"/>
      <c r="D58"/>
    </row>
    <row r="59" spans="2:4" ht="12" customHeight="1" x14ac:dyDescent="0.25">
      <c r="B59" s="2"/>
      <c r="C59"/>
      <c r="D59"/>
    </row>
    <row r="60" spans="2:4" ht="12" customHeight="1" x14ac:dyDescent="0.25">
      <c r="B60" s="2"/>
      <c r="C60"/>
      <c r="D60"/>
    </row>
    <row r="61" spans="2:4" ht="12" customHeight="1" x14ac:dyDescent="0.25">
      <c r="B61" s="2"/>
      <c r="C61"/>
      <c r="D61"/>
    </row>
    <row r="62" spans="2:4" ht="12" customHeight="1" x14ac:dyDescent="0.25">
      <c r="B62" s="2"/>
      <c r="C62"/>
      <c r="D62"/>
    </row>
    <row r="63" spans="2:4" ht="12" customHeight="1" x14ac:dyDescent="0.25">
      <c r="B63" s="2"/>
      <c r="C63"/>
      <c r="D63"/>
    </row>
    <row r="64" spans="2:4" ht="12" customHeight="1" x14ac:dyDescent="0.25">
      <c r="B64" s="2"/>
      <c r="C64"/>
      <c r="D64"/>
    </row>
    <row r="65" spans="2:4" ht="12" customHeight="1" x14ac:dyDescent="0.25">
      <c r="B65" s="2"/>
      <c r="C65"/>
      <c r="D65"/>
    </row>
    <row r="66" spans="2:4" ht="12" customHeight="1" x14ac:dyDescent="0.25">
      <c r="B66" s="2"/>
      <c r="C66"/>
      <c r="D66"/>
    </row>
    <row r="67" spans="2:4" ht="12" customHeight="1" x14ac:dyDescent="0.25">
      <c r="B67" s="2"/>
      <c r="C67"/>
      <c r="D67"/>
    </row>
    <row r="68" spans="2:4" ht="12" customHeight="1" x14ac:dyDescent="0.25">
      <c r="B68" s="2"/>
      <c r="C68"/>
      <c r="D68"/>
    </row>
    <row r="69" spans="2:4" ht="12" customHeight="1" x14ac:dyDescent="0.25">
      <c r="B69" s="2"/>
      <c r="C69"/>
      <c r="D69"/>
    </row>
    <row r="70" spans="2:4" ht="12" customHeight="1" x14ac:dyDescent="0.25">
      <c r="B70" s="2"/>
      <c r="C70"/>
      <c r="D70"/>
    </row>
    <row r="71" spans="2:4" ht="12" customHeight="1" x14ac:dyDescent="0.25">
      <c r="B71" s="2"/>
      <c r="C71"/>
      <c r="D71"/>
    </row>
    <row r="72" spans="2:4" ht="12" customHeight="1" x14ac:dyDescent="0.25">
      <c r="B72" s="2"/>
      <c r="C72"/>
      <c r="D72"/>
    </row>
    <row r="73" spans="2:4" ht="12" customHeight="1" x14ac:dyDescent="0.25">
      <c r="B73" s="2"/>
      <c r="C73"/>
      <c r="D73"/>
    </row>
    <row r="74" spans="2:4" ht="12" customHeight="1" x14ac:dyDescent="0.25">
      <c r="B74" s="2"/>
      <c r="C74"/>
      <c r="D74"/>
    </row>
    <row r="75" spans="2:4" ht="12" customHeight="1" x14ac:dyDescent="0.25">
      <c r="B75" s="2"/>
      <c r="C75"/>
      <c r="D75"/>
    </row>
    <row r="76" spans="2:4" ht="12" customHeight="1" x14ac:dyDescent="0.25">
      <c r="B76" s="2"/>
      <c r="C76"/>
      <c r="D76"/>
    </row>
    <row r="77" spans="2:4" ht="12" customHeight="1" x14ac:dyDescent="0.25">
      <c r="B77" s="2"/>
      <c r="C77"/>
      <c r="D77"/>
    </row>
    <row r="78" spans="2:4" ht="12" customHeight="1" x14ac:dyDescent="0.25">
      <c r="B78" s="2"/>
      <c r="C78"/>
      <c r="D78"/>
    </row>
    <row r="79" spans="2:4" ht="12" customHeight="1" x14ac:dyDescent="0.25">
      <c r="B79" s="2"/>
      <c r="C79"/>
      <c r="D79"/>
    </row>
    <row r="80" spans="2:4" ht="12" customHeight="1" x14ac:dyDescent="0.25">
      <c r="B80" s="2"/>
      <c r="C80"/>
      <c r="D80"/>
    </row>
    <row r="81" spans="2:4" ht="12" customHeight="1" x14ac:dyDescent="0.25">
      <c r="B81" s="2"/>
      <c r="C81"/>
      <c r="D81"/>
    </row>
    <row r="82" spans="2:4" ht="12" customHeight="1" x14ac:dyDescent="0.25">
      <c r="B82" s="2"/>
      <c r="C82" s="2"/>
    </row>
    <row r="83" spans="2:4" ht="12" customHeight="1" x14ac:dyDescent="0.25">
      <c r="B83" s="2"/>
      <c r="C83" s="2"/>
    </row>
    <row r="84" spans="2:4" ht="12" customHeight="1" x14ac:dyDescent="0.25">
      <c r="B84" s="2"/>
      <c r="C84" s="2"/>
    </row>
    <row r="85" spans="2:4" ht="12" customHeight="1" x14ac:dyDescent="0.25">
      <c r="B85" s="2"/>
      <c r="C85" s="2"/>
    </row>
    <row r="86" spans="2:4" ht="12" customHeight="1" x14ac:dyDescent="0.25">
      <c r="B86" s="2"/>
      <c r="C86" s="2"/>
    </row>
    <row r="87" spans="2:4" ht="12" customHeight="1" x14ac:dyDescent="0.25">
      <c r="B87" s="2"/>
      <c r="C87" s="2"/>
    </row>
    <row r="88" spans="2:4" ht="12" customHeight="1" x14ac:dyDescent="0.25">
      <c r="B88" s="2"/>
      <c r="C88" s="2"/>
    </row>
    <row r="89" spans="2:4" ht="12" customHeight="1" x14ac:dyDescent="0.25">
      <c r="B89" s="2"/>
      <c r="C89" s="2"/>
    </row>
    <row r="90" spans="2:4" ht="12" customHeight="1" x14ac:dyDescent="0.25">
      <c r="B90" s="2"/>
      <c r="C90" s="2"/>
    </row>
    <row r="91" spans="2:4" ht="12" customHeight="1" x14ac:dyDescent="0.25">
      <c r="B91" s="2"/>
      <c r="C91" s="2"/>
    </row>
    <row r="92" spans="2:4" ht="12" customHeight="1" x14ac:dyDescent="0.25">
      <c r="B92" s="2"/>
      <c r="C92" s="2"/>
    </row>
    <row r="93" spans="2:4" ht="12" customHeight="1" x14ac:dyDescent="0.25">
      <c r="B93" s="2"/>
      <c r="C93" s="2"/>
    </row>
    <row r="94" spans="2:4" ht="12" customHeight="1" x14ac:dyDescent="0.25">
      <c r="B94" s="2"/>
      <c r="C94" s="2"/>
    </row>
    <row r="95" spans="2:4" ht="12" customHeight="1" x14ac:dyDescent="0.25">
      <c r="B95" s="2"/>
      <c r="C95" s="2"/>
    </row>
    <row r="96" spans="2:4" ht="12" customHeight="1" x14ac:dyDescent="0.25">
      <c r="B96" s="2"/>
      <c r="C96" s="2"/>
    </row>
    <row r="97" spans="2:3" ht="12" customHeight="1" x14ac:dyDescent="0.25">
      <c r="B97" s="2"/>
      <c r="C97" s="2"/>
    </row>
    <row r="98" spans="2:3" ht="12" customHeight="1" x14ac:dyDescent="0.25">
      <c r="B98" s="2"/>
      <c r="C98" s="2"/>
    </row>
    <row r="99" spans="2:3" ht="12" customHeight="1" x14ac:dyDescent="0.25">
      <c r="B99" s="2"/>
      <c r="C99" s="2"/>
    </row>
    <row r="100" spans="2:3" ht="12" customHeight="1" x14ac:dyDescent="0.25">
      <c r="B100" s="2"/>
      <c r="C100" s="2"/>
    </row>
  </sheetData>
  <conditionalFormatting sqref="H3:H36">
    <cfRule type="cellIs" dxfId="25" priority="1" operator="greaterThan">
      <formula>0</formula>
    </cfRule>
    <cfRule type="cellIs" dxfId="24" priority="2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/>
  </sheetPr>
  <dimension ref="A1:X45"/>
  <sheetViews>
    <sheetView workbookViewId="0">
      <selection activeCell="AH15" sqref="AH15"/>
    </sheetView>
  </sheetViews>
  <sheetFormatPr defaultRowHeight="15" x14ac:dyDescent="0.25"/>
  <cols>
    <col min="1" max="1" width="6" style="199" bestFit="1" customWidth="1"/>
    <col min="2" max="2" width="19.7109375" style="199" customWidth="1"/>
    <col min="3" max="3" width="11" style="199" customWidth="1"/>
    <col min="4" max="4" width="9.7109375" style="199" customWidth="1"/>
    <col min="5" max="5" width="9.85546875" style="199" customWidth="1"/>
    <col min="6" max="12" width="9.140625" style="199"/>
    <col min="13" max="13" width="16.85546875" style="199" bestFit="1" customWidth="1"/>
    <col min="14" max="14" width="12.7109375" style="199" bestFit="1" customWidth="1"/>
    <col min="15" max="15" width="9.140625" style="199"/>
    <col min="16" max="16" width="11" style="199" bestFit="1" customWidth="1"/>
    <col min="17" max="17" width="10.85546875" style="199" customWidth="1"/>
    <col min="18" max="18" width="10.5703125" style="199" bestFit="1" customWidth="1"/>
    <col min="19" max="19" width="11.28515625" style="199" bestFit="1" customWidth="1"/>
    <col min="20" max="20" width="9.28515625" style="199" bestFit="1" customWidth="1"/>
    <col min="21" max="21" width="9.140625" style="199"/>
    <col min="22" max="22" width="10.5703125" style="199" bestFit="1" customWidth="1"/>
    <col min="23" max="23" width="11.28515625" style="199" bestFit="1" customWidth="1"/>
    <col min="24" max="24" width="9.5703125" style="199" bestFit="1" customWidth="1"/>
    <col min="25" max="16384" width="9.140625" style="199"/>
  </cols>
  <sheetData>
    <row r="1" spans="1:24" x14ac:dyDescent="0.25">
      <c r="A1" s="198" t="s">
        <v>1488</v>
      </c>
      <c r="B1" s="354" t="s">
        <v>1489</v>
      </c>
      <c r="C1" s="354"/>
      <c r="D1" s="354"/>
      <c r="E1" s="354"/>
      <c r="F1" s="354"/>
      <c r="G1" s="354"/>
      <c r="H1" s="354"/>
      <c r="I1" s="354"/>
      <c r="L1" s="200" t="s">
        <v>1490</v>
      </c>
      <c r="M1" s="200" t="s">
        <v>1491</v>
      </c>
      <c r="N1" s="200" t="s">
        <v>1492</v>
      </c>
      <c r="O1" s="201" t="s">
        <v>1493</v>
      </c>
      <c r="P1" s="201" t="s">
        <v>1494</v>
      </c>
      <c r="R1" s="200" t="s">
        <v>1495</v>
      </c>
      <c r="S1" s="200" t="s">
        <v>1496</v>
      </c>
      <c r="T1" s="200" t="s">
        <v>132</v>
      </c>
      <c r="V1" s="202"/>
      <c r="W1" s="202"/>
      <c r="X1" s="202"/>
    </row>
    <row r="2" spans="1:24" x14ac:dyDescent="0.25">
      <c r="A2" s="198" t="s">
        <v>1497</v>
      </c>
      <c r="B2" s="354" t="s">
        <v>1498</v>
      </c>
      <c r="C2" s="354"/>
      <c r="D2" s="354"/>
      <c r="E2" s="354"/>
      <c r="F2" s="354"/>
      <c r="G2" s="354"/>
      <c r="H2" s="354"/>
      <c r="I2" s="354"/>
      <c r="L2" s="202" t="s">
        <v>1499</v>
      </c>
      <c r="M2" s="202" t="s">
        <v>1500</v>
      </c>
      <c r="N2" s="202" t="s">
        <v>5</v>
      </c>
      <c r="O2" s="355" t="s">
        <v>1501</v>
      </c>
      <c r="P2" s="356"/>
      <c r="R2" s="203" t="e">
        <v>#VALUE!</v>
      </c>
      <c r="S2" s="203" t="e">
        <v>#VALUE!</v>
      </c>
      <c r="T2" s="203" t="e">
        <f>R2+S2</f>
        <v>#VALUE!</v>
      </c>
      <c r="V2" s="203" t="e">
        <v>#VALUE!</v>
      </c>
      <c r="W2" s="203" t="e">
        <v>#VALUE!</v>
      </c>
      <c r="X2" s="203" t="e">
        <f t="shared" ref="X2:X12" si="0">V2+W2</f>
        <v>#VALUE!</v>
      </c>
    </row>
    <row r="3" spans="1:24" x14ac:dyDescent="0.25">
      <c r="A3" s="204"/>
      <c r="L3" s="202" t="s">
        <v>1502</v>
      </c>
      <c r="M3" s="202" t="s">
        <v>1500</v>
      </c>
      <c r="N3" s="202" t="s">
        <v>5</v>
      </c>
      <c r="O3" s="355" t="s">
        <v>1501</v>
      </c>
      <c r="P3" s="356"/>
      <c r="R3" s="203" t="e">
        <v>#VALUE!</v>
      </c>
      <c r="S3" s="203" t="e">
        <v>#VALUE!</v>
      </c>
      <c r="T3" s="203" t="e">
        <f t="shared" ref="T3:T12" si="1">R3+S3</f>
        <v>#VALUE!</v>
      </c>
      <c r="V3" s="203" t="e">
        <v>#VALUE!</v>
      </c>
      <c r="W3" s="203" t="e">
        <v>#VALUE!</v>
      </c>
      <c r="X3" s="203" t="e">
        <f t="shared" si="0"/>
        <v>#VALUE!</v>
      </c>
    </row>
    <row r="4" spans="1:24" x14ac:dyDescent="0.25">
      <c r="A4" s="204"/>
      <c r="D4" s="199" t="s">
        <v>1503</v>
      </c>
      <c r="L4" s="202" t="s">
        <v>1504</v>
      </c>
      <c r="M4" s="202" t="s">
        <v>1500</v>
      </c>
      <c r="N4" s="202" t="s">
        <v>5</v>
      </c>
      <c r="O4" s="355" t="s">
        <v>1501</v>
      </c>
      <c r="P4" s="356"/>
      <c r="R4" s="203" t="e">
        <v>#VALUE!</v>
      </c>
      <c r="S4" s="203" t="e">
        <v>#VALUE!</v>
      </c>
      <c r="T4" s="203" t="e">
        <f t="shared" si="1"/>
        <v>#VALUE!</v>
      </c>
      <c r="V4" s="203" t="e">
        <v>#VALUE!</v>
      </c>
      <c r="W4" s="203" t="e">
        <v>#VALUE!</v>
      </c>
      <c r="X4" s="203" t="e">
        <f t="shared" si="0"/>
        <v>#VALUE!</v>
      </c>
    </row>
    <row r="5" spans="1:24" x14ac:dyDescent="0.25">
      <c r="A5" s="204"/>
      <c r="B5" s="202" t="s">
        <v>1505</v>
      </c>
      <c r="C5" s="202" t="s">
        <v>1506</v>
      </c>
      <c r="D5" s="205">
        <v>2</v>
      </c>
      <c r="E5" s="205">
        <v>3</v>
      </c>
      <c r="F5" s="205">
        <v>4</v>
      </c>
      <c r="G5" s="205">
        <v>5</v>
      </c>
      <c r="H5" s="205">
        <v>6</v>
      </c>
      <c r="I5" s="205">
        <v>7</v>
      </c>
      <c r="L5" s="202" t="s">
        <v>1507</v>
      </c>
      <c r="M5" s="202" t="s">
        <v>1500</v>
      </c>
      <c r="N5" s="202" t="s">
        <v>5</v>
      </c>
      <c r="O5" s="206">
        <v>27.65</v>
      </c>
      <c r="P5" s="207">
        <v>111.41</v>
      </c>
      <c r="R5" s="203" t="e">
        <v>#VALUE!</v>
      </c>
      <c r="S5" s="203" t="e">
        <v>#VALUE!</v>
      </c>
      <c r="T5" s="203" t="e">
        <f t="shared" si="1"/>
        <v>#VALUE!</v>
      </c>
      <c r="V5" s="203" t="e">
        <v>#VALUE!</v>
      </c>
      <c r="W5" s="203" t="e">
        <v>#VALUE!</v>
      </c>
      <c r="X5" s="203" t="e">
        <f t="shared" si="0"/>
        <v>#VALUE!</v>
      </c>
    </row>
    <row r="6" spans="1:24" x14ac:dyDescent="0.25">
      <c r="A6" s="208">
        <v>1</v>
      </c>
      <c r="B6" s="202" t="s">
        <v>1508</v>
      </c>
      <c r="C6" s="205">
        <v>11</v>
      </c>
      <c r="D6" s="203" t="s">
        <v>1509</v>
      </c>
      <c r="E6" s="203" t="s">
        <v>1509</v>
      </c>
      <c r="F6" s="203" t="s">
        <v>1509</v>
      </c>
      <c r="G6" s="203"/>
      <c r="H6" s="203"/>
      <c r="I6" s="203"/>
      <c r="L6" s="202" t="s">
        <v>1510</v>
      </c>
      <c r="M6" s="202" t="s">
        <v>1500</v>
      </c>
      <c r="N6" s="202" t="s">
        <v>5</v>
      </c>
      <c r="O6" s="203">
        <v>9.5500000000000007</v>
      </c>
      <c r="P6" s="207">
        <v>93.31</v>
      </c>
      <c r="R6" s="203" t="e">
        <v>#VALUE!</v>
      </c>
      <c r="S6" s="203" t="e">
        <v>#VALUE!</v>
      </c>
      <c r="T6" s="203" t="e">
        <f t="shared" si="1"/>
        <v>#VALUE!</v>
      </c>
      <c r="V6" s="203" t="e">
        <v>#VALUE!</v>
      </c>
      <c r="W6" s="203" t="e">
        <v>#VALUE!</v>
      </c>
      <c r="X6" s="203" t="e">
        <f t="shared" si="0"/>
        <v>#VALUE!</v>
      </c>
    </row>
    <row r="7" spans="1:24" x14ac:dyDescent="0.25">
      <c r="A7" s="208">
        <v>2</v>
      </c>
      <c r="B7" s="202" t="s">
        <v>1511</v>
      </c>
      <c r="C7" s="205">
        <v>21</v>
      </c>
      <c r="D7" s="203">
        <v>200</v>
      </c>
      <c r="E7" s="203">
        <v>150</v>
      </c>
      <c r="F7" s="203" t="s">
        <v>1509</v>
      </c>
      <c r="G7" s="203"/>
      <c r="H7" s="203"/>
      <c r="I7" s="203"/>
      <c r="L7" s="202" t="s">
        <v>1512</v>
      </c>
      <c r="M7" s="202" t="s">
        <v>1500</v>
      </c>
      <c r="N7" s="202" t="s">
        <v>5</v>
      </c>
      <c r="O7" s="209">
        <v>15.65</v>
      </c>
      <c r="P7" s="207">
        <v>99.410000000000011</v>
      </c>
      <c r="R7" s="203" t="e">
        <v>#VALUE!</v>
      </c>
      <c r="S7" s="203" t="e">
        <v>#VALUE!</v>
      </c>
      <c r="T7" s="203" t="e">
        <f t="shared" si="1"/>
        <v>#VALUE!</v>
      </c>
      <c r="V7" s="203" t="e">
        <v>#VALUE!</v>
      </c>
      <c r="W7" s="203" t="e">
        <v>#VALUE!</v>
      </c>
      <c r="X7" s="203" t="e">
        <f t="shared" si="0"/>
        <v>#VALUE!</v>
      </c>
    </row>
    <row r="8" spans="1:24" x14ac:dyDescent="0.25">
      <c r="A8" s="208">
        <v>3</v>
      </c>
      <c r="B8" s="202" t="s">
        <v>1513</v>
      </c>
      <c r="C8" s="205">
        <v>31</v>
      </c>
      <c r="D8" s="203">
        <v>100</v>
      </c>
      <c r="E8" s="203">
        <v>50</v>
      </c>
      <c r="F8" s="210">
        <v>0</v>
      </c>
      <c r="G8" s="203"/>
      <c r="H8" s="203"/>
      <c r="I8" s="203"/>
      <c r="L8" s="211" t="s">
        <v>1514</v>
      </c>
      <c r="M8" s="211" t="s">
        <v>1515</v>
      </c>
      <c r="N8" s="202" t="s">
        <v>5</v>
      </c>
      <c r="O8" s="212">
        <v>6.35</v>
      </c>
      <c r="P8" s="207">
        <v>90.11</v>
      </c>
      <c r="R8" s="203"/>
      <c r="S8" s="203"/>
      <c r="T8" s="203"/>
      <c r="V8" s="203"/>
      <c r="W8" s="203"/>
      <c r="X8" s="203"/>
    </row>
    <row r="9" spans="1:24" x14ac:dyDescent="0.25">
      <c r="A9" s="208">
        <v>4</v>
      </c>
      <c r="B9" s="202" t="s">
        <v>1516</v>
      </c>
      <c r="C9" s="205">
        <v>41</v>
      </c>
      <c r="D9" s="203"/>
      <c r="E9" s="203">
        <v>-125</v>
      </c>
      <c r="F9" s="203">
        <v>-150</v>
      </c>
      <c r="G9" s="203">
        <v>-250</v>
      </c>
      <c r="H9" s="203"/>
      <c r="I9" s="203"/>
      <c r="L9" s="202" t="s">
        <v>1517</v>
      </c>
      <c r="M9" s="202" t="s">
        <v>1500</v>
      </c>
      <c r="N9" s="202" t="s">
        <v>5</v>
      </c>
      <c r="O9" s="203">
        <v>13.6</v>
      </c>
      <c r="P9" s="207">
        <v>97.36</v>
      </c>
      <c r="R9" s="203" t="e">
        <v>#VALUE!</v>
      </c>
      <c r="S9" s="203" t="e">
        <v>#VALUE!</v>
      </c>
      <c r="T9" s="203" t="e">
        <f t="shared" si="1"/>
        <v>#VALUE!</v>
      </c>
      <c r="V9" s="203" t="e">
        <v>#VALUE!</v>
      </c>
      <c r="W9" s="203" t="e">
        <v>#VALUE!</v>
      </c>
      <c r="X9" s="203" t="e">
        <f t="shared" si="0"/>
        <v>#VALUE!</v>
      </c>
    </row>
    <row r="10" spans="1:24" x14ac:dyDescent="0.25">
      <c r="A10" s="208">
        <v>5</v>
      </c>
      <c r="B10" s="202" t="s">
        <v>1518</v>
      </c>
      <c r="C10" s="205">
        <v>51</v>
      </c>
      <c r="D10" s="203"/>
      <c r="E10" s="203"/>
      <c r="F10" s="203">
        <v>-400</v>
      </c>
      <c r="G10" s="203">
        <v>-450</v>
      </c>
      <c r="H10" s="203">
        <v>-550</v>
      </c>
      <c r="I10" s="203"/>
      <c r="L10" s="202" t="s">
        <v>1519</v>
      </c>
      <c r="M10" s="202" t="s">
        <v>1500</v>
      </c>
      <c r="N10" s="202" t="s">
        <v>5</v>
      </c>
      <c r="O10" s="203">
        <v>13.6</v>
      </c>
      <c r="P10" s="207">
        <v>97.36</v>
      </c>
      <c r="R10" s="203" t="e">
        <v>#VALUE!</v>
      </c>
      <c r="S10" s="203" t="e">
        <v>#VALUE!</v>
      </c>
      <c r="T10" s="203" t="e">
        <f t="shared" si="1"/>
        <v>#VALUE!</v>
      </c>
      <c r="V10" s="203" t="e">
        <v>#VALUE!</v>
      </c>
      <c r="W10" s="203" t="e">
        <v>#VALUE!</v>
      </c>
      <c r="X10" s="203" t="e">
        <f t="shared" si="0"/>
        <v>#VALUE!</v>
      </c>
    </row>
    <row r="11" spans="1:24" x14ac:dyDescent="0.25">
      <c r="A11" s="208">
        <v>6</v>
      </c>
      <c r="B11" s="202" t="s">
        <v>1520</v>
      </c>
      <c r="C11" s="205">
        <v>61</v>
      </c>
      <c r="D11" s="203"/>
      <c r="E11" s="203"/>
      <c r="F11" s="203">
        <v>-650</v>
      </c>
      <c r="G11" s="203">
        <v>-700</v>
      </c>
      <c r="H11" s="203">
        <v>-850</v>
      </c>
      <c r="I11" s="203"/>
      <c r="L11" s="202" t="s">
        <v>1521</v>
      </c>
      <c r="M11" s="202" t="s">
        <v>1500</v>
      </c>
      <c r="N11" s="202" t="s">
        <v>5</v>
      </c>
      <c r="O11" s="203">
        <v>3.4</v>
      </c>
      <c r="P11" s="207">
        <v>87.160000000000011</v>
      </c>
      <c r="R11" s="203" t="e">
        <v>#VALUE!</v>
      </c>
      <c r="S11" s="203" t="e">
        <v>#VALUE!</v>
      </c>
      <c r="T11" s="203" t="e">
        <f>R11+S11</f>
        <v>#VALUE!</v>
      </c>
      <c r="V11" s="203" t="e">
        <v>#VALUE!</v>
      </c>
      <c r="W11" s="203" t="e">
        <v>#VALUE!</v>
      </c>
      <c r="X11" s="203" t="e">
        <f>V11+W11</f>
        <v>#VALUE!</v>
      </c>
    </row>
    <row r="12" spans="1:24" x14ac:dyDescent="0.25">
      <c r="A12" s="208">
        <v>7</v>
      </c>
      <c r="B12" s="202" t="s">
        <v>1522</v>
      </c>
      <c r="C12" s="205">
        <v>71</v>
      </c>
      <c r="D12" s="203"/>
      <c r="E12" s="203"/>
      <c r="F12" s="203"/>
      <c r="G12" s="203"/>
      <c r="H12" s="203"/>
      <c r="I12" s="203"/>
      <c r="L12" s="202" t="s">
        <v>1523</v>
      </c>
      <c r="M12" s="202" t="s">
        <v>1500</v>
      </c>
      <c r="N12" s="202" t="s">
        <v>5</v>
      </c>
      <c r="O12" s="203">
        <v>2.1</v>
      </c>
      <c r="P12" s="207">
        <v>85.86</v>
      </c>
      <c r="R12" s="203" t="e">
        <v>#VALUE!</v>
      </c>
      <c r="S12" s="203" t="e">
        <v>#VALUE!</v>
      </c>
      <c r="T12" s="203" t="e">
        <f t="shared" si="1"/>
        <v>#VALUE!</v>
      </c>
      <c r="V12" s="203" t="e">
        <v>#VALUE!</v>
      </c>
      <c r="W12" s="203" t="e">
        <v>#VALUE!</v>
      </c>
      <c r="X12" s="203" t="e">
        <f t="shared" si="0"/>
        <v>#VALUE!</v>
      </c>
    </row>
    <row r="13" spans="1:24" x14ac:dyDescent="0.25">
      <c r="A13" s="208">
        <v>8</v>
      </c>
      <c r="B13" s="202" t="s">
        <v>1524</v>
      </c>
      <c r="C13" s="205">
        <v>81</v>
      </c>
      <c r="D13" s="203"/>
      <c r="E13" s="203"/>
      <c r="F13" s="203"/>
      <c r="G13" s="203"/>
      <c r="H13" s="203"/>
      <c r="I13" s="203"/>
      <c r="L13" s="213" t="s">
        <v>1525</v>
      </c>
      <c r="M13" s="202" t="s">
        <v>1500</v>
      </c>
      <c r="N13" s="202" t="s">
        <v>5</v>
      </c>
      <c r="O13" s="214">
        <v>9.1</v>
      </c>
      <c r="P13" s="207">
        <v>92.86</v>
      </c>
      <c r="R13" s="203" t="e">
        <v>#VALUE!</v>
      </c>
      <c r="S13" s="203" t="e">
        <v>#VALUE!</v>
      </c>
      <c r="T13" s="203" t="e">
        <f>R13+S13</f>
        <v>#VALUE!</v>
      </c>
    </row>
    <row r="14" spans="1:24" x14ac:dyDescent="0.25">
      <c r="L14" s="215" t="s">
        <v>1526</v>
      </c>
      <c r="M14" s="215" t="s">
        <v>1500</v>
      </c>
      <c r="N14" s="215" t="s">
        <v>5</v>
      </c>
      <c r="O14" s="216">
        <v>4.3</v>
      </c>
      <c r="P14" s="217">
        <v>88.06</v>
      </c>
      <c r="R14" s="203" t="e">
        <v>#VALUE!</v>
      </c>
      <c r="S14" s="203" t="e">
        <v>#VALUE!</v>
      </c>
      <c r="T14" s="203" t="e">
        <f>R14+S14</f>
        <v>#VALUE!</v>
      </c>
    </row>
    <row r="15" spans="1:24" x14ac:dyDescent="0.25">
      <c r="A15" s="200" t="s">
        <v>1490</v>
      </c>
      <c r="B15" s="202" t="s">
        <v>1527</v>
      </c>
      <c r="C15" s="200" t="s">
        <v>1528</v>
      </c>
      <c r="D15" s="200" t="s">
        <v>1529</v>
      </c>
      <c r="E15" s="200" t="s">
        <v>1530</v>
      </c>
      <c r="L15" s="218" t="s">
        <v>109</v>
      </c>
      <c r="M15" s="202" t="s">
        <v>1500</v>
      </c>
      <c r="N15" s="202" t="s">
        <v>6</v>
      </c>
      <c r="O15" s="203">
        <v>5.25</v>
      </c>
      <c r="P15" s="207">
        <v>85.36</v>
      </c>
    </row>
    <row r="16" spans="1:24" x14ac:dyDescent="0.25">
      <c r="A16" s="219">
        <v>1</v>
      </c>
      <c r="B16" s="200" t="s">
        <v>1531</v>
      </c>
      <c r="C16" s="220">
        <v>0</v>
      </c>
      <c r="D16" s="220">
        <v>0</v>
      </c>
      <c r="E16" s="220">
        <v>0</v>
      </c>
      <c r="L16" s="218" t="s">
        <v>1532</v>
      </c>
      <c r="M16" s="202" t="s">
        <v>1500</v>
      </c>
      <c r="N16" s="202" t="s">
        <v>10</v>
      </c>
      <c r="O16" s="203">
        <f>5.25</f>
        <v>5.25</v>
      </c>
      <c r="P16" s="207">
        <v>80.25</v>
      </c>
    </row>
    <row r="17" spans="1:16" x14ac:dyDescent="0.25">
      <c r="A17" s="219">
        <v>2</v>
      </c>
      <c r="B17" s="200" t="s">
        <v>1533</v>
      </c>
      <c r="C17" s="220">
        <v>-100</v>
      </c>
      <c r="D17" s="220">
        <v>-100</v>
      </c>
      <c r="E17" s="220">
        <v>-150</v>
      </c>
      <c r="L17" s="221" t="s">
        <v>1534</v>
      </c>
      <c r="M17" s="202" t="s">
        <v>1500</v>
      </c>
      <c r="N17" s="202" t="s">
        <v>6</v>
      </c>
      <c r="O17" s="203">
        <v>7.5</v>
      </c>
      <c r="P17" s="207">
        <v>87.61</v>
      </c>
    </row>
    <row r="18" spans="1:16" x14ac:dyDescent="0.25">
      <c r="A18" s="219">
        <v>3</v>
      </c>
      <c r="B18" s="200" t="s">
        <v>1535</v>
      </c>
      <c r="C18" s="220">
        <v>-400</v>
      </c>
      <c r="D18" s="220">
        <v>-400</v>
      </c>
      <c r="E18" s="220">
        <v>-500</v>
      </c>
      <c r="L18" s="221" t="s">
        <v>1536</v>
      </c>
      <c r="M18" s="202" t="s">
        <v>1500</v>
      </c>
      <c r="N18" s="202" t="s">
        <v>10</v>
      </c>
      <c r="O18" s="203">
        <f>6.5</f>
        <v>6.5</v>
      </c>
      <c r="P18" s="207">
        <v>81.5</v>
      </c>
    </row>
    <row r="19" spans="1:16" x14ac:dyDescent="0.25">
      <c r="A19" s="219">
        <v>4</v>
      </c>
      <c r="B19" s="200" t="s">
        <v>1537</v>
      </c>
      <c r="C19" s="220">
        <v>-1000</v>
      </c>
      <c r="D19" s="220">
        <v>-1000</v>
      </c>
      <c r="E19" s="220">
        <v>-1000</v>
      </c>
      <c r="L19" s="221" t="s">
        <v>1538</v>
      </c>
      <c r="M19" s="202" t="s">
        <v>1500</v>
      </c>
      <c r="N19" s="202" t="s">
        <v>14</v>
      </c>
      <c r="O19" s="203">
        <f>3.85</f>
        <v>3.85</v>
      </c>
      <c r="P19" s="207">
        <v>76.709999999999994</v>
      </c>
    </row>
    <row r="20" spans="1:16" x14ac:dyDescent="0.25">
      <c r="L20" s="221" t="s">
        <v>1539</v>
      </c>
      <c r="M20" s="202" t="s">
        <v>1500</v>
      </c>
      <c r="N20" s="202" t="s">
        <v>14</v>
      </c>
      <c r="O20" s="222">
        <f>4</f>
        <v>4</v>
      </c>
      <c r="P20" s="207">
        <v>76.86</v>
      </c>
    </row>
    <row r="21" spans="1:16" x14ac:dyDescent="0.25">
      <c r="A21" s="200" t="s">
        <v>1490</v>
      </c>
      <c r="B21" s="202" t="s">
        <v>1540</v>
      </c>
      <c r="C21" s="202"/>
    </row>
    <row r="22" spans="1:16" x14ac:dyDescent="0.25">
      <c r="A22" s="200" t="s">
        <v>1541</v>
      </c>
      <c r="B22" s="200" t="s">
        <v>1542</v>
      </c>
      <c r="C22" s="202"/>
    </row>
    <row r="23" spans="1:16" x14ac:dyDescent="0.25">
      <c r="A23" s="200" t="s">
        <v>1543</v>
      </c>
      <c r="B23" s="200" t="s">
        <v>1544</v>
      </c>
      <c r="C23" s="220">
        <v>-350</v>
      </c>
      <c r="E23" s="223" t="s">
        <v>1545</v>
      </c>
      <c r="M23" s="208"/>
    </row>
    <row r="24" spans="1:16" x14ac:dyDescent="0.25">
      <c r="A24" s="200" t="s">
        <v>1546</v>
      </c>
      <c r="B24" s="200" t="s">
        <v>1547</v>
      </c>
      <c r="C24" s="224">
        <v>0</v>
      </c>
      <c r="E24" s="223" t="s">
        <v>1548</v>
      </c>
      <c r="M24" s="208"/>
    </row>
    <row r="25" spans="1:16" x14ac:dyDescent="0.25">
      <c r="A25" s="200" t="s">
        <v>1549</v>
      </c>
      <c r="B25" s="200" t="s">
        <v>1550</v>
      </c>
      <c r="C25" s="220">
        <v>-600</v>
      </c>
      <c r="E25" s="223" t="s">
        <v>1551</v>
      </c>
    </row>
    <row r="26" spans="1:16" x14ac:dyDescent="0.25">
      <c r="A26" s="200" t="s">
        <v>1552</v>
      </c>
      <c r="B26" s="200" t="s">
        <v>1553</v>
      </c>
      <c r="C26" s="220">
        <v>-950</v>
      </c>
    </row>
    <row r="27" spans="1:16" x14ac:dyDescent="0.25">
      <c r="A27" s="200" t="s">
        <v>1554</v>
      </c>
      <c r="B27" s="200" t="s">
        <v>1555</v>
      </c>
      <c r="C27" s="220">
        <v>-1500</v>
      </c>
    </row>
    <row r="28" spans="1:16" x14ac:dyDescent="0.25">
      <c r="A28" s="200" t="s">
        <v>1556</v>
      </c>
      <c r="B28" s="200" t="s">
        <v>1557</v>
      </c>
      <c r="C28" s="220">
        <v>-2250</v>
      </c>
    </row>
    <row r="29" spans="1:16" x14ac:dyDescent="0.25">
      <c r="A29" s="200"/>
      <c r="B29" s="200" t="s">
        <v>1558</v>
      </c>
      <c r="C29" s="202"/>
    </row>
    <row r="31" spans="1:16" x14ac:dyDescent="0.25">
      <c r="B31" s="202" t="s">
        <v>1559</v>
      </c>
      <c r="C31" s="202"/>
    </row>
    <row r="32" spans="1:16" x14ac:dyDescent="0.25">
      <c r="B32" s="202" t="s">
        <v>1560</v>
      </c>
      <c r="C32" s="202"/>
    </row>
    <row r="33" spans="1:4" x14ac:dyDescent="0.25">
      <c r="B33" s="200" t="s">
        <v>1561</v>
      </c>
      <c r="C33" s="220">
        <v>-1000</v>
      </c>
    </row>
    <row r="34" spans="1:4" x14ac:dyDescent="0.25">
      <c r="B34" s="200" t="s">
        <v>1562</v>
      </c>
      <c r="C34" s="220">
        <v>-600</v>
      </c>
    </row>
    <row r="35" spans="1:4" x14ac:dyDescent="0.25">
      <c r="B35" s="200" t="s">
        <v>1563</v>
      </c>
      <c r="C35" s="220">
        <v>-400</v>
      </c>
    </row>
    <row r="36" spans="1:4" x14ac:dyDescent="0.25">
      <c r="B36" s="200" t="s">
        <v>1564</v>
      </c>
      <c r="C36" s="220">
        <v>-200</v>
      </c>
    </row>
    <row r="37" spans="1:4" x14ac:dyDescent="0.25">
      <c r="B37" s="200" t="s">
        <v>1565</v>
      </c>
      <c r="C37" s="224">
        <v>0</v>
      </c>
    </row>
    <row r="38" spans="1:4" x14ac:dyDescent="0.25">
      <c r="B38" s="200" t="s">
        <v>1566</v>
      </c>
      <c r="C38" s="220">
        <v>50</v>
      </c>
    </row>
    <row r="39" spans="1:4" x14ac:dyDescent="0.25">
      <c r="B39" s="200" t="s">
        <v>1567</v>
      </c>
      <c r="C39" s="220">
        <v>100</v>
      </c>
    </row>
    <row r="41" spans="1:4" x14ac:dyDescent="0.25">
      <c r="A41" s="200" t="s">
        <v>1490</v>
      </c>
      <c r="B41" s="202" t="s">
        <v>1568</v>
      </c>
      <c r="C41" s="200" t="s">
        <v>1530</v>
      </c>
      <c r="D41" s="200" t="s">
        <v>1529</v>
      </c>
    </row>
    <row r="42" spans="1:4" x14ac:dyDescent="0.25">
      <c r="A42" s="225">
        <v>36</v>
      </c>
      <c r="B42" s="200" t="s">
        <v>1569</v>
      </c>
      <c r="C42" s="203">
        <v>50</v>
      </c>
      <c r="D42" s="203">
        <v>0</v>
      </c>
    </row>
    <row r="43" spans="1:4" x14ac:dyDescent="0.25">
      <c r="A43" s="225">
        <v>35</v>
      </c>
      <c r="B43" s="200" t="s">
        <v>1570</v>
      </c>
      <c r="C43" s="226">
        <v>0</v>
      </c>
      <c r="D43" s="203">
        <v>0</v>
      </c>
    </row>
    <row r="44" spans="1:4" x14ac:dyDescent="0.25">
      <c r="A44" s="225">
        <v>34</v>
      </c>
      <c r="B44" s="200" t="s">
        <v>1571</v>
      </c>
      <c r="C44" s="203">
        <v>-350</v>
      </c>
      <c r="D44" s="203">
        <v>-250</v>
      </c>
    </row>
    <row r="45" spans="1:4" x14ac:dyDescent="0.25">
      <c r="A45" s="225">
        <v>33</v>
      </c>
      <c r="B45" s="200" t="s">
        <v>1572</v>
      </c>
      <c r="C45" s="203">
        <v>-500</v>
      </c>
      <c r="D45" s="203">
        <v>-400</v>
      </c>
    </row>
  </sheetData>
  <autoFilter ref="L1:P20"/>
  <mergeCells count="5">
    <mergeCell ref="B1:I1"/>
    <mergeCell ref="B2:I2"/>
    <mergeCell ref="O2:P2"/>
    <mergeCell ref="O3:P3"/>
    <mergeCell ref="O4:P4"/>
  </mergeCells>
  <hyperlinks>
    <hyperlink ref="A1" location="Purchase!A1" display="PC"/>
    <hyperlink ref="A2" location="Sale!A1" display="SC"/>
  </hyperlink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ilha5">
    <tabColor theme="5"/>
  </sheetPr>
  <dimension ref="A1:BG216"/>
  <sheetViews>
    <sheetView tabSelected="1" topLeftCell="AA1" zoomScaleNormal="100" workbookViewId="0">
      <pane ySplit="2" topLeftCell="A3" activePane="bottomLeft" state="frozen"/>
      <selection activeCell="AH15" sqref="AH15"/>
      <selection pane="bottomLeft" activeCell="C11" sqref="C11"/>
    </sheetView>
  </sheetViews>
  <sheetFormatPr defaultRowHeight="11.25" outlineLevelCol="1" x14ac:dyDescent="0.2"/>
  <cols>
    <col min="1" max="1" width="12.140625" style="3" customWidth="1"/>
    <col min="2" max="2" width="10.28515625" style="16" bestFit="1" customWidth="1"/>
    <col min="3" max="3" width="16.42578125" style="18" customWidth="1"/>
    <col min="4" max="4" width="23" style="18" bestFit="1" customWidth="1"/>
    <col min="5" max="5" width="9.5703125" style="3" bestFit="1" customWidth="1"/>
    <col min="6" max="6" width="16.5703125" style="227" customWidth="1" outlineLevel="1"/>
    <col min="7" max="7" width="19.42578125" style="227" customWidth="1" outlineLevel="1"/>
    <col min="8" max="8" width="19.42578125" style="3" customWidth="1" outlineLevel="1"/>
    <col min="9" max="9" width="19.5703125" style="3" customWidth="1" outlineLevel="1"/>
    <col min="10" max="10" width="18.28515625" style="3" bestFit="1" customWidth="1"/>
    <col min="11" max="12" width="18.28515625" style="230" customWidth="1"/>
    <col min="13" max="13" width="12.85546875" style="243" customWidth="1"/>
    <col min="14" max="14" width="18.28515625" style="230" customWidth="1"/>
    <col min="15" max="15" width="11.28515625" style="3" customWidth="1"/>
    <col min="16" max="16" width="12.42578125" style="3" customWidth="1"/>
    <col min="17" max="18" width="8.7109375" style="3" customWidth="1"/>
    <col min="19" max="19" width="12.5703125" style="3" customWidth="1"/>
    <col min="20" max="20" width="10.85546875" style="3" customWidth="1"/>
    <col min="21" max="21" width="18.85546875" style="3" customWidth="1"/>
    <col min="22" max="22" width="20.7109375" style="3" customWidth="1"/>
    <col min="23" max="23" width="18.7109375" style="3" customWidth="1"/>
    <col min="24" max="24" width="16.140625" style="3" customWidth="1"/>
    <col min="25" max="25" width="20.42578125" style="3" customWidth="1"/>
    <col min="26" max="26" width="12.140625" style="2" bestFit="1" customWidth="1"/>
    <col min="27" max="27" width="14.140625" style="2" customWidth="1" outlineLevel="1"/>
    <col min="28" max="28" width="9.140625" style="2" customWidth="1" outlineLevel="1"/>
    <col min="29" max="29" width="20.42578125" style="3" customWidth="1" outlineLevel="1"/>
    <col min="30" max="30" width="13.140625" style="340" customWidth="1" outlineLevel="1"/>
    <col min="31" max="31" width="17.140625" style="340" customWidth="1" outlineLevel="1"/>
    <col min="32" max="32" width="16.140625" style="232" customWidth="1" outlineLevel="1"/>
    <col min="33" max="33" width="18.5703125" style="45" customWidth="1" outlineLevel="1"/>
    <col min="34" max="34" width="20.7109375" style="2" bestFit="1" customWidth="1" outlineLevel="1"/>
    <col min="35" max="35" width="18.42578125" style="2" customWidth="1" outlineLevel="1"/>
    <col min="36" max="36" width="13.140625" style="2" customWidth="1" outlineLevel="1"/>
    <col min="37" max="37" width="23.42578125" style="2" customWidth="1" outlineLevel="1"/>
    <col min="38" max="38" width="14.85546875" style="2" customWidth="1" outlineLevel="1"/>
    <col min="39" max="39" width="7.85546875" style="2" customWidth="1" outlineLevel="1"/>
    <col min="40" max="40" width="23.28515625" style="46" customWidth="1" outlineLevel="1"/>
    <col min="41" max="41" width="22" style="46" customWidth="1" outlineLevel="1"/>
    <col min="42" max="42" width="18.7109375" style="46" customWidth="1" outlineLevel="1"/>
    <col min="43" max="43" width="23.42578125" style="11" customWidth="1" outlineLevel="1"/>
    <col min="44" max="44" width="25.5703125" style="11" customWidth="1" outlineLevel="1"/>
    <col min="45" max="45" width="14.28515625" style="26" customWidth="1" outlineLevel="1"/>
    <col min="46" max="46" width="4.85546875" style="27" customWidth="1" outlineLevel="1"/>
    <col min="47" max="47" width="2.85546875" style="28" customWidth="1" outlineLevel="1"/>
    <col min="48" max="48" width="13.42578125" style="3" customWidth="1" outlineLevel="1"/>
    <col min="49" max="49" width="9.140625" style="2" customWidth="1" outlineLevel="1"/>
    <col min="50" max="50" width="3" style="2" customWidth="1" outlineLevel="1"/>
    <col min="51" max="51" width="11.7109375" style="2" customWidth="1" outlineLevel="1"/>
    <col min="52" max="52" width="12.85546875" style="2" customWidth="1" outlineLevel="1"/>
    <col min="53" max="53" width="9.140625" style="2" customWidth="1" outlineLevel="1"/>
    <col min="54" max="54" width="16.85546875" style="29" customWidth="1" outlineLevel="1"/>
    <col min="55" max="55" width="9.140625" style="2" customWidth="1"/>
    <col min="56" max="56" width="11.7109375" style="232" bestFit="1" customWidth="1"/>
    <col min="57" max="57" width="9.5703125" style="28" bestFit="1" customWidth="1"/>
    <col min="58" max="59" width="9.5703125" style="2" bestFit="1" customWidth="1"/>
    <col min="60" max="16384" width="9.140625" style="2"/>
  </cols>
  <sheetData>
    <row r="1" spans="1:59" x14ac:dyDescent="0.2">
      <c r="B1" s="130" t="s">
        <v>155</v>
      </c>
      <c r="E1" s="235">
        <f>SUM(E2:E1048576)</f>
        <v>156213.82999999999</v>
      </c>
      <c r="F1" s="235"/>
      <c r="G1" s="235"/>
      <c r="H1" s="235"/>
      <c r="I1" s="235"/>
      <c r="J1" s="235"/>
      <c r="K1" s="235"/>
      <c r="L1" s="235"/>
      <c r="M1" s="241"/>
      <c r="N1" s="235"/>
      <c r="U1" s="19" t="str">
        <f>S1&amp;" "&amp;T1</f>
        <v xml:space="preserve"> </v>
      </c>
      <c r="V1" s="20">
        <f>J1*100</f>
        <v>0</v>
      </c>
      <c r="W1" s="19"/>
      <c r="X1" s="19"/>
      <c r="Y1" s="19">
        <f>W1+X1</f>
        <v>0</v>
      </c>
      <c r="Z1" s="21">
        <f>SUM(Z2:Z1048576)</f>
        <v>13922768.702421557</v>
      </c>
      <c r="AA1" s="22" t="str">
        <f>IF(LEFT(S1,3)="CB7","LDN","NY")</f>
        <v>NY</v>
      </c>
      <c r="AB1" s="22"/>
      <c r="AC1" s="19"/>
      <c r="AD1" s="247"/>
      <c r="AE1" s="247"/>
      <c r="AF1" s="247">
        <f>SUM(AF2:AF999)</f>
        <v>-225528059.78946409</v>
      </c>
      <c r="AG1" s="22"/>
      <c r="AH1" s="23" t="s">
        <v>155</v>
      </c>
      <c r="AI1" s="23"/>
      <c r="AJ1" s="24">
        <f>(Y1-V1)*22.046*AI1</f>
        <v>0</v>
      </c>
      <c r="AK1" s="24" t="e">
        <f>IF(LEFT(S1,3)="CB7",VLOOKUP(P1,Input_Mkt_Price!#REF!,3,FALSE),VLOOKUP(P1,Input_Mkt_Price!E:F,2,FALSE))+X1</f>
        <v>#N/A</v>
      </c>
      <c r="AL1" s="24" t="e">
        <f>(AK1-V1)*22.046*AI1</f>
        <v>#N/A</v>
      </c>
      <c r="AM1" s="24" t="e">
        <f>AJ1-AL1</f>
        <v>#N/A</v>
      </c>
      <c r="AN1" s="25">
        <f>AI1*Y1*22.046</f>
        <v>0</v>
      </c>
      <c r="AO1" s="25">
        <f>H1*132.28*AI1</f>
        <v>0</v>
      </c>
      <c r="AP1" s="25">
        <f>AN1-AJ1</f>
        <v>0</v>
      </c>
      <c r="BB1" s="29" t="e">
        <f>SUM(#REF!)</f>
        <v>#REF!</v>
      </c>
      <c r="BD1" s="232">
        <f>SUM(BD2:BD216)</f>
        <v>13922768.702421559</v>
      </c>
      <c r="BE1" s="237">
        <f>Z1-BD1</f>
        <v>0</v>
      </c>
      <c r="BF1" s="138" t="s">
        <v>1821</v>
      </c>
      <c r="BG1" s="28"/>
    </row>
    <row r="2" spans="1:59" x14ac:dyDescent="0.2">
      <c r="A2" s="229" t="s">
        <v>1581</v>
      </c>
      <c r="B2" s="121" t="s">
        <v>1577</v>
      </c>
      <c r="C2" s="32" t="s">
        <v>148</v>
      </c>
      <c r="D2" s="32" t="s">
        <v>1580</v>
      </c>
      <c r="E2" s="31" t="s">
        <v>1575</v>
      </c>
      <c r="F2" s="228" t="s">
        <v>1824</v>
      </c>
      <c r="G2" s="228" t="s">
        <v>1825</v>
      </c>
      <c r="H2" s="228" t="s">
        <v>1826</v>
      </c>
      <c r="I2" s="31" t="s">
        <v>1576</v>
      </c>
      <c r="J2" s="31" t="s">
        <v>20</v>
      </c>
      <c r="K2" s="231" t="s">
        <v>1842</v>
      </c>
      <c r="L2" s="231" t="s">
        <v>1832</v>
      </c>
      <c r="M2" s="242" t="s">
        <v>1833</v>
      </c>
      <c r="N2" s="231" t="s">
        <v>1836</v>
      </c>
      <c r="O2" s="31" t="s">
        <v>1819</v>
      </c>
      <c r="P2" s="31" t="s">
        <v>22</v>
      </c>
      <c r="Q2" s="31" t="s">
        <v>26</v>
      </c>
      <c r="R2" s="31" t="s">
        <v>26</v>
      </c>
      <c r="S2" s="31" t="s">
        <v>27</v>
      </c>
      <c r="T2" s="31" t="s">
        <v>28</v>
      </c>
      <c r="U2" s="31" t="s">
        <v>29</v>
      </c>
      <c r="V2" s="31" t="s">
        <v>1830</v>
      </c>
      <c r="W2" s="31" t="s">
        <v>1820</v>
      </c>
      <c r="X2" s="31" t="s">
        <v>32</v>
      </c>
      <c r="Y2" s="31" t="s">
        <v>33</v>
      </c>
      <c r="Z2" s="31" t="s">
        <v>34</v>
      </c>
      <c r="AA2" s="245" t="s">
        <v>1831</v>
      </c>
      <c r="AB2" s="245" t="s">
        <v>3620</v>
      </c>
      <c r="AC2" s="245" t="s">
        <v>1837</v>
      </c>
      <c r="AD2" s="338" t="s">
        <v>1838</v>
      </c>
      <c r="AE2" s="339" t="s">
        <v>1839</v>
      </c>
      <c r="AF2" s="248" t="s">
        <v>1840</v>
      </c>
      <c r="AG2" s="246" t="s">
        <v>1841</v>
      </c>
      <c r="AH2" s="249" t="s">
        <v>3621</v>
      </c>
      <c r="AI2" s="34" t="s">
        <v>43</v>
      </c>
      <c r="AJ2" s="37" t="s">
        <v>44</v>
      </c>
      <c r="AK2" s="33" t="s">
        <v>45</v>
      </c>
      <c r="AL2" s="33" t="s">
        <v>46</v>
      </c>
      <c r="AM2" s="33" t="s">
        <v>47</v>
      </c>
      <c r="AN2" s="38" t="s">
        <v>48</v>
      </c>
      <c r="AO2" s="38" t="s">
        <v>49</v>
      </c>
      <c r="AP2" s="38" t="s">
        <v>50</v>
      </c>
      <c r="AQ2" s="39" t="s">
        <v>51</v>
      </c>
      <c r="AR2" s="39" t="s">
        <v>52</v>
      </c>
      <c r="AS2" s="40" t="s">
        <v>53</v>
      </c>
      <c r="AT2" s="41">
        <v>3.3235000186445212</v>
      </c>
      <c r="AV2" s="42" t="s">
        <v>54</v>
      </c>
      <c r="AY2" s="2" t="s">
        <v>43</v>
      </c>
      <c r="AZ2" s="2" t="s">
        <v>44</v>
      </c>
      <c r="BB2" s="43" t="s">
        <v>55</v>
      </c>
      <c r="BD2" s="232" t="s">
        <v>1823</v>
      </c>
      <c r="BE2" s="2" t="s">
        <v>1822</v>
      </c>
      <c r="BF2" s="236">
        <f>SUM(BE3:BE191)</f>
        <v>3.6855851703876397E-9</v>
      </c>
    </row>
    <row r="3" spans="1:59" x14ac:dyDescent="0.2">
      <c r="A3" s="227"/>
      <c r="B3" s="16" t="s">
        <v>1603</v>
      </c>
      <c r="C3" s="18">
        <v>42807</v>
      </c>
      <c r="D3" s="18" t="s">
        <v>1604</v>
      </c>
      <c r="E3" s="227">
        <v>6000</v>
      </c>
      <c r="F3" s="11">
        <v>0.90706259046059623</v>
      </c>
      <c r="G3" s="11">
        <v>0.65729173221782333</v>
      </c>
      <c r="H3" s="11">
        <v>6.5729173221782344E-2</v>
      </c>
      <c r="I3" s="11">
        <v>3.3999165040997998</v>
      </c>
      <c r="J3" s="11">
        <v>5.03</v>
      </c>
      <c r="K3" s="244">
        <v>3.4967000000000001</v>
      </c>
      <c r="L3" s="11" t="s">
        <v>1834</v>
      </c>
      <c r="M3" s="243">
        <v>1</v>
      </c>
      <c r="N3" s="11">
        <v>73.576666666666696</v>
      </c>
      <c r="O3" s="3">
        <v>1</v>
      </c>
      <c r="P3" s="3" t="s">
        <v>6</v>
      </c>
      <c r="Q3" s="3" t="s">
        <v>109</v>
      </c>
      <c r="R3" s="3" t="s">
        <v>61</v>
      </c>
      <c r="S3" s="227" t="s">
        <v>110</v>
      </c>
      <c r="T3" s="3" t="s">
        <v>111</v>
      </c>
      <c r="U3" s="19" t="str">
        <f t="shared" ref="U3:U34" si="0">S3&amp;" "&amp;T3</f>
        <v>31-4-35-G5-27 CT</v>
      </c>
      <c r="V3" s="20">
        <f t="shared" ref="V3:V34" si="1">J3*E3</f>
        <v>30180</v>
      </c>
      <c r="W3" s="20">
        <f>IF(O3=1,(N3/M3),N3+VLOOKUP(P3,Input_Mkt_Price!B:C,2,FALSE))</f>
        <v>73.576666666666696</v>
      </c>
      <c r="X3" s="20">
        <f>VLOOKUP(U3,Input_Preços_Diferencial!B:R,MATCH($Q3,Input_Preços_Diferencial!$B$4:$R$4,0),FALSE)</f>
        <v>5.25</v>
      </c>
      <c r="Y3" s="20">
        <f>VLOOKUP(P3,Input_Mkt_Price!B:C,2,FALSE)+X3</f>
        <v>85.36</v>
      </c>
      <c r="Z3" s="22">
        <f t="shared" ref="Z3:Z34" si="2">((Y3-W3)*E3-V3)*22.046</f>
        <v>893303.91999999608</v>
      </c>
      <c r="AA3" s="194">
        <f>IF(O3&lt;&gt;2,(N3/M3)-VLOOKUP(P3,Input_Mkt_Price!B:C,2,FALSE),N3)</f>
        <v>-6.533333333333303</v>
      </c>
      <c r="AB3" s="232">
        <f>AA3*E3</f>
        <v>-39199.999999999818</v>
      </c>
      <c r="AC3" s="227">
        <f>X3*E3</f>
        <v>31500</v>
      </c>
      <c r="AD3" s="340">
        <f>-J3*E3*22.0462</f>
        <v>-665354.31599999999</v>
      </c>
      <c r="AE3" s="340">
        <f>VLOOKUP(P3,Input_Mkt_Price!B:C,2,FALSE)*E3</f>
        <v>480660</v>
      </c>
      <c r="AF3" s="232">
        <f>IF(M3&lt;&gt;1,N3*E3*22.046,0)*-1</f>
        <v>0</v>
      </c>
      <c r="AG3" s="45">
        <f>((E3*J3)*22.046)*K3</f>
        <v>2326523.3306760001</v>
      </c>
      <c r="AH3" s="232">
        <f>IF(L3="USD cts/lb",0,(((Y3-(N3/VLOOKUP(B3,'Forex Open'!B:O,14,FALSE)))*22.046)*E3)-((Y3-W3)*E3)*22.046)</f>
        <v>0</v>
      </c>
      <c r="AI3" s="357" t="str">
        <f t="array" ref="AI3">IFERROR(INDEX('Forex Open'!$O$2:$O$226,MATCH(Input_PC!B3&amp;Input_PC!$B$1,'Forex Open'!$B$2:$B$226&amp;'Forex Open'!$G$2:$G$226,0)),"")</f>
        <v/>
      </c>
      <c r="BD3" s="232">
        <v>893303.91999999969</v>
      </c>
      <c r="BE3" s="238">
        <f>BD3-Z3</f>
        <v>3.6088749766349792E-9</v>
      </c>
      <c r="BG3" s="232"/>
    </row>
    <row r="4" spans="1:59" x14ac:dyDescent="0.2">
      <c r="B4" s="16" t="s">
        <v>1605</v>
      </c>
      <c r="C4" s="18">
        <v>42851</v>
      </c>
      <c r="D4" s="18" t="s">
        <v>1606</v>
      </c>
      <c r="E4" s="227">
        <v>500</v>
      </c>
      <c r="F4" s="11">
        <v>0.99126479647313848</v>
      </c>
      <c r="G4" s="11">
        <v>0.71830782353125966</v>
      </c>
      <c r="H4" s="11">
        <v>7.1830782353125969E-2</v>
      </c>
      <c r="I4" s="11">
        <v>4.0085965976424802</v>
      </c>
      <c r="J4" s="11">
        <v>5.79</v>
      </c>
      <c r="K4" s="244">
        <v>3.4716999999999998</v>
      </c>
      <c r="L4" s="11" t="s">
        <v>1834</v>
      </c>
      <c r="M4" s="243">
        <v>1</v>
      </c>
      <c r="N4" s="11">
        <v>69.75</v>
      </c>
      <c r="O4" s="227">
        <v>1</v>
      </c>
      <c r="P4" s="3" t="s">
        <v>6</v>
      </c>
      <c r="Q4" s="3" t="s">
        <v>109</v>
      </c>
      <c r="R4" s="227" t="s">
        <v>61</v>
      </c>
      <c r="S4" s="227" t="s">
        <v>110</v>
      </c>
      <c r="T4" s="227" t="s">
        <v>111</v>
      </c>
      <c r="U4" s="19" t="str">
        <f t="shared" si="0"/>
        <v>31-4-35-G5-27 CT</v>
      </c>
      <c r="V4" s="20">
        <f t="shared" si="1"/>
        <v>2895</v>
      </c>
      <c r="W4" s="20">
        <f>IF(O4=1,(N4/M4),N4+VLOOKUP(P4,Input_Mkt_Price!B:C,2,FALSE))</f>
        <v>69.75</v>
      </c>
      <c r="X4" s="20">
        <f>VLOOKUP(U4,Input_Preços_Diferencial!B:R,MATCH($Q4,Input_Preços_Diferencial!$B$4:$R$4,0),FALSE)</f>
        <v>5.25</v>
      </c>
      <c r="Y4" s="20">
        <f>VLOOKUP(P4,Input_Mkt_Price!B:C,2,FALSE)+X4</f>
        <v>85.36</v>
      </c>
      <c r="Z4" s="22">
        <f t="shared" si="2"/>
        <v>108245.86</v>
      </c>
      <c r="AA4" s="194">
        <f>IF(O4&lt;&gt;2,(N4/M4)-VLOOKUP(P4,Input_Mkt_Price!B:C,2,FALSE),N4)</f>
        <v>-10.36</v>
      </c>
      <c r="AB4" s="232">
        <f t="shared" ref="AB4:AB67" si="3">AA4*E4</f>
        <v>-5180</v>
      </c>
      <c r="AC4" s="230">
        <f t="shared" ref="AC4:AC67" si="4">X4*E4</f>
        <v>2625</v>
      </c>
      <c r="AD4" s="340">
        <f t="shared" ref="AD4:AD67" si="5">-J4*E4*22.0462</f>
        <v>-63823.748999999996</v>
      </c>
      <c r="AE4" s="340">
        <f>VLOOKUP(P4,Input_Mkt_Price!B:C,2,FALSE)*E4</f>
        <v>40055</v>
      </c>
      <c r="AF4" s="232">
        <f t="shared" ref="AF4:AF67" si="6">IF(M4&lt;&gt;1,N4*E4*22.046,0)*-1</f>
        <v>0</v>
      </c>
      <c r="AG4" s="45">
        <f t="shared" ref="AG4:AG67" si="7">((E4*J4)*22.046)*K4</f>
        <v>221574.89928899999</v>
      </c>
      <c r="AH4" s="232">
        <f>IF(L4="USD cts/lb",0,(((Y4-(N4/VLOOKUP(B4,'Forex Open'!B:O,14,FALSE)))*22.046)*E4)-((Y4-W4)*E4)*22.046)</f>
        <v>0</v>
      </c>
      <c r="AI4" s="357" t="str">
        <f t="array" ref="AI4">IFERROR(INDEX('Forex Open'!$O$2:$O$226,MATCH(Input_PC!B4&amp;Input_PC!$B$1,'Forex Open'!$B$2:$B$226&amp;'Forex Open'!$G$2:$G$226,0)),"")</f>
        <v/>
      </c>
      <c r="BD4" s="239">
        <v>108245.86</v>
      </c>
      <c r="BE4" s="239">
        <f t="shared" ref="BE4:BE67" si="8">BD4-Z4</f>
        <v>0</v>
      </c>
      <c r="BG4" s="232"/>
    </row>
    <row r="5" spans="1:59" x14ac:dyDescent="0.2">
      <c r="B5" s="16" t="s">
        <v>1607</v>
      </c>
      <c r="C5" s="18">
        <v>42867</v>
      </c>
      <c r="D5" s="18" t="s">
        <v>1608</v>
      </c>
      <c r="E5" s="227">
        <v>500</v>
      </c>
      <c r="F5" s="11">
        <v>0.90706259046059623</v>
      </c>
      <c r="G5" s="11">
        <v>0.65729173221782333</v>
      </c>
      <c r="H5" s="11">
        <v>6.5729173221782344E-2</v>
      </c>
      <c r="I5" s="11">
        <v>4.9499165040998001</v>
      </c>
      <c r="J5" s="11">
        <v>6.58</v>
      </c>
      <c r="K5" s="244">
        <v>3.5628000000000002</v>
      </c>
      <c r="L5" s="11" t="s">
        <v>1834</v>
      </c>
      <c r="M5" s="243">
        <v>1</v>
      </c>
      <c r="N5" s="11">
        <v>69</v>
      </c>
      <c r="O5" s="227">
        <v>1</v>
      </c>
      <c r="P5" s="3" t="s">
        <v>6</v>
      </c>
      <c r="Q5" s="3" t="s">
        <v>109</v>
      </c>
      <c r="R5" s="227" t="s">
        <v>61</v>
      </c>
      <c r="S5" s="227" t="s">
        <v>110</v>
      </c>
      <c r="T5" s="227" t="s">
        <v>111</v>
      </c>
      <c r="U5" s="19" t="str">
        <f t="shared" si="0"/>
        <v>31-4-35-G5-27 CT</v>
      </c>
      <c r="V5" s="20">
        <f t="shared" si="1"/>
        <v>3290</v>
      </c>
      <c r="W5" s="20">
        <f>IF(O5=1,(N5/M5),N5+VLOOKUP(P5,Input_Mkt_Price!B:C,2,FALSE))</f>
        <v>69</v>
      </c>
      <c r="X5" s="20">
        <f>VLOOKUP(U5,Input_Preços_Diferencial!B:R,MATCH($Q5,Input_Preços_Diferencial!$B$4:$R$4,0),FALSE)</f>
        <v>5.25</v>
      </c>
      <c r="Y5" s="20">
        <f>VLOOKUP(P5,Input_Mkt_Price!B:C,2,FALSE)+X5</f>
        <v>85.36</v>
      </c>
      <c r="Z5" s="22">
        <f t="shared" si="2"/>
        <v>107804.94</v>
      </c>
      <c r="AA5" s="194">
        <f>IF(O5&lt;&gt;2,(N5/M5)-VLOOKUP(P5,Input_Mkt_Price!B:C,2,FALSE),N5)</f>
        <v>-11.11</v>
      </c>
      <c r="AB5" s="232">
        <f t="shared" si="3"/>
        <v>-5555</v>
      </c>
      <c r="AC5" s="230">
        <f t="shared" si="4"/>
        <v>2625</v>
      </c>
      <c r="AD5" s="340">
        <f t="shared" si="5"/>
        <v>-72531.997999999992</v>
      </c>
      <c r="AE5" s="340">
        <f>VLOOKUP(P5,Input_Mkt_Price!B:C,2,FALSE)*E5</f>
        <v>40055</v>
      </c>
      <c r="AF5" s="232">
        <f t="shared" si="6"/>
        <v>0</v>
      </c>
      <c r="AG5" s="45">
        <f t="shared" si="7"/>
        <v>258414.65815199999</v>
      </c>
      <c r="AH5" s="232">
        <f>IF(L5="USD cts/lb",0,(((Y5-(N5/VLOOKUP(B5,'Forex Open'!B:O,14,FALSE)))*22.046)*E5)-((Y5-W5)*E5)*22.046)</f>
        <v>0</v>
      </c>
      <c r="AI5" s="357" t="str">
        <f t="array" ref="AI5">IFERROR(INDEX('Forex Open'!$O$2:$O$226,MATCH(Input_PC!B5&amp;Input_PC!$B$1,'Forex Open'!$B$2:$B$226&amp;'Forex Open'!$G$2:$G$226,0)),"")</f>
        <v/>
      </c>
      <c r="BD5" s="239">
        <v>107804.94</v>
      </c>
      <c r="BE5" s="239">
        <f t="shared" si="8"/>
        <v>0</v>
      </c>
      <c r="BG5" s="232"/>
    </row>
    <row r="6" spans="1:59" x14ac:dyDescent="0.2">
      <c r="B6" s="16" t="s">
        <v>1609</v>
      </c>
      <c r="C6" s="18">
        <v>42885</v>
      </c>
      <c r="D6" s="18" t="s">
        <v>1610</v>
      </c>
      <c r="E6" s="227">
        <v>5000</v>
      </c>
      <c r="F6" s="11">
        <v>0.95683872466655073</v>
      </c>
      <c r="G6" s="11">
        <v>0.6933613946859063</v>
      </c>
      <c r="H6" s="11">
        <v>6.933613946859063E-2</v>
      </c>
      <c r="I6" s="11">
        <v>5.3504637411789497</v>
      </c>
      <c r="J6" s="11">
        <v>7.07</v>
      </c>
      <c r="K6" s="244">
        <v>3.5785</v>
      </c>
      <c r="L6" s="11" t="s">
        <v>1834</v>
      </c>
      <c r="M6" s="243">
        <v>1</v>
      </c>
      <c r="N6" s="11">
        <v>70</v>
      </c>
      <c r="O6" s="227">
        <v>1</v>
      </c>
      <c r="P6" s="3" t="s">
        <v>6</v>
      </c>
      <c r="Q6" s="3" t="s">
        <v>109</v>
      </c>
      <c r="R6" s="227" t="s">
        <v>61</v>
      </c>
      <c r="S6" s="227" t="s">
        <v>110</v>
      </c>
      <c r="T6" s="227" t="s">
        <v>111</v>
      </c>
      <c r="U6" s="19" t="str">
        <f t="shared" si="0"/>
        <v>31-4-35-G5-27 CT</v>
      </c>
      <c r="V6" s="20">
        <f t="shared" si="1"/>
        <v>35350</v>
      </c>
      <c r="W6" s="20">
        <f>IF(O6=1,(N6/M6),N6+VLOOKUP(P6,Input_Mkt_Price!B:C,2,FALSE))</f>
        <v>70</v>
      </c>
      <c r="X6" s="20">
        <f>VLOOKUP(U6,Input_Preços_Diferencial!B:R,MATCH($Q6,Input_Preços_Diferencial!$B$4:$R$4,0),FALSE)</f>
        <v>5.25</v>
      </c>
      <c r="Y6" s="20">
        <f>VLOOKUP(P6,Input_Mkt_Price!B:C,2,FALSE)+X6</f>
        <v>85.36</v>
      </c>
      <c r="Z6" s="22">
        <f t="shared" si="2"/>
        <v>913806.7</v>
      </c>
      <c r="AA6" s="194">
        <f>IF(O6&lt;&gt;2,(N6/M6)-VLOOKUP(P6,Input_Mkt_Price!B:C,2,FALSE),N6)</f>
        <v>-10.11</v>
      </c>
      <c r="AB6" s="232">
        <f t="shared" si="3"/>
        <v>-50550</v>
      </c>
      <c r="AC6" s="230">
        <f t="shared" si="4"/>
        <v>26250</v>
      </c>
      <c r="AD6" s="340">
        <f t="shared" si="5"/>
        <v>-779333.16999999993</v>
      </c>
      <c r="AE6" s="340">
        <f>VLOOKUP(P6,Input_Mkt_Price!B:C,2,FALSE)*E6</f>
        <v>400550</v>
      </c>
      <c r="AF6" s="232">
        <f t="shared" si="6"/>
        <v>0</v>
      </c>
      <c r="AG6" s="45">
        <f t="shared" si="7"/>
        <v>2788818.4488499998</v>
      </c>
      <c r="AH6" s="232">
        <f>IF(L6="USD cts/lb",0,(((Y6-(N6/VLOOKUP(B6,'Forex Open'!B:O,14,FALSE)))*22.046)*E6)-((Y6-W6)*E6)*22.046)</f>
        <v>0</v>
      </c>
      <c r="AI6" s="357" t="str">
        <f t="array" ref="AI6">IFERROR(INDEX('Forex Open'!$O$2:$O$226,MATCH(Input_PC!B6&amp;Input_PC!$B$1,'Forex Open'!$B$2:$B$226&amp;'Forex Open'!$G$2:$G$226,0)),"")</f>
        <v/>
      </c>
      <c r="BD6" s="232">
        <v>913806.69999999984</v>
      </c>
      <c r="BE6" s="238">
        <f t="shared" si="8"/>
        <v>0</v>
      </c>
      <c r="BG6" s="232"/>
    </row>
    <row r="7" spans="1:59" x14ac:dyDescent="0.2">
      <c r="B7" s="16" t="s">
        <v>1611</v>
      </c>
      <c r="C7" s="18">
        <v>42887</v>
      </c>
      <c r="D7" s="18" t="s">
        <v>1612</v>
      </c>
      <c r="E7" s="227">
        <v>375</v>
      </c>
      <c r="F7" s="11">
        <v>0.95683872466655073</v>
      </c>
      <c r="G7" s="11">
        <v>0.6933613946859063</v>
      </c>
      <c r="H7" s="11">
        <v>6.933613946859063E-2</v>
      </c>
      <c r="I7" s="11">
        <v>3.40046374117895</v>
      </c>
      <c r="J7" s="11">
        <v>5.12</v>
      </c>
      <c r="K7" s="244">
        <v>3.5365000000000002</v>
      </c>
      <c r="L7" s="11" t="s">
        <v>1834</v>
      </c>
      <c r="M7" s="243">
        <v>1</v>
      </c>
      <c r="N7" s="11">
        <v>71</v>
      </c>
      <c r="O7" s="227">
        <v>1</v>
      </c>
      <c r="P7" s="3" t="s">
        <v>6</v>
      </c>
      <c r="Q7" s="3" t="s">
        <v>109</v>
      </c>
      <c r="R7" s="227" t="s">
        <v>61</v>
      </c>
      <c r="S7" s="227" t="s">
        <v>110</v>
      </c>
      <c r="T7" s="227" t="s">
        <v>111</v>
      </c>
      <c r="U7" s="19" t="str">
        <f t="shared" si="0"/>
        <v>31-4-35-G5-27 CT</v>
      </c>
      <c r="V7" s="20">
        <f t="shared" si="1"/>
        <v>1920</v>
      </c>
      <c r="W7" s="20">
        <f>IF(O7=1,(N7/M7),N7+VLOOKUP(P7,Input_Mkt_Price!B:C,2,FALSE))</f>
        <v>71</v>
      </c>
      <c r="X7" s="20">
        <f>VLOOKUP(U7,Input_Preços_Diferencial!B:R,MATCH($Q7,Input_Preços_Diferencial!$B$4:$R$4,0),FALSE)</f>
        <v>5.25</v>
      </c>
      <c r="Y7" s="20">
        <f>VLOOKUP(P7,Input_Mkt_Price!B:C,2,FALSE)+X7</f>
        <v>85.36</v>
      </c>
      <c r="Z7" s="22">
        <f t="shared" si="2"/>
        <v>76389.39</v>
      </c>
      <c r="AA7" s="194">
        <f>IF(O7&lt;&gt;2,(N7/M7)-VLOOKUP(P7,Input_Mkt_Price!B:C,2,FALSE),N7)</f>
        <v>-9.11</v>
      </c>
      <c r="AB7" s="232">
        <f t="shared" si="3"/>
        <v>-3416.25</v>
      </c>
      <c r="AC7" s="230">
        <f t="shared" si="4"/>
        <v>1968.75</v>
      </c>
      <c r="AD7" s="340">
        <f t="shared" si="5"/>
        <v>-42328.703999999998</v>
      </c>
      <c r="AE7" s="340">
        <f>VLOOKUP(P7,Input_Mkt_Price!B:C,2,FALSE)*E7</f>
        <v>30041.25</v>
      </c>
      <c r="AF7" s="232">
        <f t="shared" si="6"/>
        <v>0</v>
      </c>
      <c r="AG7" s="45">
        <f t="shared" si="7"/>
        <v>149694.10368</v>
      </c>
      <c r="AH7" s="232">
        <f>IF(L7="USD cts/lb",0,(((Y7-(N7/VLOOKUP(B7,'Forex Open'!B:O,14,FALSE)))*22.046)*E7)-((Y7-W7)*E7)*22.046)</f>
        <v>0</v>
      </c>
      <c r="AI7" s="357" t="str">
        <f t="array" ref="AI7">IFERROR(INDEX('Forex Open'!$O$2:$O$226,MATCH(Input_PC!B7&amp;Input_PC!$B$1,'Forex Open'!$B$2:$B$226&amp;'Forex Open'!$G$2:$G$226,0)),"")</f>
        <v/>
      </c>
      <c r="BD7" s="232">
        <v>76389.389999999985</v>
      </c>
      <c r="BE7" s="238">
        <f t="shared" si="8"/>
        <v>0</v>
      </c>
      <c r="BG7" s="232"/>
    </row>
    <row r="8" spans="1:59" x14ac:dyDescent="0.2">
      <c r="B8" s="16" t="s">
        <v>1613</v>
      </c>
      <c r="C8" s="18">
        <v>42894</v>
      </c>
      <c r="D8" s="18" t="s">
        <v>1606</v>
      </c>
      <c r="E8" s="227">
        <v>500</v>
      </c>
      <c r="F8" s="11">
        <v>0.87788047469546937</v>
      </c>
      <c r="G8" s="11">
        <v>0.63614527151845601</v>
      </c>
      <c r="H8" s="11">
        <v>6.3614527151845596E-2</v>
      </c>
      <c r="I8" s="11">
        <v>4.0123597266342301</v>
      </c>
      <c r="J8" s="11">
        <v>5.59</v>
      </c>
      <c r="K8" s="244">
        <v>3.5827</v>
      </c>
      <c r="L8" s="11" t="s">
        <v>1835</v>
      </c>
      <c r="M8" s="243">
        <v>3.5651999999999999</v>
      </c>
      <c r="N8" s="11">
        <v>250</v>
      </c>
      <c r="O8" s="227">
        <v>1</v>
      </c>
      <c r="P8" s="3" t="s">
        <v>6</v>
      </c>
      <c r="Q8" s="3" t="s">
        <v>109</v>
      </c>
      <c r="R8" s="227" t="s">
        <v>61</v>
      </c>
      <c r="S8" s="227" t="s">
        <v>110</v>
      </c>
      <c r="T8" s="227" t="s">
        <v>111</v>
      </c>
      <c r="U8" s="19" t="str">
        <f t="shared" si="0"/>
        <v>31-4-35-G5-27 CT</v>
      </c>
      <c r="V8" s="20">
        <f t="shared" si="1"/>
        <v>2795</v>
      </c>
      <c r="W8" s="20">
        <f>IF(O8=1,(N8/M8),N8+VLOOKUP(P8,Input_Mkt_Price!B:C,2,FALSE))</f>
        <v>70.122293279479408</v>
      </c>
      <c r="X8" s="20">
        <f>VLOOKUP(U8,Input_Preços_Diferencial!B:R,MATCH($Q8,Input_Preços_Diferencial!$B$4:$R$4,0),FALSE)</f>
        <v>5.25</v>
      </c>
      <c r="Y8" s="20">
        <f>VLOOKUP(P8,Input_Mkt_Price!B:C,2,FALSE)+X8</f>
        <v>85.36</v>
      </c>
      <c r="Z8" s="22">
        <f t="shared" si="2"/>
        <v>106346.67118029848</v>
      </c>
      <c r="AA8" s="194">
        <f>IF(O8&lt;&gt;2,(N8/M8)-VLOOKUP(P8,Input_Mkt_Price!B:C,2,FALSE),N8)</f>
        <v>-9.9877067205205918</v>
      </c>
      <c r="AB8" s="232">
        <f t="shared" si="3"/>
        <v>-4993.8533602602956</v>
      </c>
      <c r="AC8" s="230">
        <f t="shared" si="4"/>
        <v>2625</v>
      </c>
      <c r="AD8" s="340">
        <f t="shared" si="5"/>
        <v>-61619.128999999994</v>
      </c>
      <c r="AE8" s="340">
        <f>VLOOKUP(P8,Input_Mkt_Price!B:C,2,FALSE)*E8</f>
        <v>40055</v>
      </c>
      <c r="AF8" s="232">
        <f t="shared" si="6"/>
        <v>-2755750</v>
      </c>
      <c r="AG8" s="45">
        <f t="shared" si="7"/>
        <v>220760.85073899999</v>
      </c>
      <c r="AH8" s="232">
        <f>IF(L8="USD cts/lb",0,(((Y8-(N8/VLOOKUP(B8,'Forex Open'!$B$2:$O$61,14,FALSE)))*22.046)*E8)-((Y8-W8)*E8)*22.046)</f>
        <v>-7305.3947641164414</v>
      </c>
      <c r="AI8" s="357">
        <f t="array" ref="AI8">IFERROR(INDEX('Forex Open'!$O$2:$O$226,MATCH(Input_PC!B8&amp;Input_PC!$B$1,'Forex Open'!$B$2:$B$226&amp;'Forex Open'!$G$2:$G$226,0)),"")</f>
        <v>3.5318200000000002</v>
      </c>
      <c r="BD8" s="232">
        <v>106346.67118029846</v>
      </c>
      <c r="BE8" s="238">
        <f t="shared" si="8"/>
        <v>0</v>
      </c>
      <c r="BG8" s="232"/>
    </row>
    <row r="9" spans="1:59" x14ac:dyDescent="0.2">
      <c r="B9" s="16" t="s">
        <v>1614</v>
      </c>
      <c r="C9" s="18">
        <v>42894</v>
      </c>
      <c r="D9" s="18" t="s">
        <v>1615</v>
      </c>
      <c r="E9" s="227">
        <v>500</v>
      </c>
      <c r="F9" s="11">
        <v>0.88295750511588766</v>
      </c>
      <c r="G9" s="11">
        <v>0.6398242790694838</v>
      </c>
      <c r="H9" s="11">
        <v>6.3982427906948386E-2</v>
      </c>
      <c r="I9" s="11">
        <v>4.0123597266342301</v>
      </c>
      <c r="J9" s="11">
        <v>5.6</v>
      </c>
      <c r="K9" s="244">
        <v>3.5369999999999999</v>
      </c>
      <c r="L9" s="11" t="s">
        <v>1835</v>
      </c>
      <c r="M9" s="243">
        <v>3.5447000000000002</v>
      </c>
      <c r="N9" s="11">
        <v>250</v>
      </c>
      <c r="O9" s="227">
        <v>1</v>
      </c>
      <c r="P9" s="3" t="s">
        <v>6</v>
      </c>
      <c r="Q9" s="3" t="s">
        <v>109</v>
      </c>
      <c r="R9" s="227" t="s">
        <v>61</v>
      </c>
      <c r="S9" s="227" t="s">
        <v>110</v>
      </c>
      <c r="T9" s="227" t="s">
        <v>111</v>
      </c>
      <c r="U9" s="19" t="str">
        <f t="shared" si="0"/>
        <v>31-4-35-G5-27 CT</v>
      </c>
      <c r="V9" s="20">
        <f t="shared" si="1"/>
        <v>2800</v>
      </c>
      <c r="W9" s="20">
        <f>IF(O9=1,(N9/M9),N9+VLOOKUP(P9,Input_Mkt_Price!B:C,2,FALSE))</f>
        <v>70.52783028182921</v>
      </c>
      <c r="X9" s="20">
        <f>VLOOKUP(U9,Input_Preços_Diferencial!B:R,MATCH($Q9,Input_Preços_Diferencial!$B$4:$R$4,0),FALSE)</f>
        <v>5.25</v>
      </c>
      <c r="Y9" s="20">
        <f>VLOOKUP(P9,Input_Mkt_Price!B:C,2,FALSE)+X9</f>
        <v>85.36</v>
      </c>
      <c r="Z9" s="22">
        <f t="shared" si="2"/>
        <v>101766.20680339661</v>
      </c>
      <c r="AA9" s="194">
        <f>IF(O9&lt;&gt;2,(N9/M9)-VLOOKUP(P9,Input_Mkt_Price!B:C,2,FALSE),N9)</f>
        <v>-9.582169718170789</v>
      </c>
      <c r="AB9" s="232">
        <f t="shared" si="3"/>
        <v>-4791.0848590853948</v>
      </c>
      <c r="AC9" s="230">
        <f t="shared" si="4"/>
        <v>2625</v>
      </c>
      <c r="AD9" s="340">
        <f t="shared" si="5"/>
        <v>-61729.36</v>
      </c>
      <c r="AE9" s="340">
        <f>VLOOKUP(P9,Input_Mkt_Price!B:C,2,FALSE)*E9</f>
        <v>40055</v>
      </c>
      <c r="AF9" s="232">
        <f t="shared" si="6"/>
        <v>-2755750</v>
      </c>
      <c r="AG9" s="45">
        <f t="shared" si="7"/>
        <v>218334.76559999998</v>
      </c>
      <c r="AH9" s="232">
        <f>IF(L9="USD cts/lb",0,(((Y9-(N9/VLOOKUP(B9,'Forex Open'!$B$2:$O$61,14,FALSE)))*22.046)*E9)-((Y9-W9)*E9)*22.046)</f>
        <v>-5837.9819053213869</v>
      </c>
      <c r="AI9" s="357">
        <f t="array" ref="AI9">IFERROR(INDEX('Forex Open'!$O$2:$O$226,MATCH(Input_PC!B9&amp;Input_PC!$B$1,'Forex Open'!$B$2:$B$226&amp;'Forex Open'!$G$2:$G$226,0)),"")</f>
        <v>3.5182799999999999</v>
      </c>
      <c r="BD9" s="232">
        <v>101766.20680339661</v>
      </c>
      <c r="BE9" s="238">
        <f t="shared" si="8"/>
        <v>0</v>
      </c>
      <c r="BG9" s="232"/>
    </row>
    <row r="10" spans="1:59" x14ac:dyDescent="0.2">
      <c r="B10" s="16" t="s">
        <v>1616</v>
      </c>
      <c r="C10" s="18">
        <v>42919</v>
      </c>
      <c r="D10" s="18" t="s">
        <v>1617</v>
      </c>
      <c r="E10" s="227">
        <v>100</v>
      </c>
      <c r="F10" s="11">
        <v>0.93715587279824142</v>
      </c>
      <c r="G10" s="11">
        <v>0.67909845854945039</v>
      </c>
      <c r="H10" s="11">
        <v>6.7909845854945028E-2</v>
      </c>
      <c r="I10" s="11">
        <v>4.0123597266342301</v>
      </c>
      <c r="J10" s="11">
        <v>5.7</v>
      </c>
      <c r="K10" s="244">
        <v>3.47</v>
      </c>
      <c r="L10" s="11" t="s">
        <v>1834</v>
      </c>
      <c r="M10" s="243">
        <v>1</v>
      </c>
      <c r="N10" s="11">
        <v>75.8</v>
      </c>
      <c r="O10" s="227">
        <v>1</v>
      </c>
      <c r="P10" s="3" t="s">
        <v>6</v>
      </c>
      <c r="Q10" s="3" t="s">
        <v>109</v>
      </c>
      <c r="R10" s="227" t="s">
        <v>61</v>
      </c>
      <c r="S10" s="16" t="s">
        <v>1573</v>
      </c>
      <c r="T10" s="227" t="s">
        <v>111</v>
      </c>
      <c r="U10" s="19" t="str">
        <f t="shared" si="0"/>
        <v>41-4-35-G5-27 CT</v>
      </c>
      <c r="V10" s="20">
        <f t="shared" si="1"/>
        <v>570</v>
      </c>
      <c r="W10" s="20">
        <f>IF(O10=1,(N10/M10),N10+VLOOKUP(P10,Input_Mkt_Price!B:C,2,FALSE))</f>
        <v>75.8</v>
      </c>
      <c r="X10" s="20">
        <f>VLOOKUP(U10,Input_Preços_Diferencial!B:R,MATCH($Q10,Input_Preços_Diferencial!$B$4:$R$4,0),FALSE)</f>
        <v>4.25</v>
      </c>
      <c r="Y10" s="20">
        <f>VLOOKUP(P10,Input_Mkt_Price!B:C,2,FALSE)+X10</f>
        <v>84.36</v>
      </c>
      <c r="Z10" s="22">
        <f t="shared" si="2"/>
        <v>6305.1560000000045</v>
      </c>
      <c r="AA10" s="194">
        <f>IF(O10&lt;&gt;2,(N10/M10)-VLOOKUP(P10,Input_Mkt_Price!B:C,2,FALSE),N10)</f>
        <v>-4.3100000000000023</v>
      </c>
      <c r="AB10" s="232">
        <f t="shared" si="3"/>
        <v>-431.00000000000023</v>
      </c>
      <c r="AC10" s="230">
        <f t="shared" si="4"/>
        <v>425</v>
      </c>
      <c r="AD10" s="340">
        <f t="shared" si="5"/>
        <v>-12566.333999999999</v>
      </c>
      <c r="AE10" s="340">
        <f>VLOOKUP(P10,Input_Mkt_Price!B:C,2,FALSE)*E10</f>
        <v>8011</v>
      </c>
      <c r="AF10" s="232">
        <f t="shared" si="6"/>
        <v>0</v>
      </c>
      <c r="AG10" s="45">
        <f t="shared" si="7"/>
        <v>43604.7834</v>
      </c>
      <c r="AH10" s="232">
        <f>IF(L10="USD cts/lb",0,(((Y10-(N10/VLOOKUP(B10,'Forex Open'!$B$2:$O$61,14,FALSE)))*22.046)*E10)-((Y10-W10)*E10)*22.046)</f>
        <v>0</v>
      </c>
      <c r="AI10" s="357" t="str">
        <f t="array" ref="AI10">IFERROR(INDEX('Forex Open'!$O$2:$O$226,MATCH(Input_PC!B10&amp;Input_PC!$B$1,'Forex Open'!$B$2:$B$226&amp;'Forex Open'!$G$2:$G$226,0)),"")</f>
        <v/>
      </c>
      <c r="BD10" s="232">
        <v>6305.1560000000045</v>
      </c>
      <c r="BE10" s="238">
        <f t="shared" si="8"/>
        <v>0</v>
      </c>
      <c r="BG10" s="232"/>
    </row>
    <row r="11" spans="1:59" x14ac:dyDescent="0.2">
      <c r="B11" s="16" t="s">
        <v>1616</v>
      </c>
      <c r="C11" s="18">
        <v>42919</v>
      </c>
      <c r="D11" s="18" t="s">
        <v>1617</v>
      </c>
      <c r="E11" s="227">
        <v>100</v>
      </c>
      <c r="F11" s="11">
        <v>0.93715587279824142</v>
      </c>
      <c r="G11" s="11">
        <v>0.67909845854945039</v>
      </c>
      <c r="H11" s="11">
        <v>6.7909845854945028E-2</v>
      </c>
      <c r="I11" s="11">
        <v>4.0123597266342301</v>
      </c>
      <c r="J11" s="11">
        <v>5.7</v>
      </c>
      <c r="K11" s="244">
        <v>3.47</v>
      </c>
      <c r="L11" s="11" t="s">
        <v>1834</v>
      </c>
      <c r="M11" s="243">
        <v>1</v>
      </c>
      <c r="N11" s="12">
        <v>-2</v>
      </c>
      <c r="O11" s="227">
        <v>2</v>
      </c>
      <c r="P11" s="3" t="s">
        <v>6</v>
      </c>
      <c r="Q11" s="3" t="s">
        <v>109</v>
      </c>
      <c r="R11" s="227" t="s">
        <v>61</v>
      </c>
      <c r="S11" s="227" t="s">
        <v>1573</v>
      </c>
      <c r="T11" s="227" t="s">
        <v>111</v>
      </c>
      <c r="U11" s="19" t="str">
        <f t="shared" si="0"/>
        <v>41-4-35-G5-27 CT</v>
      </c>
      <c r="V11" s="20">
        <f t="shared" si="1"/>
        <v>570</v>
      </c>
      <c r="W11" s="20">
        <f>IF(O11=1,(N11/M11),N11+VLOOKUP(P11,Input_Mkt_Price!B:C,2,FALSE))</f>
        <v>78.11</v>
      </c>
      <c r="X11" s="20">
        <f>VLOOKUP(U11,Input_Preços_Diferencial!B:R,MATCH($Q11,Input_Preços_Diferencial!$B$4:$R$4,0),FALSE)</f>
        <v>4.25</v>
      </c>
      <c r="Y11" s="20">
        <f>VLOOKUP(P11,Input_Mkt_Price!B:C,2,FALSE)+X11</f>
        <v>84.36</v>
      </c>
      <c r="Z11" s="22">
        <f t="shared" si="2"/>
        <v>1212.53</v>
      </c>
      <c r="AA11" s="194">
        <f>IF(O11&lt;&gt;2,(N11/M11)-VLOOKUP(P11,Input_Mkt_Price!B:C,2,FALSE),N11)</f>
        <v>-2</v>
      </c>
      <c r="AB11" s="232">
        <f t="shared" si="3"/>
        <v>-200</v>
      </c>
      <c r="AC11" s="230">
        <f t="shared" si="4"/>
        <v>425</v>
      </c>
      <c r="AD11" s="340">
        <f t="shared" si="5"/>
        <v>-12566.333999999999</v>
      </c>
      <c r="AE11" s="340">
        <f>VLOOKUP(P11,Input_Mkt_Price!B:C,2,FALSE)*E11</f>
        <v>8011</v>
      </c>
      <c r="AF11" s="232">
        <f t="shared" si="6"/>
        <v>0</v>
      </c>
      <c r="AG11" s="45">
        <f t="shared" si="7"/>
        <v>43604.7834</v>
      </c>
      <c r="AH11" s="232">
        <f>IF(L11="USD cts/lb",0,(((Y11-(N11/VLOOKUP(B11,'Forex Open'!$B$2:$O$61,14,FALSE)))*22.046)*E11)-((Y11-W11)*E11)*22.046)</f>
        <v>0</v>
      </c>
      <c r="AI11" s="357" t="str">
        <f t="array" ref="AI11">IFERROR(INDEX('Forex Open'!$O$2:$O$226,MATCH(Input_PC!B11&amp;Input_PC!$B$1,'Forex Open'!$B$2:$B$226&amp;'Forex Open'!$G$2:$G$226,0)),"")</f>
        <v/>
      </c>
      <c r="BD11" s="232">
        <v>1212.5300000000007</v>
      </c>
      <c r="BE11" s="238">
        <f t="shared" si="8"/>
        <v>0</v>
      </c>
      <c r="BG11" s="232"/>
    </row>
    <row r="12" spans="1:59" x14ac:dyDescent="0.2">
      <c r="B12" s="16" t="s">
        <v>1618</v>
      </c>
      <c r="C12" s="18">
        <v>42929</v>
      </c>
      <c r="D12" s="18" t="s">
        <v>1619</v>
      </c>
      <c r="E12" s="227">
        <v>1785</v>
      </c>
      <c r="F12" s="11">
        <v>0.93715587279824142</v>
      </c>
      <c r="G12" s="11">
        <v>0.67909845854945039</v>
      </c>
      <c r="H12" s="11">
        <v>6.7909845854945028E-2</v>
      </c>
      <c r="I12" s="11">
        <v>3.3158358227973626</v>
      </c>
      <c r="J12" s="11">
        <v>5</v>
      </c>
      <c r="K12" s="244">
        <v>3.3953000000000002</v>
      </c>
      <c r="L12" s="11" t="s">
        <v>1835</v>
      </c>
      <c r="M12" s="243">
        <v>3.4321999999999999</v>
      </c>
      <c r="N12" s="11">
        <v>239.34</v>
      </c>
      <c r="O12" s="227">
        <v>1</v>
      </c>
      <c r="P12" s="3" t="s">
        <v>6</v>
      </c>
      <c r="Q12" s="3" t="s">
        <v>109</v>
      </c>
      <c r="R12" s="227" t="s">
        <v>61</v>
      </c>
      <c r="S12" s="227" t="s">
        <v>110</v>
      </c>
      <c r="T12" s="227" t="s">
        <v>111</v>
      </c>
      <c r="U12" s="19" t="str">
        <f t="shared" si="0"/>
        <v>31-4-35-G5-27 CT</v>
      </c>
      <c r="V12" s="20">
        <f t="shared" si="1"/>
        <v>8925</v>
      </c>
      <c r="W12" s="20">
        <f>IF(O12=1,(N12/M12),N12+VLOOKUP(P12,Input_Mkt_Price!B:C,2,FALSE))</f>
        <v>69.733698502418278</v>
      </c>
      <c r="X12" s="20">
        <f>VLOOKUP(U12,Input_Preços_Diferencial!B:R,MATCH($Q12,Input_Preços_Diferencial!$B$4:$R$4,0),FALSE)</f>
        <v>5.25</v>
      </c>
      <c r="Y12" s="20">
        <f>VLOOKUP(P12,Input_Mkt_Price!B:C,2,FALSE)+X12</f>
        <v>85.36</v>
      </c>
      <c r="Z12" s="22">
        <f t="shared" si="2"/>
        <v>418167.38542600063</v>
      </c>
      <c r="AA12" s="194">
        <f>IF(O12&lt;&gt;2,(N12/M12)-VLOOKUP(P12,Input_Mkt_Price!B:C,2,FALSE),N12)</f>
        <v>-10.376301497581721</v>
      </c>
      <c r="AB12" s="232">
        <f t="shared" si="3"/>
        <v>-18521.698173183373</v>
      </c>
      <c r="AC12" s="230">
        <f t="shared" si="4"/>
        <v>9371.25</v>
      </c>
      <c r="AD12" s="340">
        <f t="shared" si="5"/>
        <v>-196762.33499999999</v>
      </c>
      <c r="AE12" s="340">
        <f>VLOOKUP(P12,Input_Mkt_Price!B:C,2,FALSE)*E12</f>
        <v>142996.35</v>
      </c>
      <c r="AF12" s="232">
        <f t="shared" si="6"/>
        <v>-9418534.0074000005</v>
      </c>
      <c r="AG12" s="45">
        <f t="shared" si="7"/>
        <v>668061.09541499999</v>
      </c>
      <c r="AH12" s="232">
        <f>IF(L12="USD cts/lb",0,(((Y12-(N12/VLOOKUP(B12,'Forex Open'!$B$2:$O$61,14,FALSE)))*22.046)*E12)-((Y12-W12)*E12)*22.046)</f>
        <v>71659.851107684197</v>
      </c>
      <c r="AI12" s="357">
        <f t="array" ref="AI12">IFERROR(INDEX('Forex Open'!$O$2:$O$226,MATCH(Input_PC!B12&amp;Input_PC!$B$1,'Forex Open'!$B$2:$B$226&amp;'Forex Open'!$G$2:$G$226,0)),"")</f>
        <v>3.5242300000000002</v>
      </c>
      <c r="BD12" s="232">
        <v>418167.38542600063</v>
      </c>
      <c r="BE12" s="238">
        <f t="shared" si="8"/>
        <v>0</v>
      </c>
      <c r="BG12" s="232"/>
    </row>
    <row r="13" spans="1:59" x14ac:dyDescent="0.2">
      <c r="B13" s="16" t="s">
        <v>1620</v>
      </c>
      <c r="C13" s="18">
        <v>42934</v>
      </c>
      <c r="D13" s="18" t="s">
        <v>1621</v>
      </c>
      <c r="E13" s="227">
        <v>315</v>
      </c>
      <c r="F13" s="11">
        <v>0.93715587279824142</v>
      </c>
      <c r="G13" s="11">
        <v>0.67909845854945039</v>
      </c>
      <c r="H13" s="11">
        <v>6.7909845854945028E-2</v>
      </c>
      <c r="I13" s="11">
        <v>4.1158358227973615</v>
      </c>
      <c r="J13" s="11">
        <v>5.8</v>
      </c>
      <c r="K13" s="244">
        <v>3.3043999999999998</v>
      </c>
      <c r="L13" s="11" t="s">
        <v>1834</v>
      </c>
      <c r="M13" s="243">
        <v>1</v>
      </c>
      <c r="N13" s="11">
        <v>65.010000000000005</v>
      </c>
      <c r="O13" s="227">
        <v>1</v>
      </c>
      <c r="P13" s="3" t="s">
        <v>6</v>
      </c>
      <c r="Q13" s="3" t="s">
        <v>109</v>
      </c>
      <c r="R13" s="227" t="s">
        <v>61</v>
      </c>
      <c r="S13" s="227" t="s">
        <v>110</v>
      </c>
      <c r="T13" s="227" t="s">
        <v>111</v>
      </c>
      <c r="U13" s="19" t="str">
        <f t="shared" si="0"/>
        <v>31-4-35-G5-27 CT</v>
      </c>
      <c r="V13" s="20">
        <f t="shared" si="1"/>
        <v>1827</v>
      </c>
      <c r="W13" s="20">
        <f>IF(O13=1,(N13/M13),N13+VLOOKUP(P13,Input_Mkt_Price!B:C,2,FALSE))</f>
        <v>65.010000000000005</v>
      </c>
      <c r="X13" s="20">
        <f>VLOOKUP(U13,Input_Preços_Diferencial!B:R,MATCH($Q13,Input_Preços_Diferencial!$B$4:$R$4,0),FALSE)</f>
        <v>5.25</v>
      </c>
      <c r="Y13" s="20">
        <f>VLOOKUP(P13,Input_Mkt_Price!B:C,2,FALSE)+X13</f>
        <v>85.36</v>
      </c>
      <c r="Z13" s="22">
        <f t="shared" si="2"/>
        <v>101042.32949999996</v>
      </c>
      <c r="AA13" s="194">
        <f>IF(O13&lt;&gt;2,(N13/M13)-VLOOKUP(P13,Input_Mkt_Price!B:C,2,FALSE),N13)</f>
        <v>-15.099999999999994</v>
      </c>
      <c r="AB13" s="232">
        <f t="shared" si="3"/>
        <v>-4756.4999999999982</v>
      </c>
      <c r="AC13" s="230">
        <f t="shared" si="4"/>
        <v>1653.75</v>
      </c>
      <c r="AD13" s="340">
        <f t="shared" si="5"/>
        <v>-40278.407399999996</v>
      </c>
      <c r="AE13" s="340">
        <f>VLOOKUP(P13,Input_Mkt_Price!B:C,2,FALSE)*E13</f>
        <v>25234.65</v>
      </c>
      <c r="AF13" s="232">
        <f t="shared" si="6"/>
        <v>0</v>
      </c>
      <c r="AG13" s="45">
        <f t="shared" si="7"/>
        <v>133094.76198479999</v>
      </c>
      <c r="AH13" s="232">
        <f>IF(L13="USD cts/lb",0,(((Y13-(N13/VLOOKUP(B13,'Forex Open'!$B$2:$O$61,14,FALSE)))*22.046)*E13)-((Y13-W13)*E13)*22.046)</f>
        <v>0</v>
      </c>
      <c r="AI13" s="357" t="str">
        <f t="array" ref="AI13">IFERROR(INDEX('Forex Open'!$O$2:$O$226,MATCH(Input_PC!B13&amp;Input_PC!$B$1,'Forex Open'!$B$2:$B$226&amp;'Forex Open'!$G$2:$G$226,0)),"")</f>
        <v/>
      </c>
      <c r="BD13" s="232">
        <v>101042.32949999995</v>
      </c>
      <c r="BE13" s="238">
        <f t="shared" si="8"/>
        <v>0</v>
      </c>
      <c r="BG13" s="232"/>
    </row>
    <row r="14" spans="1:59" x14ac:dyDescent="0.2">
      <c r="B14" s="16" t="s">
        <v>1622</v>
      </c>
      <c r="C14" s="18">
        <v>42934</v>
      </c>
      <c r="D14" s="18" t="s">
        <v>1623</v>
      </c>
      <c r="E14" s="227">
        <v>315</v>
      </c>
      <c r="F14" s="11">
        <v>0.93715587279824142</v>
      </c>
      <c r="G14" s="11">
        <v>0.67909845854945039</v>
      </c>
      <c r="H14" s="11">
        <v>6.7909845854945028E-2</v>
      </c>
      <c r="I14" s="11">
        <v>4.1158358227973615</v>
      </c>
      <c r="J14" s="11">
        <v>5.8</v>
      </c>
      <c r="K14" s="244">
        <v>3.3166000000000002</v>
      </c>
      <c r="L14" s="11" t="s">
        <v>1834</v>
      </c>
      <c r="M14" s="243">
        <v>1</v>
      </c>
      <c r="N14" s="11">
        <v>65.010000000000005</v>
      </c>
      <c r="O14" s="227">
        <v>1</v>
      </c>
      <c r="P14" s="3" t="s">
        <v>6</v>
      </c>
      <c r="Q14" s="3" t="s">
        <v>109</v>
      </c>
      <c r="R14" s="227" t="s">
        <v>61</v>
      </c>
      <c r="S14" s="227" t="s">
        <v>110</v>
      </c>
      <c r="T14" s="227" t="s">
        <v>111</v>
      </c>
      <c r="U14" s="19" t="str">
        <f t="shared" si="0"/>
        <v>31-4-35-G5-27 CT</v>
      </c>
      <c r="V14" s="20">
        <f t="shared" si="1"/>
        <v>1827</v>
      </c>
      <c r="W14" s="20">
        <f>IF(O14=1,(N14/M14),N14+VLOOKUP(P14,Input_Mkt_Price!B:C,2,FALSE))</f>
        <v>65.010000000000005</v>
      </c>
      <c r="X14" s="20">
        <f>VLOOKUP(U14,Input_Preços_Diferencial!B:R,MATCH($Q14,Input_Preços_Diferencial!$B$4:$R$4,0),FALSE)</f>
        <v>5.25</v>
      </c>
      <c r="Y14" s="20">
        <f>VLOOKUP(P14,Input_Mkt_Price!B:C,2,FALSE)+X14</f>
        <v>85.36</v>
      </c>
      <c r="Z14" s="22">
        <f t="shared" si="2"/>
        <v>101042.32949999996</v>
      </c>
      <c r="AA14" s="194">
        <f>IF(O14&lt;&gt;2,(N14/M14)-VLOOKUP(P14,Input_Mkt_Price!B:C,2,FALSE),N14)</f>
        <v>-15.099999999999994</v>
      </c>
      <c r="AB14" s="232">
        <f t="shared" si="3"/>
        <v>-4756.4999999999982</v>
      </c>
      <c r="AC14" s="230">
        <f t="shared" si="4"/>
        <v>1653.75</v>
      </c>
      <c r="AD14" s="340">
        <f t="shared" si="5"/>
        <v>-40278.407399999996</v>
      </c>
      <c r="AE14" s="340">
        <f>VLOOKUP(P14,Input_Mkt_Price!B:C,2,FALSE)*E14</f>
        <v>25234.65</v>
      </c>
      <c r="AF14" s="232">
        <f t="shared" si="6"/>
        <v>0</v>
      </c>
      <c r="AG14" s="45">
        <f t="shared" si="7"/>
        <v>133586.15409720002</v>
      </c>
      <c r="AH14" s="232">
        <f>IF(L14="USD cts/lb",0,(((Y14-(N14/VLOOKUP(B14,'Forex Open'!$B$2:$O$61,14,FALSE)))*22.046)*E14)-((Y14-W14)*E14)*22.046)</f>
        <v>0</v>
      </c>
      <c r="AI14" s="357" t="str">
        <f t="array" ref="AI14">IFERROR(INDEX('Forex Open'!$O$2:$O$226,MATCH(Input_PC!B14&amp;Input_PC!$B$1,'Forex Open'!$B$2:$B$226&amp;'Forex Open'!$G$2:$G$226,0)),"")</f>
        <v/>
      </c>
      <c r="BD14" s="232">
        <v>101042.32949999995</v>
      </c>
      <c r="BE14" s="238">
        <f t="shared" si="8"/>
        <v>0</v>
      </c>
      <c r="BG14" s="232"/>
    </row>
    <row r="15" spans="1:59" x14ac:dyDescent="0.2">
      <c r="B15" s="16" t="s">
        <v>1624</v>
      </c>
      <c r="C15" s="18">
        <v>42936</v>
      </c>
      <c r="D15" s="18" t="s">
        <v>1625</v>
      </c>
      <c r="E15" s="227">
        <v>125</v>
      </c>
      <c r="F15" s="11">
        <v>0.93715587279824142</v>
      </c>
      <c r="G15" s="11">
        <v>0.67909845854945039</v>
      </c>
      <c r="H15" s="11">
        <v>6.7909845854945028E-2</v>
      </c>
      <c r="I15" s="11">
        <v>2.6158358227973624</v>
      </c>
      <c r="J15" s="11">
        <v>4.3</v>
      </c>
      <c r="K15" s="244">
        <v>3.3166000000000002</v>
      </c>
      <c r="L15" s="11" t="s">
        <v>1835</v>
      </c>
      <c r="M15" s="243">
        <v>3.33</v>
      </c>
      <c r="N15" s="11">
        <v>227.76</v>
      </c>
      <c r="O15" s="227">
        <v>1</v>
      </c>
      <c r="P15" s="3" t="s">
        <v>6</v>
      </c>
      <c r="Q15" s="3" t="s">
        <v>109</v>
      </c>
      <c r="R15" s="227" t="s">
        <v>61</v>
      </c>
      <c r="S15" s="227" t="s">
        <v>110</v>
      </c>
      <c r="T15" s="227" t="s">
        <v>111</v>
      </c>
      <c r="U15" s="19" t="str">
        <f t="shared" si="0"/>
        <v>31-4-35-G5-27 CT</v>
      </c>
      <c r="V15" s="20">
        <f t="shared" si="1"/>
        <v>537.5</v>
      </c>
      <c r="W15" s="20">
        <f>IF(O15=1,(N15/M15),N15+VLOOKUP(P15,Input_Mkt_Price!B:C,2,FALSE))</f>
        <v>68.396396396396398</v>
      </c>
      <c r="X15" s="20">
        <f>VLOOKUP(U15,Input_Preços_Diferencial!B:R,MATCH($Q15,Input_Preços_Diferencial!$B$4:$R$4,0),FALSE)</f>
        <v>5.25</v>
      </c>
      <c r="Y15" s="20">
        <f>VLOOKUP(P15,Input_Mkt_Price!B:C,2,FALSE)+X15</f>
        <v>85.36</v>
      </c>
      <c r="Z15" s="22">
        <f t="shared" si="2"/>
        <v>34897.725630630623</v>
      </c>
      <c r="AA15" s="194">
        <f>IF(O15&lt;&gt;2,(N15/M15)-VLOOKUP(P15,Input_Mkt_Price!B:C,2,FALSE),N15)</f>
        <v>-11.713603603603602</v>
      </c>
      <c r="AB15" s="232">
        <f t="shared" si="3"/>
        <v>-1464.2004504504503</v>
      </c>
      <c r="AC15" s="230">
        <f t="shared" si="4"/>
        <v>656.25</v>
      </c>
      <c r="AD15" s="340">
        <f t="shared" si="5"/>
        <v>-11849.832499999999</v>
      </c>
      <c r="AE15" s="340">
        <f>VLOOKUP(P15,Input_Mkt_Price!B:C,2,FALSE)*E15</f>
        <v>10013.75</v>
      </c>
      <c r="AF15" s="232">
        <f t="shared" si="6"/>
        <v>-627649.62</v>
      </c>
      <c r="AG15" s="45">
        <f t="shared" si="7"/>
        <v>39300.797935000002</v>
      </c>
      <c r="AH15" s="232">
        <f>IF(L15="USD cts/lb",0,(((Y15-(N15/VLOOKUP(B15,'Forex Open'!$B$2:$O$61,14,FALSE)))*22.046)*E15)-((Y15-W15)*E15)*22.046)</f>
        <v>10816.346981584298</v>
      </c>
      <c r="AI15" s="357">
        <f t="array" ref="AI15">IFERROR(INDEX('Forex Open'!$O$2:$O$226,MATCH(Input_PC!B15&amp;Input_PC!$B$1,'Forex Open'!$B$2:$B$226&amp;'Forex Open'!$G$2:$G$226,0)),"")</f>
        <v>3.5327299999999999</v>
      </c>
      <c r="BD15" s="232">
        <v>34897.725630630623</v>
      </c>
      <c r="BE15" s="238">
        <f t="shared" si="8"/>
        <v>0</v>
      </c>
      <c r="BG15" s="232"/>
    </row>
    <row r="16" spans="1:59" x14ac:dyDescent="0.2">
      <c r="A16" s="227"/>
      <c r="B16" s="16" t="s">
        <v>1626</v>
      </c>
      <c r="C16" s="18">
        <v>42943</v>
      </c>
      <c r="D16" s="18" t="s">
        <v>1627</v>
      </c>
      <c r="E16" s="227">
        <v>125</v>
      </c>
      <c r="F16" s="11">
        <v>0.93715587279824142</v>
      </c>
      <c r="G16" s="11">
        <v>0.67909845854945039</v>
      </c>
      <c r="H16" s="11">
        <v>6.7909845854945028E-2</v>
      </c>
      <c r="I16" s="11">
        <v>2.8158358227973612</v>
      </c>
      <c r="J16" s="11">
        <v>4.5</v>
      </c>
      <c r="K16" s="244">
        <v>3.3043999999999998</v>
      </c>
      <c r="L16" s="11" t="s">
        <v>1835</v>
      </c>
      <c r="M16" s="243">
        <v>3.4344999999999999</v>
      </c>
      <c r="N16" s="11">
        <v>227.95</v>
      </c>
      <c r="O16" s="227">
        <v>1</v>
      </c>
      <c r="P16" s="227" t="s">
        <v>6</v>
      </c>
      <c r="Q16" s="227" t="s">
        <v>109</v>
      </c>
      <c r="R16" s="227" t="s">
        <v>61</v>
      </c>
      <c r="S16" s="227" t="s">
        <v>1573</v>
      </c>
      <c r="T16" s="227" t="s">
        <v>111</v>
      </c>
      <c r="U16" s="19" t="str">
        <f t="shared" si="0"/>
        <v>41-4-35-G5-27 CT</v>
      </c>
      <c r="V16" s="20">
        <f t="shared" si="1"/>
        <v>562.5</v>
      </c>
      <c r="W16" s="20">
        <f>IF(O16=1,(N16/M16),N16+VLOOKUP(P16,Input_Mkt_Price!B:C,2,FALSE))</f>
        <v>66.370650749745238</v>
      </c>
      <c r="X16" s="20">
        <f>VLOOKUP(U16,Input_Preços_Diferencial!B:R,MATCH($Q16,Input_Preços_Diferencial!$B$4:$R$4,0),FALSE)</f>
        <v>4.25</v>
      </c>
      <c r="Y16" s="20">
        <f>VLOOKUP(P16,Input_Mkt_Price!B:C,2,FALSE)+X16</f>
        <v>84.36</v>
      </c>
      <c r="Z16" s="22">
        <f t="shared" si="2"/>
        <v>37173.274196389561</v>
      </c>
      <c r="AA16" s="194">
        <f>IF(O16&lt;&gt;2,(N16/M16)-VLOOKUP(P16,Input_Mkt_Price!B:C,2,FALSE),N16)</f>
        <v>-13.739349250254762</v>
      </c>
      <c r="AB16" s="232">
        <f t="shared" si="3"/>
        <v>-1717.4186562818452</v>
      </c>
      <c r="AC16" s="230">
        <f t="shared" si="4"/>
        <v>531.25</v>
      </c>
      <c r="AD16" s="340">
        <f t="shared" si="5"/>
        <v>-12400.987499999999</v>
      </c>
      <c r="AE16" s="340">
        <f>VLOOKUP(P16,Input_Mkt_Price!B:C,2,FALSE)*E16</f>
        <v>10013.75</v>
      </c>
      <c r="AF16" s="232">
        <f t="shared" si="6"/>
        <v>-628173.21250000002</v>
      </c>
      <c r="AG16" s="45">
        <f t="shared" si="7"/>
        <v>40977.451349999996</v>
      </c>
      <c r="AH16" s="232"/>
      <c r="AI16" s="357" t="str">
        <f t="array" ref="AI16">IFERROR(INDEX('Forex Open'!$O$2:$O$226,MATCH(Input_PC!B16&amp;Input_PC!$B$1,'Forex Open'!$B$2:$B$226&amp;'Forex Open'!$G$2:$G$226,0)),"")</f>
        <v/>
      </c>
      <c r="AV16" s="227"/>
      <c r="BD16" s="232">
        <v>37173.274196389553</v>
      </c>
      <c r="BE16" s="238">
        <f t="shared" si="8"/>
        <v>0</v>
      </c>
      <c r="BG16" s="232"/>
    </row>
    <row r="17" spans="1:59" x14ac:dyDescent="0.2">
      <c r="A17" s="227"/>
      <c r="B17" s="16" t="s">
        <v>1628</v>
      </c>
      <c r="C17" s="18">
        <v>42962</v>
      </c>
      <c r="D17" s="18" t="s">
        <v>1629</v>
      </c>
      <c r="E17" s="227">
        <v>1620</v>
      </c>
      <c r="F17" s="11">
        <v>0.95683872466655073</v>
      </c>
      <c r="G17" s="11">
        <v>0.6933613946859063</v>
      </c>
      <c r="H17" s="11">
        <v>6.933613946859063E-2</v>
      </c>
      <c r="I17" s="11">
        <v>3.9804637411789536</v>
      </c>
      <c r="J17" s="11">
        <v>5.7</v>
      </c>
      <c r="K17" s="244">
        <v>3.3767</v>
      </c>
      <c r="L17" s="11" t="s">
        <v>1834</v>
      </c>
      <c r="M17" s="243">
        <v>1</v>
      </c>
      <c r="N17" s="11">
        <v>75.900000000000006</v>
      </c>
      <c r="O17" s="3">
        <v>1</v>
      </c>
      <c r="P17" s="3" t="s">
        <v>6</v>
      </c>
      <c r="Q17" s="3" t="s">
        <v>109</v>
      </c>
      <c r="R17" s="227" t="s">
        <v>61</v>
      </c>
      <c r="S17" s="227" t="s">
        <v>110</v>
      </c>
      <c r="T17" s="227" t="s">
        <v>111</v>
      </c>
      <c r="U17" s="19" t="str">
        <f t="shared" si="0"/>
        <v>31-4-35-G5-27 CT</v>
      </c>
      <c r="V17" s="20">
        <f t="shared" si="1"/>
        <v>9234</v>
      </c>
      <c r="W17" s="20">
        <f>IF(O17=1,(N17/M17),N17+VLOOKUP(P17,Input_Mkt_Price!B:C,2,FALSE))</f>
        <v>75.900000000000006</v>
      </c>
      <c r="X17" s="20">
        <f>VLOOKUP(U17,Input_Preços_Diferencial!B:R,MATCH($Q17,Input_Preços_Diferencial!$B$4:$R$4,0),FALSE)</f>
        <v>5.25</v>
      </c>
      <c r="Y17" s="20">
        <f>VLOOKUP(P17,Input_Mkt_Price!B:C,2,FALSE)+X17</f>
        <v>85.36</v>
      </c>
      <c r="Z17" s="22">
        <f t="shared" si="2"/>
        <v>134286.59519999978</v>
      </c>
      <c r="AA17" s="194">
        <f>IF(O17&lt;&gt;2,(N17/M17)-VLOOKUP(P17,Input_Mkt_Price!B:C,2,FALSE),N17)</f>
        <v>-4.2099999999999937</v>
      </c>
      <c r="AB17" s="232">
        <f t="shared" si="3"/>
        <v>-6820.1999999999898</v>
      </c>
      <c r="AC17" s="230">
        <f t="shared" si="4"/>
        <v>8505</v>
      </c>
      <c r="AD17" s="340">
        <f t="shared" si="5"/>
        <v>-203574.61079999999</v>
      </c>
      <c r="AE17" s="340">
        <f>VLOOKUP(P17,Input_Mkt_Price!B:C,2,FALSE)*E17</f>
        <v>129778.2</v>
      </c>
      <c r="AF17" s="232">
        <f t="shared" si="6"/>
        <v>0</v>
      </c>
      <c r="AG17" s="45">
        <f t="shared" si="7"/>
        <v>687404.1521988</v>
      </c>
      <c r="AH17" s="244"/>
      <c r="AI17" s="357" t="str">
        <f t="array" ref="AI17">IFERROR(INDEX('Forex Open'!$O$2:$O$226,MATCH(Input_PC!B17&amp;Input_PC!$B$1,'Forex Open'!$B$2:$B$226&amp;'Forex Open'!$G$2:$G$226,0)),"")</f>
        <v/>
      </c>
      <c r="BD17" s="232">
        <v>134286.59519999978</v>
      </c>
      <c r="BE17" s="238">
        <f t="shared" si="8"/>
        <v>0</v>
      </c>
      <c r="BG17" s="232"/>
    </row>
    <row r="18" spans="1:59" x14ac:dyDescent="0.2">
      <c r="A18" s="227"/>
      <c r="B18" s="16" t="s">
        <v>1630</v>
      </c>
      <c r="C18" s="18">
        <v>42971</v>
      </c>
      <c r="D18" s="18" t="s">
        <v>1631</v>
      </c>
      <c r="E18" s="227">
        <v>200</v>
      </c>
      <c r="F18" s="11">
        <v>0.93715587279824142</v>
      </c>
      <c r="G18" s="11">
        <v>0.67909845854945039</v>
      </c>
      <c r="H18" s="11">
        <v>6.7909845854945028E-2</v>
      </c>
      <c r="I18" s="11">
        <v>4.3158358227973634</v>
      </c>
      <c r="J18" s="11">
        <v>6</v>
      </c>
      <c r="K18" s="244">
        <v>3.3214999999999999</v>
      </c>
      <c r="L18" s="11" t="s">
        <v>1834</v>
      </c>
      <c r="M18" s="243">
        <v>1</v>
      </c>
      <c r="N18" s="11">
        <v>66.98</v>
      </c>
      <c r="O18" s="227">
        <v>1</v>
      </c>
      <c r="P18" s="3" t="s">
        <v>6</v>
      </c>
      <c r="Q18" s="3" t="s">
        <v>109</v>
      </c>
      <c r="R18" s="227" t="s">
        <v>61</v>
      </c>
      <c r="S18" s="227" t="s">
        <v>110</v>
      </c>
      <c r="T18" s="227" t="s">
        <v>111</v>
      </c>
      <c r="U18" s="19" t="str">
        <f t="shared" si="0"/>
        <v>31-4-35-G5-27 CT</v>
      </c>
      <c r="V18" s="20">
        <f t="shared" si="1"/>
        <v>1200</v>
      </c>
      <c r="W18" s="20">
        <f>IF(O18=1,(N18/M18),N18+VLOOKUP(P18,Input_Mkt_Price!B:C,2,FALSE))</f>
        <v>66.98</v>
      </c>
      <c r="X18" s="20">
        <f>VLOOKUP(U18,Input_Preços_Diferencial!B:R,MATCH($Q18,Input_Preços_Diferencial!$B$4:$R$4,0),FALSE)</f>
        <v>5.25</v>
      </c>
      <c r="Y18" s="20">
        <f>VLOOKUP(P18,Input_Mkt_Price!B:C,2,FALSE)+X18</f>
        <v>85.36</v>
      </c>
      <c r="Z18" s="22">
        <f t="shared" si="2"/>
        <v>54585.895999999979</v>
      </c>
      <c r="AA18" s="194">
        <f>IF(O18&lt;&gt;2,(N18/M18)-VLOOKUP(P18,Input_Mkt_Price!B:C,2,FALSE),N18)</f>
        <v>-13.129999999999995</v>
      </c>
      <c r="AB18" s="232">
        <f t="shared" si="3"/>
        <v>-2625.9999999999991</v>
      </c>
      <c r="AC18" s="230">
        <f t="shared" si="4"/>
        <v>1050</v>
      </c>
      <c r="AD18" s="340">
        <f t="shared" si="5"/>
        <v>-26455.439999999999</v>
      </c>
      <c r="AE18" s="340">
        <f>VLOOKUP(P18,Input_Mkt_Price!B:C,2,FALSE)*E18</f>
        <v>16022</v>
      </c>
      <c r="AF18" s="232">
        <f t="shared" si="6"/>
        <v>0</v>
      </c>
      <c r="AG18" s="45">
        <f t="shared" si="7"/>
        <v>87870.946800000005</v>
      </c>
      <c r="AH18" s="244"/>
      <c r="AI18" s="357" t="str">
        <f t="array" ref="AI18">IFERROR(INDEX('Forex Open'!$O$2:$O$226,MATCH(Input_PC!B18&amp;Input_PC!$B$1,'Forex Open'!$B$2:$B$226&amp;'Forex Open'!$G$2:$G$226,0)),"")</f>
        <v/>
      </c>
      <c r="BD18" s="232">
        <v>54585.895999999979</v>
      </c>
      <c r="BE18" s="238">
        <f t="shared" si="8"/>
        <v>0</v>
      </c>
      <c r="BG18" s="232"/>
    </row>
    <row r="19" spans="1:59" x14ac:dyDescent="0.2">
      <c r="A19" s="227"/>
      <c r="B19" s="16" t="s">
        <v>1632</v>
      </c>
      <c r="C19" s="18">
        <v>42978</v>
      </c>
      <c r="D19" s="18" t="s">
        <v>1629</v>
      </c>
      <c r="E19" s="227">
        <v>540</v>
      </c>
      <c r="F19" s="11">
        <v>0.93715587279824142</v>
      </c>
      <c r="G19" s="11">
        <v>0.67909845854945039</v>
      </c>
      <c r="H19" s="11">
        <v>6.7909845854945028E-2</v>
      </c>
      <c r="I19" s="11">
        <v>4.465835822797362</v>
      </c>
      <c r="J19" s="11">
        <v>6.15</v>
      </c>
      <c r="K19" s="244">
        <v>3.2892999999999999</v>
      </c>
      <c r="L19" s="11" t="s">
        <v>1834</v>
      </c>
      <c r="M19" s="243">
        <v>1</v>
      </c>
      <c r="N19" s="11">
        <v>67</v>
      </c>
      <c r="O19" s="227">
        <v>1</v>
      </c>
      <c r="P19" s="3" t="s">
        <v>6</v>
      </c>
      <c r="Q19" s="3" t="s">
        <v>109</v>
      </c>
      <c r="R19" s="227" t="s">
        <v>61</v>
      </c>
      <c r="S19" s="227" t="s">
        <v>110</v>
      </c>
      <c r="T19" s="227" t="s">
        <v>111</v>
      </c>
      <c r="U19" s="19" t="str">
        <f t="shared" si="0"/>
        <v>31-4-35-G5-27 CT</v>
      </c>
      <c r="V19" s="20">
        <f t="shared" si="1"/>
        <v>3321</v>
      </c>
      <c r="W19" s="20">
        <f>IF(O19=1,(N19/M19),N19+VLOOKUP(P19,Input_Mkt_Price!B:C,2,FALSE))</f>
        <v>67</v>
      </c>
      <c r="X19" s="20">
        <f>VLOOKUP(U19,Input_Preços_Diferencial!B:R,MATCH($Q19,Input_Preços_Diferencial!$B$4:$R$4,0),FALSE)</f>
        <v>5.25</v>
      </c>
      <c r="Y19" s="20">
        <f>VLOOKUP(P19,Input_Mkt_Price!B:C,2,FALSE)+X19</f>
        <v>85.36</v>
      </c>
      <c r="Z19" s="22">
        <f t="shared" si="2"/>
        <v>145358.09639999998</v>
      </c>
      <c r="AA19" s="194">
        <f>IF(O19&lt;&gt;2,(N19/M19)-VLOOKUP(P19,Input_Mkt_Price!B:C,2,FALSE),N19)</f>
        <v>-13.11</v>
      </c>
      <c r="AB19" s="232">
        <f t="shared" si="3"/>
        <v>-7079.4</v>
      </c>
      <c r="AC19" s="230">
        <f t="shared" si="4"/>
        <v>2835</v>
      </c>
      <c r="AD19" s="340">
        <f t="shared" si="5"/>
        <v>-73215.430200000003</v>
      </c>
      <c r="AE19" s="340">
        <f>VLOOKUP(P19,Input_Mkt_Price!B:C,2,FALSE)*E19</f>
        <v>43259.4</v>
      </c>
      <c r="AF19" s="232">
        <f t="shared" si="6"/>
        <v>0</v>
      </c>
      <c r="AG19" s="45">
        <f t="shared" si="7"/>
        <v>240825.32980380001</v>
      </c>
      <c r="AH19" s="244"/>
      <c r="AI19" s="357" t="str">
        <f t="array" ref="AI19">IFERROR(INDEX('Forex Open'!$O$2:$O$226,MATCH(Input_PC!B19&amp;Input_PC!$B$1,'Forex Open'!$B$2:$B$226&amp;'Forex Open'!$G$2:$G$226,0)),"")</f>
        <v/>
      </c>
      <c r="BD19" s="232">
        <v>145358.09639999998</v>
      </c>
      <c r="BE19" s="238">
        <f t="shared" si="8"/>
        <v>0</v>
      </c>
      <c r="BG19" s="232"/>
    </row>
    <row r="20" spans="1:59" x14ac:dyDescent="0.2">
      <c r="B20" s="16" t="s">
        <v>1633</v>
      </c>
      <c r="C20" s="18">
        <v>42978</v>
      </c>
      <c r="D20" s="18" t="s">
        <v>1629</v>
      </c>
      <c r="E20" s="227">
        <v>540</v>
      </c>
      <c r="F20" s="11">
        <v>0.93715587279824142</v>
      </c>
      <c r="G20" s="11">
        <v>0.67909845854945039</v>
      </c>
      <c r="H20" s="11">
        <v>6.7909845854945028E-2</v>
      </c>
      <c r="I20" s="11">
        <v>4.465835822797362</v>
      </c>
      <c r="J20" s="11">
        <v>6.15</v>
      </c>
      <c r="K20" s="244">
        <v>3.2892999999999999</v>
      </c>
      <c r="L20" s="11" t="s">
        <v>1834</v>
      </c>
      <c r="M20" s="243">
        <v>1</v>
      </c>
      <c r="N20" s="11">
        <v>67</v>
      </c>
      <c r="O20" s="227">
        <v>1</v>
      </c>
      <c r="P20" s="3" t="s">
        <v>6</v>
      </c>
      <c r="Q20" s="3" t="s">
        <v>109</v>
      </c>
      <c r="R20" s="227" t="s">
        <v>61</v>
      </c>
      <c r="S20" s="227" t="s">
        <v>110</v>
      </c>
      <c r="T20" s="227" t="s">
        <v>111</v>
      </c>
      <c r="U20" s="19" t="str">
        <f t="shared" si="0"/>
        <v>31-4-35-G5-27 CT</v>
      </c>
      <c r="V20" s="20">
        <f t="shared" si="1"/>
        <v>3321</v>
      </c>
      <c r="W20" s="20">
        <f>IF(O20=1,(N20/M20),N20+VLOOKUP(P20,Input_Mkt_Price!B:C,2,FALSE))</f>
        <v>67</v>
      </c>
      <c r="X20" s="20">
        <f>VLOOKUP(U20,Input_Preços_Diferencial!B:R,MATCH($Q20,Input_Preços_Diferencial!$B$4:$R$4,0),FALSE)</f>
        <v>5.25</v>
      </c>
      <c r="Y20" s="20">
        <f>VLOOKUP(P20,Input_Mkt_Price!B:C,2,FALSE)+X20</f>
        <v>85.36</v>
      </c>
      <c r="Z20" s="22">
        <f t="shared" si="2"/>
        <v>145358.09639999998</v>
      </c>
      <c r="AA20" s="194">
        <f>IF(O20&lt;&gt;2,(N20/M20)-VLOOKUP(P20,Input_Mkt_Price!B:C,2,FALSE),N20)</f>
        <v>-13.11</v>
      </c>
      <c r="AB20" s="232">
        <f t="shared" si="3"/>
        <v>-7079.4</v>
      </c>
      <c r="AC20" s="230">
        <f t="shared" si="4"/>
        <v>2835</v>
      </c>
      <c r="AD20" s="340">
        <f t="shared" si="5"/>
        <v>-73215.430200000003</v>
      </c>
      <c r="AE20" s="340">
        <f>VLOOKUP(P20,Input_Mkt_Price!B:C,2,FALSE)*E20</f>
        <v>43259.4</v>
      </c>
      <c r="AF20" s="232">
        <f t="shared" si="6"/>
        <v>0</v>
      </c>
      <c r="AG20" s="45">
        <f t="shared" si="7"/>
        <v>240825.32980380001</v>
      </c>
      <c r="AH20" s="244"/>
      <c r="AI20" s="357" t="str">
        <f t="array" ref="AI20">IFERROR(INDEX('Forex Open'!$O$2:$O$226,MATCH(Input_PC!B20&amp;Input_PC!$B$1,'Forex Open'!$B$2:$B$226&amp;'Forex Open'!$G$2:$G$226,0)),"")</f>
        <v/>
      </c>
      <c r="BD20" s="232">
        <v>145358.09639999998</v>
      </c>
      <c r="BE20" s="238">
        <f t="shared" si="8"/>
        <v>0</v>
      </c>
      <c r="BG20" s="232"/>
    </row>
    <row r="21" spans="1:59" x14ac:dyDescent="0.2">
      <c r="A21" s="227"/>
      <c r="B21" s="16" t="s">
        <v>1634</v>
      </c>
      <c r="C21" s="18">
        <v>42978</v>
      </c>
      <c r="D21" s="18" t="s">
        <v>1594</v>
      </c>
      <c r="E21" s="227">
        <v>350</v>
      </c>
      <c r="F21" s="11">
        <v>0.93715587279824142</v>
      </c>
      <c r="G21" s="11">
        <v>0.67909845854945039</v>
      </c>
      <c r="H21" s="11">
        <v>6.7909845854945028E-2</v>
      </c>
      <c r="I21" s="11">
        <v>4.465835822797362</v>
      </c>
      <c r="J21" s="11">
        <v>6.15</v>
      </c>
      <c r="K21" s="244">
        <v>3.2783000000000002</v>
      </c>
      <c r="L21" s="11" t="s">
        <v>1834</v>
      </c>
      <c r="M21" s="243">
        <v>1</v>
      </c>
      <c r="N21" s="11">
        <v>67</v>
      </c>
      <c r="O21" s="227">
        <v>1</v>
      </c>
      <c r="P21" s="3" t="s">
        <v>6</v>
      </c>
      <c r="Q21" s="3" t="s">
        <v>109</v>
      </c>
      <c r="R21" s="227" t="s">
        <v>61</v>
      </c>
      <c r="S21" s="227" t="s">
        <v>110</v>
      </c>
      <c r="T21" s="227" t="s">
        <v>111</v>
      </c>
      <c r="U21" s="19" t="str">
        <f t="shared" si="0"/>
        <v>31-4-35-G5-27 CT</v>
      </c>
      <c r="V21" s="20">
        <f t="shared" si="1"/>
        <v>2152.5</v>
      </c>
      <c r="W21" s="20">
        <f>IF(O21=1,(N21/M21),N21+VLOOKUP(P21,Input_Mkt_Price!B:C,2,FALSE))</f>
        <v>67</v>
      </c>
      <c r="X21" s="20">
        <f>VLOOKUP(U21,Input_Preços_Diferencial!B:R,MATCH($Q21,Input_Preços_Diferencial!$B$4:$R$4,0),FALSE)</f>
        <v>5.25</v>
      </c>
      <c r="Y21" s="20">
        <f>VLOOKUP(P21,Input_Mkt_Price!B:C,2,FALSE)+X21</f>
        <v>85.36</v>
      </c>
      <c r="Z21" s="22">
        <f t="shared" si="2"/>
        <v>94213.580999999991</v>
      </c>
      <c r="AA21" s="194">
        <f>IF(O21&lt;&gt;2,(N21/M21)-VLOOKUP(P21,Input_Mkt_Price!B:C,2,FALSE),N21)</f>
        <v>-13.11</v>
      </c>
      <c r="AB21" s="232">
        <f t="shared" si="3"/>
        <v>-4588.5</v>
      </c>
      <c r="AC21" s="230">
        <f t="shared" si="4"/>
        <v>1837.5</v>
      </c>
      <c r="AD21" s="340">
        <f t="shared" si="5"/>
        <v>-47454.445499999994</v>
      </c>
      <c r="AE21" s="340">
        <f>VLOOKUP(P21,Input_Mkt_Price!B:C,2,FALSE)*E21</f>
        <v>28038.5</v>
      </c>
      <c r="AF21" s="232">
        <f t="shared" si="6"/>
        <v>0</v>
      </c>
      <c r="AG21" s="45">
        <f t="shared" si="7"/>
        <v>155568.4973745</v>
      </c>
      <c r="AH21" s="244"/>
      <c r="AI21" s="357" t="str">
        <f t="array" ref="AI21">IFERROR(INDEX('Forex Open'!$O$2:$O$226,MATCH(Input_PC!B21&amp;Input_PC!$B$1,'Forex Open'!$B$2:$B$226&amp;'Forex Open'!$G$2:$G$226,0)),"")</f>
        <v/>
      </c>
      <c r="BD21" s="232">
        <v>94213.580999999991</v>
      </c>
      <c r="BE21" s="238">
        <f t="shared" si="8"/>
        <v>0</v>
      </c>
      <c r="BG21" s="232"/>
    </row>
    <row r="22" spans="1:59" x14ac:dyDescent="0.2">
      <c r="A22" s="227"/>
      <c r="B22" s="16" t="s">
        <v>1635</v>
      </c>
      <c r="C22" s="18">
        <v>42978</v>
      </c>
      <c r="D22" s="18" t="s">
        <v>1594</v>
      </c>
      <c r="E22" s="227">
        <v>300</v>
      </c>
      <c r="F22" s="11">
        <v>0.93715587279824142</v>
      </c>
      <c r="G22" s="11">
        <v>0.67909845854945039</v>
      </c>
      <c r="H22" s="11">
        <v>6.7909845854945028E-2</v>
      </c>
      <c r="I22" s="11">
        <v>4.465835822797362</v>
      </c>
      <c r="J22" s="11">
        <v>6.15</v>
      </c>
      <c r="K22" s="244">
        <v>3.2783000000000002</v>
      </c>
      <c r="L22" s="11" t="s">
        <v>1834</v>
      </c>
      <c r="M22" s="243">
        <v>1</v>
      </c>
      <c r="N22" s="11">
        <v>67</v>
      </c>
      <c r="O22" s="227">
        <v>1</v>
      </c>
      <c r="P22" s="3" t="s">
        <v>6</v>
      </c>
      <c r="Q22" s="3" t="s">
        <v>109</v>
      </c>
      <c r="R22" s="227" t="s">
        <v>61</v>
      </c>
      <c r="S22" s="227" t="s">
        <v>110</v>
      </c>
      <c r="T22" s="227" t="s">
        <v>111</v>
      </c>
      <c r="U22" s="19" t="str">
        <f t="shared" si="0"/>
        <v>31-4-35-G5-27 CT</v>
      </c>
      <c r="V22" s="20">
        <f t="shared" si="1"/>
        <v>1845</v>
      </c>
      <c r="W22" s="20">
        <f>IF(O22=1,(N22/M22),N22+VLOOKUP(P22,Input_Mkt_Price!B:C,2,FALSE))</f>
        <v>67</v>
      </c>
      <c r="X22" s="20">
        <f>VLOOKUP(U22,Input_Preços_Diferencial!B:R,MATCH($Q22,Input_Preços_Diferencial!$B$4:$R$4,0),FALSE)</f>
        <v>5.25</v>
      </c>
      <c r="Y22" s="20">
        <f>VLOOKUP(P22,Input_Mkt_Price!B:C,2,FALSE)+X22</f>
        <v>85.36</v>
      </c>
      <c r="Z22" s="22">
        <f t="shared" si="2"/>
        <v>80754.497999999992</v>
      </c>
      <c r="AA22" s="194">
        <f>IF(O22&lt;&gt;2,(N22/M22)-VLOOKUP(P22,Input_Mkt_Price!B:C,2,FALSE),N22)</f>
        <v>-13.11</v>
      </c>
      <c r="AB22" s="232">
        <f t="shared" si="3"/>
        <v>-3933</v>
      </c>
      <c r="AC22" s="230">
        <f t="shared" si="4"/>
        <v>1575</v>
      </c>
      <c r="AD22" s="340">
        <f t="shared" si="5"/>
        <v>-40675.239000000001</v>
      </c>
      <c r="AE22" s="340">
        <f>VLOOKUP(P22,Input_Mkt_Price!B:C,2,FALSE)*E22</f>
        <v>24033</v>
      </c>
      <c r="AF22" s="232">
        <f t="shared" si="6"/>
        <v>0</v>
      </c>
      <c r="AG22" s="45">
        <f t="shared" si="7"/>
        <v>133344.42632100001</v>
      </c>
      <c r="AH22" s="244"/>
      <c r="AI22" s="357" t="str">
        <f t="array" ref="AI22">IFERROR(INDEX('Forex Open'!$O$2:$O$226,MATCH(Input_PC!B22&amp;Input_PC!$B$1,'Forex Open'!$B$2:$B$226&amp;'Forex Open'!$G$2:$G$226,0)),"")</f>
        <v/>
      </c>
      <c r="BD22" s="232">
        <v>80754.497999999992</v>
      </c>
      <c r="BE22" s="238">
        <f t="shared" si="8"/>
        <v>0</v>
      </c>
      <c r="BG22" s="232"/>
    </row>
    <row r="23" spans="1:59" x14ac:dyDescent="0.2">
      <c r="A23" s="227"/>
      <c r="B23" s="16" t="s">
        <v>1636</v>
      </c>
      <c r="C23" s="18">
        <v>42986</v>
      </c>
      <c r="D23" s="18" t="s">
        <v>1637</v>
      </c>
      <c r="E23" s="227">
        <v>400</v>
      </c>
      <c r="F23" s="11">
        <v>0.93715587279824142</v>
      </c>
      <c r="G23" s="11">
        <v>0.67909845854945039</v>
      </c>
      <c r="H23" s="11">
        <v>6.7909845854945028E-2</v>
      </c>
      <c r="I23" s="11">
        <v>4.3158358227973634</v>
      </c>
      <c r="J23" s="11">
        <v>6</v>
      </c>
      <c r="K23" s="244">
        <v>3.55</v>
      </c>
      <c r="L23" s="11" t="s">
        <v>1834</v>
      </c>
      <c r="M23" s="243">
        <v>1</v>
      </c>
      <c r="N23" s="11">
        <v>70</v>
      </c>
      <c r="O23" s="227">
        <v>1</v>
      </c>
      <c r="P23" s="3" t="s">
        <v>6</v>
      </c>
      <c r="Q23" s="3" t="s">
        <v>109</v>
      </c>
      <c r="R23" s="227" t="s">
        <v>61</v>
      </c>
      <c r="S23" s="227" t="s">
        <v>110</v>
      </c>
      <c r="T23" s="227" t="s">
        <v>111</v>
      </c>
      <c r="U23" s="19" t="str">
        <f t="shared" si="0"/>
        <v>31-4-35-G5-27 CT</v>
      </c>
      <c r="V23" s="20">
        <f t="shared" si="1"/>
        <v>2400</v>
      </c>
      <c r="W23" s="20">
        <f>IF(O23=1,(N23/M23),N23+VLOOKUP(P23,Input_Mkt_Price!B:C,2,FALSE))</f>
        <v>70</v>
      </c>
      <c r="X23" s="20">
        <f>VLOOKUP(U23,Input_Preços_Diferencial!B:R,MATCH($Q23,Input_Preços_Diferencial!$B$4:$R$4,0),FALSE)</f>
        <v>5.25</v>
      </c>
      <c r="Y23" s="20">
        <f>VLOOKUP(P23,Input_Mkt_Price!B:C,2,FALSE)+X23</f>
        <v>85.36</v>
      </c>
      <c r="Z23" s="22">
        <f t="shared" si="2"/>
        <v>82540.224000000002</v>
      </c>
      <c r="AA23" s="194">
        <f>IF(O23&lt;&gt;2,(N23/M23)-VLOOKUP(P23,Input_Mkt_Price!B:C,2,FALSE),N23)</f>
        <v>-10.11</v>
      </c>
      <c r="AB23" s="232">
        <f t="shared" si="3"/>
        <v>-4044</v>
      </c>
      <c r="AC23" s="230">
        <f t="shared" si="4"/>
        <v>2100</v>
      </c>
      <c r="AD23" s="340">
        <f t="shared" si="5"/>
        <v>-52910.879999999997</v>
      </c>
      <c r="AE23" s="340">
        <f>VLOOKUP(P23,Input_Mkt_Price!B:C,2,FALSE)*E23</f>
        <v>32044</v>
      </c>
      <c r="AF23" s="232">
        <f t="shared" si="6"/>
        <v>0</v>
      </c>
      <c r="AG23" s="45">
        <f t="shared" si="7"/>
        <v>187831.91999999998</v>
      </c>
      <c r="AH23" s="244"/>
      <c r="AI23" s="357" t="str">
        <f t="array" ref="AI23">IFERROR(INDEX('Forex Open'!$O$2:$O$226,MATCH(Input_PC!B23&amp;Input_PC!$B$1,'Forex Open'!$B$2:$B$226&amp;'Forex Open'!$G$2:$G$226,0)),"")</f>
        <v/>
      </c>
      <c r="BD23" s="232">
        <v>82540.223999999987</v>
      </c>
      <c r="BE23" s="238">
        <f t="shared" si="8"/>
        <v>0</v>
      </c>
      <c r="BG23" s="232"/>
    </row>
    <row r="24" spans="1:59" x14ac:dyDescent="0.2">
      <c r="A24" s="227"/>
      <c r="B24" s="16" t="s">
        <v>1638</v>
      </c>
      <c r="C24" s="18">
        <v>42986</v>
      </c>
      <c r="D24" s="18" t="s">
        <v>1639</v>
      </c>
      <c r="E24" s="227">
        <v>153</v>
      </c>
      <c r="F24" s="11">
        <v>0.93715587279824142</v>
      </c>
      <c r="G24" s="11">
        <v>0.67909845854945039</v>
      </c>
      <c r="H24" s="11">
        <v>6.7909845854945028E-2</v>
      </c>
      <c r="I24" s="11">
        <v>4.3158358227973634</v>
      </c>
      <c r="J24" s="11">
        <v>6</v>
      </c>
      <c r="K24" s="244">
        <v>3.3403999999999998</v>
      </c>
      <c r="L24" s="11" t="s">
        <v>1834</v>
      </c>
      <c r="M24" s="243">
        <v>1</v>
      </c>
      <c r="N24" s="11">
        <v>70</v>
      </c>
      <c r="O24" s="227">
        <v>1</v>
      </c>
      <c r="P24" s="3" t="s">
        <v>6</v>
      </c>
      <c r="Q24" s="3" t="s">
        <v>109</v>
      </c>
      <c r="R24" s="227" t="s">
        <v>61</v>
      </c>
      <c r="S24" s="227" t="s">
        <v>110</v>
      </c>
      <c r="T24" s="227" t="s">
        <v>111</v>
      </c>
      <c r="U24" s="19" t="str">
        <f t="shared" si="0"/>
        <v>31-4-35-G5-27 CT</v>
      </c>
      <c r="V24" s="20">
        <f t="shared" si="1"/>
        <v>918</v>
      </c>
      <c r="W24" s="20">
        <f>IF(O24=1,(N24/M24),N24+VLOOKUP(P24,Input_Mkt_Price!B:C,2,FALSE))</f>
        <v>70</v>
      </c>
      <c r="X24" s="20">
        <f>VLOOKUP(U24,Input_Preços_Diferencial!B:R,MATCH($Q24,Input_Preços_Diferencial!$B$4:$R$4,0),FALSE)</f>
        <v>5.25</v>
      </c>
      <c r="Y24" s="20">
        <f>VLOOKUP(P24,Input_Mkt_Price!B:C,2,FALSE)+X24</f>
        <v>85.36</v>
      </c>
      <c r="Z24" s="22">
        <f t="shared" si="2"/>
        <v>31571.635679999996</v>
      </c>
      <c r="AA24" s="194">
        <f>IF(O24&lt;&gt;2,(N24/M24)-VLOOKUP(P24,Input_Mkt_Price!B:C,2,FALSE),N24)</f>
        <v>-10.11</v>
      </c>
      <c r="AB24" s="232">
        <f t="shared" si="3"/>
        <v>-1546.83</v>
      </c>
      <c r="AC24" s="230">
        <f t="shared" si="4"/>
        <v>803.25</v>
      </c>
      <c r="AD24" s="340">
        <f t="shared" si="5"/>
        <v>-20238.411599999999</v>
      </c>
      <c r="AE24" s="340">
        <f>VLOOKUP(P24,Input_Mkt_Price!B:C,2,FALSE)*E24</f>
        <v>12256.83</v>
      </c>
      <c r="AF24" s="232">
        <f t="shared" si="6"/>
        <v>0</v>
      </c>
      <c r="AG24" s="45">
        <f t="shared" si="7"/>
        <v>67603.77681119999</v>
      </c>
      <c r="AH24" s="244"/>
      <c r="AI24" s="357" t="str">
        <f t="array" ref="AI24">IFERROR(INDEX('Forex Open'!$O$2:$O$226,MATCH(Input_PC!B24&amp;Input_PC!$B$1,'Forex Open'!$B$2:$B$226&amp;'Forex Open'!$G$2:$G$226,0)),"")</f>
        <v/>
      </c>
      <c r="BD24" s="232">
        <v>31571.635679999996</v>
      </c>
      <c r="BE24" s="238">
        <f t="shared" si="8"/>
        <v>0</v>
      </c>
      <c r="BG24" s="232"/>
    </row>
    <row r="25" spans="1:59" x14ac:dyDescent="0.2">
      <c r="A25" s="227"/>
      <c r="B25" s="16" t="s">
        <v>1640</v>
      </c>
      <c r="C25" s="18">
        <v>42998</v>
      </c>
      <c r="D25" s="18" t="s">
        <v>1594</v>
      </c>
      <c r="E25" s="227">
        <v>1200</v>
      </c>
      <c r="F25" s="11">
        <v>0.93715587279824142</v>
      </c>
      <c r="G25" s="11">
        <v>0.67909845854945039</v>
      </c>
      <c r="H25" s="11">
        <v>6.7909845854945028E-2</v>
      </c>
      <c r="I25" s="11">
        <v>4.465835822797362</v>
      </c>
      <c r="J25" s="11">
        <v>6.15</v>
      </c>
      <c r="K25" s="244">
        <v>3.3433000000000002</v>
      </c>
      <c r="L25" s="11" t="s">
        <v>1834</v>
      </c>
      <c r="M25" s="243">
        <v>1</v>
      </c>
      <c r="N25" s="11">
        <v>66.5</v>
      </c>
      <c r="O25" s="227">
        <v>1</v>
      </c>
      <c r="P25" s="3" t="s">
        <v>6</v>
      </c>
      <c r="Q25" s="3" t="s">
        <v>109</v>
      </c>
      <c r="R25" s="227" t="s">
        <v>61</v>
      </c>
      <c r="S25" s="227" t="s">
        <v>110</v>
      </c>
      <c r="T25" s="227" t="s">
        <v>111</v>
      </c>
      <c r="U25" s="19" t="str">
        <f t="shared" si="0"/>
        <v>31-4-35-G5-27 CT</v>
      </c>
      <c r="V25" s="20">
        <f t="shared" si="1"/>
        <v>7380</v>
      </c>
      <c r="W25" s="20">
        <f>IF(O25=1,(N25/M25),N25+VLOOKUP(P25,Input_Mkt_Price!B:C,2,FALSE))</f>
        <v>66.5</v>
      </c>
      <c r="X25" s="20">
        <f>VLOOKUP(U25,Input_Preços_Diferencial!B:R,MATCH($Q25,Input_Preços_Diferencial!$B$4:$R$4,0),FALSE)</f>
        <v>5.25</v>
      </c>
      <c r="Y25" s="20">
        <f>VLOOKUP(P25,Input_Mkt_Price!B:C,2,FALSE)+X25</f>
        <v>85.36</v>
      </c>
      <c r="Z25" s="22">
        <f t="shared" si="2"/>
        <v>336245.592</v>
      </c>
      <c r="AA25" s="194">
        <f>IF(O25&lt;&gt;2,(N25/M25)-VLOOKUP(P25,Input_Mkt_Price!B:C,2,FALSE),N25)</f>
        <v>-13.61</v>
      </c>
      <c r="AB25" s="232">
        <f t="shared" si="3"/>
        <v>-16332</v>
      </c>
      <c r="AC25" s="230">
        <f t="shared" si="4"/>
        <v>6300</v>
      </c>
      <c r="AD25" s="340">
        <f t="shared" si="5"/>
        <v>-162700.95600000001</v>
      </c>
      <c r="AE25" s="340">
        <f>VLOOKUP(P25,Input_Mkt_Price!B:C,2,FALSE)*E25</f>
        <v>96132</v>
      </c>
      <c r="AF25" s="232">
        <f t="shared" si="6"/>
        <v>0</v>
      </c>
      <c r="AG25" s="45">
        <f t="shared" si="7"/>
        <v>543953.17148399993</v>
      </c>
      <c r="AH25" s="244"/>
      <c r="AI25" s="357" t="str">
        <f t="array" ref="AI25">IFERROR(INDEX('Forex Open'!$O$2:$O$226,MATCH(Input_PC!B25&amp;Input_PC!$B$1,'Forex Open'!$B$2:$B$226&amp;'Forex Open'!$G$2:$G$226,0)),"")</f>
        <v/>
      </c>
      <c r="BD25" s="232">
        <v>336245.592</v>
      </c>
      <c r="BE25" s="238">
        <f t="shared" si="8"/>
        <v>0</v>
      </c>
      <c r="BG25" s="232"/>
    </row>
    <row r="26" spans="1:59" x14ac:dyDescent="0.2">
      <c r="A26" s="227"/>
      <c r="B26" s="16" t="s">
        <v>1641</v>
      </c>
      <c r="C26" s="18">
        <v>43006</v>
      </c>
      <c r="D26" s="18" t="s">
        <v>1642</v>
      </c>
      <c r="E26" s="227">
        <v>730</v>
      </c>
      <c r="F26" s="11">
        <v>0.93715587279824142</v>
      </c>
      <c r="G26" s="11">
        <v>0.67909845854945039</v>
      </c>
      <c r="H26" s="11">
        <v>6.7909845854945028E-2</v>
      </c>
      <c r="I26" s="11">
        <v>5.3158358227973643</v>
      </c>
      <c r="J26" s="11">
        <v>7</v>
      </c>
      <c r="K26" s="244">
        <v>3.3439999999999999</v>
      </c>
      <c r="L26" s="11" t="s">
        <v>1835</v>
      </c>
      <c r="M26" s="243">
        <v>3.4344999999999999</v>
      </c>
      <c r="N26" s="11">
        <v>223.68</v>
      </c>
      <c r="O26" s="227">
        <v>1</v>
      </c>
      <c r="P26" s="3" t="s">
        <v>6</v>
      </c>
      <c r="Q26" s="3" t="s">
        <v>109</v>
      </c>
      <c r="R26" s="227" t="s">
        <v>61</v>
      </c>
      <c r="S26" s="227" t="s">
        <v>110</v>
      </c>
      <c r="T26" s="227" t="s">
        <v>111</v>
      </c>
      <c r="U26" s="19" t="str">
        <f t="shared" si="0"/>
        <v>31-4-35-G5-27 CT</v>
      </c>
      <c r="V26" s="20">
        <f t="shared" si="1"/>
        <v>5110</v>
      </c>
      <c r="W26" s="20">
        <f>IF(O26=1,(N26/M26),N26+VLOOKUP(P26,Input_Mkt_Price!B:C,2,FALSE))</f>
        <v>65.127383898675205</v>
      </c>
      <c r="X26" s="20">
        <f>VLOOKUP(U26,Input_Preços_Diferencial!B:R,MATCH($Q26,Input_Preços_Diferencial!$B$4:$R$4,0),FALSE)</f>
        <v>5.25</v>
      </c>
      <c r="Y26" s="20">
        <f>VLOOKUP(P26,Input_Mkt_Price!B:C,2,FALSE)+X26</f>
        <v>85.36</v>
      </c>
      <c r="Z26" s="22">
        <f t="shared" si="2"/>
        <v>212960.16583595867</v>
      </c>
      <c r="AA26" s="194">
        <f>IF(O26&lt;&gt;2,(N26/M26)-VLOOKUP(P26,Input_Mkt_Price!B:C,2,FALSE),N26)</f>
        <v>-14.982616101324794</v>
      </c>
      <c r="AB26" s="232">
        <f t="shared" si="3"/>
        <v>-10937.3097539671</v>
      </c>
      <c r="AC26" s="230">
        <f t="shared" si="4"/>
        <v>3832.5</v>
      </c>
      <c r="AD26" s="340">
        <f t="shared" si="5"/>
        <v>-112656.08199999999</v>
      </c>
      <c r="AE26" s="340">
        <f>VLOOKUP(P26,Input_Mkt_Price!B:C,2,FALSE)*E26</f>
        <v>58480.3</v>
      </c>
      <c r="AF26" s="232">
        <f t="shared" si="6"/>
        <v>-3599811.9743999997</v>
      </c>
      <c r="AG26" s="45">
        <f t="shared" si="7"/>
        <v>376718.52064</v>
      </c>
      <c r="AH26" s="244"/>
      <c r="AI26" s="357" t="str">
        <f t="array" ref="AI26">IFERROR(INDEX('Forex Open'!$O$2:$O$226,MATCH(Input_PC!B26&amp;Input_PC!$B$1,'Forex Open'!$B$2:$B$226&amp;'Forex Open'!$G$2:$G$226,0)),"")</f>
        <v/>
      </c>
      <c r="BD26" s="232">
        <v>212960.16583595867</v>
      </c>
      <c r="BE26" s="238">
        <f t="shared" si="8"/>
        <v>0</v>
      </c>
      <c r="BG26" s="232"/>
    </row>
    <row r="27" spans="1:59" x14ac:dyDescent="0.2">
      <c r="A27" s="227"/>
      <c r="B27" s="16" t="s">
        <v>1643</v>
      </c>
      <c r="C27" s="18">
        <v>43006</v>
      </c>
      <c r="D27" s="18" t="s">
        <v>1625</v>
      </c>
      <c r="E27" s="227">
        <v>75</v>
      </c>
      <c r="F27" s="11">
        <v>0.93715587279824142</v>
      </c>
      <c r="G27" s="11">
        <v>0.67909845854945039</v>
      </c>
      <c r="H27" s="11">
        <v>6.7909845854945028E-2</v>
      </c>
      <c r="I27" s="11">
        <v>3.8158358227973621</v>
      </c>
      <c r="J27" s="11">
        <v>5.5</v>
      </c>
      <c r="K27" s="244">
        <v>3.3353999999999999</v>
      </c>
      <c r="L27" s="11" t="s">
        <v>1835</v>
      </c>
      <c r="M27" s="243">
        <v>3.4344999999999999</v>
      </c>
      <c r="N27" s="11">
        <v>230.34</v>
      </c>
      <c r="O27" s="227">
        <v>1</v>
      </c>
      <c r="P27" s="3" t="s">
        <v>6</v>
      </c>
      <c r="Q27" s="3" t="s">
        <v>109</v>
      </c>
      <c r="R27" s="227" t="s">
        <v>61</v>
      </c>
      <c r="S27" s="227" t="s">
        <v>110</v>
      </c>
      <c r="T27" s="227" t="s">
        <v>111</v>
      </c>
      <c r="U27" s="19" t="str">
        <f t="shared" si="0"/>
        <v>31-4-35-G5-27 CT</v>
      </c>
      <c r="V27" s="20">
        <f t="shared" si="1"/>
        <v>412.5</v>
      </c>
      <c r="W27" s="20">
        <f>IF(O27=1,(N27/M27),N27+VLOOKUP(P27,Input_Mkt_Price!B:C,2,FALSE))</f>
        <v>67.066530790508082</v>
      </c>
      <c r="X27" s="20">
        <f>VLOOKUP(U27,Input_Preços_Diferencial!B:R,MATCH($Q27,Input_Preços_Diferencial!$B$4:$R$4,0),FALSE)</f>
        <v>5.25</v>
      </c>
      <c r="Y27" s="20">
        <f>VLOOKUP(P27,Input_Mkt_Price!B:C,2,FALSE)+X27</f>
        <v>85.36</v>
      </c>
      <c r="Z27" s="22">
        <f t="shared" si="2"/>
        <v>21153.361664434407</v>
      </c>
      <c r="AA27" s="194">
        <f>IF(O27&lt;&gt;2,(N27/M27)-VLOOKUP(P27,Input_Mkt_Price!B:C,2,FALSE),N27)</f>
        <v>-13.043469209491917</v>
      </c>
      <c r="AB27" s="232">
        <f t="shared" si="3"/>
        <v>-978.26019071189376</v>
      </c>
      <c r="AC27" s="230">
        <f t="shared" si="4"/>
        <v>393.75</v>
      </c>
      <c r="AD27" s="340">
        <f t="shared" si="5"/>
        <v>-9094.057499999999</v>
      </c>
      <c r="AE27" s="340">
        <f>VLOOKUP(P27,Input_Mkt_Price!B:C,2,FALSE)*E27</f>
        <v>6008.25</v>
      </c>
      <c r="AF27" s="232">
        <f t="shared" si="6"/>
        <v>-380855.67300000001</v>
      </c>
      <c r="AG27" s="45">
        <f t="shared" si="7"/>
        <v>30332.044215000002</v>
      </c>
      <c r="AH27" s="244"/>
      <c r="AI27" s="357" t="str">
        <f t="array" ref="AI27">IFERROR(INDEX('Forex Open'!$O$2:$O$226,MATCH(Input_PC!B27&amp;Input_PC!$B$1,'Forex Open'!$B$2:$B$226&amp;'Forex Open'!$G$2:$G$226,0)),"")</f>
        <v/>
      </c>
      <c r="BD27" s="232">
        <v>21153.361664434407</v>
      </c>
      <c r="BE27" s="238">
        <f t="shared" si="8"/>
        <v>0</v>
      </c>
      <c r="BG27" s="232"/>
    </row>
    <row r="28" spans="1:59" x14ac:dyDescent="0.2">
      <c r="A28" s="227"/>
      <c r="B28" s="16" t="s">
        <v>1644</v>
      </c>
      <c r="C28" s="18">
        <v>43006</v>
      </c>
      <c r="D28" s="18" t="s">
        <v>1645</v>
      </c>
      <c r="E28" s="227">
        <v>300</v>
      </c>
      <c r="F28" s="11">
        <v>0.93715587279824142</v>
      </c>
      <c r="G28" s="11">
        <v>0.67909845854945039</v>
      </c>
      <c r="H28" s="11">
        <v>6.7909845854945028E-2</v>
      </c>
      <c r="I28" s="11">
        <v>5.3158358227973643</v>
      </c>
      <c r="J28" s="11">
        <v>7</v>
      </c>
      <c r="K28" s="244">
        <v>3.3365</v>
      </c>
      <c r="L28" s="11" t="s">
        <v>1835</v>
      </c>
      <c r="M28" s="243">
        <v>3.4344999999999999</v>
      </c>
      <c r="N28" s="11">
        <v>226.24</v>
      </c>
      <c r="O28" s="227">
        <v>1</v>
      </c>
      <c r="P28" s="3" t="s">
        <v>6</v>
      </c>
      <c r="Q28" s="3" t="s">
        <v>109</v>
      </c>
      <c r="R28" s="227" t="s">
        <v>61</v>
      </c>
      <c r="S28" s="227" t="s">
        <v>110</v>
      </c>
      <c r="T28" s="227" t="s">
        <v>111</v>
      </c>
      <c r="U28" s="19" t="str">
        <f t="shared" si="0"/>
        <v>31-4-35-G5-27 CT</v>
      </c>
      <c r="V28" s="20">
        <f t="shared" si="1"/>
        <v>2100</v>
      </c>
      <c r="W28" s="20">
        <f>IF(O28=1,(N28/M28),N28+VLOOKUP(P28,Input_Mkt_Price!B:C,2,FALSE))</f>
        <v>65.872761682923283</v>
      </c>
      <c r="X28" s="20">
        <f>VLOOKUP(U28,Input_Preços_Diferencial!B:R,MATCH($Q28,Input_Preços_Diferencial!$B$4:$R$4,0),FALSE)</f>
        <v>5.25</v>
      </c>
      <c r="Y28" s="20">
        <f>VLOOKUP(P28,Input_Mkt_Price!B:C,2,FALSE)+X28</f>
        <v>85.36</v>
      </c>
      <c r="Z28" s="22">
        <f t="shared" si="2"/>
        <v>82588.096781481989</v>
      </c>
      <c r="AA28" s="194">
        <f>IF(O28&lt;&gt;2,(N28/M28)-VLOOKUP(P28,Input_Mkt_Price!B:C,2,FALSE),N28)</f>
        <v>-14.237238317076716</v>
      </c>
      <c r="AB28" s="232">
        <f t="shared" si="3"/>
        <v>-4271.1714951230151</v>
      </c>
      <c r="AC28" s="230">
        <f t="shared" si="4"/>
        <v>1575</v>
      </c>
      <c r="AD28" s="340">
        <f t="shared" si="5"/>
        <v>-46297.02</v>
      </c>
      <c r="AE28" s="340">
        <f>VLOOKUP(P28,Input_Mkt_Price!B:C,2,FALSE)*E28</f>
        <v>24033</v>
      </c>
      <c r="AF28" s="232">
        <f t="shared" si="6"/>
        <v>-1496306.112</v>
      </c>
      <c r="AG28" s="45">
        <f t="shared" si="7"/>
        <v>154468.6059</v>
      </c>
      <c r="AH28" s="244"/>
      <c r="AI28" s="357" t="str">
        <f t="array" ref="AI28">IFERROR(INDEX('Forex Open'!$O$2:$O$226,MATCH(Input_PC!B28&amp;Input_PC!$B$1,'Forex Open'!$B$2:$B$226&amp;'Forex Open'!$G$2:$G$226,0)),"")</f>
        <v/>
      </c>
      <c r="BC28" s="234"/>
      <c r="BD28" s="232">
        <v>82588.096781481989</v>
      </c>
      <c r="BE28" s="238">
        <f t="shared" si="8"/>
        <v>0</v>
      </c>
      <c r="BG28" s="232"/>
    </row>
    <row r="29" spans="1:59" x14ac:dyDescent="0.2">
      <c r="A29" s="227"/>
      <c r="B29" s="16" t="s">
        <v>1646</v>
      </c>
      <c r="C29" s="18">
        <v>43048</v>
      </c>
      <c r="D29" s="18" t="s">
        <v>1647</v>
      </c>
      <c r="E29" s="227">
        <v>504</v>
      </c>
      <c r="F29" s="11">
        <v>0.93715587279824142</v>
      </c>
      <c r="G29" s="11">
        <v>0.67909845854945039</v>
      </c>
      <c r="H29" s="11">
        <v>6.7909845854945028E-2</v>
      </c>
      <c r="I29" s="11">
        <v>4.3158358227973634</v>
      </c>
      <c r="J29" s="11">
        <v>6</v>
      </c>
      <c r="K29" s="244">
        <v>3.3574999999999999</v>
      </c>
      <c r="L29" s="11" t="s">
        <v>1834</v>
      </c>
      <c r="M29" s="243">
        <v>1</v>
      </c>
      <c r="N29" s="11">
        <v>67</v>
      </c>
      <c r="O29" s="227">
        <v>1</v>
      </c>
      <c r="P29" s="3" t="s">
        <v>6</v>
      </c>
      <c r="Q29" s="3" t="s">
        <v>109</v>
      </c>
      <c r="R29" s="227" t="s">
        <v>61</v>
      </c>
      <c r="S29" s="227" t="s">
        <v>110</v>
      </c>
      <c r="T29" s="227" t="s">
        <v>111</v>
      </c>
      <c r="U29" s="19" t="str">
        <f t="shared" si="0"/>
        <v>31-4-35-G5-27 CT</v>
      </c>
      <c r="V29" s="20">
        <f t="shared" si="1"/>
        <v>3024</v>
      </c>
      <c r="W29" s="20">
        <f>IF(O29=1,(N29/M29),N29+VLOOKUP(P29,Input_Mkt_Price!B:C,2,FALSE))</f>
        <v>67</v>
      </c>
      <c r="X29" s="20">
        <f>VLOOKUP(U29,Input_Preços_Diferencial!B:R,MATCH($Q29,Input_Preços_Diferencial!$B$4:$R$4,0),FALSE)</f>
        <v>5.25</v>
      </c>
      <c r="Y29" s="20">
        <f>VLOOKUP(P29,Input_Mkt_Price!B:C,2,FALSE)+X29</f>
        <v>85.36</v>
      </c>
      <c r="Z29" s="22">
        <f t="shared" si="2"/>
        <v>137334.23424000002</v>
      </c>
      <c r="AA29" s="194">
        <f>IF(O29&lt;&gt;2,(N29/M29)-VLOOKUP(P29,Input_Mkt_Price!B:C,2,FALSE),N29)</f>
        <v>-13.11</v>
      </c>
      <c r="AB29" s="232">
        <f t="shared" si="3"/>
        <v>-6607.44</v>
      </c>
      <c r="AC29" s="230">
        <f t="shared" si="4"/>
        <v>2646</v>
      </c>
      <c r="AD29" s="340">
        <f t="shared" si="5"/>
        <v>-66667.708799999993</v>
      </c>
      <c r="AE29" s="340">
        <f>VLOOKUP(P29,Input_Mkt_Price!B:C,2,FALSE)*E29</f>
        <v>40375.440000000002</v>
      </c>
      <c r="AF29" s="232">
        <f t="shared" si="6"/>
        <v>0</v>
      </c>
      <c r="AG29" s="45">
        <f t="shared" si="7"/>
        <v>223834.80167999998</v>
      </c>
      <c r="AH29" s="244"/>
      <c r="AI29" s="357" t="str">
        <f t="array" ref="AI29">IFERROR(INDEX('Forex Open'!$O$2:$O$226,MATCH(Input_PC!B29&amp;Input_PC!$B$1,'Forex Open'!$B$2:$B$226&amp;'Forex Open'!$G$2:$G$226,0)),"")</f>
        <v/>
      </c>
      <c r="BD29" s="232">
        <v>137334.23423999999</v>
      </c>
      <c r="BE29" s="238">
        <f t="shared" si="8"/>
        <v>0</v>
      </c>
      <c r="BG29" s="232"/>
    </row>
    <row r="30" spans="1:59" x14ac:dyDescent="0.2">
      <c r="A30" s="227"/>
      <c r="B30" s="16" t="s">
        <v>1648</v>
      </c>
      <c r="C30" s="18">
        <v>43052</v>
      </c>
      <c r="D30" s="18" t="s">
        <v>1649</v>
      </c>
      <c r="E30" s="227">
        <v>1200</v>
      </c>
      <c r="F30" s="11">
        <v>0.91168641665723504</v>
      </c>
      <c r="G30" s="11">
        <v>0.66064233091103985</v>
      </c>
      <c r="H30" s="11">
        <v>6.6064233091103985E-2</v>
      </c>
      <c r="I30" s="11">
        <v>3.3616070193406227</v>
      </c>
      <c r="J30" s="11">
        <v>5</v>
      </c>
      <c r="K30" s="244">
        <v>3.4384999999999999</v>
      </c>
      <c r="L30" s="11" t="s">
        <v>1835</v>
      </c>
      <c r="M30" s="243">
        <v>3.4384999999999999</v>
      </c>
      <c r="N30" s="11">
        <v>235</v>
      </c>
      <c r="O30" s="227">
        <v>1</v>
      </c>
      <c r="P30" s="3" t="s">
        <v>6</v>
      </c>
      <c r="Q30" s="3" t="s">
        <v>109</v>
      </c>
      <c r="R30" s="227" t="s">
        <v>61</v>
      </c>
      <c r="S30" s="227" t="s">
        <v>110</v>
      </c>
      <c r="T30" s="227" t="s">
        <v>111</v>
      </c>
      <c r="U30" s="19" t="str">
        <f t="shared" si="0"/>
        <v>31-4-35-G5-27 CT</v>
      </c>
      <c r="V30" s="20">
        <f t="shared" si="1"/>
        <v>6000</v>
      </c>
      <c r="W30" s="20">
        <f>IF(O30=1,(N30/M30),N30+VLOOKUP(P30,Input_Mkt_Price!B:C,2,FALSE))</f>
        <v>68.343754544132622</v>
      </c>
      <c r="X30" s="20">
        <f>VLOOKUP(U30,Input_Preços_Diferencial!B:R,MATCH($Q30,Input_Preços_Diferencial!$B$4:$R$4,0),FALSE)</f>
        <v>5.25</v>
      </c>
      <c r="Y30" s="20">
        <f>VLOOKUP(P30,Input_Mkt_Price!B:C,2,FALSE)+X30</f>
        <v>85.36</v>
      </c>
      <c r="Z30" s="22">
        <f t="shared" si="2"/>
        <v>317892.17678406264</v>
      </c>
      <c r="AA30" s="194">
        <f>IF(O30&lt;&gt;2,(N30/M30)-VLOOKUP(P30,Input_Mkt_Price!B:C,2,FALSE),N30)</f>
        <v>-11.766245455867377</v>
      </c>
      <c r="AB30" s="232">
        <f t="shared" si="3"/>
        <v>-14119.494547040853</v>
      </c>
      <c r="AC30" s="230">
        <f t="shared" si="4"/>
        <v>6300</v>
      </c>
      <c r="AD30" s="340">
        <f t="shared" si="5"/>
        <v>-132277.19999999998</v>
      </c>
      <c r="AE30" s="340">
        <f>VLOOKUP(P30,Input_Mkt_Price!B:C,2,FALSE)*E30</f>
        <v>96132</v>
      </c>
      <c r="AF30" s="232">
        <f t="shared" si="6"/>
        <v>-6216972</v>
      </c>
      <c r="AG30" s="45">
        <f t="shared" si="7"/>
        <v>454831.02600000001</v>
      </c>
      <c r="AH30" s="244"/>
      <c r="AI30" s="357">
        <f t="array" ref="AI30">IFERROR(INDEX('Forex Open'!$O$2:$O$226,MATCH(Input_PC!B30&amp;Input_PC!$B$1,'Forex Open'!$B$2:$B$226&amp;'Forex Open'!$G$2:$G$226,0)),"")</f>
        <v>3.5383399999999998</v>
      </c>
      <c r="BD30" s="232">
        <v>317892.17678406258</v>
      </c>
      <c r="BE30" s="238">
        <f t="shared" si="8"/>
        <v>0</v>
      </c>
      <c r="BG30" s="232"/>
    </row>
    <row r="31" spans="1:59" x14ac:dyDescent="0.2">
      <c r="A31" s="227"/>
      <c r="B31" s="16" t="s">
        <v>1650</v>
      </c>
      <c r="C31" s="18">
        <v>43056</v>
      </c>
      <c r="D31" s="18" t="s">
        <v>1651</v>
      </c>
      <c r="E31" s="227">
        <v>270</v>
      </c>
      <c r="F31" s="11">
        <v>0.90706259046059623</v>
      </c>
      <c r="G31" s="11">
        <v>0.65729173221782333</v>
      </c>
      <c r="H31" s="11">
        <v>6.5729173221782344E-2</v>
      </c>
      <c r="I31" s="11">
        <v>5.3699165040997974</v>
      </c>
      <c r="J31" s="11">
        <v>7</v>
      </c>
      <c r="K31" s="244">
        <v>3.3732000000000002</v>
      </c>
      <c r="L31" s="11" t="s">
        <v>1834</v>
      </c>
      <c r="M31" s="243">
        <v>1</v>
      </c>
      <c r="N31" s="11">
        <v>66</v>
      </c>
      <c r="O31" s="227">
        <v>1</v>
      </c>
      <c r="P31" s="3" t="s">
        <v>6</v>
      </c>
      <c r="Q31" s="3" t="s">
        <v>109</v>
      </c>
      <c r="R31" s="227" t="s">
        <v>61</v>
      </c>
      <c r="S31" s="227" t="s">
        <v>110</v>
      </c>
      <c r="T31" s="227" t="s">
        <v>111</v>
      </c>
      <c r="U31" s="19" t="str">
        <f t="shared" si="0"/>
        <v>31-4-35-G5-27 CT</v>
      </c>
      <c r="V31" s="20">
        <f t="shared" si="1"/>
        <v>1890</v>
      </c>
      <c r="W31" s="20">
        <f>IF(O31=1,(N31/M31),N31+VLOOKUP(P31,Input_Mkt_Price!B:C,2,FALSE))</f>
        <v>66</v>
      </c>
      <c r="X31" s="20">
        <f>VLOOKUP(U31,Input_Preços_Diferencial!B:R,MATCH($Q31,Input_Preços_Diferencial!$B$4:$R$4,0),FALSE)</f>
        <v>5.25</v>
      </c>
      <c r="Y31" s="20">
        <f>VLOOKUP(P31,Input_Mkt_Price!B:C,2,FALSE)+X31</f>
        <v>85.36</v>
      </c>
      <c r="Z31" s="22">
        <f t="shared" si="2"/>
        <v>73571.911199999988</v>
      </c>
      <c r="AA31" s="194">
        <f>IF(O31&lt;&gt;2,(N31/M31)-VLOOKUP(P31,Input_Mkt_Price!B:C,2,FALSE),N31)</f>
        <v>-14.11</v>
      </c>
      <c r="AB31" s="232">
        <f t="shared" si="3"/>
        <v>-3809.7</v>
      </c>
      <c r="AC31" s="230">
        <f t="shared" si="4"/>
        <v>1417.5</v>
      </c>
      <c r="AD31" s="340">
        <f t="shared" si="5"/>
        <v>-41667.317999999999</v>
      </c>
      <c r="AE31" s="340">
        <f>VLOOKUP(P31,Input_Mkt_Price!B:C,2,FALSE)*E31</f>
        <v>21629.7</v>
      </c>
      <c r="AF31" s="232">
        <f t="shared" si="6"/>
        <v>0</v>
      </c>
      <c r="AG31" s="45">
        <f t="shared" si="7"/>
        <v>140550.92200800002</v>
      </c>
      <c r="AH31" s="244"/>
      <c r="AI31" s="357" t="str">
        <f t="array" ref="AI31">IFERROR(INDEX('Forex Open'!$O$2:$O$226,MATCH(Input_PC!B31&amp;Input_PC!$B$1,'Forex Open'!$B$2:$B$226&amp;'Forex Open'!$G$2:$G$226,0)),"")</f>
        <v/>
      </c>
      <c r="BD31" s="232">
        <v>73571.911199999988</v>
      </c>
      <c r="BE31" s="238">
        <f t="shared" si="8"/>
        <v>0</v>
      </c>
      <c r="BG31" s="232"/>
    </row>
    <row r="32" spans="1:59" x14ac:dyDescent="0.2">
      <c r="A32" s="227"/>
      <c r="B32" s="16" t="s">
        <v>1652</v>
      </c>
      <c r="C32" s="18">
        <v>43061</v>
      </c>
      <c r="D32" s="18" t="s">
        <v>1639</v>
      </c>
      <c r="E32" s="227">
        <v>153</v>
      </c>
      <c r="F32" s="11">
        <v>0.93695948640410953</v>
      </c>
      <c r="G32" s="11">
        <v>0.67895614956819528</v>
      </c>
      <c r="H32" s="11">
        <v>6.7895614956819519E-2</v>
      </c>
      <c r="I32" s="11">
        <v>4.0861887490708702</v>
      </c>
      <c r="J32" s="11">
        <v>5.77</v>
      </c>
      <c r="K32" s="244">
        <v>3.3420999999999998</v>
      </c>
      <c r="L32" s="11" t="s">
        <v>1834</v>
      </c>
      <c r="M32" s="243">
        <v>1</v>
      </c>
      <c r="N32" s="11">
        <v>71</v>
      </c>
      <c r="O32" s="227">
        <v>1</v>
      </c>
      <c r="P32" s="3" t="s">
        <v>6</v>
      </c>
      <c r="Q32" s="3" t="s">
        <v>109</v>
      </c>
      <c r="R32" s="227" t="s">
        <v>61</v>
      </c>
      <c r="S32" s="227" t="s">
        <v>110</v>
      </c>
      <c r="T32" s="227" t="s">
        <v>111</v>
      </c>
      <c r="U32" s="19" t="str">
        <f t="shared" si="0"/>
        <v>31-4-35-G5-27 CT</v>
      </c>
      <c r="V32" s="20">
        <f t="shared" si="1"/>
        <v>882.81</v>
      </c>
      <c r="W32" s="20">
        <f>IF(O32=1,(N32/M32),N32+VLOOKUP(P32,Input_Mkt_Price!B:C,2,FALSE))</f>
        <v>71</v>
      </c>
      <c r="X32" s="20">
        <f>VLOOKUP(U32,Input_Preços_Diferencial!B:R,MATCH($Q32,Input_Preços_Diferencial!$B$4:$R$4,0),FALSE)</f>
        <v>5.25</v>
      </c>
      <c r="Y32" s="20">
        <f>VLOOKUP(P32,Input_Mkt_Price!B:C,2,FALSE)+X32</f>
        <v>85.36</v>
      </c>
      <c r="Z32" s="22">
        <f t="shared" si="2"/>
        <v>28974.396419999997</v>
      </c>
      <c r="AA32" s="194">
        <f>IF(O32&lt;&gt;2,(N32/M32)-VLOOKUP(P32,Input_Mkt_Price!B:C,2,FALSE),N32)</f>
        <v>-9.11</v>
      </c>
      <c r="AB32" s="232">
        <f t="shared" si="3"/>
        <v>-1393.83</v>
      </c>
      <c r="AC32" s="230">
        <f t="shared" si="4"/>
        <v>803.25</v>
      </c>
      <c r="AD32" s="340">
        <f t="shared" si="5"/>
        <v>-19462.605821999998</v>
      </c>
      <c r="AE32" s="340">
        <f>VLOOKUP(P32,Input_Mkt_Price!B:C,2,FALSE)*E32</f>
        <v>12256.83</v>
      </c>
      <c r="AF32" s="232">
        <f t="shared" si="6"/>
        <v>0</v>
      </c>
      <c r="AG32" s="45">
        <f t="shared" si="7"/>
        <v>65045.384829845985</v>
      </c>
      <c r="AH32" s="244"/>
      <c r="AI32" s="357" t="str">
        <f t="array" ref="AI32">IFERROR(INDEX('Forex Open'!$O$2:$O$226,MATCH(Input_PC!B32&amp;Input_PC!$B$1,'Forex Open'!$B$2:$B$226&amp;'Forex Open'!$G$2:$G$226,0)),"")</f>
        <v/>
      </c>
      <c r="BD32" s="232">
        <v>28974.396420000005</v>
      </c>
      <c r="BE32" s="238">
        <f t="shared" si="8"/>
        <v>0</v>
      </c>
      <c r="BG32" s="232"/>
    </row>
    <row r="33" spans="1:59" x14ac:dyDescent="0.2">
      <c r="A33" s="227"/>
      <c r="B33" s="16" t="s">
        <v>1653</v>
      </c>
      <c r="C33" s="18">
        <v>43069</v>
      </c>
      <c r="D33" s="18" t="s">
        <v>1654</v>
      </c>
      <c r="E33" s="227">
        <v>640</v>
      </c>
      <c r="F33" s="11">
        <v>0.93695948640410953</v>
      </c>
      <c r="G33" s="11">
        <v>0.67895614956819528</v>
      </c>
      <c r="H33" s="11">
        <v>6.7895614956819519E-2</v>
      </c>
      <c r="I33" s="11">
        <v>4.3161887490708768</v>
      </c>
      <c r="J33" s="11">
        <v>6</v>
      </c>
      <c r="K33" s="244">
        <v>3.3479999999999999</v>
      </c>
      <c r="L33" s="11" t="s">
        <v>1835</v>
      </c>
      <c r="M33" s="243">
        <v>3.3479999999999999</v>
      </c>
      <c r="N33" s="11">
        <v>223.27</v>
      </c>
      <c r="O33" s="227">
        <v>1</v>
      </c>
      <c r="P33" s="3" t="s">
        <v>6</v>
      </c>
      <c r="Q33" s="3" t="s">
        <v>109</v>
      </c>
      <c r="R33" s="227" t="s">
        <v>61</v>
      </c>
      <c r="S33" s="227" t="s">
        <v>110</v>
      </c>
      <c r="T33" s="227" t="s">
        <v>111</v>
      </c>
      <c r="U33" s="19" t="str">
        <f t="shared" si="0"/>
        <v>31-4-35-G5-27 CT</v>
      </c>
      <c r="V33" s="20">
        <f t="shared" si="1"/>
        <v>3840</v>
      </c>
      <c r="W33" s="20">
        <f>IF(O33=1,(N33/M33),N33+VLOOKUP(P33,Input_Mkt_Price!B:C,2,FALSE))</f>
        <v>66.687574671445645</v>
      </c>
      <c r="X33" s="20">
        <f>VLOOKUP(U33,Input_Preços_Diferencial!B:R,MATCH($Q33,Input_Preços_Diferencial!$B$4:$R$4,0),FALSE)</f>
        <v>5.25</v>
      </c>
      <c r="Y33" s="20">
        <f>VLOOKUP(P33,Input_Mkt_Price!B:C,2,FALSE)+X33</f>
        <v>85.36</v>
      </c>
      <c r="Z33" s="22">
        <f t="shared" si="2"/>
        <v>178800.82482771794</v>
      </c>
      <c r="AA33" s="194">
        <f>IF(O33&lt;&gt;2,(N33/M33)-VLOOKUP(P33,Input_Mkt_Price!B:C,2,FALSE),N33)</f>
        <v>-13.422425328554354</v>
      </c>
      <c r="AB33" s="232">
        <f t="shared" si="3"/>
        <v>-8590.3522102747866</v>
      </c>
      <c r="AC33" s="230">
        <f t="shared" si="4"/>
        <v>3360</v>
      </c>
      <c r="AD33" s="340">
        <f t="shared" si="5"/>
        <v>-84657.407999999996</v>
      </c>
      <c r="AE33" s="340">
        <f>VLOOKUP(P33,Input_Mkt_Price!B:C,2,FALSE)*E33</f>
        <v>51270.400000000001</v>
      </c>
      <c r="AF33" s="232">
        <f t="shared" si="6"/>
        <v>-3150214.6688000001</v>
      </c>
      <c r="AG33" s="45">
        <f t="shared" si="7"/>
        <v>283430.43072</v>
      </c>
      <c r="AH33" s="244"/>
      <c r="AI33" s="357">
        <f t="array" ref="AI33">IFERROR(INDEX('Forex Open'!$O$2:$O$226,MATCH(Input_PC!B33&amp;Input_PC!$B$1,'Forex Open'!$B$2:$B$226&amp;'Forex Open'!$G$2:$G$226,0)),"")</f>
        <v>3.5318200000000002</v>
      </c>
      <c r="BD33" s="232">
        <v>178800.82482771791</v>
      </c>
      <c r="BE33" s="238">
        <f t="shared" si="8"/>
        <v>0</v>
      </c>
      <c r="BG33" s="232"/>
    </row>
    <row r="34" spans="1:59" x14ac:dyDescent="0.2">
      <c r="A34" s="227"/>
      <c r="B34" s="16" t="s">
        <v>1655</v>
      </c>
      <c r="C34" s="18">
        <v>43076</v>
      </c>
      <c r="D34" s="18" t="s">
        <v>1656</v>
      </c>
      <c r="E34" s="227">
        <v>1000</v>
      </c>
      <c r="F34" s="11">
        <v>0.93695948640410953</v>
      </c>
      <c r="G34" s="11">
        <v>0.67895614956819528</v>
      </c>
      <c r="H34" s="11">
        <v>6.7895614956819519E-2</v>
      </c>
      <c r="I34" s="11">
        <v>4.1561887490708704</v>
      </c>
      <c r="J34" s="11">
        <v>5.84</v>
      </c>
      <c r="K34" s="244">
        <v>3.4140000000000001</v>
      </c>
      <c r="L34" s="11" t="s">
        <v>1834</v>
      </c>
      <c r="M34" s="243">
        <v>1</v>
      </c>
      <c r="N34" s="11">
        <v>77</v>
      </c>
      <c r="O34" s="227">
        <v>1</v>
      </c>
      <c r="P34" s="3" t="s">
        <v>6</v>
      </c>
      <c r="Q34" s="3" t="s">
        <v>1534</v>
      </c>
      <c r="R34" s="227" t="s">
        <v>61</v>
      </c>
      <c r="S34" s="227" t="s">
        <v>110</v>
      </c>
      <c r="T34" s="227" t="s">
        <v>111</v>
      </c>
      <c r="U34" s="19" t="str">
        <f t="shared" si="0"/>
        <v>31-4-35-G5-27 CT</v>
      </c>
      <c r="V34" s="20">
        <f t="shared" si="1"/>
        <v>5840</v>
      </c>
      <c r="W34" s="20">
        <f>IF(O34=1,(N34/M34),N34+VLOOKUP(P34,Input_Mkt_Price!B:C,2,FALSE))</f>
        <v>77</v>
      </c>
      <c r="X34" s="20">
        <f>VLOOKUP(U34,Input_Preços_Diferencial!B:R,MATCH($Q34,Input_Preços_Diferencial!$B$4:$R$4,0),FALSE)</f>
        <v>7.5</v>
      </c>
      <c r="Y34" s="20">
        <f>VLOOKUP(P34,Input_Mkt_Price!B:C,2,FALSE)+X34</f>
        <v>87.61</v>
      </c>
      <c r="Z34" s="22">
        <f t="shared" si="2"/>
        <v>105159.42</v>
      </c>
      <c r="AA34" s="194">
        <f>IF(O34&lt;&gt;2,(N34/M34)-VLOOKUP(P34,Input_Mkt_Price!B:C,2,FALSE),N34)</f>
        <v>-3.1099999999999994</v>
      </c>
      <c r="AB34" s="232">
        <f t="shared" si="3"/>
        <v>-3109.9999999999995</v>
      </c>
      <c r="AC34" s="230">
        <f t="shared" si="4"/>
        <v>7500</v>
      </c>
      <c r="AD34" s="340">
        <f t="shared" si="5"/>
        <v>-128749.80799999999</v>
      </c>
      <c r="AE34" s="340">
        <f>VLOOKUP(P34,Input_Mkt_Price!B:C,2,FALSE)*E34</f>
        <v>80110</v>
      </c>
      <c r="AF34" s="232">
        <f t="shared" si="6"/>
        <v>0</v>
      </c>
      <c r="AG34" s="45">
        <f t="shared" si="7"/>
        <v>439547.85696</v>
      </c>
      <c r="AH34" s="244"/>
      <c r="AI34" s="357" t="str">
        <f t="array" ref="AI34">IFERROR(INDEX('Forex Open'!$O$2:$O$226,MATCH(Input_PC!B34&amp;Input_PC!$B$1,'Forex Open'!$B$2:$B$226&amp;'Forex Open'!$G$2:$G$226,0)),"")</f>
        <v/>
      </c>
      <c r="BD34" s="232">
        <v>105159.41999999997</v>
      </c>
      <c r="BE34" s="238">
        <f t="shared" si="8"/>
        <v>0</v>
      </c>
      <c r="BG34" s="232"/>
    </row>
    <row r="35" spans="1:59" x14ac:dyDescent="0.2">
      <c r="A35" s="227"/>
      <c r="B35" s="16" t="s">
        <v>1655</v>
      </c>
      <c r="C35" s="18">
        <v>43076</v>
      </c>
      <c r="D35" s="18" t="s">
        <v>1656</v>
      </c>
      <c r="E35" s="227">
        <v>500</v>
      </c>
      <c r="F35" s="11">
        <v>0.93695948640410953</v>
      </c>
      <c r="G35" s="11">
        <v>0.67895614956819528</v>
      </c>
      <c r="H35" s="11">
        <v>6.7895614956819519E-2</v>
      </c>
      <c r="I35" s="11">
        <v>4.1561887490708704</v>
      </c>
      <c r="J35" s="11">
        <v>5.84</v>
      </c>
      <c r="K35" s="244">
        <v>3.4140000000000001</v>
      </c>
      <c r="L35" s="11" t="s">
        <v>1834</v>
      </c>
      <c r="M35" s="243">
        <v>1</v>
      </c>
      <c r="N35" s="11">
        <v>81.900000000000006</v>
      </c>
      <c r="O35" s="227">
        <v>1</v>
      </c>
      <c r="P35" s="3" t="s">
        <v>6</v>
      </c>
      <c r="Q35" s="3" t="s">
        <v>109</v>
      </c>
      <c r="R35" s="227" t="s">
        <v>61</v>
      </c>
      <c r="S35" s="227" t="s">
        <v>110</v>
      </c>
      <c r="T35" s="227" t="s">
        <v>111</v>
      </c>
      <c r="U35" s="19" t="str">
        <f t="shared" ref="U35:U66" si="9">S35&amp;" "&amp;T35</f>
        <v>31-4-35-G5-27 CT</v>
      </c>
      <c r="V35" s="20">
        <f t="shared" ref="V35:V66" si="10">J35*E35</f>
        <v>2920</v>
      </c>
      <c r="W35" s="20">
        <f>IF(O35=1,(N35/M35),N35+VLOOKUP(P35,Input_Mkt_Price!B:C,2,FALSE))</f>
        <v>81.900000000000006</v>
      </c>
      <c r="X35" s="20">
        <f>VLOOKUP(U35,Input_Preços_Diferencial!B:R,MATCH($Q35,Input_Preços_Diferencial!$B$4:$R$4,0),FALSE)</f>
        <v>5.25</v>
      </c>
      <c r="Y35" s="20">
        <f>VLOOKUP(P35,Input_Mkt_Price!B:C,2,FALSE)+X35</f>
        <v>85.36</v>
      </c>
      <c r="Z35" s="22">
        <f t="shared" ref="Z35:Z66" si="11">((Y35-W35)*E35-V35)*22.046</f>
        <v>-26234.740000000071</v>
      </c>
      <c r="AA35" s="194">
        <f>IF(O35&lt;&gt;2,(N35/M35)-VLOOKUP(P35,Input_Mkt_Price!B:C,2,FALSE),N35)</f>
        <v>1.7900000000000063</v>
      </c>
      <c r="AB35" s="232">
        <f t="shared" si="3"/>
        <v>895.00000000000318</v>
      </c>
      <c r="AC35" s="230">
        <f t="shared" si="4"/>
        <v>2625</v>
      </c>
      <c r="AD35" s="340">
        <f t="shared" si="5"/>
        <v>-64374.903999999995</v>
      </c>
      <c r="AE35" s="340">
        <f>VLOOKUP(P35,Input_Mkt_Price!B:C,2,FALSE)*E35</f>
        <v>40055</v>
      </c>
      <c r="AF35" s="232">
        <f t="shared" si="6"/>
        <v>0</v>
      </c>
      <c r="AG35" s="45">
        <f t="shared" si="7"/>
        <v>219773.92848</v>
      </c>
      <c r="AH35" s="244"/>
      <c r="AI35" s="357" t="str">
        <f t="array" ref="AI35">IFERROR(INDEX('Forex Open'!$O$2:$O$226,MATCH(Input_PC!B35&amp;Input_PC!$B$1,'Forex Open'!$B$2:$B$226&amp;'Forex Open'!$G$2:$G$226,0)),"")</f>
        <v/>
      </c>
      <c r="BD35" s="232">
        <v>-26234.740000000071</v>
      </c>
      <c r="BE35" s="238">
        <f t="shared" si="8"/>
        <v>0</v>
      </c>
      <c r="BG35" s="232"/>
    </row>
    <row r="36" spans="1:59" x14ac:dyDescent="0.2">
      <c r="A36" s="227"/>
      <c r="B36" s="16" t="s">
        <v>1655</v>
      </c>
      <c r="C36" s="18">
        <v>43076</v>
      </c>
      <c r="D36" s="18" t="s">
        <v>1656</v>
      </c>
      <c r="E36" s="227">
        <v>500</v>
      </c>
      <c r="F36" s="11">
        <v>0.93695948640410953</v>
      </c>
      <c r="G36" s="11">
        <v>0.67895614956819528</v>
      </c>
      <c r="H36" s="11">
        <v>6.7895614956819519E-2</v>
      </c>
      <c r="I36" s="11">
        <v>4.1561887490708704</v>
      </c>
      <c r="J36" s="11">
        <v>5.84</v>
      </c>
      <c r="K36" s="244">
        <v>3.4140000000000001</v>
      </c>
      <c r="L36" s="11" t="s">
        <v>1834</v>
      </c>
      <c r="M36" s="243">
        <v>1</v>
      </c>
      <c r="N36" s="11">
        <v>74.2</v>
      </c>
      <c r="O36" s="227">
        <v>1</v>
      </c>
      <c r="P36" s="3" t="s">
        <v>6</v>
      </c>
      <c r="Q36" s="3" t="s">
        <v>109</v>
      </c>
      <c r="R36" s="227" t="s">
        <v>61</v>
      </c>
      <c r="S36" s="227" t="s">
        <v>110</v>
      </c>
      <c r="T36" s="227" t="s">
        <v>111</v>
      </c>
      <c r="U36" s="19" t="str">
        <f t="shared" si="9"/>
        <v>31-4-35-G5-27 CT</v>
      </c>
      <c r="V36" s="20">
        <f t="shared" si="10"/>
        <v>2920</v>
      </c>
      <c r="W36" s="20">
        <f>IF(O36=1,(N36/M36),N36+VLOOKUP(P36,Input_Mkt_Price!B:C,2,FALSE))</f>
        <v>74.2</v>
      </c>
      <c r="X36" s="20">
        <f>VLOOKUP(U36,Input_Preços_Diferencial!B:R,MATCH($Q36,Input_Preços_Diferencial!$B$4:$R$4,0),FALSE)</f>
        <v>5.25</v>
      </c>
      <c r="Y36" s="20">
        <f>VLOOKUP(P36,Input_Mkt_Price!B:C,2,FALSE)+X36</f>
        <v>85.36</v>
      </c>
      <c r="Z36" s="22">
        <f t="shared" si="11"/>
        <v>58642.359999999957</v>
      </c>
      <c r="AA36" s="194">
        <f>IF(O36&lt;&gt;2,(N36/M36)-VLOOKUP(P36,Input_Mkt_Price!B:C,2,FALSE),N36)</f>
        <v>-5.9099999999999966</v>
      </c>
      <c r="AB36" s="232">
        <f t="shared" si="3"/>
        <v>-2954.9999999999982</v>
      </c>
      <c r="AC36" s="230">
        <f t="shared" si="4"/>
        <v>2625</v>
      </c>
      <c r="AD36" s="340">
        <f t="shared" si="5"/>
        <v>-64374.903999999995</v>
      </c>
      <c r="AE36" s="340">
        <f>VLOOKUP(P36,Input_Mkt_Price!B:C,2,FALSE)*E36</f>
        <v>40055</v>
      </c>
      <c r="AF36" s="232">
        <f t="shared" si="6"/>
        <v>0</v>
      </c>
      <c r="AG36" s="45">
        <f t="shared" si="7"/>
        <v>219773.92848</v>
      </c>
      <c r="AH36" s="244"/>
      <c r="AI36" s="357" t="str">
        <f t="array" ref="AI36">IFERROR(INDEX('Forex Open'!$O$2:$O$226,MATCH(Input_PC!B36&amp;Input_PC!$B$1,'Forex Open'!$B$2:$B$226&amp;'Forex Open'!$G$2:$G$226,0)),"")</f>
        <v/>
      </c>
      <c r="BD36" s="232">
        <v>58642.359999999964</v>
      </c>
      <c r="BE36" s="238">
        <f t="shared" si="8"/>
        <v>0</v>
      </c>
      <c r="BG36" s="232"/>
    </row>
    <row r="37" spans="1:59" x14ac:dyDescent="0.2">
      <c r="A37" s="227"/>
      <c r="B37" s="16" t="s">
        <v>1657</v>
      </c>
      <c r="C37" s="18">
        <v>43076</v>
      </c>
      <c r="D37" s="18" t="s">
        <v>1658</v>
      </c>
      <c r="E37" s="227">
        <v>150</v>
      </c>
      <c r="F37" s="11">
        <v>0.93695948640410953</v>
      </c>
      <c r="G37" s="11">
        <v>0.67895614956819528</v>
      </c>
      <c r="H37" s="11">
        <v>6.7895614956819519E-2</v>
      </c>
      <c r="I37" s="11">
        <v>4.1561887490708704</v>
      </c>
      <c r="J37" s="11">
        <v>5.84</v>
      </c>
      <c r="K37" s="244">
        <v>3.3978000000000002</v>
      </c>
      <c r="L37" s="11" t="s">
        <v>1835</v>
      </c>
      <c r="M37" s="243">
        <v>3.4472999999999998</v>
      </c>
      <c r="N37" s="11">
        <v>266</v>
      </c>
      <c r="O37" s="227">
        <v>1</v>
      </c>
      <c r="P37" s="3" t="s">
        <v>6</v>
      </c>
      <c r="Q37" s="3" t="s">
        <v>1534</v>
      </c>
      <c r="R37" s="227" t="s">
        <v>61</v>
      </c>
      <c r="S37" s="227" t="s">
        <v>110</v>
      </c>
      <c r="T37" s="227" t="s">
        <v>111</v>
      </c>
      <c r="U37" s="19" t="str">
        <f t="shared" si="9"/>
        <v>31-4-35-G5-27 CT</v>
      </c>
      <c r="V37" s="20">
        <f t="shared" si="10"/>
        <v>876</v>
      </c>
      <c r="W37" s="20">
        <f>IF(O37=1,(N37/M37),N37+VLOOKUP(P37,Input_Mkt_Price!B:C,2,FALSE))</f>
        <v>77.161836799814353</v>
      </c>
      <c r="X37" s="20">
        <f>VLOOKUP(U37,Input_Preços_Diferencial!B:R,MATCH($Q37,Input_Preços_Diferencial!$B$4:$R$4,0),FALSE)</f>
        <v>7.5</v>
      </c>
      <c r="Y37" s="20">
        <f>VLOOKUP(P37,Input_Mkt_Price!B:C,2,FALSE)+X37</f>
        <v>87.61</v>
      </c>
      <c r="Z37" s="22">
        <f t="shared" si="11"/>
        <v>15238.734886693914</v>
      </c>
      <c r="AA37" s="194">
        <f>IF(O37&lt;&gt;2,(N37/M37)-VLOOKUP(P37,Input_Mkt_Price!B:C,2,FALSE),N37)</f>
        <v>-2.9481632001856468</v>
      </c>
      <c r="AB37" s="232">
        <f t="shared" si="3"/>
        <v>-442.22448002784699</v>
      </c>
      <c r="AC37" s="230">
        <f t="shared" si="4"/>
        <v>1125</v>
      </c>
      <c r="AD37" s="340">
        <f t="shared" si="5"/>
        <v>-19312.4712</v>
      </c>
      <c r="AE37" s="340">
        <f>VLOOKUP(P37,Input_Mkt_Price!B:C,2,FALSE)*E37</f>
        <v>12016.5</v>
      </c>
      <c r="AF37" s="232">
        <f t="shared" si="6"/>
        <v>-879635.4</v>
      </c>
      <c r="AG37" s="45">
        <f t="shared" si="7"/>
        <v>65619.319348799996</v>
      </c>
      <c r="AH37" s="244"/>
      <c r="AI37" s="357">
        <f t="array" ref="AI37">IFERROR(INDEX('Forex Open'!$O$2:$O$226,MATCH(Input_PC!B37&amp;Input_PC!$B$1,'Forex Open'!$B$2:$B$226&amp;'Forex Open'!$G$2:$G$226,0)),"")</f>
        <v>3.5242300000000002</v>
      </c>
      <c r="BD37" s="232">
        <v>15238.734886693961</v>
      </c>
      <c r="BE37" s="238">
        <f t="shared" si="8"/>
        <v>4.7293724492192268E-11</v>
      </c>
      <c r="BG37" s="232"/>
    </row>
    <row r="38" spans="1:59" x14ac:dyDescent="0.2">
      <c r="A38" s="227"/>
      <c r="B38" s="16" t="s">
        <v>1657</v>
      </c>
      <c r="C38" s="18">
        <v>43076</v>
      </c>
      <c r="D38" s="18" t="s">
        <v>1658</v>
      </c>
      <c r="E38" s="227">
        <v>150</v>
      </c>
      <c r="F38" s="11">
        <v>0.93695948640410953</v>
      </c>
      <c r="G38" s="11">
        <v>0.67895614956819528</v>
      </c>
      <c r="H38" s="11">
        <v>6.7895614956819519E-2</v>
      </c>
      <c r="I38" s="11">
        <v>4.1561887490708704</v>
      </c>
      <c r="J38" s="11">
        <v>5.84</v>
      </c>
      <c r="K38" s="244">
        <v>3.3978000000000002</v>
      </c>
      <c r="L38" s="11" t="s">
        <v>1835</v>
      </c>
      <c r="M38" s="243">
        <v>3.4472999999999998</v>
      </c>
      <c r="N38" s="11">
        <v>266</v>
      </c>
      <c r="O38" s="227">
        <v>1</v>
      </c>
      <c r="P38" s="3" t="s">
        <v>6</v>
      </c>
      <c r="Q38" s="3" t="s">
        <v>109</v>
      </c>
      <c r="R38" s="227" t="s">
        <v>61</v>
      </c>
      <c r="S38" s="227" t="s">
        <v>110</v>
      </c>
      <c r="T38" s="227" t="s">
        <v>111</v>
      </c>
      <c r="U38" s="19" t="str">
        <f t="shared" si="9"/>
        <v>31-4-35-G5-27 CT</v>
      </c>
      <c r="V38" s="20">
        <f t="shared" si="10"/>
        <v>876</v>
      </c>
      <c r="W38" s="20">
        <f>IF(O38=1,(N38/M38),N38+VLOOKUP(P38,Input_Mkt_Price!B:C,2,FALSE))</f>
        <v>77.161836799814353</v>
      </c>
      <c r="X38" s="20">
        <f>VLOOKUP(U38,Input_Preços_Diferencial!B:R,MATCH($Q38,Input_Preços_Diferencial!$B$4:$R$4,0),FALSE)</f>
        <v>5.25</v>
      </c>
      <c r="Y38" s="20">
        <f>VLOOKUP(P38,Input_Mkt_Price!B:C,2,FALSE)+X38</f>
        <v>85.36</v>
      </c>
      <c r="Z38" s="22">
        <f t="shared" si="11"/>
        <v>7798.209886693915</v>
      </c>
      <c r="AA38" s="194">
        <f>IF(O38&lt;&gt;2,(N38/M38)-VLOOKUP(P38,Input_Mkt_Price!B:C,2,FALSE),N38)</f>
        <v>-2.9481632001856468</v>
      </c>
      <c r="AB38" s="232">
        <f t="shared" si="3"/>
        <v>-442.22448002784699</v>
      </c>
      <c r="AC38" s="230">
        <f t="shared" si="4"/>
        <v>787.5</v>
      </c>
      <c r="AD38" s="340">
        <f t="shared" si="5"/>
        <v>-19312.4712</v>
      </c>
      <c r="AE38" s="340">
        <f>VLOOKUP(P38,Input_Mkt_Price!B:C,2,FALSE)*E38</f>
        <v>12016.5</v>
      </c>
      <c r="AF38" s="232">
        <f t="shared" si="6"/>
        <v>-879635.4</v>
      </c>
      <c r="AG38" s="45">
        <f t="shared" si="7"/>
        <v>65619.319348799996</v>
      </c>
      <c r="AH38" s="244"/>
      <c r="AI38" s="357">
        <f t="array" ref="AI38">IFERROR(INDEX('Forex Open'!$O$2:$O$226,MATCH(Input_PC!B38&amp;Input_PC!$B$1,'Forex Open'!$B$2:$B$226&amp;'Forex Open'!$G$2:$G$226,0)),"")</f>
        <v>3.5242300000000002</v>
      </c>
      <c r="BD38" s="232">
        <v>7798.2098866939632</v>
      </c>
      <c r="BE38" s="238">
        <f t="shared" si="8"/>
        <v>4.8203219193965197E-11</v>
      </c>
      <c r="BG38" s="232"/>
    </row>
    <row r="39" spans="1:59" x14ac:dyDescent="0.2">
      <c r="A39" s="227"/>
      <c r="B39" s="16" t="s">
        <v>1659</v>
      </c>
      <c r="C39" s="18">
        <v>43081</v>
      </c>
      <c r="D39" s="18" t="s">
        <v>1660</v>
      </c>
      <c r="E39" s="227">
        <v>300</v>
      </c>
      <c r="F39" s="11">
        <v>0.93695948640410953</v>
      </c>
      <c r="G39" s="11">
        <v>0.67895614956819528</v>
      </c>
      <c r="H39" s="11">
        <v>6.7895614956819519E-2</v>
      </c>
      <c r="I39" s="11">
        <v>4.3161887490708768</v>
      </c>
      <c r="J39" s="11">
        <v>6</v>
      </c>
      <c r="K39" s="244">
        <v>3.4199000000000002</v>
      </c>
      <c r="L39" s="11" t="s">
        <v>1834</v>
      </c>
      <c r="M39" s="243">
        <v>1</v>
      </c>
      <c r="N39" s="11">
        <v>69</v>
      </c>
      <c r="O39" s="227">
        <v>1</v>
      </c>
      <c r="P39" s="3" t="s">
        <v>6</v>
      </c>
      <c r="Q39" s="3" t="s">
        <v>1534</v>
      </c>
      <c r="R39" s="227" t="s">
        <v>61</v>
      </c>
      <c r="S39" s="227" t="s">
        <v>110</v>
      </c>
      <c r="T39" s="227" t="s">
        <v>111</v>
      </c>
      <c r="U39" s="19" t="str">
        <f t="shared" si="9"/>
        <v>31-4-35-G5-27 CT</v>
      </c>
      <c r="V39" s="20">
        <f t="shared" si="10"/>
        <v>1800</v>
      </c>
      <c r="W39" s="20">
        <f>IF(O39=1,(N39/M39),N39+VLOOKUP(P39,Input_Mkt_Price!B:C,2,FALSE))</f>
        <v>69</v>
      </c>
      <c r="X39" s="20">
        <f>VLOOKUP(U39,Input_Preços_Diferencial!B:R,MATCH($Q39,Input_Preços_Diferencial!$B$4:$R$4,0),FALSE)</f>
        <v>7.5</v>
      </c>
      <c r="Y39" s="20">
        <f>VLOOKUP(P39,Input_Mkt_Price!B:C,2,FALSE)+X39</f>
        <v>87.61</v>
      </c>
      <c r="Z39" s="22">
        <f t="shared" si="11"/>
        <v>83400.017999999996</v>
      </c>
      <c r="AA39" s="194">
        <f>IF(O39&lt;&gt;2,(N39/M39)-VLOOKUP(P39,Input_Mkt_Price!B:C,2,FALSE),N39)</f>
        <v>-11.11</v>
      </c>
      <c r="AB39" s="232">
        <f t="shared" si="3"/>
        <v>-3333</v>
      </c>
      <c r="AC39" s="230">
        <f t="shared" si="4"/>
        <v>2250</v>
      </c>
      <c r="AD39" s="340">
        <f t="shared" si="5"/>
        <v>-39683.159999999996</v>
      </c>
      <c r="AE39" s="340">
        <f>VLOOKUP(P39,Input_Mkt_Price!B:C,2,FALSE)*E39</f>
        <v>24033</v>
      </c>
      <c r="AF39" s="232">
        <f t="shared" si="6"/>
        <v>0</v>
      </c>
      <c r="AG39" s="45">
        <f t="shared" si="7"/>
        <v>135711.20772000001</v>
      </c>
      <c r="AH39" s="244"/>
      <c r="AI39" s="357" t="str">
        <f t="array" ref="AI39">IFERROR(INDEX('Forex Open'!$O$2:$O$226,MATCH(Input_PC!B39&amp;Input_PC!$B$1,'Forex Open'!$B$2:$B$226&amp;'Forex Open'!$G$2:$G$226,0)),"")</f>
        <v/>
      </c>
      <c r="BD39" s="232">
        <v>83400.017999999982</v>
      </c>
      <c r="BE39" s="238">
        <f t="shared" si="8"/>
        <v>0</v>
      </c>
      <c r="BG39" s="232"/>
    </row>
    <row r="40" spans="1:59" x14ac:dyDescent="0.2">
      <c r="A40" s="227"/>
      <c r="B40" s="16" t="s">
        <v>1659</v>
      </c>
      <c r="C40" s="18">
        <v>43081</v>
      </c>
      <c r="D40" s="18" t="s">
        <v>1660</v>
      </c>
      <c r="E40" s="227">
        <v>300</v>
      </c>
      <c r="F40" s="11">
        <v>0.93695948640410953</v>
      </c>
      <c r="G40" s="11">
        <v>0.67895614956819528</v>
      </c>
      <c r="H40" s="11">
        <v>6.7895614956819519E-2</v>
      </c>
      <c r="I40" s="11">
        <v>4.3161887490708768</v>
      </c>
      <c r="J40" s="11">
        <v>6</v>
      </c>
      <c r="K40" s="244">
        <v>3.4199000000000002</v>
      </c>
      <c r="L40" s="11" t="s">
        <v>1834</v>
      </c>
      <c r="M40" s="243">
        <v>1</v>
      </c>
      <c r="N40" s="11">
        <v>69</v>
      </c>
      <c r="O40" s="227">
        <v>1</v>
      </c>
      <c r="P40" s="3" t="s">
        <v>6</v>
      </c>
      <c r="Q40" s="3" t="s">
        <v>109</v>
      </c>
      <c r="R40" s="227" t="s">
        <v>61</v>
      </c>
      <c r="S40" s="227" t="s">
        <v>110</v>
      </c>
      <c r="T40" s="227" t="s">
        <v>111</v>
      </c>
      <c r="U40" s="19" t="str">
        <f t="shared" si="9"/>
        <v>31-4-35-G5-27 CT</v>
      </c>
      <c r="V40" s="20">
        <f t="shared" si="10"/>
        <v>1800</v>
      </c>
      <c r="W40" s="20">
        <f>IF(O40=1,(N40/M40),N40+VLOOKUP(P40,Input_Mkt_Price!B:C,2,FALSE))</f>
        <v>69</v>
      </c>
      <c r="X40" s="20">
        <f>VLOOKUP(U40,Input_Preços_Diferencial!B:R,MATCH($Q40,Input_Preços_Diferencial!$B$4:$R$4,0),FALSE)</f>
        <v>5.25</v>
      </c>
      <c r="Y40" s="20">
        <f>VLOOKUP(P40,Input_Mkt_Price!B:C,2,FALSE)+X40</f>
        <v>85.36</v>
      </c>
      <c r="Z40" s="22">
        <f t="shared" si="11"/>
        <v>68518.967999999993</v>
      </c>
      <c r="AA40" s="194">
        <f>IF(O40&lt;&gt;2,(N40/M40)-VLOOKUP(P40,Input_Mkt_Price!B:C,2,FALSE),N40)</f>
        <v>-11.11</v>
      </c>
      <c r="AB40" s="232">
        <f t="shared" si="3"/>
        <v>-3333</v>
      </c>
      <c r="AC40" s="230">
        <f t="shared" si="4"/>
        <v>1575</v>
      </c>
      <c r="AD40" s="340">
        <f t="shared" si="5"/>
        <v>-39683.159999999996</v>
      </c>
      <c r="AE40" s="340">
        <f>VLOOKUP(P40,Input_Mkt_Price!B:C,2,FALSE)*E40</f>
        <v>24033</v>
      </c>
      <c r="AF40" s="232">
        <f t="shared" si="6"/>
        <v>0</v>
      </c>
      <c r="AG40" s="45">
        <f t="shared" si="7"/>
        <v>135711.20772000001</v>
      </c>
      <c r="AH40" s="244"/>
      <c r="AI40" s="357" t="str">
        <f t="array" ref="AI40">IFERROR(INDEX('Forex Open'!$O$2:$O$226,MATCH(Input_PC!B40&amp;Input_PC!$B$1,'Forex Open'!$B$2:$B$226&amp;'Forex Open'!$G$2:$G$226,0)),"")</f>
        <v/>
      </c>
      <c r="BD40" s="232">
        <v>68518.967999999993</v>
      </c>
      <c r="BE40" s="238">
        <f t="shared" si="8"/>
        <v>0</v>
      </c>
      <c r="BG40" s="232"/>
    </row>
    <row r="41" spans="1:59" x14ac:dyDescent="0.2">
      <c r="A41" s="227"/>
      <c r="B41" s="16" t="s">
        <v>1661</v>
      </c>
      <c r="C41" s="18">
        <v>43083</v>
      </c>
      <c r="D41" s="18" t="s">
        <v>1662</v>
      </c>
      <c r="E41" s="227">
        <v>2310</v>
      </c>
      <c r="F41" s="11">
        <v>0.93695948640410953</v>
      </c>
      <c r="G41" s="11">
        <v>0.67895614956819528</v>
      </c>
      <c r="H41" s="11">
        <v>6.7895614956819519E-2</v>
      </c>
      <c r="I41" s="11">
        <v>4.8161887490708803</v>
      </c>
      <c r="J41" s="11">
        <v>6.5</v>
      </c>
      <c r="K41" s="244">
        <v>3.6349</v>
      </c>
      <c r="L41" s="11" t="s">
        <v>1834</v>
      </c>
      <c r="M41" s="243">
        <v>1</v>
      </c>
      <c r="N41" s="12">
        <v>-2</v>
      </c>
      <c r="O41" s="227">
        <v>2</v>
      </c>
      <c r="P41" s="3" t="s">
        <v>10</v>
      </c>
      <c r="Q41" s="3" t="s">
        <v>1532</v>
      </c>
      <c r="R41" s="227" t="s">
        <v>61</v>
      </c>
      <c r="S41" s="227" t="s">
        <v>110</v>
      </c>
      <c r="T41" s="227" t="s">
        <v>111</v>
      </c>
      <c r="U41" s="19" t="str">
        <f t="shared" si="9"/>
        <v>31-4-35-G5-27 CT</v>
      </c>
      <c r="V41" s="20">
        <f t="shared" si="10"/>
        <v>15015</v>
      </c>
      <c r="W41" s="20">
        <f>IF(O41=1,(N41/M41),N41+VLOOKUP(P41,Input_Mkt_Price!B:C,2,FALSE))</f>
        <v>73</v>
      </c>
      <c r="X41" s="20">
        <f>VLOOKUP(U41,Input_Preços_Diferencial!B:R,MATCH($Q41,Input_Preços_Diferencial!$B$4:$R$4,0),FALSE)</f>
        <v>5.25</v>
      </c>
      <c r="Y41" s="20">
        <f>VLOOKUP(P41,Input_Mkt_Price!B:C,2,FALSE)+X41</f>
        <v>80.25</v>
      </c>
      <c r="Z41" s="22">
        <f t="shared" si="11"/>
        <v>38194.695</v>
      </c>
      <c r="AA41" s="194">
        <f>IF(O41&lt;&gt;2,(N41/M41)-VLOOKUP(P41,Input_Mkt_Price!B:C,2,FALSE),N41)</f>
        <v>-2</v>
      </c>
      <c r="AB41" s="232">
        <f t="shared" si="3"/>
        <v>-4620</v>
      </c>
      <c r="AC41" s="230">
        <f t="shared" si="4"/>
        <v>12127.5</v>
      </c>
      <c r="AD41" s="340">
        <f t="shared" si="5"/>
        <v>-331023.69299999997</v>
      </c>
      <c r="AE41" s="340">
        <f>VLOOKUP(P41,Input_Mkt_Price!B:C,2,FALSE)*E41</f>
        <v>173250</v>
      </c>
      <c r="AF41" s="232">
        <f t="shared" si="6"/>
        <v>0</v>
      </c>
      <c r="AG41" s="45">
        <f t="shared" si="7"/>
        <v>1203227.1060810001</v>
      </c>
      <c r="AH41" s="244"/>
      <c r="AI41" s="357" t="str">
        <f t="array" ref="AI41">IFERROR(INDEX('Forex Open'!$O$2:$O$226,MATCH(Input_PC!B41&amp;Input_PC!$B$1,'Forex Open'!$B$2:$B$226&amp;'Forex Open'!$G$2:$G$226,0)),"")</f>
        <v/>
      </c>
      <c r="BD41" s="232">
        <v>38194.694999999949</v>
      </c>
      <c r="BE41" s="238">
        <f t="shared" si="8"/>
        <v>0</v>
      </c>
      <c r="BG41" s="232"/>
    </row>
    <row r="42" spans="1:59" x14ac:dyDescent="0.2">
      <c r="B42" s="16" t="s">
        <v>1663</v>
      </c>
      <c r="C42" s="18">
        <v>43083</v>
      </c>
      <c r="D42" s="18" t="s">
        <v>1664</v>
      </c>
      <c r="E42" s="227">
        <v>750</v>
      </c>
      <c r="F42" s="11">
        <v>0.93695948640410953</v>
      </c>
      <c r="G42" s="11">
        <v>0.67895614956819528</v>
      </c>
      <c r="H42" s="11">
        <v>6.7895614956819519E-2</v>
      </c>
      <c r="I42" s="11">
        <v>4.8161887490708803</v>
      </c>
      <c r="J42" s="11">
        <v>6.5</v>
      </c>
      <c r="K42" s="244">
        <v>3.6349</v>
      </c>
      <c r="L42" s="11" t="s">
        <v>1834</v>
      </c>
      <c r="M42" s="243">
        <v>1</v>
      </c>
      <c r="N42" s="12">
        <v>-2</v>
      </c>
      <c r="O42" s="227">
        <v>2</v>
      </c>
      <c r="P42" s="3" t="s">
        <v>10</v>
      </c>
      <c r="Q42" s="3" t="s">
        <v>1532</v>
      </c>
      <c r="R42" s="227" t="s">
        <v>61</v>
      </c>
      <c r="S42" s="3" t="s">
        <v>110</v>
      </c>
      <c r="T42" s="3" t="s">
        <v>111</v>
      </c>
      <c r="U42" s="19" t="str">
        <f t="shared" si="9"/>
        <v>31-4-35-G5-27 CT</v>
      </c>
      <c r="V42" s="20">
        <f t="shared" si="10"/>
        <v>4875</v>
      </c>
      <c r="W42" s="20">
        <f>IF(O42=1,(N42/M42),N42+VLOOKUP(P42,Input_Mkt_Price!B:C,2,FALSE))</f>
        <v>73</v>
      </c>
      <c r="X42" s="20">
        <f>VLOOKUP(U42,Input_Preços_Diferencial!B:R,MATCH($Q42,Input_Preços_Diferencial!$B$4:$R$4,0),FALSE)</f>
        <v>5.25</v>
      </c>
      <c r="Y42" s="20">
        <f>VLOOKUP(P42,Input_Mkt_Price!B:C,2,FALSE)+X42</f>
        <v>80.25</v>
      </c>
      <c r="Z42" s="22">
        <f t="shared" si="11"/>
        <v>12400.875</v>
      </c>
      <c r="AA42" s="194">
        <f>IF(O42&lt;&gt;2,(N42/M42)-VLOOKUP(P42,Input_Mkt_Price!B:C,2,FALSE),N42)</f>
        <v>-2</v>
      </c>
      <c r="AB42" s="232">
        <f t="shared" si="3"/>
        <v>-1500</v>
      </c>
      <c r="AC42" s="230">
        <f t="shared" si="4"/>
        <v>3937.5</v>
      </c>
      <c r="AD42" s="340">
        <f t="shared" si="5"/>
        <v>-107475.22499999999</v>
      </c>
      <c r="AE42" s="340">
        <f>VLOOKUP(P42,Input_Mkt_Price!B:C,2,FALSE)*E42</f>
        <v>56250</v>
      </c>
      <c r="AF42" s="232">
        <f t="shared" si="6"/>
        <v>0</v>
      </c>
      <c r="AG42" s="45">
        <f t="shared" si="7"/>
        <v>390658.15132499998</v>
      </c>
      <c r="AH42" s="244"/>
      <c r="AI42" s="357" t="str">
        <f t="array" ref="AI42">IFERROR(INDEX('Forex Open'!$O$2:$O$226,MATCH(Input_PC!B42&amp;Input_PC!$B$1,'Forex Open'!$B$2:$B$226&amp;'Forex Open'!$G$2:$G$226,0)),"")</f>
        <v/>
      </c>
      <c r="BD42" s="232">
        <v>12400.874999999985</v>
      </c>
      <c r="BE42" s="238">
        <f t="shared" si="8"/>
        <v>-1.4551915228366852E-11</v>
      </c>
      <c r="BG42" s="232"/>
    </row>
    <row r="43" spans="1:59" x14ac:dyDescent="0.2">
      <c r="B43" s="16" t="s">
        <v>1665</v>
      </c>
      <c r="C43" s="18">
        <v>43102</v>
      </c>
      <c r="D43" s="18" t="s">
        <v>1666</v>
      </c>
      <c r="E43" s="227">
        <v>700</v>
      </c>
      <c r="F43" s="11">
        <v>0.93695948640410953</v>
      </c>
      <c r="G43" s="11">
        <v>0.67895614956819528</v>
      </c>
      <c r="H43" s="11">
        <v>6.7895614956819519E-2</v>
      </c>
      <c r="I43" s="11">
        <v>4.1561887490708704</v>
      </c>
      <c r="J43" s="11">
        <v>5.84</v>
      </c>
      <c r="K43" s="244">
        <v>3.3769999999999998</v>
      </c>
      <c r="L43" s="11" t="s">
        <v>1834</v>
      </c>
      <c r="M43" s="243">
        <v>1</v>
      </c>
      <c r="N43" s="11">
        <v>75</v>
      </c>
      <c r="O43" s="227">
        <v>1</v>
      </c>
      <c r="P43" s="3" t="s">
        <v>6</v>
      </c>
      <c r="Q43" s="3" t="s">
        <v>1534</v>
      </c>
      <c r="R43" s="227" t="s">
        <v>61</v>
      </c>
      <c r="S43" s="3" t="s">
        <v>110</v>
      </c>
      <c r="T43" s="3" t="s">
        <v>111</v>
      </c>
      <c r="U43" s="19" t="str">
        <f t="shared" si="9"/>
        <v>31-4-35-G5-27 CT</v>
      </c>
      <c r="V43" s="20">
        <f t="shared" si="10"/>
        <v>4088</v>
      </c>
      <c r="W43" s="20">
        <f>IF(O43=1,(N43/M43),N43+VLOOKUP(P43,Input_Mkt_Price!B:C,2,FALSE))</f>
        <v>75</v>
      </c>
      <c r="X43" s="20">
        <f>VLOOKUP(U43,Input_Preços_Diferencial!B:R,MATCH($Q43,Input_Preços_Diferencial!$B$4:$R$4,0),FALSE)</f>
        <v>7.5</v>
      </c>
      <c r="Y43" s="20">
        <f>VLOOKUP(P43,Input_Mkt_Price!B:C,2,FALSE)+X43</f>
        <v>87.61</v>
      </c>
      <c r="Z43" s="22">
        <f t="shared" si="11"/>
        <v>104475.99399999999</v>
      </c>
      <c r="AA43" s="194">
        <f>IF(O43&lt;&gt;2,(N43/M43)-VLOOKUP(P43,Input_Mkt_Price!B:C,2,FALSE),N43)</f>
        <v>-5.1099999999999994</v>
      </c>
      <c r="AB43" s="232">
        <f t="shared" si="3"/>
        <v>-3576.9999999999995</v>
      </c>
      <c r="AC43" s="230">
        <f t="shared" si="4"/>
        <v>5250</v>
      </c>
      <c r="AD43" s="340">
        <f t="shared" si="5"/>
        <v>-90124.86559999999</v>
      </c>
      <c r="AE43" s="340">
        <f>VLOOKUP(P43,Input_Mkt_Price!B:C,2,FALSE)*E43</f>
        <v>56077</v>
      </c>
      <c r="AF43" s="232">
        <f t="shared" si="6"/>
        <v>0</v>
      </c>
      <c r="AG43" s="45">
        <f t="shared" si="7"/>
        <v>304348.91009599995</v>
      </c>
      <c r="AH43" s="244"/>
      <c r="AI43" s="357" t="str">
        <f t="array" ref="AI43">IFERROR(INDEX('Forex Open'!$O$2:$O$226,MATCH(Input_PC!B43&amp;Input_PC!$B$1,'Forex Open'!$B$2:$B$226&amp;'Forex Open'!$G$2:$G$226,0)),"")</f>
        <v/>
      </c>
      <c r="BD43" s="232">
        <v>104475.99399999999</v>
      </c>
      <c r="BE43" s="238">
        <f t="shared" si="8"/>
        <v>0</v>
      </c>
      <c r="BG43" s="232"/>
    </row>
    <row r="44" spans="1:59" x14ac:dyDescent="0.2">
      <c r="B44" s="16" t="s">
        <v>1667</v>
      </c>
      <c r="C44" s="18">
        <v>43102</v>
      </c>
      <c r="D44" s="18" t="s">
        <v>1666</v>
      </c>
      <c r="E44" s="227">
        <v>500</v>
      </c>
      <c r="F44" s="11">
        <v>0.93695948640410953</v>
      </c>
      <c r="G44" s="11">
        <v>0.67895614956819528</v>
      </c>
      <c r="H44" s="11">
        <v>6.7895614956819519E-2</v>
      </c>
      <c r="I44" s="11">
        <v>4.1561887490708704</v>
      </c>
      <c r="J44" s="11">
        <v>5.84</v>
      </c>
      <c r="K44" s="244">
        <v>3.5259999999999998</v>
      </c>
      <c r="L44" s="11" t="s">
        <v>1834</v>
      </c>
      <c r="M44" s="243">
        <v>1</v>
      </c>
      <c r="N44" s="11">
        <v>71.5</v>
      </c>
      <c r="O44" s="227">
        <v>1</v>
      </c>
      <c r="P44" s="3" t="s">
        <v>10</v>
      </c>
      <c r="Q44" s="3" t="s">
        <v>1536</v>
      </c>
      <c r="R44" s="227" t="s">
        <v>61</v>
      </c>
      <c r="S44" s="3" t="s">
        <v>110</v>
      </c>
      <c r="T44" s="3" t="s">
        <v>111</v>
      </c>
      <c r="U44" s="19" t="str">
        <f t="shared" si="9"/>
        <v>31-4-35-G5-27 CT</v>
      </c>
      <c r="V44" s="20">
        <f t="shared" si="10"/>
        <v>2920</v>
      </c>
      <c r="W44" s="20">
        <f>IF(O44=1,(N44/M44),N44+VLOOKUP(P44,Input_Mkt_Price!B:C,2,FALSE))</f>
        <v>71.5</v>
      </c>
      <c r="X44" s="20">
        <f>VLOOKUP(U44,Input_Preços_Diferencial!B:R,MATCH($Q44,Input_Preços_Diferencial!$B$4:$R$4,0),FALSE)</f>
        <v>6.5</v>
      </c>
      <c r="Y44" s="20">
        <f>VLOOKUP(P44,Input_Mkt_Price!B:C,2,FALSE)+X44</f>
        <v>81.5</v>
      </c>
      <c r="Z44" s="22">
        <f t="shared" si="11"/>
        <v>45855.68</v>
      </c>
      <c r="AA44" s="194">
        <f>IF(O44&lt;&gt;2,(N44/M44)-VLOOKUP(P44,Input_Mkt_Price!B:C,2,FALSE),N44)</f>
        <v>-3.5</v>
      </c>
      <c r="AB44" s="232">
        <f t="shared" si="3"/>
        <v>-1750</v>
      </c>
      <c r="AC44" s="230">
        <f t="shared" si="4"/>
        <v>3250</v>
      </c>
      <c r="AD44" s="340">
        <f t="shared" si="5"/>
        <v>-64374.903999999995</v>
      </c>
      <c r="AE44" s="340">
        <f>VLOOKUP(P44,Input_Mkt_Price!B:C,2,FALSE)*E44</f>
        <v>37500</v>
      </c>
      <c r="AF44" s="232">
        <f t="shared" si="6"/>
        <v>0</v>
      </c>
      <c r="AG44" s="45">
        <f t="shared" si="7"/>
        <v>226983.85231999998</v>
      </c>
      <c r="AH44" s="244"/>
      <c r="AI44" s="357" t="str">
        <f t="array" ref="AI44">IFERROR(INDEX('Forex Open'!$O$2:$O$226,MATCH(Input_PC!B44&amp;Input_PC!$B$1,'Forex Open'!$B$2:$B$226&amp;'Forex Open'!$G$2:$G$226,0)),"")</f>
        <v/>
      </c>
      <c r="BD44" s="232">
        <v>45855.679999999986</v>
      </c>
      <c r="BE44" s="238">
        <f t="shared" si="8"/>
        <v>0</v>
      </c>
      <c r="BG44" s="232"/>
    </row>
    <row r="45" spans="1:59" x14ac:dyDescent="0.2">
      <c r="B45" s="16" t="s">
        <v>1668</v>
      </c>
      <c r="C45" s="18">
        <v>43102</v>
      </c>
      <c r="D45" s="18" t="s">
        <v>1666</v>
      </c>
      <c r="E45" s="227">
        <v>500</v>
      </c>
      <c r="F45" s="11">
        <v>0.93695948640410953</v>
      </c>
      <c r="G45" s="11">
        <v>0.67895614956819528</v>
      </c>
      <c r="H45" s="11">
        <v>6.7895614956819519E-2</v>
      </c>
      <c r="I45" s="11">
        <v>4.1561887490708704</v>
      </c>
      <c r="J45" s="11">
        <v>5.84</v>
      </c>
      <c r="K45" s="244">
        <v>3.52</v>
      </c>
      <c r="L45" s="11" t="s">
        <v>1834</v>
      </c>
      <c r="M45" s="243">
        <v>1</v>
      </c>
      <c r="N45" s="11">
        <v>72</v>
      </c>
      <c r="O45" s="227">
        <v>1</v>
      </c>
      <c r="P45" s="3" t="s">
        <v>10</v>
      </c>
      <c r="Q45" s="3" t="s">
        <v>1536</v>
      </c>
      <c r="R45" s="227" t="s">
        <v>61</v>
      </c>
      <c r="S45" s="3" t="s">
        <v>110</v>
      </c>
      <c r="T45" s="3" t="s">
        <v>111</v>
      </c>
      <c r="U45" s="19" t="str">
        <f t="shared" si="9"/>
        <v>31-4-35-G5-27 CT</v>
      </c>
      <c r="V45" s="20">
        <f t="shared" si="10"/>
        <v>2920</v>
      </c>
      <c r="W45" s="20">
        <f>IF(O45=1,(N45/M45),N45+VLOOKUP(P45,Input_Mkt_Price!B:C,2,FALSE))</f>
        <v>72</v>
      </c>
      <c r="X45" s="20">
        <f>VLOOKUP(U45,Input_Preços_Diferencial!B:R,MATCH($Q45,Input_Preços_Diferencial!$B$4:$R$4,0),FALSE)</f>
        <v>6.5</v>
      </c>
      <c r="Y45" s="20">
        <f>VLOOKUP(P45,Input_Mkt_Price!B:C,2,FALSE)+X45</f>
        <v>81.5</v>
      </c>
      <c r="Z45" s="22">
        <f t="shared" si="11"/>
        <v>40344.18</v>
      </c>
      <c r="AA45" s="194">
        <f>IF(O45&lt;&gt;2,(N45/M45)-VLOOKUP(P45,Input_Mkt_Price!B:C,2,FALSE),N45)</f>
        <v>-3</v>
      </c>
      <c r="AB45" s="232">
        <f t="shared" si="3"/>
        <v>-1500</v>
      </c>
      <c r="AC45" s="230">
        <f t="shared" si="4"/>
        <v>3250</v>
      </c>
      <c r="AD45" s="340">
        <f t="shared" si="5"/>
        <v>-64374.903999999995</v>
      </c>
      <c r="AE45" s="340">
        <f>VLOOKUP(P45,Input_Mkt_Price!B:C,2,FALSE)*E45</f>
        <v>37500</v>
      </c>
      <c r="AF45" s="232">
        <f t="shared" si="6"/>
        <v>0</v>
      </c>
      <c r="AG45" s="45">
        <f t="shared" si="7"/>
        <v>226597.60639999999</v>
      </c>
      <c r="AH45" s="244"/>
      <c r="AI45" s="357" t="str">
        <f t="array" ref="AI45">IFERROR(INDEX('Forex Open'!$O$2:$O$226,MATCH(Input_PC!B45&amp;Input_PC!$B$1,'Forex Open'!$B$2:$B$226&amp;'Forex Open'!$G$2:$G$226,0)),"")</f>
        <v/>
      </c>
      <c r="BD45" s="232">
        <v>40344.179999999986</v>
      </c>
      <c r="BE45" s="238">
        <f t="shared" si="8"/>
        <v>0</v>
      </c>
      <c r="BG45" s="232"/>
    </row>
    <row r="46" spans="1:59" x14ac:dyDescent="0.2">
      <c r="B46" s="16" t="s">
        <v>1669</v>
      </c>
      <c r="C46" s="18">
        <v>43104</v>
      </c>
      <c r="D46" s="18" t="s">
        <v>1666</v>
      </c>
      <c r="E46" s="227">
        <v>128</v>
      </c>
      <c r="F46" s="11">
        <v>0.93715587279824142</v>
      </c>
      <c r="G46" s="11">
        <v>0.67909845854945039</v>
      </c>
      <c r="H46" s="11">
        <v>6.7909845854945028E-2</v>
      </c>
      <c r="I46" s="11">
        <v>4.0123597266342301</v>
      </c>
      <c r="J46" s="11">
        <v>5.7</v>
      </c>
      <c r="K46" s="244">
        <v>3.3010000000000002</v>
      </c>
      <c r="L46" s="11" t="s">
        <v>1834</v>
      </c>
      <c r="M46" s="243">
        <v>1</v>
      </c>
      <c r="N46" s="11">
        <v>74.5</v>
      </c>
      <c r="O46" s="227">
        <v>1</v>
      </c>
      <c r="P46" s="3" t="s">
        <v>6</v>
      </c>
      <c r="Q46" s="3" t="s">
        <v>1534</v>
      </c>
      <c r="R46" s="227" t="s">
        <v>61</v>
      </c>
      <c r="S46" s="3" t="s">
        <v>110</v>
      </c>
      <c r="T46" s="3" t="s">
        <v>111</v>
      </c>
      <c r="U46" s="19" t="str">
        <f t="shared" si="9"/>
        <v>31-4-35-G5-27 CT</v>
      </c>
      <c r="V46" s="20">
        <f t="shared" si="10"/>
        <v>729.6</v>
      </c>
      <c r="W46" s="20">
        <f>IF(O46=1,(N46/M46),N46+VLOOKUP(P46,Input_Mkt_Price!B:C,2,FALSE))</f>
        <v>74.5</v>
      </c>
      <c r="X46" s="20">
        <f>VLOOKUP(U46,Input_Preços_Diferencial!B:R,MATCH($Q46,Input_Preços_Diferencial!$B$4:$R$4,0),FALSE)</f>
        <v>7.5</v>
      </c>
      <c r="Y46" s="20">
        <f>VLOOKUP(P46,Input_Mkt_Price!B:C,2,FALSE)+X46</f>
        <v>87.61</v>
      </c>
      <c r="Z46" s="22">
        <f t="shared" si="11"/>
        <v>20910.190079999997</v>
      </c>
      <c r="AA46" s="194">
        <f>IF(O46&lt;&gt;2,(N46/M46)-VLOOKUP(P46,Input_Mkt_Price!B:C,2,FALSE),N46)</f>
        <v>-5.6099999999999994</v>
      </c>
      <c r="AB46" s="232">
        <f t="shared" si="3"/>
        <v>-718.07999999999993</v>
      </c>
      <c r="AC46" s="230">
        <f t="shared" si="4"/>
        <v>960</v>
      </c>
      <c r="AD46" s="340">
        <f t="shared" si="5"/>
        <v>-16084.907519999999</v>
      </c>
      <c r="AE46" s="340">
        <f>VLOOKUP(P46,Input_Mkt_Price!B:C,2,FALSE)*E46</f>
        <v>10254.08</v>
      </c>
      <c r="AF46" s="232">
        <f t="shared" si="6"/>
        <v>0</v>
      </c>
      <c r="AG46" s="45">
        <f t="shared" si="7"/>
        <v>53095.798041599999</v>
      </c>
      <c r="AH46" s="244"/>
      <c r="AI46" s="357" t="str">
        <f t="array" ref="AI46">IFERROR(INDEX('Forex Open'!$O$2:$O$226,MATCH(Input_PC!B46&amp;Input_PC!$B$1,'Forex Open'!$B$2:$B$226&amp;'Forex Open'!$G$2:$G$226,0)),"")</f>
        <v/>
      </c>
      <c r="BD46" s="232">
        <v>20910.19008</v>
      </c>
      <c r="BE46" s="238">
        <f t="shared" si="8"/>
        <v>0</v>
      </c>
      <c r="BG46" s="232"/>
    </row>
    <row r="47" spans="1:59" x14ac:dyDescent="0.2">
      <c r="B47" s="16" t="s">
        <v>1669</v>
      </c>
      <c r="C47" s="18">
        <v>43104</v>
      </c>
      <c r="D47" s="18" t="s">
        <v>1666</v>
      </c>
      <c r="E47" s="227">
        <v>127</v>
      </c>
      <c r="F47" s="11">
        <v>0.93715587279824142</v>
      </c>
      <c r="G47" s="11">
        <v>0.67909845854945039</v>
      </c>
      <c r="H47" s="11">
        <v>6.7909845854945028E-2</v>
      </c>
      <c r="I47" s="11">
        <v>4.0123597266342301</v>
      </c>
      <c r="J47" s="11">
        <v>5.7</v>
      </c>
      <c r="K47" s="244">
        <v>3.3010000000000002</v>
      </c>
      <c r="L47" s="11" t="s">
        <v>1834</v>
      </c>
      <c r="M47" s="243">
        <v>1</v>
      </c>
      <c r="N47" s="11">
        <v>74.5</v>
      </c>
      <c r="O47" s="227">
        <v>1</v>
      </c>
      <c r="P47" s="3" t="s">
        <v>6</v>
      </c>
      <c r="Q47" s="3" t="s">
        <v>109</v>
      </c>
      <c r="R47" s="227" t="s">
        <v>61</v>
      </c>
      <c r="S47" s="3" t="s">
        <v>110</v>
      </c>
      <c r="T47" s="3" t="s">
        <v>111</v>
      </c>
      <c r="U47" s="19" t="str">
        <f t="shared" si="9"/>
        <v>31-4-35-G5-27 CT</v>
      </c>
      <c r="V47" s="20">
        <f t="shared" si="10"/>
        <v>723.9</v>
      </c>
      <c r="W47" s="20">
        <f>IF(O47=1,(N47/M47),N47+VLOOKUP(P47,Input_Mkt_Price!B:C,2,FALSE))</f>
        <v>74.5</v>
      </c>
      <c r="X47" s="20">
        <f>VLOOKUP(U47,Input_Preços_Diferencial!B:R,MATCH($Q47,Input_Preços_Diferencial!$B$4:$R$4,0),FALSE)</f>
        <v>5.25</v>
      </c>
      <c r="Y47" s="20">
        <f>VLOOKUP(P47,Input_Mkt_Price!B:C,2,FALSE)+X47</f>
        <v>85.36</v>
      </c>
      <c r="Z47" s="22">
        <f t="shared" si="11"/>
        <v>14447.184720000001</v>
      </c>
      <c r="AA47" s="194">
        <f>IF(O47&lt;&gt;2,(N47/M47)-VLOOKUP(P47,Input_Mkt_Price!B:C,2,FALSE),N47)</f>
        <v>-5.6099999999999994</v>
      </c>
      <c r="AB47" s="232">
        <f t="shared" si="3"/>
        <v>-712.46999999999991</v>
      </c>
      <c r="AC47" s="230">
        <f t="shared" si="4"/>
        <v>666.75</v>
      </c>
      <c r="AD47" s="340">
        <f t="shared" si="5"/>
        <v>-15959.244179999998</v>
      </c>
      <c r="AE47" s="340">
        <f>VLOOKUP(P47,Input_Mkt_Price!B:C,2,FALSE)*E47</f>
        <v>10173.969999999999</v>
      </c>
      <c r="AF47" s="232">
        <f t="shared" si="6"/>
        <v>0</v>
      </c>
      <c r="AG47" s="45">
        <f t="shared" si="7"/>
        <v>52680.987119400001</v>
      </c>
      <c r="AH47" s="244"/>
      <c r="AI47" s="357" t="str">
        <f t="array" ref="AI47">IFERROR(INDEX('Forex Open'!$O$2:$O$226,MATCH(Input_PC!B47&amp;Input_PC!$B$1,'Forex Open'!$B$2:$B$226&amp;'Forex Open'!$G$2:$G$226,0)),"")</f>
        <v/>
      </c>
      <c r="BD47" s="232">
        <v>14447.184720000001</v>
      </c>
      <c r="BE47" s="238">
        <f t="shared" si="8"/>
        <v>0</v>
      </c>
      <c r="BG47" s="232"/>
    </row>
    <row r="48" spans="1:59" x14ac:dyDescent="0.2">
      <c r="B48" s="16" t="s">
        <v>1670</v>
      </c>
      <c r="C48" s="18">
        <v>43110</v>
      </c>
      <c r="D48" s="18" t="s">
        <v>1671</v>
      </c>
      <c r="E48" s="227">
        <v>150</v>
      </c>
      <c r="F48" s="11">
        <v>0.93695948640410953</v>
      </c>
      <c r="G48" s="11">
        <v>0.67895614956819528</v>
      </c>
      <c r="H48" s="11">
        <v>6.7895614956819519E-2</v>
      </c>
      <c r="I48" s="11">
        <v>5.1661887490708702</v>
      </c>
      <c r="J48" s="11">
        <v>6.85</v>
      </c>
      <c r="K48" s="244">
        <v>3.5049999999999999</v>
      </c>
      <c r="L48" s="11" t="s">
        <v>1834</v>
      </c>
      <c r="M48" s="243">
        <v>1</v>
      </c>
      <c r="N48" s="11">
        <v>66</v>
      </c>
      <c r="O48" s="227">
        <v>1</v>
      </c>
      <c r="P48" s="3" t="s">
        <v>10</v>
      </c>
      <c r="Q48" s="3" t="s">
        <v>1532</v>
      </c>
      <c r="R48" s="227" t="s">
        <v>61</v>
      </c>
      <c r="S48" s="3" t="s">
        <v>110</v>
      </c>
      <c r="T48" s="3" t="s">
        <v>111</v>
      </c>
      <c r="U48" s="19" t="str">
        <f t="shared" si="9"/>
        <v>31-4-35-G5-27 CT</v>
      </c>
      <c r="V48" s="20">
        <f t="shared" si="10"/>
        <v>1027.5</v>
      </c>
      <c r="W48" s="20">
        <f>IF(O48=1,(N48/M48),N48+VLOOKUP(P48,Input_Mkt_Price!B:C,2,FALSE))</f>
        <v>66</v>
      </c>
      <c r="X48" s="20">
        <f>VLOOKUP(U48,Input_Preços_Diferencial!B:R,MATCH($Q48,Input_Preços_Diferencial!$B$4:$R$4,0),FALSE)</f>
        <v>5.25</v>
      </c>
      <c r="Y48" s="20">
        <f>VLOOKUP(P48,Input_Mkt_Price!B:C,2,FALSE)+X48</f>
        <v>80.25</v>
      </c>
      <c r="Z48" s="22">
        <f t="shared" si="11"/>
        <v>24471.059999999998</v>
      </c>
      <c r="AA48" s="194">
        <f>IF(O48&lt;&gt;2,(N48/M48)-VLOOKUP(P48,Input_Mkt_Price!B:C,2,FALSE),N48)</f>
        <v>-9</v>
      </c>
      <c r="AB48" s="232">
        <f t="shared" si="3"/>
        <v>-1350</v>
      </c>
      <c r="AC48" s="230">
        <f t="shared" si="4"/>
        <v>787.5</v>
      </c>
      <c r="AD48" s="340">
        <f t="shared" si="5"/>
        <v>-22652.470499999999</v>
      </c>
      <c r="AE48" s="340">
        <f>VLOOKUP(P48,Input_Mkt_Price!B:C,2,FALSE)*E48</f>
        <v>11250</v>
      </c>
      <c r="AF48" s="232">
        <f t="shared" si="6"/>
        <v>0</v>
      </c>
      <c r="AG48" s="45">
        <f t="shared" si="7"/>
        <v>79396.18882499999</v>
      </c>
      <c r="AH48" s="244"/>
      <c r="AI48" s="357" t="str">
        <f t="array" ref="AI48">IFERROR(INDEX('Forex Open'!$O$2:$O$226,MATCH(Input_PC!B48&amp;Input_PC!$B$1,'Forex Open'!$B$2:$B$226&amp;'Forex Open'!$G$2:$G$226,0)),"")</f>
        <v/>
      </c>
      <c r="BD48" s="232">
        <v>24471.060000000005</v>
      </c>
      <c r="BE48" s="238">
        <f t="shared" si="8"/>
        <v>0</v>
      </c>
      <c r="BG48" s="232"/>
    </row>
    <row r="49" spans="2:59" x14ac:dyDescent="0.2">
      <c r="B49" s="16" t="s">
        <v>1672</v>
      </c>
      <c r="C49" s="18">
        <v>43110</v>
      </c>
      <c r="D49" s="18" t="s">
        <v>1639</v>
      </c>
      <c r="E49" s="227">
        <v>150</v>
      </c>
      <c r="F49" s="11">
        <v>0.93715587279824142</v>
      </c>
      <c r="G49" s="11">
        <v>0.67909845854945039</v>
      </c>
      <c r="H49" s="11">
        <v>6.7909845854945028E-2</v>
      </c>
      <c r="I49" s="11">
        <v>4.2123597266342303</v>
      </c>
      <c r="J49" s="11">
        <v>5.9</v>
      </c>
      <c r="K49" s="244">
        <v>3.3929999999999998</v>
      </c>
      <c r="L49" s="11" t="s">
        <v>1834</v>
      </c>
      <c r="M49" s="243">
        <v>1</v>
      </c>
      <c r="N49" s="11">
        <v>75</v>
      </c>
      <c r="O49" s="227">
        <v>1</v>
      </c>
      <c r="P49" s="3" t="s">
        <v>6</v>
      </c>
      <c r="Q49" s="3" t="s">
        <v>1534</v>
      </c>
      <c r="R49" s="227" t="s">
        <v>61</v>
      </c>
      <c r="S49" s="3" t="s">
        <v>110</v>
      </c>
      <c r="T49" s="3" t="s">
        <v>111</v>
      </c>
      <c r="U49" s="19" t="str">
        <f t="shared" si="9"/>
        <v>31-4-35-G5-27 CT</v>
      </c>
      <c r="V49" s="20">
        <f t="shared" si="10"/>
        <v>885</v>
      </c>
      <c r="W49" s="20">
        <f>IF(O49=1,(N49/M49),N49+VLOOKUP(P49,Input_Mkt_Price!B:C,2,FALSE))</f>
        <v>75</v>
      </c>
      <c r="X49" s="20">
        <f>VLOOKUP(U49,Input_Preços_Diferencial!B:R,MATCH($Q49,Input_Preços_Diferencial!$B$4:$R$4,0),FALSE)</f>
        <v>7.5</v>
      </c>
      <c r="Y49" s="20">
        <f>VLOOKUP(P49,Input_Mkt_Price!B:C,2,FALSE)+X49</f>
        <v>87.61</v>
      </c>
      <c r="Z49" s="22">
        <f t="shared" si="11"/>
        <v>22189.298999999999</v>
      </c>
      <c r="AA49" s="194">
        <f>IF(O49&lt;&gt;2,(N49/M49)-VLOOKUP(P49,Input_Mkt_Price!B:C,2,FALSE),N49)</f>
        <v>-5.1099999999999994</v>
      </c>
      <c r="AB49" s="232">
        <f t="shared" si="3"/>
        <v>-766.49999999999989</v>
      </c>
      <c r="AC49" s="230">
        <f t="shared" si="4"/>
        <v>1125</v>
      </c>
      <c r="AD49" s="340">
        <f t="shared" si="5"/>
        <v>-19510.886999999999</v>
      </c>
      <c r="AE49" s="340">
        <f>VLOOKUP(P49,Input_Mkt_Price!B:C,2,FALSE)*E49</f>
        <v>12016.5</v>
      </c>
      <c r="AF49" s="232">
        <f t="shared" si="6"/>
        <v>0</v>
      </c>
      <c r="AG49" s="45">
        <f t="shared" si="7"/>
        <v>66199.839029999988</v>
      </c>
      <c r="AH49" s="244"/>
      <c r="AI49" s="357" t="str">
        <f t="array" ref="AI49">IFERROR(INDEX('Forex Open'!$O$2:$O$226,MATCH(Input_PC!B49&amp;Input_PC!$B$1,'Forex Open'!$B$2:$B$226&amp;'Forex Open'!$G$2:$G$226,0)),"")</f>
        <v/>
      </c>
      <c r="BD49" s="232">
        <v>22189.298999999992</v>
      </c>
      <c r="BE49" s="238">
        <f t="shared" si="8"/>
        <v>0</v>
      </c>
      <c r="BG49" s="232"/>
    </row>
    <row r="50" spans="2:59" x14ac:dyDescent="0.2">
      <c r="B50" s="16" t="s">
        <v>1673</v>
      </c>
      <c r="C50" s="18">
        <v>43110</v>
      </c>
      <c r="D50" s="18" t="s">
        <v>1674</v>
      </c>
      <c r="E50" s="227">
        <v>125</v>
      </c>
      <c r="F50" s="11">
        <v>0.93715587279824142</v>
      </c>
      <c r="G50" s="11">
        <v>0.67909845854945039</v>
      </c>
      <c r="H50" s="11">
        <v>6.7909845854945028E-2</v>
      </c>
      <c r="I50" s="11">
        <v>4.2123597266342303</v>
      </c>
      <c r="J50" s="11">
        <v>5.9</v>
      </c>
      <c r="K50" s="244">
        <v>3.3149999999999999</v>
      </c>
      <c r="L50" s="11" t="s">
        <v>1834</v>
      </c>
      <c r="M50" s="243">
        <v>1</v>
      </c>
      <c r="N50" s="11">
        <v>75</v>
      </c>
      <c r="O50" s="227">
        <v>1</v>
      </c>
      <c r="P50" s="3" t="s">
        <v>6</v>
      </c>
      <c r="Q50" s="3" t="s">
        <v>1534</v>
      </c>
      <c r="R50" s="227" t="s">
        <v>61</v>
      </c>
      <c r="S50" s="3" t="s">
        <v>110</v>
      </c>
      <c r="T50" s="3" t="s">
        <v>111</v>
      </c>
      <c r="U50" s="19" t="str">
        <f t="shared" si="9"/>
        <v>31-4-35-G5-27 CT</v>
      </c>
      <c r="V50" s="20">
        <f t="shared" si="10"/>
        <v>737.5</v>
      </c>
      <c r="W50" s="20">
        <f>IF(O50=1,(N50/M50),N50+VLOOKUP(P50,Input_Mkt_Price!B:C,2,FALSE))</f>
        <v>75</v>
      </c>
      <c r="X50" s="20">
        <f>VLOOKUP(U50,Input_Preços_Diferencial!B:R,MATCH($Q50,Input_Preços_Diferencial!$B$4:$R$4,0),FALSE)</f>
        <v>7.5</v>
      </c>
      <c r="Y50" s="20">
        <f>VLOOKUP(P50,Input_Mkt_Price!B:C,2,FALSE)+X50</f>
        <v>87.61</v>
      </c>
      <c r="Z50" s="22">
        <f t="shared" si="11"/>
        <v>18491.0825</v>
      </c>
      <c r="AA50" s="194">
        <f>IF(O50&lt;&gt;2,(N50/M50)-VLOOKUP(P50,Input_Mkt_Price!B:C,2,FALSE),N50)</f>
        <v>-5.1099999999999994</v>
      </c>
      <c r="AB50" s="232">
        <f t="shared" si="3"/>
        <v>-638.74999999999989</v>
      </c>
      <c r="AC50" s="230">
        <f t="shared" si="4"/>
        <v>937.5</v>
      </c>
      <c r="AD50" s="340">
        <f t="shared" si="5"/>
        <v>-16259.072499999998</v>
      </c>
      <c r="AE50" s="340">
        <f>VLOOKUP(P50,Input_Mkt_Price!B:C,2,FALSE)*E50</f>
        <v>10013.75</v>
      </c>
      <c r="AF50" s="232">
        <f t="shared" si="6"/>
        <v>0</v>
      </c>
      <c r="AG50" s="45">
        <f t="shared" si="7"/>
        <v>53898.336374999999</v>
      </c>
      <c r="AH50" s="244"/>
      <c r="AI50" s="357" t="str">
        <f t="array" ref="AI50">IFERROR(INDEX('Forex Open'!$O$2:$O$226,MATCH(Input_PC!B50&amp;Input_PC!$B$1,'Forex Open'!$B$2:$B$226&amp;'Forex Open'!$G$2:$G$226,0)),"")</f>
        <v/>
      </c>
      <c r="BD50" s="232">
        <v>18491.082499999993</v>
      </c>
      <c r="BE50" s="238">
        <f t="shared" si="8"/>
        <v>0</v>
      </c>
      <c r="BG50" s="232"/>
    </row>
    <row r="51" spans="2:59" x14ac:dyDescent="0.2">
      <c r="B51" s="16" t="s">
        <v>1675</v>
      </c>
      <c r="C51" s="18">
        <v>43110</v>
      </c>
      <c r="D51" s="18" t="s">
        <v>1676</v>
      </c>
      <c r="E51" s="227">
        <v>500</v>
      </c>
      <c r="F51" s="11">
        <v>0.93695948640410953</v>
      </c>
      <c r="G51" s="11">
        <v>0.67895614956819528</v>
      </c>
      <c r="H51" s="11">
        <v>6.7895614956819519E-2</v>
      </c>
      <c r="I51" s="11">
        <v>5.1661887490708702</v>
      </c>
      <c r="J51" s="11">
        <v>6.85</v>
      </c>
      <c r="K51" s="244">
        <v>3.5049999999999999</v>
      </c>
      <c r="L51" s="11" t="s">
        <v>1834</v>
      </c>
      <c r="M51" s="243">
        <v>1</v>
      </c>
      <c r="N51" s="11">
        <v>69</v>
      </c>
      <c r="O51" s="227">
        <v>1</v>
      </c>
      <c r="P51" s="3" t="s">
        <v>10</v>
      </c>
      <c r="Q51" s="3" t="s">
        <v>1532</v>
      </c>
      <c r="R51" s="227" t="s">
        <v>61</v>
      </c>
      <c r="S51" s="3" t="s">
        <v>110</v>
      </c>
      <c r="T51" s="3" t="s">
        <v>111</v>
      </c>
      <c r="U51" s="19" t="str">
        <f t="shared" si="9"/>
        <v>31-4-35-G5-27 CT</v>
      </c>
      <c r="V51" s="20">
        <f t="shared" si="10"/>
        <v>3425</v>
      </c>
      <c r="W51" s="20">
        <f>IF(O51=1,(N51/M51),N51+VLOOKUP(P51,Input_Mkt_Price!B:C,2,FALSE))</f>
        <v>69</v>
      </c>
      <c r="X51" s="20">
        <f>VLOOKUP(U51,Input_Preços_Diferencial!B:R,MATCH($Q51,Input_Preços_Diferencial!$B$4:$R$4,0),FALSE)</f>
        <v>5.25</v>
      </c>
      <c r="Y51" s="20">
        <f>VLOOKUP(P51,Input_Mkt_Price!B:C,2,FALSE)+X51</f>
        <v>80.25</v>
      </c>
      <c r="Z51" s="22">
        <f t="shared" si="11"/>
        <v>48501.2</v>
      </c>
      <c r="AA51" s="194">
        <f>IF(O51&lt;&gt;2,(N51/M51)-VLOOKUP(P51,Input_Mkt_Price!B:C,2,FALSE),N51)</f>
        <v>-6</v>
      </c>
      <c r="AB51" s="232">
        <f t="shared" si="3"/>
        <v>-3000</v>
      </c>
      <c r="AC51" s="230">
        <f t="shared" si="4"/>
        <v>2625</v>
      </c>
      <c r="AD51" s="340">
        <f t="shared" si="5"/>
        <v>-75508.235000000001</v>
      </c>
      <c r="AE51" s="340">
        <f>VLOOKUP(P51,Input_Mkt_Price!B:C,2,FALSE)*E51</f>
        <v>37500</v>
      </c>
      <c r="AF51" s="232">
        <f t="shared" si="6"/>
        <v>0</v>
      </c>
      <c r="AG51" s="45">
        <f t="shared" si="7"/>
        <v>264653.96275000001</v>
      </c>
      <c r="AH51" s="244"/>
      <c r="AI51" s="357" t="str">
        <f t="array" ref="AI51">IFERROR(INDEX('Forex Open'!$O$2:$O$226,MATCH(Input_PC!B51&amp;Input_PC!$B$1,'Forex Open'!$B$2:$B$226&amp;'Forex Open'!$G$2:$G$226,0)),"")</f>
        <v/>
      </c>
      <c r="BD51" s="232">
        <v>48501.199999999983</v>
      </c>
      <c r="BE51" s="238">
        <f t="shared" si="8"/>
        <v>0</v>
      </c>
      <c r="BG51" s="232"/>
    </row>
    <row r="52" spans="2:59" x14ac:dyDescent="0.2">
      <c r="B52" s="16" t="s">
        <v>1677</v>
      </c>
      <c r="C52" s="18">
        <v>43110</v>
      </c>
      <c r="D52" s="18" t="s">
        <v>1676</v>
      </c>
      <c r="E52" s="227">
        <v>500</v>
      </c>
      <c r="F52" s="11">
        <v>0.93695948640410953</v>
      </c>
      <c r="G52" s="11">
        <v>0.67895614956819528</v>
      </c>
      <c r="H52" s="11">
        <v>6.7895614956819519E-2</v>
      </c>
      <c r="I52" s="11">
        <v>5.1661887490708702</v>
      </c>
      <c r="J52" s="11">
        <v>6.85</v>
      </c>
      <c r="K52" s="244">
        <v>3.5049999999999999</v>
      </c>
      <c r="L52" s="11" t="s">
        <v>1834</v>
      </c>
      <c r="M52" s="243">
        <v>1</v>
      </c>
      <c r="N52" s="11">
        <v>69</v>
      </c>
      <c r="O52" s="227">
        <v>1</v>
      </c>
      <c r="P52" s="3" t="s">
        <v>10</v>
      </c>
      <c r="Q52" s="3" t="s">
        <v>1536</v>
      </c>
      <c r="R52" s="227" t="s">
        <v>61</v>
      </c>
      <c r="S52" s="3" t="s">
        <v>110</v>
      </c>
      <c r="T52" s="3" t="s">
        <v>111</v>
      </c>
      <c r="U52" s="19" t="str">
        <f t="shared" si="9"/>
        <v>31-4-35-G5-27 CT</v>
      </c>
      <c r="V52" s="20">
        <f t="shared" si="10"/>
        <v>3425</v>
      </c>
      <c r="W52" s="20">
        <f>IF(O52=1,(N52/M52),N52+VLOOKUP(P52,Input_Mkt_Price!B:C,2,FALSE))</f>
        <v>69</v>
      </c>
      <c r="X52" s="20">
        <f>VLOOKUP(U52,Input_Preços_Diferencial!B:R,MATCH($Q52,Input_Preços_Diferencial!$B$4:$R$4,0),FALSE)</f>
        <v>6.5</v>
      </c>
      <c r="Y52" s="20">
        <f>VLOOKUP(P52,Input_Mkt_Price!B:C,2,FALSE)+X52</f>
        <v>81.5</v>
      </c>
      <c r="Z52" s="22">
        <f t="shared" si="11"/>
        <v>62279.95</v>
      </c>
      <c r="AA52" s="194">
        <f>IF(O52&lt;&gt;2,(N52/M52)-VLOOKUP(P52,Input_Mkt_Price!B:C,2,FALSE),N52)</f>
        <v>-6</v>
      </c>
      <c r="AB52" s="232">
        <f t="shared" si="3"/>
        <v>-3000</v>
      </c>
      <c r="AC52" s="230">
        <f t="shared" si="4"/>
        <v>3250</v>
      </c>
      <c r="AD52" s="340">
        <f t="shared" si="5"/>
        <v>-75508.235000000001</v>
      </c>
      <c r="AE52" s="340">
        <f>VLOOKUP(P52,Input_Mkt_Price!B:C,2,FALSE)*E52</f>
        <v>37500</v>
      </c>
      <c r="AF52" s="232">
        <f t="shared" si="6"/>
        <v>0</v>
      </c>
      <c r="AG52" s="45">
        <f t="shared" si="7"/>
        <v>264653.96275000001</v>
      </c>
      <c r="AH52" s="244"/>
      <c r="AI52" s="357" t="str">
        <f t="array" ref="AI52">IFERROR(INDEX('Forex Open'!$O$2:$O$226,MATCH(Input_PC!B52&amp;Input_PC!$B$1,'Forex Open'!$B$2:$B$226&amp;'Forex Open'!$G$2:$G$226,0)),"")</f>
        <v/>
      </c>
      <c r="BD52" s="232">
        <v>62279.95</v>
      </c>
      <c r="BE52" s="238">
        <f t="shared" si="8"/>
        <v>0</v>
      </c>
      <c r="BG52" s="232"/>
    </row>
    <row r="53" spans="2:59" x14ac:dyDescent="0.2">
      <c r="B53" s="16" t="s">
        <v>1448</v>
      </c>
      <c r="C53" s="18">
        <v>43116</v>
      </c>
      <c r="D53" s="18" t="s">
        <v>1671</v>
      </c>
      <c r="E53" s="227">
        <v>150</v>
      </c>
      <c r="F53" s="11">
        <v>0.93715587279824142</v>
      </c>
      <c r="G53" s="11">
        <v>0.67909845854945039</v>
      </c>
      <c r="H53" s="11">
        <v>6.7909845854945028E-2</v>
      </c>
      <c r="I53" s="11">
        <v>5.2123597266342303</v>
      </c>
      <c r="J53" s="11">
        <v>6.9</v>
      </c>
      <c r="K53" s="244">
        <v>3.492</v>
      </c>
      <c r="L53" s="11" t="s">
        <v>1834</v>
      </c>
      <c r="M53" s="243">
        <v>1</v>
      </c>
      <c r="N53" s="11">
        <v>66.5</v>
      </c>
      <c r="O53" s="227">
        <v>1</v>
      </c>
      <c r="P53" s="3" t="s">
        <v>10</v>
      </c>
      <c r="Q53" s="3" t="s">
        <v>1532</v>
      </c>
      <c r="R53" s="227" t="s">
        <v>61</v>
      </c>
      <c r="S53" s="3" t="s">
        <v>110</v>
      </c>
      <c r="T53" s="3" t="s">
        <v>111</v>
      </c>
      <c r="U53" s="19" t="str">
        <f t="shared" si="9"/>
        <v>31-4-35-G5-27 CT</v>
      </c>
      <c r="V53" s="20">
        <f t="shared" si="10"/>
        <v>1035</v>
      </c>
      <c r="W53" s="20">
        <f>IF(O53=1,(N53/M53),N53+VLOOKUP(P53,Input_Mkt_Price!B:C,2,FALSE))</f>
        <v>66.5</v>
      </c>
      <c r="X53" s="20">
        <f>VLOOKUP(U53,Input_Preços_Diferencial!B:R,MATCH($Q53,Input_Preços_Diferencial!$B$4:$R$4,0),FALSE)</f>
        <v>5.25</v>
      </c>
      <c r="Y53" s="20">
        <f>VLOOKUP(P53,Input_Mkt_Price!B:C,2,FALSE)+X53</f>
        <v>80.25</v>
      </c>
      <c r="Z53" s="22">
        <f t="shared" si="11"/>
        <v>22652.264999999999</v>
      </c>
      <c r="AA53" s="194">
        <f>IF(O53&lt;&gt;2,(N53/M53)-VLOOKUP(P53,Input_Mkt_Price!B:C,2,FALSE),N53)</f>
        <v>-8.5</v>
      </c>
      <c r="AB53" s="232">
        <f t="shared" si="3"/>
        <v>-1275</v>
      </c>
      <c r="AC53" s="230">
        <f t="shared" si="4"/>
        <v>787.5</v>
      </c>
      <c r="AD53" s="340">
        <f t="shared" si="5"/>
        <v>-22817.816999999999</v>
      </c>
      <c r="AE53" s="340">
        <f>VLOOKUP(P53,Input_Mkt_Price!B:C,2,FALSE)*E53</f>
        <v>11250</v>
      </c>
      <c r="AF53" s="232">
        <f t="shared" si="6"/>
        <v>0</v>
      </c>
      <c r="AG53" s="45">
        <f t="shared" si="7"/>
        <v>79679.094120000009</v>
      </c>
      <c r="AH53" s="244"/>
      <c r="AI53" s="357" t="str">
        <f t="array" ref="AI53">IFERROR(INDEX('Forex Open'!$O$2:$O$226,MATCH(Input_PC!B53&amp;Input_PC!$B$1,'Forex Open'!$B$2:$B$226&amp;'Forex Open'!$G$2:$G$226,0)),"")</f>
        <v/>
      </c>
      <c r="BD53" s="232">
        <v>22652.264999999999</v>
      </c>
      <c r="BE53" s="238">
        <f t="shared" si="8"/>
        <v>0</v>
      </c>
      <c r="BG53" s="232"/>
    </row>
    <row r="54" spans="2:59" x14ac:dyDescent="0.2">
      <c r="B54" s="16" t="s">
        <v>1678</v>
      </c>
      <c r="C54" s="18">
        <v>43119</v>
      </c>
      <c r="D54" s="18" t="s">
        <v>1679</v>
      </c>
      <c r="E54" s="227">
        <v>2000</v>
      </c>
      <c r="F54" s="11">
        <v>0.93715587279824142</v>
      </c>
      <c r="G54" s="11">
        <v>0.67909845854945039</v>
      </c>
      <c r="H54" s="11">
        <v>6.7909845854945028E-2</v>
      </c>
      <c r="I54" s="11">
        <v>5.2323597266342299</v>
      </c>
      <c r="J54" s="11">
        <v>6.92</v>
      </c>
      <c r="K54" s="244">
        <v>3.3140000000000001</v>
      </c>
      <c r="L54" s="11" t="s">
        <v>1834</v>
      </c>
      <c r="M54" s="243">
        <v>1</v>
      </c>
      <c r="N54" s="11">
        <v>71.5</v>
      </c>
      <c r="O54" s="227">
        <v>1</v>
      </c>
      <c r="P54" s="3" t="s">
        <v>6</v>
      </c>
      <c r="Q54" s="3" t="s">
        <v>109</v>
      </c>
      <c r="R54" s="227" t="s">
        <v>61</v>
      </c>
      <c r="S54" s="3" t="s">
        <v>110</v>
      </c>
      <c r="T54" s="3" t="s">
        <v>111</v>
      </c>
      <c r="U54" s="19" t="str">
        <f t="shared" si="9"/>
        <v>31-4-35-G5-27 CT</v>
      </c>
      <c r="V54" s="20">
        <f t="shared" si="10"/>
        <v>13840</v>
      </c>
      <c r="W54" s="20">
        <f>IF(O54=1,(N54/M54),N54+VLOOKUP(P54,Input_Mkt_Price!B:C,2,FALSE))</f>
        <v>71.5</v>
      </c>
      <c r="X54" s="20">
        <f>VLOOKUP(U54,Input_Preços_Diferencial!B:R,MATCH($Q54,Input_Preços_Diferencial!$B$4:$R$4,0),FALSE)</f>
        <v>5.25</v>
      </c>
      <c r="Y54" s="20">
        <f>VLOOKUP(P54,Input_Mkt_Price!B:C,2,FALSE)+X54</f>
        <v>85.36</v>
      </c>
      <c r="Z54" s="22">
        <f t="shared" si="11"/>
        <v>305998.48</v>
      </c>
      <c r="AA54" s="194">
        <f>IF(O54&lt;&gt;2,(N54/M54)-VLOOKUP(P54,Input_Mkt_Price!B:C,2,FALSE),N54)</f>
        <v>-8.61</v>
      </c>
      <c r="AB54" s="232">
        <f t="shared" si="3"/>
        <v>-17220</v>
      </c>
      <c r="AC54" s="230">
        <f t="shared" si="4"/>
        <v>10500</v>
      </c>
      <c r="AD54" s="340">
        <f t="shared" si="5"/>
        <v>-305119.408</v>
      </c>
      <c r="AE54" s="340">
        <f>VLOOKUP(P54,Input_Mkt_Price!B:C,2,FALSE)*E54</f>
        <v>160220</v>
      </c>
      <c r="AF54" s="232">
        <f t="shared" si="6"/>
        <v>0</v>
      </c>
      <c r="AG54" s="45">
        <f t="shared" si="7"/>
        <v>1011156.5449600001</v>
      </c>
      <c r="AH54" s="244"/>
      <c r="AI54" s="357" t="str">
        <f t="array" ref="AI54">IFERROR(INDEX('Forex Open'!$O$2:$O$226,MATCH(Input_PC!B54&amp;Input_PC!$B$1,'Forex Open'!$B$2:$B$226&amp;'Forex Open'!$G$2:$G$226,0)),"")</f>
        <v/>
      </c>
      <c r="BD54" s="232">
        <v>305998.47999999986</v>
      </c>
      <c r="BE54" s="238">
        <f t="shared" si="8"/>
        <v>0</v>
      </c>
      <c r="BG54" s="232"/>
    </row>
    <row r="55" spans="2:59" x14ac:dyDescent="0.2">
      <c r="B55" s="16" t="s">
        <v>1680</v>
      </c>
      <c r="C55" s="18">
        <v>43119</v>
      </c>
      <c r="D55" s="18" t="s">
        <v>1679</v>
      </c>
      <c r="E55" s="227">
        <v>1000</v>
      </c>
      <c r="F55" s="11">
        <v>0.93715587279824142</v>
      </c>
      <c r="G55" s="11">
        <v>0.67909845854945039</v>
      </c>
      <c r="H55" s="11">
        <v>6.7909845854945028E-2</v>
      </c>
      <c r="I55" s="11">
        <v>4.9323597266342301</v>
      </c>
      <c r="J55" s="11">
        <v>6.62</v>
      </c>
      <c r="K55" s="244">
        <v>3.46</v>
      </c>
      <c r="L55" s="11" t="s">
        <v>1834</v>
      </c>
      <c r="M55" s="243">
        <v>1</v>
      </c>
      <c r="N55" s="11">
        <v>67</v>
      </c>
      <c r="O55" s="227">
        <v>1</v>
      </c>
      <c r="P55" s="3" t="s">
        <v>10</v>
      </c>
      <c r="Q55" s="3" t="s">
        <v>1532</v>
      </c>
      <c r="R55" s="227" t="s">
        <v>61</v>
      </c>
      <c r="S55" s="3" t="s">
        <v>110</v>
      </c>
      <c r="T55" s="3" t="s">
        <v>111</v>
      </c>
      <c r="U55" s="19" t="str">
        <f t="shared" si="9"/>
        <v>31-4-35-G5-27 CT</v>
      </c>
      <c r="V55" s="20">
        <f t="shared" si="10"/>
        <v>6620</v>
      </c>
      <c r="W55" s="20">
        <f>IF(O55=1,(N55/M55),N55+VLOOKUP(P55,Input_Mkt_Price!B:C,2,FALSE))</f>
        <v>67</v>
      </c>
      <c r="X55" s="20">
        <f>VLOOKUP(U55,Input_Preços_Diferencial!B:R,MATCH($Q55,Input_Preços_Diferencial!$B$4:$R$4,0),FALSE)</f>
        <v>5.25</v>
      </c>
      <c r="Y55" s="20">
        <f>VLOOKUP(P55,Input_Mkt_Price!B:C,2,FALSE)+X55</f>
        <v>80.25</v>
      </c>
      <c r="Z55" s="22">
        <f t="shared" si="11"/>
        <v>146164.97999999998</v>
      </c>
      <c r="AA55" s="194">
        <f>IF(O55&lt;&gt;2,(N55/M55)-VLOOKUP(P55,Input_Mkt_Price!B:C,2,FALSE),N55)</f>
        <v>-8</v>
      </c>
      <c r="AB55" s="232">
        <f t="shared" si="3"/>
        <v>-8000</v>
      </c>
      <c r="AC55" s="230">
        <f t="shared" si="4"/>
        <v>5250</v>
      </c>
      <c r="AD55" s="340">
        <f t="shared" si="5"/>
        <v>-145945.84399999998</v>
      </c>
      <c r="AE55" s="340">
        <f>VLOOKUP(P55,Input_Mkt_Price!B:C,2,FALSE)*E55</f>
        <v>75000</v>
      </c>
      <c r="AF55" s="232">
        <f t="shared" si="6"/>
        <v>0</v>
      </c>
      <c r="AG55" s="45">
        <f t="shared" si="7"/>
        <v>504968.03919999994</v>
      </c>
      <c r="AH55" s="244"/>
      <c r="AI55" s="357" t="str">
        <f t="array" ref="AI55">IFERROR(INDEX('Forex Open'!$O$2:$O$226,MATCH(Input_PC!B55&amp;Input_PC!$B$1,'Forex Open'!$B$2:$B$226&amp;'Forex Open'!$G$2:$G$226,0)),"")</f>
        <v/>
      </c>
      <c r="BD55" s="232">
        <v>146164.97999999995</v>
      </c>
      <c r="BE55" s="238">
        <f t="shared" si="8"/>
        <v>0</v>
      </c>
      <c r="BG55" s="232"/>
    </row>
    <row r="56" spans="2:59" x14ac:dyDescent="0.2">
      <c r="B56" s="16" t="s">
        <v>1681</v>
      </c>
      <c r="C56" s="18">
        <v>43119</v>
      </c>
      <c r="D56" s="18" t="s">
        <v>1682</v>
      </c>
      <c r="E56" s="227">
        <v>320</v>
      </c>
      <c r="F56" s="11">
        <v>0.90706259046059601</v>
      </c>
      <c r="G56" s="11">
        <v>0.65729173221782333</v>
      </c>
      <c r="H56" s="11">
        <v>6.5729173221782344E-2</v>
      </c>
      <c r="I56" s="11">
        <v>2.8699165040998</v>
      </c>
      <c r="J56" s="11">
        <v>4.5</v>
      </c>
      <c r="K56" s="244">
        <v>3.4609999999999999</v>
      </c>
      <c r="L56" s="11" t="s">
        <v>1834</v>
      </c>
      <c r="M56" s="243">
        <v>1</v>
      </c>
      <c r="N56" s="12">
        <v>-0.5</v>
      </c>
      <c r="O56" s="227">
        <v>2</v>
      </c>
      <c r="P56" s="3" t="s">
        <v>10</v>
      </c>
      <c r="Q56" s="3" t="s">
        <v>1532</v>
      </c>
      <c r="R56" s="227" t="s">
        <v>61</v>
      </c>
      <c r="S56" s="3" t="s">
        <v>110</v>
      </c>
      <c r="T56" s="3" t="s">
        <v>111</v>
      </c>
      <c r="U56" s="19" t="str">
        <f t="shared" si="9"/>
        <v>31-4-35-G5-27 CT</v>
      </c>
      <c r="V56" s="20">
        <f t="shared" si="10"/>
        <v>1440</v>
      </c>
      <c r="W56" s="20">
        <f>IF(O56=1,(N56/M56),N56+VLOOKUP(P56,Input_Mkt_Price!B:C,2,FALSE))</f>
        <v>74.5</v>
      </c>
      <c r="X56" s="20">
        <f>VLOOKUP(U56,Input_Preços_Diferencial!B:R,MATCH($Q56,Input_Preços_Diferencial!$B$4:$R$4,0),FALSE)</f>
        <v>5.25</v>
      </c>
      <c r="Y56" s="20">
        <f>VLOOKUP(P56,Input_Mkt_Price!B:C,2,FALSE)+X56</f>
        <v>80.25</v>
      </c>
      <c r="Z56" s="22">
        <f t="shared" si="11"/>
        <v>8818.4</v>
      </c>
      <c r="AA56" s="194">
        <f>IF(O56&lt;&gt;2,(N56/M56)-VLOOKUP(P56,Input_Mkt_Price!B:C,2,FALSE),N56)</f>
        <v>-0.5</v>
      </c>
      <c r="AB56" s="232">
        <f t="shared" si="3"/>
        <v>-160</v>
      </c>
      <c r="AC56" s="230">
        <f t="shared" si="4"/>
        <v>1680</v>
      </c>
      <c r="AD56" s="340">
        <f t="shared" si="5"/>
        <v>-31746.527999999998</v>
      </c>
      <c r="AE56" s="340">
        <f>VLOOKUP(P56,Input_Mkt_Price!B:C,2,FALSE)*E56</f>
        <v>24000</v>
      </c>
      <c r="AF56" s="232">
        <f t="shared" si="6"/>
        <v>0</v>
      </c>
      <c r="AG56" s="45">
        <f t="shared" si="7"/>
        <v>109873.73663999999</v>
      </c>
      <c r="AH56" s="244"/>
      <c r="AI56" s="357" t="str">
        <f t="array" ref="AI56">IFERROR(INDEX('Forex Open'!$O$2:$O$226,MATCH(Input_PC!B56&amp;Input_PC!$B$1,'Forex Open'!$B$2:$B$226&amp;'Forex Open'!$G$2:$G$226,0)),"")</f>
        <v/>
      </c>
      <c r="BD56" s="232">
        <v>8818.4000000000015</v>
      </c>
      <c r="BE56" s="238">
        <f t="shared" si="8"/>
        <v>0</v>
      </c>
      <c r="BG56" s="232"/>
    </row>
    <row r="57" spans="2:59" x14ac:dyDescent="0.2">
      <c r="B57" s="16" t="s">
        <v>1683</v>
      </c>
      <c r="C57" s="18">
        <v>43122</v>
      </c>
      <c r="D57" s="18" t="s">
        <v>1679</v>
      </c>
      <c r="E57" s="227">
        <v>150</v>
      </c>
      <c r="F57" s="11">
        <v>0.93715587279824142</v>
      </c>
      <c r="G57" s="11">
        <v>0.67909845854945039</v>
      </c>
      <c r="H57" s="11">
        <v>6.7909845854945028E-2</v>
      </c>
      <c r="I57" s="11">
        <v>5.2323597266342299</v>
      </c>
      <c r="J57" s="11">
        <v>6.92</v>
      </c>
      <c r="K57" s="244">
        <v>3.3140000000000001</v>
      </c>
      <c r="L57" s="11" t="s">
        <v>1834</v>
      </c>
      <c r="M57" s="243">
        <v>1</v>
      </c>
      <c r="N57" s="11">
        <v>71.5</v>
      </c>
      <c r="O57" s="227">
        <v>1</v>
      </c>
      <c r="P57" s="3" t="s">
        <v>6</v>
      </c>
      <c r="Q57" s="3" t="s">
        <v>109</v>
      </c>
      <c r="R57" s="227" t="s">
        <v>61</v>
      </c>
      <c r="S57" s="3" t="s">
        <v>110</v>
      </c>
      <c r="T57" s="3" t="s">
        <v>111</v>
      </c>
      <c r="U57" s="19" t="str">
        <f t="shared" si="9"/>
        <v>31-4-35-G5-27 CT</v>
      </c>
      <c r="V57" s="20">
        <f t="shared" si="10"/>
        <v>1038</v>
      </c>
      <c r="W57" s="20">
        <f>IF(O57=1,(N57/M57),N57+VLOOKUP(P57,Input_Mkt_Price!B:C,2,FALSE))</f>
        <v>71.5</v>
      </c>
      <c r="X57" s="20">
        <f>VLOOKUP(U57,Input_Preços_Diferencial!B:R,MATCH($Q57,Input_Preços_Diferencial!$B$4:$R$4,0),FALSE)</f>
        <v>5.25</v>
      </c>
      <c r="Y57" s="20">
        <f>VLOOKUP(P57,Input_Mkt_Price!B:C,2,FALSE)+X57</f>
        <v>85.36</v>
      </c>
      <c r="Z57" s="22">
        <f t="shared" si="11"/>
        <v>22949.885999999999</v>
      </c>
      <c r="AA57" s="194">
        <f>IF(O57&lt;&gt;2,(N57/M57)-VLOOKUP(P57,Input_Mkt_Price!B:C,2,FALSE),N57)</f>
        <v>-8.61</v>
      </c>
      <c r="AB57" s="232">
        <f t="shared" si="3"/>
        <v>-1291.5</v>
      </c>
      <c r="AC57" s="230">
        <f t="shared" si="4"/>
        <v>787.5</v>
      </c>
      <c r="AD57" s="340">
        <f t="shared" si="5"/>
        <v>-22883.955599999998</v>
      </c>
      <c r="AE57" s="340">
        <f>VLOOKUP(P57,Input_Mkt_Price!B:C,2,FALSE)*E57</f>
        <v>12016.5</v>
      </c>
      <c r="AF57" s="232">
        <f t="shared" si="6"/>
        <v>0</v>
      </c>
      <c r="AG57" s="45">
        <f t="shared" si="7"/>
        <v>75836.740871999995</v>
      </c>
      <c r="AH57" s="244"/>
      <c r="AI57" s="357" t="str">
        <f t="array" ref="AI57">IFERROR(INDEX('Forex Open'!$O$2:$O$226,MATCH(Input_PC!B57&amp;Input_PC!$B$1,'Forex Open'!$B$2:$B$226&amp;'Forex Open'!$G$2:$G$226,0)),"")</f>
        <v/>
      </c>
      <c r="BD57" s="232">
        <v>22949.885999999999</v>
      </c>
      <c r="BE57" s="238">
        <f t="shared" si="8"/>
        <v>0</v>
      </c>
      <c r="BG57" s="232"/>
    </row>
    <row r="58" spans="2:59" x14ac:dyDescent="0.2">
      <c r="B58" s="16" t="s">
        <v>1684</v>
      </c>
      <c r="C58" s="18">
        <v>43122</v>
      </c>
      <c r="D58" s="18" t="s">
        <v>1679</v>
      </c>
      <c r="E58" s="227">
        <v>300</v>
      </c>
      <c r="F58" s="11">
        <v>0.93715587279824142</v>
      </c>
      <c r="G58" s="11">
        <v>0.67909845854945039</v>
      </c>
      <c r="H58" s="11">
        <v>6.7909845854945028E-2</v>
      </c>
      <c r="I58" s="11">
        <v>4.9323597266342301</v>
      </c>
      <c r="J58" s="11">
        <v>6.62</v>
      </c>
      <c r="K58" s="244">
        <v>3.46</v>
      </c>
      <c r="L58" s="11" t="s">
        <v>1834</v>
      </c>
      <c r="M58" s="243">
        <v>1</v>
      </c>
      <c r="N58" s="11">
        <v>67</v>
      </c>
      <c r="O58" s="227">
        <v>1</v>
      </c>
      <c r="P58" s="3" t="s">
        <v>10</v>
      </c>
      <c r="Q58" s="3" t="s">
        <v>1532</v>
      </c>
      <c r="R58" s="227" t="s">
        <v>61</v>
      </c>
      <c r="S58" s="3" t="s">
        <v>110</v>
      </c>
      <c r="T58" s="3" t="s">
        <v>111</v>
      </c>
      <c r="U58" s="19" t="str">
        <f t="shared" si="9"/>
        <v>31-4-35-G5-27 CT</v>
      </c>
      <c r="V58" s="20">
        <f t="shared" si="10"/>
        <v>1986</v>
      </c>
      <c r="W58" s="20">
        <f>IF(O58=1,(N58/M58),N58+VLOOKUP(P58,Input_Mkt_Price!B:C,2,FALSE))</f>
        <v>67</v>
      </c>
      <c r="X58" s="20">
        <f>VLOOKUP(U58,Input_Preços_Diferencial!B:R,MATCH($Q58,Input_Preços_Diferencial!$B$4:$R$4,0),FALSE)</f>
        <v>5.25</v>
      </c>
      <c r="Y58" s="20">
        <f>VLOOKUP(P58,Input_Mkt_Price!B:C,2,FALSE)+X58</f>
        <v>80.25</v>
      </c>
      <c r="Z58" s="22">
        <f t="shared" si="11"/>
        <v>43849.493999999999</v>
      </c>
      <c r="AA58" s="194">
        <f>IF(O58&lt;&gt;2,(N58/M58)-VLOOKUP(P58,Input_Mkt_Price!B:C,2,FALSE),N58)</f>
        <v>-8</v>
      </c>
      <c r="AB58" s="232">
        <f t="shared" si="3"/>
        <v>-2400</v>
      </c>
      <c r="AC58" s="230">
        <f t="shared" si="4"/>
        <v>1575</v>
      </c>
      <c r="AD58" s="340">
        <f t="shared" si="5"/>
        <v>-43783.753199999999</v>
      </c>
      <c r="AE58" s="340">
        <f>VLOOKUP(P58,Input_Mkt_Price!B:C,2,FALSE)*E58</f>
        <v>22500</v>
      </c>
      <c r="AF58" s="232">
        <f t="shared" si="6"/>
        <v>0</v>
      </c>
      <c r="AG58" s="45">
        <f t="shared" si="7"/>
        <v>151490.41175999999</v>
      </c>
      <c r="AH58" s="244"/>
      <c r="AI58" s="357" t="str">
        <f t="array" ref="AI58">IFERROR(INDEX('Forex Open'!$O$2:$O$226,MATCH(Input_PC!B58&amp;Input_PC!$B$1,'Forex Open'!$B$2:$B$226&amp;'Forex Open'!$G$2:$G$226,0)),"")</f>
        <v/>
      </c>
      <c r="BD58" s="232">
        <v>43849.493999999992</v>
      </c>
      <c r="BE58" s="238">
        <f t="shared" si="8"/>
        <v>0</v>
      </c>
      <c r="BG58" s="232"/>
    </row>
    <row r="59" spans="2:59" x14ac:dyDescent="0.2">
      <c r="B59" s="16" t="s">
        <v>1685</v>
      </c>
      <c r="C59" s="18">
        <v>43122</v>
      </c>
      <c r="D59" s="18" t="s">
        <v>1686</v>
      </c>
      <c r="E59" s="227">
        <v>130</v>
      </c>
      <c r="F59" s="11">
        <v>0.90706259046059601</v>
      </c>
      <c r="G59" s="11">
        <v>0.65729173221782333</v>
      </c>
      <c r="H59" s="11">
        <v>6.5729173221782344E-2</v>
      </c>
      <c r="I59" s="11">
        <v>2.8699165040998</v>
      </c>
      <c r="J59" s="11">
        <v>4.5</v>
      </c>
      <c r="K59" s="244">
        <v>3.2450000000000001</v>
      </c>
      <c r="L59" s="11" t="s">
        <v>1834</v>
      </c>
      <c r="M59" s="243">
        <v>1</v>
      </c>
      <c r="N59" s="11">
        <v>75.5</v>
      </c>
      <c r="O59" s="227">
        <v>1</v>
      </c>
      <c r="P59" s="3" t="s">
        <v>6</v>
      </c>
      <c r="Q59" s="3" t="s">
        <v>109</v>
      </c>
      <c r="R59" s="227" t="s">
        <v>61</v>
      </c>
      <c r="S59" s="3" t="s">
        <v>110</v>
      </c>
      <c r="T59" s="3" t="s">
        <v>111</v>
      </c>
      <c r="U59" s="19" t="str">
        <f t="shared" si="9"/>
        <v>31-4-35-G5-27 CT</v>
      </c>
      <c r="V59" s="20">
        <f t="shared" si="10"/>
        <v>585</v>
      </c>
      <c r="W59" s="20">
        <f>IF(O59=1,(N59/M59),N59+VLOOKUP(P59,Input_Mkt_Price!B:C,2,FALSE))</f>
        <v>75.5</v>
      </c>
      <c r="X59" s="20">
        <f>VLOOKUP(U59,Input_Preços_Diferencial!B:R,MATCH($Q59,Input_Preços_Diferencial!$B$4:$R$4,0),FALSE)</f>
        <v>5.25</v>
      </c>
      <c r="Y59" s="20">
        <f>VLOOKUP(P59,Input_Mkt_Price!B:C,2,FALSE)+X59</f>
        <v>85.36</v>
      </c>
      <c r="Z59" s="22">
        <f t="shared" si="11"/>
        <v>15361.652799999998</v>
      </c>
      <c r="AA59" s="194">
        <f>IF(O59&lt;&gt;2,(N59/M59)-VLOOKUP(P59,Input_Mkt_Price!B:C,2,FALSE),N59)</f>
        <v>-4.6099999999999994</v>
      </c>
      <c r="AB59" s="232">
        <f t="shared" si="3"/>
        <v>-599.29999999999995</v>
      </c>
      <c r="AC59" s="230">
        <f t="shared" si="4"/>
        <v>682.5</v>
      </c>
      <c r="AD59" s="340">
        <f t="shared" si="5"/>
        <v>-12897.027</v>
      </c>
      <c r="AE59" s="340">
        <f>VLOOKUP(P59,Input_Mkt_Price!B:C,2,FALSE)*E59</f>
        <v>10414.299999999999</v>
      </c>
      <c r="AF59" s="232">
        <f t="shared" si="6"/>
        <v>0</v>
      </c>
      <c r="AG59" s="45">
        <f t="shared" si="7"/>
        <v>41850.472950000003</v>
      </c>
      <c r="AH59" s="244"/>
      <c r="AI59" s="357">
        <f t="array" ref="AI59">IFERROR(INDEX('Forex Open'!$O$2:$O$226,MATCH(Input_PC!B59&amp;Input_PC!$B$1,'Forex Open'!$B$2:$B$226&amp;'Forex Open'!$G$2:$G$226,0)),"")</f>
        <v>3.5318200000000002</v>
      </c>
      <c r="BD59" s="232">
        <v>15361.652799999996</v>
      </c>
      <c r="BE59" s="238">
        <f t="shared" si="8"/>
        <v>0</v>
      </c>
      <c r="BG59" s="232"/>
    </row>
    <row r="60" spans="2:59" x14ac:dyDescent="0.2">
      <c r="B60" s="16" t="s">
        <v>1685</v>
      </c>
      <c r="C60" s="18">
        <v>43122</v>
      </c>
      <c r="D60" s="18" t="s">
        <v>1686</v>
      </c>
      <c r="E60" s="227">
        <v>130</v>
      </c>
      <c r="F60" s="11">
        <v>0.90706259046059601</v>
      </c>
      <c r="G60" s="11">
        <v>0.65729173221782333</v>
      </c>
      <c r="H60" s="11">
        <v>6.5729173221782344E-2</v>
      </c>
      <c r="I60" s="11">
        <v>2.8699165040998</v>
      </c>
      <c r="J60" s="11">
        <v>4.5</v>
      </c>
      <c r="K60" s="244">
        <v>3.2450000000000001</v>
      </c>
      <c r="L60" s="11" t="s">
        <v>1835</v>
      </c>
      <c r="M60" s="243">
        <v>3.4</v>
      </c>
      <c r="N60" s="11">
        <v>255.95</v>
      </c>
      <c r="O60" s="227">
        <v>1</v>
      </c>
      <c r="P60" s="3" t="s">
        <v>6</v>
      </c>
      <c r="Q60" s="3" t="s">
        <v>109</v>
      </c>
      <c r="R60" s="227" t="s">
        <v>61</v>
      </c>
      <c r="S60" s="3" t="s">
        <v>110</v>
      </c>
      <c r="T60" s="3" t="s">
        <v>111</v>
      </c>
      <c r="U60" s="19" t="str">
        <f t="shared" si="9"/>
        <v>31-4-35-G5-27 CT</v>
      </c>
      <c r="V60" s="20">
        <f t="shared" si="10"/>
        <v>585</v>
      </c>
      <c r="W60" s="20">
        <f>IF(O60=1,(N60/M60),N60+VLOOKUP(P60,Input_Mkt_Price!B:C,2,FALSE))</f>
        <v>75.279411764705884</v>
      </c>
      <c r="X60" s="20">
        <f>VLOOKUP(U60,Input_Preços_Diferencial!B:R,MATCH($Q60,Input_Preços_Diferencial!$B$4:$R$4,0),FALSE)</f>
        <v>5.25</v>
      </c>
      <c r="Y60" s="20">
        <f>VLOOKUP(P60,Input_Mkt_Price!B:C,2,FALSE)+X60</f>
        <v>85.36</v>
      </c>
      <c r="Z60" s="22">
        <f t="shared" si="11"/>
        <v>15993.85427058823</v>
      </c>
      <c r="AA60" s="194">
        <f>IF(O60&lt;&gt;2,(N60/M60)-VLOOKUP(P60,Input_Mkt_Price!B:C,2,FALSE),N60)</f>
        <v>-4.8305882352941154</v>
      </c>
      <c r="AB60" s="232">
        <f t="shared" si="3"/>
        <v>-627.97647058823497</v>
      </c>
      <c r="AC60" s="230">
        <f t="shared" si="4"/>
        <v>682.5</v>
      </c>
      <c r="AD60" s="340">
        <f t="shared" si="5"/>
        <v>-12897.027</v>
      </c>
      <c r="AE60" s="340">
        <f>VLOOKUP(P60,Input_Mkt_Price!B:C,2,FALSE)*E60</f>
        <v>10414.299999999999</v>
      </c>
      <c r="AF60" s="232">
        <f t="shared" si="6"/>
        <v>-733547.58100000001</v>
      </c>
      <c r="AG60" s="45">
        <f t="shared" si="7"/>
        <v>41850.472950000003</v>
      </c>
      <c r="AH60" s="244"/>
      <c r="AI60" s="357">
        <f t="array" ref="AI60">IFERROR(INDEX('Forex Open'!$O$2:$O$226,MATCH(Input_PC!B60&amp;Input_PC!$B$1,'Forex Open'!$B$2:$B$226&amp;'Forex Open'!$G$2:$G$226,0)),"")</f>
        <v>3.5318200000000002</v>
      </c>
      <c r="BD60" s="232">
        <v>15993.854270588228</v>
      </c>
      <c r="BE60" s="238">
        <f t="shared" si="8"/>
        <v>0</v>
      </c>
      <c r="BG60" s="232"/>
    </row>
    <row r="61" spans="2:59" x14ac:dyDescent="0.2">
      <c r="B61" s="16" t="s">
        <v>1687</v>
      </c>
      <c r="C61" s="18">
        <v>43124</v>
      </c>
      <c r="D61" s="18" t="s">
        <v>1688</v>
      </c>
      <c r="E61" s="227">
        <v>400</v>
      </c>
      <c r="F61" s="11">
        <v>0.90706259046059601</v>
      </c>
      <c r="G61" s="11">
        <v>0.65729173221782333</v>
      </c>
      <c r="H61" s="11">
        <v>6.5729173221782344E-2</v>
      </c>
      <c r="I61" s="11">
        <v>2.8699165040998</v>
      </c>
      <c r="J61" s="11">
        <v>4.5</v>
      </c>
      <c r="K61" s="244">
        <v>3.4279999999999999</v>
      </c>
      <c r="L61" s="11" t="s">
        <v>1834</v>
      </c>
      <c r="M61" s="243">
        <v>1</v>
      </c>
      <c r="N61" s="12">
        <v>0.75</v>
      </c>
      <c r="O61" s="227">
        <v>2</v>
      </c>
      <c r="P61" s="3" t="s">
        <v>10</v>
      </c>
      <c r="Q61" s="3" t="s">
        <v>1536</v>
      </c>
      <c r="R61" s="227" t="s">
        <v>61</v>
      </c>
      <c r="S61" s="3" t="s">
        <v>110</v>
      </c>
      <c r="T61" s="3" t="s">
        <v>111</v>
      </c>
      <c r="U61" s="19" t="str">
        <f t="shared" si="9"/>
        <v>31-4-35-G5-27 CT</v>
      </c>
      <c r="V61" s="20">
        <f t="shared" si="10"/>
        <v>1800</v>
      </c>
      <c r="W61" s="20">
        <f>IF(O61=1,(N61/M61),N61+VLOOKUP(P61,Input_Mkt_Price!B:C,2,FALSE))</f>
        <v>75.75</v>
      </c>
      <c r="X61" s="20">
        <f>VLOOKUP(U61,Input_Preços_Diferencial!B:R,MATCH($Q61,Input_Preços_Diferencial!$B$4:$R$4,0),FALSE)</f>
        <v>6.5</v>
      </c>
      <c r="Y61" s="20">
        <f>VLOOKUP(P61,Input_Mkt_Price!B:C,2,FALSE)+X61</f>
        <v>81.5</v>
      </c>
      <c r="Z61" s="22">
        <f t="shared" si="11"/>
        <v>11023</v>
      </c>
      <c r="AA61" s="194">
        <f>IF(O61&lt;&gt;2,(N61/M61)-VLOOKUP(P61,Input_Mkt_Price!B:C,2,FALSE),N61)</f>
        <v>0.75</v>
      </c>
      <c r="AB61" s="232">
        <f t="shared" si="3"/>
        <v>300</v>
      </c>
      <c r="AC61" s="230">
        <f t="shared" si="4"/>
        <v>2600</v>
      </c>
      <c r="AD61" s="340">
        <f t="shared" si="5"/>
        <v>-39683.159999999996</v>
      </c>
      <c r="AE61" s="340">
        <f>VLOOKUP(P61,Input_Mkt_Price!B:C,2,FALSE)*E61</f>
        <v>30000</v>
      </c>
      <c r="AF61" s="232">
        <f t="shared" si="6"/>
        <v>0</v>
      </c>
      <c r="AG61" s="45">
        <f t="shared" si="7"/>
        <v>136032.6384</v>
      </c>
      <c r="AH61" s="244"/>
      <c r="AI61" s="357" t="str">
        <f t="array" ref="AI61">IFERROR(INDEX('Forex Open'!$O$2:$O$226,MATCH(Input_PC!B61&amp;Input_PC!$B$1,'Forex Open'!$B$2:$B$226&amp;'Forex Open'!$G$2:$G$226,0)),"")</f>
        <v/>
      </c>
      <c r="BD61" s="232">
        <v>11023.000000000007</v>
      </c>
      <c r="BE61" s="238">
        <f t="shared" si="8"/>
        <v>0</v>
      </c>
      <c r="BG61" s="232"/>
    </row>
    <row r="62" spans="2:59" x14ac:dyDescent="0.2">
      <c r="B62" s="16" t="s">
        <v>1689</v>
      </c>
      <c r="C62" s="18">
        <v>43133</v>
      </c>
      <c r="D62" s="18" t="s">
        <v>1690</v>
      </c>
      <c r="E62" s="227">
        <v>510</v>
      </c>
      <c r="F62" s="11">
        <v>0.90123804088467152</v>
      </c>
      <c r="G62" s="11">
        <v>0.65307104411932715</v>
      </c>
      <c r="H62" s="11">
        <v>6.5307104411932729E-2</v>
      </c>
      <c r="I62" s="11">
        <v>3.3803838105840693</v>
      </c>
      <c r="J62" s="11">
        <v>5</v>
      </c>
      <c r="K62" s="244">
        <v>3.4727999999999999</v>
      </c>
      <c r="L62" s="11" t="s">
        <v>1834</v>
      </c>
      <c r="M62" s="243">
        <v>1</v>
      </c>
      <c r="N62" s="11">
        <v>72.5</v>
      </c>
      <c r="O62" s="227">
        <v>1</v>
      </c>
      <c r="P62" s="3" t="s">
        <v>10</v>
      </c>
      <c r="Q62" s="3" t="s">
        <v>1536</v>
      </c>
      <c r="R62" s="227" t="s">
        <v>61</v>
      </c>
      <c r="S62" s="3" t="s">
        <v>110</v>
      </c>
      <c r="T62" s="3" t="s">
        <v>111</v>
      </c>
      <c r="U62" s="19" t="str">
        <f t="shared" si="9"/>
        <v>31-4-35-G5-27 CT</v>
      </c>
      <c r="V62" s="20">
        <f t="shared" si="10"/>
        <v>2550</v>
      </c>
      <c r="W62" s="20">
        <f>IF(O62=1,(N62/M62),N62+VLOOKUP(P62,Input_Mkt_Price!B:C,2,FALSE))</f>
        <v>72.5</v>
      </c>
      <c r="X62" s="20">
        <f>VLOOKUP(U62,Input_Preços_Diferencial!B:R,MATCH($Q62,Input_Preços_Diferencial!$B$4:$R$4,0),FALSE)</f>
        <v>6.5</v>
      </c>
      <c r="Y62" s="20">
        <f>VLOOKUP(P62,Input_Mkt_Price!B:C,2,FALSE)+X62</f>
        <v>81.5</v>
      </c>
      <c r="Z62" s="22">
        <f t="shared" si="11"/>
        <v>44973.84</v>
      </c>
      <c r="AA62" s="194">
        <f>IF(O62&lt;&gt;2,(N62/M62)-VLOOKUP(P62,Input_Mkt_Price!B:C,2,FALSE),N62)</f>
        <v>-2.5</v>
      </c>
      <c r="AB62" s="232">
        <f t="shared" si="3"/>
        <v>-1275</v>
      </c>
      <c r="AC62" s="230">
        <f t="shared" si="4"/>
        <v>3315</v>
      </c>
      <c r="AD62" s="340">
        <f t="shared" si="5"/>
        <v>-56217.81</v>
      </c>
      <c r="AE62" s="340">
        <f>VLOOKUP(P62,Input_Mkt_Price!B:C,2,FALSE)*E62</f>
        <v>38250</v>
      </c>
      <c r="AF62" s="232">
        <f t="shared" si="6"/>
        <v>0</v>
      </c>
      <c r="AG62" s="45">
        <f t="shared" si="7"/>
        <v>195231.43943999999</v>
      </c>
      <c r="AH62" s="244"/>
      <c r="AI62" s="357" t="str">
        <f t="array" ref="AI62">IFERROR(INDEX('Forex Open'!$O$2:$O$226,MATCH(Input_PC!B62&amp;Input_PC!$B$1,'Forex Open'!$B$2:$B$226&amp;'Forex Open'!$G$2:$G$226,0)),"")</f>
        <v/>
      </c>
      <c r="BD62" s="232">
        <v>44973.840000000004</v>
      </c>
      <c r="BE62" s="238">
        <f t="shared" si="8"/>
        <v>0</v>
      </c>
      <c r="BG62" s="232"/>
    </row>
    <row r="63" spans="2:59" x14ac:dyDescent="0.2">
      <c r="B63" s="16" t="s">
        <v>1691</v>
      </c>
      <c r="C63" s="18">
        <v>43137</v>
      </c>
      <c r="D63" s="18" t="s">
        <v>1692</v>
      </c>
      <c r="E63" s="227">
        <v>2500</v>
      </c>
      <c r="F63" s="11">
        <v>0.90123804088467152</v>
      </c>
      <c r="G63" s="11">
        <v>0.65307104411932715</v>
      </c>
      <c r="H63" s="11">
        <v>6.5307104411932729E-2</v>
      </c>
      <c r="I63" s="11">
        <v>4.0403838105840704</v>
      </c>
      <c r="J63" s="11">
        <v>5.66</v>
      </c>
      <c r="K63" s="244">
        <v>3.5358999999999998</v>
      </c>
      <c r="L63" s="11" t="s">
        <v>1834</v>
      </c>
      <c r="M63" s="243">
        <v>1</v>
      </c>
      <c r="N63" s="11">
        <v>71</v>
      </c>
      <c r="O63" s="227">
        <v>1</v>
      </c>
      <c r="P63" s="3" t="s">
        <v>10</v>
      </c>
      <c r="Q63" s="3" t="s">
        <v>1536</v>
      </c>
      <c r="R63" s="227" t="s">
        <v>61</v>
      </c>
      <c r="S63" s="3" t="s">
        <v>110</v>
      </c>
      <c r="T63" s="3" t="s">
        <v>111</v>
      </c>
      <c r="U63" s="19" t="str">
        <f t="shared" si="9"/>
        <v>31-4-35-G5-27 CT</v>
      </c>
      <c r="V63" s="20">
        <f t="shared" si="10"/>
        <v>14150</v>
      </c>
      <c r="W63" s="20">
        <f>IF(O63=1,(N63/M63),N63+VLOOKUP(P63,Input_Mkt_Price!B:C,2,FALSE))</f>
        <v>71</v>
      </c>
      <c r="X63" s="20">
        <f>VLOOKUP(U63,Input_Preços_Diferencial!B:R,MATCH($Q63,Input_Preços_Diferencial!$B$4:$R$4,0),FALSE)</f>
        <v>6.5</v>
      </c>
      <c r="Y63" s="20">
        <f>VLOOKUP(P63,Input_Mkt_Price!B:C,2,FALSE)+X63</f>
        <v>81.5</v>
      </c>
      <c r="Z63" s="22">
        <f t="shared" si="11"/>
        <v>266756.59999999998</v>
      </c>
      <c r="AA63" s="194">
        <f>IF(O63&lt;&gt;2,(N63/M63)-VLOOKUP(P63,Input_Mkt_Price!B:C,2,FALSE),N63)</f>
        <v>-4</v>
      </c>
      <c r="AB63" s="232">
        <f t="shared" si="3"/>
        <v>-10000</v>
      </c>
      <c r="AC63" s="230">
        <f t="shared" si="4"/>
        <v>16250</v>
      </c>
      <c r="AD63" s="340">
        <f t="shared" si="5"/>
        <v>-311953.73</v>
      </c>
      <c r="AE63" s="340">
        <f>VLOOKUP(P63,Input_Mkt_Price!B:C,2,FALSE)*E63</f>
        <v>187500</v>
      </c>
      <c r="AF63" s="232">
        <f t="shared" si="6"/>
        <v>0</v>
      </c>
      <c r="AG63" s="45">
        <f t="shared" si="7"/>
        <v>1103027.1873099997</v>
      </c>
      <c r="AH63" s="244"/>
      <c r="AI63" s="357" t="str">
        <f t="array" ref="AI63">IFERROR(INDEX('Forex Open'!$O$2:$O$226,MATCH(Input_PC!B63&amp;Input_PC!$B$1,'Forex Open'!$B$2:$B$226&amp;'Forex Open'!$G$2:$G$226,0)),"")</f>
        <v/>
      </c>
      <c r="BD63" s="232">
        <v>266756.60000000003</v>
      </c>
      <c r="BE63" s="238">
        <f t="shared" si="8"/>
        <v>0</v>
      </c>
      <c r="BG63" s="232"/>
    </row>
    <row r="64" spans="2:59" x14ac:dyDescent="0.2">
      <c r="B64" s="16" t="s">
        <v>1693</v>
      </c>
      <c r="C64" s="18">
        <v>43137</v>
      </c>
      <c r="D64" s="18" t="s">
        <v>1692</v>
      </c>
      <c r="E64" s="227">
        <v>2500</v>
      </c>
      <c r="F64" s="11">
        <v>0.90123804088467152</v>
      </c>
      <c r="G64" s="11">
        <v>0.65307104411932715</v>
      </c>
      <c r="H64" s="11">
        <v>6.5307104411932729E-2</v>
      </c>
      <c r="I64" s="11">
        <v>3.7603838105840701</v>
      </c>
      <c r="J64" s="11">
        <v>5.38</v>
      </c>
      <c r="K64" s="244">
        <v>3.7172999999999998</v>
      </c>
      <c r="L64" s="11" t="s">
        <v>1834</v>
      </c>
      <c r="M64" s="243">
        <v>1</v>
      </c>
      <c r="N64" s="11">
        <v>71</v>
      </c>
      <c r="O64" s="227">
        <v>1</v>
      </c>
      <c r="P64" s="3" t="s">
        <v>14</v>
      </c>
      <c r="Q64" s="3" t="s">
        <v>1538</v>
      </c>
      <c r="R64" s="227" t="s">
        <v>61</v>
      </c>
      <c r="S64" s="3" t="s">
        <v>110</v>
      </c>
      <c r="T64" s="3" t="s">
        <v>111</v>
      </c>
      <c r="U64" s="19" t="str">
        <f t="shared" si="9"/>
        <v>31-4-35-G5-27 CT</v>
      </c>
      <c r="V64" s="20">
        <f t="shared" si="10"/>
        <v>13450</v>
      </c>
      <c r="W64" s="20">
        <f>IF(O64=1,(N64/M64),N64+VLOOKUP(P64,Input_Mkt_Price!B:C,2,FALSE))</f>
        <v>71</v>
      </c>
      <c r="X64" s="20">
        <f>VLOOKUP(U64,Input_Preços_Diferencial!B:R,MATCH($Q64,Input_Preços_Diferencial!$B$4:$R$4,0),FALSE)</f>
        <v>3.85</v>
      </c>
      <c r="Y64" s="20">
        <f>VLOOKUP(P64,Input_Mkt_Price!B:C,2,FALSE)+X64</f>
        <v>76.709999999999994</v>
      </c>
      <c r="Z64" s="22">
        <f t="shared" si="11"/>
        <v>18187.949999999637</v>
      </c>
      <c r="AA64" s="194">
        <f>IF(O64&lt;&gt;2,(N64/M64)-VLOOKUP(P64,Input_Mkt_Price!B:C,2,FALSE),N64)</f>
        <v>-1.8599999999999994</v>
      </c>
      <c r="AB64" s="232">
        <f t="shared" si="3"/>
        <v>-4649.9999999999982</v>
      </c>
      <c r="AC64" s="230">
        <f t="shared" si="4"/>
        <v>9625</v>
      </c>
      <c r="AD64" s="340">
        <f t="shared" si="5"/>
        <v>-296521.39</v>
      </c>
      <c r="AE64" s="340">
        <f>VLOOKUP(P64,Input_Mkt_Price!B:C,2,FALSE)*E64</f>
        <v>182150</v>
      </c>
      <c r="AF64" s="232">
        <f t="shared" si="6"/>
        <v>0</v>
      </c>
      <c r="AG64" s="45">
        <f t="shared" si="7"/>
        <v>1102248.9635099999</v>
      </c>
      <c r="AH64" s="244"/>
      <c r="AI64" s="357" t="str">
        <f t="array" ref="AI64">IFERROR(INDEX('Forex Open'!$O$2:$O$226,MATCH(Input_PC!B64&amp;Input_PC!$B$1,'Forex Open'!$B$2:$B$226&amp;'Forex Open'!$G$2:$G$226,0)),"")</f>
        <v/>
      </c>
      <c r="BD64" s="232">
        <v>18187.949999999662</v>
      </c>
      <c r="BE64" s="238">
        <f t="shared" si="8"/>
        <v>0</v>
      </c>
      <c r="BG64" s="232"/>
    </row>
    <row r="65" spans="2:59" x14ac:dyDescent="0.2">
      <c r="B65" s="16" t="s">
        <v>1694</v>
      </c>
      <c r="C65" s="18">
        <v>43139</v>
      </c>
      <c r="D65" s="18" t="s">
        <v>1695</v>
      </c>
      <c r="E65" s="227">
        <v>600</v>
      </c>
      <c r="F65" s="11">
        <v>0.90123804088467152</v>
      </c>
      <c r="G65" s="11">
        <v>0.65307104411932715</v>
      </c>
      <c r="H65" s="11">
        <v>6.5307104411932729E-2</v>
      </c>
      <c r="I65" s="11">
        <v>4.7603838105840701</v>
      </c>
      <c r="J65" s="11">
        <v>6.38</v>
      </c>
      <c r="K65" s="244">
        <v>3.5327999999999999</v>
      </c>
      <c r="L65" s="11" t="s">
        <v>1834</v>
      </c>
      <c r="M65" s="243">
        <v>1</v>
      </c>
      <c r="N65" s="11">
        <v>71</v>
      </c>
      <c r="O65" s="227">
        <v>1</v>
      </c>
      <c r="P65" s="3" t="s">
        <v>10</v>
      </c>
      <c r="Q65" s="3" t="s">
        <v>1536</v>
      </c>
      <c r="R65" s="227" t="s">
        <v>61</v>
      </c>
      <c r="S65" s="3" t="s">
        <v>110</v>
      </c>
      <c r="T65" s="3" t="s">
        <v>111</v>
      </c>
      <c r="U65" s="19" t="str">
        <f t="shared" si="9"/>
        <v>31-4-35-G5-27 CT</v>
      </c>
      <c r="V65" s="20">
        <f t="shared" si="10"/>
        <v>3828</v>
      </c>
      <c r="W65" s="20">
        <f>IF(O65=1,(N65/M65),N65+VLOOKUP(P65,Input_Mkt_Price!B:C,2,FALSE))</f>
        <v>71</v>
      </c>
      <c r="X65" s="20">
        <f>VLOOKUP(U65,Input_Preços_Diferencial!B:R,MATCH($Q65,Input_Preços_Diferencial!$B$4:$R$4,0),FALSE)</f>
        <v>6.5</v>
      </c>
      <c r="Y65" s="20">
        <f>VLOOKUP(P65,Input_Mkt_Price!B:C,2,FALSE)+X65</f>
        <v>81.5</v>
      </c>
      <c r="Z65" s="22">
        <f t="shared" si="11"/>
        <v>54497.712</v>
      </c>
      <c r="AA65" s="194">
        <f>IF(O65&lt;&gt;2,(N65/M65)-VLOOKUP(P65,Input_Mkt_Price!B:C,2,FALSE),N65)</f>
        <v>-4</v>
      </c>
      <c r="AB65" s="232">
        <f t="shared" si="3"/>
        <v>-2400</v>
      </c>
      <c r="AC65" s="230">
        <f t="shared" si="4"/>
        <v>3900</v>
      </c>
      <c r="AD65" s="340">
        <f t="shared" si="5"/>
        <v>-84392.853600000002</v>
      </c>
      <c r="AE65" s="340">
        <f>VLOOKUP(P65,Input_Mkt_Price!B:C,2,FALSE)*E65</f>
        <v>45000</v>
      </c>
      <c r="AF65" s="232">
        <f t="shared" si="6"/>
        <v>0</v>
      </c>
      <c r="AG65" s="45">
        <f t="shared" si="7"/>
        <v>298140.3684864</v>
      </c>
      <c r="AH65" s="244"/>
      <c r="AI65" s="357" t="str">
        <f t="array" ref="AI65">IFERROR(INDEX('Forex Open'!$O$2:$O$226,MATCH(Input_PC!B65&amp;Input_PC!$B$1,'Forex Open'!$B$2:$B$226&amp;'Forex Open'!$G$2:$G$226,0)),"")</f>
        <v/>
      </c>
      <c r="BD65" s="232">
        <v>54497.711999999985</v>
      </c>
      <c r="BE65" s="238">
        <f t="shared" si="8"/>
        <v>0</v>
      </c>
      <c r="BG65" s="232"/>
    </row>
    <row r="66" spans="2:59" x14ac:dyDescent="0.2">
      <c r="B66" s="16" t="s">
        <v>1696</v>
      </c>
      <c r="C66" s="18">
        <v>43139</v>
      </c>
      <c r="D66" s="18" t="s">
        <v>1697</v>
      </c>
      <c r="E66" s="227">
        <v>76.5</v>
      </c>
      <c r="F66" s="11">
        <v>0.93695948640410953</v>
      </c>
      <c r="G66" s="11">
        <v>0.67895614956819528</v>
      </c>
      <c r="H66" s="11">
        <v>6.7895614956819519E-2</v>
      </c>
      <c r="I66" s="11">
        <v>4.1661887490708702</v>
      </c>
      <c r="J66" s="11">
        <v>5.85</v>
      </c>
      <c r="K66" s="244">
        <v>3.3763999999999998</v>
      </c>
      <c r="L66" s="11" t="s">
        <v>1835</v>
      </c>
      <c r="M66" s="243">
        <v>3.3702999999999999</v>
      </c>
      <c r="N66" s="11">
        <v>254</v>
      </c>
      <c r="O66" s="227">
        <v>1</v>
      </c>
      <c r="P66" s="3" t="s">
        <v>6</v>
      </c>
      <c r="Q66" s="3" t="s">
        <v>1534</v>
      </c>
      <c r="R66" s="227" t="s">
        <v>61</v>
      </c>
      <c r="S66" s="3" t="s">
        <v>110</v>
      </c>
      <c r="T66" s="3" t="s">
        <v>111</v>
      </c>
      <c r="U66" s="19" t="str">
        <f t="shared" si="9"/>
        <v>31-4-35-G5-27 CT</v>
      </c>
      <c r="V66" s="20">
        <f t="shared" si="10"/>
        <v>447.52499999999998</v>
      </c>
      <c r="W66" s="20">
        <f>IF(O66=1,(N66/M66),N66+VLOOKUP(P66,Input_Mkt_Price!B:C,2,FALSE))</f>
        <v>75.36421090110673</v>
      </c>
      <c r="X66" s="20">
        <f>VLOOKUP(U66,Input_Preços_Diferencial!B:R,MATCH($Q66,Input_Preços_Diferencial!$B$4:$R$4,0),FALSE)</f>
        <v>7.5</v>
      </c>
      <c r="Y66" s="20">
        <f>VLOOKUP(P66,Input_Mkt_Price!B:C,2,FALSE)+X66</f>
        <v>87.61</v>
      </c>
      <c r="Z66" s="22">
        <f t="shared" si="11"/>
        <v>10786.619835276377</v>
      </c>
      <c r="AA66" s="194">
        <f>IF(O66&lt;&gt;2,(N66/M66)-VLOOKUP(P66,Input_Mkt_Price!B:C,2,FALSE),N66)</f>
        <v>-4.7457890988932689</v>
      </c>
      <c r="AB66" s="232">
        <f t="shared" si="3"/>
        <v>-363.05286606533508</v>
      </c>
      <c r="AC66" s="230">
        <f t="shared" si="4"/>
        <v>573.75</v>
      </c>
      <c r="AD66" s="340">
        <f t="shared" si="5"/>
        <v>-9866.2256549999984</v>
      </c>
      <c r="AE66" s="340">
        <f>VLOOKUP(P66,Input_Mkt_Price!B:C,2,FALSE)*E66</f>
        <v>6128.415</v>
      </c>
      <c r="AF66" s="232">
        <f t="shared" si="6"/>
        <v>-428375.826</v>
      </c>
      <c r="AG66" s="45">
        <f t="shared" si="7"/>
        <v>33312.02209685999</v>
      </c>
      <c r="AH66" s="244"/>
      <c r="AI66" s="357">
        <f t="array" ref="AI66">IFERROR(INDEX('Forex Open'!$O$2:$O$226,MATCH(Input_PC!B66&amp;Input_PC!$B$1,'Forex Open'!$B$2:$B$226&amp;'Forex Open'!$G$2:$G$226,0)),"")</f>
        <v>3.5242300000000002</v>
      </c>
      <c r="BD66" s="232">
        <v>10786.619835276375</v>
      </c>
      <c r="BE66" s="238">
        <f t="shared" si="8"/>
        <v>0</v>
      </c>
      <c r="BG66" s="232"/>
    </row>
    <row r="67" spans="2:59" x14ac:dyDescent="0.2">
      <c r="B67" s="16" t="s">
        <v>1698</v>
      </c>
      <c r="C67" s="18">
        <v>43150</v>
      </c>
      <c r="D67" s="18" t="s">
        <v>1699</v>
      </c>
      <c r="E67" s="227">
        <v>360</v>
      </c>
      <c r="F67" s="11">
        <v>0.82844075648063298</v>
      </c>
      <c r="G67" s="11">
        <v>0.95471798130639096</v>
      </c>
      <c r="H67" s="11">
        <v>7.1417306593157995E-2</v>
      </c>
      <c r="I67" s="11">
        <v>2.9618185390314502</v>
      </c>
      <c r="J67" s="11">
        <v>4.82</v>
      </c>
      <c r="K67" s="244">
        <v>3.3079999999999998</v>
      </c>
      <c r="L67" s="11" t="s">
        <v>1835</v>
      </c>
      <c r="M67" s="243">
        <v>3.3050000000000002</v>
      </c>
      <c r="N67" s="11">
        <v>247</v>
      </c>
      <c r="O67" s="227">
        <v>1</v>
      </c>
      <c r="P67" s="3" t="s">
        <v>6</v>
      </c>
      <c r="Q67" s="3" t="s">
        <v>1534</v>
      </c>
      <c r="R67" s="227" t="s">
        <v>61</v>
      </c>
      <c r="S67" s="3" t="s">
        <v>110</v>
      </c>
      <c r="T67" s="3" t="s">
        <v>111</v>
      </c>
      <c r="U67" s="19" t="str">
        <f t="shared" ref="U67:U98" si="12">S67&amp;" "&amp;T67</f>
        <v>31-4-35-G5-27 CT</v>
      </c>
      <c r="V67" s="20">
        <f t="shared" ref="V67:V98" si="13">J67*E67</f>
        <v>1735.2</v>
      </c>
      <c r="W67" s="20">
        <f>IF(O67=1,(N67/M67),N67+VLOOKUP(P67,Input_Mkt_Price!B:C,2,FALSE))</f>
        <v>74.735249621785172</v>
      </c>
      <c r="X67" s="20">
        <f>VLOOKUP(U67,Input_Preços_Diferencial!B:R,MATCH($Q67,Input_Preços_Diferencial!$B$4:$R$4,0),FALSE)</f>
        <v>7.5</v>
      </c>
      <c r="Y67" s="20">
        <f>VLOOKUP(P67,Input_Mkt_Price!B:C,2,FALSE)+X67</f>
        <v>87.61</v>
      </c>
      <c r="Z67" s="22">
        <f t="shared" ref="Z67:Z98" si="14">((Y67-W67)*E67-V67)*22.046</f>
        <v>63927.009661724667</v>
      </c>
      <c r="AA67" s="194">
        <f>IF(O67&lt;&gt;2,(N67/M67)-VLOOKUP(P67,Input_Mkt_Price!B:C,2,FALSE),N67)</f>
        <v>-5.3747503782148272</v>
      </c>
      <c r="AB67" s="232">
        <f t="shared" si="3"/>
        <v>-1934.9101361573378</v>
      </c>
      <c r="AC67" s="230">
        <f t="shared" si="4"/>
        <v>2700</v>
      </c>
      <c r="AD67" s="340">
        <f t="shared" si="5"/>
        <v>-38254.56624</v>
      </c>
      <c r="AE67" s="340">
        <f>VLOOKUP(P67,Input_Mkt_Price!B:C,2,FALSE)*E67</f>
        <v>28839.599999999999</v>
      </c>
      <c r="AF67" s="232">
        <f t="shared" si="6"/>
        <v>-1960330.3199999998</v>
      </c>
      <c r="AG67" s="45">
        <f t="shared" si="7"/>
        <v>126544.95711359999</v>
      </c>
      <c r="AH67" s="244"/>
      <c r="AI67" s="357">
        <f t="array" ref="AI67">IFERROR(INDEX('Forex Open'!$O$2:$O$226,MATCH(Input_PC!B67&amp;Input_PC!$B$1,'Forex Open'!$B$2:$B$226&amp;'Forex Open'!$G$2:$G$226,0)),"")</f>
        <v>3.51708</v>
      </c>
      <c r="BD67" s="232">
        <v>63927.009661724682</v>
      </c>
      <c r="BE67" s="238">
        <f t="shared" si="8"/>
        <v>0</v>
      </c>
      <c r="BG67" s="232"/>
    </row>
    <row r="68" spans="2:59" x14ac:dyDescent="0.2">
      <c r="B68" s="16" t="s">
        <v>1700</v>
      </c>
      <c r="C68" s="18">
        <v>43152</v>
      </c>
      <c r="D68" s="18" t="s">
        <v>1701</v>
      </c>
      <c r="E68" s="227">
        <v>2000</v>
      </c>
      <c r="F68" s="11">
        <v>0.78772119069788238</v>
      </c>
      <c r="G68" s="11">
        <v>0.92544201763155132</v>
      </c>
      <c r="H68" s="11">
        <v>6.7906999198093301E-2</v>
      </c>
      <c r="I68" s="11">
        <v>4.2178395341919712</v>
      </c>
      <c r="J68" s="11">
        <v>6</v>
      </c>
      <c r="K68" s="244">
        <v>3.4790000000000001</v>
      </c>
      <c r="L68" s="11" t="s">
        <v>1834</v>
      </c>
      <c r="M68" s="243">
        <v>1</v>
      </c>
      <c r="N68" s="11">
        <v>69</v>
      </c>
      <c r="O68" s="227">
        <v>1</v>
      </c>
      <c r="P68" s="3" t="s">
        <v>10</v>
      </c>
      <c r="Q68" s="3" t="s">
        <v>1532</v>
      </c>
      <c r="R68" s="227" t="s">
        <v>61</v>
      </c>
      <c r="S68" s="3" t="s">
        <v>110</v>
      </c>
      <c r="T68" s="3" t="s">
        <v>111</v>
      </c>
      <c r="U68" s="19" t="str">
        <f t="shared" si="12"/>
        <v>31-4-35-G5-27 CT</v>
      </c>
      <c r="V68" s="20">
        <f t="shared" si="13"/>
        <v>12000</v>
      </c>
      <c r="W68" s="20">
        <f>IF(O68=1,(N68/M68),N68+VLOOKUP(P68,Input_Mkt_Price!B:C,2,FALSE))</f>
        <v>69</v>
      </c>
      <c r="X68" s="20">
        <f>VLOOKUP(U68,Input_Preços_Diferencial!B:R,MATCH($Q68,Input_Preços_Diferencial!$B$4:$R$4,0),FALSE)</f>
        <v>5.25</v>
      </c>
      <c r="Y68" s="20">
        <f>VLOOKUP(P68,Input_Mkt_Price!B:C,2,FALSE)+X68</f>
        <v>80.25</v>
      </c>
      <c r="Z68" s="22">
        <f t="shared" si="14"/>
        <v>231483</v>
      </c>
      <c r="AA68" s="194">
        <f>IF(O68&lt;&gt;2,(N68/M68)-VLOOKUP(P68,Input_Mkt_Price!B:C,2,FALSE),N68)</f>
        <v>-6</v>
      </c>
      <c r="AB68" s="232">
        <f t="shared" ref="AB68:AB131" si="15">AA68*E68</f>
        <v>-12000</v>
      </c>
      <c r="AC68" s="230">
        <f t="shared" ref="AC68:AC131" si="16">X68*E68</f>
        <v>10500</v>
      </c>
      <c r="AD68" s="340">
        <f t="shared" ref="AD68:AD131" si="17">-J68*E68*22.0462</f>
        <v>-264554.39999999997</v>
      </c>
      <c r="AE68" s="340">
        <f>VLOOKUP(P68,Input_Mkt_Price!B:C,2,FALSE)*E68</f>
        <v>150000</v>
      </c>
      <c r="AF68" s="232">
        <f t="shared" ref="AF68:AF131" si="18">IF(M68&lt;&gt;1,N68*E68*22.046,0)*-1</f>
        <v>0</v>
      </c>
      <c r="AG68" s="45">
        <f t="shared" ref="AG68:AG131" si="19">((E68*J68)*22.046)*K68</f>
        <v>920376.40800000005</v>
      </c>
      <c r="AH68" s="244"/>
      <c r="AI68" s="357" t="str">
        <f t="array" ref="AI68">IFERROR(INDEX('Forex Open'!$O$2:$O$226,MATCH(Input_PC!B68&amp;Input_PC!$B$1,'Forex Open'!$B$2:$B$226&amp;'Forex Open'!$G$2:$G$226,0)),"")</f>
        <v/>
      </c>
      <c r="BD68" s="232">
        <v>231482.99999999994</v>
      </c>
      <c r="BE68" s="238">
        <f t="shared" ref="BE68:BE131" si="20">BD68-Z68</f>
        <v>0</v>
      </c>
      <c r="BG68" s="232"/>
    </row>
    <row r="69" spans="2:59" x14ac:dyDescent="0.2">
      <c r="B69" s="16" t="s">
        <v>1702</v>
      </c>
      <c r="C69" s="18">
        <v>43152</v>
      </c>
      <c r="D69" s="18" t="s">
        <v>1701</v>
      </c>
      <c r="E69" s="227">
        <v>2000</v>
      </c>
      <c r="F69" s="11">
        <v>0.74927738139109568</v>
      </c>
      <c r="G69" s="11">
        <v>0.89780224438856859</v>
      </c>
      <c r="H69" s="11">
        <v>6.459287770612894E-2</v>
      </c>
      <c r="I69" s="11">
        <v>4.284833135513769</v>
      </c>
      <c r="J69" s="11">
        <v>6</v>
      </c>
      <c r="K69" s="244">
        <v>3.6575000000000002</v>
      </c>
      <c r="L69" s="11" t="s">
        <v>1834</v>
      </c>
      <c r="M69" s="243">
        <v>1</v>
      </c>
      <c r="N69" s="11">
        <v>69</v>
      </c>
      <c r="O69" s="227">
        <v>1</v>
      </c>
      <c r="P69" s="3" t="s">
        <v>14</v>
      </c>
      <c r="Q69" s="3" t="s">
        <v>1539</v>
      </c>
      <c r="R69" s="227" t="s">
        <v>61</v>
      </c>
      <c r="S69" s="3" t="s">
        <v>110</v>
      </c>
      <c r="T69" s="3" t="s">
        <v>111</v>
      </c>
      <c r="U69" s="19" t="str">
        <f t="shared" si="12"/>
        <v>31-4-35-G5-27 CT</v>
      </c>
      <c r="V69" s="20">
        <f t="shared" si="13"/>
        <v>12000</v>
      </c>
      <c r="W69" s="20">
        <f>IF(O69=1,(N69/M69),N69+VLOOKUP(P69,Input_Mkt_Price!B:C,2,FALSE))</f>
        <v>69</v>
      </c>
      <c r="X69" s="20">
        <f>VLOOKUP(U69,Input_Preços_Diferencial!B:R,MATCH($Q69,Input_Preços_Diferencial!$B$4:$R$4,0),FALSE)</f>
        <v>4</v>
      </c>
      <c r="Y69" s="20">
        <f>VLOOKUP(P69,Input_Mkt_Price!B:C,2,FALSE)+X69</f>
        <v>76.86</v>
      </c>
      <c r="Z69" s="22">
        <f t="shared" si="14"/>
        <v>82011.119999999952</v>
      </c>
      <c r="AA69" s="194">
        <f>IF(O69&lt;&gt;2,(N69/M69)-VLOOKUP(P69,Input_Mkt_Price!B:C,2,FALSE),N69)</f>
        <v>-3.8599999999999994</v>
      </c>
      <c r="AB69" s="232">
        <f t="shared" si="15"/>
        <v>-7719.9999999999991</v>
      </c>
      <c r="AC69" s="230">
        <f t="shared" si="16"/>
        <v>8000</v>
      </c>
      <c r="AD69" s="340">
        <f t="shared" si="17"/>
        <v>-264554.39999999997</v>
      </c>
      <c r="AE69" s="340">
        <f>VLOOKUP(P69,Input_Mkt_Price!B:C,2,FALSE)*E69</f>
        <v>145720</v>
      </c>
      <c r="AF69" s="232">
        <f t="shared" si="18"/>
        <v>0</v>
      </c>
      <c r="AG69" s="45">
        <f t="shared" si="19"/>
        <v>967598.94000000006</v>
      </c>
      <c r="AH69" s="244"/>
      <c r="AI69" s="357" t="str">
        <f t="array" ref="AI69">IFERROR(INDEX('Forex Open'!$O$2:$O$226,MATCH(Input_PC!B69&amp;Input_PC!$B$1,'Forex Open'!$B$2:$B$226&amp;'Forex Open'!$G$2:$G$226,0)),"")</f>
        <v/>
      </c>
      <c r="BD69" s="232">
        <v>82011.12</v>
      </c>
      <c r="BE69" s="238">
        <f t="shared" si="20"/>
        <v>0</v>
      </c>
      <c r="BG69" s="232"/>
    </row>
    <row r="70" spans="2:59" x14ac:dyDescent="0.2">
      <c r="B70" s="16" t="s">
        <v>1703</v>
      </c>
      <c r="C70" s="18">
        <v>43154</v>
      </c>
      <c r="D70" s="18" t="s">
        <v>1704</v>
      </c>
      <c r="E70" s="227">
        <v>2000</v>
      </c>
      <c r="F70" s="11">
        <v>0.75081699244874855</v>
      </c>
      <c r="G70" s="11">
        <v>0.89890917164898476</v>
      </c>
      <c r="H70" s="11">
        <v>6.4725602797305909E-2</v>
      </c>
      <c r="I70" s="11">
        <v>4.9709262948330952</v>
      </c>
      <c r="J70" s="11">
        <v>6.69</v>
      </c>
      <c r="K70" s="244">
        <v>3.65</v>
      </c>
      <c r="L70" s="11" t="s">
        <v>1834</v>
      </c>
      <c r="M70" s="243">
        <v>1</v>
      </c>
      <c r="N70" s="11">
        <v>68</v>
      </c>
      <c r="O70" s="227">
        <v>1</v>
      </c>
      <c r="P70" s="3" t="s">
        <v>14</v>
      </c>
      <c r="Q70" s="3" t="s">
        <v>1539</v>
      </c>
      <c r="R70" s="227" t="s">
        <v>61</v>
      </c>
      <c r="S70" s="3" t="s">
        <v>110</v>
      </c>
      <c r="T70" s="3" t="s">
        <v>111</v>
      </c>
      <c r="U70" s="19" t="str">
        <f t="shared" si="12"/>
        <v>31-4-35-G5-27 CT</v>
      </c>
      <c r="V70" s="20">
        <f t="shared" si="13"/>
        <v>13380</v>
      </c>
      <c r="W70" s="20">
        <f>IF(O70=1,(N70/M70),N70+VLOOKUP(P70,Input_Mkt_Price!B:C,2,FALSE))</f>
        <v>68</v>
      </c>
      <c r="X70" s="20">
        <f>VLOOKUP(U70,Input_Preços_Diferencial!B:R,MATCH($Q70,Input_Preços_Diferencial!$B$4:$R$4,0),FALSE)</f>
        <v>4</v>
      </c>
      <c r="Y70" s="20">
        <f>VLOOKUP(P70,Input_Mkt_Price!B:C,2,FALSE)+X70</f>
        <v>76.86</v>
      </c>
      <c r="Z70" s="22">
        <f t="shared" si="14"/>
        <v>95679.64</v>
      </c>
      <c r="AA70" s="194">
        <f>IF(O70&lt;&gt;2,(N70/M70)-VLOOKUP(P70,Input_Mkt_Price!B:C,2,FALSE),N70)</f>
        <v>-4.8599999999999994</v>
      </c>
      <c r="AB70" s="232">
        <f t="shared" si="15"/>
        <v>-9719.9999999999982</v>
      </c>
      <c r="AC70" s="230">
        <f t="shared" si="16"/>
        <v>8000</v>
      </c>
      <c r="AD70" s="340">
        <f t="shared" si="17"/>
        <v>-294978.15599999996</v>
      </c>
      <c r="AE70" s="340">
        <f>VLOOKUP(P70,Input_Mkt_Price!B:C,2,FALSE)*E70</f>
        <v>145720</v>
      </c>
      <c r="AF70" s="232">
        <f t="shared" si="18"/>
        <v>0</v>
      </c>
      <c r="AG70" s="45">
        <f t="shared" si="19"/>
        <v>1076660.5019999999</v>
      </c>
      <c r="AH70" s="244"/>
      <c r="AI70" s="357" t="str">
        <f t="array" ref="AI70">IFERROR(INDEX('Forex Open'!$O$2:$O$226,MATCH(Input_PC!B70&amp;Input_PC!$B$1,'Forex Open'!$B$2:$B$226&amp;'Forex Open'!$G$2:$G$226,0)),"")</f>
        <v/>
      </c>
      <c r="BD70" s="232">
        <v>95679.639999999956</v>
      </c>
      <c r="BE70" s="238">
        <f t="shared" si="20"/>
        <v>0</v>
      </c>
      <c r="BG70" s="232"/>
    </row>
    <row r="71" spans="2:59" x14ac:dyDescent="0.2">
      <c r="B71" s="16" t="s">
        <v>1705</v>
      </c>
      <c r="C71" s="18">
        <v>43158</v>
      </c>
      <c r="D71" s="18" t="s">
        <v>1682</v>
      </c>
      <c r="E71" s="227">
        <v>500</v>
      </c>
      <c r="F71" s="11">
        <v>0.79268830916288691</v>
      </c>
      <c r="G71" s="11">
        <v>0.92901320452794278</v>
      </c>
      <c r="H71" s="11">
        <v>6.8335199065766114E-2</v>
      </c>
      <c r="I71" s="11">
        <v>2.9848814951926643</v>
      </c>
      <c r="J71" s="11">
        <v>4.7699999999999996</v>
      </c>
      <c r="K71" s="244">
        <v>3.4571999999999998</v>
      </c>
      <c r="L71" s="11" t="s">
        <v>1834</v>
      </c>
      <c r="M71" s="243">
        <v>1</v>
      </c>
      <c r="N71" s="11">
        <v>71.5</v>
      </c>
      <c r="O71" s="227">
        <v>1</v>
      </c>
      <c r="P71" s="3" t="s">
        <v>10</v>
      </c>
      <c r="Q71" s="3" t="s">
        <v>1532</v>
      </c>
      <c r="R71" s="227" t="s">
        <v>61</v>
      </c>
      <c r="S71" s="3" t="s">
        <v>110</v>
      </c>
      <c r="T71" s="3" t="s">
        <v>111</v>
      </c>
      <c r="U71" s="19" t="str">
        <f t="shared" si="12"/>
        <v>31-4-35-G5-27 CT</v>
      </c>
      <c r="V71" s="20">
        <f t="shared" si="13"/>
        <v>2385</v>
      </c>
      <c r="W71" s="20">
        <f>IF(O71=1,(N71/M71),N71+VLOOKUP(P71,Input_Mkt_Price!B:C,2,FALSE))</f>
        <v>71.5</v>
      </c>
      <c r="X71" s="20">
        <f>VLOOKUP(U71,Input_Preços_Diferencial!B:R,MATCH($Q71,Input_Preços_Diferencial!$B$4:$R$4,0),FALSE)</f>
        <v>5.25</v>
      </c>
      <c r="Y71" s="20">
        <f>VLOOKUP(P71,Input_Mkt_Price!B:C,2,FALSE)+X71</f>
        <v>80.25</v>
      </c>
      <c r="Z71" s="22">
        <f t="shared" si="14"/>
        <v>43871.54</v>
      </c>
      <c r="AA71" s="194">
        <f>IF(O71&lt;&gt;2,(N71/M71)-VLOOKUP(P71,Input_Mkt_Price!B:C,2,FALSE),N71)</f>
        <v>-3.5</v>
      </c>
      <c r="AB71" s="232">
        <f t="shared" si="15"/>
        <v>-1750</v>
      </c>
      <c r="AC71" s="230">
        <f t="shared" si="16"/>
        <v>2625</v>
      </c>
      <c r="AD71" s="340">
        <f t="shared" si="17"/>
        <v>-52580.186999999998</v>
      </c>
      <c r="AE71" s="340">
        <f>VLOOKUP(P71,Input_Mkt_Price!B:C,2,FALSE)*E71</f>
        <v>37500</v>
      </c>
      <c r="AF71" s="232">
        <f t="shared" si="18"/>
        <v>0</v>
      </c>
      <c r="AG71" s="45">
        <f t="shared" si="19"/>
        <v>181778.573412</v>
      </c>
      <c r="AH71" s="244"/>
      <c r="AI71" s="357" t="str">
        <f t="array" ref="AI71">IFERROR(INDEX('Forex Open'!$O$2:$O$226,MATCH(Input_PC!B71&amp;Input_PC!$B$1,'Forex Open'!$B$2:$B$226&amp;'Forex Open'!$G$2:$G$226,0)),"")</f>
        <v/>
      </c>
      <c r="BD71" s="232">
        <v>43871.54</v>
      </c>
      <c r="BE71" s="238">
        <f t="shared" si="20"/>
        <v>0</v>
      </c>
      <c r="BG71" s="232"/>
    </row>
    <row r="72" spans="2:59" x14ac:dyDescent="0.2">
      <c r="B72" s="16" t="s">
        <v>1706</v>
      </c>
      <c r="C72" s="18">
        <v>43158</v>
      </c>
      <c r="D72" s="18" t="s">
        <v>1707</v>
      </c>
      <c r="E72" s="227">
        <v>600</v>
      </c>
      <c r="F72" s="11">
        <v>0.78976427159594598</v>
      </c>
      <c r="G72" s="11">
        <v>0.92691092234619354</v>
      </c>
      <c r="H72" s="11">
        <v>6.8083126861719481E-2</v>
      </c>
      <c r="I72" s="11">
        <v>5.2287841429800563</v>
      </c>
      <c r="J72" s="11">
        <v>7.01</v>
      </c>
      <c r="K72" s="244">
        <v>3.47</v>
      </c>
      <c r="L72" s="11" t="s">
        <v>1834</v>
      </c>
      <c r="M72" s="243">
        <v>1</v>
      </c>
      <c r="N72" s="12">
        <v>-3.5</v>
      </c>
      <c r="O72" s="227">
        <v>2</v>
      </c>
      <c r="P72" s="3" t="s">
        <v>10</v>
      </c>
      <c r="Q72" s="3" t="s">
        <v>1532</v>
      </c>
      <c r="R72" s="227" t="s">
        <v>61</v>
      </c>
      <c r="S72" s="3" t="s">
        <v>110</v>
      </c>
      <c r="T72" s="3" t="s">
        <v>111</v>
      </c>
      <c r="U72" s="19" t="str">
        <f t="shared" si="12"/>
        <v>31-4-35-G5-27 CT</v>
      </c>
      <c r="V72" s="20">
        <f t="shared" si="13"/>
        <v>4206</v>
      </c>
      <c r="W72" s="20">
        <f>IF(O72=1,(N72/M72),N72+VLOOKUP(P72,Input_Mkt_Price!B:C,2,FALSE))</f>
        <v>71.5</v>
      </c>
      <c r="X72" s="20">
        <f>VLOOKUP(U72,Input_Preços_Diferencial!B:R,MATCH($Q72,Input_Preços_Diferencial!$B$4:$R$4,0),FALSE)</f>
        <v>5.25</v>
      </c>
      <c r="Y72" s="20">
        <f>VLOOKUP(P72,Input_Mkt_Price!B:C,2,FALSE)+X72</f>
        <v>80.25</v>
      </c>
      <c r="Z72" s="22">
        <f t="shared" si="14"/>
        <v>23016.023999999998</v>
      </c>
      <c r="AA72" s="194">
        <f>IF(O72&lt;&gt;2,(N72/M72)-VLOOKUP(P72,Input_Mkt_Price!B:C,2,FALSE),N72)</f>
        <v>-3.5</v>
      </c>
      <c r="AB72" s="232">
        <f t="shared" si="15"/>
        <v>-2100</v>
      </c>
      <c r="AC72" s="230">
        <f t="shared" si="16"/>
        <v>3150</v>
      </c>
      <c r="AD72" s="340">
        <f t="shared" si="17"/>
        <v>-92726.31719999999</v>
      </c>
      <c r="AE72" s="340">
        <f>VLOOKUP(P72,Input_Mkt_Price!B:C,2,FALSE)*E72</f>
        <v>45000</v>
      </c>
      <c r="AF72" s="232">
        <f t="shared" si="18"/>
        <v>0</v>
      </c>
      <c r="AG72" s="45">
        <f t="shared" si="19"/>
        <v>321757.40172000002</v>
      </c>
      <c r="AH72" s="244"/>
      <c r="AI72" s="357" t="str">
        <f t="array" ref="AI72">IFERROR(INDEX('Forex Open'!$O$2:$O$226,MATCH(Input_PC!B72&amp;Input_PC!$B$1,'Forex Open'!$B$2:$B$226&amp;'Forex Open'!$G$2:$G$226,0)),"")</f>
        <v/>
      </c>
      <c r="BD72" s="232">
        <v>23016.024000000005</v>
      </c>
      <c r="BE72" s="238">
        <f t="shared" si="20"/>
        <v>0</v>
      </c>
      <c r="BG72" s="232"/>
    </row>
    <row r="73" spans="2:59" x14ac:dyDescent="0.2">
      <c r="B73" s="16" t="s">
        <v>1708</v>
      </c>
      <c r="C73" s="18">
        <v>43159</v>
      </c>
      <c r="D73" s="18" t="s">
        <v>1651</v>
      </c>
      <c r="E73" s="227">
        <v>170</v>
      </c>
      <c r="F73" s="11">
        <v>0.75589077987530895</v>
      </c>
      <c r="G73" s="11">
        <v>0.90255704985049423</v>
      </c>
      <c r="H73" s="11">
        <v>6.5162998265112834E-2</v>
      </c>
      <c r="I73" s="11">
        <v>4.7445182667606698</v>
      </c>
      <c r="J73" s="11">
        <v>6.47</v>
      </c>
      <c r="K73" s="244">
        <v>3.6255000000000002</v>
      </c>
      <c r="L73" s="11" t="s">
        <v>1834</v>
      </c>
      <c r="M73" s="243">
        <v>1</v>
      </c>
      <c r="N73" s="11">
        <v>68</v>
      </c>
      <c r="O73" s="227">
        <v>1</v>
      </c>
      <c r="P73" s="3" t="s">
        <v>14</v>
      </c>
      <c r="Q73" s="3" t="s">
        <v>1539</v>
      </c>
      <c r="R73" s="227" t="s">
        <v>61</v>
      </c>
      <c r="S73" s="3" t="s">
        <v>110</v>
      </c>
      <c r="T73" s="3" t="s">
        <v>111</v>
      </c>
      <c r="U73" s="19" t="str">
        <f t="shared" si="12"/>
        <v>31-4-35-G5-27 CT</v>
      </c>
      <c r="V73" s="20">
        <f t="shared" si="13"/>
        <v>1099.8999999999999</v>
      </c>
      <c r="W73" s="20">
        <f>IF(O73=1,(N73/M73),N73+VLOOKUP(P73,Input_Mkt_Price!B:C,2,FALSE))</f>
        <v>68</v>
      </c>
      <c r="X73" s="20">
        <f>VLOOKUP(U73,Input_Preços_Diferencial!B:R,MATCH($Q73,Input_Preços_Diferencial!$B$4:$R$4,0),FALSE)</f>
        <v>4</v>
      </c>
      <c r="Y73" s="20">
        <f>VLOOKUP(P73,Input_Mkt_Price!B:C,2,FALSE)+X73</f>
        <v>76.86</v>
      </c>
      <c r="Z73" s="22">
        <f t="shared" si="14"/>
        <v>8957.2897999999986</v>
      </c>
      <c r="AA73" s="194">
        <f>IF(O73&lt;&gt;2,(N73/M73)-VLOOKUP(P73,Input_Mkt_Price!B:C,2,FALSE),N73)</f>
        <v>-4.8599999999999994</v>
      </c>
      <c r="AB73" s="232">
        <f t="shared" si="15"/>
        <v>-826.19999999999993</v>
      </c>
      <c r="AC73" s="230">
        <f t="shared" si="16"/>
        <v>680</v>
      </c>
      <c r="AD73" s="340">
        <f t="shared" si="17"/>
        <v>-24248.615379999996</v>
      </c>
      <c r="AE73" s="340">
        <f>VLOOKUP(P73,Input_Mkt_Price!B:C,2,FALSE)*E73</f>
        <v>12386.2</v>
      </c>
      <c r="AF73" s="232">
        <f t="shared" si="18"/>
        <v>0</v>
      </c>
      <c r="AG73" s="45">
        <f t="shared" si="19"/>
        <v>87912.557522699994</v>
      </c>
      <c r="AH73" s="244"/>
      <c r="AI73" s="357" t="str">
        <f t="array" ref="AI73">IFERROR(INDEX('Forex Open'!$O$2:$O$226,MATCH(Input_PC!B73&amp;Input_PC!$B$1,'Forex Open'!$B$2:$B$226&amp;'Forex Open'!$G$2:$G$226,0)),"")</f>
        <v/>
      </c>
      <c r="BD73" s="232">
        <v>8957.289799999995</v>
      </c>
      <c r="BE73" s="238">
        <f t="shared" si="20"/>
        <v>0</v>
      </c>
      <c r="BG73" s="232"/>
    </row>
    <row r="74" spans="2:59" x14ac:dyDescent="0.2">
      <c r="B74" s="16" t="s">
        <v>1709</v>
      </c>
      <c r="C74" s="18">
        <v>43159</v>
      </c>
      <c r="D74" s="18" t="s">
        <v>1595</v>
      </c>
      <c r="E74" s="227">
        <v>100</v>
      </c>
      <c r="F74" s="11">
        <v>0.75589077999999998</v>
      </c>
      <c r="G74" s="11">
        <v>0.90255704999999997</v>
      </c>
      <c r="H74" s="11">
        <v>6.5162998E-2</v>
      </c>
      <c r="I74" s="11">
        <v>4.7445182667606698</v>
      </c>
      <c r="J74" s="11">
        <v>6.47</v>
      </c>
      <c r="K74" s="244">
        <v>3.6255000000000002</v>
      </c>
      <c r="L74" s="11" t="s">
        <v>1834</v>
      </c>
      <c r="M74" s="243">
        <v>1</v>
      </c>
      <c r="N74" s="11">
        <v>68</v>
      </c>
      <c r="O74" s="227">
        <v>1</v>
      </c>
      <c r="P74" s="3" t="s">
        <v>14</v>
      </c>
      <c r="Q74" s="3" t="s">
        <v>1539</v>
      </c>
      <c r="R74" s="227" t="s">
        <v>61</v>
      </c>
      <c r="S74" s="3" t="s">
        <v>110</v>
      </c>
      <c r="T74" s="3" t="s">
        <v>111</v>
      </c>
      <c r="U74" s="19" t="str">
        <f t="shared" si="12"/>
        <v>31-4-35-G5-27 CT</v>
      </c>
      <c r="V74" s="20">
        <f t="shared" si="13"/>
        <v>647</v>
      </c>
      <c r="W74" s="20">
        <f>IF(O74=1,(N74/M74),N74+VLOOKUP(P74,Input_Mkt_Price!B:C,2,FALSE))</f>
        <v>68</v>
      </c>
      <c r="X74" s="20">
        <f>VLOOKUP(U74,Input_Preços_Diferencial!B:R,MATCH($Q74,Input_Preços_Diferencial!$B$4:$R$4,0),FALSE)</f>
        <v>4</v>
      </c>
      <c r="Y74" s="20">
        <f>VLOOKUP(P74,Input_Mkt_Price!B:C,2,FALSE)+X74</f>
        <v>76.86</v>
      </c>
      <c r="Z74" s="22">
        <f t="shared" si="14"/>
        <v>5268.9939999999997</v>
      </c>
      <c r="AA74" s="194">
        <f>IF(O74&lt;&gt;2,(N74/M74)-VLOOKUP(P74,Input_Mkt_Price!B:C,2,FALSE),N74)</f>
        <v>-4.8599999999999994</v>
      </c>
      <c r="AB74" s="232">
        <f t="shared" si="15"/>
        <v>-485.99999999999994</v>
      </c>
      <c r="AC74" s="230">
        <f t="shared" si="16"/>
        <v>400</v>
      </c>
      <c r="AD74" s="340">
        <f t="shared" si="17"/>
        <v>-14263.891399999999</v>
      </c>
      <c r="AE74" s="340">
        <f>VLOOKUP(P74,Input_Mkt_Price!B:C,2,FALSE)*E74</f>
        <v>7286</v>
      </c>
      <c r="AF74" s="232">
        <f t="shared" si="18"/>
        <v>0</v>
      </c>
      <c r="AG74" s="45">
        <f t="shared" si="19"/>
        <v>51713.269131000001</v>
      </c>
      <c r="AH74" s="244"/>
      <c r="AI74" s="357" t="str">
        <f t="array" ref="AI74">IFERROR(INDEX('Forex Open'!$O$2:$O$226,MATCH(Input_PC!B74&amp;Input_PC!$B$1,'Forex Open'!$B$2:$B$226&amp;'Forex Open'!$G$2:$G$226,0)),"")</f>
        <v/>
      </c>
      <c r="BD74" s="232">
        <v>5268.9939999999988</v>
      </c>
      <c r="BE74" s="238">
        <f t="shared" si="20"/>
        <v>0</v>
      </c>
      <c r="BG74" s="232"/>
    </row>
    <row r="75" spans="2:59" x14ac:dyDescent="0.2">
      <c r="B75" s="16" t="s">
        <v>1710</v>
      </c>
      <c r="C75" s="18">
        <v>43159</v>
      </c>
      <c r="D75" s="18" t="s">
        <v>1711</v>
      </c>
      <c r="E75" s="227">
        <v>10000</v>
      </c>
      <c r="F75" s="11">
        <v>0.78478866599999997</v>
      </c>
      <c r="G75" s="11">
        <v>0.67206395600000002</v>
      </c>
      <c r="H75" s="11">
        <v>6.7654195E-2</v>
      </c>
      <c r="I75" s="11">
        <v>0</v>
      </c>
      <c r="J75" s="11">
        <v>1.52</v>
      </c>
      <c r="K75" s="244">
        <v>3.4878</v>
      </c>
      <c r="L75" s="11" t="s">
        <v>1834</v>
      </c>
      <c r="M75" s="243">
        <v>1</v>
      </c>
      <c r="N75" s="11">
        <v>75.5</v>
      </c>
      <c r="O75" s="227">
        <v>1</v>
      </c>
      <c r="P75" s="3" t="s">
        <v>10</v>
      </c>
      <c r="Q75" s="3" t="s">
        <v>1532</v>
      </c>
      <c r="R75" s="227" t="s">
        <v>61</v>
      </c>
      <c r="S75" s="3" t="s">
        <v>110</v>
      </c>
      <c r="T75" s="3" t="s">
        <v>111</v>
      </c>
      <c r="U75" s="19" t="str">
        <f t="shared" si="12"/>
        <v>31-4-35-G5-27 CT</v>
      </c>
      <c r="V75" s="20">
        <f t="shared" si="13"/>
        <v>15200</v>
      </c>
      <c r="W75" s="20">
        <f>IF(O75=1,(N75/M75),N75+VLOOKUP(P75,Input_Mkt_Price!B:C,2,FALSE))</f>
        <v>75.5</v>
      </c>
      <c r="X75" s="20">
        <f>VLOOKUP(U75,Input_Preços_Diferencial!B:R,MATCH($Q75,Input_Preços_Diferencial!$B$4:$R$4,0),FALSE)</f>
        <v>5.25</v>
      </c>
      <c r="Y75" s="20">
        <f>VLOOKUP(P75,Input_Mkt_Price!B:C,2,FALSE)+X75</f>
        <v>80.25</v>
      </c>
      <c r="Z75" s="22">
        <f t="shared" si="14"/>
        <v>712085.79999999993</v>
      </c>
      <c r="AA75" s="194">
        <f>IF(O75&lt;&gt;2,(N75/M75)-VLOOKUP(P75,Input_Mkt_Price!B:C,2,FALSE),N75)</f>
        <v>0.5</v>
      </c>
      <c r="AB75" s="232">
        <f t="shared" si="15"/>
        <v>5000</v>
      </c>
      <c r="AC75" s="230">
        <f t="shared" si="16"/>
        <v>52500</v>
      </c>
      <c r="AD75" s="340">
        <f t="shared" si="17"/>
        <v>-335102.24</v>
      </c>
      <c r="AE75" s="340">
        <f>VLOOKUP(P75,Input_Mkt_Price!B:C,2,FALSE)*E75</f>
        <v>750000</v>
      </c>
      <c r="AF75" s="232">
        <f t="shared" si="18"/>
        <v>0</v>
      </c>
      <c r="AG75" s="45">
        <f t="shared" si="19"/>
        <v>1168758.98976</v>
      </c>
      <c r="AH75" s="244"/>
      <c r="AI75" s="357" t="str">
        <f t="array" ref="AI75">IFERROR(INDEX('Forex Open'!$O$2:$O$226,MATCH(Input_PC!B75&amp;Input_PC!$B$1,'Forex Open'!$B$2:$B$226&amp;'Forex Open'!$G$2:$G$226,0)),"")</f>
        <v/>
      </c>
      <c r="BD75" s="232">
        <v>712085.79999999981</v>
      </c>
      <c r="BE75" s="238">
        <f t="shared" si="20"/>
        <v>0</v>
      </c>
      <c r="BG75" s="232"/>
    </row>
    <row r="76" spans="2:59" x14ac:dyDescent="0.2">
      <c r="B76" s="16" t="s">
        <v>1712</v>
      </c>
      <c r="C76" s="18">
        <v>43159</v>
      </c>
      <c r="D76" s="18" t="s">
        <v>1711</v>
      </c>
      <c r="E76" s="227">
        <v>10000</v>
      </c>
      <c r="F76" s="11">
        <v>0.74774407200000004</v>
      </c>
      <c r="G76" s="11">
        <v>0.64081236900000005</v>
      </c>
      <c r="H76" s="11">
        <v>6.4460695999999998E-2</v>
      </c>
      <c r="I76" s="11">
        <v>0</v>
      </c>
      <c r="J76" s="11">
        <v>1.45</v>
      </c>
      <c r="K76" s="244">
        <v>3.65</v>
      </c>
      <c r="L76" s="11" t="s">
        <v>1834</v>
      </c>
      <c r="M76" s="243">
        <v>1</v>
      </c>
      <c r="N76" s="11">
        <v>75.5</v>
      </c>
      <c r="O76" s="227">
        <v>1</v>
      </c>
      <c r="P76" s="3" t="s">
        <v>14</v>
      </c>
      <c r="Q76" s="3" t="s">
        <v>1539</v>
      </c>
      <c r="R76" s="227" t="s">
        <v>61</v>
      </c>
      <c r="S76" s="3" t="s">
        <v>110</v>
      </c>
      <c r="T76" s="3" t="s">
        <v>111</v>
      </c>
      <c r="U76" s="19" t="str">
        <f t="shared" si="12"/>
        <v>31-4-35-G5-27 CT</v>
      </c>
      <c r="V76" s="20">
        <f t="shared" si="13"/>
        <v>14500</v>
      </c>
      <c r="W76" s="20">
        <f>IF(O76=1,(N76/M76),N76+VLOOKUP(P76,Input_Mkt_Price!B:C,2,FALSE))</f>
        <v>75.5</v>
      </c>
      <c r="X76" s="20">
        <f>VLOOKUP(U76,Input_Preços_Diferencial!B:R,MATCH($Q76,Input_Preços_Diferencial!$B$4:$R$4,0),FALSE)</f>
        <v>4</v>
      </c>
      <c r="Y76" s="20">
        <f>VLOOKUP(P76,Input_Mkt_Price!B:C,2,FALSE)+X76</f>
        <v>76.86</v>
      </c>
      <c r="Z76" s="22">
        <f t="shared" si="14"/>
        <v>-19841.400000000122</v>
      </c>
      <c r="AA76" s="194">
        <f>IF(O76&lt;&gt;2,(N76/M76)-VLOOKUP(P76,Input_Mkt_Price!B:C,2,FALSE),N76)</f>
        <v>2.6400000000000006</v>
      </c>
      <c r="AB76" s="232">
        <f t="shared" si="15"/>
        <v>26400.000000000007</v>
      </c>
      <c r="AC76" s="230">
        <f t="shared" si="16"/>
        <v>40000</v>
      </c>
      <c r="AD76" s="340">
        <f t="shared" si="17"/>
        <v>-319669.89999999997</v>
      </c>
      <c r="AE76" s="340">
        <f>VLOOKUP(P76,Input_Mkt_Price!B:C,2,FALSE)*E76</f>
        <v>728600</v>
      </c>
      <c r="AF76" s="232">
        <f t="shared" si="18"/>
        <v>0</v>
      </c>
      <c r="AG76" s="45">
        <f t="shared" si="19"/>
        <v>1166784.55</v>
      </c>
      <c r="AH76" s="244"/>
      <c r="AI76" s="357" t="str">
        <f t="array" ref="AI76">IFERROR(INDEX('Forex Open'!$O$2:$O$226,MATCH(Input_PC!B76&amp;Input_PC!$B$1,'Forex Open'!$B$2:$B$226&amp;'Forex Open'!$G$2:$G$226,0)),"")</f>
        <v/>
      </c>
      <c r="BD76" s="232">
        <v>-19841.40000000014</v>
      </c>
      <c r="BE76" s="238">
        <f t="shared" si="20"/>
        <v>0</v>
      </c>
      <c r="BG76" s="232"/>
    </row>
    <row r="77" spans="2:59" x14ac:dyDescent="0.2">
      <c r="B77" s="16" t="s">
        <v>1713</v>
      </c>
      <c r="C77" s="18">
        <v>43160</v>
      </c>
      <c r="D77" s="18" t="s">
        <v>1714</v>
      </c>
      <c r="E77" s="227">
        <v>1500</v>
      </c>
      <c r="F77" s="11">
        <v>0.720615275</v>
      </c>
      <c r="G77" s="11">
        <v>0.60792595500000002</v>
      </c>
      <c r="H77" s="11">
        <v>6.2122006E-2</v>
      </c>
      <c r="I77" s="11">
        <v>3.107094273</v>
      </c>
      <c r="J77" s="11">
        <v>4.5</v>
      </c>
      <c r="K77" s="244">
        <v>3.4512</v>
      </c>
      <c r="L77" s="11" t="s">
        <v>1834</v>
      </c>
      <c r="M77" s="243">
        <v>1</v>
      </c>
      <c r="N77" s="12">
        <v>-0.5</v>
      </c>
      <c r="O77" s="227">
        <v>2</v>
      </c>
      <c r="P77" s="3" t="s">
        <v>10</v>
      </c>
      <c r="Q77" s="3" t="s">
        <v>1532</v>
      </c>
      <c r="R77" s="227" t="s">
        <v>61</v>
      </c>
      <c r="S77" s="3" t="s">
        <v>110</v>
      </c>
      <c r="T77" s="3" t="s">
        <v>111</v>
      </c>
      <c r="U77" s="19" t="str">
        <f t="shared" si="12"/>
        <v>31-4-35-G5-27 CT</v>
      </c>
      <c r="V77" s="20">
        <f t="shared" si="13"/>
        <v>6750</v>
      </c>
      <c r="W77" s="20">
        <f>IF(O77=1,(N77/M77),N77+VLOOKUP(P77,Input_Mkt_Price!B:C,2,FALSE))</f>
        <v>74.5</v>
      </c>
      <c r="X77" s="20">
        <f>VLOOKUP(U77,Input_Preços_Diferencial!B:R,MATCH($Q77,Input_Preços_Diferencial!$B$4:$R$4,0),FALSE)</f>
        <v>5.25</v>
      </c>
      <c r="Y77" s="20">
        <f>VLOOKUP(P77,Input_Mkt_Price!B:C,2,FALSE)+X77</f>
        <v>80.25</v>
      </c>
      <c r="Z77" s="22">
        <f t="shared" si="14"/>
        <v>41336.25</v>
      </c>
      <c r="AA77" s="194">
        <f>IF(O77&lt;&gt;2,(N77/M77)-VLOOKUP(P77,Input_Mkt_Price!B:C,2,FALSE),N77)</f>
        <v>-0.5</v>
      </c>
      <c r="AB77" s="232">
        <f t="shared" si="15"/>
        <v>-750</v>
      </c>
      <c r="AC77" s="230">
        <f t="shared" si="16"/>
        <v>7875</v>
      </c>
      <c r="AD77" s="340">
        <f t="shared" si="17"/>
        <v>-148811.85</v>
      </c>
      <c r="AE77" s="340">
        <f>VLOOKUP(P77,Input_Mkt_Price!B:C,2,FALSE)*E77</f>
        <v>112500</v>
      </c>
      <c r="AF77" s="232">
        <f t="shared" si="18"/>
        <v>0</v>
      </c>
      <c r="AG77" s="45">
        <f t="shared" si="19"/>
        <v>513574.79759999999</v>
      </c>
      <c r="AH77" s="244"/>
      <c r="AI77" s="357" t="str">
        <f t="array" ref="AI77">IFERROR(INDEX('Forex Open'!$O$2:$O$226,MATCH(Input_PC!B77&amp;Input_PC!$B$1,'Forex Open'!$B$2:$B$226&amp;'Forex Open'!$G$2:$G$226,0)),"")</f>
        <v/>
      </c>
      <c r="BD77" s="232">
        <v>41336.25</v>
      </c>
      <c r="BE77" s="238">
        <f t="shared" si="20"/>
        <v>0</v>
      </c>
      <c r="BG77" s="232"/>
    </row>
    <row r="78" spans="2:59" x14ac:dyDescent="0.2">
      <c r="B78" s="16" t="s">
        <v>1713</v>
      </c>
      <c r="C78" s="18">
        <v>43160</v>
      </c>
      <c r="D78" s="18" t="s">
        <v>1714</v>
      </c>
      <c r="E78" s="227">
        <v>1500</v>
      </c>
      <c r="F78" s="11">
        <v>0.720615275</v>
      </c>
      <c r="G78" s="11">
        <v>0.60792595500000002</v>
      </c>
      <c r="H78" s="11">
        <v>6.2122006E-2</v>
      </c>
      <c r="I78" s="11">
        <v>3.107094273</v>
      </c>
      <c r="J78" s="11">
        <v>4.5</v>
      </c>
      <c r="K78" s="244">
        <v>3.4512</v>
      </c>
      <c r="L78" s="11" t="s">
        <v>1834</v>
      </c>
      <c r="M78" s="243">
        <v>1</v>
      </c>
      <c r="N78" s="12">
        <v>-0.5</v>
      </c>
      <c r="O78" s="227">
        <v>2</v>
      </c>
      <c r="P78" s="3" t="s">
        <v>10</v>
      </c>
      <c r="Q78" s="3" t="s">
        <v>1536</v>
      </c>
      <c r="R78" s="227" t="s">
        <v>61</v>
      </c>
      <c r="S78" s="3" t="s">
        <v>110</v>
      </c>
      <c r="T78" s="3" t="s">
        <v>111</v>
      </c>
      <c r="U78" s="19" t="str">
        <f t="shared" si="12"/>
        <v>31-4-35-G5-27 CT</v>
      </c>
      <c r="V78" s="20">
        <f t="shared" si="13"/>
        <v>6750</v>
      </c>
      <c r="W78" s="20">
        <f>IF(O78=1,(N78/M78),N78+VLOOKUP(P78,Input_Mkt_Price!B:C,2,FALSE))</f>
        <v>74.5</v>
      </c>
      <c r="X78" s="20">
        <f>VLOOKUP(U78,Input_Preços_Diferencial!B:R,MATCH($Q78,Input_Preços_Diferencial!$B$4:$R$4,0),FALSE)</f>
        <v>6.5</v>
      </c>
      <c r="Y78" s="20">
        <f>VLOOKUP(P78,Input_Mkt_Price!B:C,2,FALSE)+X78</f>
        <v>81.5</v>
      </c>
      <c r="Z78" s="22">
        <f t="shared" si="14"/>
        <v>82672.5</v>
      </c>
      <c r="AA78" s="194">
        <f>IF(O78&lt;&gt;2,(N78/M78)-VLOOKUP(P78,Input_Mkt_Price!B:C,2,FALSE),N78)</f>
        <v>-0.5</v>
      </c>
      <c r="AB78" s="232">
        <f t="shared" si="15"/>
        <v>-750</v>
      </c>
      <c r="AC78" s="230">
        <f t="shared" si="16"/>
        <v>9750</v>
      </c>
      <c r="AD78" s="340">
        <f t="shared" si="17"/>
        <v>-148811.85</v>
      </c>
      <c r="AE78" s="340">
        <f>VLOOKUP(P78,Input_Mkt_Price!B:C,2,FALSE)*E78</f>
        <v>112500</v>
      </c>
      <c r="AF78" s="232">
        <f t="shared" si="18"/>
        <v>0</v>
      </c>
      <c r="AG78" s="45">
        <f t="shared" si="19"/>
        <v>513574.79759999999</v>
      </c>
      <c r="AH78" s="244"/>
      <c r="AI78" s="357" t="str">
        <f t="array" ref="AI78">IFERROR(INDEX('Forex Open'!$O$2:$O$226,MATCH(Input_PC!B78&amp;Input_PC!$B$1,'Forex Open'!$B$2:$B$226&amp;'Forex Open'!$G$2:$G$226,0)),"")</f>
        <v/>
      </c>
      <c r="BD78" s="232">
        <v>82672.5</v>
      </c>
      <c r="BE78" s="238">
        <f t="shared" si="20"/>
        <v>0</v>
      </c>
      <c r="BG78" s="232"/>
    </row>
    <row r="79" spans="2:59" x14ac:dyDescent="0.2">
      <c r="B79" s="16" t="s">
        <v>1715</v>
      </c>
      <c r="C79" s="18">
        <v>43160</v>
      </c>
      <c r="D79" s="18" t="s">
        <v>1651</v>
      </c>
      <c r="E79" s="227">
        <v>550</v>
      </c>
      <c r="F79" s="11">
        <v>0.71315557500000004</v>
      </c>
      <c r="G79" s="11">
        <v>0.60163279800000002</v>
      </c>
      <c r="H79" s="11">
        <v>6.1478929000000002E-2</v>
      </c>
      <c r="I79" s="11">
        <v>4.721581735</v>
      </c>
      <c r="J79" s="11">
        <v>6.1</v>
      </c>
      <c r="K79" s="244">
        <v>3.4872999999999998</v>
      </c>
      <c r="L79" s="11" t="s">
        <v>1834</v>
      </c>
      <c r="M79" s="243">
        <v>1</v>
      </c>
      <c r="N79" s="11">
        <v>68</v>
      </c>
      <c r="O79" s="227">
        <v>1</v>
      </c>
      <c r="P79" s="3" t="s">
        <v>10</v>
      </c>
      <c r="Q79" s="3" t="s">
        <v>1532</v>
      </c>
      <c r="R79" s="227" t="s">
        <v>61</v>
      </c>
      <c r="S79" s="3" t="s">
        <v>110</v>
      </c>
      <c r="T79" s="3" t="s">
        <v>111</v>
      </c>
      <c r="U79" s="19" t="str">
        <f t="shared" si="12"/>
        <v>31-4-35-G5-27 CT</v>
      </c>
      <c r="V79" s="20">
        <f t="shared" si="13"/>
        <v>3355</v>
      </c>
      <c r="W79" s="20">
        <f>IF(O79=1,(N79/M79),N79+VLOOKUP(P79,Input_Mkt_Price!B:C,2,FALSE))</f>
        <v>68</v>
      </c>
      <c r="X79" s="20">
        <f>VLOOKUP(U79,Input_Preços_Diferencial!B:R,MATCH($Q79,Input_Preços_Diferencial!$B$4:$R$4,0),FALSE)</f>
        <v>5.25</v>
      </c>
      <c r="Y79" s="20">
        <f>VLOOKUP(P79,Input_Mkt_Price!B:C,2,FALSE)+X79</f>
        <v>80.25</v>
      </c>
      <c r="Z79" s="22">
        <f t="shared" si="14"/>
        <v>74570.595000000001</v>
      </c>
      <c r="AA79" s="194">
        <f>IF(O79&lt;&gt;2,(N79/M79)-VLOOKUP(P79,Input_Mkt_Price!B:C,2,FALSE),N79)</f>
        <v>-7</v>
      </c>
      <c r="AB79" s="232">
        <f t="shared" si="15"/>
        <v>-3850</v>
      </c>
      <c r="AC79" s="230">
        <f t="shared" si="16"/>
        <v>2887.5</v>
      </c>
      <c r="AD79" s="340">
        <f t="shared" si="17"/>
        <v>-73965.000999999989</v>
      </c>
      <c r="AE79" s="340">
        <f>VLOOKUP(P79,Input_Mkt_Price!B:C,2,FALSE)*E79</f>
        <v>41250</v>
      </c>
      <c r="AF79" s="232">
        <f t="shared" si="18"/>
        <v>0</v>
      </c>
      <c r="AG79" s="45">
        <f t="shared" si="19"/>
        <v>257935.808009</v>
      </c>
      <c r="AH79" s="244"/>
      <c r="AI79" s="357" t="str">
        <f t="array" ref="AI79">IFERROR(INDEX('Forex Open'!$O$2:$O$226,MATCH(Input_PC!B79&amp;Input_PC!$B$1,'Forex Open'!$B$2:$B$226&amp;'Forex Open'!$G$2:$G$226,0)),"")</f>
        <v/>
      </c>
      <c r="BD79" s="232">
        <v>74570.594999999987</v>
      </c>
      <c r="BE79" s="238">
        <f t="shared" si="20"/>
        <v>0</v>
      </c>
      <c r="BG79" s="232"/>
    </row>
    <row r="80" spans="2:59" x14ac:dyDescent="0.2">
      <c r="B80" s="16" t="s">
        <v>1716</v>
      </c>
      <c r="C80" s="18">
        <v>43160</v>
      </c>
      <c r="D80" s="18" t="s">
        <v>1717</v>
      </c>
      <c r="E80" s="227">
        <v>428</v>
      </c>
      <c r="F80" s="11">
        <v>0.720031105</v>
      </c>
      <c r="G80" s="11">
        <v>0.60743313700000001</v>
      </c>
      <c r="H80" s="11">
        <v>6.2071647000000001E-2</v>
      </c>
      <c r="I80" s="11">
        <v>3.1045754940000001</v>
      </c>
      <c r="J80" s="11">
        <v>4.49</v>
      </c>
      <c r="K80" s="244">
        <v>3.4540000000000002</v>
      </c>
      <c r="L80" s="11" t="s">
        <v>1834</v>
      </c>
      <c r="M80" s="243">
        <v>1</v>
      </c>
      <c r="N80" s="12">
        <v>1</v>
      </c>
      <c r="O80" s="227">
        <v>2</v>
      </c>
      <c r="P80" s="3" t="s">
        <v>10</v>
      </c>
      <c r="Q80" s="3" t="s">
        <v>1536</v>
      </c>
      <c r="R80" s="227" t="s">
        <v>61</v>
      </c>
      <c r="S80" s="3" t="s">
        <v>110</v>
      </c>
      <c r="T80" s="3" t="s">
        <v>111</v>
      </c>
      <c r="U80" s="19" t="str">
        <f t="shared" si="12"/>
        <v>31-4-35-G5-27 CT</v>
      </c>
      <c r="V80" s="20">
        <f t="shared" si="13"/>
        <v>1921.72</v>
      </c>
      <c r="W80" s="20">
        <f>IF(O80=1,(N80/M80),N80+VLOOKUP(P80,Input_Mkt_Price!B:C,2,FALSE))</f>
        <v>76</v>
      </c>
      <c r="X80" s="20">
        <f>VLOOKUP(U80,Input_Preços_Diferencial!B:R,MATCH($Q80,Input_Preços_Diferencial!$B$4:$R$4,0),FALSE)</f>
        <v>6.5</v>
      </c>
      <c r="Y80" s="20">
        <f>VLOOKUP(P80,Input_Mkt_Price!B:C,2,FALSE)+X80</f>
        <v>81.5</v>
      </c>
      <c r="Z80" s="22">
        <f t="shared" si="14"/>
        <v>9530.0448799999995</v>
      </c>
      <c r="AA80" s="194">
        <f>IF(O80&lt;&gt;2,(N80/M80)-VLOOKUP(P80,Input_Mkt_Price!B:C,2,FALSE),N80)</f>
        <v>1</v>
      </c>
      <c r="AB80" s="232">
        <f t="shared" si="15"/>
        <v>428</v>
      </c>
      <c r="AC80" s="230">
        <f t="shared" si="16"/>
        <v>2782</v>
      </c>
      <c r="AD80" s="340">
        <f t="shared" si="17"/>
        <v>-42366.623463999997</v>
      </c>
      <c r="AE80" s="340">
        <f>VLOOKUP(P80,Input_Mkt_Price!B:C,2,FALSE)*E80</f>
        <v>32100</v>
      </c>
      <c r="AF80" s="232">
        <f t="shared" si="18"/>
        <v>0</v>
      </c>
      <c r="AG80" s="45">
        <f t="shared" si="19"/>
        <v>146332.98992048</v>
      </c>
      <c r="AH80" s="244"/>
      <c r="AI80" s="357" t="str">
        <f t="array" ref="AI80">IFERROR(INDEX('Forex Open'!$O$2:$O$226,MATCH(Input_PC!B80&amp;Input_PC!$B$1,'Forex Open'!$B$2:$B$226&amp;'Forex Open'!$G$2:$G$226,0)),"")</f>
        <v/>
      </c>
      <c r="BD80" s="232">
        <v>9530.0448800000013</v>
      </c>
      <c r="BE80" s="238">
        <f t="shared" si="20"/>
        <v>0</v>
      </c>
      <c r="BG80" s="232"/>
    </row>
    <row r="81" spans="2:59" x14ac:dyDescent="0.2">
      <c r="B81" s="16" t="s">
        <v>1718</v>
      </c>
      <c r="C81" s="18">
        <v>43165</v>
      </c>
      <c r="D81" s="18" t="s">
        <v>1719</v>
      </c>
      <c r="E81" s="227">
        <v>250</v>
      </c>
      <c r="F81" s="11">
        <v>0.75493653699999996</v>
      </c>
      <c r="G81" s="11">
        <v>0.63688008200000001</v>
      </c>
      <c r="H81" s="11">
        <v>6.5079999999999999E-2</v>
      </c>
      <c r="I81" s="11">
        <v>3.7865000000000002</v>
      </c>
      <c r="J81" s="11">
        <v>5.24</v>
      </c>
      <c r="K81" s="244">
        <v>3.2942999999999998</v>
      </c>
      <c r="L81" s="11" t="s">
        <v>1834</v>
      </c>
      <c r="M81" s="243">
        <v>1</v>
      </c>
      <c r="N81" s="11">
        <v>80</v>
      </c>
      <c r="O81" s="227">
        <v>1</v>
      </c>
      <c r="P81" s="3" t="s">
        <v>6</v>
      </c>
      <c r="Q81" s="3" t="s">
        <v>109</v>
      </c>
      <c r="R81" s="227" t="s">
        <v>61</v>
      </c>
      <c r="S81" s="3" t="s">
        <v>110</v>
      </c>
      <c r="T81" s="3" t="s">
        <v>111</v>
      </c>
      <c r="U81" s="19" t="str">
        <f t="shared" si="12"/>
        <v>31-4-35-G5-27 CT</v>
      </c>
      <c r="V81" s="20">
        <f t="shared" si="13"/>
        <v>1310</v>
      </c>
      <c r="W81" s="20">
        <f>IF(O81=1,(N81/M81),N81+VLOOKUP(P81,Input_Mkt_Price!B:C,2,FALSE))</f>
        <v>80</v>
      </c>
      <c r="X81" s="20">
        <f>VLOOKUP(U81,Input_Preços_Diferencial!B:R,MATCH($Q81,Input_Preços_Diferencial!$B$4:$R$4,0),FALSE)</f>
        <v>5.25</v>
      </c>
      <c r="Y81" s="20">
        <f>VLOOKUP(P81,Input_Mkt_Price!B:C,2,FALSE)+X81</f>
        <v>85.36</v>
      </c>
      <c r="Z81" s="22">
        <f t="shared" si="14"/>
        <v>661.37999999999499</v>
      </c>
      <c r="AA81" s="194">
        <f>IF(O81&lt;&gt;2,(N81/M81)-VLOOKUP(P81,Input_Mkt_Price!B:C,2,FALSE),N81)</f>
        <v>-0.10999999999999943</v>
      </c>
      <c r="AB81" s="232">
        <f t="shared" si="15"/>
        <v>-27.499999999999858</v>
      </c>
      <c r="AC81" s="230">
        <f t="shared" si="16"/>
        <v>1312.5</v>
      </c>
      <c r="AD81" s="340">
        <f t="shared" si="17"/>
        <v>-28880.521999999997</v>
      </c>
      <c r="AE81" s="340">
        <f>VLOOKUP(P81,Input_Mkt_Price!B:C,2,FALSE)*E81</f>
        <v>20027.5</v>
      </c>
      <c r="AF81" s="232">
        <f t="shared" si="18"/>
        <v>0</v>
      </c>
      <c r="AG81" s="45">
        <f t="shared" si="19"/>
        <v>95140.240517999991</v>
      </c>
      <c r="AH81" s="244"/>
      <c r="AI81" s="357" t="str">
        <f t="array" ref="AI81">IFERROR(INDEX('Forex Open'!$O$2:$O$226,MATCH(Input_PC!B81&amp;Input_PC!$B$1,'Forex Open'!$B$2:$B$226&amp;'Forex Open'!$G$2:$G$226,0)),"")</f>
        <v/>
      </c>
      <c r="BD81" s="232">
        <v>661.37999999999738</v>
      </c>
      <c r="BE81" s="238">
        <f t="shared" si="20"/>
        <v>2.3874235921539366E-12</v>
      </c>
      <c r="BG81" s="232"/>
    </row>
    <row r="82" spans="2:59" x14ac:dyDescent="0.2">
      <c r="B82" s="16" t="s">
        <v>1718</v>
      </c>
      <c r="C82" s="18">
        <v>43165</v>
      </c>
      <c r="D82" s="18" t="s">
        <v>1719</v>
      </c>
      <c r="E82" s="227">
        <v>50</v>
      </c>
      <c r="F82" s="11">
        <v>0.75493653699999996</v>
      </c>
      <c r="G82" s="11">
        <v>0.63688008200000001</v>
      </c>
      <c r="H82" s="11">
        <v>6.5079999999999999E-2</v>
      </c>
      <c r="I82" s="11">
        <v>3.7865000000000002</v>
      </c>
      <c r="J82" s="11">
        <v>5.24</v>
      </c>
      <c r="K82" s="244">
        <v>3.2942999999999998</v>
      </c>
      <c r="L82" s="11" t="s">
        <v>1834</v>
      </c>
      <c r="M82" s="243">
        <v>1</v>
      </c>
      <c r="N82" s="12">
        <v>-0.5</v>
      </c>
      <c r="O82" s="227">
        <v>2</v>
      </c>
      <c r="P82" s="3" t="s">
        <v>6</v>
      </c>
      <c r="Q82" s="3" t="s">
        <v>109</v>
      </c>
      <c r="R82" s="227" t="s">
        <v>61</v>
      </c>
      <c r="S82" s="3" t="s">
        <v>110</v>
      </c>
      <c r="T82" s="3" t="s">
        <v>111</v>
      </c>
      <c r="U82" s="19" t="str">
        <f t="shared" si="12"/>
        <v>31-4-35-G5-27 CT</v>
      </c>
      <c r="V82" s="20">
        <f t="shared" si="13"/>
        <v>262</v>
      </c>
      <c r="W82" s="20">
        <f>IF(O82=1,(N82/M82),N82+VLOOKUP(P82,Input_Mkt_Price!B:C,2,FALSE))</f>
        <v>79.61</v>
      </c>
      <c r="X82" s="20">
        <f>VLOOKUP(U82,Input_Preços_Diferencial!B:R,MATCH($Q82,Input_Preços_Diferencial!$B$4:$R$4,0),FALSE)</f>
        <v>5.25</v>
      </c>
      <c r="Y82" s="20">
        <f>VLOOKUP(P82,Input_Mkt_Price!B:C,2,FALSE)+X82</f>
        <v>85.36</v>
      </c>
      <c r="Z82" s="22">
        <f t="shared" si="14"/>
        <v>562.173</v>
      </c>
      <c r="AA82" s="194">
        <f>IF(O82&lt;&gt;2,(N82/M82)-VLOOKUP(P82,Input_Mkt_Price!B:C,2,FALSE),N82)</f>
        <v>-0.5</v>
      </c>
      <c r="AB82" s="232">
        <f t="shared" si="15"/>
        <v>-25</v>
      </c>
      <c r="AC82" s="230">
        <f t="shared" si="16"/>
        <v>262.5</v>
      </c>
      <c r="AD82" s="340">
        <f t="shared" si="17"/>
        <v>-5776.1044000000002</v>
      </c>
      <c r="AE82" s="340">
        <f>VLOOKUP(P82,Input_Mkt_Price!B:C,2,FALSE)*E82</f>
        <v>4005.5</v>
      </c>
      <c r="AF82" s="232">
        <f t="shared" si="18"/>
        <v>0</v>
      </c>
      <c r="AG82" s="45">
        <f t="shared" si="19"/>
        <v>19028.048103599998</v>
      </c>
      <c r="AH82" s="244"/>
      <c r="AI82" s="357" t="str">
        <f t="array" ref="AI82">IFERROR(INDEX('Forex Open'!$O$2:$O$226,MATCH(Input_PC!B82&amp;Input_PC!$B$1,'Forex Open'!$B$2:$B$226&amp;'Forex Open'!$G$2:$G$226,0)),"")</f>
        <v/>
      </c>
      <c r="BD82" s="232">
        <v>562.17300000000068</v>
      </c>
      <c r="BE82" s="238">
        <f t="shared" si="20"/>
        <v>0</v>
      </c>
      <c r="BG82" s="232"/>
    </row>
    <row r="83" spans="2:59" x14ac:dyDescent="0.2">
      <c r="B83" s="16" t="s">
        <v>1718</v>
      </c>
      <c r="C83" s="18">
        <v>43165</v>
      </c>
      <c r="D83" s="18" t="s">
        <v>1719</v>
      </c>
      <c r="E83" s="227">
        <v>200</v>
      </c>
      <c r="F83" s="11">
        <v>0.75493653699999996</v>
      </c>
      <c r="G83" s="11">
        <v>0.63688008200000001</v>
      </c>
      <c r="H83" s="11">
        <v>6.5079999999999999E-2</v>
      </c>
      <c r="I83" s="11">
        <v>3.7865000000000002</v>
      </c>
      <c r="J83" s="11">
        <v>5.24</v>
      </c>
      <c r="K83" s="244">
        <v>3.2942999999999998</v>
      </c>
      <c r="L83" s="11" t="s">
        <v>1834</v>
      </c>
      <c r="M83" s="243">
        <v>1</v>
      </c>
      <c r="N83" s="12">
        <v>-0.5</v>
      </c>
      <c r="O83" s="227">
        <v>2</v>
      </c>
      <c r="P83" s="3" t="s">
        <v>6</v>
      </c>
      <c r="Q83" s="3" t="s">
        <v>1534</v>
      </c>
      <c r="R83" s="227" t="s">
        <v>61</v>
      </c>
      <c r="S83" s="3" t="s">
        <v>110</v>
      </c>
      <c r="T83" s="3" t="s">
        <v>111</v>
      </c>
      <c r="U83" s="19" t="str">
        <f t="shared" si="12"/>
        <v>31-4-35-G5-27 CT</v>
      </c>
      <c r="V83" s="20">
        <f t="shared" si="13"/>
        <v>1048</v>
      </c>
      <c r="W83" s="20">
        <f>IF(O83=1,(N83/M83),N83+VLOOKUP(P83,Input_Mkt_Price!B:C,2,FALSE))</f>
        <v>79.61</v>
      </c>
      <c r="X83" s="20">
        <f>VLOOKUP(U83,Input_Preços_Diferencial!B:R,MATCH($Q83,Input_Preços_Diferencial!$B$4:$R$4,0),FALSE)</f>
        <v>7.5</v>
      </c>
      <c r="Y83" s="20">
        <f>VLOOKUP(P83,Input_Mkt_Price!B:C,2,FALSE)+X83</f>
        <v>87.61</v>
      </c>
      <c r="Z83" s="22">
        <f t="shared" si="14"/>
        <v>12169.392</v>
      </c>
      <c r="AA83" s="194">
        <f>IF(O83&lt;&gt;2,(N83/M83)-VLOOKUP(P83,Input_Mkt_Price!B:C,2,FALSE),N83)</f>
        <v>-0.5</v>
      </c>
      <c r="AB83" s="232">
        <f t="shared" si="15"/>
        <v>-100</v>
      </c>
      <c r="AC83" s="230">
        <f t="shared" si="16"/>
        <v>1500</v>
      </c>
      <c r="AD83" s="340">
        <f t="shared" si="17"/>
        <v>-23104.417600000001</v>
      </c>
      <c r="AE83" s="340">
        <f>VLOOKUP(P83,Input_Mkt_Price!B:C,2,FALSE)*E83</f>
        <v>16022</v>
      </c>
      <c r="AF83" s="232">
        <f t="shared" si="18"/>
        <v>0</v>
      </c>
      <c r="AG83" s="45">
        <f t="shared" si="19"/>
        <v>76112.192414399993</v>
      </c>
      <c r="AH83" s="244"/>
      <c r="AI83" s="357" t="str">
        <f t="array" ref="AI83">IFERROR(INDEX('Forex Open'!$O$2:$O$226,MATCH(Input_PC!B83&amp;Input_PC!$B$1,'Forex Open'!$B$2:$B$226&amp;'Forex Open'!$G$2:$G$226,0)),"")</f>
        <v/>
      </c>
      <c r="BD83" s="232">
        <v>12169.392</v>
      </c>
      <c r="BE83" s="238">
        <f t="shared" si="20"/>
        <v>0</v>
      </c>
      <c r="BG83" s="232"/>
    </row>
    <row r="84" spans="2:59" x14ac:dyDescent="0.2">
      <c r="B84" s="16" t="s">
        <v>1720</v>
      </c>
      <c r="C84" s="18">
        <v>43167</v>
      </c>
      <c r="D84" s="18" t="s">
        <v>1721</v>
      </c>
      <c r="E84" s="227">
        <v>1000</v>
      </c>
      <c r="F84" s="11">
        <v>0.71315557500000004</v>
      </c>
      <c r="G84" s="11">
        <v>0.60163279800000002</v>
      </c>
      <c r="H84" s="11">
        <v>6.1478929000000002E-2</v>
      </c>
      <c r="I84" s="11">
        <v>4.6215817350000004</v>
      </c>
      <c r="J84" s="11">
        <v>6</v>
      </c>
      <c r="K84" s="244">
        <v>3.2942999999999998</v>
      </c>
      <c r="L84" s="11" t="s">
        <v>1834</v>
      </c>
      <c r="M84" s="243">
        <v>1</v>
      </c>
      <c r="N84" s="11">
        <v>74.5</v>
      </c>
      <c r="O84" s="227">
        <v>1</v>
      </c>
      <c r="P84" s="3" t="s">
        <v>6</v>
      </c>
      <c r="Q84" s="3" t="s">
        <v>109</v>
      </c>
      <c r="R84" s="227" t="s">
        <v>61</v>
      </c>
      <c r="S84" s="3" t="s">
        <v>110</v>
      </c>
      <c r="T84" s="3" t="s">
        <v>111</v>
      </c>
      <c r="U84" s="19" t="str">
        <f t="shared" si="12"/>
        <v>31-4-35-G5-27 CT</v>
      </c>
      <c r="V84" s="20">
        <f t="shared" si="13"/>
        <v>6000</v>
      </c>
      <c r="W84" s="20">
        <f>IF(O84=1,(N84/M84),N84+VLOOKUP(P84,Input_Mkt_Price!B:C,2,FALSE))</f>
        <v>74.5</v>
      </c>
      <c r="X84" s="20">
        <f>VLOOKUP(U84,Input_Preços_Diferencial!B:R,MATCH($Q84,Input_Preços_Diferencial!$B$4:$R$4,0),FALSE)</f>
        <v>5.25</v>
      </c>
      <c r="Y84" s="20">
        <f>VLOOKUP(P84,Input_Mkt_Price!B:C,2,FALSE)+X84</f>
        <v>85.36</v>
      </c>
      <c r="Z84" s="22">
        <f t="shared" si="14"/>
        <v>107143.56</v>
      </c>
      <c r="AA84" s="194">
        <f>IF(O84&lt;&gt;2,(N84/M84)-VLOOKUP(P84,Input_Mkt_Price!B:C,2,FALSE),N84)</f>
        <v>-5.6099999999999994</v>
      </c>
      <c r="AB84" s="232">
        <f t="shared" si="15"/>
        <v>-5609.9999999999991</v>
      </c>
      <c r="AC84" s="230">
        <f t="shared" si="16"/>
        <v>5250</v>
      </c>
      <c r="AD84" s="340">
        <f t="shared" si="17"/>
        <v>-132277.19999999998</v>
      </c>
      <c r="AE84" s="340">
        <f>VLOOKUP(P84,Input_Mkt_Price!B:C,2,FALSE)*E84</f>
        <v>80110</v>
      </c>
      <c r="AF84" s="232">
        <f t="shared" si="18"/>
        <v>0</v>
      </c>
      <c r="AG84" s="45">
        <f t="shared" si="19"/>
        <v>435756.82679999998</v>
      </c>
      <c r="AH84" s="244"/>
      <c r="AI84" s="357" t="str">
        <f t="array" ref="AI84">IFERROR(INDEX('Forex Open'!$O$2:$O$226,MATCH(Input_PC!B84&amp;Input_PC!$B$1,'Forex Open'!$B$2:$B$226&amp;'Forex Open'!$G$2:$G$226,0)),"")</f>
        <v/>
      </c>
      <c r="BD84" s="232">
        <v>107143.56</v>
      </c>
      <c r="BE84" s="238">
        <f t="shared" si="20"/>
        <v>0</v>
      </c>
      <c r="BG84" s="232"/>
    </row>
    <row r="85" spans="2:59" x14ac:dyDescent="0.2">
      <c r="B85" s="16" t="s">
        <v>1722</v>
      </c>
      <c r="C85" s="18">
        <v>43168</v>
      </c>
      <c r="D85" s="18" t="s">
        <v>1599</v>
      </c>
      <c r="E85" s="227">
        <v>90</v>
      </c>
      <c r="F85" s="11">
        <v>0.93695948640410953</v>
      </c>
      <c r="G85" s="11">
        <v>0.67895614956819528</v>
      </c>
      <c r="H85" s="11">
        <v>6.7895614956819519E-2</v>
      </c>
      <c r="I85" s="11">
        <v>5.3161887490708803</v>
      </c>
      <c r="J85" s="11">
        <v>7</v>
      </c>
      <c r="K85" s="244">
        <v>3.2942999999999998</v>
      </c>
      <c r="L85" s="11" t="s">
        <v>1834</v>
      </c>
      <c r="M85" s="243">
        <v>1</v>
      </c>
      <c r="N85" s="11">
        <v>73</v>
      </c>
      <c r="O85" s="227">
        <v>1</v>
      </c>
      <c r="P85" s="3" t="s">
        <v>6</v>
      </c>
      <c r="Q85" s="3" t="s">
        <v>109</v>
      </c>
      <c r="R85" s="227" t="s">
        <v>61</v>
      </c>
      <c r="S85" s="3" t="s">
        <v>110</v>
      </c>
      <c r="T85" s="3" t="s">
        <v>111</v>
      </c>
      <c r="U85" s="19" t="str">
        <f t="shared" si="12"/>
        <v>31-4-35-G5-27 CT</v>
      </c>
      <c r="V85" s="20">
        <f t="shared" si="13"/>
        <v>630</v>
      </c>
      <c r="W85" s="20">
        <f>IF(O85=1,(N85/M85),N85+VLOOKUP(P85,Input_Mkt_Price!B:C,2,FALSE))</f>
        <v>73</v>
      </c>
      <c r="X85" s="20">
        <f>VLOOKUP(U85,Input_Preços_Diferencial!B:R,MATCH($Q85,Input_Preços_Diferencial!$B$4:$R$4,0),FALSE)</f>
        <v>5.25</v>
      </c>
      <c r="Y85" s="20">
        <f>VLOOKUP(P85,Input_Mkt_Price!B:C,2,FALSE)+X85</f>
        <v>85.36</v>
      </c>
      <c r="Z85" s="22">
        <f t="shared" si="14"/>
        <v>10634.990399999997</v>
      </c>
      <c r="AA85" s="194">
        <f>IF(O85&lt;&gt;2,(N85/M85)-VLOOKUP(P85,Input_Mkt_Price!B:C,2,FALSE),N85)</f>
        <v>-7.1099999999999994</v>
      </c>
      <c r="AB85" s="232">
        <f t="shared" si="15"/>
        <v>-639.9</v>
      </c>
      <c r="AC85" s="230">
        <f t="shared" si="16"/>
        <v>472.5</v>
      </c>
      <c r="AD85" s="340">
        <f t="shared" si="17"/>
        <v>-13889.106</v>
      </c>
      <c r="AE85" s="340">
        <f>VLOOKUP(P85,Input_Mkt_Price!B:C,2,FALSE)*E85</f>
        <v>7209.9</v>
      </c>
      <c r="AF85" s="232">
        <f t="shared" si="18"/>
        <v>0</v>
      </c>
      <c r="AG85" s="45">
        <f t="shared" si="19"/>
        <v>45754.466813999992</v>
      </c>
      <c r="AH85" s="244"/>
      <c r="AI85" s="357">
        <f t="array" ref="AI85">IFERROR(INDEX('Forex Open'!$O$2:$O$226,MATCH(Input_PC!B85&amp;Input_PC!$B$1,'Forex Open'!$B$2:$B$226&amp;'Forex Open'!$G$2:$G$226,0)),"")</f>
        <v>3.5318200000000002</v>
      </c>
      <c r="BD85" s="232">
        <v>10634.990400000002</v>
      </c>
      <c r="BE85" s="238">
        <f t="shared" si="20"/>
        <v>0</v>
      </c>
      <c r="BG85" s="232"/>
    </row>
    <row r="86" spans="2:59" x14ac:dyDescent="0.2">
      <c r="B86" s="16" t="s">
        <v>1722</v>
      </c>
      <c r="C86" s="18">
        <v>43168</v>
      </c>
      <c r="D86" s="18" t="s">
        <v>1599</v>
      </c>
      <c r="E86" s="227">
        <v>90</v>
      </c>
      <c r="F86" s="11">
        <v>0.93695948640410953</v>
      </c>
      <c r="G86" s="11">
        <v>0.67895614956819528</v>
      </c>
      <c r="H86" s="11">
        <v>6.7895614956819519E-2</v>
      </c>
      <c r="I86" s="11">
        <v>5.3161887490708803</v>
      </c>
      <c r="J86" s="11">
        <v>7</v>
      </c>
      <c r="K86" s="244">
        <v>3.2942999999999998</v>
      </c>
      <c r="L86" s="11" t="s">
        <v>1835</v>
      </c>
      <c r="M86" s="243">
        <v>3.327</v>
      </c>
      <c r="N86" s="11">
        <v>239</v>
      </c>
      <c r="O86" s="227">
        <v>1</v>
      </c>
      <c r="P86" s="3" t="s">
        <v>6</v>
      </c>
      <c r="Q86" s="3" t="s">
        <v>109</v>
      </c>
      <c r="R86" s="227" t="s">
        <v>61</v>
      </c>
      <c r="S86" s="3" t="s">
        <v>110</v>
      </c>
      <c r="T86" s="3" t="s">
        <v>111</v>
      </c>
      <c r="U86" s="19" t="str">
        <f t="shared" si="12"/>
        <v>31-4-35-G5-27 CT</v>
      </c>
      <c r="V86" s="20">
        <f t="shared" si="13"/>
        <v>630</v>
      </c>
      <c r="W86" s="20">
        <f>IF(O86=1,(N86/M86),N86+VLOOKUP(P86,Input_Mkt_Price!B:C,2,FALSE))</f>
        <v>71.836489329726476</v>
      </c>
      <c r="X86" s="20">
        <f>VLOOKUP(U86,Input_Preços_Diferencial!B:R,MATCH($Q86,Input_Preços_Diferencial!$B$4:$R$4,0),FALSE)</f>
        <v>5.25</v>
      </c>
      <c r="Y86" s="20">
        <f>VLOOKUP(P86,Input_Mkt_Price!B:C,2,FALSE)+X86</f>
        <v>85.36</v>
      </c>
      <c r="Z86" s="22">
        <f t="shared" si="14"/>
        <v>12943.55846131651</v>
      </c>
      <c r="AA86" s="194">
        <f>IF(O86&lt;&gt;2,(N86/M86)-VLOOKUP(P86,Input_Mkt_Price!B:C,2,FALSE),N86)</f>
        <v>-8.2735106702735237</v>
      </c>
      <c r="AB86" s="232">
        <f t="shared" si="15"/>
        <v>-744.61596032461716</v>
      </c>
      <c r="AC86" s="230">
        <f t="shared" si="16"/>
        <v>472.5</v>
      </c>
      <c r="AD86" s="340">
        <f t="shared" si="17"/>
        <v>-13889.106</v>
      </c>
      <c r="AE86" s="340">
        <f>VLOOKUP(P86,Input_Mkt_Price!B:C,2,FALSE)*E86</f>
        <v>7209.9</v>
      </c>
      <c r="AF86" s="232">
        <f t="shared" si="18"/>
        <v>-474209.45999999996</v>
      </c>
      <c r="AG86" s="45">
        <f t="shared" si="19"/>
        <v>45754.466813999992</v>
      </c>
      <c r="AH86" s="244"/>
      <c r="AI86" s="357">
        <f t="array" ref="AI86">IFERROR(INDEX('Forex Open'!$O$2:$O$226,MATCH(Input_PC!B86&amp;Input_PC!$B$1,'Forex Open'!$B$2:$B$226&amp;'Forex Open'!$G$2:$G$226,0)),"")</f>
        <v>3.5318200000000002</v>
      </c>
      <c r="BD86" s="232">
        <v>12943.558461316508</v>
      </c>
      <c r="BE86" s="238">
        <f t="shared" si="20"/>
        <v>0</v>
      </c>
      <c r="BG86" s="232"/>
    </row>
    <row r="87" spans="2:59" x14ac:dyDescent="0.2">
      <c r="B87" s="16" t="s">
        <v>1723</v>
      </c>
      <c r="C87" s="18">
        <v>43171</v>
      </c>
      <c r="D87" s="18" t="s">
        <v>1647</v>
      </c>
      <c r="E87" s="227">
        <v>280</v>
      </c>
      <c r="F87" s="11">
        <v>0.7456115830797253</v>
      </c>
      <c r="G87" s="11">
        <v>0.6290133579326026</v>
      </c>
      <c r="H87" s="11">
        <v>6.4276860610321146E-2</v>
      </c>
      <c r="I87" s="11">
        <v>4.3517028274359575</v>
      </c>
      <c r="J87" s="11">
        <v>5.79</v>
      </c>
      <c r="K87" s="244">
        <v>3.3355000000000001</v>
      </c>
      <c r="L87" s="11" t="s">
        <v>1835</v>
      </c>
      <c r="M87" s="243">
        <v>3.3355000000000001</v>
      </c>
      <c r="N87" s="11">
        <v>247</v>
      </c>
      <c r="O87" s="227">
        <v>1</v>
      </c>
      <c r="P87" s="3" t="s">
        <v>6</v>
      </c>
      <c r="Q87" s="3" t="s">
        <v>109</v>
      </c>
      <c r="R87" s="227" t="s">
        <v>61</v>
      </c>
      <c r="S87" s="3" t="s">
        <v>110</v>
      </c>
      <c r="T87" s="3" t="s">
        <v>111</v>
      </c>
      <c r="U87" s="19" t="str">
        <f t="shared" si="12"/>
        <v>31-4-35-G5-27 CT</v>
      </c>
      <c r="V87" s="20">
        <f t="shared" si="13"/>
        <v>1621.2</v>
      </c>
      <c r="W87" s="20">
        <f>IF(O87=1,(N87/M87),N87+VLOOKUP(P87,Input_Mkt_Price!B:C,2,FALSE))</f>
        <v>74.051866286913508</v>
      </c>
      <c r="X87" s="20">
        <f>VLOOKUP(U87,Input_Preços_Diferencial!B:R,MATCH($Q87,Input_Preços_Diferencial!$B$4:$R$4,0),FALSE)</f>
        <v>5.25</v>
      </c>
      <c r="Y87" s="20">
        <f>VLOOKUP(P87,Input_Mkt_Price!B:C,2,FALSE)+X87</f>
        <v>85.36</v>
      </c>
      <c r="Z87" s="22">
        <f t="shared" si="14"/>
        <v>34062.77723483734</v>
      </c>
      <c r="AA87" s="194">
        <f>IF(O87&lt;&gt;2,(N87/M87)-VLOOKUP(P87,Input_Mkt_Price!B:C,2,FALSE),N87)</f>
        <v>-6.058133713086491</v>
      </c>
      <c r="AB87" s="232">
        <f t="shared" si="15"/>
        <v>-1696.2774396642176</v>
      </c>
      <c r="AC87" s="230">
        <f t="shared" si="16"/>
        <v>1470</v>
      </c>
      <c r="AD87" s="340">
        <f t="shared" si="17"/>
        <v>-35741.299440000003</v>
      </c>
      <c r="AE87" s="340">
        <f>VLOOKUP(P87,Input_Mkt_Price!B:C,2,FALSE)*E87</f>
        <v>22430.799999999999</v>
      </c>
      <c r="AF87" s="232">
        <f t="shared" si="18"/>
        <v>-1524701.3599999999</v>
      </c>
      <c r="AG87" s="45">
        <f t="shared" si="19"/>
        <v>119214.02277960001</v>
      </c>
      <c r="AH87" s="244"/>
      <c r="AI87" s="357">
        <f t="array" ref="AI87">IFERROR(INDEX('Forex Open'!$O$2:$O$226,MATCH(Input_PC!B87&amp;Input_PC!$B$1,'Forex Open'!$B$2:$B$226&amp;'Forex Open'!$G$2:$G$226,0)),"")</f>
        <v>3.5383399999999998</v>
      </c>
      <c r="BD87" s="232">
        <v>34062.77723483734</v>
      </c>
      <c r="BE87" s="238">
        <f t="shared" si="20"/>
        <v>0</v>
      </c>
      <c r="BG87" s="232"/>
    </row>
    <row r="88" spans="2:59" x14ac:dyDescent="0.2">
      <c r="B88" s="16" t="s">
        <v>1724</v>
      </c>
      <c r="C88" s="18">
        <v>43172</v>
      </c>
      <c r="D88" s="18" t="s">
        <v>1599</v>
      </c>
      <c r="E88" s="227">
        <v>500</v>
      </c>
      <c r="F88" s="11">
        <v>0.7456115830797253</v>
      </c>
      <c r="G88" s="11">
        <v>0.6290133579326026</v>
      </c>
      <c r="H88" s="11">
        <v>6.4276860610321146E-2</v>
      </c>
      <c r="I88" s="11">
        <v>4.97</v>
      </c>
      <c r="J88" s="11">
        <v>6.41</v>
      </c>
      <c r="K88" s="244">
        <v>3.3155000000000001</v>
      </c>
      <c r="L88" s="11" t="s">
        <v>1835</v>
      </c>
      <c r="M88" s="243">
        <v>3.3085</v>
      </c>
      <c r="N88" s="11">
        <v>243</v>
      </c>
      <c r="O88" s="227">
        <v>1</v>
      </c>
      <c r="P88" s="3" t="s">
        <v>6</v>
      </c>
      <c r="Q88" s="3" t="s">
        <v>109</v>
      </c>
      <c r="R88" s="227" t="s">
        <v>61</v>
      </c>
      <c r="S88" s="3" t="s">
        <v>110</v>
      </c>
      <c r="T88" s="3" t="s">
        <v>111</v>
      </c>
      <c r="U88" s="19" t="str">
        <f t="shared" si="12"/>
        <v>31-4-35-G5-27 CT</v>
      </c>
      <c r="V88" s="20">
        <f t="shared" si="13"/>
        <v>3205</v>
      </c>
      <c r="W88" s="20">
        <f>IF(O88=1,(N88/M88),N88+VLOOKUP(P88,Input_Mkt_Price!B:C,2,FALSE))</f>
        <v>73.447181502191327</v>
      </c>
      <c r="X88" s="20">
        <f>VLOOKUP(U88,Input_Preços_Diferencial!B:R,MATCH($Q88,Input_Preços_Diferencial!$B$4:$R$4,0),FALSE)</f>
        <v>5.25</v>
      </c>
      <c r="Y88" s="20">
        <f>VLOOKUP(P88,Input_Mkt_Price!B:C,2,FALSE)+X88</f>
        <v>85.36</v>
      </c>
      <c r="Z88" s="22">
        <f t="shared" si="14"/>
        <v>60657.568301344989</v>
      </c>
      <c r="AA88" s="194">
        <f>IF(O88&lt;&gt;2,(N88/M88)-VLOOKUP(P88,Input_Mkt_Price!B:C,2,FALSE),N88)</f>
        <v>-6.6628184978086722</v>
      </c>
      <c r="AB88" s="232">
        <f t="shared" si="15"/>
        <v>-3331.409248904336</v>
      </c>
      <c r="AC88" s="230">
        <f t="shared" si="16"/>
        <v>2625</v>
      </c>
      <c r="AD88" s="340">
        <f t="shared" si="17"/>
        <v>-70658.070999999996</v>
      </c>
      <c r="AE88" s="340">
        <f>VLOOKUP(P88,Input_Mkt_Price!B:C,2,FALSE)*E88</f>
        <v>40055</v>
      </c>
      <c r="AF88" s="232">
        <f t="shared" si="18"/>
        <v>-2678589</v>
      </c>
      <c r="AG88" s="45">
        <f t="shared" si="19"/>
        <v>234264.70916499998</v>
      </c>
      <c r="AH88" s="244"/>
      <c r="AI88" s="357">
        <f t="array" ref="AI88">IFERROR(INDEX('Forex Open'!$O$2:$O$226,MATCH(Input_PC!B88&amp;Input_PC!$B$1,'Forex Open'!$B$2:$B$226&amp;'Forex Open'!$G$2:$G$226,0)),"")</f>
        <v>3.5318200000000002</v>
      </c>
      <c r="BD88" s="232">
        <v>60657.568301344989</v>
      </c>
      <c r="BE88" s="238">
        <f t="shared" si="20"/>
        <v>0</v>
      </c>
      <c r="BG88" s="232"/>
    </row>
    <row r="89" spans="2:59" x14ac:dyDescent="0.2">
      <c r="B89" s="16" t="s">
        <v>1725</v>
      </c>
      <c r="C89" s="18">
        <v>43173</v>
      </c>
      <c r="D89" s="18" t="s">
        <v>1599</v>
      </c>
      <c r="E89" s="227">
        <v>1000</v>
      </c>
      <c r="F89" s="11">
        <v>0.71919821728236666</v>
      </c>
      <c r="G89" s="11">
        <v>0.6067304960625205</v>
      </c>
      <c r="H89" s="11">
        <v>6.1999846317445394E-2</v>
      </c>
      <c r="I89" s="11">
        <v>5.2206944971833691</v>
      </c>
      <c r="J89" s="11">
        <v>6.61</v>
      </c>
      <c r="K89" s="244">
        <v>3.4580000000000002</v>
      </c>
      <c r="L89" s="11" t="s">
        <v>1834</v>
      </c>
      <c r="M89" s="243">
        <v>1</v>
      </c>
      <c r="N89" s="11">
        <v>68.25</v>
      </c>
      <c r="O89" s="227">
        <v>1</v>
      </c>
      <c r="P89" s="3" t="s">
        <v>10</v>
      </c>
      <c r="Q89" s="3" t="s">
        <v>1532</v>
      </c>
      <c r="R89" s="227" t="s">
        <v>61</v>
      </c>
      <c r="S89" s="3" t="s">
        <v>110</v>
      </c>
      <c r="T89" s="3" t="s">
        <v>111</v>
      </c>
      <c r="U89" s="19" t="str">
        <f t="shared" si="12"/>
        <v>31-4-35-G5-27 CT</v>
      </c>
      <c r="V89" s="20">
        <f t="shared" si="13"/>
        <v>6610</v>
      </c>
      <c r="W89" s="20">
        <f>IF(O89=1,(N89/M89),N89+VLOOKUP(P89,Input_Mkt_Price!B:C,2,FALSE))</f>
        <v>68.25</v>
      </c>
      <c r="X89" s="20">
        <f>VLOOKUP(U89,Input_Preços_Diferencial!B:R,MATCH($Q89,Input_Preços_Diferencial!$B$4:$R$4,0),FALSE)</f>
        <v>5.25</v>
      </c>
      <c r="Y89" s="20">
        <f>VLOOKUP(P89,Input_Mkt_Price!B:C,2,FALSE)+X89</f>
        <v>80.25</v>
      </c>
      <c r="Z89" s="22">
        <f t="shared" si="14"/>
        <v>118827.94</v>
      </c>
      <c r="AA89" s="194">
        <f>IF(O89&lt;&gt;2,(N89/M89)-VLOOKUP(P89,Input_Mkt_Price!B:C,2,FALSE),N89)</f>
        <v>-6.75</v>
      </c>
      <c r="AB89" s="232">
        <f t="shared" si="15"/>
        <v>-6750</v>
      </c>
      <c r="AC89" s="230">
        <f t="shared" si="16"/>
        <v>5250</v>
      </c>
      <c r="AD89" s="340">
        <f t="shared" si="17"/>
        <v>-145725.38199999998</v>
      </c>
      <c r="AE89" s="340">
        <f>VLOOKUP(P89,Input_Mkt_Price!B:C,2,FALSE)*E89</f>
        <v>75000</v>
      </c>
      <c r="AF89" s="232">
        <f t="shared" si="18"/>
        <v>0</v>
      </c>
      <c r="AG89" s="45">
        <f t="shared" si="19"/>
        <v>503913.79948000005</v>
      </c>
      <c r="AH89" s="244"/>
      <c r="AI89" s="357" t="str">
        <f t="array" ref="AI89">IFERROR(INDEX('Forex Open'!$O$2:$O$226,MATCH(Input_PC!B89&amp;Input_PC!$B$1,'Forex Open'!$B$2:$B$226&amp;'Forex Open'!$G$2:$G$226,0)),"")</f>
        <v/>
      </c>
      <c r="BD89" s="232">
        <v>118827.94</v>
      </c>
      <c r="BE89" s="238">
        <f t="shared" si="20"/>
        <v>0</v>
      </c>
      <c r="BG89" s="232"/>
    </row>
    <row r="90" spans="2:59" x14ac:dyDescent="0.2">
      <c r="B90" s="16" t="s">
        <v>1726</v>
      </c>
      <c r="C90" s="18">
        <v>43174</v>
      </c>
      <c r="D90" s="18" t="s">
        <v>1727</v>
      </c>
      <c r="E90" s="227">
        <v>380</v>
      </c>
      <c r="F90" s="11">
        <v>0.75493653699999996</v>
      </c>
      <c r="G90" s="11">
        <v>0.63688008200000001</v>
      </c>
      <c r="H90" s="11">
        <v>6.5079999999999999E-2</v>
      </c>
      <c r="I90" s="11">
        <v>3.6764999999999999</v>
      </c>
      <c r="J90" s="11">
        <v>5.13</v>
      </c>
      <c r="K90" s="244">
        <v>3.3334999999999999</v>
      </c>
      <c r="L90" s="11" t="s">
        <v>1835</v>
      </c>
      <c r="M90" s="243">
        <v>3.3245</v>
      </c>
      <c r="N90" s="11">
        <v>271</v>
      </c>
      <c r="O90" s="227">
        <v>1</v>
      </c>
      <c r="P90" s="3" t="s">
        <v>6</v>
      </c>
      <c r="Q90" s="3" t="s">
        <v>109</v>
      </c>
      <c r="R90" s="227" t="s">
        <v>61</v>
      </c>
      <c r="S90" s="3" t="s">
        <v>110</v>
      </c>
      <c r="T90" s="3" t="s">
        <v>111</v>
      </c>
      <c r="U90" s="19" t="str">
        <f t="shared" si="12"/>
        <v>31-4-35-G5-27 CT</v>
      </c>
      <c r="V90" s="20">
        <f t="shared" si="13"/>
        <v>1949.3999999999999</v>
      </c>
      <c r="W90" s="20">
        <f>IF(O90=1,(N90/M90),N90+VLOOKUP(P90,Input_Mkt_Price!B:C,2,FALSE))</f>
        <v>81.51601744623251</v>
      </c>
      <c r="X90" s="20">
        <f>VLOOKUP(U90,Input_Preços_Diferencial!B:R,MATCH($Q90,Input_Preços_Diferencial!$B$4:$R$4,0),FALSE)</f>
        <v>5.25</v>
      </c>
      <c r="Y90" s="20">
        <f>VLOOKUP(P90,Input_Mkt_Price!B:C,2,FALSE)+X90</f>
        <v>85.36</v>
      </c>
      <c r="Z90" s="22">
        <f t="shared" si="14"/>
        <v>-10773.58543546393</v>
      </c>
      <c r="AA90" s="194">
        <f>IF(O90&lt;&gt;2,(N90/M90)-VLOOKUP(P90,Input_Mkt_Price!B:C,2,FALSE),N90)</f>
        <v>1.4060174462325108</v>
      </c>
      <c r="AB90" s="232">
        <f t="shared" si="15"/>
        <v>534.2866295683541</v>
      </c>
      <c r="AC90" s="230">
        <f t="shared" si="16"/>
        <v>1995</v>
      </c>
      <c r="AD90" s="340">
        <f t="shared" si="17"/>
        <v>-42976.862279999994</v>
      </c>
      <c r="AE90" s="340">
        <f>VLOOKUP(P90,Input_Mkt_Price!B:C,2,FALSE)*E90</f>
        <v>30441.8</v>
      </c>
      <c r="AF90" s="232">
        <f t="shared" si="18"/>
        <v>-2270297.08</v>
      </c>
      <c r="AG90" s="45">
        <f t="shared" si="19"/>
        <v>143262.07074539998</v>
      </c>
      <c r="AH90" s="244"/>
      <c r="AI90" s="357">
        <f t="array" ref="AI90">IFERROR(INDEX('Forex Open'!$O$2:$O$226,MATCH(Input_PC!B90&amp;Input_PC!$B$1,'Forex Open'!$B$2:$B$226&amp;'Forex Open'!$G$2:$G$226,0)),"")</f>
        <v>3.50813</v>
      </c>
      <c r="BD90" s="232">
        <v>-10773.585435463938</v>
      </c>
      <c r="BE90" s="238">
        <f t="shared" si="20"/>
        <v>0</v>
      </c>
      <c r="BG90" s="232"/>
    </row>
    <row r="91" spans="2:59" x14ac:dyDescent="0.2">
      <c r="B91" s="16" t="s">
        <v>1728</v>
      </c>
      <c r="C91" s="18">
        <v>43174</v>
      </c>
      <c r="D91" s="18" t="s">
        <v>1729</v>
      </c>
      <c r="E91" s="227">
        <v>311</v>
      </c>
      <c r="F91" s="11">
        <v>0.720615275</v>
      </c>
      <c r="G91" s="11">
        <v>0.60792595500000002</v>
      </c>
      <c r="H91" s="11">
        <v>6.2122006E-2</v>
      </c>
      <c r="I91" s="11">
        <v>3.3470942730000002</v>
      </c>
      <c r="J91" s="11">
        <v>4.74</v>
      </c>
      <c r="K91" s="244">
        <v>3.3374999999999999</v>
      </c>
      <c r="L91" s="11" t="s">
        <v>1834</v>
      </c>
      <c r="M91" s="243">
        <v>1</v>
      </c>
      <c r="N91" s="11">
        <v>65.400000000000006</v>
      </c>
      <c r="O91" s="227">
        <v>1</v>
      </c>
      <c r="P91" s="3" t="s">
        <v>6</v>
      </c>
      <c r="Q91" s="3" t="s">
        <v>1534</v>
      </c>
      <c r="R91" s="227" t="s">
        <v>61</v>
      </c>
      <c r="S91" s="3" t="s">
        <v>110</v>
      </c>
      <c r="T91" s="3" t="s">
        <v>111</v>
      </c>
      <c r="U91" s="19" t="str">
        <f t="shared" si="12"/>
        <v>31-4-35-G5-27 CT</v>
      </c>
      <c r="V91" s="20">
        <f t="shared" si="13"/>
        <v>1474.14</v>
      </c>
      <c r="W91" s="20">
        <f>IF(O91=1,(N91/M91),N91+VLOOKUP(P91,Input_Mkt_Price!B:C,2,FALSE))</f>
        <v>65.400000000000006</v>
      </c>
      <c r="X91" s="20">
        <f>VLOOKUP(U91,Input_Preços_Diferencial!B:R,MATCH($Q91,Input_Preços_Diferencial!$B$4:$R$4,0),FALSE)</f>
        <v>7.5</v>
      </c>
      <c r="Y91" s="20">
        <f>VLOOKUP(P91,Input_Mkt_Price!B:C,2,FALSE)+X91</f>
        <v>87.61</v>
      </c>
      <c r="Z91" s="22">
        <f t="shared" si="14"/>
        <v>119779.66581999994</v>
      </c>
      <c r="AA91" s="194">
        <f>IF(O91&lt;&gt;2,(N91/M91)-VLOOKUP(P91,Input_Mkt_Price!B:C,2,FALSE),N91)</f>
        <v>-14.709999999999994</v>
      </c>
      <c r="AB91" s="232">
        <f t="shared" si="15"/>
        <v>-4574.8099999999977</v>
      </c>
      <c r="AC91" s="230">
        <f t="shared" si="16"/>
        <v>2332.5</v>
      </c>
      <c r="AD91" s="340">
        <f t="shared" si="17"/>
        <v>-32499.185268000001</v>
      </c>
      <c r="AE91" s="340">
        <f>VLOOKUP(P91,Input_Mkt_Price!B:C,2,FALSE)*E91</f>
        <v>24914.21</v>
      </c>
      <c r="AF91" s="232">
        <f t="shared" si="18"/>
        <v>0</v>
      </c>
      <c r="AG91" s="45">
        <f t="shared" si="19"/>
        <v>108465.04684350001</v>
      </c>
      <c r="AH91" s="244"/>
      <c r="AI91" s="357" t="str">
        <f t="array" ref="AI91">IFERROR(INDEX('Forex Open'!$O$2:$O$226,MATCH(Input_PC!B91&amp;Input_PC!$B$1,'Forex Open'!$B$2:$B$226&amp;'Forex Open'!$G$2:$G$226,0)),"")</f>
        <v/>
      </c>
      <c r="BD91" s="232">
        <v>119779.66581999995</v>
      </c>
      <c r="BE91" s="238">
        <f t="shared" si="20"/>
        <v>0</v>
      </c>
      <c r="BG91" s="232"/>
    </row>
    <row r="92" spans="2:59" x14ac:dyDescent="0.2">
      <c r="B92" s="16" t="s">
        <v>1730</v>
      </c>
      <c r="C92" s="18">
        <v>43175</v>
      </c>
      <c r="D92" s="18" t="s">
        <v>1602</v>
      </c>
      <c r="E92" s="227">
        <v>300</v>
      </c>
      <c r="F92" s="11">
        <v>0.720615275</v>
      </c>
      <c r="G92" s="11">
        <v>0.60792595500000002</v>
      </c>
      <c r="H92" s="11">
        <v>6.2122006E-2</v>
      </c>
      <c r="I92" s="11">
        <v>3.2770942729999999</v>
      </c>
      <c r="J92" s="11">
        <v>4.67</v>
      </c>
      <c r="K92" s="244">
        <v>3.4691000000000001</v>
      </c>
      <c r="L92" s="11" t="s">
        <v>1834</v>
      </c>
      <c r="M92" s="243">
        <v>1</v>
      </c>
      <c r="N92" s="11">
        <v>74</v>
      </c>
      <c r="O92" s="227">
        <v>1</v>
      </c>
      <c r="P92" s="3" t="s">
        <v>10</v>
      </c>
      <c r="Q92" s="3" t="s">
        <v>1536</v>
      </c>
      <c r="R92" s="227" t="s">
        <v>61</v>
      </c>
      <c r="S92" s="3" t="s">
        <v>110</v>
      </c>
      <c r="T92" s="3" t="s">
        <v>111</v>
      </c>
      <c r="U92" s="19" t="str">
        <f t="shared" si="12"/>
        <v>31-4-35-G5-27 CT</v>
      </c>
      <c r="V92" s="20">
        <f t="shared" si="13"/>
        <v>1401</v>
      </c>
      <c r="W92" s="20">
        <f>IF(O92=1,(N92/M92),N92+VLOOKUP(P92,Input_Mkt_Price!B:C,2,FALSE))</f>
        <v>74</v>
      </c>
      <c r="X92" s="20">
        <f>VLOOKUP(U92,Input_Preços_Diferencial!B:R,MATCH($Q92,Input_Preços_Diferencial!$B$4:$R$4,0),FALSE)</f>
        <v>6.5</v>
      </c>
      <c r="Y92" s="20">
        <f>VLOOKUP(P92,Input_Mkt_Price!B:C,2,FALSE)+X92</f>
        <v>81.5</v>
      </c>
      <c r="Z92" s="22">
        <f t="shared" si="14"/>
        <v>18717.054</v>
      </c>
      <c r="AA92" s="194">
        <f>IF(O92&lt;&gt;2,(N92/M92)-VLOOKUP(P92,Input_Mkt_Price!B:C,2,FALSE),N92)</f>
        <v>-1</v>
      </c>
      <c r="AB92" s="232">
        <f t="shared" si="15"/>
        <v>-300</v>
      </c>
      <c r="AC92" s="230">
        <f t="shared" si="16"/>
        <v>1950</v>
      </c>
      <c r="AD92" s="340">
        <f t="shared" si="17"/>
        <v>-30886.726199999997</v>
      </c>
      <c r="AE92" s="340">
        <f>VLOOKUP(P92,Input_Mkt_Price!B:C,2,FALSE)*E92</f>
        <v>22500</v>
      </c>
      <c r="AF92" s="232">
        <f t="shared" si="18"/>
        <v>0</v>
      </c>
      <c r="AG92" s="45">
        <f t="shared" si="19"/>
        <v>107148.1698186</v>
      </c>
      <c r="AH92" s="244"/>
      <c r="AI92" s="357" t="str">
        <f t="array" ref="AI92">IFERROR(INDEX('Forex Open'!$O$2:$O$226,MATCH(Input_PC!B92&amp;Input_PC!$B$1,'Forex Open'!$B$2:$B$226&amp;'Forex Open'!$G$2:$G$226,0)),"")</f>
        <v/>
      </c>
      <c r="BD92" s="232">
        <v>18717.054</v>
      </c>
      <c r="BE92" s="238">
        <f t="shared" si="20"/>
        <v>0</v>
      </c>
      <c r="BG92" s="232"/>
    </row>
    <row r="93" spans="2:59" x14ac:dyDescent="0.2">
      <c r="B93" s="16" t="s">
        <v>1731</v>
      </c>
      <c r="C93" s="18">
        <v>43175</v>
      </c>
      <c r="D93" s="18" t="s">
        <v>1697</v>
      </c>
      <c r="E93" s="227">
        <v>76.5</v>
      </c>
      <c r="F93" s="11">
        <v>0.720615275</v>
      </c>
      <c r="G93" s="11">
        <v>0.60792595500000002</v>
      </c>
      <c r="H93" s="11">
        <v>6.2122006E-2</v>
      </c>
      <c r="I93" s="11">
        <v>3.4670942729999998</v>
      </c>
      <c r="J93" s="11">
        <v>4.8600000000000003</v>
      </c>
      <c r="K93" s="244">
        <v>3.3302</v>
      </c>
      <c r="L93" s="11" t="s">
        <v>1835</v>
      </c>
      <c r="M93" s="243">
        <v>3.3302</v>
      </c>
      <c r="N93" s="11">
        <v>265</v>
      </c>
      <c r="O93" s="227">
        <v>1</v>
      </c>
      <c r="P93" s="3" t="s">
        <v>6</v>
      </c>
      <c r="Q93" s="3" t="s">
        <v>109</v>
      </c>
      <c r="R93" s="227" t="s">
        <v>61</v>
      </c>
      <c r="S93" s="3" t="s">
        <v>1573</v>
      </c>
      <c r="T93" s="3" t="s">
        <v>111</v>
      </c>
      <c r="U93" s="19" t="str">
        <f t="shared" si="12"/>
        <v>41-4-35-G5-27 CT</v>
      </c>
      <c r="V93" s="20">
        <f t="shared" si="13"/>
        <v>371.79</v>
      </c>
      <c r="W93" s="20">
        <f>IF(O93=1,(N93/M93),N93+VLOOKUP(P93,Input_Mkt_Price!B:C,2,FALSE))</f>
        <v>79.574800312293561</v>
      </c>
      <c r="X93" s="20">
        <f>VLOOKUP(U93,Input_Preços_Diferencial!B:R,MATCH($Q93,Input_Preços_Diferencial!$B$4:$R$4,0),FALSE)</f>
        <v>4.25</v>
      </c>
      <c r="Y93" s="20">
        <f>VLOOKUP(P93,Input_Mkt_Price!B:C,2,FALSE)+X93</f>
        <v>84.36</v>
      </c>
      <c r="Z93" s="22">
        <f t="shared" si="14"/>
        <v>-126.15214788902696</v>
      </c>
      <c r="AA93" s="194">
        <f>IF(O93&lt;&gt;2,(N93/M93)-VLOOKUP(P93,Input_Mkt_Price!B:C,2,FALSE),N93)</f>
        <v>-0.535199687706438</v>
      </c>
      <c r="AB93" s="232">
        <f t="shared" si="15"/>
        <v>-40.942776109542507</v>
      </c>
      <c r="AC93" s="230">
        <f t="shared" si="16"/>
        <v>325.125</v>
      </c>
      <c r="AD93" s="340">
        <f t="shared" si="17"/>
        <v>-8196.5566980000003</v>
      </c>
      <c r="AE93" s="340">
        <f>VLOOKUP(P93,Input_Mkt_Price!B:C,2,FALSE)*E93</f>
        <v>6128.415</v>
      </c>
      <c r="AF93" s="232">
        <f t="shared" si="18"/>
        <v>-446927.53499999997</v>
      </c>
      <c r="AG93" s="45">
        <f t="shared" si="19"/>
        <v>27295.925488668003</v>
      </c>
      <c r="AH93" s="244"/>
      <c r="AI93" s="357">
        <f t="array" ref="AI93">IFERROR(INDEX('Forex Open'!$O$2:$O$226,MATCH(Input_PC!B93&amp;Input_PC!$B$1,'Forex Open'!$B$2:$B$226&amp;'Forex Open'!$G$2:$G$226,0)),"")</f>
        <v>3.5109900000000001</v>
      </c>
      <c r="BD93" s="232">
        <v>-126.15214788902722</v>
      </c>
      <c r="BE93" s="238">
        <f t="shared" si="20"/>
        <v>-2.5579538487363607E-13</v>
      </c>
      <c r="BG93" s="232"/>
    </row>
    <row r="94" spans="2:59" x14ac:dyDescent="0.2">
      <c r="B94" s="16" t="s">
        <v>1732</v>
      </c>
      <c r="C94" s="18">
        <v>43175</v>
      </c>
      <c r="D94" s="18" t="s">
        <v>1679</v>
      </c>
      <c r="E94" s="227">
        <v>700</v>
      </c>
      <c r="F94" s="11">
        <v>0.74572336900000002</v>
      </c>
      <c r="G94" s="11">
        <v>0.62910766299999998</v>
      </c>
      <c r="H94" s="11">
        <v>6.4286496999999998E-2</v>
      </c>
      <c r="I94" s="11">
        <v>4.7603885620000002</v>
      </c>
      <c r="J94" s="11">
        <v>6.2</v>
      </c>
      <c r="K94" s="244">
        <v>3.335</v>
      </c>
      <c r="L94" s="11" t="s">
        <v>1834</v>
      </c>
      <c r="M94" s="243">
        <v>1</v>
      </c>
      <c r="N94" s="11">
        <v>75.5</v>
      </c>
      <c r="O94" s="227">
        <v>1</v>
      </c>
      <c r="P94" s="3" t="s">
        <v>6</v>
      </c>
      <c r="Q94" s="3" t="s">
        <v>1534</v>
      </c>
      <c r="R94" s="227" t="s">
        <v>61</v>
      </c>
      <c r="S94" s="3" t="s">
        <v>110</v>
      </c>
      <c r="T94" s="3" t="s">
        <v>111</v>
      </c>
      <c r="U94" s="19" t="str">
        <f t="shared" si="12"/>
        <v>31-4-35-G5-27 CT</v>
      </c>
      <c r="V94" s="20">
        <f t="shared" si="13"/>
        <v>4340</v>
      </c>
      <c r="W94" s="20">
        <f>IF(O94=1,(N94/M94),N94+VLOOKUP(P94,Input_Mkt_Price!B:C,2,FALSE))</f>
        <v>75.5</v>
      </c>
      <c r="X94" s="20">
        <f>VLOOKUP(U94,Input_Preços_Diferencial!B:R,MATCH($Q94,Input_Preços_Diferencial!$B$4:$R$4,0),FALSE)</f>
        <v>7.5</v>
      </c>
      <c r="Y94" s="20">
        <f>VLOOKUP(P94,Input_Mkt_Price!B:C,2,FALSE)+X94</f>
        <v>87.61</v>
      </c>
      <c r="Z94" s="22">
        <f t="shared" si="14"/>
        <v>91204.301999999996</v>
      </c>
      <c r="AA94" s="194">
        <f>IF(O94&lt;&gt;2,(N94/M94)-VLOOKUP(P94,Input_Mkt_Price!B:C,2,FALSE),N94)</f>
        <v>-4.6099999999999994</v>
      </c>
      <c r="AB94" s="232">
        <f t="shared" si="15"/>
        <v>-3226.9999999999995</v>
      </c>
      <c r="AC94" s="230">
        <f t="shared" si="16"/>
        <v>5250</v>
      </c>
      <c r="AD94" s="340">
        <f t="shared" si="17"/>
        <v>-95680.508000000002</v>
      </c>
      <c r="AE94" s="340">
        <f>VLOOKUP(P94,Input_Mkt_Price!B:C,2,FALSE)*E94</f>
        <v>56077</v>
      </c>
      <c r="AF94" s="232">
        <f t="shared" si="18"/>
        <v>0</v>
      </c>
      <c r="AG94" s="45">
        <f t="shared" si="19"/>
        <v>319091.59940000001</v>
      </c>
      <c r="AH94" s="244"/>
      <c r="AI94" s="357" t="str">
        <f t="array" ref="AI94">IFERROR(INDEX('Forex Open'!$O$2:$O$226,MATCH(Input_PC!B94&amp;Input_PC!$B$1,'Forex Open'!$B$2:$B$226&amp;'Forex Open'!$G$2:$G$226,0)),"")</f>
        <v/>
      </c>
      <c r="BD94" s="232">
        <v>91204.302000000011</v>
      </c>
      <c r="BE94" s="238">
        <f t="shared" si="20"/>
        <v>0</v>
      </c>
      <c r="BG94" s="232"/>
    </row>
    <row r="95" spans="2:59" x14ac:dyDescent="0.2">
      <c r="B95" s="16" t="s">
        <v>1732</v>
      </c>
      <c r="C95" s="18">
        <v>43175</v>
      </c>
      <c r="D95" s="18" t="s">
        <v>1679</v>
      </c>
      <c r="E95" s="227">
        <v>700</v>
      </c>
      <c r="F95" s="11">
        <v>0.74572336900000002</v>
      </c>
      <c r="G95" s="11">
        <v>0.62910766299999998</v>
      </c>
      <c r="H95" s="11">
        <v>6.4286496999999998E-2</v>
      </c>
      <c r="I95" s="11">
        <v>4.7603885620000002</v>
      </c>
      <c r="J95" s="11">
        <v>6.2</v>
      </c>
      <c r="K95" s="244">
        <v>3.3563999999999998</v>
      </c>
      <c r="L95" s="11" t="s">
        <v>1834</v>
      </c>
      <c r="M95" s="243">
        <v>1</v>
      </c>
      <c r="N95" s="11">
        <v>75.5</v>
      </c>
      <c r="O95" s="227">
        <v>1</v>
      </c>
      <c r="P95" s="3" t="s">
        <v>6</v>
      </c>
      <c r="Q95" s="3" t="s">
        <v>109</v>
      </c>
      <c r="R95" s="227" t="s">
        <v>61</v>
      </c>
      <c r="S95" s="3" t="s">
        <v>110</v>
      </c>
      <c r="T95" s="3" t="s">
        <v>111</v>
      </c>
      <c r="U95" s="19" t="str">
        <f t="shared" si="12"/>
        <v>31-4-35-G5-27 CT</v>
      </c>
      <c r="V95" s="20">
        <f t="shared" si="13"/>
        <v>4340</v>
      </c>
      <c r="W95" s="20">
        <f>IF(O95=1,(N95/M95),N95+VLOOKUP(P95,Input_Mkt_Price!B:C,2,FALSE))</f>
        <v>75.5</v>
      </c>
      <c r="X95" s="20">
        <f>VLOOKUP(U95,Input_Preços_Diferencial!B:R,MATCH($Q95,Input_Preços_Diferencial!$B$4:$R$4,0),FALSE)</f>
        <v>5.25</v>
      </c>
      <c r="Y95" s="20">
        <f>VLOOKUP(P95,Input_Mkt_Price!B:C,2,FALSE)+X95</f>
        <v>85.36</v>
      </c>
      <c r="Z95" s="22">
        <f t="shared" si="14"/>
        <v>56481.851999999999</v>
      </c>
      <c r="AA95" s="194">
        <f>IF(O95&lt;&gt;2,(N95/M95)-VLOOKUP(P95,Input_Mkt_Price!B:C,2,FALSE),N95)</f>
        <v>-4.6099999999999994</v>
      </c>
      <c r="AB95" s="232">
        <f t="shared" si="15"/>
        <v>-3226.9999999999995</v>
      </c>
      <c r="AC95" s="230">
        <f t="shared" si="16"/>
        <v>3675</v>
      </c>
      <c r="AD95" s="340">
        <f t="shared" si="17"/>
        <v>-95680.508000000002</v>
      </c>
      <c r="AE95" s="340">
        <f>VLOOKUP(P95,Input_Mkt_Price!B:C,2,FALSE)*E95</f>
        <v>56077</v>
      </c>
      <c r="AF95" s="232">
        <f t="shared" si="18"/>
        <v>0</v>
      </c>
      <c r="AG95" s="45">
        <f t="shared" si="19"/>
        <v>321139.14369599998</v>
      </c>
      <c r="AH95" s="244"/>
      <c r="AI95" s="357" t="str">
        <f t="array" ref="AI95">IFERROR(INDEX('Forex Open'!$O$2:$O$226,MATCH(Input_PC!B95&amp;Input_PC!$B$1,'Forex Open'!$B$2:$B$226&amp;'Forex Open'!$G$2:$G$226,0)),"")</f>
        <v/>
      </c>
      <c r="BD95" s="232">
        <v>56481.85199999997</v>
      </c>
      <c r="BE95" s="238">
        <f t="shared" si="20"/>
        <v>0</v>
      </c>
      <c r="BG95" s="232"/>
    </row>
    <row r="96" spans="2:59" x14ac:dyDescent="0.2">
      <c r="B96" s="16" t="s">
        <v>1733</v>
      </c>
      <c r="C96" s="18">
        <v>43175</v>
      </c>
      <c r="D96" s="18" t="s">
        <v>1734</v>
      </c>
      <c r="E96" s="227">
        <v>750</v>
      </c>
      <c r="F96" s="11">
        <v>0.720615275</v>
      </c>
      <c r="G96" s="11">
        <v>0.60792595500000002</v>
      </c>
      <c r="H96" s="11">
        <v>6.2122006E-2</v>
      </c>
      <c r="I96" s="11">
        <v>3.5070942729999999</v>
      </c>
      <c r="J96" s="11">
        <v>4.9000000000000004</v>
      </c>
      <c r="K96" s="244">
        <v>3.4763999999999999</v>
      </c>
      <c r="L96" s="11" t="s">
        <v>1834</v>
      </c>
      <c r="M96" s="243">
        <v>1</v>
      </c>
      <c r="N96" s="11">
        <v>74</v>
      </c>
      <c r="O96" s="227">
        <v>1</v>
      </c>
      <c r="P96" s="3" t="s">
        <v>10</v>
      </c>
      <c r="Q96" s="3" t="s">
        <v>1536</v>
      </c>
      <c r="R96" s="227" t="s">
        <v>61</v>
      </c>
      <c r="S96" s="3" t="s">
        <v>110</v>
      </c>
      <c r="T96" s="3" t="s">
        <v>111</v>
      </c>
      <c r="U96" s="19" t="str">
        <f t="shared" si="12"/>
        <v>31-4-35-G5-27 CT</v>
      </c>
      <c r="V96" s="20">
        <f t="shared" si="13"/>
        <v>3675.0000000000005</v>
      </c>
      <c r="W96" s="20">
        <f>IF(O96=1,(N96/M96),N96+VLOOKUP(P96,Input_Mkt_Price!B:C,2,FALSE))</f>
        <v>74</v>
      </c>
      <c r="X96" s="20">
        <f>VLOOKUP(U96,Input_Preços_Diferencial!B:R,MATCH($Q96,Input_Preços_Diferencial!$B$4:$R$4,0),FALSE)</f>
        <v>6.5</v>
      </c>
      <c r="Y96" s="20">
        <f>VLOOKUP(P96,Input_Mkt_Price!B:C,2,FALSE)+X96</f>
        <v>81.5</v>
      </c>
      <c r="Z96" s="22">
        <f t="shared" si="14"/>
        <v>42989.69999999999</v>
      </c>
      <c r="AA96" s="194">
        <f>IF(O96&lt;&gt;2,(N96/M96)-VLOOKUP(P96,Input_Mkt_Price!B:C,2,FALSE),N96)</f>
        <v>-1</v>
      </c>
      <c r="AB96" s="232">
        <f t="shared" si="15"/>
        <v>-750</v>
      </c>
      <c r="AC96" s="230">
        <f t="shared" si="16"/>
        <v>4875</v>
      </c>
      <c r="AD96" s="340">
        <f t="shared" si="17"/>
        <v>-81019.785000000003</v>
      </c>
      <c r="AE96" s="340">
        <f>VLOOKUP(P96,Input_Mkt_Price!B:C,2,FALSE)*E96</f>
        <v>56250</v>
      </c>
      <c r="AF96" s="232">
        <f t="shared" si="18"/>
        <v>0</v>
      </c>
      <c r="AG96" s="45">
        <f t="shared" si="19"/>
        <v>281654.62542</v>
      </c>
      <c r="AH96" s="244"/>
      <c r="AI96" s="357" t="str">
        <f t="array" ref="AI96">IFERROR(INDEX('Forex Open'!$O$2:$O$226,MATCH(Input_PC!B96&amp;Input_PC!$B$1,'Forex Open'!$B$2:$B$226&amp;'Forex Open'!$G$2:$G$226,0)),"")</f>
        <v/>
      </c>
      <c r="BD96" s="232">
        <v>42989.7</v>
      </c>
      <c r="BE96" s="238">
        <f t="shared" si="20"/>
        <v>0</v>
      </c>
      <c r="BG96" s="232"/>
    </row>
    <row r="97" spans="2:59" x14ac:dyDescent="0.2">
      <c r="B97" s="16" t="s">
        <v>1735</v>
      </c>
      <c r="C97" s="18">
        <v>43180</v>
      </c>
      <c r="D97" s="18" t="s">
        <v>1736</v>
      </c>
      <c r="E97" s="227">
        <v>100</v>
      </c>
      <c r="F97" s="11">
        <v>0.70904844914110443</v>
      </c>
      <c r="G97" s="11">
        <v>0.59816794166334897</v>
      </c>
      <c r="H97" s="11">
        <v>6.1124866305267617E-2</v>
      </c>
      <c r="I97" s="11">
        <v>3.8279321232627761</v>
      </c>
      <c r="J97" s="11">
        <v>5.2</v>
      </c>
      <c r="K97" s="244">
        <v>3.5074999999999998</v>
      </c>
      <c r="L97" s="11" t="s">
        <v>1835</v>
      </c>
      <c r="M97" s="243">
        <v>3.4954999999999998</v>
      </c>
      <c r="N97" s="11">
        <v>255</v>
      </c>
      <c r="O97" s="227">
        <v>1</v>
      </c>
      <c r="P97" s="3" t="s">
        <v>10</v>
      </c>
      <c r="Q97" s="3" t="s">
        <v>1536</v>
      </c>
      <c r="R97" s="227" t="s">
        <v>61</v>
      </c>
      <c r="S97" s="3" t="s">
        <v>110</v>
      </c>
      <c r="T97" s="3" t="s">
        <v>111</v>
      </c>
      <c r="U97" s="19" t="str">
        <f t="shared" si="12"/>
        <v>31-4-35-G5-27 CT</v>
      </c>
      <c r="V97" s="20">
        <f t="shared" si="13"/>
        <v>520</v>
      </c>
      <c r="W97" s="20">
        <f>IF(O97=1,(N97/M97),N97+VLOOKUP(P97,Input_Mkt_Price!B:C,2,FALSE))</f>
        <v>72.950936918895721</v>
      </c>
      <c r="X97" s="20">
        <f>VLOOKUP(U97,Input_Preços_Diferencial!B:R,MATCH($Q97,Input_Preços_Diferencial!$B$4:$R$4,0),FALSE)</f>
        <v>6.5</v>
      </c>
      <c r="Y97" s="20">
        <f>VLOOKUP(P97,Input_Mkt_Price!B:C,2,FALSE)+X97</f>
        <v>81.5</v>
      </c>
      <c r="Z97" s="22">
        <f t="shared" si="14"/>
        <v>7383.344468602495</v>
      </c>
      <c r="AA97" s="194">
        <f>IF(O97&lt;&gt;2,(N97/M97)-VLOOKUP(P97,Input_Mkt_Price!B:C,2,FALSE),N97)</f>
        <v>-2.0490630811042791</v>
      </c>
      <c r="AB97" s="232">
        <f t="shared" si="15"/>
        <v>-204.90630811042791</v>
      </c>
      <c r="AC97" s="230">
        <f t="shared" si="16"/>
        <v>650</v>
      </c>
      <c r="AD97" s="340">
        <f t="shared" si="17"/>
        <v>-11464.023999999999</v>
      </c>
      <c r="AE97" s="340">
        <f>VLOOKUP(P97,Input_Mkt_Price!B:C,2,FALSE)*E97</f>
        <v>7500</v>
      </c>
      <c r="AF97" s="232">
        <f t="shared" si="18"/>
        <v>-562173</v>
      </c>
      <c r="AG97" s="45">
        <f t="shared" si="19"/>
        <v>40209.699399999998</v>
      </c>
      <c r="AH97" s="244"/>
      <c r="AI97" s="357">
        <f t="array" ref="AI97">IFERROR(INDEX('Forex Open'!$O$2:$O$226,MATCH(Input_PC!B97&amp;Input_PC!$B$1,'Forex Open'!$B$2:$B$226&amp;'Forex Open'!$G$2:$G$226,0)),"")</f>
        <v>3.5494400000000002</v>
      </c>
      <c r="BD97" s="232">
        <v>7383.3444686024905</v>
      </c>
      <c r="BE97" s="238">
        <f t="shared" si="20"/>
        <v>0</v>
      </c>
      <c r="BG97" s="232"/>
    </row>
    <row r="98" spans="2:59" x14ac:dyDescent="0.2">
      <c r="B98" s="16" t="s">
        <v>1737</v>
      </c>
      <c r="C98" s="18">
        <v>43180</v>
      </c>
      <c r="D98" s="18" t="s">
        <v>1594</v>
      </c>
      <c r="E98" s="227">
        <v>810</v>
      </c>
      <c r="F98" s="11">
        <v>0.74909260099999997</v>
      </c>
      <c r="G98" s="11">
        <v>0.63195001699999998</v>
      </c>
      <c r="H98" s="11">
        <v>6.4576947999999995E-2</v>
      </c>
      <c r="I98" s="11">
        <v>3.852842195</v>
      </c>
      <c r="J98" s="11">
        <v>5.3</v>
      </c>
      <c r="K98" s="244">
        <v>3.32</v>
      </c>
      <c r="L98" s="11" t="s">
        <v>1834</v>
      </c>
      <c r="M98" s="243">
        <v>1</v>
      </c>
      <c r="N98" s="11">
        <v>55</v>
      </c>
      <c r="O98" s="227">
        <v>1</v>
      </c>
      <c r="P98" s="3" t="s">
        <v>6</v>
      </c>
      <c r="Q98" s="3" t="s">
        <v>1534</v>
      </c>
      <c r="R98" s="227" t="s">
        <v>61</v>
      </c>
      <c r="S98" s="3" t="s">
        <v>110</v>
      </c>
      <c r="T98" s="3" t="s">
        <v>111</v>
      </c>
      <c r="U98" s="19" t="str">
        <f t="shared" si="12"/>
        <v>31-4-35-G5-27 CT</v>
      </c>
      <c r="V98" s="20">
        <f t="shared" si="13"/>
        <v>4293</v>
      </c>
      <c r="W98" s="20">
        <f>IF(O98=1,(N98/M98),N98+VLOOKUP(P98,Input_Mkt_Price!B:C,2,FALSE))</f>
        <v>55</v>
      </c>
      <c r="X98" s="20">
        <f>VLOOKUP(U98,Input_Preços_Diferencial!B:R,MATCH($Q98,Input_Preços_Diferencial!$B$4:$R$4,0),FALSE)</f>
        <v>7.5</v>
      </c>
      <c r="Y98" s="20">
        <f>VLOOKUP(P98,Input_Mkt_Price!B:C,2,FALSE)+X98</f>
        <v>87.61</v>
      </c>
      <c r="Z98" s="22">
        <f t="shared" si="14"/>
        <v>487681.77059999993</v>
      </c>
      <c r="AA98" s="194">
        <f>IF(O98&lt;&gt;2,(N98/M98)-VLOOKUP(P98,Input_Mkt_Price!B:C,2,FALSE),N98)</f>
        <v>-25.11</v>
      </c>
      <c r="AB98" s="232">
        <f t="shared" si="15"/>
        <v>-20339.099999999999</v>
      </c>
      <c r="AC98" s="230">
        <f t="shared" si="16"/>
        <v>6075</v>
      </c>
      <c r="AD98" s="340">
        <f t="shared" si="17"/>
        <v>-94644.336599999995</v>
      </c>
      <c r="AE98" s="340">
        <f>VLOOKUP(P98,Input_Mkt_Price!B:C,2,FALSE)*E98</f>
        <v>64889.1</v>
      </c>
      <c r="AF98" s="232">
        <f t="shared" si="18"/>
        <v>0</v>
      </c>
      <c r="AG98" s="45">
        <f t="shared" si="19"/>
        <v>314216.34696</v>
      </c>
      <c r="AH98" s="244"/>
      <c r="AI98" s="357" t="str">
        <f t="array" ref="AI98">IFERROR(INDEX('Forex Open'!$O$2:$O$226,MATCH(Input_PC!B98&amp;Input_PC!$B$1,'Forex Open'!$B$2:$B$226&amp;'Forex Open'!$G$2:$G$226,0)),"")</f>
        <v/>
      </c>
      <c r="BD98" s="232">
        <v>487681.77059999993</v>
      </c>
      <c r="BE98" s="238">
        <f t="shared" si="20"/>
        <v>0</v>
      </c>
      <c r="BG98" s="232"/>
    </row>
    <row r="99" spans="2:59" x14ac:dyDescent="0.2">
      <c r="B99" s="16" t="s">
        <v>1738</v>
      </c>
      <c r="C99" s="18">
        <v>43182</v>
      </c>
      <c r="D99" s="18" t="s">
        <v>1676</v>
      </c>
      <c r="E99" s="227">
        <v>1400</v>
      </c>
      <c r="F99" s="11">
        <v>0.71485698099999995</v>
      </c>
      <c r="G99" s="11">
        <v>0.603068139</v>
      </c>
      <c r="H99" s="11">
        <v>6.1625602000000002E-2</v>
      </c>
      <c r="I99" s="11">
        <v>4.563350346</v>
      </c>
      <c r="J99" s="11">
        <v>5.94</v>
      </c>
      <c r="K99" s="244">
        <v>3.4790000000000001</v>
      </c>
      <c r="L99" s="11" t="s">
        <v>1835</v>
      </c>
      <c r="M99" s="243">
        <v>3.4649999999999999</v>
      </c>
      <c r="N99" s="11">
        <v>255.5</v>
      </c>
      <c r="O99" s="227">
        <v>1</v>
      </c>
      <c r="P99" s="3" t="s">
        <v>10</v>
      </c>
      <c r="Q99" s="3" t="s">
        <v>1536</v>
      </c>
      <c r="R99" s="227" t="s">
        <v>61</v>
      </c>
      <c r="S99" s="3" t="s">
        <v>110</v>
      </c>
      <c r="T99" s="3" t="s">
        <v>111</v>
      </c>
      <c r="U99" s="19" t="str">
        <f t="shared" ref="U99:U130" si="21">S99&amp;" "&amp;T99</f>
        <v>31-4-35-G5-27 CT</v>
      </c>
      <c r="V99" s="20">
        <f t="shared" ref="V99:V130" si="22">J99*E99</f>
        <v>8316</v>
      </c>
      <c r="W99" s="20">
        <f>IF(O99=1,(N99/M99),N99+VLOOKUP(P99,Input_Mkt_Price!B:C,2,FALSE))</f>
        <v>73.737373737373744</v>
      </c>
      <c r="X99" s="20">
        <f>VLOOKUP(U99,Input_Preços_Diferencial!B:R,MATCH($Q99,Input_Preços_Diferencial!$B$4:$R$4,0),FALSE)</f>
        <v>6.5</v>
      </c>
      <c r="Y99" s="20">
        <f>VLOOKUP(P99,Input_Mkt_Price!B:C,2,FALSE)+X99</f>
        <v>81.5</v>
      </c>
      <c r="Z99" s="22">
        <f t="shared" ref="Z99:Z130" si="23">((Y99-W99)*E99-V99)*22.046</f>
        <v>56254.266020201801</v>
      </c>
      <c r="AA99" s="194">
        <f>IF(O99&lt;&gt;2,(N99/M99)-VLOOKUP(P99,Input_Mkt_Price!B:C,2,FALSE),N99)</f>
        <v>-1.2626262626262559</v>
      </c>
      <c r="AB99" s="232">
        <f t="shared" si="15"/>
        <v>-1767.6767676767581</v>
      </c>
      <c r="AC99" s="230">
        <f t="shared" si="16"/>
        <v>9100</v>
      </c>
      <c r="AD99" s="340">
        <f t="shared" si="17"/>
        <v>-183336.1992</v>
      </c>
      <c r="AE99" s="340">
        <f>VLOOKUP(P99,Input_Mkt_Price!B:C,2,FALSE)*E99</f>
        <v>105000</v>
      </c>
      <c r="AF99" s="232">
        <f t="shared" si="18"/>
        <v>-7885854.2000000002</v>
      </c>
      <c r="AG99" s="45">
        <f t="shared" si="19"/>
        <v>637820.85074399994</v>
      </c>
      <c r="AH99" s="244"/>
      <c r="AI99" s="357">
        <f t="array" ref="AI99">IFERROR(INDEX('Forex Open'!$O$2:$O$226,MATCH(Input_PC!B99&amp;Input_PC!$B$1,'Forex Open'!$B$2:$B$226&amp;'Forex Open'!$G$2:$G$226,0)),"")</f>
        <v>3.5652400000000002</v>
      </c>
      <c r="BD99" s="232">
        <v>56254.266020201816</v>
      </c>
      <c r="BE99" s="238">
        <f t="shared" si="20"/>
        <v>0</v>
      </c>
      <c r="BG99" s="232"/>
    </row>
    <row r="100" spans="2:59" x14ac:dyDescent="0.2">
      <c r="B100" s="16" t="s">
        <v>1739</v>
      </c>
      <c r="C100" s="18">
        <v>43182</v>
      </c>
      <c r="D100" s="18" t="s">
        <v>1594</v>
      </c>
      <c r="E100" s="227">
        <v>3265</v>
      </c>
      <c r="F100" s="11">
        <v>0.71485698099999995</v>
      </c>
      <c r="G100" s="11">
        <v>0.603068139</v>
      </c>
      <c r="H100" s="11">
        <v>6.1625602000000002E-2</v>
      </c>
      <c r="I100" s="11">
        <v>4.3938544761134297</v>
      </c>
      <c r="J100" s="11">
        <v>5.77</v>
      </c>
      <c r="K100" s="244">
        <v>3.4790000000000001</v>
      </c>
      <c r="L100" s="11" t="s">
        <v>1835</v>
      </c>
      <c r="M100" s="243">
        <v>3.4649999999999999</v>
      </c>
      <c r="N100" s="11">
        <v>255.5</v>
      </c>
      <c r="O100" s="227">
        <v>1</v>
      </c>
      <c r="P100" s="3" t="s">
        <v>10</v>
      </c>
      <c r="Q100" s="3" t="s">
        <v>1536</v>
      </c>
      <c r="R100" s="227" t="s">
        <v>61</v>
      </c>
      <c r="S100" s="3" t="s">
        <v>110</v>
      </c>
      <c r="T100" s="3" t="s">
        <v>111</v>
      </c>
      <c r="U100" s="19" t="str">
        <f t="shared" si="21"/>
        <v>31-4-35-G5-27 CT</v>
      </c>
      <c r="V100" s="20">
        <f t="shared" si="22"/>
        <v>18839.05</v>
      </c>
      <c r="W100" s="20">
        <f>IF(O100=1,(N100/M100),N100+VLOOKUP(P100,Input_Mkt_Price!B:C,2,FALSE))</f>
        <v>73.737373737373744</v>
      </c>
      <c r="X100" s="20">
        <f>VLOOKUP(U100,Input_Preços_Diferencial!B:R,MATCH($Q100,Input_Preços_Diferencial!$B$4:$R$4,0),FALSE)</f>
        <v>6.5</v>
      </c>
      <c r="Y100" s="20">
        <f>VLOOKUP(P100,Input_Mkt_Price!B:C,2,FALSE)+X100</f>
        <v>81.5</v>
      </c>
      <c r="Z100" s="22">
        <f t="shared" si="23"/>
        <v>143429.61698282778</v>
      </c>
      <c r="AA100" s="194">
        <f>IF(O100&lt;&gt;2,(N100/M100)-VLOOKUP(P100,Input_Mkt_Price!B:C,2,FALSE),N100)</f>
        <v>-1.2626262626262559</v>
      </c>
      <c r="AB100" s="232">
        <f t="shared" si="15"/>
        <v>-4122.4747474747255</v>
      </c>
      <c r="AC100" s="230">
        <f t="shared" si="16"/>
        <v>21222.5</v>
      </c>
      <c r="AD100" s="340">
        <f t="shared" si="17"/>
        <v>-415329.46410999994</v>
      </c>
      <c r="AE100" s="340">
        <f>VLOOKUP(P100,Input_Mkt_Price!B:C,2,FALSE)*E100</f>
        <v>244875</v>
      </c>
      <c r="AF100" s="232">
        <f t="shared" si="18"/>
        <v>-18390938.544999998</v>
      </c>
      <c r="AG100" s="45">
        <f t="shared" si="19"/>
        <v>1444918.0974276999</v>
      </c>
      <c r="AH100" s="244"/>
      <c r="AI100" s="357">
        <f t="array" ref="AI100">IFERROR(INDEX('Forex Open'!$O$2:$O$226,MATCH(Input_PC!B100&amp;Input_PC!$B$1,'Forex Open'!$B$2:$B$226&amp;'Forex Open'!$G$2:$G$226,0)),"")</f>
        <v>3.5652400000000002</v>
      </c>
      <c r="BD100" s="232">
        <v>143429.61698282789</v>
      </c>
      <c r="BE100" s="238">
        <f t="shared" si="20"/>
        <v>0</v>
      </c>
      <c r="BG100" s="232"/>
    </row>
    <row r="101" spans="2:59" x14ac:dyDescent="0.2">
      <c r="B101" s="16" t="s">
        <v>1740</v>
      </c>
      <c r="C101" s="18">
        <v>43182</v>
      </c>
      <c r="D101" s="18" t="s">
        <v>1595</v>
      </c>
      <c r="E101" s="227">
        <v>3360</v>
      </c>
      <c r="F101" s="11">
        <v>0.71485698099999995</v>
      </c>
      <c r="G101" s="11">
        <v>0.603068139</v>
      </c>
      <c r="H101" s="11">
        <v>6.1625602000000002E-2</v>
      </c>
      <c r="I101" s="11">
        <v>4.6285410653420396</v>
      </c>
      <c r="J101" s="11">
        <v>6.01</v>
      </c>
      <c r="K101" s="244">
        <v>3.4790000000000001</v>
      </c>
      <c r="L101" s="11" t="s">
        <v>1835</v>
      </c>
      <c r="M101" s="243">
        <v>3.4649999999999999</v>
      </c>
      <c r="N101" s="11">
        <v>255.5</v>
      </c>
      <c r="O101" s="227">
        <v>1</v>
      </c>
      <c r="P101" s="3" t="s">
        <v>10</v>
      </c>
      <c r="Q101" s="3" t="s">
        <v>1536</v>
      </c>
      <c r="R101" s="227" t="s">
        <v>61</v>
      </c>
      <c r="S101" s="3" t="s">
        <v>110</v>
      </c>
      <c r="T101" s="3" t="s">
        <v>111</v>
      </c>
      <c r="U101" s="19" t="str">
        <f t="shared" si="21"/>
        <v>31-4-35-G5-27 CT</v>
      </c>
      <c r="V101" s="20">
        <f t="shared" si="22"/>
        <v>20193.599999999999</v>
      </c>
      <c r="W101" s="20">
        <f>IF(O101=1,(N101/M101),N101+VLOOKUP(P101,Input_Mkt_Price!B:C,2,FALSE))</f>
        <v>73.737373737373744</v>
      </c>
      <c r="X101" s="20">
        <f>VLOOKUP(U101,Input_Preços_Diferencial!B:R,MATCH($Q101,Input_Preços_Diferencial!$B$4:$R$4,0),FALSE)</f>
        <v>6.5</v>
      </c>
      <c r="Y101" s="20">
        <f>VLOOKUP(P101,Input_Mkt_Price!B:C,2,FALSE)+X101</f>
        <v>81.5</v>
      </c>
      <c r="Z101" s="22">
        <f t="shared" si="23"/>
        <v>129825.01924848434</v>
      </c>
      <c r="AA101" s="194">
        <f>IF(O101&lt;&gt;2,(N101/M101)-VLOOKUP(P101,Input_Mkt_Price!B:C,2,FALSE),N101)</f>
        <v>-1.2626262626262559</v>
      </c>
      <c r="AB101" s="232">
        <f t="shared" si="15"/>
        <v>-4242.4242424242202</v>
      </c>
      <c r="AC101" s="230">
        <f t="shared" si="16"/>
        <v>21840</v>
      </c>
      <c r="AD101" s="340">
        <f t="shared" si="17"/>
        <v>-445192.14431999996</v>
      </c>
      <c r="AE101" s="340">
        <f>VLOOKUP(P101,Input_Mkt_Price!B:C,2,FALSE)*E101</f>
        <v>252000</v>
      </c>
      <c r="AF101" s="232">
        <f t="shared" si="18"/>
        <v>-18926050.079999998</v>
      </c>
      <c r="AG101" s="45">
        <f t="shared" si="19"/>
        <v>1548809.4193823999</v>
      </c>
      <c r="AH101" s="244"/>
      <c r="AI101" s="357">
        <f t="array" ref="AI101">IFERROR(INDEX('Forex Open'!$O$2:$O$226,MATCH(Input_PC!B101&amp;Input_PC!$B$1,'Forex Open'!$B$2:$B$226&amp;'Forex Open'!$G$2:$G$226,0)),"")</f>
        <v>3.5652400000000002</v>
      </c>
      <c r="BD101" s="232">
        <v>129825.01924848446</v>
      </c>
      <c r="BE101" s="238">
        <f t="shared" si="20"/>
        <v>1.1641532182693481E-10</v>
      </c>
      <c r="BG101" s="232"/>
    </row>
    <row r="102" spans="2:59" x14ac:dyDescent="0.2">
      <c r="B102" s="16" t="s">
        <v>1741</v>
      </c>
      <c r="C102" s="18">
        <v>43182</v>
      </c>
      <c r="D102" s="18" t="s">
        <v>1742</v>
      </c>
      <c r="E102" s="227">
        <v>375</v>
      </c>
      <c r="F102" s="11">
        <v>0.71485698099999995</v>
      </c>
      <c r="G102" s="11">
        <v>0.603068139</v>
      </c>
      <c r="H102" s="11">
        <v>6.1625602000000002E-2</v>
      </c>
      <c r="I102" s="11">
        <v>4.3938544761134297</v>
      </c>
      <c r="J102" s="11">
        <v>5.77</v>
      </c>
      <c r="K102" s="244">
        <v>3.4790000000000001</v>
      </c>
      <c r="L102" s="11" t="s">
        <v>1835</v>
      </c>
      <c r="M102" s="243">
        <v>3.4790000000000001</v>
      </c>
      <c r="N102" s="11">
        <v>255.5</v>
      </c>
      <c r="O102" s="227">
        <v>1</v>
      </c>
      <c r="P102" s="3" t="s">
        <v>10</v>
      </c>
      <c r="Q102" s="3" t="s">
        <v>1532</v>
      </c>
      <c r="R102" s="227" t="s">
        <v>61</v>
      </c>
      <c r="S102" s="3" t="s">
        <v>110</v>
      </c>
      <c r="T102" s="3" t="s">
        <v>111</v>
      </c>
      <c r="U102" s="19" t="str">
        <f t="shared" si="21"/>
        <v>31-4-35-G5-27 CT</v>
      </c>
      <c r="V102" s="20">
        <f t="shared" si="22"/>
        <v>2163.75</v>
      </c>
      <c r="W102" s="20">
        <f>IF(O102=1,(N102/M102),N102+VLOOKUP(P102,Input_Mkt_Price!B:C,2,FALSE))</f>
        <v>73.440643863179076</v>
      </c>
      <c r="X102" s="20">
        <f>VLOOKUP(U102,Input_Preços_Diferencial!B:R,MATCH($Q102,Input_Preços_Diferencial!$B$4:$R$4,0),FALSE)</f>
        <v>5.25</v>
      </c>
      <c r="Y102" s="20">
        <f>VLOOKUP(P102,Input_Mkt_Price!B:C,2,FALSE)+X102</f>
        <v>80.25</v>
      </c>
      <c r="Z102" s="22">
        <f t="shared" si="23"/>
        <v>8592.6170221327848</v>
      </c>
      <c r="AA102" s="194">
        <f>IF(O102&lt;&gt;2,(N102/M102)-VLOOKUP(P102,Input_Mkt_Price!B:C,2,FALSE),N102)</f>
        <v>-1.5593561368209237</v>
      </c>
      <c r="AB102" s="232">
        <f t="shared" si="15"/>
        <v>-584.75855130784635</v>
      </c>
      <c r="AC102" s="230">
        <f t="shared" si="16"/>
        <v>1968.75</v>
      </c>
      <c r="AD102" s="340">
        <f t="shared" si="17"/>
        <v>-47702.465250000001</v>
      </c>
      <c r="AE102" s="340">
        <f>VLOOKUP(P102,Input_Mkt_Price!B:C,2,FALSE)*E102</f>
        <v>28125</v>
      </c>
      <c r="AF102" s="232">
        <f t="shared" si="18"/>
        <v>-2112282.375</v>
      </c>
      <c r="AG102" s="45">
        <f t="shared" si="19"/>
        <v>165955.3710675</v>
      </c>
      <c r="AH102" s="244"/>
      <c r="AI102" s="357">
        <f t="array" ref="AI102">IFERROR(INDEX('Forex Open'!$O$2:$O$226,MATCH(Input_PC!B102&amp;Input_PC!$B$1,'Forex Open'!$B$2:$B$226&amp;'Forex Open'!$G$2:$G$226,0)),"")</f>
        <v>3.5652400000000002</v>
      </c>
      <c r="BD102" s="232">
        <v>8592.6170221327848</v>
      </c>
      <c r="BE102" s="238">
        <f t="shared" si="20"/>
        <v>0</v>
      </c>
      <c r="BG102" s="232"/>
    </row>
    <row r="103" spans="2:59" x14ac:dyDescent="0.2">
      <c r="B103" s="16" t="s">
        <v>1743</v>
      </c>
      <c r="C103" s="18">
        <v>43185</v>
      </c>
      <c r="D103" s="18" t="s">
        <v>1645</v>
      </c>
      <c r="E103" s="227">
        <v>300</v>
      </c>
      <c r="F103" s="11">
        <v>0.71784887728746538</v>
      </c>
      <c r="G103" s="11">
        <v>0.60559216492544266</v>
      </c>
      <c r="H103" s="11">
        <v>6.1883523904091832E-2</v>
      </c>
      <c r="I103" s="11">
        <v>5.5447637418066291</v>
      </c>
      <c r="J103" s="11">
        <v>6.93</v>
      </c>
      <c r="K103" s="244">
        <v>3.4645000000000001</v>
      </c>
      <c r="L103" s="11" t="s">
        <v>1834</v>
      </c>
      <c r="M103" s="243">
        <v>1</v>
      </c>
      <c r="N103" s="12">
        <v>-1</v>
      </c>
      <c r="O103" s="227">
        <v>2</v>
      </c>
      <c r="P103" s="3" t="s">
        <v>10</v>
      </c>
      <c r="Q103" s="3" t="s">
        <v>1536</v>
      </c>
      <c r="R103" s="227" t="s">
        <v>61</v>
      </c>
      <c r="S103" s="3" t="s">
        <v>110</v>
      </c>
      <c r="T103" s="3" t="s">
        <v>111</v>
      </c>
      <c r="U103" s="19" t="str">
        <f t="shared" si="21"/>
        <v>31-4-35-G5-27 CT</v>
      </c>
      <c r="V103" s="20">
        <f t="shared" si="22"/>
        <v>2079</v>
      </c>
      <c r="W103" s="20">
        <f>IF(O103=1,(N103/M103),N103+VLOOKUP(P103,Input_Mkt_Price!B:C,2,FALSE))</f>
        <v>74</v>
      </c>
      <c r="X103" s="20">
        <f>VLOOKUP(U103,Input_Preços_Diferencial!B:R,MATCH($Q103,Input_Preços_Diferencial!$B$4:$R$4,0),FALSE)</f>
        <v>6.5</v>
      </c>
      <c r="Y103" s="20">
        <f>VLOOKUP(P103,Input_Mkt_Price!B:C,2,FALSE)+X103</f>
        <v>81.5</v>
      </c>
      <c r="Z103" s="22">
        <f t="shared" si="23"/>
        <v>3769.866</v>
      </c>
      <c r="AA103" s="194">
        <f>IF(O103&lt;&gt;2,(N103/M103)-VLOOKUP(P103,Input_Mkt_Price!B:C,2,FALSE),N103)</f>
        <v>-1</v>
      </c>
      <c r="AB103" s="232">
        <f t="shared" si="15"/>
        <v>-300</v>
      </c>
      <c r="AC103" s="230">
        <f t="shared" si="16"/>
        <v>1950</v>
      </c>
      <c r="AD103" s="340">
        <f t="shared" si="17"/>
        <v>-45834.049800000001</v>
      </c>
      <c r="AE103" s="340">
        <f>VLOOKUP(P103,Input_Mkt_Price!B:C,2,FALSE)*E103</f>
        <v>22500</v>
      </c>
      <c r="AF103" s="232">
        <f t="shared" si="18"/>
        <v>0</v>
      </c>
      <c r="AG103" s="45">
        <f t="shared" si="19"/>
        <v>158790.624993</v>
      </c>
      <c r="AH103" s="244"/>
      <c r="AI103" s="357" t="str">
        <f t="array" ref="AI103">IFERROR(INDEX('Forex Open'!$O$2:$O$226,MATCH(Input_PC!B103&amp;Input_PC!$B$1,'Forex Open'!$B$2:$B$226&amp;'Forex Open'!$G$2:$G$226,0)),"")</f>
        <v/>
      </c>
      <c r="BD103" s="232">
        <v>3769.8660000000018</v>
      </c>
      <c r="BE103" s="238">
        <f t="shared" si="20"/>
        <v>0</v>
      </c>
      <c r="BG103" s="232"/>
    </row>
    <row r="104" spans="2:59" x14ac:dyDescent="0.2">
      <c r="B104" s="16" t="s">
        <v>1744</v>
      </c>
      <c r="C104" s="18">
        <v>43187</v>
      </c>
      <c r="D104" s="18" t="s">
        <v>1745</v>
      </c>
      <c r="E104" s="227">
        <v>1000</v>
      </c>
      <c r="F104" s="11">
        <v>0.71784887728746538</v>
      </c>
      <c r="G104" s="11">
        <v>0.60559216492544266</v>
      </c>
      <c r="H104" s="11">
        <v>6.1883523904091832E-2</v>
      </c>
      <c r="I104" s="11">
        <v>5.2447637418066302</v>
      </c>
      <c r="J104" s="11">
        <v>6.63</v>
      </c>
      <c r="K104" s="244">
        <v>3.4645000000000001</v>
      </c>
      <c r="L104" s="11" t="s">
        <v>1834</v>
      </c>
      <c r="M104" s="243">
        <v>1</v>
      </c>
      <c r="N104" s="11">
        <v>72</v>
      </c>
      <c r="O104" s="227">
        <v>1</v>
      </c>
      <c r="P104" s="3" t="s">
        <v>10</v>
      </c>
      <c r="Q104" s="3" t="s">
        <v>1532</v>
      </c>
      <c r="R104" s="227" t="s">
        <v>61</v>
      </c>
      <c r="S104" s="3" t="s">
        <v>110</v>
      </c>
      <c r="T104" s="3" t="s">
        <v>111</v>
      </c>
      <c r="U104" s="19" t="str">
        <f t="shared" si="21"/>
        <v>31-4-35-G5-27 CT</v>
      </c>
      <c r="V104" s="20">
        <f t="shared" si="22"/>
        <v>6630</v>
      </c>
      <c r="W104" s="20">
        <f>IF(O104=1,(N104/M104),N104+VLOOKUP(P104,Input_Mkt_Price!B:C,2,FALSE))</f>
        <v>72</v>
      </c>
      <c r="X104" s="20">
        <f>VLOOKUP(U104,Input_Preços_Diferencial!B:R,MATCH($Q104,Input_Preços_Diferencial!$B$4:$R$4,0),FALSE)</f>
        <v>5.25</v>
      </c>
      <c r="Y104" s="20">
        <f>VLOOKUP(P104,Input_Mkt_Price!B:C,2,FALSE)+X104</f>
        <v>80.25</v>
      </c>
      <c r="Z104" s="22">
        <f t="shared" si="23"/>
        <v>35714.519999999997</v>
      </c>
      <c r="AA104" s="194">
        <f>IF(O104&lt;&gt;2,(N104/M104)-VLOOKUP(P104,Input_Mkt_Price!B:C,2,FALSE),N104)</f>
        <v>-3</v>
      </c>
      <c r="AB104" s="232">
        <f t="shared" si="15"/>
        <v>-3000</v>
      </c>
      <c r="AC104" s="230">
        <f t="shared" si="16"/>
        <v>5250</v>
      </c>
      <c r="AD104" s="340">
        <f t="shared" si="17"/>
        <v>-146166.30599999998</v>
      </c>
      <c r="AE104" s="340">
        <f>VLOOKUP(P104,Input_Mkt_Price!B:C,2,FALSE)*E104</f>
        <v>75000</v>
      </c>
      <c r="AF104" s="232">
        <f t="shared" si="18"/>
        <v>0</v>
      </c>
      <c r="AG104" s="45">
        <f t="shared" si="19"/>
        <v>506388.57320999994</v>
      </c>
      <c r="AH104" s="244"/>
      <c r="AI104" s="357" t="str">
        <f t="array" ref="AI104">IFERROR(INDEX('Forex Open'!$O$2:$O$226,MATCH(Input_PC!B104&amp;Input_PC!$B$1,'Forex Open'!$B$2:$B$226&amp;'Forex Open'!$G$2:$G$226,0)),"")</f>
        <v/>
      </c>
      <c r="BD104" s="232">
        <v>35714.520000000019</v>
      </c>
      <c r="BE104" s="238">
        <f t="shared" si="20"/>
        <v>0</v>
      </c>
      <c r="BG104" s="232"/>
    </row>
    <row r="105" spans="2:59" x14ac:dyDescent="0.2">
      <c r="B105" s="16" t="s">
        <v>1746</v>
      </c>
      <c r="C105" s="18">
        <v>43188</v>
      </c>
      <c r="D105" s="18" t="s">
        <v>1719</v>
      </c>
      <c r="E105" s="227">
        <v>1200</v>
      </c>
      <c r="F105" s="11">
        <v>0.714241079</v>
      </c>
      <c r="G105" s="11">
        <v>0.60254855100000004</v>
      </c>
      <c r="H105" s="11">
        <v>6.1572506999999999E-2</v>
      </c>
      <c r="I105" s="11">
        <v>4.2207190089999997</v>
      </c>
      <c r="J105" s="11">
        <v>5.6</v>
      </c>
      <c r="K105" s="244">
        <v>3.4820000000000002</v>
      </c>
      <c r="L105" s="11" t="s">
        <v>1834</v>
      </c>
      <c r="M105" s="243">
        <v>1</v>
      </c>
      <c r="N105" s="12">
        <v>-0.5</v>
      </c>
      <c r="O105" s="227">
        <v>2</v>
      </c>
      <c r="P105" s="3" t="s">
        <v>10</v>
      </c>
      <c r="Q105" s="3" t="s">
        <v>1532</v>
      </c>
      <c r="R105" s="227" t="s">
        <v>61</v>
      </c>
      <c r="S105" s="3" t="s">
        <v>110</v>
      </c>
      <c r="T105" s="3" t="s">
        <v>111</v>
      </c>
      <c r="U105" s="19" t="str">
        <f t="shared" si="21"/>
        <v>31-4-35-G5-27 CT</v>
      </c>
      <c r="V105" s="20">
        <f t="shared" si="22"/>
        <v>6720</v>
      </c>
      <c r="W105" s="20">
        <f>IF(O105=1,(N105/M105),N105+VLOOKUP(P105,Input_Mkt_Price!B:C,2,FALSE))</f>
        <v>74.5</v>
      </c>
      <c r="X105" s="20">
        <f>VLOOKUP(U105,Input_Preços_Diferencial!B:R,MATCH($Q105,Input_Preços_Diferencial!$B$4:$R$4,0),FALSE)</f>
        <v>5.25</v>
      </c>
      <c r="Y105" s="20">
        <f>VLOOKUP(P105,Input_Mkt_Price!B:C,2,FALSE)+X105</f>
        <v>80.25</v>
      </c>
      <c r="Z105" s="22">
        <f t="shared" si="23"/>
        <v>3968.2799999999997</v>
      </c>
      <c r="AA105" s="194">
        <f>IF(O105&lt;&gt;2,(N105/M105)-VLOOKUP(P105,Input_Mkt_Price!B:C,2,FALSE),N105)</f>
        <v>-0.5</v>
      </c>
      <c r="AB105" s="232">
        <f t="shared" si="15"/>
        <v>-600</v>
      </c>
      <c r="AC105" s="230">
        <f t="shared" si="16"/>
        <v>6300</v>
      </c>
      <c r="AD105" s="340">
        <f t="shared" si="17"/>
        <v>-148150.46399999998</v>
      </c>
      <c r="AE105" s="340">
        <f>VLOOKUP(P105,Input_Mkt_Price!B:C,2,FALSE)*E105</f>
        <v>90000</v>
      </c>
      <c r="AF105" s="232">
        <f t="shared" si="18"/>
        <v>0</v>
      </c>
      <c r="AG105" s="45">
        <f t="shared" si="19"/>
        <v>515855.23584000004</v>
      </c>
      <c r="AH105" s="244"/>
      <c r="AI105" s="357" t="str">
        <f t="array" ref="AI105">IFERROR(INDEX('Forex Open'!$O$2:$O$226,MATCH(Input_PC!B105&amp;Input_PC!$B$1,'Forex Open'!$B$2:$B$226&amp;'Forex Open'!$G$2:$G$226,0)),"")</f>
        <v/>
      </c>
      <c r="BD105" s="232">
        <v>3968.2799999999988</v>
      </c>
      <c r="BE105" s="238">
        <f t="shared" si="20"/>
        <v>0</v>
      </c>
      <c r="BG105" s="232"/>
    </row>
    <row r="106" spans="2:59" x14ac:dyDescent="0.2">
      <c r="B106" s="16" t="s">
        <v>1746</v>
      </c>
      <c r="C106" s="18">
        <v>43188</v>
      </c>
      <c r="D106" s="18" t="s">
        <v>1719</v>
      </c>
      <c r="E106" s="227">
        <v>800</v>
      </c>
      <c r="F106" s="11">
        <v>0.714241079</v>
      </c>
      <c r="G106" s="11">
        <v>0.60254855100000004</v>
      </c>
      <c r="H106" s="11">
        <v>6.1572506999999999E-2</v>
      </c>
      <c r="I106" s="11">
        <v>4.2207190089999997</v>
      </c>
      <c r="J106" s="11">
        <v>5.6</v>
      </c>
      <c r="K106" s="244">
        <v>3.4820000000000002</v>
      </c>
      <c r="L106" s="11" t="s">
        <v>1834</v>
      </c>
      <c r="M106" s="243">
        <v>1</v>
      </c>
      <c r="N106" s="12">
        <v>-0.5</v>
      </c>
      <c r="O106" s="227">
        <v>2</v>
      </c>
      <c r="P106" s="3" t="s">
        <v>10</v>
      </c>
      <c r="Q106" s="3" t="s">
        <v>1536</v>
      </c>
      <c r="R106" s="227" t="s">
        <v>61</v>
      </c>
      <c r="S106" s="3" t="s">
        <v>110</v>
      </c>
      <c r="T106" s="3" t="s">
        <v>111</v>
      </c>
      <c r="U106" s="19" t="str">
        <f t="shared" si="21"/>
        <v>31-4-35-G5-27 CT</v>
      </c>
      <c r="V106" s="20">
        <f t="shared" si="22"/>
        <v>4480</v>
      </c>
      <c r="W106" s="20">
        <f>IF(O106=1,(N106/M106),N106+VLOOKUP(P106,Input_Mkt_Price!B:C,2,FALSE))</f>
        <v>74.5</v>
      </c>
      <c r="X106" s="20">
        <f>VLOOKUP(U106,Input_Preços_Diferencial!B:R,MATCH($Q106,Input_Preços_Diferencial!$B$4:$R$4,0),FALSE)</f>
        <v>6.5</v>
      </c>
      <c r="Y106" s="20">
        <f>VLOOKUP(P106,Input_Mkt_Price!B:C,2,FALSE)+X106</f>
        <v>81.5</v>
      </c>
      <c r="Z106" s="22">
        <f t="shared" si="23"/>
        <v>24691.52</v>
      </c>
      <c r="AA106" s="194">
        <f>IF(O106&lt;&gt;2,(N106/M106)-VLOOKUP(P106,Input_Mkt_Price!B:C,2,FALSE),N106)</f>
        <v>-0.5</v>
      </c>
      <c r="AB106" s="232">
        <f t="shared" si="15"/>
        <v>-400</v>
      </c>
      <c r="AC106" s="230">
        <f t="shared" si="16"/>
        <v>5200</v>
      </c>
      <c r="AD106" s="340">
        <f t="shared" si="17"/>
        <v>-98766.975999999995</v>
      </c>
      <c r="AE106" s="340">
        <f>VLOOKUP(P106,Input_Mkt_Price!B:C,2,FALSE)*E106</f>
        <v>60000</v>
      </c>
      <c r="AF106" s="232">
        <f t="shared" si="18"/>
        <v>0</v>
      </c>
      <c r="AG106" s="45">
        <f t="shared" si="19"/>
        <v>343903.49056000001</v>
      </c>
      <c r="AH106" s="244"/>
      <c r="AI106" s="357" t="str">
        <f t="array" ref="AI106">IFERROR(INDEX('Forex Open'!$O$2:$O$226,MATCH(Input_PC!B106&amp;Input_PC!$B$1,'Forex Open'!$B$2:$B$226&amp;'Forex Open'!$G$2:$G$226,0)),"")</f>
        <v/>
      </c>
      <c r="BD106" s="232">
        <v>24691.520000000004</v>
      </c>
      <c r="BE106" s="238">
        <f t="shared" si="20"/>
        <v>0</v>
      </c>
      <c r="BG106" s="232"/>
    </row>
    <row r="107" spans="2:59" x14ac:dyDescent="0.2">
      <c r="B107" s="16" t="s">
        <v>1747</v>
      </c>
      <c r="C107" s="18">
        <v>43188</v>
      </c>
      <c r="D107" s="18" t="s">
        <v>1719</v>
      </c>
      <c r="E107" s="227">
        <v>600</v>
      </c>
      <c r="F107" s="11">
        <v>0.73962451600000001</v>
      </c>
      <c r="G107" s="11">
        <v>0.62396254399999995</v>
      </c>
      <c r="H107" s="11">
        <v>6.3760733999999999E-2</v>
      </c>
      <c r="I107" s="11">
        <v>3.8850838080000001</v>
      </c>
      <c r="J107" s="11">
        <v>5.31</v>
      </c>
      <c r="K107" s="244">
        <v>3.3624999999999998</v>
      </c>
      <c r="L107" s="11" t="s">
        <v>1834</v>
      </c>
      <c r="M107" s="243">
        <v>1</v>
      </c>
      <c r="N107" s="12">
        <v>-0.5</v>
      </c>
      <c r="O107" s="227">
        <v>2</v>
      </c>
      <c r="P107" s="3" t="s">
        <v>6</v>
      </c>
      <c r="Q107" s="3" t="s">
        <v>109</v>
      </c>
      <c r="R107" s="227" t="s">
        <v>61</v>
      </c>
      <c r="S107" s="3" t="s">
        <v>110</v>
      </c>
      <c r="T107" s="3" t="s">
        <v>111</v>
      </c>
      <c r="U107" s="19" t="str">
        <f t="shared" si="21"/>
        <v>31-4-35-G5-27 CT</v>
      </c>
      <c r="V107" s="20">
        <f t="shared" si="22"/>
        <v>3185.9999999999995</v>
      </c>
      <c r="W107" s="20">
        <f>IF(O107=1,(N107/M107),N107+VLOOKUP(P107,Input_Mkt_Price!B:C,2,FALSE))</f>
        <v>79.61</v>
      </c>
      <c r="X107" s="20">
        <f>VLOOKUP(U107,Input_Preços_Diferencial!B:R,MATCH($Q107,Input_Preços_Diferencial!$B$4:$R$4,0),FALSE)</f>
        <v>5.25</v>
      </c>
      <c r="Y107" s="20">
        <f>VLOOKUP(P107,Input_Mkt_Price!B:C,2,FALSE)+X107</f>
        <v>85.36</v>
      </c>
      <c r="Z107" s="22">
        <f t="shared" si="23"/>
        <v>5820.1440000000102</v>
      </c>
      <c r="AA107" s="194">
        <f>IF(O107&lt;&gt;2,(N107/M107)-VLOOKUP(P107,Input_Mkt_Price!B:C,2,FALSE),N107)</f>
        <v>-0.5</v>
      </c>
      <c r="AB107" s="232">
        <f t="shared" si="15"/>
        <v>-300</v>
      </c>
      <c r="AC107" s="230">
        <f t="shared" si="16"/>
        <v>3150</v>
      </c>
      <c r="AD107" s="340">
        <f t="shared" si="17"/>
        <v>-70239.19319999998</v>
      </c>
      <c r="AE107" s="340">
        <f>VLOOKUP(P107,Input_Mkt_Price!B:C,2,FALSE)*E107</f>
        <v>48066</v>
      </c>
      <c r="AF107" s="232">
        <f t="shared" si="18"/>
        <v>0</v>
      </c>
      <c r="AG107" s="45">
        <f t="shared" si="19"/>
        <v>236177.14454999994</v>
      </c>
      <c r="AH107" s="244"/>
      <c r="AI107" s="357" t="str">
        <f t="array" ref="AI107">IFERROR(INDEX('Forex Open'!$O$2:$O$226,MATCH(Input_PC!B107&amp;Input_PC!$B$1,'Forex Open'!$B$2:$B$226&amp;'Forex Open'!$G$2:$G$226,0)),"")</f>
        <v/>
      </c>
      <c r="BD107" s="232">
        <v>5820.1440000000148</v>
      </c>
      <c r="BE107" s="238">
        <f t="shared" si="20"/>
        <v>0</v>
      </c>
      <c r="BG107" s="232"/>
    </row>
    <row r="108" spans="2:59" x14ac:dyDescent="0.2">
      <c r="B108" s="16" t="s">
        <v>1747</v>
      </c>
      <c r="C108" s="18">
        <v>43188</v>
      </c>
      <c r="D108" s="18" t="s">
        <v>1719</v>
      </c>
      <c r="E108" s="227">
        <v>400</v>
      </c>
      <c r="F108" s="11">
        <v>0.73962451600000001</v>
      </c>
      <c r="G108" s="11">
        <v>0.62396254399999995</v>
      </c>
      <c r="H108" s="11">
        <v>6.3760733999999999E-2</v>
      </c>
      <c r="I108" s="11">
        <v>3.8850838080000001</v>
      </c>
      <c r="J108" s="11">
        <v>5.31</v>
      </c>
      <c r="K108" s="244">
        <v>3.3624999999999998</v>
      </c>
      <c r="L108" s="11" t="s">
        <v>1834</v>
      </c>
      <c r="M108" s="243">
        <v>1</v>
      </c>
      <c r="N108" s="12">
        <v>-0.5</v>
      </c>
      <c r="O108" s="227">
        <v>2</v>
      </c>
      <c r="P108" s="3" t="s">
        <v>6</v>
      </c>
      <c r="Q108" s="3" t="s">
        <v>1534</v>
      </c>
      <c r="R108" s="227" t="s">
        <v>61</v>
      </c>
      <c r="S108" s="3" t="s">
        <v>110</v>
      </c>
      <c r="T108" s="3" t="s">
        <v>111</v>
      </c>
      <c r="U108" s="19" t="str">
        <f t="shared" si="21"/>
        <v>31-4-35-G5-27 CT</v>
      </c>
      <c r="V108" s="20">
        <f t="shared" si="22"/>
        <v>2124</v>
      </c>
      <c r="W108" s="20">
        <f>IF(O108=1,(N108/M108),N108+VLOOKUP(P108,Input_Mkt_Price!B:C,2,FALSE))</f>
        <v>79.61</v>
      </c>
      <c r="X108" s="20">
        <f>VLOOKUP(U108,Input_Preços_Diferencial!B:R,MATCH($Q108,Input_Preços_Diferencial!$B$4:$R$4,0),FALSE)</f>
        <v>7.5</v>
      </c>
      <c r="Y108" s="20">
        <f>VLOOKUP(P108,Input_Mkt_Price!B:C,2,FALSE)+X108</f>
        <v>87.61</v>
      </c>
      <c r="Z108" s="22">
        <f t="shared" si="23"/>
        <v>23721.495999999999</v>
      </c>
      <c r="AA108" s="194">
        <f>IF(O108&lt;&gt;2,(N108/M108)-VLOOKUP(P108,Input_Mkt_Price!B:C,2,FALSE),N108)</f>
        <v>-0.5</v>
      </c>
      <c r="AB108" s="232">
        <f t="shared" si="15"/>
        <v>-200</v>
      </c>
      <c r="AC108" s="230">
        <f t="shared" si="16"/>
        <v>3000</v>
      </c>
      <c r="AD108" s="340">
        <f t="shared" si="17"/>
        <v>-46826.128799999999</v>
      </c>
      <c r="AE108" s="340">
        <f>VLOOKUP(P108,Input_Mkt_Price!B:C,2,FALSE)*E108</f>
        <v>32044</v>
      </c>
      <c r="AF108" s="232">
        <f t="shared" si="18"/>
        <v>0</v>
      </c>
      <c r="AG108" s="45">
        <f t="shared" si="19"/>
        <v>157451.42969999998</v>
      </c>
      <c r="AH108" s="244"/>
      <c r="AI108" s="357" t="str">
        <f t="array" ref="AI108">IFERROR(INDEX('Forex Open'!$O$2:$O$226,MATCH(Input_PC!B108&amp;Input_PC!$B$1,'Forex Open'!$B$2:$B$226&amp;'Forex Open'!$G$2:$G$226,0)),"")</f>
        <v/>
      </c>
      <c r="BD108" s="232">
        <v>23721.495999999999</v>
      </c>
      <c r="BE108" s="238">
        <f t="shared" si="20"/>
        <v>0</v>
      </c>
      <c r="BG108" s="232"/>
    </row>
    <row r="109" spans="2:59" x14ac:dyDescent="0.2">
      <c r="B109" s="16" t="s">
        <v>1748</v>
      </c>
      <c r="C109" s="18">
        <v>43188</v>
      </c>
      <c r="D109" s="18" t="s">
        <v>1749</v>
      </c>
      <c r="E109" s="227">
        <v>1100</v>
      </c>
      <c r="F109" s="11">
        <v>0.71899029643319556</v>
      </c>
      <c r="G109" s="11">
        <v>0.60655508973234928</v>
      </c>
      <c r="H109" s="11">
        <v>6.1981922106309977E-2</v>
      </c>
      <c r="I109" s="11">
        <v>4.1438756782744228</v>
      </c>
      <c r="J109" s="11">
        <v>5.53</v>
      </c>
      <c r="K109" s="244">
        <v>3.4590000000000001</v>
      </c>
      <c r="L109" s="11" t="s">
        <v>1834</v>
      </c>
      <c r="M109" s="243">
        <v>1</v>
      </c>
      <c r="N109" s="12">
        <v>-1.5</v>
      </c>
      <c r="O109" s="227">
        <v>2</v>
      </c>
      <c r="P109" s="3" t="s">
        <v>10</v>
      </c>
      <c r="Q109" s="3" t="s">
        <v>1532</v>
      </c>
      <c r="R109" s="227" t="s">
        <v>61</v>
      </c>
      <c r="S109" s="3" t="s">
        <v>110</v>
      </c>
      <c r="T109" s="3" t="s">
        <v>111</v>
      </c>
      <c r="U109" s="19" t="str">
        <f t="shared" si="21"/>
        <v>31-4-35-G5-27 CT</v>
      </c>
      <c r="V109" s="20">
        <f t="shared" si="22"/>
        <v>6083</v>
      </c>
      <c r="W109" s="20">
        <f>IF(O109=1,(N109/M109),N109+VLOOKUP(P109,Input_Mkt_Price!B:C,2,FALSE))</f>
        <v>73.5</v>
      </c>
      <c r="X109" s="20">
        <f>VLOOKUP(U109,Input_Preços_Diferencial!B:R,MATCH($Q109,Input_Preços_Diferencial!$B$4:$R$4,0),FALSE)</f>
        <v>5.25</v>
      </c>
      <c r="Y109" s="20">
        <f>VLOOKUP(P109,Input_Mkt_Price!B:C,2,FALSE)+X109</f>
        <v>80.25</v>
      </c>
      <c r="Z109" s="22">
        <f t="shared" si="23"/>
        <v>29585.732</v>
      </c>
      <c r="AA109" s="194">
        <f>IF(O109&lt;&gt;2,(N109/M109)-VLOOKUP(P109,Input_Mkt_Price!B:C,2,FALSE),N109)</f>
        <v>-1.5</v>
      </c>
      <c r="AB109" s="232">
        <f t="shared" si="15"/>
        <v>-1650</v>
      </c>
      <c r="AC109" s="230">
        <f t="shared" si="16"/>
        <v>5775</v>
      </c>
      <c r="AD109" s="340">
        <f t="shared" si="17"/>
        <v>-134107.03459999998</v>
      </c>
      <c r="AE109" s="340">
        <f>VLOOKUP(P109,Input_Mkt_Price!B:C,2,FALSE)*E109</f>
        <v>82500</v>
      </c>
      <c r="AF109" s="232">
        <f t="shared" si="18"/>
        <v>0</v>
      </c>
      <c r="AG109" s="45">
        <f t="shared" si="19"/>
        <v>463872.024462</v>
      </c>
      <c r="AH109" s="244"/>
      <c r="AI109" s="357" t="str">
        <f t="array" ref="AI109">IFERROR(INDEX('Forex Open'!$O$2:$O$226,MATCH(Input_PC!B109&amp;Input_PC!$B$1,'Forex Open'!$B$2:$B$226&amp;'Forex Open'!$G$2:$G$226,0)),"")</f>
        <v/>
      </c>
      <c r="BD109" s="232">
        <v>29585.731999999989</v>
      </c>
      <c r="BE109" s="238">
        <f t="shared" si="20"/>
        <v>0</v>
      </c>
      <c r="BG109" s="232"/>
    </row>
    <row r="110" spans="2:59" x14ac:dyDescent="0.2">
      <c r="B110" s="16" t="s">
        <v>1750</v>
      </c>
      <c r="C110" s="18">
        <v>43188</v>
      </c>
      <c r="D110" s="18" t="s">
        <v>1682</v>
      </c>
      <c r="E110" s="227">
        <v>125</v>
      </c>
      <c r="F110" s="11">
        <v>0.71919821728236666</v>
      </c>
      <c r="G110" s="11">
        <v>0.6067304960625205</v>
      </c>
      <c r="H110" s="11">
        <v>6.1999846317445394E-2</v>
      </c>
      <c r="I110" s="11">
        <v>3.4105039428836079</v>
      </c>
      <c r="J110" s="11">
        <v>4.8</v>
      </c>
      <c r="K110" s="244">
        <v>3.4580000000000002</v>
      </c>
      <c r="L110" s="11" t="s">
        <v>1834</v>
      </c>
      <c r="M110" s="243">
        <v>1</v>
      </c>
      <c r="N110" s="11">
        <v>0</v>
      </c>
      <c r="O110" s="227">
        <v>2</v>
      </c>
      <c r="P110" s="3" t="s">
        <v>10</v>
      </c>
      <c r="Q110" s="3" t="s">
        <v>1532</v>
      </c>
      <c r="R110" s="227" t="s">
        <v>61</v>
      </c>
      <c r="S110" s="3" t="s">
        <v>110</v>
      </c>
      <c r="T110" s="3" t="s">
        <v>111</v>
      </c>
      <c r="U110" s="19" t="str">
        <f t="shared" si="21"/>
        <v>31-4-35-G5-27 CT</v>
      </c>
      <c r="V110" s="20">
        <f t="shared" si="22"/>
        <v>600</v>
      </c>
      <c r="W110" s="20">
        <f>IF(O110=1,(N110/M110),N110+VLOOKUP(P110,Input_Mkt_Price!B:C,2,FALSE))</f>
        <v>75</v>
      </c>
      <c r="X110" s="20">
        <f>VLOOKUP(U110,Input_Preços_Diferencial!B:R,MATCH($Q110,Input_Preços_Diferencial!$B$4:$R$4,0),FALSE)</f>
        <v>5.25</v>
      </c>
      <c r="Y110" s="20">
        <f>VLOOKUP(P110,Input_Mkt_Price!B:C,2,FALSE)+X110</f>
        <v>80.25</v>
      </c>
      <c r="Z110" s="22">
        <f t="shared" si="23"/>
        <v>1240.0874999999999</v>
      </c>
      <c r="AA110" s="194">
        <f>IF(O110&lt;&gt;2,(N110/M110)-VLOOKUP(P110,Input_Mkt_Price!B:C,2,FALSE),N110)</f>
        <v>0</v>
      </c>
      <c r="AB110" s="232">
        <f t="shared" si="15"/>
        <v>0</v>
      </c>
      <c r="AC110" s="230">
        <f t="shared" si="16"/>
        <v>656.25</v>
      </c>
      <c r="AD110" s="340">
        <f t="shared" si="17"/>
        <v>-13227.72</v>
      </c>
      <c r="AE110" s="340">
        <f>VLOOKUP(P110,Input_Mkt_Price!B:C,2,FALSE)*E110</f>
        <v>9375</v>
      </c>
      <c r="AF110" s="232">
        <f t="shared" si="18"/>
        <v>0</v>
      </c>
      <c r="AG110" s="45">
        <f t="shared" si="19"/>
        <v>45741.040800000002</v>
      </c>
      <c r="AH110" s="244"/>
      <c r="AI110" s="357" t="str">
        <f t="array" ref="AI110">IFERROR(INDEX('Forex Open'!$O$2:$O$226,MATCH(Input_PC!B110&amp;Input_PC!$B$1,'Forex Open'!$B$2:$B$226&amp;'Forex Open'!$G$2:$G$226,0)),"")</f>
        <v/>
      </c>
      <c r="BD110" s="232">
        <v>1240.0874999999996</v>
      </c>
      <c r="BE110" s="238">
        <f t="shared" si="20"/>
        <v>0</v>
      </c>
      <c r="BG110" s="232"/>
    </row>
    <row r="111" spans="2:59" x14ac:dyDescent="0.2">
      <c r="B111" s="16" t="s">
        <v>1751</v>
      </c>
      <c r="C111" s="18">
        <v>43194</v>
      </c>
      <c r="D111" s="18" t="s">
        <v>1615</v>
      </c>
      <c r="E111" s="227">
        <v>800</v>
      </c>
      <c r="F111" s="11">
        <v>0.73254416358245178</v>
      </c>
      <c r="G111" s="11">
        <v>0.61798941248429928</v>
      </c>
      <c r="H111" s="11">
        <v>6.3150358929521699E-2</v>
      </c>
      <c r="I111" s="11">
        <v>3.8746137577914799</v>
      </c>
      <c r="J111" s="11">
        <v>5.29</v>
      </c>
      <c r="K111" s="244">
        <v>3.395</v>
      </c>
      <c r="L111" s="11" t="s">
        <v>1834</v>
      </c>
      <c r="M111" s="243">
        <v>1</v>
      </c>
      <c r="N111" s="11">
        <v>72.7</v>
      </c>
      <c r="O111" s="227">
        <v>1</v>
      </c>
      <c r="P111" s="3" t="s">
        <v>6</v>
      </c>
      <c r="Q111" s="3" t="s">
        <v>1534</v>
      </c>
      <c r="R111" s="227" t="s">
        <v>61</v>
      </c>
      <c r="S111" s="3" t="s">
        <v>110</v>
      </c>
      <c r="T111" s="3" t="s">
        <v>111</v>
      </c>
      <c r="U111" s="19" t="str">
        <f t="shared" si="21"/>
        <v>31-4-35-G5-27 CT</v>
      </c>
      <c r="V111" s="20">
        <f t="shared" si="22"/>
        <v>4232</v>
      </c>
      <c r="W111" s="20">
        <f>IF(O111=1,(N111/M111),N111+VLOOKUP(P111,Input_Mkt_Price!B:C,2,FALSE))</f>
        <v>72.7</v>
      </c>
      <c r="X111" s="20">
        <f>VLOOKUP(U111,Input_Preços_Diferencial!B:R,MATCH($Q111,Input_Preços_Diferencial!$B$4:$R$4,0),FALSE)</f>
        <v>7.5</v>
      </c>
      <c r="Y111" s="20">
        <f>VLOOKUP(P111,Input_Mkt_Price!B:C,2,FALSE)+X111</f>
        <v>87.61</v>
      </c>
      <c r="Z111" s="22">
        <f t="shared" si="23"/>
        <v>169666.01599999992</v>
      </c>
      <c r="AA111" s="194">
        <f>IF(O111&lt;&gt;2,(N111/M111)-VLOOKUP(P111,Input_Mkt_Price!B:C,2,FALSE),N111)</f>
        <v>-7.4099999999999966</v>
      </c>
      <c r="AB111" s="232">
        <f t="shared" si="15"/>
        <v>-5927.9999999999973</v>
      </c>
      <c r="AC111" s="230">
        <f t="shared" si="16"/>
        <v>6000</v>
      </c>
      <c r="AD111" s="340">
        <f t="shared" si="17"/>
        <v>-93299.518400000001</v>
      </c>
      <c r="AE111" s="340">
        <f>VLOOKUP(P111,Input_Mkt_Price!B:C,2,FALSE)*E111</f>
        <v>64088</v>
      </c>
      <c r="AF111" s="232">
        <f t="shared" si="18"/>
        <v>0</v>
      </c>
      <c r="AG111" s="45">
        <f t="shared" si="19"/>
        <v>316748.99143999995</v>
      </c>
      <c r="AH111" s="244"/>
      <c r="AI111" s="357" t="str">
        <f t="array" ref="AI111">IFERROR(INDEX('Forex Open'!$O$2:$O$226,MATCH(Input_PC!B111&amp;Input_PC!$B$1,'Forex Open'!$B$2:$B$226&amp;'Forex Open'!$G$2:$G$226,0)),"")</f>
        <v/>
      </c>
      <c r="BD111" s="232">
        <v>169666.01599999992</v>
      </c>
      <c r="BE111" s="238">
        <f t="shared" si="20"/>
        <v>0</v>
      </c>
      <c r="BG111" s="232"/>
    </row>
    <row r="112" spans="2:59" x14ac:dyDescent="0.2">
      <c r="B112" s="16" t="s">
        <v>1752</v>
      </c>
      <c r="C112" s="18">
        <v>43194</v>
      </c>
      <c r="D112" s="18" t="s">
        <v>1690</v>
      </c>
      <c r="E112" s="227">
        <v>500</v>
      </c>
      <c r="F112" s="11">
        <v>0.7111774193201098</v>
      </c>
      <c r="G112" s="11">
        <v>0.5999639849540167</v>
      </c>
      <c r="H112" s="11">
        <v>6.1308398217250842E-2</v>
      </c>
      <c r="I112" s="11">
        <v>3.6967444082071248</v>
      </c>
      <c r="J112" s="11">
        <v>5.07</v>
      </c>
      <c r="K112" s="244">
        <v>3.4969999999999999</v>
      </c>
      <c r="L112" s="11" t="s">
        <v>1834</v>
      </c>
      <c r="M112" s="243">
        <v>1</v>
      </c>
      <c r="N112" s="11">
        <v>73</v>
      </c>
      <c r="O112" s="227">
        <v>1</v>
      </c>
      <c r="P112" s="3" t="s">
        <v>10</v>
      </c>
      <c r="Q112" s="3" t="s">
        <v>1536</v>
      </c>
      <c r="R112" s="227" t="s">
        <v>61</v>
      </c>
      <c r="S112" s="3" t="s">
        <v>110</v>
      </c>
      <c r="T112" s="3" t="s">
        <v>111</v>
      </c>
      <c r="U112" s="19" t="str">
        <f t="shared" si="21"/>
        <v>31-4-35-G5-27 CT</v>
      </c>
      <c r="V112" s="20">
        <f t="shared" si="22"/>
        <v>2535</v>
      </c>
      <c r="W112" s="20">
        <f>IF(O112=1,(N112/M112),N112+VLOOKUP(P112,Input_Mkt_Price!B:C,2,FALSE))</f>
        <v>73</v>
      </c>
      <c r="X112" s="20">
        <f>VLOOKUP(U112,Input_Preços_Diferencial!B:R,MATCH($Q112,Input_Preços_Diferencial!$B$4:$R$4,0),FALSE)</f>
        <v>6.5</v>
      </c>
      <c r="Y112" s="20">
        <f>VLOOKUP(P112,Input_Mkt_Price!B:C,2,FALSE)+X112</f>
        <v>81.5</v>
      </c>
      <c r="Z112" s="22">
        <f t="shared" si="23"/>
        <v>37808.89</v>
      </c>
      <c r="AA112" s="194">
        <f>IF(O112&lt;&gt;2,(N112/M112)-VLOOKUP(P112,Input_Mkt_Price!B:C,2,FALSE),N112)</f>
        <v>-2</v>
      </c>
      <c r="AB112" s="232">
        <f t="shared" si="15"/>
        <v>-1000</v>
      </c>
      <c r="AC112" s="230">
        <f t="shared" si="16"/>
        <v>3250</v>
      </c>
      <c r="AD112" s="340">
        <f t="shared" si="17"/>
        <v>-55887.116999999998</v>
      </c>
      <c r="AE112" s="340">
        <f>VLOOKUP(P112,Input_Mkt_Price!B:C,2,FALSE)*E112</f>
        <v>37500</v>
      </c>
      <c r="AF112" s="232">
        <f t="shared" si="18"/>
        <v>0</v>
      </c>
      <c r="AG112" s="45">
        <f t="shared" si="19"/>
        <v>195435.47516999999</v>
      </c>
      <c r="AH112" s="244"/>
      <c r="AI112" s="357" t="str">
        <f t="array" ref="AI112">IFERROR(INDEX('Forex Open'!$O$2:$O$226,MATCH(Input_PC!B112&amp;Input_PC!$B$1,'Forex Open'!$B$2:$B$226&amp;'Forex Open'!$G$2:$G$226,0)),"")</f>
        <v/>
      </c>
      <c r="BD112" s="232">
        <v>37808.89</v>
      </c>
      <c r="BE112" s="238">
        <f t="shared" si="20"/>
        <v>0</v>
      </c>
      <c r="BG112" s="232"/>
    </row>
    <row r="113" spans="2:59" x14ac:dyDescent="0.2">
      <c r="B113" s="16" t="s">
        <v>1753</v>
      </c>
      <c r="C113" s="18">
        <v>43195</v>
      </c>
      <c r="D113" s="18" t="s">
        <v>1754</v>
      </c>
      <c r="E113" s="227">
        <v>500</v>
      </c>
      <c r="F113" s="11">
        <v>0.71940625800000002</v>
      </c>
      <c r="G113" s="11">
        <v>0.60690600400000005</v>
      </c>
      <c r="H113" s="11">
        <v>6.2017781000000001E-2</v>
      </c>
      <c r="I113" s="11">
        <v>1.8369564190000001</v>
      </c>
      <c r="J113" s="11">
        <v>3.23</v>
      </c>
      <c r="K113" s="244">
        <v>3.4569999999999999</v>
      </c>
      <c r="L113" s="11" t="s">
        <v>1835</v>
      </c>
      <c r="M113" s="243">
        <v>3.4470000000000001</v>
      </c>
      <c r="N113" s="11">
        <v>272</v>
      </c>
      <c r="O113" s="227">
        <v>1</v>
      </c>
      <c r="P113" s="3" t="s">
        <v>10</v>
      </c>
      <c r="Q113" s="3" t="s">
        <v>1536</v>
      </c>
      <c r="R113" s="227" t="s">
        <v>61</v>
      </c>
      <c r="S113" s="3" t="s">
        <v>1573</v>
      </c>
      <c r="T113" s="3" t="s">
        <v>111</v>
      </c>
      <c r="U113" s="19" t="str">
        <f t="shared" si="21"/>
        <v>41-4-35-G5-27 CT</v>
      </c>
      <c r="V113" s="20">
        <f t="shared" si="22"/>
        <v>1615</v>
      </c>
      <c r="W113" s="20">
        <f>IF(O113=1,(N113/M113),N113+VLOOKUP(P113,Input_Mkt_Price!B:C,2,FALSE))</f>
        <v>78.909196402668982</v>
      </c>
      <c r="X113" s="20">
        <f>VLOOKUP(U113,Input_Preços_Diferencial!B:R,MATCH($Q113,Input_Preços_Diferencial!$B$4:$R$4,0),FALSE)</f>
        <v>5.5</v>
      </c>
      <c r="Y113" s="20">
        <f>VLOOKUP(P113,Input_Mkt_Price!B:C,2,FALSE)+X113</f>
        <v>80.5</v>
      </c>
      <c r="Z113" s="22">
        <f t="shared" si="23"/>
        <v>-18068.861946620193</v>
      </c>
      <c r="AA113" s="194">
        <f>IF(O113&lt;&gt;2,(N113/M113)-VLOOKUP(P113,Input_Mkt_Price!B:C,2,FALSE),N113)</f>
        <v>3.9091964026689823</v>
      </c>
      <c r="AB113" s="232">
        <f t="shared" si="15"/>
        <v>1954.598201334491</v>
      </c>
      <c r="AC113" s="230">
        <f t="shared" si="16"/>
        <v>2750</v>
      </c>
      <c r="AD113" s="340">
        <f t="shared" si="17"/>
        <v>-35604.612999999998</v>
      </c>
      <c r="AE113" s="340">
        <f>VLOOKUP(P113,Input_Mkt_Price!B:C,2,FALSE)*E113</f>
        <v>37500</v>
      </c>
      <c r="AF113" s="232">
        <f t="shared" si="18"/>
        <v>-2998256</v>
      </c>
      <c r="AG113" s="45">
        <f t="shared" si="19"/>
        <v>123084.03053</v>
      </c>
      <c r="AH113" s="244"/>
      <c r="AI113" s="357">
        <f t="array" ref="AI113">IFERROR(INDEX('Forex Open'!$O$2:$O$226,MATCH(Input_PC!B113&amp;Input_PC!$B$1,'Forex Open'!$B$2:$B$226&amp;'Forex Open'!$G$2:$G$226,0)),"")</f>
        <v>3.5881099999999999</v>
      </c>
      <c r="BD113" s="232">
        <v>-18068.861946620193</v>
      </c>
      <c r="BE113" s="238">
        <f t="shared" si="20"/>
        <v>0</v>
      </c>
      <c r="BG113" s="232"/>
    </row>
    <row r="114" spans="2:59" x14ac:dyDescent="0.2">
      <c r="B114" s="16" t="s">
        <v>1755</v>
      </c>
      <c r="C114" s="18">
        <v>43196</v>
      </c>
      <c r="D114" s="18" t="s">
        <v>1754</v>
      </c>
      <c r="E114" s="227">
        <v>140</v>
      </c>
      <c r="F114" s="11">
        <v>0.7111774193201098</v>
      </c>
      <c r="G114" s="11">
        <v>0.5999639849540167</v>
      </c>
      <c r="H114" s="11">
        <v>6.1308398217250842E-2</v>
      </c>
      <c r="I114" s="11">
        <v>1.82674440820712</v>
      </c>
      <c r="J114" s="11">
        <v>3.2</v>
      </c>
      <c r="K114" s="244">
        <v>3.4891999999999999</v>
      </c>
      <c r="L114" s="11" t="s">
        <v>1835</v>
      </c>
      <c r="M114" s="243">
        <v>3.4788000000000001</v>
      </c>
      <c r="N114" s="11">
        <v>272</v>
      </c>
      <c r="O114" s="227">
        <v>1</v>
      </c>
      <c r="P114" s="3" t="s">
        <v>10</v>
      </c>
      <c r="Q114" s="3" t="s">
        <v>1536</v>
      </c>
      <c r="R114" s="227" t="s">
        <v>61</v>
      </c>
      <c r="S114" s="3" t="s">
        <v>1573</v>
      </c>
      <c r="T114" s="3" t="s">
        <v>111</v>
      </c>
      <c r="U114" s="19" t="str">
        <f t="shared" si="21"/>
        <v>41-4-35-G5-27 CT</v>
      </c>
      <c r="V114" s="20">
        <f t="shared" si="22"/>
        <v>448</v>
      </c>
      <c r="W114" s="20">
        <f>IF(O114=1,(N114/M114),N114+VLOOKUP(P114,Input_Mkt_Price!B:C,2,FALSE))</f>
        <v>78.18788087846383</v>
      </c>
      <c r="X114" s="20">
        <f>VLOOKUP(U114,Input_Preços_Diferencial!B:R,MATCH($Q114,Input_Preços_Diferencial!$B$4:$R$4,0),FALSE)</f>
        <v>5.5</v>
      </c>
      <c r="Y114" s="20">
        <f>VLOOKUP(P114,Input_Mkt_Price!B:C,2,FALSE)+X114</f>
        <v>80.5</v>
      </c>
      <c r="Z114" s="22">
        <f t="shared" si="23"/>
        <v>-2740.3910585259018</v>
      </c>
      <c r="AA114" s="194">
        <f>IF(O114&lt;&gt;2,(N114/M114)-VLOOKUP(P114,Input_Mkt_Price!B:C,2,FALSE),N114)</f>
        <v>3.1878808784638295</v>
      </c>
      <c r="AB114" s="232">
        <f t="shared" si="15"/>
        <v>446.30332298493613</v>
      </c>
      <c r="AC114" s="230">
        <f t="shared" si="16"/>
        <v>770</v>
      </c>
      <c r="AD114" s="340">
        <f t="shared" si="17"/>
        <v>-9876.6975999999995</v>
      </c>
      <c r="AE114" s="340">
        <f>VLOOKUP(P114,Input_Mkt_Price!B:C,2,FALSE)*E114</f>
        <v>10500</v>
      </c>
      <c r="AF114" s="232">
        <f t="shared" si="18"/>
        <v>-839511.67999999993</v>
      </c>
      <c r="AG114" s="45">
        <f t="shared" si="19"/>
        <v>34461.4606336</v>
      </c>
      <c r="AH114" s="244"/>
      <c r="AI114" s="357">
        <f t="array" ref="AI114">IFERROR(INDEX('Forex Open'!$O$2:$O$226,MATCH(Input_PC!B114&amp;Input_PC!$B$1,'Forex Open'!$B$2:$B$226&amp;'Forex Open'!$G$2:$G$226,0)),"")</f>
        <v>3.5881099999999999</v>
      </c>
      <c r="BD114" s="232">
        <v>-2740.3910585259018</v>
      </c>
      <c r="BE114" s="238">
        <f t="shared" si="20"/>
        <v>0</v>
      </c>
      <c r="BG114" s="232"/>
    </row>
    <row r="115" spans="2:59" x14ac:dyDescent="0.2">
      <c r="B115" s="16" t="s">
        <v>1756</v>
      </c>
      <c r="C115" s="18">
        <v>43196</v>
      </c>
      <c r="D115" s="18" t="s">
        <v>1594</v>
      </c>
      <c r="E115" s="227">
        <v>137</v>
      </c>
      <c r="F115" s="11">
        <v>0.714241079</v>
      </c>
      <c r="G115" s="11">
        <v>0.60254855100000004</v>
      </c>
      <c r="H115" s="11">
        <v>6.1572506999999999E-2</v>
      </c>
      <c r="I115" s="11">
        <v>4.1207190090000001</v>
      </c>
      <c r="J115" s="11">
        <v>5.5</v>
      </c>
      <c r="K115" s="244">
        <v>3.5145</v>
      </c>
      <c r="L115" s="11" t="s">
        <v>1835</v>
      </c>
      <c r="M115" s="243">
        <v>3.5024999999999999</v>
      </c>
      <c r="N115" s="11">
        <v>245</v>
      </c>
      <c r="O115" s="227">
        <v>1</v>
      </c>
      <c r="P115" s="3" t="s">
        <v>10</v>
      </c>
      <c r="Q115" s="3" t="s">
        <v>1532</v>
      </c>
      <c r="R115" s="227" t="s">
        <v>61</v>
      </c>
      <c r="S115" s="3" t="s">
        <v>110</v>
      </c>
      <c r="T115" s="3" t="s">
        <v>111</v>
      </c>
      <c r="U115" s="19" t="str">
        <f t="shared" si="21"/>
        <v>31-4-35-G5-27 CT</v>
      </c>
      <c r="V115" s="20">
        <f t="shared" si="22"/>
        <v>753.5</v>
      </c>
      <c r="W115" s="20">
        <f>IF(O115=1,(N115/M115),N115+VLOOKUP(P115,Input_Mkt_Price!B:C,2,FALSE))</f>
        <v>69.950035688793719</v>
      </c>
      <c r="X115" s="20">
        <f>VLOOKUP(U115,Input_Preços_Diferencial!B:R,MATCH($Q115,Input_Preços_Diferencial!$B$4:$R$4,0),FALSE)</f>
        <v>5.25</v>
      </c>
      <c r="Y115" s="20">
        <f>VLOOKUP(P115,Input_Mkt_Price!B:C,2,FALSE)+X115</f>
        <v>80.25</v>
      </c>
      <c r="Z115" s="22">
        <f t="shared" si="23"/>
        <v>14497.34180906495</v>
      </c>
      <c r="AA115" s="194">
        <f>IF(O115&lt;&gt;2,(N115/M115)-VLOOKUP(P115,Input_Mkt_Price!B:C,2,FALSE),N115)</f>
        <v>-5.0499643112062813</v>
      </c>
      <c r="AB115" s="232">
        <f t="shared" si="15"/>
        <v>-691.84511063526054</v>
      </c>
      <c r="AC115" s="230">
        <f t="shared" si="16"/>
        <v>719.25</v>
      </c>
      <c r="AD115" s="340">
        <f t="shared" si="17"/>
        <v>-16611.811699999998</v>
      </c>
      <c r="AE115" s="340">
        <f>VLOOKUP(P115,Input_Mkt_Price!B:C,2,FALSE)*E115</f>
        <v>10275</v>
      </c>
      <c r="AF115" s="232">
        <f t="shared" si="18"/>
        <v>-739973.99</v>
      </c>
      <c r="AG115" s="45">
        <f t="shared" si="19"/>
        <v>58381.682584499998</v>
      </c>
      <c r="AH115" s="244"/>
      <c r="AI115" s="357">
        <f t="array" ref="AI115">IFERROR(INDEX('Forex Open'!$O$2:$O$226,MATCH(Input_PC!B115&amp;Input_PC!$B$1,'Forex Open'!$B$2:$B$226&amp;'Forex Open'!$G$2:$G$226,0)),"")</f>
        <v>3.5790299999999999</v>
      </c>
      <c r="BD115" s="232">
        <v>14497.341809064954</v>
      </c>
      <c r="BE115" s="238">
        <f t="shared" si="20"/>
        <v>0</v>
      </c>
      <c r="BG115" s="232"/>
    </row>
    <row r="116" spans="2:59" x14ac:dyDescent="0.2">
      <c r="B116" s="16" t="s">
        <v>1757</v>
      </c>
      <c r="C116" s="18">
        <v>43196</v>
      </c>
      <c r="D116" s="18" t="s">
        <v>1647</v>
      </c>
      <c r="E116" s="227">
        <v>1000</v>
      </c>
      <c r="F116" s="11">
        <v>0.714241079</v>
      </c>
      <c r="G116" s="11">
        <v>0.60254855100000004</v>
      </c>
      <c r="H116" s="11">
        <v>6.1572506999999999E-2</v>
      </c>
      <c r="I116" s="11">
        <v>4.1207190090000001</v>
      </c>
      <c r="J116" s="11">
        <v>5.5</v>
      </c>
      <c r="K116" s="244">
        <v>3.4601999999999999</v>
      </c>
      <c r="L116" s="11" t="s">
        <v>1835</v>
      </c>
      <c r="M116" s="243">
        <v>3.4525999999999999</v>
      </c>
      <c r="N116" s="11">
        <v>256.7</v>
      </c>
      <c r="O116" s="227">
        <v>1</v>
      </c>
      <c r="P116" s="3" t="s">
        <v>6</v>
      </c>
      <c r="Q116" s="3" t="s">
        <v>109</v>
      </c>
      <c r="R116" s="227" t="s">
        <v>61</v>
      </c>
      <c r="S116" s="3" t="s">
        <v>110</v>
      </c>
      <c r="T116" s="3" t="s">
        <v>111</v>
      </c>
      <c r="U116" s="19" t="str">
        <f t="shared" si="21"/>
        <v>31-4-35-G5-27 CT</v>
      </c>
      <c r="V116" s="20">
        <f t="shared" si="22"/>
        <v>5500</v>
      </c>
      <c r="W116" s="20">
        <f>IF(O116=1,(N116/M116),N116+VLOOKUP(P116,Input_Mkt_Price!B:C,2,FALSE))</f>
        <v>74.349765394195671</v>
      </c>
      <c r="X116" s="20">
        <f>VLOOKUP(U116,Input_Preços_Diferencial!B:R,MATCH($Q116,Input_Preços_Diferencial!$B$4:$R$4,0),FALSE)</f>
        <v>5.25</v>
      </c>
      <c r="Y116" s="20">
        <f>VLOOKUP(P116,Input_Mkt_Price!B:C,2,FALSE)+X116</f>
        <v>85.36</v>
      </c>
      <c r="Z116" s="22">
        <f t="shared" si="23"/>
        <v>121478.6321195622</v>
      </c>
      <c r="AA116" s="194">
        <f>IF(O116&lt;&gt;2,(N116/M116)-VLOOKUP(P116,Input_Mkt_Price!B:C,2,FALSE),N116)</f>
        <v>-5.7602346058043281</v>
      </c>
      <c r="AB116" s="232">
        <f t="shared" si="15"/>
        <v>-5760.2346058043277</v>
      </c>
      <c r="AC116" s="230">
        <f t="shared" si="16"/>
        <v>5250</v>
      </c>
      <c r="AD116" s="340">
        <f t="shared" si="17"/>
        <v>-121254.09999999999</v>
      </c>
      <c r="AE116" s="340">
        <f>VLOOKUP(P116,Input_Mkt_Price!B:C,2,FALSE)*E116</f>
        <v>80110</v>
      </c>
      <c r="AF116" s="232">
        <f t="shared" si="18"/>
        <v>-5659208.2000000002</v>
      </c>
      <c r="AG116" s="45">
        <f t="shared" si="19"/>
        <v>419559.63059999997</v>
      </c>
      <c r="AH116" s="244"/>
      <c r="AI116" s="357">
        <f t="array" ref="AI116">IFERROR(INDEX('Forex Open'!$O$2:$O$226,MATCH(Input_PC!B116&amp;Input_PC!$B$1,'Forex Open'!$B$2:$B$226&amp;'Forex Open'!$G$2:$G$226,0)),"")</f>
        <v>3.56507</v>
      </c>
      <c r="BD116" s="232">
        <v>121478.63211956221</v>
      </c>
      <c r="BE116" s="238">
        <f t="shared" si="20"/>
        <v>0</v>
      </c>
      <c r="BG116" s="232"/>
    </row>
    <row r="117" spans="2:59" x14ac:dyDescent="0.2">
      <c r="B117" s="16" t="s">
        <v>1758</v>
      </c>
      <c r="C117" s="18">
        <v>43199</v>
      </c>
      <c r="D117" s="18" t="s">
        <v>1595</v>
      </c>
      <c r="E117" s="227">
        <v>475</v>
      </c>
      <c r="F117" s="11">
        <v>0.714241079</v>
      </c>
      <c r="G117" s="11">
        <v>0.60254855100000004</v>
      </c>
      <c r="H117" s="11">
        <v>6.1572506999999999E-2</v>
      </c>
      <c r="I117" s="11">
        <v>4.210719009</v>
      </c>
      <c r="J117" s="11">
        <v>5.59</v>
      </c>
      <c r="K117" s="244">
        <v>3.536</v>
      </c>
      <c r="L117" s="11" t="s">
        <v>1835</v>
      </c>
      <c r="M117" s="243">
        <v>3.5230000000000001</v>
      </c>
      <c r="N117" s="11">
        <v>258</v>
      </c>
      <c r="O117" s="227">
        <v>1</v>
      </c>
      <c r="P117" s="3" t="s">
        <v>10</v>
      </c>
      <c r="Q117" s="3" t="s">
        <v>1536</v>
      </c>
      <c r="R117" s="227" t="s">
        <v>61</v>
      </c>
      <c r="S117" s="3" t="s">
        <v>110</v>
      </c>
      <c r="T117" s="3" t="s">
        <v>111</v>
      </c>
      <c r="U117" s="19" t="str">
        <f t="shared" si="21"/>
        <v>31-4-35-G5-27 CT</v>
      </c>
      <c r="V117" s="20">
        <f t="shared" si="22"/>
        <v>2655.25</v>
      </c>
      <c r="W117" s="20">
        <f>IF(O117=1,(N117/M117),N117+VLOOKUP(P117,Input_Mkt_Price!B:C,2,FALSE))</f>
        <v>73.233040022707911</v>
      </c>
      <c r="X117" s="20">
        <f>VLOOKUP(U117,Input_Preços_Diferencial!B:R,MATCH($Q117,Input_Preços_Diferencial!$B$4:$R$4,0),FALSE)</f>
        <v>6.5</v>
      </c>
      <c r="Y117" s="20">
        <f>VLOOKUP(P117,Input_Mkt_Price!B:C,2,FALSE)+X117</f>
        <v>81.5</v>
      </c>
      <c r="Z117" s="22">
        <f t="shared" si="23"/>
        <v>28032.723338206157</v>
      </c>
      <c r="AA117" s="194">
        <f>IF(O117&lt;&gt;2,(N117/M117)-VLOOKUP(P117,Input_Mkt_Price!B:C,2,FALSE),N117)</f>
        <v>-1.766959977292089</v>
      </c>
      <c r="AB117" s="232">
        <f t="shared" si="15"/>
        <v>-839.30598921374224</v>
      </c>
      <c r="AC117" s="230">
        <f t="shared" si="16"/>
        <v>3087.5</v>
      </c>
      <c r="AD117" s="340">
        <f t="shared" si="17"/>
        <v>-58538.172549999996</v>
      </c>
      <c r="AE117" s="340">
        <f>VLOOKUP(P117,Input_Mkt_Price!B:C,2,FALSE)*E117</f>
        <v>35625</v>
      </c>
      <c r="AF117" s="232">
        <f t="shared" si="18"/>
        <v>-2701737.3</v>
      </c>
      <c r="AG117" s="45">
        <f t="shared" si="19"/>
        <v>206989.10034400001</v>
      </c>
      <c r="AH117" s="244"/>
      <c r="AI117" s="357">
        <f t="array" ref="AI117">IFERROR(INDEX('Forex Open'!$O$2:$O$226,MATCH(Input_PC!B117&amp;Input_PC!$B$1,'Forex Open'!$B$2:$B$226&amp;'Forex Open'!$G$2:$G$226,0)),"")</f>
        <v>3.5652400000000002</v>
      </c>
      <c r="BD117" s="232">
        <v>28032.723338206168</v>
      </c>
      <c r="BE117" s="238">
        <f t="shared" si="20"/>
        <v>0</v>
      </c>
      <c r="BG117" s="232"/>
    </row>
    <row r="118" spans="2:59" x14ac:dyDescent="0.2">
      <c r="B118" s="16" t="s">
        <v>1759</v>
      </c>
      <c r="C118" s="18">
        <v>43200</v>
      </c>
      <c r="D118" s="18" t="s">
        <v>1674</v>
      </c>
      <c r="E118" s="227">
        <v>127.5</v>
      </c>
      <c r="F118" s="11">
        <v>0.71485698099999995</v>
      </c>
      <c r="G118" s="11">
        <v>0.603068139</v>
      </c>
      <c r="H118" s="11">
        <v>6.1625602000000002E-2</v>
      </c>
      <c r="I118" s="11">
        <v>4.8085410653420402</v>
      </c>
      <c r="J118" s="11">
        <v>6.19</v>
      </c>
      <c r="K118" s="244">
        <v>3.5895000000000001</v>
      </c>
      <c r="L118" s="11" t="s">
        <v>1834</v>
      </c>
      <c r="M118" s="243">
        <v>1</v>
      </c>
      <c r="N118" s="11">
        <v>72</v>
      </c>
      <c r="O118" s="227">
        <v>1</v>
      </c>
      <c r="P118" s="3" t="s">
        <v>10</v>
      </c>
      <c r="Q118" s="3" t="s">
        <v>1532</v>
      </c>
      <c r="R118" s="227" t="s">
        <v>61</v>
      </c>
      <c r="S118" s="3" t="s">
        <v>110</v>
      </c>
      <c r="T118" s="3" t="s">
        <v>111</v>
      </c>
      <c r="U118" s="19" t="str">
        <f t="shared" si="21"/>
        <v>31-4-35-G5-27 CT</v>
      </c>
      <c r="V118" s="20">
        <f t="shared" si="22"/>
        <v>789.22500000000002</v>
      </c>
      <c r="W118" s="20">
        <f>IF(O118=1,(N118/M118),N118+VLOOKUP(P118,Input_Mkt_Price!B:C,2,FALSE))</f>
        <v>72</v>
      </c>
      <c r="X118" s="20">
        <f>VLOOKUP(U118,Input_Preços_Diferencial!B:R,MATCH($Q118,Input_Preços_Diferencial!$B$4:$R$4,0),FALSE)</f>
        <v>5.25</v>
      </c>
      <c r="Y118" s="20">
        <f>VLOOKUP(P118,Input_Mkt_Price!B:C,2,FALSE)+X118</f>
        <v>80.25</v>
      </c>
      <c r="Z118" s="22">
        <f t="shared" si="23"/>
        <v>5790.3818999999994</v>
      </c>
      <c r="AA118" s="194">
        <f>IF(O118&lt;&gt;2,(N118/M118)-VLOOKUP(P118,Input_Mkt_Price!B:C,2,FALSE),N118)</f>
        <v>-3</v>
      </c>
      <c r="AB118" s="232">
        <f t="shared" si="15"/>
        <v>-382.5</v>
      </c>
      <c r="AC118" s="230">
        <f t="shared" si="16"/>
        <v>669.375</v>
      </c>
      <c r="AD118" s="340">
        <f t="shared" si="17"/>
        <v>-17399.412195000001</v>
      </c>
      <c r="AE118" s="340">
        <f>VLOOKUP(P118,Input_Mkt_Price!B:C,2,FALSE)*E118</f>
        <v>9562.5</v>
      </c>
      <c r="AF118" s="232">
        <f t="shared" si="18"/>
        <v>0</v>
      </c>
      <c r="AG118" s="45">
        <f t="shared" si="19"/>
        <v>62454.623489325</v>
      </c>
      <c r="AH118" s="244"/>
      <c r="AI118" s="357" t="str">
        <f t="array" ref="AI118">IFERROR(INDEX('Forex Open'!$O$2:$O$226,MATCH(Input_PC!B118&amp;Input_PC!$B$1,'Forex Open'!$B$2:$B$226&amp;'Forex Open'!$G$2:$G$226,0)),"")</f>
        <v/>
      </c>
      <c r="BD118" s="232">
        <v>5790.3819000000003</v>
      </c>
      <c r="BE118" s="238">
        <f t="shared" si="20"/>
        <v>0</v>
      </c>
      <c r="BG118" s="232"/>
    </row>
    <row r="119" spans="2:59" x14ac:dyDescent="0.2">
      <c r="B119" s="16" t="s">
        <v>1759</v>
      </c>
      <c r="C119" s="18">
        <v>43200</v>
      </c>
      <c r="D119" s="18" t="s">
        <v>1674</v>
      </c>
      <c r="E119" s="227">
        <v>127.5</v>
      </c>
      <c r="F119" s="11">
        <v>0.71485698099999995</v>
      </c>
      <c r="G119" s="11">
        <v>0.603068139</v>
      </c>
      <c r="H119" s="11">
        <v>6.1625602000000002E-2</v>
      </c>
      <c r="I119" s="11">
        <v>4.8085410653420402</v>
      </c>
      <c r="J119" s="11">
        <v>6.19</v>
      </c>
      <c r="K119" s="244">
        <v>3.5895000000000001</v>
      </c>
      <c r="L119" s="11" t="s">
        <v>1834</v>
      </c>
      <c r="M119" s="243">
        <v>1</v>
      </c>
      <c r="N119" s="11">
        <v>72</v>
      </c>
      <c r="O119" s="227">
        <v>1</v>
      </c>
      <c r="P119" s="3" t="s">
        <v>10</v>
      </c>
      <c r="Q119" s="3" t="s">
        <v>1536</v>
      </c>
      <c r="R119" s="227" t="s">
        <v>61</v>
      </c>
      <c r="S119" s="3" t="s">
        <v>110</v>
      </c>
      <c r="T119" s="3" t="s">
        <v>111</v>
      </c>
      <c r="U119" s="19" t="str">
        <f t="shared" si="21"/>
        <v>31-4-35-G5-27 CT</v>
      </c>
      <c r="V119" s="20">
        <f t="shared" si="22"/>
        <v>789.22500000000002</v>
      </c>
      <c r="W119" s="20">
        <f>IF(O119=1,(N119/M119),N119+VLOOKUP(P119,Input_Mkt_Price!B:C,2,FALSE))</f>
        <v>72</v>
      </c>
      <c r="X119" s="20">
        <f>VLOOKUP(U119,Input_Preços_Diferencial!B:R,MATCH($Q119,Input_Preços_Diferencial!$B$4:$R$4,0),FALSE)</f>
        <v>6.5</v>
      </c>
      <c r="Y119" s="20">
        <f>VLOOKUP(P119,Input_Mkt_Price!B:C,2,FALSE)+X119</f>
        <v>81.5</v>
      </c>
      <c r="Z119" s="22">
        <f t="shared" si="23"/>
        <v>9303.9631499999996</v>
      </c>
      <c r="AA119" s="194">
        <f>IF(O119&lt;&gt;2,(N119/M119)-VLOOKUP(P119,Input_Mkt_Price!B:C,2,FALSE),N119)</f>
        <v>-3</v>
      </c>
      <c r="AB119" s="232">
        <f t="shared" si="15"/>
        <v>-382.5</v>
      </c>
      <c r="AC119" s="230">
        <f t="shared" si="16"/>
        <v>828.75</v>
      </c>
      <c r="AD119" s="340">
        <f t="shared" si="17"/>
        <v>-17399.412195000001</v>
      </c>
      <c r="AE119" s="340">
        <f>VLOOKUP(P119,Input_Mkt_Price!B:C,2,FALSE)*E119</f>
        <v>9562.5</v>
      </c>
      <c r="AF119" s="232">
        <f t="shared" si="18"/>
        <v>0</v>
      </c>
      <c r="AG119" s="45">
        <f t="shared" si="19"/>
        <v>62454.623489325</v>
      </c>
      <c r="AH119" s="244"/>
      <c r="AI119" s="357" t="str">
        <f t="array" ref="AI119">IFERROR(INDEX('Forex Open'!$O$2:$O$226,MATCH(Input_PC!B119&amp;Input_PC!$B$1,'Forex Open'!$B$2:$B$226&amp;'Forex Open'!$G$2:$G$226,0)),"")</f>
        <v/>
      </c>
      <c r="BD119" s="232">
        <v>9303.9631499999996</v>
      </c>
      <c r="BE119" s="238">
        <f t="shared" si="20"/>
        <v>0</v>
      </c>
      <c r="BG119" s="232"/>
    </row>
    <row r="120" spans="2:59" x14ac:dyDescent="0.2">
      <c r="B120" s="16" t="s">
        <v>1760</v>
      </c>
      <c r="C120" s="18">
        <v>43200</v>
      </c>
      <c r="D120" s="18" t="s">
        <v>1595</v>
      </c>
      <c r="E120" s="227">
        <v>100</v>
      </c>
      <c r="F120" s="11">
        <v>0.71485698099999995</v>
      </c>
      <c r="G120" s="11">
        <v>0.603068139</v>
      </c>
      <c r="H120" s="11">
        <v>6.1625602000000002E-2</v>
      </c>
      <c r="I120" s="11">
        <v>4.4285410653420403</v>
      </c>
      <c r="J120" s="11">
        <v>5.81</v>
      </c>
      <c r="K120" s="244">
        <v>3.5750000000000002</v>
      </c>
      <c r="L120" s="11" t="s">
        <v>1835</v>
      </c>
      <c r="M120" s="243">
        <v>3.5625</v>
      </c>
      <c r="N120" s="11">
        <v>246.5</v>
      </c>
      <c r="O120" s="227">
        <v>1</v>
      </c>
      <c r="P120" s="3" t="s">
        <v>10</v>
      </c>
      <c r="Q120" s="3" t="s">
        <v>1532</v>
      </c>
      <c r="R120" s="227" t="s">
        <v>61</v>
      </c>
      <c r="S120" s="3" t="s">
        <v>110</v>
      </c>
      <c r="T120" s="3" t="s">
        <v>111</v>
      </c>
      <c r="U120" s="19" t="str">
        <f t="shared" si="21"/>
        <v>31-4-35-G5-27 CT</v>
      </c>
      <c r="V120" s="20">
        <f t="shared" si="22"/>
        <v>581</v>
      </c>
      <c r="W120" s="20">
        <f>IF(O120=1,(N120/M120),N120+VLOOKUP(P120,Input_Mkt_Price!B:C,2,FALSE))</f>
        <v>69.192982456140356</v>
      </c>
      <c r="X120" s="20">
        <f>VLOOKUP(U120,Input_Preços_Diferencial!B:R,MATCH($Q120,Input_Preços_Diferencial!$B$4:$R$4,0),FALSE)</f>
        <v>5.25</v>
      </c>
      <c r="Y120" s="20">
        <f>VLOOKUP(P120,Input_Mkt_Price!B:C,2,FALSE)+X120</f>
        <v>80.25</v>
      </c>
      <c r="Z120" s="22">
        <f t="shared" si="23"/>
        <v>11567.574877192968</v>
      </c>
      <c r="AA120" s="194">
        <f>IF(O120&lt;&gt;2,(N120/M120)-VLOOKUP(P120,Input_Mkt_Price!B:C,2,FALSE),N120)</f>
        <v>-5.8070175438596436</v>
      </c>
      <c r="AB120" s="232">
        <f t="shared" si="15"/>
        <v>-580.70175438596436</v>
      </c>
      <c r="AC120" s="230">
        <f t="shared" si="16"/>
        <v>525</v>
      </c>
      <c r="AD120" s="340">
        <f t="shared" si="17"/>
        <v>-12808.842199999999</v>
      </c>
      <c r="AE120" s="340">
        <f>VLOOKUP(P120,Input_Mkt_Price!B:C,2,FALSE)*E120</f>
        <v>7500</v>
      </c>
      <c r="AF120" s="232">
        <f t="shared" si="18"/>
        <v>-543433.9</v>
      </c>
      <c r="AG120" s="45">
        <f t="shared" si="19"/>
        <v>45791.195449999999</v>
      </c>
      <c r="AH120" s="244"/>
      <c r="AI120" s="357">
        <f t="array" ref="AI120">IFERROR(INDEX('Forex Open'!$O$2:$O$226,MATCH(Input_PC!B120&amp;Input_PC!$B$1,'Forex Open'!$B$2:$B$226&amp;'Forex Open'!$G$2:$G$226,0)),"")</f>
        <v>3.5652400000000002</v>
      </c>
      <c r="BD120" s="232">
        <v>11567.574877192972</v>
      </c>
      <c r="BE120" s="238">
        <f t="shared" si="20"/>
        <v>0</v>
      </c>
      <c r="BG120" s="232"/>
    </row>
    <row r="121" spans="2:59" x14ac:dyDescent="0.2">
      <c r="B121" s="16" t="s">
        <v>1761</v>
      </c>
      <c r="C121" s="18">
        <v>43200</v>
      </c>
      <c r="D121" s="18" t="s">
        <v>1679</v>
      </c>
      <c r="E121" s="227">
        <v>500</v>
      </c>
      <c r="F121" s="11">
        <v>0.71485698099999995</v>
      </c>
      <c r="G121" s="11">
        <v>0.603068139</v>
      </c>
      <c r="H121" s="11">
        <v>6.1625602000000002E-2</v>
      </c>
      <c r="I121" s="11">
        <v>5.6285410653420396</v>
      </c>
      <c r="J121" s="11">
        <v>7.01</v>
      </c>
      <c r="K121" s="244">
        <v>3.58</v>
      </c>
      <c r="L121" s="11" t="s">
        <v>1835</v>
      </c>
      <c r="M121" s="243">
        <v>3.57</v>
      </c>
      <c r="N121" s="11">
        <v>242</v>
      </c>
      <c r="O121" s="227">
        <v>1</v>
      </c>
      <c r="P121" s="3" t="s">
        <v>10</v>
      </c>
      <c r="Q121" s="3" t="s">
        <v>1532</v>
      </c>
      <c r="R121" s="227" t="s">
        <v>61</v>
      </c>
      <c r="S121" s="3" t="s">
        <v>110</v>
      </c>
      <c r="T121" s="3" t="s">
        <v>111</v>
      </c>
      <c r="U121" s="19" t="str">
        <f t="shared" si="21"/>
        <v>31-4-35-G5-27 CT</v>
      </c>
      <c r="V121" s="20">
        <f t="shared" si="22"/>
        <v>3505</v>
      </c>
      <c r="W121" s="20">
        <f>IF(O121=1,(N121/M121),N121+VLOOKUP(P121,Input_Mkt_Price!B:C,2,FALSE))</f>
        <v>67.787114845938376</v>
      </c>
      <c r="X121" s="20">
        <f>VLOOKUP(U121,Input_Preços_Diferencial!B:R,MATCH($Q121,Input_Preços_Diferencial!$B$4:$R$4,0),FALSE)</f>
        <v>5.25</v>
      </c>
      <c r="Y121" s="20">
        <f>VLOOKUP(P121,Input_Mkt_Price!B:C,2,FALSE)+X121</f>
        <v>80.25</v>
      </c>
      <c r="Z121" s="22">
        <f t="shared" si="23"/>
        <v>60107.153053221271</v>
      </c>
      <c r="AA121" s="194">
        <f>IF(O121&lt;&gt;2,(N121/M121)-VLOOKUP(P121,Input_Mkt_Price!B:C,2,FALSE),N121)</f>
        <v>-7.2128851540616239</v>
      </c>
      <c r="AB121" s="232">
        <f t="shared" si="15"/>
        <v>-3606.4425770308121</v>
      </c>
      <c r="AC121" s="230">
        <f t="shared" si="16"/>
        <v>2625</v>
      </c>
      <c r="AD121" s="340">
        <f t="shared" si="17"/>
        <v>-77271.930999999997</v>
      </c>
      <c r="AE121" s="340">
        <f>VLOOKUP(P121,Input_Mkt_Price!B:C,2,FALSE)*E121</f>
        <v>37500</v>
      </c>
      <c r="AF121" s="232">
        <f t="shared" si="18"/>
        <v>-2667566</v>
      </c>
      <c r="AG121" s="45">
        <f t="shared" si="19"/>
        <v>276631.00339999999</v>
      </c>
      <c r="AH121" s="244"/>
      <c r="AI121" s="357">
        <f t="array" ref="AI121">IFERROR(INDEX('Forex Open'!$O$2:$O$226,MATCH(Input_PC!B121&amp;Input_PC!$B$1,'Forex Open'!$B$2:$B$226&amp;'Forex Open'!$G$2:$G$226,0)),"")</f>
        <v>3.5494400000000002</v>
      </c>
      <c r="BD121" s="232">
        <v>60107.153053221278</v>
      </c>
      <c r="BE121" s="238">
        <f t="shared" si="20"/>
        <v>0</v>
      </c>
      <c r="BG121" s="232"/>
    </row>
    <row r="122" spans="2:59" x14ac:dyDescent="0.2">
      <c r="B122" s="16" t="s">
        <v>1762</v>
      </c>
      <c r="C122" s="18">
        <v>43201</v>
      </c>
      <c r="D122" s="18" t="s">
        <v>1596</v>
      </c>
      <c r="E122" s="227">
        <v>350</v>
      </c>
      <c r="F122" s="11">
        <v>0.71485698099999995</v>
      </c>
      <c r="G122" s="11">
        <v>0.603068139</v>
      </c>
      <c r="H122" s="11">
        <v>6.1625602000000002E-2</v>
      </c>
      <c r="I122" s="11">
        <v>3.1785410653420398</v>
      </c>
      <c r="J122" s="11">
        <v>4.5599999999999996</v>
      </c>
      <c r="K122" s="244">
        <v>3.4424999999999999</v>
      </c>
      <c r="L122" s="11" t="s">
        <v>1835</v>
      </c>
      <c r="M122" s="243">
        <v>3.4424999999999999</v>
      </c>
      <c r="N122" s="11">
        <v>263</v>
      </c>
      <c r="O122" s="227">
        <v>1</v>
      </c>
      <c r="P122" s="3" t="s">
        <v>6</v>
      </c>
      <c r="Q122" s="3" t="s">
        <v>109</v>
      </c>
      <c r="R122" s="227" t="s">
        <v>61</v>
      </c>
      <c r="S122" s="3" t="s">
        <v>110</v>
      </c>
      <c r="T122" s="3" t="s">
        <v>111</v>
      </c>
      <c r="U122" s="19" t="str">
        <f t="shared" si="21"/>
        <v>31-4-35-G5-27 CT</v>
      </c>
      <c r="V122" s="20">
        <f t="shared" si="22"/>
        <v>1595.9999999999998</v>
      </c>
      <c r="W122" s="20">
        <f>IF(O122=1,(N122/M122),N122+VLOOKUP(P122,Input_Mkt_Price!B:C,2,FALSE))</f>
        <v>76.39796659404503</v>
      </c>
      <c r="X122" s="20">
        <f>VLOOKUP(U122,Input_Preços_Diferencial!B:R,MATCH($Q122,Input_Preços_Diferencial!$B$4:$R$4,0),FALSE)</f>
        <v>5.25</v>
      </c>
      <c r="Y122" s="20">
        <f>VLOOKUP(P122,Input_Mkt_Price!B:C,2,FALSE)+X122</f>
        <v>85.36</v>
      </c>
      <c r="Z122" s="22">
        <f t="shared" si="23"/>
        <v>33966.529963689136</v>
      </c>
      <c r="AA122" s="194">
        <f>IF(O122&lt;&gt;2,(N122/M122)-VLOOKUP(P122,Input_Mkt_Price!B:C,2,FALSE),N122)</f>
        <v>-3.7120334059549691</v>
      </c>
      <c r="AB122" s="232">
        <f t="shared" si="15"/>
        <v>-1299.2116920842391</v>
      </c>
      <c r="AC122" s="230">
        <f t="shared" si="16"/>
        <v>1837.5</v>
      </c>
      <c r="AD122" s="340">
        <f t="shared" si="17"/>
        <v>-35185.735199999996</v>
      </c>
      <c r="AE122" s="340">
        <f>VLOOKUP(P122,Input_Mkt_Price!B:C,2,FALSE)*E122</f>
        <v>28038.5</v>
      </c>
      <c r="AF122" s="232">
        <f t="shared" si="18"/>
        <v>-2029334.3</v>
      </c>
      <c r="AG122" s="45">
        <f t="shared" si="19"/>
        <v>121125.79457999999</v>
      </c>
      <c r="AH122" s="244"/>
      <c r="AI122" s="357">
        <f t="array" ref="AI122">IFERROR(INDEX('Forex Open'!$O$2:$O$226,MATCH(Input_PC!B122&amp;Input_PC!$B$1,'Forex Open'!$B$2:$B$226&amp;'Forex Open'!$G$2:$G$226,0)),"")</f>
        <v>3.5242300000000002</v>
      </c>
      <c r="BD122" s="232">
        <v>33966.529963689129</v>
      </c>
      <c r="BE122" s="238">
        <f t="shared" si="20"/>
        <v>0</v>
      </c>
      <c r="BG122" s="232"/>
    </row>
    <row r="123" spans="2:59" x14ac:dyDescent="0.2">
      <c r="B123" s="16" t="s">
        <v>1762</v>
      </c>
      <c r="C123" s="18">
        <v>43201</v>
      </c>
      <c r="D123" s="18" t="s">
        <v>1596</v>
      </c>
      <c r="E123" s="227">
        <v>150</v>
      </c>
      <c r="F123" s="11">
        <v>0.71485698099999995</v>
      </c>
      <c r="G123" s="11">
        <v>0.603068139</v>
      </c>
      <c r="H123" s="11">
        <v>6.1625602000000002E-2</v>
      </c>
      <c r="I123" s="11">
        <v>3.1785410653420398</v>
      </c>
      <c r="J123" s="11">
        <v>4.5599999999999996</v>
      </c>
      <c r="K123" s="244">
        <v>3.4424999999999999</v>
      </c>
      <c r="L123" s="11" t="s">
        <v>1835</v>
      </c>
      <c r="M123" s="243">
        <v>3.4424999999999999</v>
      </c>
      <c r="N123" s="11">
        <v>263</v>
      </c>
      <c r="O123" s="227">
        <v>1</v>
      </c>
      <c r="P123" s="3" t="s">
        <v>6</v>
      </c>
      <c r="Q123" s="3" t="s">
        <v>109</v>
      </c>
      <c r="R123" s="227" t="s">
        <v>61</v>
      </c>
      <c r="S123" s="3" t="s">
        <v>110</v>
      </c>
      <c r="T123" s="3" t="s">
        <v>111</v>
      </c>
      <c r="U123" s="19" t="str">
        <f t="shared" si="21"/>
        <v>31-4-35-G5-27 CT</v>
      </c>
      <c r="V123" s="20">
        <f t="shared" si="22"/>
        <v>683.99999999999989</v>
      </c>
      <c r="W123" s="20">
        <f>IF(O123=1,(N123/M123),N123+VLOOKUP(P123,Input_Mkt_Price!B:C,2,FALSE))</f>
        <v>76.39796659404503</v>
      </c>
      <c r="X123" s="20">
        <f>VLOOKUP(U123,Input_Preços_Diferencial!B:R,MATCH($Q123,Input_Preços_Diferencial!$B$4:$R$4,0),FALSE)</f>
        <v>5.25</v>
      </c>
      <c r="Y123" s="20">
        <f>VLOOKUP(P123,Input_Mkt_Price!B:C,2,FALSE)+X123</f>
        <v>85.36</v>
      </c>
      <c r="Z123" s="22">
        <f t="shared" si="23"/>
        <v>14557.084270152487</v>
      </c>
      <c r="AA123" s="194">
        <f>IF(O123&lt;&gt;2,(N123/M123)-VLOOKUP(P123,Input_Mkt_Price!B:C,2,FALSE),N123)</f>
        <v>-3.7120334059549691</v>
      </c>
      <c r="AB123" s="232">
        <f t="shared" si="15"/>
        <v>-556.80501089324537</v>
      </c>
      <c r="AC123" s="230">
        <f t="shared" si="16"/>
        <v>787.5</v>
      </c>
      <c r="AD123" s="340">
        <f t="shared" si="17"/>
        <v>-15079.600799999997</v>
      </c>
      <c r="AE123" s="340">
        <f>VLOOKUP(P123,Input_Mkt_Price!B:C,2,FALSE)*E123</f>
        <v>12016.5</v>
      </c>
      <c r="AF123" s="232">
        <f t="shared" si="18"/>
        <v>-869714.7</v>
      </c>
      <c r="AG123" s="45">
        <f t="shared" si="19"/>
        <v>51911.054819999983</v>
      </c>
      <c r="AH123" s="244"/>
      <c r="AI123" s="357">
        <f t="array" ref="AI123">IFERROR(INDEX('Forex Open'!$O$2:$O$226,MATCH(Input_PC!B123&amp;Input_PC!$B$1,'Forex Open'!$B$2:$B$226&amp;'Forex Open'!$G$2:$G$226,0)),"")</f>
        <v>3.5242300000000002</v>
      </c>
      <c r="BD123" s="232">
        <v>14557.084270152489</v>
      </c>
      <c r="BE123" s="238">
        <f t="shared" si="20"/>
        <v>0</v>
      </c>
      <c r="BG123" s="232"/>
    </row>
    <row r="124" spans="2:59" x14ac:dyDescent="0.2">
      <c r="B124" s="16" t="s">
        <v>1763</v>
      </c>
      <c r="C124" s="18">
        <v>43201</v>
      </c>
      <c r="D124" s="18" t="s">
        <v>1599</v>
      </c>
      <c r="E124" s="227">
        <v>150</v>
      </c>
      <c r="F124" s="11">
        <v>0.71485698099999995</v>
      </c>
      <c r="G124" s="11">
        <v>0.603068139</v>
      </c>
      <c r="H124" s="11">
        <v>6.1625602000000002E-2</v>
      </c>
      <c r="I124" s="11">
        <v>5.1385410653420402</v>
      </c>
      <c r="J124" s="11">
        <v>6.52</v>
      </c>
      <c r="K124" s="244">
        <v>3.4485000000000001</v>
      </c>
      <c r="L124" s="11" t="s">
        <v>1835</v>
      </c>
      <c r="M124" s="243">
        <v>3.4415</v>
      </c>
      <c r="N124" s="11">
        <v>254</v>
      </c>
      <c r="O124" s="227">
        <v>1</v>
      </c>
      <c r="P124" s="3" t="s">
        <v>6</v>
      </c>
      <c r="Q124" s="3" t="s">
        <v>109</v>
      </c>
      <c r="R124" s="227" t="s">
        <v>61</v>
      </c>
      <c r="S124" s="3" t="s">
        <v>110</v>
      </c>
      <c r="T124" s="3" t="s">
        <v>111</v>
      </c>
      <c r="U124" s="19" t="str">
        <f t="shared" si="21"/>
        <v>31-4-35-G5-27 CT</v>
      </c>
      <c r="V124" s="20">
        <f t="shared" si="22"/>
        <v>977.99999999999989</v>
      </c>
      <c r="W124" s="20">
        <f>IF(O124=1,(N124/M124),N124+VLOOKUP(P124,Input_Mkt_Price!B:C,2,FALSE))</f>
        <v>73.80502687781491</v>
      </c>
      <c r="X124" s="20">
        <f>VLOOKUP(U124,Input_Preços_Diferencial!B:R,MATCH($Q124,Input_Preços_Diferencial!$B$4:$R$4,0),FALSE)</f>
        <v>5.25</v>
      </c>
      <c r="Y124" s="20">
        <f>VLOOKUP(P124,Input_Mkt_Price!B:C,2,FALSE)+X124</f>
        <v>85.36</v>
      </c>
      <c r="Z124" s="22">
        <f t="shared" si="23"/>
        <v>16650.152617753873</v>
      </c>
      <c r="AA124" s="194">
        <f>IF(O124&lt;&gt;2,(N124/M124)-VLOOKUP(P124,Input_Mkt_Price!B:C,2,FALSE),N124)</f>
        <v>-6.3049731221850891</v>
      </c>
      <c r="AB124" s="232">
        <f t="shared" si="15"/>
        <v>-945.74596832776342</v>
      </c>
      <c r="AC124" s="230">
        <f t="shared" si="16"/>
        <v>787.5</v>
      </c>
      <c r="AD124" s="340">
        <f t="shared" si="17"/>
        <v>-21561.183599999997</v>
      </c>
      <c r="AE124" s="340">
        <f>VLOOKUP(P124,Input_Mkt_Price!B:C,2,FALSE)*E124</f>
        <v>12016.5</v>
      </c>
      <c r="AF124" s="232">
        <f t="shared" si="18"/>
        <v>-839952.6</v>
      </c>
      <c r="AG124" s="45">
        <f t="shared" si="19"/>
        <v>74353.067117999992</v>
      </c>
      <c r="AH124" s="244"/>
      <c r="AI124" s="357">
        <f t="array" ref="AI124">IFERROR(INDEX('Forex Open'!$O$2:$O$226,MATCH(Input_PC!B124&amp;Input_PC!$B$1,'Forex Open'!$B$2:$B$226&amp;'Forex Open'!$G$2:$G$226,0)),"")</f>
        <v>3.5235500000000002</v>
      </c>
      <c r="BD124" s="232">
        <v>16650.152617753876</v>
      </c>
      <c r="BE124" s="238">
        <f t="shared" si="20"/>
        <v>0</v>
      </c>
      <c r="BG124" s="232"/>
    </row>
    <row r="125" spans="2:59" x14ac:dyDescent="0.2">
      <c r="B125" s="16" t="s">
        <v>1764</v>
      </c>
      <c r="C125" s="18">
        <v>43201</v>
      </c>
      <c r="D125" s="18" t="s">
        <v>1599</v>
      </c>
      <c r="E125" s="227">
        <v>150</v>
      </c>
      <c r="F125" s="11">
        <v>0.71485698099999995</v>
      </c>
      <c r="G125" s="11">
        <v>0.603068139</v>
      </c>
      <c r="H125" s="11">
        <v>6.1625602000000002E-2</v>
      </c>
      <c r="I125" s="11">
        <v>5.6285410653420396</v>
      </c>
      <c r="J125" s="11">
        <v>7.01</v>
      </c>
      <c r="K125" s="244">
        <v>3.5295999999999998</v>
      </c>
      <c r="L125" s="11" t="s">
        <v>1834</v>
      </c>
      <c r="M125" s="243">
        <v>1</v>
      </c>
      <c r="N125" s="11">
        <v>68.75</v>
      </c>
      <c r="O125" s="227">
        <v>1</v>
      </c>
      <c r="P125" s="3" t="s">
        <v>10</v>
      </c>
      <c r="Q125" s="3" t="s">
        <v>1532</v>
      </c>
      <c r="R125" s="227" t="s">
        <v>61</v>
      </c>
      <c r="S125" s="3" t="s">
        <v>110</v>
      </c>
      <c r="T125" s="3" t="s">
        <v>111</v>
      </c>
      <c r="U125" s="19" t="str">
        <f t="shared" si="21"/>
        <v>31-4-35-G5-27 CT</v>
      </c>
      <c r="V125" s="20">
        <f t="shared" si="22"/>
        <v>1051.5</v>
      </c>
      <c r="W125" s="20">
        <f>IF(O125=1,(N125/M125),N125+VLOOKUP(P125,Input_Mkt_Price!B:C,2,FALSE))</f>
        <v>68.75</v>
      </c>
      <c r="X125" s="20">
        <f>VLOOKUP(U125,Input_Preços_Diferencial!B:R,MATCH($Q125,Input_Preços_Diferencial!$B$4:$R$4,0),FALSE)</f>
        <v>5.25</v>
      </c>
      <c r="Y125" s="20">
        <f>VLOOKUP(P125,Input_Mkt_Price!B:C,2,FALSE)+X125</f>
        <v>80.25</v>
      </c>
      <c r="Z125" s="22">
        <f t="shared" si="23"/>
        <v>14847.981</v>
      </c>
      <c r="AA125" s="194">
        <f>IF(O125&lt;&gt;2,(N125/M125)-VLOOKUP(P125,Input_Mkt_Price!B:C,2,FALSE),N125)</f>
        <v>-6.25</v>
      </c>
      <c r="AB125" s="232">
        <f t="shared" si="15"/>
        <v>-937.5</v>
      </c>
      <c r="AC125" s="230">
        <f t="shared" si="16"/>
        <v>787.5</v>
      </c>
      <c r="AD125" s="340">
        <f t="shared" si="17"/>
        <v>-23181.579299999998</v>
      </c>
      <c r="AE125" s="340">
        <f>VLOOKUP(P125,Input_Mkt_Price!B:C,2,FALSE)*E125</f>
        <v>11250</v>
      </c>
      <c r="AF125" s="232">
        <f t="shared" si="18"/>
        <v>0</v>
      </c>
      <c r="AG125" s="45">
        <f t="shared" si="19"/>
        <v>81820.960022399988</v>
      </c>
      <c r="AH125" s="244"/>
      <c r="AI125" s="357" t="str">
        <f t="array" ref="AI125">IFERROR(INDEX('Forex Open'!$O$2:$O$226,MATCH(Input_PC!B125&amp;Input_PC!$B$1,'Forex Open'!$B$2:$B$226&amp;'Forex Open'!$G$2:$G$226,0)),"")</f>
        <v/>
      </c>
      <c r="BD125" s="232">
        <v>14847.981</v>
      </c>
      <c r="BE125" s="238">
        <f t="shared" si="20"/>
        <v>0</v>
      </c>
      <c r="BG125" s="232"/>
    </row>
    <row r="126" spans="2:59" x14ac:dyDescent="0.2">
      <c r="B126" s="16" t="s">
        <v>1765</v>
      </c>
      <c r="C126" s="18">
        <v>43201</v>
      </c>
      <c r="D126" s="18" t="s">
        <v>1651</v>
      </c>
      <c r="E126" s="227">
        <v>1260</v>
      </c>
      <c r="F126" s="11">
        <v>0.71485698099999995</v>
      </c>
      <c r="G126" s="11">
        <v>0.603068139</v>
      </c>
      <c r="H126" s="11">
        <v>6.1625602000000002E-2</v>
      </c>
      <c r="I126" s="11">
        <v>5.6285410653420396</v>
      </c>
      <c r="J126" s="11">
        <v>7.01</v>
      </c>
      <c r="K126" s="244">
        <v>3.5295999999999998</v>
      </c>
      <c r="L126" s="11" t="s">
        <v>1834</v>
      </c>
      <c r="M126" s="243">
        <v>1</v>
      </c>
      <c r="N126" s="11">
        <v>69.25</v>
      </c>
      <c r="O126" s="227">
        <v>1</v>
      </c>
      <c r="P126" s="3" t="s">
        <v>10</v>
      </c>
      <c r="Q126" s="3" t="s">
        <v>1532</v>
      </c>
      <c r="R126" s="227" t="s">
        <v>61</v>
      </c>
      <c r="S126" s="3" t="s">
        <v>110</v>
      </c>
      <c r="T126" s="3" t="s">
        <v>111</v>
      </c>
      <c r="U126" s="19" t="str">
        <f t="shared" si="21"/>
        <v>31-4-35-G5-27 CT</v>
      </c>
      <c r="V126" s="20">
        <f t="shared" si="22"/>
        <v>8832.6</v>
      </c>
      <c r="W126" s="20">
        <f>IF(O126=1,(N126/M126),N126+VLOOKUP(P126,Input_Mkt_Price!B:C,2,FALSE))</f>
        <v>69.25</v>
      </c>
      <c r="X126" s="20">
        <f>VLOOKUP(U126,Input_Preços_Diferencial!B:R,MATCH($Q126,Input_Preços_Diferencial!$B$4:$R$4,0),FALSE)</f>
        <v>5.25</v>
      </c>
      <c r="Y126" s="20">
        <f>VLOOKUP(P126,Input_Mkt_Price!B:C,2,FALSE)+X126</f>
        <v>80.25</v>
      </c>
      <c r="Z126" s="22">
        <f t="shared" si="23"/>
        <v>110834.06039999999</v>
      </c>
      <c r="AA126" s="194">
        <f>IF(O126&lt;&gt;2,(N126/M126)-VLOOKUP(P126,Input_Mkt_Price!B:C,2,FALSE),N126)</f>
        <v>-5.75</v>
      </c>
      <c r="AB126" s="232">
        <f t="shared" si="15"/>
        <v>-7245</v>
      </c>
      <c r="AC126" s="230">
        <f t="shared" si="16"/>
        <v>6615</v>
      </c>
      <c r="AD126" s="340">
        <f t="shared" si="17"/>
        <v>-194725.26611999999</v>
      </c>
      <c r="AE126" s="340">
        <f>VLOOKUP(P126,Input_Mkt_Price!B:C,2,FALSE)*E126</f>
        <v>94500</v>
      </c>
      <c r="AF126" s="232">
        <f t="shared" si="18"/>
        <v>0</v>
      </c>
      <c r="AG126" s="45">
        <f t="shared" si="19"/>
        <v>687296.06418816</v>
      </c>
      <c r="AH126" s="244"/>
      <c r="AI126" s="357" t="str">
        <f t="array" ref="AI126">IFERROR(INDEX('Forex Open'!$O$2:$O$226,MATCH(Input_PC!B126&amp;Input_PC!$B$1,'Forex Open'!$B$2:$B$226&amp;'Forex Open'!$G$2:$G$226,0)),"")</f>
        <v/>
      </c>
      <c r="BD126" s="232">
        <v>110834.06039999999</v>
      </c>
      <c r="BE126" s="238">
        <f t="shared" si="20"/>
        <v>0</v>
      </c>
      <c r="BG126" s="232"/>
    </row>
    <row r="127" spans="2:59" x14ac:dyDescent="0.2">
      <c r="B127" s="16" t="s">
        <v>1766</v>
      </c>
      <c r="C127" s="18">
        <v>43201</v>
      </c>
      <c r="D127" s="18" t="s">
        <v>1599</v>
      </c>
      <c r="E127" s="227">
        <v>300</v>
      </c>
      <c r="F127" s="11">
        <v>0.71485698099999995</v>
      </c>
      <c r="G127" s="11">
        <v>0.603068139</v>
      </c>
      <c r="H127" s="11">
        <v>6.1625602000000002E-2</v>
      </c>
      <c r="I127" s="11">
        <v>5.6285410653420396</v>
      </c>
      <c r="J127" s="11">
        <v>7.01</v>
      </c>
      <c r="K127" s="244">
        <v>3.5327999999999999</v>
      </c>
      <c r="L127" s="11" t="s">
        <v>1834</v>
      </c>
      <c r="M127" s="243">
        <v>1</v>
      </c>
      <c r="N127" s="11">
        <v>68.75</v>
      </c>
      <c r="O127" s="227">
        <v>1</v>
      </c>
      <c r="P127" s="3" t="s">
        <v>10</v>
      </c>
      <c r="Q127" s="3" t="s">
        <v>1532</v>
      </c>
      <c r="R127" s="227" t="s">
        <v>61</v>
      </c>
      <c r="S127" s="3" t="s">
        <v>110</v>
      </c>
      <c r="T127" s="3" t="s">
        <v>111</v>
      </c>
      <c r="U127" s="19" t="str">
        <f t="shared" si="21"/>
        <v>31-4-35-G5-27 CT</v>
      </c>
      <c r="V127" s="20">
        <f t="shared" si="22"/>
        <v>2103</v>
      </c>
      <c r="W127" s="20">
        <f>IF(O127=1,(N127/M127),N127+VLOOKUP(P127,Input_Mkt_Price!B:C,2,FALSE))</f>
        <v>68.75</v>
      </c>
      <c r="X127" s="20">
        <f>VLOOKUP(U127,Input_Preços_Diferencial!B:R,MATCH($Q127,Input_Preços_Diferencial!$B$4:$R$4,0),FALSE)</f>
        <v>5.25</v>
      </c>
      <c r="Y127" s="20">
        <f>VLOOKUP(P127,Input_Mkt_Price!B:C,2,FALSE)+X127</f>
        <v>80.25</v>
      </c>
      <c r="Z127" s="22">
        <f t="shared" si="23"/>
        <v>29695.962</v>
      </c>
      <c r="AA127" s="194">
        <f>IF(O127&lt;&gt;2,(N127/M127)-VLOOKUP(P127,Input_Mkt_Price!B:C,2,FALSE),N127)</f>
        <v>-6.25</v>
      </c>
      <c r="AB127" s="232">
        <f t="shared" si="15"/>
        <v>-1875</v>
      </c>
      <c r="AC127" s="230">
        <f t="shared" si="16"/>
        <v>1575</v>
      </c>
      <c r="AD127" s="340">
        <f t="shared" si="17"/>
        <v>-46363.158599999995</v>
      </c>
      <c r="AE127" s="340">
        <f>VLOOKUP(P127,Input_Mkt_Price!B:C,2,FALSE)*E127</f>
        <v>22500</v>
      </c>
      <c r="AF127" s="232">
        <f t="shared" si="18"/>
        <v>0</v>
      </c>
      <c r="AG127" s="45">
        <f t="shared" si="19"/>
        <v>163790.2808064</v>
      </c>
      <c r="AH127" s="244"/>
      <c r="AI127" s="357" t="str">
        <f t="array" ref="AI127">IFERROR(INDEX('Forex Open'!$O$2:$O$226,MATCH(Input_PC!B127&amp;Input_PC!$B$1,'Forex Open'!$B$2:$B$226&amp;'Forex Open'!$G$2:$G$226,0)),"")</f>
        <v/>
      </c>
      <c r="BD127" s="232">
        <v>29695.962</v>
      </c>
      <c r="BE127" s="238">
        <f t="shared" si="20"/>
        <v>0</v>
      </c>
      <c r="BG127" s="232"/>
    </row>
    <row r="128" spans="2:59" x14ac:dyDescent="0.2">
      <c r="B128" s="16" t="s">
        <v>1767</v>
      </c>
      <c r="C128" s="18">
        <v>43201</v>
      </c>
      <c r="D128" s="18" t="s">
        <v>1594</v>
      </c>
      <c r="E128" s="227">
        <v>162</v>
      </c>
      <c r="F128" s="11">
        <v>0.71485698099999995</v>
      </c>
      <c r="G128" s="11">
        <v>0.603068139</v>
      </c>
      <c r="H128" s="11">
        <v>6.1625602000000002E-2</v>
      </c>
      <c r="I128" s="11">
        <v>4.0285410653420399</v>
      </c>
      <c r="J128" s="11">
        <v>5.41</v>
      </c>
      <c r="K128" s="244">
        <v>3.4449999999999998</v>
      </c>
      <c r="L128" s="11" t="s">
        <v>1835</v>
      </c>
      <c r="M128" s="243">
        <v>3.4380000000000002</v>
      </c>
      <c r="N128" s="11">
        <v>255</v>
      </c>
      <c r="O128" s="227">
        <v>1</v>
      </c>
      <c r="P128" s="3" t="s">
        <v>6</v>
      </c>
      <c r="Q128" s="3" t="s">
        <v>109</v>
      </c>
      <c r="R128" s="227" t="s">
        <v>61</v>
      </c>
      <c r="S128" s="3" t="s">
        <v>110</v>
      </c>
      <c r="T128" s="3" t="s">
        <v>111</v>
      </c>
      <c r="U128" s="19" t="str">
        <f t="shared" si="21"/>
        <v>31-4-35-G5-27 CT</v>
      </c>
      <c r="V128" s="20">
        <f t="shared" si="22"/>
        <v>876.42000000000007</v>
      </c>
      <c r="W128" s="20">
        <f>IF(O128=1,(N128/M128),N128+VLOOKUP(P128,Input_Mkt_Price!B:C,2,FALSE))</f>
        <v>74.171029668411862</v>
      </c>
      <c r="X128" s="20">
        <f>VLOOKUP(U128,Input_Preços_Diferencial!B:R,MATCH($Q128,Input_Preços_Diferencial!$B$4:$R$4,0),FALSE)</f>
        <v>5.25</v>
      </c>
      <c r="Y128" s="20">
        <f>VLOOKUP(P128,Input_Mkt_Price!B:C,2,FALSE)+X128</f>
        <v>85.36</v>
      </c>
      <c r="Z128" s="22">
        <f t="shared" si="23"/>
        <v>20639.315148691116</v>
      </c>
      <c r="AA128" s="194">
        <f>IF(O128&lt;&gt;2,(N128/M128)-VLOOKUP(P128,Input_Mkt_Price!B:C,2,FALSE),N128)</f>
        <v>-5.9389703315881377</v>
      </c>
      <c r="AB128" s="232">
        <f t="shared" si="15"/>
        <v>-962.11319371727836</v>
      </c>
      <c r="AC128" s="230">
        <f t="shared" si="16"/>
        <v>850.5</v>
      </c>
      <c r="AD128" s="340">
        <f t="shared" si="17"/>
        <v>-19321.730604</v>
      </c>
      <c r="AE128" s="340">
        <f>VLOOKUP(P128,Input_Mkt_Price!B:C,2,FALSE)*E128</f>
        <v>12977.82</v>
      </c>
      <c r="AF128" s="232">
        <f t="shared" si="18"/>
        <v>-910720.26</v>
      </c>
      <c r="AG128" s="45">
        <f t="shared" si="19"/>
        <v>66562.758077399994</v>
      </c>
      <c r="AH128" s="244"/>
      <c r="AI128" s="357">
        <f t="array" ref="AI128">IFERROR(INDEX('Forex Open'!$O$2:$O$226,MATCH(Input_PC!B128&amp;Input_PC!$B$1,'Forex Open'!$B$2:$B$226&amp;'Forex Open'!$G$2:$G$226,0)),"")</f>
        <v>3.5235500000000002</v>
      </c>
      <c r="BD128" s="232">
        <v>20639.315148691116</v>
      </c>
      <c r="BE128" s="238">
        <f t="shared" si="20"/>
        <v>0</v>
      </c>
      <c r="BG128" s="232"/>
    </row>
    <row r="129" spans="2:59" x14ac:dyDescent="0.2">
      <c r="B129" s="16" t="s">
        <v>1768</v>
      </c>
      <c r="C129" s="18">
        <v>43202</v>
      </c>
      <c r="D129" s="18" t="s">
        <v>1769</v>
      </c>
      <c r="E129" s="227">
        <v>825</v>
      </c>
      <c r="F129" s="11">
        <v>0.71485698099999995</v>
      </c>
      <c r="G129" s="11">
        <v>0.603068139</v>
      </c>
      <c r="H129" s="11">
        <v>6.1625602000000002E-2</v>
      </c>
      <c r="I129" s="11">
        <v>4.85854106534204</v>
      </c>
      <c r="J129" s="11">
        <v>6.24</v>
      </c>
      <c r="K129" s="244">
        <v>3.4430000000000001</v>
      </c>
      <c r="L129" s="11" t="s">
        <v>1835</v>
      </c>
      <c r="M129" s="243">
        <v>3.4355000000000002</v>
      </c>
      <c r="N129" s="11">
        <v>269.75</v>
      </c>
      <c r="O129" s="227">
        <v>1</v>
      </c>
      <c r="P129" s="3" t="s">
        <v>6</v>
      </c>
      <c r="Q129" s="3" t="s">
        <v>1534</v>
      </c>
      <c r="R129" s="227" t="s">
        <v>61</v>
      </c>
      <c r="S129" s="3" t="s">
        <v>110</v>
      </c>
      <c r="T129" s="3" t="s">
        <v>111</v>
      </c>
      <c r="U129" s="19" t="str">
        <f t="shared" si="21"/>
        <v>31-4-35-G5-27 CT</v>
      </c>
      <c r="V129" s="20">
        <f t="shared" si="22"/>
        <v>5148</v>
      </c>
      <c r="W129" s="20">
        <f>IF(O129=1,(N129/M129),N129+VLOOKUP(P129,Input_Mkt_Price!B:C,2,FALSE))</f>
        <v>78.518410711686798</v>
      </c>
      <c r="X129" s="20">
        <f>VLOOKUP(U129,Input_Preços_Diferencial!B:R,MATCH($Q129,Input_Preços_Diferencial!$B$4:$R$4,0),FALSE)</f>
        <v>7.5</v>
      </c>
      <c r="Y129" s="20">
        <f>VLOOKUP(P129,Input_Mkt_Price!B:C,2,FALSE)+X129</f>
        <v>87.61</v>
      </c>
      <c r="Z129" s="22">
        <f t="shared" si="23"/>
        <v>51864.563396376085</v>
      </c>
      <c r="AA129" s="194">
        <f>IF(O129&lt;&gt;2,(N129/M129)-VLOOKUP(P129,Input_Mkt_Price!B:C,2,FALSE),N129)</f>
        <v>-1.5915892883132017</v>
      </c>
      <c r="AB129" s="232">
        <f t="shared" si="15"/>
        <v>-1313.0611628583913</v>
      </c>
      <c r="AC129" s="230">
        <f t="shared" si="16"/>
        <v>6187.5</v>
      </c>
      <c r="AD129" s="340">
        <f t="shared" si="17"/>
        <v>-113493.8376</v>
      </c>
      <c r="AE129" s="340">
        <f>VLOOKUP(P129,Input_Mkt_Price!B:C,2,FALSE)*E129</f>
        <v>66090.75</v>
      </c>
      <c r="AF129" s="232">
        <f t="shared" si="18"/>
        <v>-4906199.5125000002</v>
      </c>
      <c r="AG129" s="45">
        <f t="shared" si="19"/>
        <v>390755.73794399999</v>
      </c>
      <c r="AH129" s="244"/>
      <c r="AI129" s="357">
        <f t="array" ref="AI129">IFERROR(INDEX('Forex Open'!$O$2:$O$226,MATCH(Input_PC!B129&amp;Input_PC!$B$1,'Forex Open'!$B$2:$B$226&amp;'Forex Open'!$G$2:$G$226,0)),"")</f>
        <v>3.5235500000000002</v>
      </c>
      <c r="BD129" s="232">
        <v>51864.563396376092</v>
      </c>
      <c r="BE129" s="238">
        <f t="shared" si="20"/>
        <v>0</v>
      </c>
      <c r="BG129" s="232"/>
    </row>
    <row r="130" spans="2:59" x14ac:dyDescent="0.2">
      <c r="B130" s="16" t="s">
        <v>1770</v>
      </c>
      <c r="C130" s="18">
        <v>43202</v>
      </c>
      <c r="D130" s="18" t="s">
        <v>1627</v>
      </c>
      <c r="E130" s="227">
        <v>800</v>
      </c>
      <c r="F130" s="11">
        <v>0.71485698099999995</v>
      </c>
      <c r="G130" s="11">
        <v>0.603068139</v>
      </c>
      <c r="H130" s="11">
        <v>6.1625602000000002E-2</v>
      </c>
      <c r="I130" s="11">
        <v>3.85854106534204</v>
      </c>
      <c r="J130" s="11">
        <v>5.24</v>
      </c>
      <c r="K130" s="244">
        <v>3.4430000000000001</v>
      </c>
      <c r="L130" s="11" t="s">
        <v>1834</v>
      </c>
      <c r="M130" s="243">
        <v>1</v>
      </c>
      <c r="N130" s="12">
        <v>-1.75</v>
      </c>
      <c r="O130" s="227">
        <v>2</v>
      </c>
      <c r="P130" s="3" t="s">
        <v>10</v>
      </c>
      <c r="Q130" s="3" t="s">
        <v>1536</v>
      </c>
      <c r="R130" s="227" t="s">
        <v>61</v>
      </c>
      <c r="S130" s="3" t="s">
        <v>110</v>
      </c>
      <c r="T130" s="3" t="s">
        <v>111</v>
      </c>
      <c r="U130" s="19" t="str">
        <f t="shared" si="21"/>
        <v>31-4-35-G5-27 CT</v>
      </c>
      <c r="V130" s="20">
        <f t="shared" si="22"/>
        <v>4192</v>
      </c>
      <c r="W130" s="20">
        <f>IF(O130=1,(N130/M130),N130+VLOOKUP(P130,Input_Mkt_Price!B:C,2,FALSE))</f>
        <v>73.25</v>
      </c>
      <c r="X130" s="20">
        <f>VLOOKUP(U130,Input_Preços_Diferencial!B:R,MATCH($Q130,Input_Preços_Diferencial!$B$4:$R$4,0),FALSE)</f>
        <v>6.5</v>
      </c>
      <c r="Y130" s="20">
        <f>VLOOKUP(P130,Input_Mkt_Price!B:C,2,FALSE)+X130</f>
        <v>81.5</v>
      </c>
      <c r="Z130" s="22">
        <f t="shared" si="23"/>
        <v>53086.767999999996</v>
      </c>
      <c r="AA130" s="194">
        <f>IF(O130&lt;&gt;2,(N130/M130)-VLOOKUP(P130,Input_Mkt_Price!B:C,2,FALSE),N130)</f>
        <v>-1.75</v>
      </c>
      <c r="AB130" s="232">
        <f t="shared" si="15"/>
        <v>-1400</v>
      </c>
      <c r="AC130" s="230">
        <f t="shared" si="16"/>
        <v>5200</v>
      </c>
      <c r="AD130" s="340">
        <f t="shared" si="17"/>
        <v>-92417.670400000003</v>
      </c>
      <c r="AE130" s="340">
        <f>VLOOKUP(P130,Input_Mkt_Price!B:C,2,FALSE)*E130</f>
        <v>60000</v>
      </c>
      <c r="AF130" s="232">
        <f t="shared" si="18"/>
        <v>0</v>
      </c>
      <c r="AG130" s="45">
        <f t="shared" si="19"/>
        <v>318191.15257599996</v>
      </c>
      <c r="AH130" s="244"/>
      <c r="AI130" s="357" t="str">
        <f t="array" ref="AI130">IFERROR(INDEX('Forex Open'!$O$2:$O$226,MATCH(Input_PC!B130&amp;Input_PC!$B$1,'Forex Open'!$B$2:$B$226&amp;'Forex Open'!$G$2:$G$226,0)),"")</f>
        <v/>
      </c>
      <c r="BD130" s="232">
        <v>53086.768000000011</v>
      </c>
      <c r="BE130" s="238">
        <f t="shared" si="20"/>
        <v>0</v>
      </c>
      <c r="BG130" s="232"/>
    </row>
    <row r="131" spans="2:59" x14ac:dyDescent="0.2">
      <c r="B131" s="16" t="s">
        <v>1771</v>
      </c>
      <c r="C131" s="18">
        <v>43202</v>
      </c>
      <c r="D131" s="18" t="s">
        <v>1772</v>
      </c>
      <c r="E131" s="227">
        <v>75</v>
      </c>
      <c r="F131" s="11">
        <v>0.71485698099999995</v>
      </c>
      <c r="G131" s="11">
        <v>0.603068139</v>
      </c>
      <c r="H131" s="11">
        <v>6.1625602000000002E-2</v>
      </c>
      <c r="I131" s="11">
        <v>4.4585410653420396</v>
      </c>
      <c r="J131" s="11">
        <v>5.84</v>
      </c>
      <c r="K131" s="244">
        <v>3.4516</v>
      </c>
      <c r="L131" s="11" t="s">
        <v>1834</v>
      </c>
      <c r="M131" s="243">
        <v>1</v>
      </c>
      <c r="N131" s="11">
        <v>79.25</v>
      </c>
      <c r="O131" s="227">
        <v>1</v>
      </c>
      <c r="P131" s="3" t="s">
        <v>6</v>
      </c>
      <c r="Q131" s="3" t="s">
        <v>1534</v>
      </c>
      <c r="R131" s="227" t="s">
        <v>61</v>
      </c>
      <c r="S131" s="3" t="s">
        <v>110</v>
      </c>
      <c r="T131" s="3" t="s">
        <v>111</v>
      </c>
      <c r="U131" s="19" t="str">
        <f t="shared" ref="U131:U162" si="24">S131&amp;" "&amp;T131</f>
        <v>31-4-35-G5-27 CT</v>
      </c>
      <c r="V131" s="20">
        <f t="shared" ref="V131:V162" si="25">J131*E131</f>
        <v>438</v>
      </c>
      <c r="W131" s="20">
        <f>IF(O131=1,(N131/M131),N131+VLOOKUP(P131,Input_Mkt_Price!B:C,2,FALSE))</f>
        <v>79.25</v>
      </c>
      <c r="X131" s="20">
        <f>VLOOKUP(U131,Input_Preços_Diferencial!B:R,MATCH($Q131,Input_Preços_Diferencial!$B$4:$R$4,0),FALSE)</f>
        <v>7.5</v>
      </c>
      <c r="Y131" s="20">
        <f>VLOOKUP(P131,Input_Mkt_Price!B:C,2,FALSE)+X131</f>
        <v>87.61</v>
      </c>
      <c r="Z131" s="22">
        <f t="shared" ref="Z131:Z162" si="26">((Y131-W131)*E131-V131)*22.046</f>
        <v>4166.6939999999995</v>
      </c>
      <c r="AA131" s="194">
        <f>IF(O131&lt;&gt;2,(N131/M131)-VLOOKUP(P131,Input_Mkt_Price!B:C,2,FALSE),N131)</f>
        <v>-0.85999999999999943</v>
      </c>
      <c r="AB131" s="232">
        <f t="shared" si="15"/>
        <v>-64.499999999999957</v>
      </c>
      <c r="AC131" s="230">
        <f t="shared" si="16"/>
        <v>562.5</v>
      </c>
      <c r="AD131" s="340">
        <f t="shared" si="17"/>
        <v>-9656.2356</v>
      </c>
      <c r="AE131" s="340">
        <f>VLOOKUP(P131,Input_Mkt_Price!B:C,2,FALSE)*E131</f>
        <v>6008.25</v>
      </c>
      <c r="AF131" s="232">
        <f t="shared" si="18"/>
        <v>0</v>
      </c>
      <c r="AG131" s="45">
        <f t="shared" si="19"/>
        <v>33329.160436799997</v>
      </c>
      <c r="AH131" s="244"/>
      <c r="AI131" s="357" t="str">
        <f t="array" ref="AI131">IFERROR(INDEX('Forex Open'!$O$2:$O$226,MATCH(Input_PC!B131&amp;Input_PC!$B$1,'Forex Open'!$B$2:$B$226&amp;'Forex Open'!$G$2:$G$226,0)),"")</f>
        <v/>
      </c>
      <c r="BD131" s="232">
        <v>4166.6939999999995</v>
      </c>
      <c r="BE131" s="238">
        <f t="shared" si="20"/>
        <v>0</v>
      </c>
      <c r="BG131" s="232"/>
    </row>
    <row r="132" spans="2:59" x14ac:dyDescent="0.2">
      <c r="B132" s="16" t="s">
        <v>1773</v>
      </c>
      <c r="C132" s="18">
        <v>43202</v>
      </c>
      <c r="D132" s="18" t="s">
        <v>1676</v>
      </c>
      <c r="E132" s="227">
        <v>500</v>
      </c>
      <c r="F132" s="11">
        <v>0.71485698099999995</v>
      </c>
      <c r="G132" s="11">
        <v>0.603068139</v>
      </c>
      <c r="H132" s="11">
        <v>6.1625602000000002E-2</v>
      </c>
      <c r="I132" s="11">
        <v>3.6185410653420398</v>
      </c>
      <c r="J132" s="11">
        <v>5</v>
      </c>
      <c r="K132" s="244">
        <v>3.4516</v>
      </c>
      <c r="L132" s="11" t="s">
        <v>1834</v>
      </c>
      <c r="M132" s="243">
        <v>1</v>
      </c>
      <c r="N132" s="11">
        <v>70</v>
      </c>
      <c r="O132" s="227">
        <v>1</v>
      </c>
      <c r="P132" s="3" t="s">
        <v>10</v>
      </c>
      <c r="Q132" s="3" t="s">
        <v>1532</v>
      </c>
      <c r="R132" s="227" t="s">
        <v>61</v>
      </c>
      <c r="S132" s="3" t="s">
        <v>110</v>
      </c>
      <c r="T132" s="3" t="s">
        <v>111</v>
      </c>
      <c r="U132" s="19" t="str">
        <f t="shared" si="24"/>
        <v>31-4-35-G5-27 CT</v>
      </c>
      <c r="V132" s="20">
        <f t="shared" si="25"/>
        <v>2500</v>
      </c>
      <c r="W132" s="20">
        <f>IF(O132=1,(N132/M132),N132+VLOOKUP(P132,Input_Mkt_Price!B:C,2,FALSE))</f>
        <v>70</v>
      </c>
      <c r="X132" s="20">
        <f>VLOOKUP(U132,Input_Preços_Diferencial!B:R,MATCH($Q132,Input_Preços_Diferencial!$B$4:$R$4,0),FALSE)</f>
        <v>5.25</v>
      </c>
      <c r="Y132" s="20">
        <f>VLOOKUP(P132,Input_Mkt_Price!B:C,2,FALSE)+X132</f>
        <v>80.25</v>
      </c>
      <c r="Z132" s="22">
        <f t="shared" si="26"/>
        <v>57870.75</v>
      </c>
      <c r="AA132" s="194">
        <f>IF(O132&lt;&gt;2,(N132/M132)-VLOOKUP(P132,Input_Mkt_Price!B:C,2,FALSE),N132)</f>
        <v>-5</v>
      </c>
      <c r="AB132" s="232">
        <f t="shared" ref="AB132:AB178" si="27">AA132*E132</f>
        <v>-2500</v>
      </c>
      <c r="AC132" s="230">
        <f t="shared" ref="AC132:AC191" si="28">X132*E132</f>
        <v>2625</v>
      </c>
      <c r="AD132" s="340">
        <f t="shared" ref="AD132:AD178" si="29">-J132*E132*22.0462</f>
        <v>-55115.5</v>
      </c>
      <c r="AE132" s="340">
        <f>VLOOKUP(P132,Input_Mkt_Price!B:C,2,FALSE)*E132</f>
        <v>37500</v>
      </c>
      <c r="AF132" s="232">
        <f t="shared" ref="AF132:AF191" si="30">IF(M132&lt;&gt;1,N132*E132*22.046,0)*-1</f>
        <v>0</v>
      </c>
      <c r="AG132" s="45">
        <f t="shared" ref="AG132:AG191" si="31">((E132*J132)*22.046)*K132</f>
        <v>190234.93400000001</v>
      </c>
      <c r="AH132" s="244"/>
      <c r="AI132" s="357" t="str">
        <f t="array" ref="AI132">IFERROR(INDEX('Forex Open'!$O$2:$O$226,MATCH(Input_PC!B132&amp;Input_PC!$B$1,'Forex Open'!$B$2:$B$226&amp;'Forex Open'!$G$2:$G$226,0)),"")</f>
        <v/>
      </c>
      <c r="BD132" s="232">
        <v>57870.75</v>
      </c>
      <c r="BE132" s="238">
        <f t="shared" ref="BE132:BE195" si="32">BD132-Z132</f>
        <v>0</v>
      </c>
      <c r="BG132" s="232"/>
    </row>
    <row r="133" spans="2:59" x14ac:dyDescent="0.2">
      <c r="B133" s="16" t="s">
        <v>1774</v>
      </c>
      <c r="C133" s="18">
        <v>43203</v>
      </c>
      <c r="D133" s="18" t="s">
        <v>1594</v>
      </c>
      <c r="E133" s="227">
        <v>270</v>
      </c>
      <c r="F133" s="11">
        <v>0.71485698099999995</v>
      </c>
      <c r="G133" s="11">
        <v>0.603068139</v>
      </c>
      <c r="H133" s="11">
        <v>6.1625602000000002E-2</v>
      </c>
      <c r="I133" s="11">
        <v>4.4285410653420403</v>
      </c>
      <c r="J133" s="11">
        <v>5.81</v>
      </c>
      <c r="K133" s="244">
        <v>3.4516</v>
      </c>
      <c r="L133" s="11" t="s">
        <v>1835</v>
      </c>
      <c r="M133" s="243">
        <v>3.5409999999999999</v>
      </c>
      <c r="N133" s="11">
        <v>246</v>
      </c>
      <c r="O133" s="227">
        <v>1</v>
      </c>
      <c r="P133" s="3" t="s">
        <v>10</v>
      </c>
      <c r="Q133" s="3" t="s">
        <v>1532</v>
      </c>
      <c r="R133" s="227" t="s">
        <v>61</v>
      </c>
      <c r="S133" s="3" t="s">
        <v>110</v>
      </c>
      <c r="T133" s="3" t="s">
        <v>111</v>
      </c>
      <c r="U133" s="19" t="str">
        <f t="shared" si="24"/>
        <v>31-4-35-G5-27 CT</v>
      </c>
      <c r="V133" s="20">
        <f t="shared" si="25"/>
        <v>1568.6999999999998</v>
      </c>
      <c r="W133" s="20">
        <f>IF(O133=1,(N133/M133),N133+VLOOKUP(P133,Input_Mkt_Price!B:C,2,FALSE))</f>
        <v>69.471900593052808</v>
      </c>
      <c r="X133" s="20">
        <f>VLOOKUP(U133,Input_Preços_Diferencial!B:R,MATCH($Q133,Input_Preços_Diferencial!$B$4:$R$4,0),FALSE)</f>
        <v>5.25</v>
      </c>
      <c r="Y133" s="20">
        <f>VLOOKUP(P133,Input_Mkt_Price!B:C,2,FALSE)+X133</f>
        <v>80.25</v>
      </c>
      <c r="Z133" s="22">
        <f t="shared" si="26"/>
        <v>29572.214271900601</v>
      </c>
      <c r="AA133" s="194">
        <f>IF(O133&lt;&gt;2,(N133/M133)-VLOOKUP(P133,Input_Mkt_Price!B:C,2,FALSE),N133)</f>
        <v>-5.5280994069471916</v>
      </c>
      <c r="AB133" s="232">
        <f t="shared" si="27"/>
        <v>-1492.5868398757418</v>
      </c>
      <c r="AC133" s="230">
        <f t="shared" si="28"/>
        <v>1417.5</v>
      </c>
      <c r="AD133" s="340">
        <f t="shared" si="29"/>
        <v>-34583.873939999998</v>
      </c>
      <c r="AE133" s="340">
        <f>VLOOKUP(P133,Input_Mkt_Price!B:C,2,FALSE)*E133</f>
        <v>20250</v>
      </c>
      <c r="AF133" s="232">
        <f t="shared" si="30"/>
        <v>-1464295.32</v>
      </c>
      <c r="AG133" s="45">
        <f t="shared" si="31"/>
        <v>119368.61638631998</v>
      </c>
      <c r="AH133" s="244"/>
      <c r="AI133" s="357">
        <f t="array" ref="AI133">IFERROR(INDEX('Forex Open'!$O$2:$O$226,MATCH(Input_PC!B133&amp;Input_PC!$B$1,'Forex Open'!$B$2:$B$226&amp;'Forex Open'!$G$2:$G$226,0)),"")</f>
        <v>3.56474</v>
      </c>
      <c r="BD133" s="232">
        <v>29572.214271900608</v>
      </c>
      <c r="BE133" s="238">
        <f t="shared" si="32"/>
        <v>0</v>
      </c>
      <c r="BG133" s="232"/>
    </row>
    <row r="134" spans="2:59" x14ac:dyDescent="0.2">
      <c r="B134" s="16" t="s">
        <v>1316</v>
      </c>
      <c r="C134" s="18">
        <v>43203</v>
      </c>
      <c r="D134" s="18" t="s">
        <v>1629</v>
      </c>
      <c r="E134" s="227">
        <v>2511</v>
      </c>
      <c r="F134" s="11">
        <v>0.71485698099999995</v>
      </c>
      <c r="G134" s="11">
        <v>0.603068139</v>
      </c>
      <c r="H134" s="11">
        <v>6.1625602000000002E-2</v>
      </c>
      <c r="I134" s="11">
        <v>4.0785410653420398</v>
      </c>
      <c r="J134" s="11">
        <v>5.46</v>
      </c>
      <c r="K134" s="244">
        <v>3.4516</v>
      </c>
      <c r="L134" s="11" t="s">
        <v>1834</v>
      </c>
      <c r="M134" s="243">
        <v>1</v>
      </c>
      <c r="N134" s="11">
        <v>75.75</v>
      </c>
      <c r="O134" s="227">
        <v>1</v>
      </c>
      <c r="P134" s="3" t="s">
        <v>6</v>
      </c>
      <c r="Q134" s="3" t="s">
        <v>109</v>
      </c>
      <c r="R134" s="227" t="s">
        <v>61</v>
      </c>
      <c r="S134" s="3" t="s">
        <v>110</v>
      </c>
      <c r="T134" s="3" t="s">
        <v>111</v>
      </c>
      <c r="U134" s="19" t="str">
        <f t="shared" si="24"/>
        <v>31-4-35-G5-27 CT</v>
      </c>
      <c r="V134" s="20">
        <f t="shared" si="25"/>
        <v>13710.06</v>
      </c>
      <c r="W134" s="20">
        <f>IF(O134=1,(N134/M134),N134+VLOOKUP(P134,Input_Mkt_Price!B:C,2,FALSE))</f>
        <v>75.75</v>
      </c>
      <c r="X134" s="20">
        <f>VLOOKUP(U134,Input_Preços_Diferencial!B:R,MATCH($Q134,Input_Preços_Diferencial!$B$4:$R$4,0),FALSE)</f>
        <v>5.25</v>
      </c>
      <c r="Y134" s="20">
        <f>VLOOKUP(P134,Input_Mkt_Price!B:C,2,FALSE)+X134</f>
        <v>85.36</v>
      </c>
      <c r="Z134" s="22">
        <f t="shared" si="26"/>
        <v>229733.64989999999</v>
      </c>
      <c r="AA134" s="194">
        <f>IF(O134&lt;&gt;2,(N134/M134)-VLOOKUP(P134,Input_Mkt_Price!B:C,2,FALSE),N134)</f>
        <v>-4.3599999999999994</v>
      </c>
      <c r="AB134" s="232">
        <f t="shared" si="27"/>
        <v>-10947.96</v>
      </c>
      <c r="AC134" s="230">
        <f t="shared" si="28"/>
        <v>13182.75</v>
      </c>
      <c r="AD134" s="340">
        <f t="shared" si="29"/>
        <v>-302254.72477199999</v>
      </c>
      <c r="AE134" s="340">
        <f>VLOOKUP(P134,Input_Mkt_Price!B:C,2,FALSE)*E134</f>
        <v>201156.21</v>
      </c>
      <c r="AF134" s="232">
        <f t="shared" si="30"/>
        <v>0</v>
      </c>
      <c r="AG134" s="45">
        <f t="shared" si="31"/>
        <v>1043252.943694416</v>
      </c>
      <c r="AH134" s="244"/>
      <c r="AI134" s="357" t="str">
        <f t="array" ref="AI134">IFERROR(INDEX('Forex Open'!$O$2:$O$226,MATCH(Input_PC!B134&amp;Input_PC!$B$1,'Forex Open'!$B$2:$B$226&amp;'Forex Open'!$G$2:$G$226,0)),"")</f>
        <v/>
      </c>
      <c r="BD134" s="232">
        <v>229733.64990000002</v>
      </c>
      <c r="BE134" s="238">
        <f t="shared" si="32"/>
        <v>0</v>
      </c>
      <c r="BG134" s="232"/>
    </row>
    <row r="135" spans="2:59" x14ac:dyDescent="0.2">
      <c r="B135" s="16" t="s">
        <v>1775</v>
      </c>
      <c r="C135" s="18">
        <v>43203</v>
      </c>
      <c r="D135" s="18" t="s">
        <v>1594</v>
      </c>
      <c r="E135" s="227">
        <v>78</v>
      </c>
      <c r="F135" s="11">
        <v>0.71485698099999995</v>
      </c>
      <c r="G135" s="11">
        <v>0.603068139</v>
      </c>
      <c r="H135" s="11">
        <v>6.1625602000000002E-2</v>
      </c>
      <c r="I135" s="11">
        <v>4.1885410653420401</v>
      </c>
      <c r="J135" s="11">
        <v>5.57</v>
      </c>
      <c r="K135" s="244">
        <v>3.4516</v>
      </c>
      <c r="L135" s="11" t="s">
        <v>1835</v>
      </c>
      <c r="M135" s="243">
        <v>3.4725000000000001</v>
      </c>
      <c r="N135" s="11">
        <v>255</v>
      </c>
      <c r="O135" s="227">
        <v>1</v>
      </c>
      <c r="P135" s="3" t="s">
        <v>6</v>
      </c>
      <c r="Q135" s="3" t="s">
        <v>109</v>
      </c>
      <c r="R135" s="227" t="s">
        <v>61</v>
      </c>
      <c r="S135" s="3" t="s">
        <v>110</v>
      </c>
      <c r="T135" s="3" t="s">
        <v>111</v>
      </c>
      <c r="U135" s="19" t="str">
        <f t="shared" si="24"/>
        <v>31-4-35-G5-27 CT</v>
      </c>
      <c r="V135" s="20">
        <f t="shared" si="25"/>
        <v>434.46000000000004</v>
      </c>
      <c r="W135" s="20">
        <f>IF(O135=1,(N135/M135),N135+VLOOKUP(P135,Input_Mkt_Price!B:C,2,FALSE))</f>
        <v>73.434125269978395</v>
      </c>
      <c r="X135" s="20">
        <f>VLOOKUP(U135,Input_Preços_Diferencial!B:R,MATCH($Q135,Input_Preços_Diferencial!$B$4:$R$4,0),FALSE)</f>
        <v>5.25</v>
      </c>
      <c r="Y135" s="20">
        <f>VLOOKUP(P135,Input_Mkt_Price!B:C,2,FALSE)+X135</f>
        <v>85.36</v>
      </c>
      <c r="Z135" s="22">
        <f t="shared" si="26"/>
        <v>10929.485915248388</v>
      </c>
      <c r="AA135" s="194">
        <f>IF(O135&lt;&gt;2,(N135/M135)-VLOOKUP(P135,Input_Mkt_Price!B:C,2,FALSE),N135)</f>
        <v>-6.6758747300216044</v>
      </c>
      <c r="AB135" s="232">
        <f t="shared" si="27"/>
        <v>-520.71822894168508</v>
      </c>
      <c r="AC135" s="230">
        <f t="shared" si="28"/>
        <v>409.5</v>
      </c>
      <c r="AD135" s="340">
        <f t="shared" si="29"/>
        <v>-9578.1920520000003</v>
      </c>
      <c r="AE135" s="340">
        <f>VLOOKUP(P135,Input_Mkt_Price!B:C,2,FALSE)*E135</f>
        <v>6248.58</v>
      </c>
      <c r="AF135" s="232">
        <f t="shared" si="30"/>
        <v>-438494.94</v>
      </c>
      <c r="AG135" s="45">
        <f t="shared" si="31"/>
        <v>33059.787770256</v>
      </c>
      <c r="AH135" s="244"/>
      <c r="AI135" s="357">
        <f t="array" ref="AI135">IFERROR(INDEX('Forex Open'!$O$2:$O$226,MATCH(Input_PC!B135&amp;Input_PC!$B$1,'Forex Open'!$B$2:$B$226&amp;'Forex Open'!$G$2:$G$226,0)),"")</f>
        <v>3.5313400000000001</v>
      </c>
      <c r="BD135" s="232">
        <v>10929.48591524839</v>
      </c>
      <c r="BE135" s="238">
        <f t="shared" si="32"/>
        <v>0</v>
      </c>
      <c r="BG135" s="232"/>
    </row>
    <row r="136" spans="2:59" x14ac:dyDescent="0.2">
      <c r="B136" s="16" t="s">
        <v>1776</v>
      </c>
      <c r="C136" s="18">
        <v>43203</v>
      </c>
      <c r="D136" s="18" t="s">
        <v>1627</v>
      </c>
      <c r="E136" s="227">
        <v>5520</v>
      </c>
      <c r="F136" s="11">
        <v>0.71485698099999995</v>
      </c>
      <c r="G136" s="11">
        <v>0.603068139</v>
      </c>
      <c r="H136" s="11">
        <v>6.1625602000000002E-2</v>
      </c>
      <c r="I136" s="11">
        <v>4.1585410653420398</v>
      </c>
      <c r="J136" s="11">
        <v>5.54</v>
      </c>
      <c r="K136" s="244">
        <v>3.4516</v>
      </c>
      <c r="L136" s="11" t="s">
        <v>1834</v>
      </c>
      <c r="M136" s="243">
        <v>1</v>
      </c>
      <c r="N136" s="11">
        <v>0</v>
      </c>
      <c r="O136" s="227">
        <v>2</v>
      </c>
      <c r="P136" s="3" t="s">
        <v>10</v>
      </c>
      <c r="Q136" s="3" t="s">
        <v>1532</v>
      </c>
      <c r="R136" s="227" t="s">
        <v>61</v>
      </c>
      <c r="S136" s="3" t="s">
        <v>110</v>
      </c>
      <c r="T136" s="3" t="s">
        <v>111</v>
      </c>
      <c r="U136" s="19" t="str">
        <f t="shared" si="24"/>
        <v>31-4-35-G5-27 CT</v>
      </c>
      <c r="V136" s="20">
        <f t="shared" si="25"/>
        <v>30580.799999999999</v>
      </c>
      <c r="W136" s="20">
        <f>IF(O136=1,(N136/M136),N136+VLOOKUP(P136,Input_Mkt_Price!B:C,2,FALSE))</f>
        <v>75</v>
      </c>
      <c r="X136" s="20">
        <f>VLOOKUP(U136,Input_Preços_Diferencial!B:R,MATCH($Q136,Input_Preços_Diferencial!$B$4:$R$4,0),FALSE)</f>
        <v>5.25</v>
      </c>
      <c r="Y136" s="20">
        <f>VLOOKUP(P136,Input_Mkt_Price!B:C,2,FALSE)+X136</f>
        <v>80.25</v>
      </c>
      <c r="Z136" s="22">
        <f t="shared" si="26"/>
        <v>-35291.236799999984</v>
      </c>
      <c r="AA136" s="194">
        <f>IF(O136&lt;&gt;2,(N136/M136)-VLOOKUP(P136,Input_Mkt_Price!B:C,2,FALSE),N136)</f>
        <v>0</v>
      </c>
      <c r="AB136" s="232">
        <f t="shared" si="27"/>
        <v>0</v>
      </c>
      <c r="AC136" s="230">
        <f t="shared" si="28"/>
        <v>28980</v>
      </c>
      <c r="AD136" s="340">
        <f t="shared" si="29"/>
        <v>-674190.43296000001</v>
      </c>
      <c r="AE136" s="340">
        <f>VLOOKUP(P136,Input_Mkt_Price!B:C,2,FALSE)*E136</f>
        <v>414000</v>
      </c>
      <c r="AF136" s="232">
        <f t="shared" si="30"/>
        <v>0</v>
      </c>
      <c r="AG136" s="45">
        <f t="shared" si="31"/>
        <v>2327014.5878668795</v>
      </c>
      <c r="AH136" s="244"/>
      <c r="AI136" s="357" t="str">
        <f t="array" ref="AI136">IFERROR(INDEX('Forex Open'!$O$2:$O$226,MATCH(Input_PC!B136&amp;Input_PC!$B$1,'Forex Open'!$B$2:$B$226&amp;'Forex Open'!$G$2:$G$226,0)),"")</f>
        <v/>
      </c>
      <c r="BD136" s="232">
        <v>-35291.236799999955</v>
      </c>
      <c r="BE136" s="238">
        <f t="shared" si="32"/>
        <v>0</v>
      </c>
      <c r="BG136" s="232"/>
    </row>
    <row r="137" spans="2:59" x14ac:dyDescent="0.2">
      <c r="B137" s="16" t="s">
        <v>1777</v>
      </c>
      <c r="C137" s="18">
        <v>43203</v>
      </c>
      <c r="D137" s="18" t="s">
        <v>1627</v>
      </c>
      <c r="E137" s="227">
        <v>1450</v>
      </c>
      <c r="F137" s="11">
        <v>0.71485698099999995</v>
      </c>
      <c r="G137" s="11">
        <v>0.603068139</v>
      </c>
      <c r="H137" s="11">
        <v>6.1625602000000002E-2</v>
      </c>
      <c r="I137" s="11">
        <v>5.1185410653420398</v>
      </c>
      <c r="J137" s="11">
        <v>6.5</v>
      </c>
      <c r="K137" s="244">
        <v>3.4516</v>
      </c>
      <c r="L137" s="11" t="s">
        <v>1834</v>
      </c>
      <c r="M137" s="243">
        <v>1</v>
      </c>
      <c r="N137" s="12">
        <v>-1.8</v>
      </c>
      <c r="O137" s="227">
        <v>2</v>
      </c>
      <c r="P137" s="3" t="s">
        <v>10</v>
      </c>
      <c r="Q137" s="3" t="s">
        <v>1532</v>
      </c>
      <c r="R137" s="227" t="s">
        <v>61</v>
      </c>
      <c r="S137" s="3" t="s">
        <v>110</v>
      </c>
      <c r="T137" s="3" t="s">
        <v>111</v>
      </c>
      <c r="U137" s="19" t="str">
        <f t="shared" si="24"/>
        <v>31-4-35-G5-27 CT</v>
      </c>
      <c r="V137" s="20">
        <f t="shared" si="25"/>
        <v>9425</v>
      </c>
      <c r="W137" s="20">
        <f>IF(O137=1,(N137/M137),N137+VLOOKUP(P137,Input_Mkt_Price!B:C,2,FALSE))</f>
        <v>73.2</v>
      </c>
      <c r="X137" s="20">
        <f>VLOOKUP(U137,Input_Preços_Diferencial!B:R,MATCH($Q137,Input_Preços_Diferencial!$B$4:$R$4,0),FALSE)</f>
        <v>5.25</v>
      </c>
      <c r="Y137" s="20">
        <f>VLOOKUP(P137,Input_Mkt_Price!B:C,2,FALSE)+X137</f>
        <v>80.25</v>
      </c>
      <c r="Z137" s="22">
        <f t="shared" si="26"/>
        <v>17581.684999999918</v>
      </c>
      <c r="AA137" s="194">
        <f>IF(O137&lt;&gt;2,(N137/M137)-VLOOKUP(P137,Input_Mkt_Price!B:C,2,FALSE),N137)</f>
        <v>-1.8</v>
      </c>
      <c r="AB137" s="232">
        <f t="shared" si="27"/>
        <v>-2610</v>
      </c>
      <c r="AC137" s="230">
        <f t="shared" si="28"/>
        <v>7612.5</v>
      </c>
      <c r="AD137" s="340">
        <f t="shared" si="29"/>
        <v>-207785.435</v>
      </c>
      <c r="AE137" s="340">
        <f>VLOOKUP(P137,Input_Mkt_Price!B:C,2,FALSE)*E137</f>
        <v>108750</v>
      </c>
      <c r="AF137" s="232">
        <f t="shared" si="30"/>
        <v>0</v>
      </c>
      <c r="AG137" s="45">
        <f t="shared" si="31"/>
        <v>717185.70117999997</v>
      </c>
      <c r="AH137" s="244"/>
      <c r="AI137" s="357" t="str">
        <f t="array" ref="AI137">IFERROR(INDEX('Forex Open'!$O$2:$O$226,MATCH(Input_PC!B137&amp;Input_PC!$B$1,'Forex Open'!$B$2:$B$226&amp;'Forex Open'!$G$2:$G$226,0)),"")</f>
        <v/>
      </c>
      <c r="BD137" s="232">
        <v>17581.68499999991</v>
      </c>
      <c r="BE137" s="238">
        <f t="shared" si="32"/>
        <v>0</v>
      </c>
      <c r="BG137" s="232"/>
    </row>
    <row r="138" spans="2:59" x14ac:dyDescent="0.2">
      <c r="B138" s="16" t="s">
        <v>1778</v>
      </c>
      <c r="C138" s="18">
        <v>43203</v>
      </c>
      <c r="D138" s="18" t="s">
        <v>1629</v>
      </c>
      <c r="E138" s="227">
        <v>54</v>
      </c>
      <c r="F138" s="11">
        <v>0.71485698099999995</v>
      </c>
      <c r="G138" s="11">
        <v>0.603068139</v>
      </c>
      <c r="H138" s="11">
        <v>6.1625602000000002E-2</v>
      </c>
      <c r="I138" s="11">
        <v>4.0185410653420401</v>
      </c>
      <c r="J138" s="11">
        <v>5.4</v>
      </c>
      <c r="K138" s="244">
        <v>3.4516</v>
      </c>
      <c r="L138" s="11" t="s">
        <v>1835</v>
      </c>
      <c r="M138" s="243">
        <v>3.5636999999999999</v>
      </c>
      <c r="N138" s="11">
        <v>246</v>
      </c>
      <c r="O138" s="227">
        <v>1</v>
      </c>
      <c r="P138" s="3" t="s">
        <v>10</v>
      </c>
      <c r="Q138" s="3" t="s">
        <v>1532</v>
      </c>
      <c r="R138" s="227" t="s">
        <v>61</v>
      </c>
      <c r="S138" s="3" t="s">
        <v>110</v>
      </c>
      <c r="T138" s="3" t="s">
        <v>111</v>
      </c>
      <c r="U138" s="19" t="str">
        <f t="shared" si="24"/>
        <v>31-4-35-G5-27 CT</v>
      </c>
      <c r="V138" s="20">
        <f t="shared" si="25"/>
        <v>291.60000000000002</v>
      </c>
      <c r="W138" s="20">
        <f>IF(O138=1,(N138/M138),N138+VLOOKUP(P138,Input_Mkt_Price!B:C,2,FALSE))</f>
        <v>69.029379577405507</v>
      </c>
      <c r="X138" s="20">
        <f>VLOOKUP(U138,Input_Preços_Diferencial!B:R,MATCH($Q138,Input_Preços_Diferencial!$B$4:$R$4,0),FALSE)</f>
        <v>5.25</v>
      </c>
      <c r="Y138" s="20">
        <f>VLOOKUP(P138,Input_Mkt_Price!B:C,2,FALSE)+X138</f>
        <v>80.25</v>
      </c>
      <c r="Z138" s="22">
        <f t="shared" si="26"/>
        <v>6929.3554831719821</v>
      </c>
      <c r="AA138" s="194">
        <f>IF(O138&lt;&gt;2,(N138/M138)-VLOOKUP(P138,Input_Mkt_Price!B:C,2,FALSE),N138)</f>
        <v>-5.970620422594493</v>
      </c>
      <c r="AB138" s="232">
        <f t="shared" si="27"/>
        <v>-322.41350282010262</v>
      </c>
      <c r="AC138" s="230">
        <f t="shared" si="28"/>
        <v>283.5</v>
      </c>
      <c r="AD138" s="340">
        <f t="shared" si="29"/>
        <v>-6428.6719199999998</v>
      </c>
      <c r="AE138" s="340">
        <f>VLOOKUP(P138,Input_Mkt_Price!B:C,2,FALSE)*E138</f>
        <v>4050</v>
      </c>
      <c r="AF138" s="232">
        <f t="shared" si="30"/>
        <v>-292859.06400000001</v>
      </c>
      <c r="AG138" s="45">
        <f t="shared" si="31"/>
        <v>22189.00270176</v>
      </c>
      <c r="AH138" s="244"/>
      <c r="AI138" s="357">
        <f t="array" ref="AI138">IFERROR(INDEX('Forex Open'!$O$2:$O$226,MATCH(Input_PC!B138&amp;Input_PC!$B$1,'Forex Open'!$B$2:$B$226&amp;'Forex Open'!$G$2:$G$226,0)),"")</f>
        <v>3.5494400000000002</v>
      </c>
      <c r="BD138" s="232">
        <v>6929.3554831719812</v>
      </c>
      <c r="BE138" s="238">
        <f t="shared" si="32"/>
        <v>0</v>
      </c>
      <c r="BG138" s="232"/>
    </row>
    <row r="139" spans="2:59" x14ac:dyDescent="0.2">
      <c r="B139" s="16" t="s">
        <v>1779</v>
      </c>
      <c r="C139" s="18">
        <v>43208</v>
      </c>
      <c r="D139" s="18" t="s">
        <v>1627</v>
      </c>
      <c r="E139" s="227">
        <v>4667.53</v>
      </c>
      <c r="F139" s="11">
        <v>0.71485698099999995</v>
      </c>
      <c r="G139" s="11">
        <v>0.603068139</v>
      </c>
      <c r="H139" s="11">
        <v>6.1625602000000002E-2</v>
      </c>
      <c r="I139" s="11">
        <v>5.31854106534204</v>
      </c>
      <c r="J139" s="11">
        <v>6.7</v>
      </c>
      <c r="K139" s="244">
        <v>3.53</v>
      </c>
      <c r="L139" s="11" t="s">
        <v>1834</v>
      </c>
      <c r="M139" s="243">
        <v>1</v>
      </c>
      <c r="N139" s="12">
        <v>-1.7</v>
      </c>
      <c r="O139" s="227">
        <v>2</v>
      </c>
      <c r="P139" s="3" t="s">
        <v>10</v>
      </c>
      <c r="Q139" s="3" t="s">
        <v>1532</v>
      </c>
      <c r="R139" s="227" t="s">
        <v>61</v>
      </c>
      <c r="S139" s="3" t="s">
        <v>110</v>
      </c>
      <c r="T139" s="3" t="s">
        <v>111</v>
      </c>
      <c r="U139" s="19" t="str">
        <f t="shared" si="24"/>
        <v>31-4-35-G5-27 CT</v>
      </c>
      <c r="V139" s="20">
        <f t="shared" si="25"/>
        <v>31272.451000000001</v>
      </c>
      <c r="W139" s="20">
        <f>IF(O139=1,(N139/M139),N139+VLOOKUP(P139,Input_Mkt_Price!B:C,2,FALSE))</f>
        <v>73.3</v>
      </c>
      <c r="X139" s="20">
        <f>VLOOKUP(U139,Input_Preços_Diferencial!B:R,MATCH($Q139,Input_Preços_Diferencial!$B$4:$R$4,0),FALSE)</f>
        <v>5.25</v>
      </c>
      <c r="Y139" s="20">
        <f>VLOOKUP(P139,Input_Mkt_Price!B:C,2,FALSE)+X139</f>
        <v>80.25</v>
      </c>
      <c r="Z139" s="22">
        <f t="shared" si="26"/>
        <v>25725.091595000235</v>
      </c>
      <c r="AA139" s="194">
        <f>IF(O139&lt;&gt;2,(N139/M139)-VLOOKUP(P139,Input_Mkt_Price!B:C,2,FALSE),N139)</f>
        <v>-1.7</v>
      </c>
      <c r="AB139" s="232">
        <f t="shared" si="27"/>
        <v>-7934.8009999999995</v>
      </c>
      <c r="AC139" s="230">
        <f t="shared" si="28"/>
        <v>24504.532499999998</v>
      </c>
      <c r="AD139" s="340">
        <f t="shared" si="29"/>
        <v>-689438.70923619997</v>
      </c>
      <c r="AE139" s="340">
        <f>VLOOKUP(P139,Input_Mkt_Price!B:C,2,FALSE)*E139</f>
        <v>350064.75</v>
      </c>
      <c r="AF139" s="232">
        <f t="shared" si="30"/>
        <v>0</v>
      </c>
      <c r="AG139" s="45">
        <f t="shared" si="31"/>
        <v>2433696.5652533798</v>
      </c>
      <c r="AH139" s="244"/>
      <c r="AI139" s="357" t="str">
        <f t="array" ref="AI139">IFERROR(INDEX('Forex Open'!$O$2:$O$226,MATCH(Input_PC!B139&amp;Input_PC!$B$1,'Forex Open'!$B$2:$B$226&amp;'Forex Open'!$G$2:$G$226,0)),"")</f>
        <v/>
      </c>
      <c r="BD139" s="232">
        <v>25725.091595000122</v>
      </c>
      <c r="BE139" s="238">
        <f t="shared" si="32"/>
        <v>-1.127773430198431E-10</v>
      </c>
      <c r="BG139" s="232"/>
    </row>
    <row r="140" spans="2:59" x14ac:dyDescent="0.2">
      <c r="B140" s="16" t="s">
        <v>1317</v>
      </c>
      <c r="C140" s="18">
        <v>43208</v>
      </c>
      <c r="D140" s="18" t="s">
        <v>1601</v>
      </c>
      <c r="E140" s="227">
        <v>500</v>
      </c>
      <c r="F140" s="11">
        <v>0.71485698099999995</v>
      </c>
      <c r="G140" s="11">
        <v>0.603068139</v>
      </c>
      <c r="H140" s="11">
        <v>6.1625602000000002E-2</v>
      </c>
      <c r="I140" s="11">
        <v>5.31854106534204</v>
      </c>
      <c r="J140" s="11">
        <v>6.7</v>
      </c>
      <c r="K140" s="244">
        <v>3.5219999999999998</v>
      </c>
      <c r="L140" s="11" t="s">
        <v>1834</v>
      </c>
      <c r="M140" s="243">
        <v>1</v>
      </c>
      <c r="N140" s="11">
        <v>69</v>
      </c>
      <c r="O140" s="227">
        <v>1</v>
      </c>
      <c r="P140" s="3" t="s">
        <v>10</v>
      </c>
      <c r="Q140" s="3" t="s">
        <v>1532</v>
      </c>
      <c r="R140" s="227" t="s">
        <v>61</v>
      </c>
      <c r="S140" s="3" t="s">
        <v>110</v>
      </c>
      <c r="T140" s="3" t="s">
        <v>111</v>
      </c>
      <c r="U140" s="19" t="str">
        <f t="shared" si="24"/>
        <v>31-4-35-G5-27 CT</v>
      </c>
      <c r="V140" s="20">
        <f t="shared" si="25"/>
        <v>3350</v>
      </c>
      <c r="W140" s="20">
        <f>IF(O140=1,(N140/M140),N140+VLOOKUP(P140,Input_Mkt_Price!B:C,2,FALSE))</f>
        <v>69</v>
      </c>
      <c r="X140" s="20">
        <f>VLOOKUP(U140,Input_Preços_Diferencial!B:R,MATCH($Q140,Input_Preços_Diferencial!$B$4:$R$4,0),FALSE)</f>
        <v>5.25</v>
      </c>
      <c r="Y140" s="20">
        <f>VLOOKUP(P140,Input_Mkt_Price!B:C,2,FALSE)+X140</f>
        <v>80.25</v>
      </c>
      <c r="Z140" s="22">
        <f t="shared" si="26"/>
        <v>50154.65</v>
      </c>
      <c r="AA140" s="194">
        <f>IF(O140&lt;&gt;2,(N140/M140)-VLOOKUP(P140,Input_Mkt_Price!B:C,2,FALSE),N140)</f>
        <v>-6</v>
      </c>
      <c r="AB140" s="232">
        <f t="shared" si="27"/>
        <v>-3000</v>
      </c>
      <c r="AC140" s="230">
        <f t="shared" si="28"/>
        <v>2625</v>
      </c>
      <c r="AD140" s="340">
        <f t="shared" si="29"/>
        <v>-73854.76999999999</v>
      </c>
      <c r="AE140" s="340">
        <f>VLOOKUP(P140,Input_Mkt_Price!B:C,2,FALSE)*E140</f>
        <v>37500</v>
      </c>
      <c r="AF140" s="232">
        <f t="shared" si="30"/>
        <v>0</v>
      </c>
      <c r="AG140" s="45">
        <f t="shared" si="31"/>
        <v>260114.14019999997</v>
      </c>
      <c r="AH140" s="244"/>
      <c r="AI140" s="357" t="str">
        <f t="array" ref="AI140">IFERROR(INDEX('Forex Open'!$O$2:$O$226,MATCH(Input_PC!B140&amp;Input_PC!$B$1,'Forex Open'!$B$2:$B$226&amp;'Forex Open'!$G$2:$G$226,0)),"")</f>
        <v/>
      </c>
      <c r="BD140" s="232">
        <v>50154.649999999994</v>
      </c>
      <c r="BE140" s="238">
        <f t="shared" si="32"/>
        <v>0</v>
      </c>
      <c r="BG140" s="232"/>
    </row>
    <row r="141" spans="2:59" x14ac:dyDescent="0.2">
      <c r="B141" s="16" t="s">
        <v>1780</v>
      </c>
      <c r="C141" s="18">
        <v>43208</v>
      </c>
      <c r="D141" s="18" t="s">
        <v>1599</v>
      </c>
      <c r="E141" s="227">
        <v>800</v>
      </c>
      <c r="F141" s="11">
        <v>0.71485698099999995</v>
      </c>
      <c r="G141" s="11">
        <v>0.603068139</v>
      </c>
      <c r="H141" s="11">
        <v>6.1625602000000002E-2</v>
      </c>
      <c r="I141" s="11">
        <v>5.31854106534204</v>
      </c>
      <c r="J141" s="11">
        <v>6.7</v>
      </c>
      <c r="K141" s="244">
        <v>3.5188000000000001</v>
      </c>
      <c r="L141" s="11" t="s">
        <v>1834</v>
      </c>
      <c r="M141" s="243">
        <v>1</v>
      </c>
      <c r="N141" s="11">
        <v>69</v>
      </c>
      <c r="O141" s="227">
        <v>1</v>
      </c>
      <c r="P141" s="3" t="s">
        <v>10</v>
      </c>
      <c r="Q141" s="3" t="s">
        <v>1532</v>
      </c>
      <c r="R141" s="227" t="s">
        <v>61</v>
      </c>
      <c r="S141" s="3" t="s">
        <v>110</v>
      </c>
      <c r="T141" s="3" t="s">
        <v>111</v>
      </c>
      <c r="U141" s="19" t="str">
        <f t="shared" si="24"/>
        <v>31-4-35-G5-27 CT</v>
      </c>
      <c r="V141" s="20">
        <f t="shared" si="25"/>
        <v>5360</v>
      </c>
      <c r="W141" s="20">
        <f>IF(O141=1,(N141/M141),N141+VLOOKUP(P141,Input_Mkt_Price!B:C,2,FALSE))</f>
        <v>69</v>
      </c>
      <c r="X141" s="20">
        <f>VLOOKUP(U141,Input_Preços_Diferencial!B:R,MATCH($Q141,Input_Preços_Diferencial!$B$4:$R$4,0),FALSE)</f>
        <v>5.25</v>
      </c>
      <c r="Y141" s="20">
        <f>VLOOKUP(P141,Input_Mkt_Price!B:C,2,FALSE)+X141</f>
        <v>80.25</v>
      </c>
      <c r="Z141" s="22">
        <f t="shared" si="26"/>
        <v>80247.44</v>
      </c>
      <c r="AA141" s="194">
        <f>IF(O141&lt;&gt;2,(N141/M141)-VLOOKUP(P141,Input_Mkt_Price!B:C,2,FALSE),N141)</f>
        <v>-6</v>
      </c>
      <c r="AB141" s="232">
        <f t="shared" si="27"/>
        <v>-4800</v>
      </c>
      <c r="AC141" s="230">
        <f t="shared" si="28"/>
        <v>4200</v>
      </c>
      <c r="AD141" s="340">
        <f t="shared" si="29"/>
        <v>-118167.632</v>
      </c>
      <c r="AE141" s="340">
        <f>VLOOKUP(P141,Input_Mkt_Price!B:C,2,FALSE)*E141</f>
        <v>60000</v>
      </c>
      <c r="AF141" s="232">
        <f t="shared" si="30"/>
        <v>0</v>
      </c>
      <c r="AG141" s="45">
        <f t="shared" si="31"/>
        <v>415804.49132800003</v>
      </c>
      <c r="AH141" s="244"/>
      <c r="AI141" s="357" t="str">
        <f t="array" ref="AI141">IFERROR(INDEX('Forex Open'!$O$2:$O$226,MATCH(Input_PC!B141&amp;Input_PC!$B$1,'Forex Open'!$B$2:$B$226&amp;'Forex Open'!$G$2:$G$226,0)),"")</f>
        <v/>
      </c>
      <c r="BD141" s="232">
        <v>80247.44</v>
      </c>
      <c r="BE141" s="238">
        <f t="shared" si="32"/>
        <v>0</v>
      </c>
      <c r="BG141" s="232"/>
    </row>
    <row r="142" spans="2:59" x14ac:dyDescent="0.2">
      <c r="B142" s="16" t="s">
        <v>1781</v>
      </c>
      <c r="C142" s="18">
        <v>43209</v>
      </c>
      <c r="D142" s="18" t="s">
        <v>1599</v>
      </c>
      <c r="E142" s="227">
        <v>150</v>
      </c>
      <c r="F142" s="11">
        <v>0.71485698099999995</v>
      </c>
      <c r="G142" s="11">
        <v>0.603068139</v>
      </c>
      <c r="H142" s="11">
        <v>6.1625602000000002E-2</v>
      </c>
      <c r="I142" s="11">
        <v>5.31854106534204</v>
      </c>
      <c r="J142" s="11">
        <v>6.7</v>
      </c>
      <c r="K142" s="244">
        <v>3.5356000000000001</v>
      </c>
      <c r="L142" s="11" t="s">
        <v>1834</v>
      </c>
      <c r="M142" s="243">
        <v>1</v>
      </c>
      <c r="N142" s="11">
        <v>68.5</v>
      </c>
      <c r="O142" s="227">
        <v>1</v>
      </c>
      <c r="P142" s="3" t="s">
        <v>10</v>
      </c>
      <c r="Q142" s="3" t="s">
        <v>1532</v>
      </c>
      <c r="R142" s="227" t="s">
        <v>61</v>
      </c>
      <c r="S142" s="3" t="s">
        <v>110</v>
      </c>
      <c r="T142" s="3" t="s">
        <v>111</v>
      </c>
      <c r="U142" s="19" t="str">
        <f t="shared" si="24"/>
        <v>31-4-35-G5-27 CT</v>
      </c>
      <c r="V142" s="20">
        <f t="shared" si="25"/>
        <v>1005</v>
      </c>
      <c r="W142" s="20">
        <f>IF(O142=1,(N142/M142),N142+VLOOKUP(P142,Input_Mkt_Price!B:C,2,FALSE))</f>
        <v>68.5</v>
      </c>
      <c r="X142" s="20">
        <f>VLOOKUP(U142,Input_Preços_Diferencial!B:R,MATCH($Q142,Input_Preços_Diferencial!$B$4:$R$4,0),FALSE)</f>
        <v>5.25</v>
      </c>
      <c r="Y142" s="20">
        <f>VLOOKUP(P142,Input_Mkt_Price!B:C,2,FALSE)+X142</f>
        <v>80.25</v>
      </c>
      <c r="Z142" s="22">
        <f t="shared" si="26"/>
        <v>16699.845000000001</v>
      </c>
      <c r="AA142" s="194">
        <f>IF(O142&lt;&gt;2,(N142/M142)-VLOOKUP(P142,Input_Mkt_Price!B:C,2,FALSE),N142)</f>
        <v>-6.5</v>
      </c>
      <c r="AB142" s="232">
        <f t="shared" si="27"/>
        <v>-975</v>
      </c>
      <c r="AC142" s="230">
        <f t="shared" si="28"/>
        <v>787.5</v>
      </c>
      <c r="AD142" s="340">
        <f t="shared" si="29"/>
        <v>-22156.431</v>
      </c>
      <c r="AE142" s="340">
        <f>VLOOKUP(P142,Input_Mkt_Price!B:C,2,FALSE)*E142</f>
        <v>11250</v>
      </c>
      <c r="AF142" s="232">
        <f t="shared" si="30"/>
        <v>0</v>
      </c>
      <c r="AG142" s="45">
        <f t="shared" si="31"/>
        <v>78335.566787999996</v>
      </c>
      <c r="AH142" s="244"/>
      <c r="AI142" s="357" t="str">
        <f t="array" ref="AI142">IFERROR(INDEX('Forex Open'!$O$2:$O$226,MATCH(Input_PC!B142&amp;Input_PC!$B$1,'Forex Open'!$B$2:$B$226&amp;'Forex Open'!$G$2:$G$226,0)),"")</f>
        <v/>
      </c>
      <c r="BD142" s="232">
        <v>16699.845000000005</v>
      </c>
      <c r="BE142" s="238">
        <f t="shared" si="32"/>
        <v>0</v>
      </c>
      <c r="BG142" s="232"/>
    </row>
    <row r="143" spans="2:59" x14ac:dyDescent="0.2">
      <c r="B143" s="16" t="s">
        <v>1782</v>
      </c>
      <c r="C143" s="18">
        <v>43209</v>
      </c>
      <c r="D143" s="18" t="s">
        <v>1599</v>
      </c>
      <c r="E143" s="227">
        <v>150</v>
      </c>
      <c r="F143" s="11">
        <v>0.71485698099999995</v>
      </c>
      <c r="G143" s="11">
        <v>0.603068139</v>
      </c>
      <c r="H143" s="11">
        <v>6.1625602000000002E-2</v>
      </c>
      <c r="I143" s="11">
        <v>5.3085410653420402</v>
      </c>
      <c r="J143" s="11">
        <v>6.69</v>
      </c>
      <c r="K143" s="244">
        <v>3.5367999999999999</v>
      </c>
      <c r="L143" s="11" t="s">
        <v>1835</v>
      </c>
      <c r="M143" s="243">
        <v>3.5367999999999999</v>
      </c>
      <c r="N143" s="11">
        <v>240</v>
      </c>
      <c r="O143" s="227">
        <v>1</v>
      </c>
      <c r="P143" s="3" t="s">
        <v>10</v>
      </c>
      <c r="Q143" s="3" t="s">
        <v>1532</v>
      </c>
      <c r="R143" s="227" t="s">
        <v>61</v>
      </c>
      <c r="S143" s="3" t="s">
        <v>110</v>
      </c>
      <c r="T143" s="3" t="s">
        <v>111</v>
      </c>
      <c r="U143" s="19" t="str">
        <f t="shared" si="24"/>
        <v>31-4-35-G5-27 CT</v>
      </c>
      <c r="V143" s="20">
        <f t="shared" si="25"/>
        <v>1003.5000000000001</v>
      </c>
      <c r="W143" s="20">
        <f>IF(O143=1,(N143/M143),N143+VLOOKUP(P143,Input_Mkt_Price!B:C,2,FALSE))</f>
        <v>67.857950689889165</v>
      </c>
      <c r="X143" s="20">
        <f>VLOOKUP(U143,Input_Preços_Diferencial!B:R,MATCH($Q143,Input_Preços_Diferencial!$B$4:$R$4,0),FALSE)</f>
        <v>5.25</v>
      </c>
      <c r="Y143" s="20">
        <f>VLOOKUP(P143,Input_Mkt_Price!B:C,2,FALSE)+X143</f>
        <v>80.25</v>
      </c>
      <c r="Z143" s="22">
        <f t="shared" si="26"/>
        <v>18856.106863605517</v>
      </c>
      <c r="AA143" s="194">
        <f>IF(O143&lt;&gt;2,(N143/M143)-VLOOKUP(P143,Input_Mkt_Price!B:C,2,FALSE),N143)</f>
        <v>-7.1420493101108349</v>
      </c>
      <c r="AB143" s="232">
        <f t="shared" si="27"/>
        <v>-1071.3073965166252</v>
      </c>
      <c r="AC143" s="230">
        <f t="shared" si="28"/>
        <v>787.5</v>
      </c>
      <c r="AD143" s="340">
        <f t="shared" si="29"/>
        <v>-22123.361700000001</v>
      </c>
      <c r="AE143" s="340">
        <f>VLOOKUP(P143,Input_Mkt_Price!B:C,2,FALSE)*E143</f>
        <v>11250</v>
      </c>
      <c r="AF143" s="232">
        <f t="shared" si="30"/>
        <v>-793656</v>
      </c>
      <c r="AG143" s="45">
        <f t="shared" si="31"/>
        <v>78245.195824800016</v>
      </c>
      <c r="AH143" s="244"/>
      <c r="AI143" s="357">
        <f t="array" ref="AI143">IFERROR(INDEX('Forex Open'!$O$2:$O$226,MATCH(Input_PC!B143&amp;Input_PC!$B$1,'Forex Open'!$B$2:$B$226&amp;'Forex Open'!$G$2:$G$226,0)),"")</f>
        <v>3.5494400000000002</v>
      </c>
      <c r="BD143" s="232">
        <v>18856.106863605517</v>
      </c>
      <c r="BE143" s="238">
        <f t="shared" si="32"/>
        <v>0</v>
      </c>
      <c r="BG143" s="232"/>
    </row>
    <row r="144" spans="2:59" x14ac:dyDescent="0.2">
      <c r="B144" s="16" t="s">
        <v>1783</v>
      </c>
      <c r="C144" s="18">
        <v>43209</v>
      </c>
      <c r="D144" s="18" t="s">
        <v>1629</v>
      </c>
      <c r="E144" s="227">
        <v>54</v>
      </c>
      <c r="F144" s="11">
        <v>0.71485698099999995</v>
      </c>
      <c r="G144" s="11">
        <v>0.603068139</v>
      </c>
      <c r="H144" s="11">
        <v>6.1625602000000002E-2</v>
      </c>
      <c r="I144" s="11">
        <v>4.31854106534204</v>
      </c>
      <c r="J144" s="11">
        <v>5.7</v>
      </c>
      <c r="K144" s="244">
        <v>3.5232000000000001</v>
      </c>
      <c r="L144" s="11" t="s">
        <v>1834</v>
      </c>
      <c r="M144" s="243">
        <v>1</v>
      </c>
      <c r="N144" s="11">
        <v>70</v>
      </c>
      <c r="O144" s="227">
        <v>1</v>
      </c>
      <c r="P144" s="3" t="s">
        <v>10</v>
      </c>
      <c r="Q144" s="3" t="s">
        <v>1532</v>
      </c>
      <c r="R144" s="227" t="s">
        <v>61</v>
      </c>
      <c r="S144" s="3" t="s">
        <v>110</v>
      </c>
      <c r="T144" s="3" t="s">
        <v>111</v>
      </c>
      <c r="U144" s="19" t="str">
        <f t="shared" si="24"/>
        <v>31-4-35-G5-27 CT</v>
      </c>
      <c r="V144" s="20">
        <f t="shared" si="25"/>
        <v>307.8</v>
      </c>
      <c r="W144" s="20">
        <f>IF(O144=1,(N144/M144),N144+VLOOKUP(P144,Input_Mkt_Price!B:C,2,FALSE))</f>
        <v>70</v>
      </c>
      <c r="X144" s="20">
        <f>VLOOKUP(U144,Input_Preços_Diferencial!B:R,MATCH($Q144,Input_Preços_Diferencial!$B$4:$R$4,0),FALSE)</f>
        <v>5.25</v>
      </c>
      <c r="Y144" s="20">
        <f>VLOOKUP(P144,Input_Mkt_Price!B:C,2,FALSE)+X144</f>
        <v>80.25</v>
      </c>
      <c r="Z144" s="22">
        <f t="shared" si="26"/>
        <v>5416.7021999999997</v>
      </c>
      <c r="AA144" s="194">
        <f>IF(O144&lt;&gt;2,(N144/M144)-VLOOKUP(P144,Input_Mkt_Price!B:C,2,FALSE),N144)</f>
        <v>-5</v>
      </c>
      <c r="AB144" s="232">
        <f t="shared" si="27"/>
        <v>-270</v>
      </c>
      <c r="AC144" s="230">
        <f t="shared" si="28"/>
        <v>283.5</v>
      </c>
      <c r="AD144" s="340">
        <f t="shared" si="29"/>
        <v>-6785.8203599999997</v>
      </c>
      <c r="AE144" s="340">
        <f>VLOOKUP(P144,Input_Mkt_Price!B:C,2,FALSE)*E144</f>
        <v>4050</v>
      </c>
      <c r="AF144" s="232">
        <f t="shared" si="30"/>
        <v>0</v>
      </c>
      <c r="AG144" s="45">
        <f t="shared" si="31"/>
        <v>23907.58540416</v>
      </c>
      <c r="AH144" s="244"/>
      <c r="AI144" s="357" t="str">
        <f t="array" ref="AI144">IFERROR(INDEX('Forex Open'!$O$2:$O$226,MATCH(Input_PC!B144&amp;Input_PC!$B$1,'Forex Open'!$B$2:$B$226&amp;'Forex Open'!$G$2:$G$226,0)),"")</f>
        <v/>
      </c>
      <c r="BD144" s="232">
        <v>5416.7021999999997</v>
      </c>
      <c r="BE144" s="238">
        <f t="shared" si="32"/>
        <v>0</v>
      </c>
      <c r="BG144" s="232"/>
    </row>
    <row r="145" spans="2:59" x14ac:dyDescent="0.2">
      <c r="B145" s="16" t="s">
        <v>1784</v>
      </c>
      <c r="C145" s="18">
        <v>43209</v>
      </c>
      <c r="D145" s="18" t="s">
        <v>1598</v>
      </c>
      <c r="E145" s="227">
        <v>270</v>
      </c>
      <c r="F145" s="11">
        <v>0.71485698099999995</v>
      </c>
      <c r="G145" s="11">
        <v>0.603068139</v>
      </c>
      <c r="H145" s="11">
        <v>6.1625602000000002E-2</v>
      </c>
      <c r="I145" s="11">
        <v>4.1885410653420401</v>
      </c>
      <c r="J145" s="11">
        <v>5.57</v>
      </c>
      <c r="K145" s="244">
        <v>3.44</v>
      </c>
      <c r="L145" s="11" t="s">
        <v>1835</v>
      </c>
      <c r="M145" s="243">
        <v>3.4344999999999999</v>
      </c>
      <c r="N145" s="11">
        <v>258</v>
      </c>
      <c r="O145" s="227">
        <v>1</v>
      </c>
      <c r="P145" s="3" t="s">
        <v>6</v>
      </c>
      <c r="Q145" s="3" t="s">
        <v>109</v>
      </c>
      <c r="R145" s="227" t="s">
        <v>61</v>
      </c>
      <c r="S145" s="3" t="s">
        <v>110</v>
      </c>
      <c r="T145" s="3" t="s">
        <v>111</v>
      </c>
      <c r="U145" s="19" t="str">
        <f t="shared" si="24"/>
        <v>31-4-35-G5-27 CT</v>
      </c>
      <c r="V145" s="20">
        <f t="shared" si="25"/>
        <v>1503.9</v>
      </c>
      <c r="W145" s="20">
        <f>IF(O145=1,(N145/M145),N145+VLOOKUP(P145,Input_Mkt_Price!B:C,2,FALSE))</f>
        <v>75.120104818750917</v>
      </c>
      <c r="X145" s="20">
        <f>VLOOKUP(U145,Input_Preços_Diferencial!B:R,MATCH($Q145,Input_Preços_Diferencial!$B$4:$R$4,0),FALSE)</f>
        <v>5.25</v>
      </c>
      <c r="Y145" s="20">
        <f>VLOOKUP(P145,Input_Mkt_Price!B:C,2,FALSE)+X145</f>
        <v>85.36</v>
      </c>
      <c r="Z145" s="22">
        <f t="shared" si="26"/>
        <v>27797.177474770655</v>
      </c>
      <c r="AA145" s="194">
        <f>IF(O145&lt;&gt;2,(N145/M145)-VLOOKUP(P145,Input_Mkt_Price!B:C,2,FALSE),N145)</f>
        <v>-4.9898951812490822</v>
      </c>
      <c r="AB145" s="232">
        <f t="shared" si="27"/>
        <v>-1347.2716989372523</v>
      </c>
      <c r="AC145" s="230">
        <f t="shared" si="28"/>
        <v>1417.5</v>
      </c>
      <c r="AD145" s="340">
        <f t="shared" si="29"/>
        <v>-33155.280180000002</v>
      </c>
      <c r="AE145" s="340">
        <f>VLOOKUP(P145,Input_Mkt_Price!B:C,2,FALSE)*E145</f>
        <v>21629.7</v>
      </c>
      <c r="AF145" s="232">
        <f t="shared" si="30"/>
        <v>-1535724.3599999999</v>
      </c>
      <c r="AG145" s="45">
        <f t="shared" si="31"/>
        <v>114053.12913600002</v>
      </c>
      <c r="AH145" s="244"/>
      <c r="AI145" s="357">
        <f t="array" ref="AI145">IFERROR(INDEX('Forex Open'!$O$2:$O$226,MATCH(Input_PC!B145&amp;Input_PC!$B$1,'Forex Open'!$B$2:$B$226&amp;'Forex Open'!$G$2:$G$226,0)),"")</f>
        <v>3.5313400000000001</v>
      </c>
      <c r="BD145" s="232">
        <v>27797.177474770651</v>
      </c>
      <c r="BE145" s="238">
        <f t="shared" si="32"/>
        <v>0</v>
      </c>
      <c r="BG145" s="232"/>
    </row>
    <row r="146" spans="2:59" x14ac:dyDescent="0.2">
      <c r="B146" s="16" t="s">
        <v>1785</v>
      </c>
      <c r="C146" s="18">
        <v>43210</v>
      </c>
      <c r="D146" s="18" t="s">
        <v>1594</v>
      </c>
      <c r="E146" s="227">
        <v>200</v>
      </c>
      <c r="F146" s="11">
        <v>0.71485698099999995</v>
      </c>
      <c r="G146" s="11">
        <v>0.603068139</v>
      </c>
      <c r="H146" s="11">
        <v>6.1625602000000002E-2</v>
      </c>
      <c r="I146" s="11">
        <v>4.2385410653420399</v>
      </c>
      <c r="J146" s="11">
        <v>5.62</v>
      </c>
      <c r="K146" s="244">
        <v>3.53</v>
      </c>
      <c r="L146" s="11" t="s">
        <v>1834</v>
      </c>
      <c r="M146" s="243">
        <v>1</v>
      </c>
      <c r="N146" s="11">
        <v>69.5</v>
      </c>
      <c r="O146" s="227">
        <v>1</v>
      </c>
      <c r="P146" s="3" t="s">
        <v>10</v>
      </c>
      <c r="Q146" s="3" t="s">
        <v>1532</v>
      </c>
      <c r="R146" s="227" t="s">
        <v>61</v>
      </c>
      <c r="S146" s="3" t="s">
        <v>110</v>
      </c>
      <c r="T146" s="3" t="s">
        <v>111</v>
      </c>
      <c r="U146" s="19" t="str">
        <f t="shared" si="24"/>
        <v>31-4-35-G5-27 CT</v>
      </c>
      <c r="V146" s="20">
        <f t="shared" si="25"/>
        <v>1124</v>
      </c>
      <c r="W146" s="20">
        <f>IF(O146=1,(N146/M146),N146+VLOOKUP(P146,Input_Mkt_Price!B:C,2,FALSE))</f>
        <v>69.5</v>
      </c>
      <c r="X146" s="20">
        <f>VLOOKUP(U146,Input_Preços_Diferencial!B:R,MATCH($Q146,Input_Preços_Diferencial!$B$4:$R$4,0),FALSE)</f>
        <v>5.25</v>
      </c>
      <c r="Y146" s="20">
        <f>VLOOKUP(P146,Input_Mkt_Price!B:C,2,FALSE)+X146</f>
        <v>80.25</v>
      </c>
      <c r="Z146" s="22">
        <f t="shared" si="26"/>
        <v>22619.196</v>
      </c>
      <c r="AA146" s="194">
        <f>IF(O146&lt;&gt;2,(N146/M146)-VLOOKUP(P146,Input_Mkt_Price!B:C,2,FALSE),N146)</f>
        <v>-5.5</v>
      </c>
      <c r="AB146" s="232">
        <f t="shared" si="27"/>
        <v>-1100</v>
      </c>
      <c r="AC146" s="230">
        <f t="shared" si="28"/>
        <v>1050</v>
      </c>
      <c r="AD146" s="340">
        <f t="shared" si="29"/>
        <v>-24779.928799999998</v>
      </c>
      <c r="AE146" s="340">
        <f>VLOOKUP(P146,Input_Mkt_Price!B:C,2,FALSE)*E146</f>
        <v>15000</v>
      </c>
      <c r="AF146" s="232">
        <f t="shared" si="30"/>
        <v>0</v>
      </c>
      <c r="AG146" s="45">
        <f t="shared" si="31"/>
        <v>87472.355119999993</v>
      </c>
      <c r="AH146" s="244"/>
      <c r="AI146" s="357" t="str">
        <f t="array" ref="AI146">IFERROR(INDEX('Forex Open'!$O$2:$O$226,MATCH(Input_PC!B146&amp;Input_PC!$B$1,'Forex Open'!$B$2:$B$226&amp;'Forex Open'!$G$2:$G$226,0)),"")</f>
        <v/>
      </c>
      <c r="BD146" s="232">
        <v>22619.195999999996</v>
      </c>
      <c r="BE146" s="238">
        <f t="shared" si="32"/>
        <v>0</v>
      </c>
      <c r="BG146" s="232"/>
    </row>
    <row r="147" spans="2:59" x14ac:dyDescent="0.2">
      <c r="B147" s="16" t="s">
        <v>1786</v>
      </c>
      <c r="C147" s="18">
        <v>43210</v>
      </c>
      <c r="D147" s="18" t="s">
        <v>1594</v>
      </c>
      <c r="E147" s="227">
        <v>4275</v>
      </c>
      <c r="F147" s="11">
        <v>0.71485698099999995</v>
      </c>
      <c r="G147" s="11">
        <v>0.603068139</v>
      </c>
      <c r="H147" s="11">
        <v>6.1625602000000002E-2</v>
      </c>
      <c r="I147" s="11">
        <v>4.2585410653420404</v>
      </c>
      <c r="J147" s="11">
        <v>5.64</v>
      </c>
      <c r="K147" s="244">
        <v>3.5318000000000001</v>
      </c>
      <c r="L147" s="11" t="s">
        <v>1835</v>
      </c>
      <c r="M147" s="243">
        <v>3.53</v>
      </c>
      <c r="N147" s="11">
        <v>248.5</v>
      </c>
      <c r="O147" s="227">
        <v>1</v>
      </c>
      <c r="P147" s="3" t="s">
        <v>10</v>
      </c>
      <c r="Q147" s="3" t="s">
        <v>1532</v>
      </c>
      <c r="R147" s="227" t="s">
        <v>61</v>
      </c>
      <c r="S147" s="3" t="s">
        <v>110</v>
      </c>
      <c r="T147" s="3" t="s">
        <v>111</v>
      </c>
      <c r="U147" s="19" t="str">
        <f t="shared" si="24"/>
        <v>31-4-35-G5-27 CT</v>
      </c>
      <c r="V147" s="20">
        <f t="shared" si="25"/>
        <v>24111</v>
      </c>
      <c r="W147" s="20">
        <f>IF(O147=1,(N147/M147),N147+VLOOKUP(P147,Input_Mkt_Price!B:C,2,FALSE))</f>
        <v>70.396600566572246</v>
      </c>
      <c r="X147" s="20">
        <f>VLOOKUP(U147,Input_Preços_Diferencial!B:R,MATCH($Q147,Input_Preços_Diferencial!$B$4:$R$4,0),FALSE)</f>
        <v>5.25</v>
      </c>
      <c r="Y147" s="20">
        <f>VLOOKUP(P147,Input_Mkt_Price!B:C,2,FALSE)+X147</f>
        <v>80.25</v>
      </c>
      <c r="Z147" s="22">
        <f t="shared" si="26"/>
        <v>397098.78171246388</v>
      </c>
      <c r="AA147" s="194">
        <f>IF(O147&lt;&gt;2,(N147/M147)-VLOOKUP(P147,Input_Mkt_Price!B:C,2,FALSE),N147)</f>
        <v>-4.6033994334277537</v>
      </c>
      <c r="AB147" s="232">
        <f t="shared" si="27"/>
        <v>-19679.532577903647</v>
      </c>
      <c r="AC147" s="230">
        <f t="shared" si="28"/>
        <v>22443.75</v>
      </c>
      <c r="AD147" s="340">
        <f t="shared" si="29"/>
        <v>-531555.92819999997</v>
      </c>
      <c r="AE147" s="340">
        <f>VLOOKUP(P147,Input_Mkt_Price!B:C,2,FALSE)*E147</f>
        <v>320625</v>
      </c>
      <c r="AF147" s="232">
        <f t="shared" si="30"/>
        <v>-23420292.524999999</v>
      </c>
      <c r="AG147" s="45">
        <f t="shared" si="31"/>
        <v>1877332.1961708001</v>
      </c>
      <c r="AH147" s="244"/>
      <c r="AI147" s="357">
        <f t="array" ref="AI147">IFERROR(INDEX('Forex Open'!$O$2:$O$226,MATCH(Input_PC!B147&amp;Input_PC!$B$1,'Forex Open'!$B$2:$B$226&amp;'Forex Open'!$G$2:$G$226,0)),"")</f>
        <v>3.5331800000000002</v>
      </c>
      <c r="BD147" s="232">
        <v>397098.78171246382</v>
      </c>
      <c r="BE147" s="238">
        <f t="shared" si="32"/>
        <v>0</v>
      </c>
      <c r="BG147" s="232"/>
    </row>
    <row r="148" spans="2:59" x14ac:dyDescent="0.2">
      <c r="B148" s="16" t="s">
        <v>1787</v>
      </c>
      <c r="C148" s="18">
        <v>43210</v>
      </c>
      <c r="D148" s="18" t="s">
        <v>1595</v>
      </c>
      <c r="E148" s="227">
        <v>100</v>
      </c>
      <c r="F148" s="11">
        <v>0.71485698099999995</v>
      </c>
      <c r="G148" s="11">
        <v>0.603068139</v>
      </c>
      <c r="H148" s="11">
        <v>6.1625602000000002E-2</v>
      </c>
      <c r="I148" s="11">
        <v>4.2485410653420397</v>
      </c>
      <c r="J148" s="11">
        <v>5.63</v>
      </c>
      <c r="K148" s="244">
        <v>3.56</v>
      </c>
      <c r="L148" s="11" t="s">
        <v>1835</v>
      </c>
      <c r="M148" s="243">
        <v>3.56</v>
      </c>
      <c r="N148" s="11">
        <v>250</v>
      </c>
      <c r="O148" s="227">
        <v>1</v>
      </c>
      <c r="P148" s="3" t="s">
        <v>10</v>
      </c>
      <c r="Q148" s="3" t="s">
        <v>1532</v>
      </c>
      <c r="R148" s="227" t="s">
        <v>61</v>
      </c>
      <c r="S148" s="3" t="s">
        <v>110</v>
      </c>
      <c r="T148" s="3" t="s">
        <v>111</v>
      </c>
      <c r="U148" s="19" t="str">
        <f t="shared" si="24"/>
        <v>31-4-35-G5-27 CT</v>
      </c>
      <c r="V148" s="20">
        <f t="shared" si="25"/>
        <v>563</v>
      </c>
      <c r="W148" s="20">
        <f>IF(O148=1,(N148/M148),N148+VLOOKUP(P148,Input_Mkt_Price!B:C,2,FALSE))</f>
        <v>70.224719101123597</v>
      </c>
      <c r="X148" s="20">
        <f>VLOOKUP(U148,Input_Preços_Diferencial!B:R,MATCH($Q148,Input_Preços_Diferencial!$B$4:$R$4,0),FALSE)</f>
        <v>5.25</v>
      </c>
      <c r="Y148" s="20">
        <f>VLOOKUP(P148,Input_Mkt_Price!B:C,2,FALSE)+X148</f>
        <v>80.25</v>
      </c>
      <c r="Z148" s="22">
        <f t="shared" si="26"/>
        <v>9689.8362696629192</v>
      </c>
      <c r="AA148" s="194">
        <f>IF(O148&lt;&gt;2,(N148/M148)-VLOOKUP(P148,Input_Mkt_Price!B:C,2,FALSE),N148)</f>
        <v>-4.7752808988764031</v>
      </c>
      <c r="AB148" s="232">
        <f t="shared" si="27"/>
        <v>-477.52808988764031</v>
      </c>
      <c r="AC148" s="230">
        <f t="shared" si="28"/>
        <v>525</v>
      </c>
      <c r="AD148" s="340">
        <f t="shared" si="29"/>
        <v>-12412.0106</v>
      </c>
      <c r="AE148" s="340">
        <f>VLOOKUP(P148,Input_Mkt_Price!B:C,2,FALSE)*E148</f>
        <v>7500</v>
      </c>
      <c r="AF148" s="232">
        <f t="shared" si="30"/>
        <v>-551150</v>
      </c>
      <c r="AG148" s="45">
        <f t="shared" si="31"/>
        <v>44186.356879999999</v>
      </c>
      <c r="AH148" s="244"/>
      <c r="AI148" s="357">
        <f t="array" ref="AI148">IFERROR(INDEX('Forex Open'!$O$2:$O$226,MATCH(Input_PC!B148&amp;Input_PC!$B$1,'Forex Open'!$B$2:$B$226&amp;'Forex Open'!$G$2:$G$226,0)),"")</f>
        <v>3.5331800000000002</v>
      </c>
      <c r="BD148" s="232">
        <v>9689.836269662921</v>
      </c>
      <c r="BE148" s="238">
        <f t="shared" si="32"/>
        <v>0</v>
      </c>
      <c r="BG148" s="232"/>
    </row>
    <row r="149" spans="2:59" x14ac:dyDescent="0.2">
      <c r="B149" s="16" t="s">
        <v>1788</v>
      </c>
      <c r="C149" s="18">
        <v>43210</v>
      </c>
      <c r="D149" s="18" t="s">
        <v>1594</v>
      </c>
      <c r="E149" s="227">
        <v>75</v>
      </c>
      <c r="F149" s="11">
        <v>0.71485698099999995</v>
      </c>
      <c r="G149" s="11">
        <v>0.603068139</v>
      </c>
      <c r="H149" s="11">
        <v>6.1625602000000002E-2</v>
      </c>
      <c r="I149" s="11">
        <v>4.2485410653420397</v>
      </c>
      <c r="J149" s="11">
        <v>5.63</v>
      </c>
      <c r="K149" s="244">
        <v>3.5510000000000002</v>
      </c>
      <c r="L149" s="11" t="s">
        <v>1835</v>
      </c>
      <c r="M149" s="243">
        <v>3.5510000000000002</v>
      </c>
      <c r="N149" s="11">
        <v>249</v>
      </c>
      <c r="O149" s="227">
        <v>1</v>
      </c>
      <c r="P149" s="3" t="s">
        <v>10</v>
      </c>
      <c r="Q149" s="3" t="s">
        <v>1532</v>
      </c>
      <c r="R149" s="227" t="s">
        <v>61</v>
      </c>
      <c r="S149" s="3" t="s">
        <v>110</v>
      </c>
      <c r="T149" s="3" t="s">
        <v>111</v>
      </c>
      <c r="U149" s="19" t="str">
        <f t="shared" si="24"/>
        <v>31-4-35-G5-27 CT</v>
      </c>
      <c r="V149" s="20">
        <f t="shared" si="25"/>
        <v>422.25</v>
      </c>
      <c r="W149" s="20">
        <f>IF(O149=1,(N149/M149),N149+VLOOKUP(P149,Input_Mkt_Price!B:C,2,FALSE))</f>
        <v>70.12109264995776</v>
      </c>
      <c r="X149" s="20">
        <f>VLOOKUP(U149,Input_Preços_Diferencial!B:R,MATCH($Q149,Input_Preços_Diferencial!$B$4:$R$4,0),FALSE)</f>
        <v>5.25</v>
      </c>
      <c r="Y149" s="20">
        <f>VLOOKUP(P149,Input_Mkt_Price!B:C,2,FALSE)+X149</f>
        <v>80.25</v>
      </c>
      <c r="Z149" s="22">
        <f t="shared" si="26"/>
        <v>7438.7183579273433</v>
      </c>
      <c r="AA149" s="194">
        <f>IF(O149&lt;&gt;2,(N149/M149)-VLOOKUP(P149,Input_Mkt_Price!B:C,2,FALSE),N149)</f>
        <v>-4.8789073500422404</v>
      </c>
      <c r="AB149" s="232">
        <f t="shared" si="27"/>
        <v>-365.91805125316802</v>
      </c>
      <c r="AC149" s="230">
        <f t="shared" si="28"/>
        <v>393.75</v>
      </c>
      <c r="AD149" s="340">
        <f t="shared" si="29"/>
        <v>-9309.0079499999993</v>
      </c>
      <c r="AE149" s="340">
        <f>VLOOKUP(P149,Input_Mkt_Price!B:C,2,FALSE)*E149</f>
        <v>5625</v>
      </c>
      <c r="AF149" s="232">
        <f t="shared" si="30"/>
        <v>-411709.05</v>
      </c>
      <c r="AG149" s="45">
        <f t="shared" si="31"/>
        <v>33055.987348499999</v>
      </c>
      <c r="AH149" s="244"/>
      <c r="AI149" s="357">
        <f t="array" ref="AI149">IFERROR(INDEX('Forex Open'!$O$2:$O$226,MATCH(Input_PC!B149&amp;Input_PC!$B$1,'Forex Open'!$B$2:$B$226&amp;'Forex Open'!$G$2:$G$226,0)),"")</f>
        <v>3.5494400000000002</v>
      </c>
      <c r="BD149" s="232">
        <v>7438.7183579273424</v>
      </c>
      <c r="BE149" s="238">
        <f t="shared" si="32"/>
        <v>0</v>
      </c>
      <c r="BG149" s="232"/>
    </row>
    <row r="150" spans="2:59" x14ac:dyDescent="0.2">
      <c r="B150" s="16" t="s">
        <v>1789</v>
      </c>
      <c r="C150" s="18">
        <v>43210</v>
      </c>
      <c r="D150" s="18" t="s">
        <v>1599</v>
      </c>
      <c r="E150" s="227">
        <v>81</v>
      </c>
      <c r="F150" s="11">
        <v>0.71485698099999995</v>
      </c>
      <c r="G150" s="11">
        <v>0.603068139</v>
      </c>
      <c r="H150" s="11">
        <v>6.1625602000000002E-2</v>
      </c>
      <c r="I150" s="11">
        <v>4.31854106534204</v>
      </c>
      <c r="J150" s="11">
        <v>5.7</v>
      </c>
      <c r="K150" s="244">
        <v>3.53</v>
      </c>
      <c r="L150" s="11" t="s">
        <v>1834</v>
      </c>
      <c r="M150" s="243">
        <v>1</v>
      </c>
      <c r="N150" s="11">
        <v>69.5</v>
      </c>
      <c r="O150" s="227">
        <v>1</v>
      </c>
      <c r="P150" s="3" t="s">
        <v>10</v>
      </c>
      <c r="Q150" s="3" t="s">
        <v>1532</v>
      </c>
      <c r="R150" s="227" t="s">
        <v>61</v>
      </c>
      <c r="S150" s="3" t="s">
        <v>110</v>
      </c>
      <c r="T150" s="3" t="s">
        <v>111</v>
      </c>
      <c r="U150" s="19" t="str">
        <f t="shared" si="24"/>
        <v>31-4-35-G5-27 CT</v>
      </c>
      <c r="V150" s="20">
        <f t="shared" si="25"/>
        <v>461.7</v>
      </c>
      <c r="W150" s="20">
        <f>IF(O150=1,(N150/M150),N150+VLOOKUP(P150,Input_Mkt_Price!B:C,2,FALSE))</f>
        <v>69.5</v>
      </c>
      <c r="X150" s="20">
        <f>VLOOKUP(U150,Input_Preços_Diferencial!B:R,MATCH($Q150,Input_Preços_Diferencial!$B$4:$R$4,0),FALSE)</f>
        <v>5.25</v>
      </c>
      <c r="Y150" s="20">
        <f>VLOOKUP(P150,Input_Mkt_Price!B:C,2,FALSE)+X150</f>
        <v>80.25</v>
      </c>
      <c r="Z150" s="22">
        <f t="shared" si="26"/>
        <v>9017.9163000000008</v>
      </c>
      <c r="AA150" s="194">
        <f>IF(O150&lt;&gt;2,(N150/M150)-VLOOKUP(P150,Input_Mkt_Price!B:C,2,FALSE),N150)</f>
        <v>-5.5</v>
      </c>
      <c r="AB150" s="232">
        <f t="shared" si="27"/>
        <v>-445.5</v>
      </c>
      <c r="AC150" s="230">
        <f t="shared" si="28"/>
        <v>425.25</v>
      </c>
      <c r="AD150" s="340">
        <f t="shared" si="29"/>
        <v>-10178.730539999999</v>
      </c>
      <c r="AE150" s="340">
        <f>VLOOKUP(P150,Input_Mkt_Price!B:C,2,FALSE)*E150</f>
        <v>6075</v>
      </c>
      <c r="AF150" s="232">
        <f t="shared" si="30"/>
        <v>0</v>
      </c>
      <c r="AG150" s="45">
        <f t="shared" si="31"/>
        <v>35930.592846</v>
      </c>
      <c r="AH150" s="244"/>
      <c r="AI150" s="357" t="str">
        <f t="array" ref="AI150">IFERROR(INDEX('Forex Open'!$O$2:$O$226,MATCH(Input_PC!B150&amp;Input_PC!$B$1,'Forex Open'!$B$2:$B$226&amp;'Forex Open'!$G$2:$G$226,0)),"")</f>
        <v/>
      </c>
      <c r="BD150" s="232">
        <v>9017.916299999999</v>
      </c>
      <c r="BE150" s="238">
        <f t="shared" si="32"/>
        <v>0</v>
      </c>
      <c r="BG150" s="232"/>
    </row>
    <row r="151" spans="2:59" x14ac:dyDescent="0.2">
      <c r="B151" s="16" t="s">
        <v>1790</v>
      </c>
      <c r="C151" s="18">
        <v>43210</v>
      </c>
      <c r="D151" s="18" t="s">
        <v>1676</v>
      </c>
      <c r="E151" s="227">
        <v>775</v>
      </c>
      <c r="F151" s="11">
        <v>0.71485698099999995</v>
      </c>
      <c r="G151" s="11">
        <v>0.603068139</v>
      </c>
      <c r="H151" s="11">
        <v>6.1625602000000002E-2</v>
      </c>
      <c r="I151" s="11">
        <v>4.6185410653420398</v>
      </c>
      <c r="J151" s="11">
        <v>6</v>
      </c>
      <c r="K151" s="244">
        <v>3.5758000000000001</v>
      </c>
      <c r="L151" s="11" t="s">
        <v>1835</v>
      </c>
      <c r="M151" s="243">
        <v>3.5657999999999999</v>
      </c>
      <c r="N151" s="11">
        <v>262</v>
      </c>
      <c r="O151" s="227">
        <v>1</v>
      </c>
      <c r="P151" s="3" t="s">
        <v>10</v>
      </c>
      <c r="Q151" s="3" t="s">
        <v>1536</v>
      </c>
      <c r="R151" s="227" t="s">
        <v>61</v>
      </c>
      <c r="S151" s="3" t="s">
        <v>110</v>
      </c>
      <c r="T151" s="3" t="s">
        <v>111</v>
      </c>
      <c r="U151" s="19" t="str">
        <f t="shared" si="24"/>
        <v>31-4-35-G5-27 CT</v>
      </c>
      <c r="V151" s="20">
        <f t="shared" si="25"/>
        <v>4650</v>
      </c>
      <c r="W151" s="20">
        <f>IF(O151=1,(N151/M151),N151+VLOOKUP(P151,Input_Mkt_Price!B:C,2,FALSE))</f>
        <v>73.475797857423302</v>
      </c>
      <c r="X151" s="20">
        <f>VLOOKUP(U151,Input_Preços_Diferencial!B:R,MATCH($Q151,Input_Preços_Diferencial!$B$4:$R$4,0),FALSE)</f>
        <v>6.5</v>
      </c>
      <c r="Y151" s="20">
        <f>VLOOKUP(P151,Input_Mkt_Price!B:C,2,FALSE)+X151</f>
        <v>81.5</v>
      </c>
      <c r="Z151" s="22">
        <f t="shared" si="26"/>
        <v>34584.80933731555</v>
      </c>
      <c r="AA151" s="194">
        <f>IF(O151&lt;&gt;2,(N151/M151)-VLOOKUP(P151,Input_Mkt_Price!B:C,2,FALSE),N151)</f>
        <v>-1.5242021425766978</v>
      </c>
      <c r="AB151" s="232">
        <f t="shared" si="27"/>
        <v>-1181.2566604969409</v>
      </c>
      <c r="AC151" s="230">
        <f t="shared" si="28"/>
        <v>5037.5</v>
      </c>
      <c r="AD151" s="340">
        <f t="shared" si="29"/>
        <v>-102514.83</v>
      </c>
      <c r="AE151" s="340">
        <f>VLOOKUP(P151,Input_Mkt_Price!B:C,2,FALSE)*E151</f>
        <v>58125</v>
      </c>
      <c r="AF151" s="232">
        <f t="shared" si="30"/>
        <v>-4476440.3</v>
      </c>
      <c r="AG151" s="45">
        <f t="shared" si="31"/>
        <v>366569.20361999999</v>
      </c>
      <c r="AH151" s="244"/>
      <c r="AI151" s="357">
        <f t="array" ref="AI151">IFERROR(INDEX('Forex Open'!$O$2:$O$226,MATCH(Input_PC!B151&amp;Input_PC!$B$1,'Forex Open'!$B$2:$B$226&amp;'Forex Open'!$G$2:$G$226,0)),"")</f>
        <v>3.5331800000000002</v>
      </c>
      <c r="BD151" s="232">
        <v>34584.809337315557</v>
      </c>
      <c r="BE151" s="238">
        <f t="shared" si="32"/>
        <v>0</v>
      </c>
      <c r="BG151" s="232"/>
    </row>
    <row r="152" spans="2:59" x14ac:dyDescent="0.2">
      <c r="B152" s="16" t="s">
        <v>1791</v>
      </c>
      <c r="C152" s="18">
        <v>43213</v>
      </c>
      <c r="D152" s="18" t="s">
        <v>1594</v>
      </c>
      <c r="E152" s="227">
        <v>216</v>
      </c>
      <c r="F152" s="11">
        <v>0.71485698099999995</v>
      </c>
      <c r="G152" s="11">
        <v>0.603068139</v>
      </c>
      <c r="H152" s="11">
        <v>6.1625602000000002E-2</v>
      </c>
      <c r="I152" s="11">
        <v>4.1785410653420403</v>
      </c>
      <c r="J152" s="11">
        <v>5.56</v>
      </c>
      <c r="K152" s="244">
        <v>3.2875000000000001</v>
      </c>
      <c r="L152" s="11" t="s">
        <v>1835</v>
      </c>
      <c r="M152" s="243">
        <v>3.58</v>
      </c>
      <c r="N152" s="11">
        <v>249</v>
      </c>
      <c r="O152" s="227">
        <v>1</v>
      </c>
      <c r="P152" s="3" t="s">
        <v>10</v>
      </c>
      <c r="Q152" s="3" t="s">
        <v>1532</v>
      </c>
      <c r="R152" s="227" t="s">
        <v>61</v>
      </c>
      <c r="S152" s="3" t="s">
        <v>110</v>
      </c>
      <c r="T152" s="3" t="s">
        <v>111</v>
      </c>
      <c r="U152" s="19" t="str">
        <f t="shared" si="24"/>
        <v>31-4-35-G5-27 CT</v>
      </c>
      <c r="V152" s="20">
        <f t="shared" si="25"/>
        <v>1200.9599999999998</v>
      </c>
      <c r="W152" s="20">
        <f>IF(O152=1,(N152/M152),N152+VLOOKUP(P152,Input_Mkt_Price!B:C,2,FALSE))</f>
        <v>69.55307262569832</v>
      </c>
      <c r="X152" s="20">
        <f>VLOOKUP(U152,Input_Preços_Diferencial!B:R,MATCH($Q152,Input_Preços_Diferencial!$B$4:$R$4,0),FALSE)</f>
        <v>5.25</v>
      </c>
      <c r="Y152" s="20">
        <f>VLOOKUP(P152,Input_Mkt_Price!B:C,2,FALSE)+X152</f>
        <v>80.25</v>
      </c>
      <c r="Z152" s="22">
        <f t="shared" si="26"/>
        <v>24461.719393072643</v>
      </c>
      <c r="AA152" s="194">
        <f>IF(O152&lt;&gt;2,(N152/M152)-VLOOKUP(P152,Input_Mkt_Price!B:C,2,FALSE),N152)</f>
        <v>-5.4469273743016799</v>
      </c>
      <c r="AB152" s="232">
        <f t="shared" si="27"/>
        <v>-1176.5363128491629</v>
      </c>
      <c r="AC152" s="230">
        <f t="shared" si="28"/>
        <v>1134</v>
      </c>
      <c r="AD152" s="340">
        <f t="shared" si="29"/>
        <v>-26476.604351999995</v>
      </c>
      <c r="AE152" s="340">
        <f>VLOOKUP(P152,Input_Mkt_Price!B:C,2,FALSE)*E152</f>
        <v>16200</v>
      </c>
      <c r="AF152" s="232">
        <f t="shared" si="30"/>
        <v>-1185722.064</v>
      </c>
      <c r="AG152" s="45">
        <f t="shared" si="31"/>
        <v>87041.047175999978</v>
      </c>
      <c r="AH152" s="244"/>
      <c r="AI152" s="357">
        <f t="array" ref="AI152">IFERROR(INDEX('Forex Open'!$O$2:$O$226,MATCH(Input_PC!B152&amp;Input_PC!$B$1,'Forex Open'!$B$2:$B$226&amp;'Forex Open'!$G$2:$G$226,0)),"")</f>
        <v>3.5494400000000002</v>
      </c>
      <c r="BD152" s="232">
        <v>24461.719393072646</v>
      </c>
      <c r="BE152" s="238">
        <f t="shared" si="32"/>
        <v>0</v>
      </c>
      <c r="BG152" s="232"/>
    </row>
    <row r="153" spans="2:59" x14ac:dyDescent="0.2">
      <c r="B153" s="16" t="s">
        <v>1792</v>
      </c>
      <c r="C153" s="18">
        <v>43213</v>
      </c>
      <c r="D153" s="18" t="s">
        <v>1594</v>
      </c>
      <c r="E153" s="227">
        <v>27</v>
      </c>
      <c r="F153" s="11">
        <v>0.71485698099999995</v>
      </c>
      <c r="G153" s="11">
        <v>0.603068139</v>
      </c>
      <c r="H153" s="11">
        <v>6.1625602000000002E-2</v>
      </c>
      <c r="I153" s="11">
        <v>3.9285410653420398</v>
      </c>
      <c r="J153" s="11">
        <v>5.31</v>
      </c>
      <c r="K153" s="244">
        <v>3.484</v>
      </c>
      <c r="L153" s="11" t="s">
        <v>1835</v>
      </c>
      <c r="M153" s="243">
        <v>3.4765999999999999</v>
      </c>
      <c r="N153" s="11">
        <v>262</v>
      </c>
      <c r="O153" s="227">
        <v>1</v>
      </c>
      <c r="P153" s="3" t="s">
        <v>6</v>
      </c>
      <c r="Q153" s="3" t="s">
        <v>109</v>
      </c>
      <c r="R153" s="227" t="s">
        <v>61</v>
      </c>
      <c r="S153" s="3" t="s">
        <v>110</v>
      </c>
      <c r="T153" s="3" t="s">
        <v>111</v>
      </c>
      <c r="U153" s="19" t="str">
        <f t="shared" si="24"/>
        <v>31-4-35-G5-27 CT</v>
      </c>
      <c r="V153" s="20">
        <f t="shared" si="25"/>
        <v>143.36999999999998</v>
      </c>
      <c r="W153" s="20">
        <f>IF(O153=1,(N153/M153),N153+VLOOKUP(P153,Input_Mkt_Price!B:C,2,FALSE))</f>
        <v>75.360984870275558</v>
      </c>
      <c r="X153" s="20">
        <f>VLOOKUP(U153,Input_Preços_Diferencial!B:R,MATCH($Q153,Input_Preços_Diferencial!$B$4:$R$4,0),FALSE)</f>
        <v>5.25</v>
      </c>
      <c r="Y153" s="20">
        <f>VLOOKUP(P153,Input_Mkt_Price!B:C,2,FALSE)+X153</f>
        <v>85.36</v>
      </c>
      <c r="Z153" s="22">
        <f t="shared" si="26"/>
        <v>2791.0987438474358</v>
      </c>
      <c r="AA153" s="194">
        <f>IF(O153&lt;&gt;2,(N153/M153)-VLOOKUP(P153,Input_Mkt_Price!B:C,2,FALSE),N153)</f>
        <v>-4.749015129724441</v>
      </c>
      <c r="AB153" s="232">
        <f t="shared" si="27"/>
        <v>-128.22340850255989</v>
      </c>
      <c r="AC153" s="230">
        <f t="shared" si="28"/>
        <v>141.75</v>
      </c>
      <c r="AD153" s="340">
        <f t="shared" si="29"/>
        <v>-3160.7636939999993</v>
      </c>
      <c r="AE153" s="340">
        <f>VLOOKUP(P153,Input_Mkt_Price!B:C,2,FALSE)*E153</f>
        <v>2162.9699999999998</v>
      </c>
      <c r="AF153" s="232">
        <f t="shared" si="30"/>
        <v>-155953.40400000001</v>
      </c>
      <c r="AG153" s="45">
        <f t="shared" si="31"/>
        <v>11012.000809679997</v>
      </c>
      <c r="AH153" s="244"/>
      <c r="AI153" s="357">
        <f t="array" ref="AI153">IFERROR(INDEX('Forex Open'!$O$2:$O$226,MATCH(Input_PC!B153&amp;Input_PC!$B$1,'Forex Open'!$B$2:$B$226&amp;'Forex Open'!$G$2:$G$226,0)),"")</f>
        <v>3.5235500000000002</v>
      </c>
      <c r="BD153" s="232">
        <v>2791.0987438474367</v>
      </c>
      <c r="BE153" s="238">
        <f t="shared" si="32"/>
        <v>0</v>
      </c>
      <c r="BG153" s="232"/>
    </row>
    <row r="154" spans="2:59" x14ac:dyDescent="0.2">
      <c r="B154" s="16" t="s">
        <v>1793</v>
      </c>
      <c r="C154" s="18">
        <v>43213</v>
      </c>
      <c r="D154" s="18" t="s">
        <v>1594</v>
      </c>
      <c r="E154" s="227">
        <v>27</v>
      </c>
      <c r="F154" s="11">
        <v>0.71485698099999995</v>
      </c>
      <c r="G154" s="11">
        <v>0.603068139</v>
      </c>
      <c r="H154" s="11">
        <v>6.1625602000000002E-2</v>
      </c>
      <c r="I154" s="11">
        <v>4.2985410653420404</v>
      </c>
      <c r="J154" s="11">
        <v>5.68</v>
      </c>
      <c r="K154" s="244">
        <v>3.581</v>
      </c>
      <c r="L154" s="11" t="s">
        <v>1835</v>
      </c>
      <c r="M154" s="243">
        <v>3.5710000000000002</v>
      </c>
      <c r="N154" s="11">
        <v>250</v>
      </c>
      <c r="O154" s="227">
        <v>1</v>
      </c>
      <c r="P154" s="3" t="s">
        <v>10</v>
      </c>
      <c r="Q154" s="3" t="s">
        <v>1532</v>
      </c>
      <c r="R154" s="227" t="s">
        <v>61</v>
      </c>
      <c r="S154" s="3" t="s">
        <v>110</v>
      </c>
      <c r="T154" s="3" t="s">
        <v>111</v>
      </c>
      <c r="U154" s="19" t="str">
        <f t="shared" si="24"/>
        <v>31-4-35-G5-27 CT</v>
      </c>
      <c r="V154" s="20">
        <f t="shared" si="25"/>
        <v>153.35999999999999</v>
      </c>
      <c r="W154" s="20">
        <f>IF(O154=1,(N154/M154),N154+VLOOKUP(P154,Input_Mkt_Price!B:C,2,FALSE))</f>
        <v>70.00840100812097</v>
      </c>
      <c r="X154" s="20">
        <f>VLOOKUP(U154,Input_Preços_Diferencial!B:R,MATCH($Q154,Input_Preços_Diferencial!$B$4:$R$4,0),FALSE)</f>
        <v>5.25</v>
      </c>
      <c r="Y154" s="20">
        <f>VLOOKUP(P154,Input_Mkt_Price!B:C,2,FALSE)+X154</f>
        <v>80.25</v>
      </c>
      <c r="Z154" s="22">
        <f t="shared" si="26"/>
        <v>2715.2553071240582</v>
      </c>
      <c r="AA154" s="194">
        <f>IF(O154&lt;&gt;2,(N154/M154)-VLOOKUP(P154,Input_Mkt_Price!B:C,2,FALSE),N154)</f>
        <v>-4.9915989918790302</v>
      </c>
      <c r="AB154" s="232">
        <f t="shared" si="27"/>
        <v>-134.77317278073383</v>
      </c>
      <c r="AC154" s="230">
        <f t="shared" si="28"/>
        <v>141.75</v>
      </c>
      <c r="AD154" s="340">
        <f t="shared" si="29"/>
        <v>-3381.0052319999995</v>
      </c>
      <c r="AE154" s="340">
        <f>VLOOKUP(P154,Input_Mkt_Price!B:C,2,FALSE)*E154</f>
        <v>2025</v>
      </c>
      <c r="AF154" s="232">
        <f t="shared" si="30"/>
        <v>-148810.5</v>
      </c>
      <c r="AG154" s="45">
        <f t="shared" si="31"/>
        <v>12107.269899359999</v>
      </c>
      <c r="AH154" s="244"/>
      <c r="AI154" s="357">
        <f t="array" ref="AI154">IFERROR(INDEX('Forex Open'!$O$2:$O$226,MATCH(Input_PC!B154&amp;Input_PC!$B$1,'Forex Open'!$B$2:$B$226&amp;'Forex Open'!$G$2:$G$226,0)),"")</f>
        <v>3.5652400000000002</v>
      </c>
      <c r="BD154" s="232">
        <v>2715.2553071240582</v>
      </c>
      <c r="BE154" s="238">
        <f t="shared" si="32"/>
        <v>0</v>
      </c>
      <c r="BG154" s="232"/>
    </row>
    <row r="155" spans="2:59" x14ac:dyDescent="0.2">
      <c r="B155" s="16" t="s">
        <v>1794</v>
      </c>
      <c r="C155" s="18">
        <v>43213</v>
      </c>
      <c r="D155" s="18" t="s">
        <v>1579</v>
      </c>
      <c r="E155" s="227">
        <v>300</v>
      </c>
      <c r="F155" s="11">
        <v>0.71485698099999995</v>
      </c>
      <c r="G155" s="11">
        <v>0.603068139</v>
      </c>
      <c r="H155" s="11">
        <v>6.1625602000000002E-2</v>
      </c>
      <c r="I155" s="11">
        <v>4.3685410653420398</v>
      </c>
      <c r="J155" s="11">
        <v>5.75</v>
      </c>
      <c r="K155" s="244">
        <v>3.5024999999999999</v>
      </c>
      <c r="L155" s="11" t="s">
        <v>1834</v>
      </c>
      <c r="M155" s="243">
        <v>1</v>
      </c>
      <c r="N155" s="11">
        <v>75.25</v>
      </c>
      <c r="O155" s="227">
        <v>1</v>
      </c>
      <c r="P155" s="3" t="s">
        <v>6</v>
      </c>
      <c r="Q155" s="3" t="s">
        <v>109</v>
      </c>
      <c r="R155" s="227" t="s">
        <v>61</v>
      </c>
      <c r="S155" s="3" t="s">
        <v>110</v>
      </c>
      <c r="T155" s="3" t="s">
        <v>111</v>
      </c>
      <c r="U155" s="19" t="str">
        <f t="shared" si="24"/>
        <v>31-4-35-G5-27 CT</v>
      </c>
      <c r="V155" s="20">
        <f t="shared" si="25"/>
        <v>1725</v>
      </c>
      <c r="W155" s="20">
        <f>IF(O155=1,(N155/M155),N155+VLOOKUP(P155,Input_Mkt_Price!B:C,2,FALSE))</f>
        <v>75.25</v>
      </c>
      <c r="X155" s="20">
        <f>VLOOKUP(U155,Input_Preços_Diferencial!B:R,MATCH($Q155,Input_Preços_Diferencial!$B$4:$R$4,0),FALSE)</f>
        <v>5.25</v>
      </c>
      <c r="Y155" s="20">
        <f>VLOOKUP(P155,Input_Mkt_Price!B:C,2,FALSE)+X155</f>
        <v>85.36</v>
      </c>
      <c r="Z155" s="22">
        <f t="shared" si="26"/>
        <v>28836.167999999998</v>
      </c>
      <c r="AA155" s="194">
        <f>IF(O155&lt;&gt;2,(N155/M155)-VLOOKUP(P155,Input_Mkt_Price!B:C,2,FALSE),N155)</f>
        <v>-4.8599999999999994</v>
      </c>
      <c r="AB155" s="232">
        <f t="shared" si="27"/>
        <v>-1457.9999999999998</v>
      </c>
      <c r="AC155" s="230">
        <f t="shared" si="28"/>
        <v>1575</v>
      </c>
      <c r="AD155" s="340">
        <f t="shared" si="29"/>
        <v>-38029.695</v>
      </c>
      <c r="AE155" s="340">
        <f>VLOOKUP(P155,Input_Mkt_Price!B:C,2,FALSE)*E155</f>
        <v>24033</v>
      </c>
      <c r="AF155" s="232">
        <f t="shared" si="30"/>
        <v>0</v>
      </c>
      <c r="AG155" s="45">
        <f t="shared" si="31"/>
        <v>133197.79837499998</v>
      </c>
      <c r="AH155" s="244"/>
      <c r="AI155" s="357" t="str">
        <f t="array" ref="AI155">IFERROR(INDEX('Forex Open'!$O$2:$O$226,MATCH(Input_PC!B155&amp;Input_PC!$B$1,'Forex Open'!$B$2:$B$226&amp;'Forex Open'!$G$2:$G$226,0)),"")</f>
        <v/>
      </c>
      <c r="BD155" s="232">
        <v>28836.167999999998</v>
      </c>
      <c r="BE155" s="238">
        <f t="shared" si="32"/>
        <v>0</v>
      </c>
      <c r="BG155" s="232"/>
    </row>
    <row r="156" spans="2:59" x14ac:dyDescent="0.2">
      <c r="B156" s="16" t="s">
        <v>1795</v>
      </c>
      <c r="C156" s="18">
        <v>43213</v>
      </c>
      <c r="D156" s="18" t="s">
        <v>1594</v>
      </c>
      <c r="E156" s="227">
        <v>54</v>
      </c>
      <c r="F156" s="11">
        <v>0.71485698099999995</v>
      </c>
      <c r="G156" s="11">
        <v>0.603068139</v>
      </c>
      <c r="H156" s="11">
        <v>6.1625602000000002E-2</v>
      </c>
      <c r="I156" s="11">
        <v>4.0785410653420398</v>
      </c>
      <c r="J156" s="11">
        <v>5.46</v>
      </c>
      <c r="K156" s="244">
        <v>3.49</v>
      </c>
      <c r="L156" s="11" t="s">
        <v>1835</v>
      </c>
      <c r="M156" s="243">
        <v>3.47</v>
      </c>
      <c r="N156" s="11">
        <v>260</v>
      </c>
      <c r="O156" s="227">
        <v>1</v>
      </c>
      <c r="P156" s="3" t="s">
        <v>6</v>
      </c>
      <c r="Q156" s="3" t="s">
        <v>109</v>
      </c>
      <c r="R156" s="227" t="s">
        <v>61</v>
      </c>
      <c r="S156" s="3" t="s">
        <v>110</v>
      </c>
      <c r="T156" s="3" t="s">
        <v>111</v>
      </c>
      <c r="U156" s="19" t="str">
        <f t="shared" si="24"/>
        <v>31-4-35-G5-27 CT</v>
      </c>
      <c r="V156" s="20">
        <f t="shared" si="25"/>
        <v>294.83999999999997</v>
      </c>
      <c r="W156" s="20">
        <f>IF(O156=1,(N156/M156),N156+VLOOKUP(P156,Input_Mkt_Price!B:C,2,FALSE))</f>
        <v>74.927953890489903</v>
      </c>
      <c r="X156" s="20">
        <f>VLOOKUP(U156,Input_Preços_Diferencial!B:R,MATCH($Q156,Input_Preços_Diferencial!$B$4:$R$4,0),FALSE)</f>
        <v>5.25</v>
      </c>
      <c r="Y156" s="20">
        <f>VLOOKUP(P156,Input_Mkt_Price!B:C,2,FALSE)+X156</f>
        <v>85.36</v>
      </c>
      <c r="Z156" s="22">
        <f t="shared" si="26"/>
        <v>5919.141340634018</v>
      </c>
      <c r="AA156" s="194">
        <f>IF(O156&lt;&gt;2,(N156/M156)-VLOOKUP(P156,Input_Mkt_Price!B:C,2,FALSE),N156)</f>
        <v>-5.1820461095100967</v>
      </c>
      <c r="AB156" s="232">
        <f t="shared" si="27"/>
        <v>-279.83048991354519</v>
      </c>
      <c r="AC156" s="230">
        <f t="shared" si="28"/>
        <v>283.5</v>
      </c>
      <c r="AD156" s="340">
        <f t="shared" si="29"/>
        <v>-6500.101607999999</v>
      </c>
      <c r="AE156" s="340">
        <f>VLOOKUP(P156,Input_Mkt_Price!B:C,2,FALSE)*E156</f>
        <v>4325.9399999999996</v>
      </c>
      <c r="AF156" s="232">
        <f t="shared" si="30"/>
        <v>-309525.83999999997</v>
      </c>
      <c r="AG156" s="45">
        <f t="shared" si="31"/>
        <v>22685.148813600001</v>
      </c>
      <c r="AH156" s="244"/>
      <c r="AI156" s="357">
        <f t="array" ref="AI156">IFERROR(INDEX('Forex Open'!$O$2:$O$226,MATCH(Input_PC!B156&amp;Input_PC!$B$1,'Forex Open'!$B$2:$B$226&amp;'Forex Open'!$G$2:$G$226,0)),"")</f>
        <v>3.51708</v>
      </c>
      <c r="BD156" s="232">
        <v>5919.141340634018</v>
      </c>
      <c r="BE156" s="238">
        <f t="shared" si="32"/>
        <v>0</v>
      </c>
      <c r="BG156" s="232"/>
    </row>
    <row r="157" spans="2:59" x14ac:dyDescent="0.2">
      <c r="B157" s="16" t="s">
        <v>1796</v>
      </c>
      <c r="C157" s="18">
        <v>43213</v>
      </c>
      <c r="D157" s="18" t="s">
        <v>1754</v>
      </c>
      <c r="E157" s="227">
        <v>500</v>
      </c>
      <c r="F157" s="11">
        <v>0.71485698099999995</v>
      </c>
      <c r="G157" s="11">
        <v>0.603068139</v>
      </c>
      <c r="H157" s="11">
        <v>6.1625602000000002E-2</v>
      </c>
      <c r="I157" s="11">
        <v>1.88854106534204</v>
      </c>
      <c r="J157" s="11">
        <v>3.27</v>
      </c>
      <c r="K157" s="244">
        <v>3.5594999999999999</v>
      </c>
      <c r="L157" s="11" t="s">
        <v>1835</v>
      </c>
      <c r="M157" s="243">
        <v>3.5485000000000002</v>
      </c>
      <c r="N157" s="11">
        <v>287.27</v>
      </c>
      <c r="O157" s="227">
        <v>1</v>
      </c>
      <c r="P157" s="3" t="s">
        <v>10</v>
      </c>
      <c r="Q157" s="3" t="s">
        <v>1536</v>
      </c>
      <c r="R157" s="227" t="s">
        <v>61</v>
      </c>
      <c r="S157" s="3" t="s">
        <v>1573</v>
      </c>
      <c r="T157" s="3" t="s">
        <v>111</v>
      </c>
      <c r="U157" s="19" t="str">
        <f t="shared" si="24"/>
        <v>41-4-35-G5-27 CT</v>
      </c>
      <c r="V157" s="20">
        <f t="shared" si="25"/>
        <v>1635</v>
      </c>
      <c r="W157" s="20">
        <f>IF(O157=1,(N157/M157),N157+VLOOKUP(P157,Input_Mkt_Price!B:C,2,FALSE))</f>
        <v>80.955333239396921</v>
      </c>
      <c r="X157" s="20">
        <f>VLOOKUP(U157,Input_Preços_Diferencial!B:R,MATCH($Q157,Input_Preços_Diferencial!$B$4:$R$4,0),FALSE)</f>
        <v>5.5</v>
      </c>
      <c r="Y157" s="20">
        <f>VLOOKUP(P157,Input_Mkt_Price!B:C,2,FALSE)+X157</f>
        <v>80.5</v>
      </c>
      <c r="Z157" s="22">
        <f t="shared" si="26"/>
        <v>-41064.34829787226</v>
      </c>
      <c r="AA157" s="194">
        <f>IF(O157&lt;&gt;2,(N157/M157)-VLOOKUP(P157,Input_Mkt_Price!B:C,2,FALSE),N157)</f>
        <v>5.9553332393969214</v>
      </c>
      <c r="AB157" s="232">
        <f t="shared" si="27"/>
        <v>2977.6666196984606</v>
      </c>
      <c r="AC157" s="230">
        <f t="shared" si="28"/>
        <v>2750</v>
      </c>
      <c r="AD157" s="340">
        <f t="shared" si="29"/>
        <v>-36045.536999999997</v>
      </c>
      <c r="AE157" s="340">
        <f>VLOOKUP(P157,Input_Mkt_Price!B:C,2,FALSE)*E157</f>
        <v>37500</v>
      </c>
      <c r="AF157" s="232">
        <f t="shared" si="30"/>
        <v>-3166577.21</v>
      </c>
      <c r="AG157" s="45">
        <f t="shared" si="31"/>
        <v>128302.92499499999</v>
      </c>
      <c r="AH157" s="244"/>
      <c r="AI157" s="357">
        <f t="array" ref="AI157">IFERROR(INDEX('Forex Open'!$O$2:$O$226,MATCH(Input_PC!B157&amp;Input_PC!$B$1,'Forex Open'!$B$2:$B$226&amp;'Forex Open'!$G$2:$G$226,0)),"")</f>
        <v>3.59029</v>
      </c>
      <c r="BD157" s="232">
        <v>-41064.34829787226</v>
      </c>
      <c r="BE157" s="238">
        <f t="shared" si="32"/>
        <v>0</v>
      </c>
      <c r="BG157" s="232"/>
    </row>
    <row r="158" spans="2:59" x14ac:dyDescent="0.2">
      <c r="B158" s="16" t="s">
        <v>1797</v>
      </c>
      <c r="C158" s="18">
        <v>43214</v>
      </c>
      <c r="D158" s="18" t="s">
        <v>1754</v>
      </c>
      <c r="E158" s="227">
        <v>806</v>
      </c>
      <c r="F158" s="11">
        <v>0.69683032652351462</v>
      </c>
      <c r="G158" s="11">
        <v>0.58786048063440643</v>
      </c>
      <c r="H158" s="11">
        <v>6.0071579872716781E-2</v>
      </c>
      <c r="I158" s="11">
        <v>1.7793102666431155</v>
      </c>
      <c r="J158" s="11">
        <v>3.12</v>
      </c>
      <c r="K158" s="244">
        <v>3.569</v>
      </c>
      <c r="L158" s="11" t="s">
        <v>1835</v>
      </c>
      <c r="M158" s="243">
        <v>3.5579999999999998</v>
      </c>
      <c r="N158" s="11">
        <v>287.27</v>
      </c>
      <c r="O158" s="227">
        <v>1</v>
      </c>
      <c r="P158" s="227" t="s">
        <v>10</v>
      </c>
      <c r="Q158" s="3" t="s">
        <v>1536</v>
      </c>
      <c r="R158" s="227" t="s">
        <v>61</v>
      </c>
      <c r="S158" s="3" t="s">
        <v>1573</v>
      </c>
      <c r="T158" s="3" t="s">
        <v>111</v>
      </c>
      <c r="U158" s="19" t="str">
        <f t="shared" si="24"/>
        <v>41-4-35-G5-27 CT</v>
      </c>
      <c r="V158" s="20">
        <f t="shared" si="25"/>
        <v>2514.7200000000003</v>
      </c>
      <c r="W158" s="20">
        <f>IF(O158=1,(N158/M158),N158+VLOOKUP(P158,Input_Mkt_Price!B:C,2,FALSE))</f>
        <v>80.739179314221474</v>
      </c>
      <c r="X158" s="20">
        <f>VLOOKUP(U158,Input_Preços_Diferencial!B:R,MATCH($Q158,Input_Preços_Diferencial!$B$4:$R$4,0),FALSE)</f>
        <v>5.5</v>
      </c>
      <c r="Y158" s="20">
        <f>VLOOKUP(P158,Input_Mkt_Price!B:C,2,FALSE)+X158</f>
        <v>80.5</v>
      </c>
      <c r="Z158" s="22">
        <f t="shared" si="26"/>
        <v>-59689.51253202925</v>
      </c>
      <c r="AA158" s="194">
        <f>IF(O158&lt;&gt;2,(N158/M158)-VLOOKUP(P158,Input_Mkt_Price!B:C,2,FALSE),N158)</f>
        <v>5.7391793142214738</v>
      </c>
      <c r="AB158" s="232">
        <f t="shared" si="27"/>
        <v>4625.7785272625079</v>
      </c>
      <c r="AC158" s="230">
        <f t="shared" si="28"/>
        <v>4433</v>
      </c>
      <c r="AD158" s="340">
        <f t="shared" si="29"/>
        <v>-55440.020064000004</v>
      </c>
      <c r="AE158" s="340">
        <f>VLOOKUP(P158,Input_Mkt_Price!B:C,2,FALSE)*E158</f>
        <v>60450</v>
      </c>
      <c r="AF158" s="232">
        <f t="shared" si="30"/>
        <v>-5104522.4625199996</v>
      </c>
      <c r="AG158" s="45">
        <f t="shared" si="31"/>
        <v>197863.63660128001</v>
      </c>
      <c r="AH158" s="244"/>
      <c r="AI158" s="357">
        <f t="array" ref="AI158">IFERROR(INDEX('Forex Open'!$O$2:$O$226,MATCH(Input_PC!B158&amp;Input_PC!$B$1,'Forex Open'!$B$2:$B$226&amp;'Forex Open'!$G$2:$G$226,0)),"")</f>
        <v>3.59029</v>
      </c>
      <c r="BD158" s="232">
        <v>-59689.51253202925</v>
      </c>
      <c r="BE158" s="238">
        <f t="shared" si="32"/>
        <v>0</v>
      </c>
      <c r="BG158" s="232"/>
    </row>
    <row r="159" spans="2:59" x14ac:dyDescent="0.2">
      <c r="B159" s="16" t="s">
        <v>1798</v>
      </c>
      <c r="C159" s="18">
        <v>43214</v>
      </c>
      <c r="D159" s="18" t="s">
        <v>1598</v>
      </c>
      <c r="E159" s="227">
        <v>81</v>
      </c>
      <c r="F159" s="11">
        <v>0.71485698099999995</v>
      </c>
      <c r="G159" s="11">
        <v>0.603068139</v>
      </c>
      <c r="H159" s="11">
        <v>6.1625602000000002E-2</v>
      </c>
      <c r="I159" s="11">
        <v>4.2885410653420397</v>
      </c>
      <c r="J159" s="11">
        <v>5.67</v>
      </c>
      <c r="K159" s="244">
        <v>3.6114999999999999</v>
      </c>
      <c r="L159" s="11" t="s">
        <v>1834</v>
      </c>
      <c r="M159" s="243">
        <v>1</v>
      </c>
      <c r="N159" s="11">
        <v>69.75</v>
      </c>
      <c r="O159" s="227">
        <v>1</v>
      </c>
      <c r="P159" s="3" t="s">
        <v>10</v>
      </c>
      <c r="Q159" s="3" t="s">
        <v>1532</v>
      </c>
      <c r="R159" s="227" t="s">
        <v>61</v>
      </c>
      <c r="S159" s="3" t="s">
        <v>110</v>
      </c>
      <c r="T159" s="3" t="s">
        <v>111</v>
      </c>
      <c r="U159" s="19" t="str">
        <f t="shared" si="24"/>
        <v>31-4-35-G5-27 CT</v>
      </c>
      <c r="V159" s="20">
        <f t="shared" si="25"/>
        <v>459.27</v>
      </c>
      <c r="W159" s="20">
        <f>IF(O159=1,(N159/M159),N159+VLOOKUP(P159,Input_Mkt_Price!B:C,2,FALSE))</f>
        <v>69.75</v>
      </c>
      <c r="X159" s="20">
        <f>VLOOKUP(U159,Input_Preços_Diferencial!B:R,MATCH($Q159,Input_Preços_Diferencial!$B$4:$R$4,0),FALSE)</f>
        <v>5.25</v>
      </c>
      <c r="Y159" s="20">
        <f>VLOOKUP(P159,Input_Mkt_Price!B:C,2,FALSE)+X159</f>
        <v>80.25</v>
      </c>
      <c r="Z159" s="22">
        <f t="shared" si="26"/>
        <v>8625.0565800000004</v>
      </c>
      <c r="AA159" s="194">
        <f>IF(O159&lt;&gt;2,(N159/M159)-VLOOKUP(P159,Input_Mkt_Price!B:C,2,FALSE),N159)</f>
        <v>-5.25</v>
      </c>
      <c r="AB159" s="232">
        <f t="shared" si="27"/>
        <v>-425.25</v>
      </c>
      <c r="AC159" s="230">
        <f t="shared" si="28"/>
        <v>425.25</v>
      </c>
      <c r="AD159" s="340">
        <f t="shared" si="29"/>
        <v>-10125.158273999999</v>
      </c>
      <c r="AE159" s="340">
        <f>VLOOKUP(P159,Input_Mkt_Price!B:C,2,FALSE)*E159</f>
        <v>6075</v>
      </c>
      <c r="AF159" s="232">
        <f t="shared" si="30"/>
        <v>0</v>
      </c>
      <c r="AG159" s="45">
        <f t="shared" si="31"/>
        <v>36566.677375829997</v>
      </c>
      <c r="AH159" s="244"/>
      <c r="AI159" s="357" t="str">
        <f t="array" ref="AI159">IFERROR(INDEX('Forex Open'!$O$2:$O$226,MATCH(Input_PC!B159&amp;Input_PC!$B$1,'Forex Open'!$B$2:$B$226&amp;'Forex Open'!$G$2:$G$226,0)),"")</f>
        <v/>
      </c>
      <c r="BD159" s="232">
        <v>8625.0565800000004</v>
      </c>
      <c r="BE159" s="238">
        <f t="shared" si="32"/>
        <v>0</v>
      </c>
      <c r="BG159" s="232"/>
    </row>
    <row r="160" spans="2:59" x14ac:dyDescent="0.2">
      <c r="B160" s="16" t="s">
        <v>1799</v>
      </c>
      <c r="C160" s="18">
        <v>43214</v>
      </c>
      <c r="D160" s="18" t="s">
        <v>1742</v>
      </c>
      <c r="E160" s="227">
        <v>600</v>
      </c>
      <c r="F160" s="11">
        <v>0.71485698099999995</v>
      </c>
      <c r="G160" s="11">
        <v>0.603068139</v>
      </c>
      <c r="H160" s="11">
        <v>6.1625602000000002E-2</v>
      </c>
      <c r="I160" s="11">
        <v>4.2985410653420404</v>
      </c>
      <c r="J160" s="11">
        <v>5.68</v>
      </c>
      <c r="K160" s="244">
        <v>3.609</v>
      </c>
      <c r="L160" s="11" t="s">
        <v>1835</v>
      </c>
      <c r="M160" s="243">
        <v>3.6055000000000001</v>
      </c>
      <c r="N160" s="11">
        <v>261.25</v>
      </c>
      <c r="O160" s="227">
        <v>1</v>
      </c>
      <c r="P160" s="3" t="s">
        <v>10</v>
      </c>
      <c r="Q160" s="3" t="s">
        <v>1532</v>
      </c>
      <c r="R160" s="227" t="s">
        <v>61</v>
      </c>
      <c r="S160" s="3" t="s">
        <v>110</v>
      </c>
      <c r="T160" s="3" t="s">
        <v>111</v>
      </c>
      <c r="U160" s="19" t="str">
        <f t="shared" si="24"/>
        <v>31-4-35-G5-27 CT</v>
      </c>
      <c r="V160" s="20">
        <f t="shared" si="25"/>
        <v>3408</v>
      </c>
      <c r="W160" s="20">
        <f>IF(O160=1,(N160/M160),N160+VLOOKUP(P160,Input_Mkt_Price!B:C,2,FALSE))</f>
        <v>72.458743586187765</v>
      </c>
      <c r="X160" s="20">
        <f>VLOOKUP(U160,Input_Preços_Diferencial!B:R,MATCH($Q160,Input_Preços_Diferencial!$B$4:$R$4,0),FALSE)</f>
        <v>5.25</v>
      </c>
      <c r="Y160" s="20">
        <f>VLOOKUP(P160,Input_Mkt_Price!B:C,2,FALSE)+X160</f>
        <v>80.25</v>
      </c>
      <c r="Z160" s="22">
        <f t="shared" si="26"/>
        <v>27926.85533934271</v>
      </c>
      <c r="AA160" s="194">
        <f>IF(O160&lt;&gt;2,(N160/M160)-VLOOKUP(P160,Input_Mkt_Price!B:C,2,FALSE),N160)</f>
        <v>-2.5412564138122349</v>
      </c>
      <c r="AB160" s="232">
        <f t="shared" si="27"/>
        <v>-1524.753848287341</v>
      </c>
      <c r="AC160" s="230">
        <f t="shared" si="28"/>
        <v>3150</v>
      </c>
      <c r="AD160" s="340">
        <f t="shared" si="29"/>
        <v>-75133.449599999993</v>
      </c>
      <c r="AE160" s="340">
        <f>VLOOKUP(P160,Input_Mkt_Price!B:C,2,FALSE)*E160</f>
        <v>45000</v>
      </c>
      <c r="AF160" s="232">
        <f t="shared" si="30"/>
        <v>-3455710.5</v>
      </c>
      <c r="AG160" s="45">
        <f t="shared" si="31"/>
        <v>271154.15971199999</v>
      </c>
      <c r="AH160" s="244"/>
      <c r="AI160" s="357">
        <f t="array" ref="AI160">IFERROR(INDEX('Forex Open'!$O$2:$O$226,MATCH(Input_PC!B160&amp;Input_PC!$B$1,'Forex Open'!$B$2:$B$226&amp;'Forex Open'!$G$2:$G$226,0)),"")</f>
        <v>3.5652400000000002</v>
      </c>
      <c r="BD160" s="232">
        <v>27926.855339342714</v>
      </c>
      <c r="BE160" s="238">
        <f t="shared" si="32"/>
        <v>0</v>
      </c>
      <c r="BG160" s="232"/>
    </row>
    <row r="161" spans="2:59" x14ac:dyDescent="0.2">
      <c r="B161" s="16" t="s">
        <v>1800</v>
      </c>
      <c r="C161" s="18">
        <v>43214</v>
      </c>
      <c r="D161" s="18" t="s">
        <v>1594</v>
      </c>
      <c r="E161" s="227">
        <v>108</v>
      </c>
      <c r="F161" s="11">
        <v>0.71485698099999995</v>
      </c>
      <c r="G161" s="11">
        <v>0.603068139</v>
      </c>
      <c r="H161" s="11">
        <v>6.1625602000000002E-2</v>
      </c>
      <c r="I161" s="11">
        <v>4.2285410653420401</v>
      </c>
      <c r="J161" s="11">
        <v>5.61</v>
      </c>
      <c r="K161" s="244">
        <v>3.5215000000000001</v>
      </c>
      <c r="L161" s="11" t="s">
        <v>1834</v>
      </c>
      <c r="M161" s="243">
        <v>1</v>
      </c>
      <c r="N161" s="11">
        <v>74.5</v>
      </c>
      <c r="O161" s="227">
        <v>1</v>
      </c>
      <c r="P161" s="3" t="s">
        <v>6</v>
      </c>
      <c r="Q161" s="3" t="s">
        <v>109</v>
      </c>
      <c r="R161" s="227" t="s">
        <v>61</v>
      </c>
      <c r="S161" s="3" t="s">
        <v>110</v>
      </c>
      <c r="T161" s="3" t="s">
        <v>111</v>
      </c>
      <c r="U161" s="19" t="str">
        <f t="shared" si="24"/>
        <v>31-4-35-G5-27 CT</v>
      </c>
      <c r="V161" s="20">
        <f t="shared" si="25"/>
        <v>605.88</v>
      </c>
      <c r="W161" s="20">
        <f>IF(O161=1,(N161/M161),N161+VLOOKUP(P161,Input_Mkt_Price!B:C,2,FALSE))</f>
        <v>74.5</v>
      </c>
      <c r="X161" s="20">
        <f>VLOOKUP(U161,Input_Preços_Diferencial!B:R,MATCH($Q161,Input_Preços_Diferencial!$B$4:$R$4,0),FALSE)</f>
        <v>5.25</v>
      </c>
      <c r="Y161" s="20">
        <f>VLOOKUP(P161,Input_Mkt_Price!B:C,2,FALSE)+X161</f>
        <v>85.36</v>
      </c>
      <c r="Z161" s="22">
        <f t="shared" si="26"/>
        <v>12500.081999999997</v>
      </c>
      <c r="AA161" s="194">
        <f>IF(O161&lt;&gt;2,(N161/M161)-VLOOKUP(P161,Input_Mkt_Price!B:C,2,FALSE),N161)</f>
        <v>-5.6099999999999994</v>
      </c>
      <c r="AB161" s="232">
        <f t="shared" si="27"/>
        <v>-605.87999999999988</v>
      </c>
      <c r="AC161" s="230">
        <f t="shared" si="28"/>
        <v>567</v>
      </c>
      <c r="AD161" s="340">
        <f t="shared" si="29"/>
        <v>-13357.351655999999</v>
      </c>
      <c r="AE161" s="340">
        <f>VLOOKUP(P161,Input_Mkt_Price!B:C,2,FALSE)*E161</f>
        <v>8651.8799999999992</v>
      </c>
      <c r="AF161" s="232">
        <f t="shared" si="30"/>
        <v>0</v>
      </c>
      <c r="AG161" s="45">
        <f t="shared" si="31"/>
        <v>47037.48713532</v>
      </c>
      <c r="AH161" s="244"/>
      <c r="AI161" s="357" t="str">
        <f t="array" ref="AI161">IFERROR(INDEX('Forex Open'!$O$2:$O$226,MATCH(Input_PC!B161&amp;Input_PC!$B$1,'Forex Open'!$B$2:$B$226&amp;'Forex Open'!$G$2:$G$226,0)),"")</f>
        <v/>
      </c>
      <c r="BD161" s="232">
        <v>12500.082</v>
      </c>
      <c r="BE161" s="238">
        <f t="shared" si="32"/>
        <v>0</v>
      </c>
      <c r="BG161" s="232"/>
    </row>
    <row r="162" spans="2:59" x14ac:dyDescent="0.2">
      <c r="B162" s="16" t="s">
        <v>1801</v>
      </c>
      <c r="C162" s="18">
        <v>43215</v>
      </c>
      <c r="D162" s="18" t="s">
        <v>1595</v>
      </c>
      <c r="E162" s="227">
        <v>400</v>
      </c>
      <c r="F162" s="11">
        <v>0.68</v>
      </c>
      <c r="G162" s="11">
        <v>0.57999999999999996</v>
      </c>
      <c r="H162" s="11">
        <v>0.06</v>
      </c>
      <c r="I162" s="11">
        <v>4.09</v>
      </c>
      <c r="J162" s="11">
        <v>5.41</v>
      </c>
      <c r="K162" s="244">
        <v>3.64</v>
      </c>
      <c r="L162" s="11" t="s">
        <v>1835</v>
      </c>
      <c r="M162" s="243">
        <v>3.59</v>
      </c>
      <c r="N162" s="11">
        <v>255</v>
      </c>
      <c r="O162" s="227">
        <v>1</v>
      </c>
      <c r="P162" s="3" t="s">
        <v>10</v>
      </c>
      <c r="Q162" s="3" t="s">
        <v>1532</v>
      </c>
      <c r="R162" s="227" t="s">
        <v>61</v>
      </c>
      <c r="S162" s="3" t="s">
        <v>110</v>
      </c>
      <c r="T162" s="3" t="s">
        <v>111</v>
      </c>
      <c r="U162" s="19" t="str">
        <f t="shared" si="24"/>
        <v>31-4-35-G5-27 CT</v>
      </c>
      <c r="V162" s="20">
        <f t="shared" si="25"/>
        <v>2164</v>
      </c>
      <c r="W162" s="20">
        <f>IF(O162=1,(N162/M162),N162+VLOOKUP(P162,Input_Mkt_Price!B:C,2,FALSE))</f>
        <v>71.030640668523674</v>
      </c>
      <c r="X162" s="20">
        <f>VLOOKUP(U162,Input_Preços_Diferencial!B:R,MATCH($Q162,Input_Preços_Diferencial!$B$4:$R$4,0),FALSE)</f>
        <v>5.25</v>
      </c>
      <c r="Y162" s="20">
        <f>VLOOKUP(P162,Input_Mkt_Price!B:C,2,FALSE)+X162</f>
        <v>80.25</v>
      </c>
      <c r="Z162" s="22">
        <f t="shared" si="26"/>
        <v>33592.45432869083</v>
      </c>
      <c r="AA162" s="194">
        <f>IF(O162&lt;&gt;2,(N162/M162)-VLOOKUP(P162,Input_Mkt_Price!B:C,2,FALSE),N162)</f>
        <v>-3.9693593314763262</v>
      </c>
      <c r="AB162" s="232">
        <f t="shared" si="27"/>
        <v>-1587.7437325905305</v>
      </c>
      <c r="AC162" s="230">
        <f t="shared" si="28"/>
        <v>2100</v>
      </c>
      <c r="AD162" s="340">
        <f t="shared" si="29"/>
        <v>-47707.976799999997</v>
      </c>
      <c r="AE162" s="340">
        <f>VLOOKUP(P162,Input_Mkt_Price!B:C,2,FALSE)*E162</f>
        <v>30000</v>
      </c>
      <c r="AF162" s="232">
        <f t="shared" si="30"/>
        <v>-2248692</v>
      </c>
      <c r="AG162" s="45">
        <f t="shared" si="31"/>
        <v>173655.46016000002</v>
      </c>
      <c r="AH162" s="244"/>
      <c r="AI162" s="357">
        <f t="array" ref="AI162">IFERROR(INDEX('Forex Open'!$O$2:$O$226,MATCH(Input_PC!B162&amp;Input_PC!$B$1,'Forex Open'!$B$2:$B$226&amp;'Forex Open'!$G$2:$G$226,0)),"")</f>
        <v>3.5337100000000001</v>
      </c>
      <c r="BD162" s="232">
        <v>33592.454328690837</v>
      </c>
      <c r="BE162" s="238">
        <f t="shared" si="32"/>
        <v>0</v>
      </c>
      <c r="BG162" s="232"/>
    </row>
    <row r="163" spans="2:59" x14ac:dyDescent="0.2">
      <c r="B163" s="16" t="s">
        <v>1802</v>
      </c>
      <c r="C163" s="18">
        <v>43215</v>
      </c>
      <c r="D163" s="18" t="s">
        <v>1699</v>
      </c>
      <c r="E163" s="227">
        <v>240</v>
      </c>
      <c r="F163" s="11">
        <v>0.69</v>
      </c>
      <c r="G163" s="11">
        <v>0.57999999999999996</v>
      </c>
      <c r="H163" s="11">
        <v>0.06</v>
      </c>
      <c r="I163" s="11">
        <v>4.05</v>
      </c>
      <c r="J163" s="11">
        <v>5.38</v>
      </c>
      <c r="K163" s="244">
        <v>3.62</v>
      </c>
      <c r="L163" s="11" t="s">
        <v>1835</v>
      </c>
      <c r="M163" s="243">
        <v>3.6320000000000001</v>
      </c>
      <c r="N163" s="11">
        <v>270</v>
      </c>
      <c r="O163" s="227">
        <v>1</v>
      </c>
      <c r="P163" s="227" t="s">
        <v>10</v>
      </c>
      <c r="Q163" s="3" t="s">
        <v>1536</v>
      </c>
      <c r="R163" s="227" t="s">
        <v>61</v>
      </c>
      <c r="S163" s="3" t="s">
        <v>110</v>
      </c>
      <c r="T163" s="3" t="s">
        <v>111</v>
      </c>
      <c r="U163" s="19" t="str">
        <f t="shared" ref="U163:U191" si="33">S163&amp;" "&amp;T163</f>
        <v>31-4-35-G5-27 CT</v>
      </c>
      <c r="V163" s="20">
        <f t="shared" ref="V163:V191" si="34">J163*E163</f>
        <v>1291.2</v>
      </c>
      <c r="W163" s="20">
        <f>IF(O163=1,(N163/M163),N163+VLOOKUP(P163,Input_Mkt_Price!B:C,2,FALSE))</f>
        <v>74.33920704845815</v>
      </c>
      <c r="X163" s="20">
        <f>VLOOKUP(U163,Input_Preços_Diferencial!B:R,MATCH($Q163,Input_Preços_Diferencial!$B$4:$R$4,0),FALSE)</f>
        <v>6.5</v>
      </c>
      <c r="Y163" s="20">
        <f>VLOOKUP(P163,Input_Mkt_Price!B:C,2,FALSE)+X163</f>
        <v>81.5</v>
      </c>
      <c r="Z163" s="22">
        <f t="shared" ref="Z163:Z193" si="35">((Y163-W163)*E163-V163)*22.046</f>
        <v>9422.2467383259918</v>
      </c>
      <c r="AA163" s="194">
        <f>IF(O163&lt;&gt;2,(N163/M163)-VLOOKUP(P163,Input_Mkt_Price!B:C,2,FALSE),N163)</f>
        <v>-0.66079295154185047</v>
      </c>
      <c r="AB163" s="232">
        <f t="shared" si="27"/>
        <v>-158.59030837004411</v>
      </c>
      <c r="AC163" s="230">
        <f t="shared" si="28"/>
        <v>1560</v>
      </c>
      <c r="AD163" s="340">
        <f t="shared" si="29"/>
        <v>-28466.05344</v>
      </c>
      <c r="AE163" s="340">
        <f>VLOOKUP(P163,Input_Mkt_Price!B:C,2,FALSE)*E163</f>
        <v>18000</v>
      </c>
      <c r="AF163" s="232">
        <f t="shared" si="30"/>
        <v>-1428580.8</v>
      </c>
      <c r="AG163" s="45">
        <f t="shared" si="31"/>
        <v>103046.17862400001</v>
      </c>
      <c r="AH163" s="244"/>
      <c r="AI163" s="357">
        <f t="array" ref="AI163">IFERROR(INDEX('Forex Open'!$O$2:$O$226,MATCH(Input_PC!B163&amp;Input_PC!$B$1,'Forex Open'!$B$2:$B$226&amp;'Forex Open'!$G$2:$G$226,0)),"")</f>
        <v>3.5790299999999999</v>
      </c>
      <c r="BD163" s="232">
        <v>9422.2467383259936</v>
      </c>
      <c r="BE163" s="238">
        <f t="shared" si="32"/>
        <v>0</v>
      </c>
      <c r="BG163" s="232"/>
    </row>
    <row r="164" spans="2:59" x14ac:dyDescent="0.2">
      <c r="B164" s="16" t="s">
        <v>1803</v>
      </c>
      <c r="C164" s="18">
        <v>43215</v>
      </c>
      <c r="D164" s="18" t="s">
        <v>1627</v>
      </c>
      <c r="E164" s="227">
        <v>570</v>
      </c>
      <c r="F164" s="11">
        <v>0.68</v>
      </c>
      <c r="G164" s="11">
        <v>0.57999999999999996</v>
      </c>
      <c r="H164" s="11">
        <v>0.06</v>
      </c>
      <c r="I164" s="11">
        <v>5.46</v>
      </c>
      <c r="J164" s="11">
        <v>6.78</v>
      </c>
      <c r="K164" s="244">
        <v>3.6444000000000001</v>
      </c>
      <c r="L164" s="11" t="s">
        <v>1834</v>
      </c>
      <c r="M164" s="243">
        <v>1</v>
      </c>
      <c r="N164" s="12">
        <v>-0.75</v>
      </c>
      <c r="O164" s="227">
        <v>2</v>
      </c>
      <c r="P164" s="3" t="s">
        <v>10</v>
      </c>
      <c r="Q164" s="3" t="s">
        <v>1536</v>
      </c>
      <c r="R164" s="227" t="s">
        <v>61</v>
      </c>
      <c r="S164" s="3" t="s">
        <v>110</v>
      </c>
      <c r="T164" s="3" t="s">
        <v>111</v>
      </c>
      <c r="U164" s="19" t="str">
        <f t="shared" si="33"/>
        <v>31-4-35-G5-27 CT</v>
      </c>
      <c r="V164" s="20">
        <f t="shared" si="34"/>
        <v>3864.6000000000004</v>
      </c>
      <c r="W164" s="20">
        <f>IF(O164=1,(N164/M164),N164+VLOOKUP(P164,Input_Mkt_Price!B:C,2,FALSE))</f>
        <v>74.25</v>
      </c>
      <c r="X164" s="20">
        <f>VLOOKUP(U164,Input_Preços_Diferencial!B:R,MATCH($Q164,Input_Preços_Diferencial!$B$4:$R$4,0),FALSE)</f>
        <v>6.5</v>
      </c>
      <c r="Y164" s="20">
        <f>VLOOKUP(P164,Input_Mkt_Price!B:C,2,FALSE)+X164</f>
        <v>81.5</v>
      </c>
      <c r="Z164" s="22">
        <f t="shared" si="35"/>
        <v>5906.1233999999922</v>
      </c>
      <c r="AA164" s="194">
        <f>IF(O164&lt;&gt;2,(N164/M164)-VLOOKUP(P164,Input_Mkt_Price!B:C,2,FALSE),N164)</f>
        <v>-0.75</v>
      </c>
      <c r="AB164" s="232">
        <f t="shared" si="27"/>
        <v>-427.5</v>
      </c>
      <c r="AC164" s="230">
        <f t="shared" si="28"/>
        <v>3705</v>
      </c>
      <c r="AD164" s="340">
        <f t="shared" si="29"/>
        <v>-85199.744520000007</v>
      </c>
      <c r="AE164" s="340">
        <f>VLOOKUP(P164,Input_Mkt_Price!B:C,2,FALSE)*E164</f>
        <v>42750</v>
      </c>
      <c r="AF164" s="232">
        <f t="shared" si="30"/>
        <v>0</v>
      </c>
      <c r="AG164" s="45">
        <f t="shared" si="31"/>
        <v>310499.13209904003</v>
      </c>
      <c r="AH164" s="244"/>
      <c r="AI164" s="357" t="str">
        <f t="array" ref="AI164">IFERROR(INDEX('Forex Open'!$O$2:$O$226,MATCH(Input_PC!B164&amp;Input_PC!$B$1,'Forex Open'!$B$2:$B$226&amp;'Forex Open'!$G$2:$G$226,0)),"")</f>
        <v/>
      </c>
      <c r="BD164" s="232">
        <v>5906.1233999999822</v>
      </c>
      <c r="BE164" s="238">
        <f t="shared" si="32"/>
        <v>-1.0004441719502211E-11</v>
      </c>
      <c r="BG164" s="232"/>
    </row>
    <row r="165" spans="2:59" x14ac:dyDescent="0.2">
      <c r="B165" s="16" t="s">
        <v>1804</v>
      </c>
      <c r="C165" s="18">
        <v>43215</v>
      </c>
      <c r="D165" s="18" t="s">
        <v>1627</v>
      </c>
      <c r="E165" s="227">
        <v>482</v>
      </c>
      <c r="F165" s="11">
        <v>0.68</v>
      </c>
      <c r="G165" s="11">
        <v>0.57999999999999996</v>
      </c>
      <c r="H165" s="11">
        <v>0.06</v>
      </c>
      <c r="I165" s="11">
        <v>4.1399999999999997</v>
      </c>
      <c r="J165" s="11">
        <v>5.46</v>
      </c>
      <c r="K165" s="244">
        <v>3.6444000000000001</v>
      </c>
      <c r="L165" s="11" t="s">
        <v>1834</v>
      </c>
      <c r="M165" s="243">
        <v>1</v>
      </c>
      <c r="N165" s="12">
        <v>-0.5</v>
      </c>
      <c r="O165" s="227">
        <v>2</v>
      </c>
      <c r="P165" s="3" t="s">
        <v>10</v>
      </c>
      <c r="Q165" s="3" t="s">
        <v>1536</v>
      </c>
      <c r="R165" s="227" t="s">
        <v>61</v>
      </c>
      <c r="S165" s="3" t="s">
        <v>110</v>
      </c>
      <c r="T165" s="3" t="s">
        <v>111</v>
      </c>
      <c r="U165" s="19" t="str">
        <f t="shared" si="33"/>
        <v>31-4-35-G5-27 CT</v>
      </c>
      <c r="V165" s="20">
        <f t="shared" si="34"/>
        <v>2631.72</v>
      </c>
      <c r="W165" s="20">
        <f>IF(O165=1,(N165/M165),N165+VLOOKUP(P165,Input_Mkt_Price!B:C,2,FALSE))</f>
        <v>74.5</v>
      </c>
      <c r="X165" s="20">
        <f>VLOOKUP(U165,Input_Preços_Diferencial!B:R,MATCH($Q165,Input_Preços_Diferencial!$B$4:$R$4,0),FALSE)</f>
        <v>6.5</v>
      </c>
      <c r="Y165" s="20">
        <f>VLOOKUP(P165,Input_Mkt_Price!B:C,2,FALSE)+X165</f>
        <v>81.5</v>
      </c>
      <c r="Z165" s="22">
        <f t="shared" si="35"/>
        <v>16364.304880000003</v>
      </c>
      <c r="AA165" s="194">
        <f>IF(O165&lt;&gt;2,(N165/M165)-VLOOKUP(P165,Input_Mkt_Price!B:C,2,FALSE),N165)</f>
        <v>-0.5</v>
      </c>
      <c r="AB165" s="232">
        <f t="shared" si="27"/>
        <v>-241</v>
      </c>
      <c r="AC165" s="230">
        <f t="shared" si="28"/>
        <v>3133</v>
      </c>
      <c r="AD165" s="340">
        <f t="shared" si="29"/>
        <v>-58019.425463999993</v>
      </c>
      <c r="AE165" s="340">
        <f>VLOOKUP(P165,Input_Mkt_Price!B:C,2,FALSE)*E165</f>
        <v>36150</v>
      </c>
      <c r="AF165" s="232">
        <f t="shared" si="30"/>
        <v>0</v>
      </c>
      <c r="AG165" s="45">
        <f t="shared" si="31"/>
        <v>211444.07595292799</v>
      </c>
      <c r="AH165" s="244"/>
      <c r="AI165" s="357" t="str">
        <f t="array" ref="AI165">IFERROR(INDEX('Forex Open'!$O$2:$O$226,MATCH(Input_PC!B165&amp;Input_PC!$B$1,'Forex Open'!$B$2:$B$226&amp;'Forex Open'!$G$2:$G$226,0)),"")</f>
        <v/>
      </c>
      <c r="BD165" s="232">
        <v>16364.304880000003</v>
      </c>
      <c r="BE165" s="238">
        <f t="shared" si="32"/>
        <v>0</v>
      </c>
      <c r="BG165" s="232"/>
    </row>
    <row r="166" spans="2:59" x14ac:dyDescent="0.2">
      <c r="B166" s="16" t="s">
        <v>1805</v>
      </c>
      <c r="C166" s="18">
        <v>43215</v>
      </c>
      <c r="D166" s="18" t="s">
        <v>1627</v>
      </c>
      <c r="E166" s="227">
        <v>250</v>
      </c>
      <c r="F166" s="11">
        <v>0.68</v>
      </c>
      <c r="G166" s="11">
        <v>0.57999999999999996</v>
      </c>
      <c r="H166" s="11">
        <v>0.06</v>
      </c>
      <c r="I166" s="11">
        <v>3.54</v>
      </c>
      <c r="J166" s="11">
        <v>4.8600000000000003</v>
      </c>
      <c r="K166" s="244">
        <v>3.64</v>
      </c>
      <c r="L166" s="11" t="s">
        <v>1834</v>
      </c>
      <c r="M166" s="243">
        <v>1</v>
      </c>
      <c r="N166" s="12">
        <v>-0.25</v>
      </c>
      <c r="O166" s="227">
        <v>2</v>
      </c>
      <c r="P166" s="3" t="s">
        <v>10</v>
      </c>
      <c r="Q166" s="3" t="s">
        <v>1532</v>
      </c>
      <c r="R166" s="227" t="s">
        <v>61</v>
      </c>
      <c r="S166" s="3" t="s">
        <v>110</v>
      </c>
      <c r="T166" s="3" t="s">
        <v>111</v>
      </c>
      <c r="U166" s="19" t="str">
        <f t="shared" si="33"/>
        <v>31-4-35-G5-27 CT</v>
      </c>
      <c r="V166" s="20">
        <f t="shared" si="34"/>
        <v>1215</v>
      </c>
      <c r="W166" s="20">
        <f>IF(O166=1,(N166/M166),N166+VLOOKUP(P166,Input_Mkt_Price!B:C,2,FALSE))</f>
        <v>74.75</v>
      </c>
      <c r="X166" s="20">
        <f>VLOOKUP(U166,Input_Preços_Diferencial!B:R,MATCH($Q166,Input_Preços_Diferencial!$B$4:$R$4,0),FALSE)</f>
        <v>5.25</v>
      </c>
      <c r="Y166" s="20">
        <f>VLOOKUP(P166,Input_Mkt_Price!B:C,2,FALSE)+X166</f>
        <v>80.25</v>
      </c>
      <c r="Z166" s="22">
        <f t="shared" si="35"/>
        <v>3527.3599999999997</v>
      </c>
      <c r="AA166" s="194">
        <f>IF(O166&lt;&gt;2,(N166/M166)-VLOOKUP(P166,Input_Mkt_Price!B:C,2,FALSE),N166)</f>
        <v>-0.25</v>
      </c>
      <c r="AB166" s="232">
        <f t="shared" si="27"/>
        <v>-62.5</v>
      </c>
      <c r="AC166" s="230">
        <f t="shared" si="28"/>
        <v>1312.5</v>
      </c>
      <c r="AD166" s="340">
        <f t="shared" si="29"/>
        <v>-26786.132999999998</v>
      </c>
      <c r="AE166" s="340">
        <f>VLOOKUP(P166,Input_Mkt_Price!B:C,2,FALSE)*E166</f>
        <v>18750</v>
      </c>
      <c r="AF166" s="232">
        <f t="shared" si="30"/>
        <v>0</v>
      </c>
      <c r="AG166" s="45">
        <f t="shared" si="31"/>
        <v>97500.639599999995</v>
      </c>
      <c r="AH166" s="244"/>
      <c r="AI166" s="357" t="str">
        <f t="array" ref="AI166">IFERROR(INDEX('Forex Open'!$O$2:$O$226,MATCH(Input_PC!B166&amp;Input_PC!$B$1,'Forex Open'!$B$2:$B$226&amp;'Forex Open'!$G$2:$G$226,0)),"")</f>
        <v/>
      </c>
      <c r="BD166" s="232">
        <v>3527.3600000000006</v>
      </c>
      <c r="BE166" s="238">
        <f t="shared" si="32"/>
        <v>0</v>
      </c>
      <c r="BG166" s="232"/>
    </row>
    <row r="167" spans="2:59" x14ac:dyDescent="0.2">
      <c r="B167" s="16" t="s">
        <v>1806</v>
      </c>
      <c r="C167" s="18">
        <v>43215</v>
      </c>
      <c r="D167" s="18" t="s">
        <v>1627</v>
      </c>
      <c r="E167" s="227">
        <v>275</v>
      </c>
      <c r="F167" s="11">
        <v>0.68</v>
      </c>
      <c r="G167" s="11">
        <v>0.57999999999999996</v>
      </c>
      <c r="H167" s="11">
        <v>0.06</v>
      </c>
      <c r="I167" s="11">
        <v>3.54</v>
      </c>
      <c r="J167" s="227">
        <v>4.8600000000000003</v>
      </c>
      <c r="K167" s="244">
        <v>3.64</v>
      </c>
      <c r="L167" s="230" t="s">
        <v>1834</v>
      </c>
      <c r="M167" s="243">
        <v>1</v>
      </c>
      <c r="N167" s="12">
        <v>-0.25</v>
      </c>
      <c r="O167" s="227">
        <v>2</v>
      </c>
      <c r="P167" s="3" t="s">
        <v>10</v>
      </c>
      <c r="Q167" s="3" t="s">
        <v>1532</v>
      </c>
      <c r="R167" s="227" t="s">
        <v>61</v>
      </c>
      <c r="S167" s="3" t="s">
        <v>110</v>
      </c>
      <c r="T167" s="3" t="s">
        <v>111</v>
      </c>
      <c r="U167" s="19" t="str">
        <f t="shared" si="33"/>
        <v>31-4-35-G5-27 CT</v>
      </c>
      <c r="V167" s="20">
        <f t="shared" si="34"/>
        <v>1336.5</v>
      </c>
      <c r="W167" s="20">
        <f>IF(O167=1,(N167/M167),N167+VLOOKUP(P167,Input_Mkt_Price!B:C,2,FALSE))</f>
        <v>74.75</v>
      </c>
      <c r="X167" s="20">
        <f>VLOOKUP(U167,Input_Preços_Diferencial!B:R,MATCH($Q167,Input_Preços_Diferencial!$B$4:$R$4,0),FALSE)</f>
        <v>5.25</v>
      </c>
      <c r="Y167" s="20">
        <f>VLOOKUP(P167,Input_Mkt_Price!B:C,2,FALSE)+X167</f>
        <v>80.25</v>
      </c>
      <c r="Z167" s="22">
        <f t="shared" si="35"/>
        <v>3880.096</v>
      </c>
      <c r="AA167" s="194">
        <f>IF(O167&lt;&gt;2,(N167/M167)-VLOOKUP(P167,Input_Mkt_Price!B:C,2,FALSE),N167)</f>
        <v>-0.25</v>
      </c>
      <c r="AB167" s="232">
        <f t="shared" si="27"/>
        <v>-68.75</v>
      </c>
      <c r="AC167" s="230">
        <f t="shared" si="28"/>
        <v>1443.75</v>
      </c>
      <c r="AD167" s="340">
        <f t="shared" si="29"/>
        <v>-29464.746299999999</v>
      </c>
      <c r="AE167" s="340">
        <f>VLOOKUP(P167,Input_Mkt_Price!B:C,2,FALSE)*E167</f>
        <v>20625</v>
      </c>
      <c r="AF167" s="232">
        <f t="shared" si="30"/>
        <v>0</v>
      </c>
      <c r="AG167" s="45">
        <f t="shared" si="31"/>
        <v>107250.70355999999</v>
      </c>
      <c r="AH167" s="244"/>
      <c r="AI167" s="357" t="str">
        <f t="array" ref="AI167">IFERROR(INDEX('Forex Open'!$O$2:$O$226,MATCH(Input_PC!B167&amp;Input_PC!$B$1,'Forex Open'!$B$2:$B$226&amp;'Forex Open'!$G$2:$G$226,0)),"")</f>
        <v/>
      </c>
      <c r="BD167" s="232">
        <v>3880.0959999999977</v>
      </c>
      <c r="BE167" s="238">
        <f t="shared" si="32"/>
        <v>0</v>
      </c>
      <c r="BG167" s="232"/>
    </row>
    <row r="168" spans="2:59" x14ac:dyDescent="0.2">
      <c r="B168" s="16" t="s">
        <v>1807</v>
      </c>
      <c r="C168" s="18">
        <v>43216</v>
      </c>
      <c r="D168" s="18" t="s">
        <v>1599</v>
      </c>
      <c r="E168" s="227">
        <v>400</v>
      </c>
      <c r="F168" s="11">
        <v>0.70426965600000002</v>
      </c>
      <c r="G168" s="11">
        <v>0.59413645299999995</v>
      </c>
      <c r="H168" s="11">
        <v>6.0712901E-2</v>
      </c>
      <c r="I168" s="11">
        <v>5.3628057</v>
      </c>
      <c r="J168" s="11">
        <v>6.72</v>
      </c>
      <c r="K168" s="244">
        <v>3.5312999999999999</v>
      </c>
      <c r="L168" s="11" t="s">
        <v>1835</v>
      </c>
      <c r="M168" s="243">
        <v>3.5326</v>
      </c>
      <c r="N168" s="11">
        <v>258</v>
      </c>
      <c r="O168" s="227">
        <v>1</v>
      </c>
      <c r="P168" s="3" t="s">
        <v>6</v>
      </c>
      <c r="Q168" s="3" t="s">
        <v>109</v>
      </c>
      <c r="R168" s="227" t="s">
        <v>61</v>
      </c>
      <c r="S168" s="3" t="s">
        <v>110</v>
      </c>
      <c r="T168" s="3" t="s">
        <v>111</v>
      </c>
      <c r="U168" s="19" t="str">
        <f t="shared" si="33"/>
        <v>31-4-35-G5-27 CT</v>
      </c>
      <c r="V168" s="20">
        <f t="shared" si="34"/>
        <v>2688</v>
      </c>
      <c r="W168" s="20">
        <f>IF(O168=1,(N168/M168),N168+VLOOKUP(P168,Input_Mkt_Price!B:C,2,FALSE))</f>
        <v>73.034025929909987</v>
      </c>
      <c r="X168" s="20">
        <f>VLOOKUP(U168,Input_Preços_Diferencial!B:R,MATCH($Q168,Input_Preços_Diferencial!$B$4:$R$4,0),FALSE)</f>
        <v>5.25</v>
      </c>
      <c r="Y168" s="20">
        <f>VLOOKUP(P168,Input_Mkt_Price!B:C,2,FALSE)+X168</f>
        <v>85.36</v>
      </c>
      <c r="Z168" s="22">
        <f t="shared" si="35"/>
        <v>49435.721739681765</v>
      </c>
      <c r="AA168" s="194">
        <f>IF(O168&lt;&gt;2,(N168/M168)-VLOOKUP(P168,Input_Mkt_Price!B:C,2,FALSE),N168)</f>
        <v>-7.0759740700900124</v>
      </c>
      <c r="AB168" s="232">
        <f t="shared" si="27"/>
        <v>-2830.389628036005</v>
      </c>
      <c r="AC168" s="230">
        <f t="shared" si="28"/>
        <v>2100</v>
      </c>
      <c r="AD168" s="340">
        <f t="shared" si="29"/>
        <v>-59260.185599999997</v>
      </c>
      <c r="AE168" s="340">
        <f>VLOOKUP(P168,Input_Mkt_Price!B:C,2,FALSE)*E168</f>
        <v>32044</v>
      </c>
      <c r="AF168" s="232">
        <f t="shared" si="30"/>
        <v>-2275147.1999999997</v>
      </c>
      <c r="AG168" s="45">
        <f t="shared" si="31"/>
        <v>209263.59498239998</v>
      </c>
      <c r="AH168" s="244"/>
      <c r="AI168" s="357" t="str">
        <f t="array" ref="AI168">IFERROR(INDEX('Forex Open'!$O$2:$O$226,MATCH(Input_PC!B168&amp;Input_PC!$B$1,'Forex Open'!$B$2:$B$226&amp;'Forex Open'!$G$2:$G$226,0)),"")</f>
        <v/>
      </c>
      <c r="BD168" s="232">
        <v>49435.721739681772</v>
      </c>
      <c r="BE168" s="238">
        <f t="shared" si="32"/>
        <v>0</v>
      </c>
      <c r="BG168" s="232"/>
    </row>
    <row r="169" spans="2:59" x14ac:dyDescent="0.2">
      <c r="B169" s="16" t="s">
        <v>1808</v>
      </c>
      <c r="C169" s="18">
        <v>43220</v>
      </c>
      <c r="D169" s="18" t="s">
        <v>1651</v>
      </c>
      <c r="E169" s="227">
        <v>200</v>
      </c>
      <c r="F169" s="11">
        <v>0.68406519841633395</v>
      </c>
      <c r="G169" s="11">
        <v>0.57709155445708993</v>
      </c>
      <c r="H169" s="11">
        <v>5.8971137794511547E-2</v>
      </c>
      <c r="I169" s="11">
        <v>5.5146299039046038</v>
      </c>
      <c r="J169" s="11">
        <v>6.83</v>
      </c>
      <c r="K169" s="244">
        <v>3.6356000000000002</v>
      </c>
      <c r="L169" s="11" t="s">
        <v>1835</v>
      </c>
      <c r="M169" s="243">
        <v>3.6160000000000001</v>
      </c>
      <c r="N169" s="11">
        <v>248</v>
      </c>
      <c r="O169" s="227">
        <v>1</v>
      </c>
      <c r="P169" s="3" t="s">
        <v>10</v>
      </c>
      <c r="Q169" s="3" t="s">
        <v>1532</v>
      </c>
      <c r="R169" s="227" t="s">
        <v>61</v>
      </c>
      <c r="S169" s="3" t="s">
        <v>110</v>
      </c>
      <c r="T169" s="3" t="s">
        <v>111</v>
      </c>
      <c r="U169" s="19" t="str">
        <f t="shared" si="33"/>
        <v>31-4-35-G5-27 CT</v>
      </c>
      <c r="V169" s="20">
        <f t="shared" si="34"/>
        <v>1366</v>
      </c>
      <c r="W169" s="20">
        <f>IF(O169=1,(N169/M169),N169+VLOOKUP(P169,Input_Mkt_Price!B:C,2,FALSE))</f>
        <v>68.584070796460182</v>
      </c>
      <c r="X169" s="20">
        <f>VLOOKUP(U169,Input_Preços_Diferencial!B:R,MATCH($Q169,Input_Preços_Diferencial!$B$4:$R$4,0),FALSE)</f>
        <v>5.25</v>
      </c>
      <c r="Y169" s="20">
        <f>VLOOKUP(P169,Input_Mkt_Price!B:C,2,FALSE)+X169</f>
        <v>80.25</v>
      </c>
      <c r="Z169" s="22">
        <f t="shared" si="35"/>
        <v>21322.579044247763</v>
      </c>
      <c r="AA169" s="194">
        <f>IF(O169&lt;&gt;2,(N169/M169)-VLOOKUP(P169,Input_Mkt_Price!B:C,2,FALSE),N169)</f>
        <v>-6.4159292035398181</v>
      </c>
      <c r="AB169" s="232">
        <f t="shared" si="27"/>
        <v>-1283.1858407079635</v>
      </c>
      <c r="AC169" s="230">
        <f t="shared" si="28"/>
        <v>1050</v>
      </c>
      <c r="AD169" s="340">
        <f t="shared" si="29"/>
        <v>-30115.109199999999</v>
      </c>
      <c r="AE169" s="340">
        <f>VLOOKUP(P169,Input_Mkt_Price!B:C,2,FALSE)*E169</f>
        <v>15000</v>
      </c>
      <c r="AF169" s="232">
        <f t="shared" si="30"/>
        <v>-1093481.5999999999</v>
      </c>
      <c r="AG169" s="45">
        <f t="shared" si="31"/>
        <v>109485.4977616</v>
      </c>
      <c r="AH169" s="244"/>
      <c r="AI169" s="357">
        <f t="array" ref="AI169">IFERROR(INDEX('Forex Open'!$O$2:$O$226,MATCH(Input_PC!B169&amp;Input_PC!$B$1,'Forex Open'!$B$2:$B$226&amp;'Forex Open'!$G$2:$G$226,0)),"")</f>
        <v>3.5652400000000002</v>
      </c>
      <c r="BD169" s="232">
        <v>21322.57904424777</v>
      </c>
      <c r="BE169" s="238">
        <f t="shared" si="32"/>
        <v>0</v>
      </c>
      <c r="BG169" s="232"/>
    </row>
    <row r="170" spans="2:59" x14ac:dyDescent="0.2">
      <c r="B170" s="16" t="s">
        <v>1809</v>
      </c>
      <c r="C170" s="18">
        <v>43220</v>
      </c>
      <c r="D170" s="18" t="s">
        <v>1651</v>
      </c>
      <c r="E170" s="227">
        <v>100</v>
      </c>
      <c r="F170" s="11">
        <v>0.68406519841633395</v>
      </c>
      <c r="G170" s="11">
        <v>0.57709155445708993</v>
      </c>
      <c r="H170" s="11">
        <v>5.8971137794511547E-2</v>
      </c>
      <c r="I170" s="11">
        <v>5.5246299039046001</v>
      </c>
      <c r="J170" s="11">
        <v>6.84</v>
      </c>
      <c r="K170" s="244">
        <v>3.6518000000000002</v>
      </c>
      <c r="L170" s="11" t="s">
        <v>1835</v>
      </c>
      <c r="M170" s="243">
        <v>3.6545000000000001</v>
      </c>
      <c r="N170" s="11">
        <v>248</v>
      </c>
      <c r="O170" s="227">
        <v>1</v>
      </c>
      <c r="P170" s="3" t="s">
        <v>10</v>
      </c>
      <c r="Q170" s="3" t="s">
        <v>1532</v>
      </c>
      <c r="R170" s="227" t="s">
        <v>61</v>
      </c>
      <c r="S170" s="3" t="s">
        <v>110</v>
      </c>
      <c r="T170" s="3" t="s">
        <v>111</v>
      </c>
      <c r="U170" s="19" t="str">
        <f t="shared" si="33"/>
        <v>31-4-35-G5-27 CT</v>
      </c>
      <c r="V170" s="20">
        <f t="shared" si="34"/>
        <v>684</v>
      </c>
      <c r="W170" s="20">
        <f>IF(O170=1,(N170/M170),N170+VLOOKUP(P170,Input_Mkt_Price!B:C,2,FALSE))</f>
        <v>67.861540566424949</v>
      </c>
      <c r="X170" s="20">
        <f>VLOOKUP(U170,Input_Preços_Diferencial!B:R,MATCH($Q170,Input_Preços_Diferencial!$B$4:$R$4,0),FALSE)</f>
        <v>5.25</v>
      </c>
      <c r="Y170" s="20">
        <f>VLOOKUP(P170,Input_Mkt_Price!B:C,2,FALSE)+X170</f>
        <v>80.25</v>
      </c>
      <c r="Z170" s="22">
        <f t="shared" si="35"/>
        <v>12232.133667259557</v>
      </c>
      <c r="AA170" s="194">
        <f>IF(O170&lt;&gt;2,(N170/M170)-VLOOKUP(P170,Input_Mkt_Price!B:C,2,FALSE),N170)</f>
        <v>-7.1384594335750506</v>
      </c>
      <c r="AB170" s="232">
        <f t="shared" si="27"/>
        <v>-713.84594335750512</v>
      </c>
      <c r="AC170" s="230">
        <f t="shared" si="28"/>
        <v>525</v>
      </c>
      <c r="AD170" s="340">
        <f t="shared" si="29"/>
        <v>-15079.6008</v>
      </c>
      <c r="AE170" s="340">
        <f>VLOOKUP(P170,Input_Mkt_Price!B:C,2,FALSE)*E170</f>
        <v>7500</v>
      </c>
      <c r="AF170" s="232">
        <f t="shared" si="30"/>
        <v>-546740.79999999993</v>
      </c>
      <c r="AG170" s="45">
        <f t="shared" si="31"/>
        <v>55067.1866352</v>
      </c>
      <c r="AH170" s="244"/>
      <c r="AI170" s="357">
        <f t="array" ref="AI170">IFERROR(INDEX('Forex Open'!$O$2:$O$226,MATCH(Input_PC!B170&amp;Input_PC!$B$1,'Forex Open'!$B$2:$B$226&amp;'Forex Open'!$G$2:$G$226,0)),"")</f>
        <v>3.5494400000000002</v>
      </c>
      <c r="BD170" s="232">
        <v>12232.133667259553</v>
      </c>
      <c r="BE170" s="238">
        <f t="shared" si="32"/>
        <v>0</v>
      </c>
      <c r="BG170" s="232"/>
    </row>
    <row r="171" spans="2:59" x14ac:dyDescent="0.2">
      <c r="B171" s="16" t="s">
        <v>1810</v>
      </c>
      <c r="C171" s="18">
        <v>43220</v>
      </c>
      <c r="D171" s="18" t="s">
        <v>1651</v>
      </c>
      <c r="E171" s="227">
        <v>200</v>
      </c>
      <c r="F171" s="11">
        <v>0.68406519841633395</v>
      </c>
      <c r="G171" s="11">
        <v>0.57709155445708993</v>
      </c>
      <c r="H171" s="11">
        <v>5.8971137794511547E-2</v>
      </c>
      <c r="I171" s="11">
        <v>5.5246299039046001</v>
      </c>
      <c r="J171" s="11">
        <v>6.84</v>
      </c>
      <c r="K171" s="244">
        <v>3.6621000000000001</v>
      </c>
      <c r="L171" s="11" t="s">
        <v>1835</v>
      </c>
      <c r="M171" s="243">
        <v>3.6545000000000001</v>
      </c>
      <c r="N171" s="11">
        <v>248</v>
      </c>
      <c r="O171" s="227">
        <v>1</v>
      </c>
      <c r="P171" s="3" t="s">
        <v>10</v>
      </c>
      <c r="Q171" s="3" t="s">
        <v>1532</v>
      </c>
      <c r="R171" s="227" t="s">
        <v>61</v>
      </c>
      <c r="S171" s="3" t="s">
        <v>110</v>
      </c>
      <c r="T171" s="3" t="s">
        <v>111</v>
      </c>
      <c r="U171" s="19" t="str">
        <f t="shared" si="33"/>
        <v>31-4-35-G5-27 CT</v>
      </c>
      <c r="V171" s="20">
        <f t="shared" si="34"/>
        <v>1368</v>
      </c>
      <c r="W171" s="20">
        <f>IF(O171=1,(N171/M171),N171+VLOOKUP(P171,Input_Mkt_Price!B:C,2,FALSE))</f>
        <v>67.861540566424949</v>
      </c>
      <c r="X171" s="20">
        <f>VLOOKUP(U171,Input_Preços_Diferencial!B:R,MATCH($Q171,Input_Preços_Diferencial!$B$4:$R$4,0),FALSE)</f>
        <v>5.25</v>
      </c>
      <c r="Y171" s="20">
        <f>VLOOKUP(P171,Input_Mkt_Price!B:C,2,FALSE)+X171</f>
        <v>80.25</v>
      </c>
      <c r="Z171" s="22">
        <f t="shared" si="35"/>
        <v>24464.267334519114</v>
      </c>
      <c r="AA171" s="194">
        <f>IF(O171&lt;&gt;2,(N171/M171)-VLOOKUP(P171,Input_Mkt_Price!B:C,2,FALSE),N171)</f>
        <v>-7.1384594335750506</v>
      </c>
      <c r="AB171" s="232">
        <f t="shared" si="27"/>
        <v>-1427.6918867150102</v>
      </c>
      <c r="AC171" s="230">
        <f t="shared" si="28"/>
        <v>1050</v>
      </c>
      <c r="AD171" s="340">
        <f t="shared" si="29"/>
        <v>-30159.2016</v>
      </c>
      <c r="AE171" s="340">
        <f>VLOOKUP(P171,Input_Mkt_Price!B:C,2,FALSE)*E171</f>
        <v>15000</v>
      </c>
      <c r="AF171" s="232">
        <f t="shared" si="30"/>
        <v>-1093481.5999999999</v>
      </c>
      <c r="AG171" s="45">
        <f t="shared" si="31"/>
        <v>110445.01022880001</v>
      </c>
      <c r="AH171" s="244"/>
      <c r="AI171" s="357">
        <f t="array" ref="AI171">IFERROR(INDEX('Forex Open'!$O$2:$O$226,MATCH(Input_PC!B171&amp;Input_PC!$B$1,'Forex Open'!$B$2:$B$226&amp;'Forex Open'!$G$2:$G$226,0)),"")</f>
        <v>3.5494400000000002</v>
      </c>
      <c r="BD171" s="232">
        <v>24464.267334519107</v>
      </c>
      <c r="BE171" s="238">
        <f t="shared" si="32"/>
        <v>0</v>
      </c>
      <c r="BG171" s="232"/>
    </row>
    <row r="172" spans="2:59" x14ac:dyDescent="0.2">
      <c r="B172" s="16" t="s">
        <v>1811</v>
      </c>
      <c r="C172" s="18">
        <v>43222</v>
      </c>
      <c r="D172" s="18" t="s">
        <v>1599</v>
      </c>
      <c r="E172" s="227">
        <v>100</v>
      </c>
      <c r="F172" s="11">
        <v>0.68</v>
      </c>
      <c r="G172" s="11">
        <v>0.56999999999999995</v>
      </c>
      <c r="H172" s="11">
        <v>0.06</v>
      </c>
      <c r="I172" s="11">
        <v>5.57</v>
      </c>
      <c r="J172" s="11">
        <v>6.88</v>
      </c>
      <c r="K172" s="244">
        <v>3.6621000000000001</v>
      </c>
      <c r="L172" s="11" t="s">
        <v>1835</v>
      </c>
      <c r="M172" s="243">
        <v>3.6629999999999998</v>
      </c>
      <c r="N172" s="11">
        <v>249</v>
      </c>
      <c r="O172" s="227">
        <v>1</v>
      </c>
      <c r="P172" s="3" t="s">
        <v>10</v>
      </c>
      <c r="Q172" s="3" t="s">
        <v>1532</v>
      </c>
      <c r="R172" s="227" t="s">
        <v>61</v>
      </c>
      <c r="S172" s="3" t="s">
        <v>110</v>
      </c>
      <c r="T172" s="3" t="s">
        <v>111</v>
      </c>
      <c r="U172" s="19" t="str">
        <f t="shared" si="33"/>
        <v>31-4-35-G5-27 CT</v>
      </c>
      <c r="V172" s="20">
        <f t="shared" si="34"/>
        <v>688</v>
      </c>
      <c r="W172" s="20">
        <f>IF(O172=1,(N172/M172),N172+VLOOKUP(P172,Input_Mkt_Price!B:C,2,FALSE))</f>
        <v>67.977067977067975</v>
      </c>
      <c r="X172" s="20">
        <f>VLOOKUP(U172,Input_Preços_Diferencial!B:R,MATCH($Q172,Input_Preços_Diferencial!$B$4:$R$4,0),FALSE)</f>
        <v>5.25</v>
      </c>
      <c r="Y172" s="20">
        <f>VLOOKUP(P172,Input_Mkt_Price!B:C,2,FALSE)+X172</f>
        <v>80.25</v>
      </c>
      <c r="Z172" s="22">
        <f t="shared" si="35"/>
        <v>11889.257937755941</v>
      </c>
      <c r="AA172" s="194">
        <f>IF(O172&lt;&gt;2,(N172/M172)-VLOOKUP(P172,Input_Mkt_Price!B:C,2,FALSE),N172)</f>
        <v>-7.0229320229320251</v>
      </c>
      <c r="AB172" s="232">
        <f t="shared" si="27"/>
        <v>-702.29320229320251</v>
      </c>
      <c r="AC172" s="230">
        <f t="shared" si="28"/>
        <v>525</v>
      </c>
      <c r="AD172" s="340">
        <f t="shared" si="29"/>
        <v>-15167.785599999999</v>
      </c>
      <c r="AE172" s="340">
        <f>VLOOKUP(P172,Input_Mkt_Price!B:C,2,FALSE)*E172</f>
        <v>7500</v>
      </c>
      <c r="AF172" s="232">
        <f t="shared" si="30"/>
        <v>-548945.4</v>
      </c>
      <c r="AG172" s="45">
        <f t="shared" si="31"/>
        <v>55545.443740800001</v>
      </c>
      <c r="AH172" s="244"/>
      <c r="AI172" s="357" t="str">
        <f t="array" ref="AI172">IFERROR(INDEX('Forex Open'!$O$2:$O$226,MATCH(Input_PC!B172&amp;Input_PC!$B$1,'Forex Open'!$B$2:$B$226&amp;'Forex Open'!$G$2:$G$226,0)),"")</f>
        <v/>
      </c>
      <c r="BD172" s="232">
        <v>11889.257937755943</v>
      </c>
      <c r="BE172" s="238">
        <f t="shared" si="32"/>
        <v>0</v>
      </c>
      <c r="BG172" s="232"/>
    </row>
    <row r="173" spans="2:59" x14ac:dyDescent="0.2">
      <c r="B173" s="16" t="s">
        <v>1812</v>
      </c>
      <c r="C173" s="18">
        <v>43222</v>
      </c>
      <c r="D173" s="18" t="s">
        <v>1629</v>
      </c>
      <c r="E173" s="227">
        <v>1782</v>
      </c>
      <c r="F173" s="11">
        <v>0.69</v>
      </c>
      <c r="G173" s="11">
        <v>0.57999999999999996</v>
      </c>
      <c r="H173" s="11">
        <v>0.06</v>
      </c>
      <c r="I173" s="11">
        <v>4.0599999999999996</v>
      </c>
      <c r="J173" s="11">
        <v>5.39</v>
      </c>
      <c r="K173" s="244">
        <v>3.6073</v>
      </c>
      <c r="L173" s="11" t="s">
        <v>1834</v>
      </c>
      <c r="M173" s="243">
        <v>1</v>
      </c>
      <c r="N173" s="11">
        <v>75.5</v>
      </c>
      <c r="O173" s="227">
        <v>1</v>
      </c>
      <c r="P173" s="3" t="s">
        <v>6</v>
      </c>
      <c r="Q173" s="3" t="s">
        <v>109</v>
      </c>
      <c r="R173" s="227" t="s">
        <v>61</v>
      </c>
      <c r="S173" s="3" t="s">
        <v>110</v>
      </c>
      <c r="T173" s="3" t="s">
        <v>111</v>
      </c>
      <c r="U173" s="19" t="str">
        <f t="shared" si="33"/>
        <v>31-4-35-G5-27 CT</v>
      </c>
      <c r="V173" s="20">
        <f t="shared" si="34"/>
        <v>9604.98</v>
      </c>
      <c r="W173" s="20">
        <f>IF(O173=1,(N173/M173),N173+VLOOKUP(P173,Input_Mkt_Price!B:C,2,FALSE))</f>
        <v>75.5</v>
      </c>
      <c r="X173" s="20">
        <f>VLOOKUP(U173,Input_Preços_Diferencial!B:R,MATCH($Q173,Input_Preços_Diferencial!$B$4:$R$4,0),FALSE)</f>
        <v>5.25</v>
      </c>
      <c r="Y173" s="20">
        <f>VLOOKUP(P173,Input_Mkt_Price!B:C,2,FALSE)+X173</f>
        <v>85.36</v>
      </c>
      <c r="Z173" s="22">
        <f t="shared" si="35"/>
        <v>175608.29484000002</v>
      </c>
      <c r="AA173" s="194">
        <f>IF(O173&lt;&gt;2,(N173/M173)-VLOOKUP(P173,Input_Mkt_Price!B:C,2,FALSE),N173)</f>
        <v>-4.6099999999999994</v>
      </c>
      <c r="AB173" s="232">
        <f t="shared" si="27"/>
        <v>-8215.0199999999986</v>
      </c>
      <c r="AC173" s="230">
        <f t="shared" si="28"/>
        <v>9355.5</v>
      </c>
      <c r="AD173" s="340">
        <f t="shared" si="29"/>
        <v>-211753.31007599999</v>
      </c>
      <c r="AE173" s="340">
        <f>VLOOKUP(P173,Input_Mkt_Price!B:C,2,FALSE)*E173</f>
        <v>142756.01999999999</v>
      </c>
      <c r="AF173" s="232">
        <f t="shared" si="30"/>
        <v>0</v>
      </c>
      <c r="AG173" s="45">
        <f t="shared" si="31"/>
        <v>763850.78582828399</v>
      </c>
      <c r="AH173" s="244"/>
      <c r="AI173" s="357" t="str">
        <f t="array" ref="AI173">IFERROR(INDEX('Forex Open'!$O$2:$O$226,MATCH(Input_PC!B173&amp;Input_PC!$B$1,'Forex Open'!$B$2:$B$226&amp;'Forex Open'!$G$2:$G$226,0)),"")</f>
        <v/>
      </c>
      <c r="BD173" s="232">
        <v>175608.29483999993</v>
      </c>
      <c r="BE173" s="238">
        <f t="shared" si="32"/>
        <v>0</v>
      </c>
      <c r="BG173" s="232"/>
    </row>
    <row r="174" spans="2:59" x14ac:dyDescent="0.2">
      <c r="B174" s="16" t="s">
        <v>1813</v>
      </c>
      <c r="C174" s="18">
        <v>43222</v>
      </c>
      <c r="D174" s="18" t="s">
        <v>1595</v>
      </c>
      <c r="E174" s="227">
        <v>500</v>
      </c>
      <c r="F174" s="11">
        <v>0.67</v>
      </c>
      <c r="G174" s="11">
        <v>0.56999999999999995</v>
      </c>
      <c r="H174" s="11">
        <v>0.06</v>
      </c>
      <c r="I174" s="11">
        <v>4.24</v>
      </c>
      <c r="J174" s="11">
        <v>5.54</v>
      </c>
      <c r="K174" s="244">
        <v>3.69</v>
      </c>
      <c r="L174" s="11" t="s">
        <v>1835</v>
      </c>
      <c r="M174" s="243">
        <v>3.6846999999999999</v>
      </c>
      <c r="N174" s="11">
        <v>257</v>
      </c>
      <c r="O174" s="227">
        <v>1</v>
      </c>
      <c r="P174" s="3" t="s">
        <v>10</v>
      </c>
      <c r="Q174" s="3" t="s">
        <v>1532</v>
      </c>
      <c r="R174" s="227" t="s">
        <v>61</v>
      </c>
      <c r="S174" s="3" t="s">
        <v>110</v>
      </c>
      <c r="T174" s="3" t="s">
        <v>111</v>
      </c>
      <c r="U174" s="19" t="str">
        <f t="shared" si="33"/>
        <v>31-4-35-G5-27 CT</v>
      </c>
      <c r="V174" s="20">
        <f t="shared" si="34"/>
        <v>2770</v>
      </c>
      <c r="W174" s="20">
        <f>IF(O174=1,(N174/M174),N174+VLOOKUP(P174,Input_Mkt_Price!B:C,2,FALSE))</f>
        <v>69.747876353570177</v>
      </c>
      <c r="X174" s="20">
        <f>VLOOKUP(U174,Input_Preços_Diferencial!B:R,MATCH($Q174,Input_Preços_Diferencial!$B$4:$R$4,0),FALSE)</f>
        <v>5.25</v>
      </c>
      <c r="Y174" s="20">
        <f>VLOOKUP(P174,Input_Mkt_Price!B:C,2,FALSE)+X174</f>
        <v>80.25</v>
      </c>
      <c r="Z174" s="22">
        <f t="shared" si="35"/>
        <v>54697.488954595945</v>
      </c>
      <c r="AA174" s="194">
        <f>IF(O174&lt;&gt;2,(N174/M174)-VLOOKUP(P174,Input_Mkt_Price!B:C,2,FALSE),N174)</f>
        <v>-5.2521236464298227</v>
      </c>
      <c r="AB174" s="232">
        <f t="shared" si="27"/>
        <v>-2626.0618232149113</v>
      </c>
      <c r="AC174" s="230">
        <f t="shared" si="28"/>
        <v>2625</v>
      </c>
      <c r="AD174" s="340">
        <f t="shared" si="29"/>
        <v>-61067.973999999995</v>
      </c>
      <c r="AE174" s="340">
        <f>VLOOKUP(P174,Input_Mkt_Price!B:C,2,FALSE)*E174</f>
        <v>37500</v>
      </c>
      <c r="AF174" s="232">
        <f t="shared" si="30"/>
        <v>-2832911</v>
      </c>
      <c r="AG174" s="45">
        <f t="shared" si="31"/>
        <v>225338.77979999999</v>
      </c>
      <c r="AH174" s="244"/>
      <c r="AI174" s="357" t="str">
        <f t="array" ref="AI174">IFERROR(INDEX('Forex Open'!$O$2:$O$226,MATCH(Input_PC!B174&amp;Input_PC!$B$1,'Forex Open'!$B$2:$B$226&amp;'Forex Open'!$G$2:$G$226,0)),"")</f>
        <v/>
      </c>
      <c r="BD174" s="232">
        <v>54697.488954595945</v>
      </c>
      <c r="BE174" s="238">
        <f t="shared" si="32"/>
        <v>0</v>
      </c>
      <c r="BG174" s="232"/>
    </row>
    <row r="175" spans="2:59" x14ac:dyDescent="0.2">
      <c r="B175" s="16" t="s">
        <v>1814</v>
      </c>
      <c r="C175" s="18">
        <v>43222</v>
      </c>
      <c r="D175" s="18" t="s">
        <v>1595</v>
      </c>
      <c r="E175" s="227">
        <v>1000</v>
      </c>
      <c r="F175" s="11">
        <v>0.69</v>
      </c>
      <c r="G175" s="11">
        <v>0.57999999999999996</v>
      </c>
      <c r="H175" s="11">
        <v>0.06</v>
      </c>
      <c r="I175" s="11">
        <v>4.16</v>
      </c>
      <c r="J175" s="11">
        <v>5.49</v>
      </c>
      <c r="K175" s="244">
        <v>3.59</v>
      </c>
      <c r="L175" s="11" t="s">
        <v>1835</v>
      </c>
      <c r="M175" s="243">
        <v>3.5952999999999999</v>
      </c>
      <c r="N175" s="11">
        <v>270</v>
      </c>
      <c r="O175" s="227">
        <v>1</v>
      </c>
      <c r="P175" s="3" t="s">
        <v>6</v>
      </c>
      <c r="Q175" s="3" t="s">
        <v>109</v>
      </c>
      <c r="R175" s="227" t="s">
        <v>61</v>
      </c>
      <c r="S175" s="3" t="s">
        <v>110</v>
      </c>
      <c r="T175" s="3" t="s">
        <v>111</v>
      </c>
      <c r="U175" s="19" t="str">
        <f t="shared" si="33"/>
        <v>31-4-35-G5-27 CT</v>
      </c>
      <c r="V175" s="20">
        <f t="shared" si="34"/>
        <v>5490</v>
      </c>
      <c r="W175" s="20">
        <f>IF(O175=1,(N175/M175),N175+VLOOKUP(P175,Input_Mkt_Price!B:C,2,FALSE))</f>
        <v>75.098044669429541</v>
      </c>
      <c r="X175" s="20">
        <f>VLOOKUP(U175,Input_Preços_Diferencial!B:R,MATCH($Q175,Input_Preços_Diferencial!$B$4:$R$4,0),FALSE)</f>
        <v>5.25</v>
      </c>
      <c r="Y175" s="20">
        <f>VLOOKUP(P175,Input_Mkt_Price!B:C,2,FALSE)+X175</f>
        <v>85.36</v>
      </c>
      <c r="Z175" s="22">
        <f t="shared" si="35"/>
        <v>105202.5272177563</v>
      </c>
      <c r="AA175" s="194">
        <f>IF(O175&lt;&gt;2,(N175/M175)-VLOOKUP(P175,Input_Mkt_Price!B:C,2,FALSE),N175)</f>
        <v>-5.0119553305704585</v>
      </c>
      <c r="AB175" s="232">
        <f t="shared" si="27"/>
        <v>-5011.9553305704585</v>
      </c>
      <c r="AC175" s="230">
        <f t="shared" si="28"/>
        <v>5250</v>
      </c>
      <c r="AD175" s="340">
        <f t="shared" si="29"/>
        <v>-121033.63799999999</v>
      </c>
      <c r="AE175" s="340">
        <f>VLOOKUP(P175,Input_Mkt_Price!B:C,2,FALSE)*E175</f>
        <v>80110</v>
      </c>
      <c r="AF175" s="232">
        <f t="shared" si="30"/>
        <v>-5952420</v>
      </c>
      <c r="AG175" s="45">
        <f t="shared" si="31"/>
        <v>434506.81859999994</v>
      </c>
      <c r="AH175" s="244"/>
      <c r="AI175" s="357" t="str">
        <f t="array" ref="AI175">IFERROR(INDEX('Forex Open'!$O$2:$O$226,MATCH(Input_PC!B175&amp;Input_PC!$B$1,'Forex Open'!$B$2:$B$226&amp;'Forex Open'!$G$2:$G$226,0)),"")</f>
        <v/>
      </c>
      <c r="BD175" s="232">
        <v>105202.52721775633</v>
      </c>
      <c r="BE175" s="238">
        <f t="shared" si="32"/>
        <v>0</v>
      </c>
      <c r="BG175" s="232"/>
    </row>
    <row r="176" spans="2:59" x14ac:dyDescent="0.2">
      <c r="B176" s="16" t="s">
        <v>1815</v>
      </c>
      <c r="C176" s="18">
        <v>43223</v>
      </c>
      <c r="D176" s="18" t="s">
        <v>1651</v>
      </c>
      <c r="E176" s="227">
        <v>200</v>
      </c>
      <c r="F176" s="11">
        <v>0.67573835326660792</v>
      </c>
      <c r="G176" s="11">
        <v>0.5700668556092261</v>
      </c>
      <c r="H176" s="11">
        <v>5.8253306316086891E-2</v>
      </c>
      <c r="I176" s="11">
        <v>5.1763599133104643</v>
      </c>
      <c r="J176" s="11">
        <v>6.48</v>
      </c>
      <c r="K176" s="244">
        <v>3.6804000000000001</v>
      </c>
      <c r="L176" s="11" t="s">
        <v>1834</v>
      </c>
      <c r="M176" s="243">
        <v>1</v>
      </c>
      <c r="N176" s="11">
        <v>69</v>
      </c>
      <c r="O176" s="227">
        <v>1</v>
      </c>
      <c r="P176" s="3" t="s">
        <v>10</v>
      </c>
      <c r="Q176" s="3" t="s">
        <v>1532</v>
      </c>
      <c r="R176" s="227" t="s">
        <v>61</v>
      </c>
      <c r="S176" s="3" t="s">
        <v>110</v>
      </c>
      <c r="T176" s="3" t="s">
        <v>111</v>
      </c>
      <c r="U176" s="19" t="str">
        <f t="shared" si="33"/>
        <v>31-4-35-G5-27 CT</v>
      </c>
      <c r="V176" s="20">
        <f t="shared" si="34"/>
        <v>1296</v>
      </c>
      <c r="W176" s="20">
        <f>IF(O176=1,(N176/M176),N176+VLOOKUP(P176,Input_Mkt_Price!B:C,2,FALSE))</f>
        <v>69</v>
      </c>
      <c r="X176" s="20">
        <f>VLOOKUP(U176,Input_Preços_Diferencial!B:R,MATCH($Q176,Input_Preços_Diferencial!$B$4:$R$4,0),FALSE)</f>
        <v>5.25</v>
      </c>
      <c r="Y176" s="20">
        <f>VLOOKUP(P176,Input_Mkt_Price!B:C,2,FALSE)+X176</f>
        <v>80.25</v>
      </c>
      <c r="Z176" s="22">
        <f t="shared" si="35"/>
        <v>21031.883999999998</v>
      </c>
      <c r="AA176" s="194">
        <f>IF(O176&lt;&gt;2,(N176/M176)-VLOOKUP(P176,Input_Mkt_Price!B:C,2,FALSE),N176)</f>
        <v>-6</v>
      </c>
      <c r="AB176" s="232">
        <f t="shared" si="27"/>
        <v>-1200</v>
      </c>
      <c r="AC176" s="230">
        <f t="shared" si="28"/>
        <v>1050</v>
      </c>
      <c r="AD176" s="340">
        <f t="shared" si="29"/>
        <v>-28571.875199999999</v>
      </c>
      <c r="AE176" s="340">
        <f>VLOOKUP(P176,Input_Mkt_Price!B:C,2,FALSE)*E176</f>
        <v>15000</v>
      </c>
      <c r="AF176" s="232">
        <f t="shared" si="30"/>
        <v>0</v>
      </c>
      <c r="AG176" s="45">
        <f t="shared" si="31"/>
        <v>105154.9755264</v>
      </c>
      <c r="AH176" s="244"/>
      <c r="AI176" s="357" t="str">
        <f t="array" ref="AI176">IFERROR(INDEX('Forex Open'!$O$2:$O$226,MATCH(Input_PC!B176&amp;Input_PC!$B$1,'Forex Open'!$B$2:$B$226&amp;'Forex Open'!$G$2:$G$226,0)),"")</f>
        <v/>
      </c>
      <c r="BD176" s="232">
        <v>21031.884000000002</v>
      </c>
      <c r="BE176" s="238">
        <f t="shared" si="32"/>
        <v>0</v>
      </c>
      <c r="BG176" s="232"/>
    </row>
    <row r="177" spans="1:59" x14ac:dyDescent="0.2">
      <c r="B177" s="16" t="s">
        <v>1816</v>
      </c>
      <c r="C177" s="18">
        <v>43224</v>
      </c>
      <c r="D177" s="18" t="s">
        <v>1817</v>
      </c>
      <c r="E177" s="227">
        <v>388.8</v>
      </c>
      <c r="F177" s="11">
        <v>0.68</v>
      </c>
      <c r="G177" s="11">
        <v>0.57999999999999996</v>
      </c>
      <c r="H177" s="11">
        <v>0.06</v>
      </c>
      <c r="I177" s="11">
        <v>1.98</v>
      </c>
      <c r="J177" s="11">
        <v>3.3</v>
      </c>
      <c r="K177" s="244">
        <v>3.6435</v>
      </c>
      <c r="L177" s="11" t="s">
        <v>1835</v>
      </c>
      <c r="M177" s="243">
        <v>3.6335000000000002</v>
      </c>
      <c r="N177" s="11">
        <v>287.27999999999997</v>
      </c>
      <c r="O177" s="227">
        <v>1</v>
      </c>
      <c r="P177" s="3" t="s">
        <v>10</v>
      </c>
      <c r="Q177" s="3" t="s">
        <v>1536</v>
      </c>
      <c r="R177" s="227" t="s">
        <v>61</v>
      </c>
      <c r="S177" s="3" t="s">
        <v>110</v>
      </c>
      <c r="T177" s="3" t="s">
        <v>111</v>
      </c>
      <c r="U177" s="19" t="str">
        <f t="shared" si="33"/>
        <v>31-4-35-G5-27 CT</v>
      </c>
      <c r="V177" s="20">
        <f t="shared" si="34"/>
        <v>1283.04</v>
      </c>
      <c r="W177" s="20">
        <f>IF(O177=1,(N177/M177),N177+VLOOKUP(P177,Input_Mkt_Price!B:C,2,FALSE))</f>
        <v>79.064263107196908</v>
      </c>
      <c r="X177" s="20">
        <f>VLOOKUP(U177,Input_Preços_Diferencial!B:R,MATCH($Q177,Input_Preços_Diferencial!$B$4:$R$4,0),FALSE)</f>
        <v>6.5</v>
      </c>
      <c r="Y177" s="20">
        <f>VLOOKUP(P177,Input_Mkt_Price!B:C,2,FALSE)+X177</f>
        <v>81.5</v>
      </c>
      <c r="Z177" s="22">
        <f t="shared" si="35"/>
        <v>-7408.018086539063</v>
      </c>
      <c r="AA177" s="194">
        <f>IF(O177&lt;&gt;2,(N177/M177)-VLOOKUP(P177,Input_Mkt_Price!B:C,2,FALSE),N177)</f>
        <v>4.0642631071969078</v>
      </c>
      <c r="AB177" s="232">
        <f t="shared" si="27"/>
        <v>1580.1854960781577</v>
      </c>
      <c r="AC177" s="230">
        <f t="shared" si="28"/>
        <v>2527.2000000000003</v>
      </c>
      <c r="AD177" s="340">
        <f t="shared" si="29"/>
        <v>-28286.156447999998</v>
      </c>
      <c r="AE177" s="340">
        <f>VLOOKUP(P177,Input_Mkt_Price!B:C,2,FALSE)*E177</f>
        <v>29160</v>
      </c>
      <c r="AF177" s="232">
        <f t="shared" si="30"/>
        <v>-2462416.1533439998</v>
      </c>
      <c r="AG177" s="45">
        <f t="shared" si="31"/>
        <v>103059.67606704</v>
      </c>
      <c r="AH177" s="244"/>
      <c r="AI177" s="357" t="str">
        <f t="array" ref="AI177">IFERROR(INDEX('Forex Open'!$O$2:$O$226,MATCH(Input_PC!B177&amp;Input_PC!$B$1,'Forex Open'!$B$2:$B$226&amp;'Forex Open'!$G$2:$G$226,0)),"")</f>
        <v/>
      </c>
      <c r="BD177" s="232">
        <v>-7408.0180865390612</v>
      </c>
      <c r="BE177" s="238">
        <f t="shared" si="32"/>
        <v>0</v>
      </c>
      <c r="BG177" s="232"/>
    </row>
    <row r="178" spans="1:59" x14ac:dyDescent="0.2">
      <c r="B178" s="16" t="s">
        <v>1818</v>
      </c>
      <c r="C178" s="18">
        <v>43224</v>
      </c>
      <c r="D178" s="18" t="s">
        <v>1595</v>
      </c>
      <c r="E178" s="227">
        <v>54</v>
      </c>
      <c r="F178" s="11">
        <v>0.68</v>
      </c>
      <c r="G178" s="11">
        <v>0.56999999999999995</v>
      </c>
      <c r="H178" s="11">
        <v>0.06</v>
      </c>
      <c r="I178" s="11">
        <v>3.86</v>
      </c>
      <c r="J178" s="11">
        <v>5.17</v>
      </c>
      <c r="K178" s="244">
        <v>3.6669999999999998</v>
      </c>
      <c r="L178" s="11" t="s">
        <v>1835</v>
      </c>
      <c r="M178" s="243">
        <v>3.6545000000000001</v>
      </c>
      <c r="N178" s="11">
        <v>254.5</v>
      </c>
      <c r="O178" s="227">
        <v>1</v>
      </c>
      <c r="P178" s="3" t="s">
        <v>10</v>
      </c>
      <c r="Q178" s="3" t="s">
        <v>1532</v>
      </c>
      <c r="R178" s="227" t="s">
        <v>61</v>
      </c>
      <c r="S178" s="233" t="s">
        <v>110</v>
      </c>
      <c r="T178" s="3" t="s">
        <v>111</v>
      </c>
      <c r="U178" s="19" t="str">
        <f t="shared" si="33"/>
        <v>31-4-35-G5-27 CT</v>
      </c>
      <c r="V178" s="20">
        <f t="shared" si="34"/>
        <v>279.18</v>
      </c>
      <c r="W178" s="20">
        <f>IF(O178=1,(N178/M178),N178+VLOOKUP(P178,Input_Mkt_Price!B:C,2,FALSE))</f>
        <v>69.640169653851416</v>
      </c>
      <c r="X178" s="20">
        <f>VLOOKUP(U178,Input_Preços_Diferencial!B:R,MATCH($Q178,Input_Preços_Diferencial!$B$4:$R$4,0),FALSE)</f>
        <v>5.25</v>
      </c>
      <c r="Y178" s="20">
        <f>VLOOKUP(P178,Input_Mkt_Price!B:C,2,FALSE)+X178</f>
        <v>80.25</v>
      </c>
      <c r="Z178" s="22">
        <f t="shared" si="35"/>
        <v>6476.0309898043515</v>
      </c>
      <c r="AA178" s="194">
        <f>IF(O178&lt;&gt;2,(N178/M178)-VLOOKUP(P178,Input_Mkt_Price!B:C,2,FALSE),N178)</f>
        <v>-5.3598303461485841</v>
      </c>
      <c r="AB178" s="232">
        <f t="shared" si="27"/>
        <v>-289.43083869202354</v>
      </c>
      <c r="AC178" s="230">
        <f t="shared" si="28"/>
        <v>283.5</v>
      </c>
      <c r="AD178" s="340">
        <f t="shared" si="29"/>
        <v>-6154.8581159999994</v>
      </c>
      <c r="AE178" s="340">
        <f>VLOOKUP(P178,Input_Mkt_Price!B:C,2,FALSE)*E178</f>
        <v>4050</v>
      </c>
      <c r="AF178" s="232">
        <f t="shared" si="30"/>
        <v>-302978.17800000001</v>
      </c>
      <c r="AG178" s="45">
        <f t="shared" si="31"/>
        <v>22569.65996076</v>
      </c>
      <c r="AH178" s="244"/>
      <c r="AI178" s="357" t="str">
        <f t="array" ref="AI178">IFERROR(INDEX('Forex Open'!$O$2:$O$226,MATCH(Input_PC!B178&amp;Input_PC!$B$1,'Forex Open'!$B$2:$B$226&amp;'Forex Open'!$G$2:$G$226,0)),"")</f>
        <v/>
      </c>
      <c r="BD178" s="232">
        <v>6476.0309898043506</v>
      </c>
      <c r="BE178" s="238">
        <f t="shared" si="32"/>
        <v>0</v>
      </c>
      <c r="BG178" s="232"/>
    </row>
    <row r="179" spans="1:59" x14ac:dyDescent="0.2">
      <c r="A179" s="16"/>
      <c r="B179" s="16" t="s">
        <v>1578</v>
      </c>
      <c r="C179" s="18">
        <v>43224</v>
      </c>
      <c r="D179" s="18" t="s">
        <v>1579</v>
      </c>
      <c r="E179" s="227">
        <v>270</v>
      </c>
      <c r="F179" s="11">
        <v>0.69</v>
      </c>
      <c r="G179" s="11">
        <v>0.59</v>
      </c>
      <c r="H179" s="11">
        <v>0.06</v>
      </c>
      <c r="I179" s="16">
        <v>3.08</v>
      </c>
      <c r="J179" s="227">
        <v>4.42</v>
      </c>
      <c r="K179" s="244">
        <v>3.5859999999999999</v>
      </c>
      <c r="L179" s="230" t="s">
        <v>1835</v>
      </c>
      <c r="M179" s="243">
        <v>3.5779999999999998</v>
      </c>
      <c r="N179" s="230">
        <v>268</v>
      </c>
      <c r="O179" s="227">
        <v>1</v>
      </c>
      <c r="P179" s="3" t="s">
        <v>6</v>
      </c>
      <c r="Q179" s="3" t="s">
        <v>109</v>
      </c>
      <c r="R179" s="227" t="s">
        <v>61</v>
      </c>
      <c r="S179" s="3" t="s">
        <v>110</v>
      </c>
      <c r="T179" s="3" t="s">
        <v>111</v>
      </c>
      <c r="U179" s="19" t="str">
        <f t="shared" si="33"/>
        <v>31-4-35-G5-27 CT</v>
      </c>
      <c r="V179" s="20">
        <f t="shared" si="34"/>
        <v>1193.4000000000001</v>
      </c>
      <c r="W179" s="20">
        <f>IF(O179=1,(N179/M179),N179+VLOOKUP(P179,Input_Mkt_Price!B:C,2,FALSE))</f>
        <v>74.902179988820578</v>
      </c>
      <c r="X179" s="20">
        <f>VLOOKUP(U179,Input_Preços_Diferencial!B:R,MATCH($Q179,Input_Preços_Diferencial!$B$4:$R$4,0),FALSE)</f>
        <v>5.25</v>
      </c>
      <c r="Y179" s="20">
        <f>VLOOKUP(P179,Input_Mkt_Price!B:C,2,FALSE)+X179</f>
        <v>85.36</v>
      </c>
      <c r="Z179" s="22">
        <f t="shared" si="35"/>
        <v>35939.640590944611</v>
      </c>
      <c r="AA179" s="194">
        <f>IF(O179&lt;&gt;2,(N179/M179)-VLOOKUP(P179,Input_Mkt_Price!B:C,2,FALSE),N179)</f>
        <v>-5.2078200111794217</v>
      </c>
      <c r="AB179" s="232">
        <f>AA179*E179</f>
        <v>-1406.111403018444</v>
      </c>
      <c r="AC179" s="230">
        <f t="shared" si="28"/>
        <v>1417.5</v>
      </c>
      <c r="AD179" s="340">
        <f>-J179*E179*22.0462</f>
        <v>-26309.935079999999</v>
      </c>
      <c r="AE179" s="340">
        <f>VLOOKUP(P179,Input_Mkt_Price!B:C,2,FALSE)*E179</f>
        <v>21629.7</v>
      </c>
      <c r="AF179" s="232">
        <f t="shared" si="30"/>
        <v>-1595248.56</v>
      </c>
      <c r="AG179" s="45">
        <f t="shared" si="31"/>
        <v>94346.571290399996</v>
      </c>
      <c r="AH179" s="244"/>
      <c r="AI179" s="23">
        <f>AF179-AH179</f>
        <v>-1595248.56</v>
      </c>
      <c r="AJ179" s="24">
        <f>(Y179-V179)*22.046*AI179</f>
        <v>38968492281.156235</v>
      </c>
      <c r="AK179" s="45">
        <f>VLOOKUP(P179,Input_Mkt_Price!E:F,2,FALSE)+X179</f>
        <v>85.11</v>
      </c>
      <c r="AL179" s="24">
        <f>(AK179-V179)*22.046*AI179</f>
        <v>38977284493.594673</v>
      </c>
      <c r="AM179" s="24">
        <f>AJ179-AL179</f>
        <v>-8792212.4384384155</v>
      </c>
      <c r="AN179" s="25">
        <f>AI179*Y179*22.046</f>
        <v>-3002013014.9809537</v>
      </c>
      <c r="AO179" s="25">
        <f>H179*132.28*AI179</f>
        <v>-12661168.771008</v>
      </c>
      <c r="AP179" s="25">
        <f>AN179-AJ179</f>
        <v>-41970505296.137192</v>
      </c>
      <c r="AQ179" s="11">
        <v>20.435624999999998</v>
      </c>
      <c r="AR179" s="11">
        <v>0.5</v>
      </c>
      <c r="AS179" s="26">
        <v>3.3235000186445212</v>
      </c>
      <c r="BD179" s="232">
        <v>35939.640590944611</v>
      </c>
      <c r="BE179" s="238">
        <f t="shared" si="32"/>
        <v>0</v>
      </c>
      <c r="BG179" s="232"/>
    </row>
    <row r="180" spans="1:59" x14ac:dyDescent="0.2">
      <c r="B180" s="16" t="s">
        <v>1582</v>
      </c>
      <c r="C180" s="18">
        <v>43227</v>
      </c>
      <c r="D180" s="18" t="s">
        <v>1594</v>
      </c>
      <c r="E180" s="227">
        <v>545</v>
      </c>
      <c r="F180" s="11">
        <v>0.67105243662136038</v>
      </c>
      <c r="G180" s="11">
        <v>0.56611371937729582</v>
      </c>
      <c r="H180" s="11">
        <v>5.7849347984600029E-2</v>
      </c>
      <c r="I180" s="11">
        <v>3.8859462844531323</v>
      </c>
      <c r="J180" s="227">
        <v>5.18</v>
      </c>
      <c r="K180" s="244">
        <v>3.7061000000000002</v>
      </c>
      <c r="L180" s="230" t="s">
        <v>1835</v>
      </c>
      <c r="M180" s="243">
        <v>3.6930000000000001</v>
      </c>
      <c r="N180" s="230">
        <v>258</v>
      </c>
      <c r="O180" s="227">
        <v>1</v>
      </c>
      <c r="P180" s="3" t="s">
        <v>10</v>
      </c>
      <c r="Q180" s="3" t="s">
        <v>1532</v>
      </c>
      <c r="R180" s="227" t="s">
        <v>61</v>
      </c>
      <c r="S180" s="3" t="s">
        <v>110</v>
      </c>
      <c r="T180" s="3" t="s">
        <v>111</v>
      </c>
      <c r="U180" s="19" t="str">
        <f t="shared" si="33"/>
        <v>31-4-35-G5-27 CT</v>
      </c>
      <c r="V180" s="20">
        <f t="shared" si="34"/>
        <v>2823.1</v>
      </c>
      <c r="W180" s="20">
        <f>IF(O180=1,(N180/M180),N180+VLOOKUP(P180,Input_Mkt_Price!B:C,2,FALSE))</f>
        <v>69.861900893582458</v>
      </c>
      <c r="X180" s="20">
        <f>VLOOKUP(U180,Input_Preços_Diferencial!B:R,MATCH($Q180,Input_Preços_Diferencial!$B$4:$R$4,0),FALSE)</f>
        <v>5.25</v>
      </c>
      <c r="Y180" s="20">
        <f>VLOOKUP(P180,Input_Mkt_Price!B:C,2,FALSE)+X180</f>
        <v>80.25</v>
      </c>
      <c r="Z180" s="22">
        <f t="shared" si="35"/>
        <v>62575.675330544225</v>
      </c>
      <c r="AA180" s="194">
        <f>IF(O180&lt;&gt;2,(N180/M180)-VLOOKUP(P180,Input_Mkt_Price!B:C,2,FALSE),N180)</f>
        <v>-5.1380991064175419</v>
      </c>
      <c r="AB180" s="232">
        <f t="shared" ref="AB180:AB191" si="36">AA180*E180</f>
        <v>-2800.2640129975603</v>
      </c>
      <c r="AC180" s="230">
        <f t="shared" si="28"/>
        <v>2861.25</v>
      </c>
      <c r="AD180" s="340">
        <f t="shared" ref="AD180:AD191" si="37">-J180*E180*22.0462</f>
        <v>-62238.627219999995</v>
      </c>
      <c r="AE180" s="340">
        <f>VLOOKUP(P180,Input_Mkt_Price!B:C,2,FALSE)*E180</f>
        <v>40875</v>
      </c>
      <c r="AF180" s="232">
        <f t="shared" si="30"/>
        <v>-3099888.06</v>
      </c>
      <c r="AG180" s="45">
        <f t="shared" si="31"/>
        <v>230660.48380186001</v>
      </c>
      <c r="AH180" s="244"/>
      <c r="BD180" s="232">
        <v>62575.675330544203</v>
      </c>
      <c r="BE180" s="238">
        <f t="shared" si="32"/>
        <v>0</v>
      </c>
      <c r="BG180" s="232"/>
    </row>
    <row r="181" spans="1:59" x14ac:dyDescent="0.2">
      <c r="B181" s="16" t="s">
        <v>1583</v>
      </c>
      <c r="C181" s="18">
        <v>43227</v>
      </c>
      <c r="D181" s="18" t="s">
        <v>1594</v>
      </c>
      <c r="E181" s="227">
        <v>55</v>
      </c>
      <c r="F181" s="11">
        <v>0.67105243662136038</v>
      </c>
      <c r="G181" s="11">
        <v>0.56611371937729582</v>
      </c>
      <c r="H181" s="11">
        <v>5.7849347984600029E-2</v>
      </c>
      <c r="I181" s="11">
        <v>3.8859462844531323</v>
      </c>
      <c r="J181" s="227">
        <v>5.18</v>
      </c>
      <c r="K181" s="244">
        <v>3.7061000000000002</v>
      </c>
      <c r="L181" s="230" t="s">
        <v>1834</v>
      </c>
      <c r="M181" s="243">
        <v>1</v>
      </c>
      <c r="N181" s="230">
        <v>70.5</v>
      </c>
      <c r="O181" s="227">
        <v>1</v>
      </c>
      <c r="P181" s="3" t="s">
        <v>10</v>
      </c>
      <c r="Q181" s="3" t="s">
        <v>1532</v>
      </c>
      <c r="R181" s="227" t="s">
        <v>61</v>
      </c>
      <c r="S181" s="3" t="s">
        <v>110</v>
      </c>
      <c r="T181" s="3" t="s">
        <v>111</v>
      </c>
      <c r="U181" s="19" t="str">
        <f t="shared" si="33"/>
        <v>31-4-35-G5-27 CT</v>
      </c>
      <c r="V181" s="20">
        <f t="shared" si="34"/>
        <v>284.89999999999998</v>
      </c>
      <c r="W181" s="20">
        <f>IF(O181=1,(N181/M181),N181+VLOOKUP(P181,Input_Mkt_Price!B:C,2,FALSE))</f>
        <v>70.5</v>
      </c>
      <c r="X181" s="20">
        <f>VLOOKUP(U181,Input_Preços_Diferencial!B:R,MATCH($Q181,Input_Preços_Diferencial!$B$4:$R$4,0),FALSE)</f>
        <v>5.25</v>
      </c>
      <c r="Y181" s="20">
        <f>VLOOKUP(P181,Input_Mkt_Price!B:C,2,FALSE)+X181</f>
        <v>80.25</v>
      </c>
      <c r="Z181" s="22">
        <f t="shared" si="35"/>
        <v>5541.2620999999999</v>
      </c>
      <c r="AA181" s="194">
        <f>IF(O181&lt;&gt;2,(N181/M181)-VLOOKUP(P181,Input_Mkt_Price!B:C,2,FALSE),N181)</f>
        <v>-4.5</v>
      </c>
      <c r="AB181" s="232">
        <f t="shared" si="36"/>
        <v>-247.5</v>
      </c>
      <c r="AC181" s="230">
        <f t="shared" si="28"/>
        <v>288.75</v>
      </c>
      <c r="AD181" s="340">
        <f t="shared" si="37"/>
        <v>-6280.962379999999</v>
      </c>
      <c r="AE181" s="340">
        <f>VLOOKUP(P181,Input_Mkt_Price!B:C,2,FALSE)*E181</f>
        <v>4125</v>
      </c>
      <c r="AF181" s="232">
        <f t="shared" si="30"/>
        <v>0</v>
      </c>
      <c r="AG181" s="45">
        <f t="shared" si="31"/>
        <v>23277.663502939999</v>
      </c>
      <c r="AH181" s="244"/>
      <c r="BD181" s="232">
        <v>5541.2620999999999</v>
      </c>
      <c r="BE181" s="238">
        <f t="shared" si="32"/>
        <v>0</v>
      </c>
      <c r="BG181" s="232"/>
    </row>
    <row r="182" spans="1:59" x14ac:dyDescent="0.2">
      <c r="B182" s="16" t="s">
        <v>1584</v>
      </c>
      <c r="C182" s="18">
        <v>43227</v>
      </c>
      <c r="D182" s="18" t="s">
        <v>1595</v>
      </c>
      <c r="E182" s="227">
        <v>500</v>
      </c>
      <c r="F182" s="11">
        <v>0.67119732150228695</v>
      </c>
      <c r="G182" s="11">
        <v>0.56623594726046367</v>
      </c>
      <c r="H182" s="11">
        <v>5.786183806054198E-2</v>
      </c>
      <c r="I182" s="11">
        <v>3.8255760701184776</v>
      </c>
      <c r="J182" s="227">
        <v>5.12</v>
      </c>
      <c r="K182" s="244">
        <v>3.7052999999999998</v>
      </c>
      <c r="L182" s="230" t="s">
        <v>1835</v>
      </c>
      <c r="M182" s="243">
        <v>3.7052999999999998</v>
      </c>
      <c r="N182" s="230">
        <v>260</v>
      </c>
      <c r="O182" s="227">
        <v>1</v>
      </c>
      <c r="P182" s="3" t="s">
        <v>10</v>
      </c>
      <c r="Q182" s="3" t="s">
        <v>1532</v>
      </c>
      <c r="R182" s="227" t="s">
        <v>61</v>
      </c>
      <c r="S182" s="3" t="s">
        <v>110</v>
      </c>
      <c r="T182" s="3" t="s">
        <v>111</v>
      </c>
      <c r="U182" s="19" t="str">
        <f t="shared" si="33"/>
        <v>31-4-35-G5-27 CT</v>
      </c>
      <c r="V182" s="20">
        <f t="shared" si="34"/>
        <v>2560</v>
      </c>
      <c r="W182" s="20">
        <f>IF(O182=1,(N182/M182),N182+VLOOKUP(P182,Input_Mkt_Price!B:C,2,FALSE))</f>
        <v>70.169756834804204</v>
      </c>
      <c r="X182" s="20">
        <f>VLOOKUP(U182,Input_Preços_Diferencial!B:R,MATCH($Q182,Input_Preços_Diferencial!$B$4:$R$4,0),FALSE)</f>
        <v>5.25</v>
      </c>
      <c r="Y182" s="20">
        <f>VLOOKUP(P182,Input_Mkt_Price!B:C,2,FALSE)+X182</f>
        <v>80.25</v>
      </c>
      <c r="Z182" s="22">
        <f t="shared" si="35"/>
        <v>54676.760409953255</v>
      </c>
      <c r="AA182" s="194">
        <f>IF(O182&lt;&gt;2,(N182/M182)-VLOOKUP(P182,Input_Mkt_Price!B:C,2,FALSE),N182)</f>
        <v>-4.830243165195796</v>
      </c>
      <c r="AB182" s="232">
        <f t="shared" si="36"/>
        <v>-2415.1215825978979</v>
      </c>
      <c r="AC182" s="230">
        <f t="shared" si="28"/>
        <v>2625</v>
      </c>
      <c r="AD182" s="340">
        <f t="shared" si="37"/>
        <v>-56438.271999999997</v>
      </c>
      <c r="AE182" s="340">
        <f>VLOOKUP(P182,Input_Mkt_Price!B:C,2,FALSE)*E182</f>
        <v>37500</v>
      </c>
      <c r="AF182" s="232">
        <f t="shared" si="30"/>
        <v>-2865980</v>
      </c>
      <c r="AG182" s="45">
        <f t="shared" si="31"/>
        <v>209118.83212799998</v>
      </c>
      <c r="AH182" s="244"/>
      <c r="BD182" s="232">
        <v>54676.760409953262</v>
      </c>
      <c r="BE182" s="238">
        <f t="shared" si="32"/>
        <v>0</v>
      </c>
      <c r="BG182" s="232"/>
    </row>
    <row r="183" spans="1:59" x14ac:dyDescent="0.2">
      <c r="B183" s="16" t="s">
        <v>1585</v>
      </c>
      <c r="C183" s="18">
        <v>43228</v>
      </c>
      <c r="D183" s="18" t="s">
        <v>1596</v>
      </c>
      <c r="E183" s="227">
        <v>1000</v>
      </c>
      <c r="F183" s="11">
        <v>0.67065432552987181</v>
      </c>
      <c r="G183" s="11">
        <v>0.56577786462373492</v>
      </c>
      <c r="H183" s="11">
        <v>5.7815028062919979E-2</v>
      </c>
      <c r="I183" s="11">
        <v>4.0120762614770786</v>
      </c>
      <c r="J183" s="227">
        <v>5.31</v>
      </c>
      <c r="K183" s="244">
        <v>3.7082999999999999</v>
      </c>
      <c r="L183" s="230" t="s">
        <v>1834</v>
      </c>
      <c r="M183" s="243">
        <v>1</v>
      </c>
      <c r="N183" s="230">
        <v>71</v>
      </c>
      <c r="O183" s="227">
        <v>1</v>
      </c>
      <c r="P183" s="3" t="s">
        <v>10</v>
      </c>
      <c r="Q183" s="3" t="s">
        <v>1532</v>
      </c>
      <c r="R183" s="227" t="s">
        <v>61</v>
      </c>
      <c r="S183" s="3" t="s">
        <v>110</v>
      </c>
      <c r="T183" s="3" t="s">
        <v>111</v>
      </c>
      <c r="U183" s="19" t="str">
        <f t="shared" si="33"/>
        <v>31-4-35-G5-27 CT</v>
      </c>
      <c r="V183" s="20">
        <f t="shared" si="34"/>
        <v>5310</v>
      </c>
      <c r="W183" s="20">
        <f>IF(O183=1,(N183/M183),N183+VLOOKUP(P183,Input_Mkt_Price!B:C,2,FALSE))</f>
        <v>71</v>
      </c>
      <c r="X183" s="20">
        <f>VLOOKUP(U183,Input_Preços_Diferencial!B:R,MATCH($Q183,Input_Preços_Diferencial!$B$4:$R$4,0),FALSE)</f>
        <v>5.25</v>
      </c>
      <c r="Y183" s="20">
        <f>VLOOKUP(P183,Input_Mkt_Price!B:C,2,FALSE)+X183</f>
        <v>80.25</v>
      </c>
      <c r="Z183" s="22">
        <f t="shared" si="35"/>
        <v>86861.239999999991</v>
      </c>
      <c r="AA183" s="194">
        <f>IF(O183&lt;&gt;2,(N183/M183)-VLOOKUP(P183,Input_Mkt_Price!B:C,2,FALSE),N183)</f>
        <v>-4</v>
      </c>
      <c r="AB183" s="232">
        <f t="shared" si="36"/>
        <v>-4000</v>
      </c>
      <c r="AC183" s="230">
        <f t="shared" si="28"/>
        <v>5250</v>
      </c>
      <c r="AD183" s="340">
        <f t="shared" si="37"/>
        <v>-117065.322</v>
      </c>
      <c r="AE183" s="340">
        <f>VLOOKUP(P183,Input_Mkt_Price!B:C,2,FALSE)*E183</f>
        <v>75000</v>
      </c>
      <c r="AF183" s="232">
        <f t="shared" si="30"/>
        <v>0</v>
      </c>
      <c r="AG183" s="45">
        <f t="shared" si="31"/>
        <v>434109.39535799995</v>
      </c>
      <c r="AH183" s="244"/>
      <c r="BD183" s="232">
        <v>86861.24</v>
      </c>
      <c r="BE183" s="238">
        <f t="shared" si="32"/>
        <v>0</v>
      </c>
      <c r="BG183" s="232"/>
    </row>
    <row r="184" spans="1:59" x14ac:dyDescent="0.2">
      <c r="B184" s="16" t="s">
        <v>1586</v>
      </c>
      <c r="C184" s="18">
        <v>43228</v>
      </c>
      <c r="D184" s="18" t="s">
        <v>1595</v>
      </c>
      <c r="E184" s="227">
        <v>500</v>
      </c>
      <c r="F184" s="11">
        <v>0.66712825863419734</v>
      </c>
      <c r="G184" s="11">
        <v>0.56280320163743558</v>
      </c>
      <c r="H184" s="11">
        <v>5.7511056778810105E-2</v>
      </c>
      <c r="I184" s="11">
        <v>3.8328029906142538</v>
      </c>
      <c r="J184" s="227">
        <v>5.12</v>
      </c>
      <c r="K184" s="244">
        <v>3.7279</v>
      </c>
      <c r="L184" s="230" t="s">
        <v>1835</v>
      </c>
      <c r="M184" s="243">
        <v>3.7240000000000002</v>
      </c>
      <c r="N184" s="230">
        <v>263</v>
      </c>
      <c r="O184" s="227">
        <v>1</v>
      </c>
      <c r="P184" s="3" t="s">
        <v>10</v>
      </c>
      <c r="Q184" s="3" t="s">
        <v>1532</v>
      </c>
      <c r="R184" s="227" t="s">
        <v>61</v>
      </c>
      <c r="S184" s="3" t="s">
        <v>110</v>
      </c>
      <c r="T184" s="3" t="s">
        <v>111</v>
      </c>
      <c r="U184" s="19" t="str">
        <f t="shared" si="33"/>
        <v>31-4-35-G5-27 CT</v>
      </c>
      <c r="V184" s="20">
        <f t="shared" si="34"/>
        <v>2560</v>
      </c>
      <c r="W184" s="20">
        <f>IF(O184=1,(N184/M184),N184+VLOOKUP(P184,Input_Mkt_Price!B:C,2,FALSE))</f>
        <v>70.622986036519862</v>
      </c>
      <c r="X184" s="20">
        <f>VLOOKUP(U184,Input_Preços_Diferencial!B:R,MATCH($Q184,Input_Preços_Diferencial!$B$4:$R$4,0),FALSE)</f>
        <v>5.25</v>
      </c>
      <c r="Y184" s="20">
        <f>VLOOKUP(P184,Input_Mkt_Price!B:C,2,FALSE)+X184</f>
        <v>80.25</v>
      </c>
      <c r="Z184" s="22">
        <f t="shared" si="35"/>
        <v>49680.81491944156</v>
      </c>
      <c r="AA184" s="194">
        <f>IF(O184&lt;&gt;2,(N184/M184)-VLOOKUP(P184,Input_Mkt_Price!B:C,2,FALSE),N184)</f>
        <v>-4.3770139634801382</v>
      </c>
      <c r="AB184" s="232">
        <f t="shared" si="36"/>
        <v>-2188.506981740069</v>
      </c>
      <c r="AC184" s="230">
        <f t="shared" si="28"/>
        <v>2625</v>
      </c>
      <c r="AD184" s="340">
        <f t="shared" si="37"/>
        <v>-56438.271999999997</v>
      </c>
      <c r="AE184" s="340">
        <f>VLOOKUP(P184,Input_Mkt_Price!B:C,2,FALSE)*E184</f>
        <v>37500</v>
      </c>
      <c r="AF184" s="232">
        <f t="shared" si="30"/>
        <v>-2899049</v>
      </c>
      <c r="AG184" s="45">
        <f t="shared" si="31"/>
        <v>210394.32550399998</v>
      </c>
      <c r="AH184" s="244"/>
      <c r="BD184" s="232">
        <v>49680.81491944156</v>
      </c>
      <c r="BE184" s="238">
        <f t="shared" si="32"/>
        <v>0</v>
      </c>
      <c r="BG184" s="232"/>
    </row>
    <row r="185" spans="1:59" x14ac:dyDescent="0.2">
      <c r="B185" s="16" t="s">
        <v>1587</v>
      </c>
      <c r="C185" s="18">
        <v>43229</v>
      </c>
      <c r="D185" s="18" t="s">
        <v>1597</v>
      </c>
      <c r="E185" s="227">
        <v>600</v>
      </c>
      <c r="F185" s="11">
        <v>0.67802274682726926</v>
      </c>
      <c r="G185" s="11">
        <v>0.57199401728031518</v>
      </c>
      <c r="H185" s="11">
        <v>5.8450236795454247E-2</v>
      </c>
      <c r="I185" s="11">
        <v>3.2152460835582111</v>
      </c>
      <c r="J185" s="227">
        <v>4.5199999999999996</v>
      </c>
      <c r="K185" s="244">
        <v>3.6680000000000001</v>
      </c>
      <c r="L185" s="230" t="s">
        <v>1835</v>
      </c>
      <c r="M185" s="243">
        <v>3.6575000000000002</v>
      </c>
      <c r="N185" s="230">
        <v>268</v>
      </c>
      <c r="O185" s="227">
        <v>1</v>
      </c>
      <c r="P185" s="3" t="s">
        <v>6</v>
      </c>
      <c r="Q185" s="3" t="s">
        <v>109</v>
      </c>
      <c r="R185" s="227" t="s">
        <v>61</v>
      </c>
      <c r="S185" s="3" t="s">
        <v>110</v>
      </c>
      <c r="T185" s="3" t="s">
        <v>111</v>
      </c>
      <c r="U185" s="19" t="str">
        <f t="shared" si="33"/>
        <v>31-4-35-G5-27 CT</v>
      </c>
      <c r="V185" s="20">
        <f t="shared" si="34"/>
        <v>2711.9999999999995</v>
      </c>
      <c r="W185" s="20">
        <f>IF(O185=1,(N185/M185),N185+VLOOKUP(P185,Input_Mkt_Price!B:C,2,FALSE))</f>
        <v>73.274094326725901</v>
      </c>
      <c r="X185" s="20">
        <f>VLOOKUP(U185,Input_Preços_Diferencial!B:R,MATCH($Q185,Input_Preços_Diferencial!$B$4:$R$4,0),FALSE)</f>
        <v>5.25</v>
      </c>
      <c r="Y185" s="20">
        <f>VLOOKUP(P185,Input_Mkt_Price!B:C,2,FALSE)+X185</f>
        <v>85.36</v>
      </c>
      <c r="Z185" s="22">
        <f t="shared" si="35"/>
        <v>100078.77388380046</v>
      </c>
      <c r="AA185" s="194">
        <f>IF(O185&lt;&gt;2,(N185/M185)-VLOOKUP(P185,Input_Mkt_Price!B:C,2,FALSE),N185)</f>
        <v>-6.8359056732740981</v>
      </c>
      <c r="AB185" s="232">
        <f t="shared" si="36"/>
        <v>-4101.5434039644588</v>
      </c>
      <c r="AC185" s="230">
        <f t="shared" si="28"/>
        <v>3150</v>
      </c>
      <c r="AD185" s="340">
        <f t="shared" si="37"/>
        <v>-59789.294399999984</v>
      </c>
      <c r="AE185" s="340">
        <f>VLOOKUP(P185,Input_Mkt_Price!B:C,2,FALSE)*E185</f>
        <v>48066</v>
      </c>
      <c r="AF185" s="232">
        <f t="shared" si="30"/>
        <v>-3544996.8</v>
      </c>
      <c r="AG185" s="45">
        <f t="shared" si="31"/>
        <v>219305.14233599996</v>
      </c>
      <c r="AH185" s="244"/>
      <c r="BD185" s="232">
        <v>100078.77388380046</v>
      </c>
      <c r="BE185" s="238">
        <f t="shared" si="32"/>
        <v>0</v>
      </c>
      <c r="BG185" s="232"/>
    </row>
    <row r="186" spans="1:59" x14ac:dyDescent="0.2">
      <c r="B186" s="16" t="s">
        <v>1588</v>
      </c>
      <c r="C186" s="18">
        <v>43229</v>
      </c>
      <c r="D186" s="18" t="s">
        <v>1598</v>
      </c>
      <c r="E186" s="227">
        <v>81</v>
      </c>
      <c r="F186" s="11">
        <v>0.65899664415125581</v>
      </c>
      <c r="G186" s="11">
        <v>0.55594320341932657</v>
      </c>
      <c r="H186" s="11">
        <v>5.6810055530280665E-2</v>
      </c>
      <c r="I186" s="11">
        <v>3.7860850231089529</v>
      </c>
      <c r="J186" s="227">
        <v>5.0599999999999996</v>
      </c>
      <c r="K186" s="244">
        <v>3.7738999999999998</v>
      </c>
      <c r="L186" s="230" t="s">
        <v>1835</v>
      </c>
      <c r="M186" s="243">
        <v>3.7624</v>
      </c>
      <c r="N186" s="230">
        <v>263</v>
      </c>
      <c r="O186" s="227">
        <v>1</v>
      </c>
      <c r="P186" s="3" t="s">
        <v>10</v>
      </c>
      <c r="Q186" s="3" t="s">
        <v>1532</v>
      </c>
      <c r="R186" s="227" t="s">
        <v>61</v>
      </c>
      <c r="S186" s="3" t="s">
        <v>110</v>
      </c>
      <c r="T186" s="3" t="s">
        <v>111</v>
      </c>
      <c r="U186" s="19" t="str">
        <f t="shared" si="33"/>
        <v>31-4-35-G5-27 CT</v>
      </c>
      <c r="V186" s="20">
        <f t="shared" si="34"/>
        <v>409.85999999999996</v>
      </c>
      <c r="W186" s="20">
        <f>IF(O186=1,(N186/M186),N186+VLOOKUP(P186,Input_Mkt_Price!B:C,2,FALSE))</f>
        <v>69.902190091430995</v>
      </c>
      <c r="X186" s="20">
        <f>VLOOKUP(U186,Input_Preços_Diferencial!B:R,MATCH($Q186,Input_Preços_Diferencial!$B$4:$R$4,0),FALSE)</f>
        <v>5.25</v>
      </c>
      <c r="Y186" s="20">
        <f>VLOOKUP(P186,Input_Mkt_Price!B:C,2,FALSE)+X186</f>
        <v>80.25</v>
      </c>
      <c r="Z186" s="22">
        <f t="shared" si="35"/>
        <v>9442.5796367892963</v>
      </c>
      <c r="AA186" s="194">
        <f>IF(O186&lt;&gt;2,(N186/M186)-VLOOKUP(P186,Input_Mkt_Price!B:C,2,FALSE),N186)</f>
        <v>-5.0978099085690047</v>
      </c>
      <c r="AB186" s="232">
        <f t="shared" si="36"/>
        <v>-412.92260259408937</v>
      </c>
      <c r="AC186" s="230">
        <f t="shared" si="28"/>
        <v>425.25</v>
      </c>
      <c r="AD186" s="340">
        <f t="shared" si="37"/>
        <v>-9035.8555319999978</v>
      </c>
      <c r="AE186" s="340">
        <f>VLOOKUP(P186,Input_Mkt_Price!B:C,2,FALSE)*E186</f>
        <v>6075</v>
      </c>
      <c r="AF186" s="232">
        <f t="shared" si="30"/>
        <v>-469645.93799999997</v>
      </c>
      <c r="AG186" s="45">
        <f t="shared" si="31"/>
        <v>34100.105838083997</v>
      </c>
      <c r="AH186" s="244"/>
      <c r="BD186" s="232">
        <v>9442.5796367892926</v>
      </c>
      <c r="BE186" s="238">
        <f t="shared" si="32"/>
        <v>0</v>
      </c>
      <c r="BG186" s="232"/>
    </row>
    <row r="187" spans="1:59" x14ac:dyDescent="0.2">
      <c r="B187" s="16" t="s">
        <v>1589</v>
      </c>
      <c r="C187" s="18">
        <v>43229</v>
      </c>
      <c r="D187" s="18" t="s">
        <v>1599</v>
      </c>
      <c r="E187" s="227">
        <v>400</v>
      </c>
      <c r="F187" s="11">
        <v>0.65903156990816014</v>
      </c>
      <c r="G187" s="11">
        <v>0.55597266751045282</v>
      </c>
      <c r="H187" s="11">
        <v>5.681306637139312E-2</v>
      </c>
      <c r="I187" s="11">
        <v>4.9642412242269849</v>
      </c>
      <c r="J187" s="227">
        <v>6.24</v>
      </c>
      <c r="K187" s="244">
        <v>3.7736999999999998</v>
      </c>
      <c r="L187" s="230" t="s">
        <v>1835</v>
      </c>
      <c r="M187" s="243">
        <v>3.7669999999999999</v>
      </c>
      <c r="N187" s="230">
        <v>260</v>
      </c>
      <c r="O187" s="227">
        <v>1</v>
      </c>
      <c r="P187" s="3" t="s">
        <v>10</v>
      </c>
      <c r="Q187" s="3" t="s">
        <v>1532</v>
      </c>
      <c r="R187" s="227" t="s">
        <v>61</v>
      </c>
      <c r="S187" s="3" t="s">
        <v>110</v>
      </c>
      <c r="T187" s="3" t="s">
        <v>111</v>
      </c>
      <c r="U187" s="19" t="str">
        <f t="shared" si="33"/>
        <v>31-4-35-G5-27 CT</v>
      </c>
      <c r="V187" s="20">
        <f t="shared" si="34"/>
        <v>2496</v>
      </c>
      <c r="W187" s="20">
        <f>IF(O187=1,(N187/M187),N187+VLOOKUP(P187,Input_Mkt_Price!B:C,2,FALSE))</f>
        <v>69.020440668967353</v>
      </c>
      <c r="X187" s="20">
        <f>VLOOKUP(U187,Input_Preços_Diferencial!B:R,MATCH($Q187,Input_Preços_Diferencial!$B$4:$R$4,0),FALSE)</f>
        <v>5.25</v>
      </c>
      <c r="Y187" s="20">
        <f>VLOOKUP(P187,Input_Mkt_Price!B:C,2,FALSE)+X187</f>
        <v>80.25</v>
      </c>
      <c r="Z187" s="22">
        <f t="shared" si="35"/>
        <v>43999.930004778289</v>
      </c>
      <c r="AA187" s="194">
        <f>IF(O187&lt;&gt;2,(N187/M187)-VLOOKUP(P187,Input_Mkt_Price!B:C,2,FALSE),N187)</f>
        <v>-5.9795593310326467</v>
      </c>
      <c r="AB187" s="232">
        <f t="shared" si="36"/>
        <v>-2391.8237324130587</v>
      </c>
      <c r="AC187" s="230">
        <f t="shared" si="28"/>
        <v>2100</v>
      </c>
      <c r="AD187" s="340">
        <f t="shared" si="37"/>
        <v>-55027.315199999997</v>
      </c>
      <c r="AE187" s="340">
        <f>VLOOKUP(P187,Input_Mkt_Price!B:C,2,FALSE)*E187</f>
        <v>30000</v>
      </c>
      <c r="AF187" s="232">
        <f t="shared" si="30"/>
        <v>-2292784</v>
      </c>
      <c r="AG187" s="45">
        <f t="shared" si="31"/>
        <v>207654.69553919998</v>
      </c>
      <c r="AH187" s="244"/>
      <c r="BD187" s="232">
        <v>43999.930004778282</v>
      </c>
      <c r="BE187" s="238">
        <f t="shared" si="32"/>
        <v>0</v>
      </c>
      <c r="BG187" s="232"/>
    </row>
    <row r="188" spans="1:59" x14ac:dyDescent="0.2">
      <c r="B188" s="16" t="s">
        <v>1590</v>
      </c>
      <c r="C188" s="18">
        <v>43229</v>
      </c>
      <c r="D188" s="18" t="s">
        <v>1600</v>
      </c>
      <c r="E188" s="227">
        <v>560</v>
      </c>
      <c r="F188" s="11">
        <v>0.65903156990816014</v>
      </c>
      <c r="G188" s="11">
        <v>0.55597266751045282</v>
      </c>
      <c r="H188" s="11">
        <v>5.681306637139312E-2</v>
      </c>
      <c r="I188" s="11">
        <v>2.518180475727732</v>
      </c>
      <c r="J188" s="227">
        <v>3.79</v>
      </c>
      <c r="K188" s="244">
        <v>3.7736999999999998</v>
      </c>
      <c r="L188" s="230" t="s">
        <v>1835</v>
      </c>
      <c r="M188" s="243">
        <v>3.7669999999999999</v>
      </c>
      <c r="N188" s="230">
        <v>280</v>
      </c>
      <c r="O188" s="227">
        <v>1</v>
      </c>
      <c r="P188" s="3" t="s">
        <v>10</v>
      </c>
      <c r="Q188" s="3" t="s">
        <v>1536</v>
      </c>
      <c r="R188" s="227" t="s">
        <v>61</v>
      </c>
      <c r="S188" s="3" t="s">
        <v>110</v>
      </c>
      <c r="T188" s="3" t="s">
        <v>111</v>
      </c>
      <c r="U188" s="19" t="str">
        <f t="shared" si="33"/>
        <v>31-4-35-G5-27 CT</v>
      </c>
      <c r="V188" s="20">
        <f t="shared" si="34"/>
        <v>2122.4</v>
      </c>
      <c r="W188" s="20">
        <f>IF(O188=1,(N188/M188),N188+VLOOKUP(P188,Input_Mkt_Price!B:C,2,FALSE))</f>
        <v>74.329705335810999</v>
      </c>
      <c r="X188" s="20">
        <f>VLOOKUP(U188,Input_Preços_Diferencial!B:R,MATCH($Q188,Input_Preços_Diferencial!$B$4:$R$4,0),FALSE)</f>
        <v>6.5</v>
      </c>
      <c r="Y188" s="20">
        <f>VLOOKUP(P188,Input_Mkt_Price!B:C,2,FALSE)+X188</f>
        <v>81.5</v>
      </c>
      <c r="Z188" s="22">
        <f t="shared" si="35"/>
        <v>41732.306653357999</v>
      </c>
      <c r="AA188" s="194">
        <f>IF(O188&lt;&gt;2,(N188/M188)-VLOOKUP(P188,Input_Mkt_Price!B:C,2,FALSE),N188)</f>
        <v>-0.67029466418900086</v>
      </c>
      <c r="AB188" s="232">
        <f t="shared" si="36"/>
        <v>-375.36501194584048</v>
      </c>
      <c r="AC188" s="230">
        <f t="shared" si="28"/>
        <v>3640</v>
      </c>
      <c r="AD188" s="340">
        <f t="shared" si="37"/>
        <v>-46790.854879999999</v>
      </c>
      <c r="AE188" s="340">
        <f>VLOOKUP(P188,Input_Mkt_Price!B:C,2,FALSE)*E188</f>
        <v>42000</v>
      </c>
      <c r="AF188" s="232">
        <f t="shared" si="30"/>
        <v>-3456812.8</v>
      </c>
      <c r="AG188" s="45">
        <f t="shared" si="31"/>
        <v>176573.04720047998</v>
      </c>
      <c r="AH188" s="244"/>
      <c r="BD188" s="232">
        <v>41732.306653357999</v>
      </c>
      <c r="BE188" s="238">
        <f t="shared" si="32"/>
        <v>0</v>
      </c>
      <c r="BG188" s="232"/>
    </row>
    <row r="189" spans="1:59" x14ac:dyDescent="0.2">
      <c r="B189" s="16" t="s">
        <v>1591</v>
      </c>
      <c r="C189" s="18">
        <v>43230</v>
      </c>
      <c r="D189" s="18" t="s">
        <v>1599</v>
      </c>
      <c r="E189" s="227">
        <v>500</v>
      </c>
      <c r="F189" s="11">
        <v>0.67266781222612348</v>
      </c>
      <c r="G189" s="11">
        <v>0.56747648365903824</v>
      </c>
      <c r="H189" s="11">
        <v>5.7988604502252024E-2</v>
      </c>
      <c r="I189" s="11">
        <v>4.2572262108628518</v>
      </c>
      <c r="J189" s="227">
        <v>5.56</v>
      </c>
      <c r="K189" s="244">
        <v>3.6972</v>
      </c>
      <c r="L189" s="230" t="s">
        <v>1834</v>
      </c>
      <c r="M189" s="243">
        <v>1</v>
      </c>
      <c r="N189" s="230">
        <v>69.5</v>
      </c>
      <c r="O189" s="227">
        <v>1</v>
      </c>
      <c r="P189" s="3" t="s">
        <v>10</v>
      </c>
      <c r="Q189" s="3" t="s">
        <v>1532</v>
      </c>
      <c r="R189" s="227" t="s">
        <v>61</v>
      </c>
      <c r="S189" s="3" t="s">
        <v>110</v>
      </c>
      <c r="T189" s="3" t="s">
        <v>111</v>
      </c>
      <c r="U189" s="19" t="str">
        <f t="shared" si="33"/>
        <v>31-4-35-G5-27 CT</v>
      </c>
      <c r="V189" s="20">
        <f t="shared" si="34"/>
        <v>2780</v>
      </c>
      <c r="W189" s="20">
        <f>IF(O189=1,(N189/M189),N189+VLOOKUP(P189,Input_Mkt_Price!B:C,2,FALSE))</f>
        <v>69.5</v>
      </c>
      <c r="X189" s="20">
        <f>VLOOKUP(U189,Input_Preços_Diferencial!B:R,MATCH($Q189,Input_Preços_Diferencial!$B$4:$R$4,0),FALSE)</f>
        <v>5.25</v>
      </c>
      <c r="Y189" s="20">
        <f>VLOOKUP(P189,Input_Mkt_Price!B:C,2,FALSE)+X189</f>
        <v>80.25</v>
      </c>
      <c r="Z189" s="22">
        <f t="shared" si="35"/>
        <v>57209.369999999995</v>
      </c>
      <c r="AA189" s="194">
        <f>IF(O189&lt;&gt;2,(N189/M189)-VLOOKUP(P189,Input_Mkt_Price!B:C,2,FALSE),N189)</f>
        <v>-5.5</v>
      </c>
      <c r="AB189" s="232">
        <f t="shared" si="36"/>
        <v>-2750</v>
      </c>
      <c r="AC189" s="230">
        <f t="shared" si="28"/>
        <v>2625</v>
      </c>
      <c r="AD189" s="340">
        <f t="shared" si="37"/>
        <v>-61288.435999999994</v>
      </c>
      <c r="AE189" s="340">
        <f>VLOOKUP(P189,Input_Mkt_Price!B:C,2,FALSE)*E189</f>
        <v>37500</v>
      </c>
      <c r="AF189" s="232">
        <f t="shared" si="30"/>
        <v>0</v>
      </c>
      <c r="AG189" s="45">
        <f t="shared" si="31"/>
        <v>226593.549936</v>
      </c>
      <c r="AH189" s="244"/>
      <c r="BD189" s="232">
        <v>57209.37</v>
      </c>
      <c r="BE189" s="238">
        <f t="shared" si="32"/>
        <v>0</v>
      </c>
      <c r="BG189" s="232"/>
    </row>
    <row r="190" spans="1:59" x14ac:dyDescent="0.2">
      <c r="B190" s="16" t="s">
        <v>1592</v>
      </c>
      <c r="C190" s="18">
        <v>43230</v>
      </c>
      <c r="D190" s="18" t="s">
        <v>1601</v>
      </c>
      <c r="E190" s="227">
        <v>100</v>
      </c>
      <c r="F190" s="11">
        <v>0.67783794913121387</v>
      </c>
      <c r="G190" s="11">
        <v>0.57183811812052221</v>
      </c>
      <c r="H190" s="11">
        <v>5.8434305959587408E-2</v>
      </c>
      <c r="I190" s="11">
        <v>5.0193620034840309</v>
      </c>
      <c r="J190" s="227">
        <v>6.33</v>
      </c>
      <c r="K190" s="244">
        <v>3.669</v>
      </c>
      <c r="L190" s="230" t="s">
        <v>1835</v>
      </c>
      <c r="M190" s="243">
        <v>3.66</v>
      </c>
      <c r="N190" s="230">
        <v>249</v>
      </c>
      <c r="O190" s="227">
        <v>1</v>
      </c>
      <c r="P190" s="3" t="s">
        <v>10</v>
      </c>
      <c r="Q190" s="3" t="s">
        <v>1532</v>
      </c>
      <c r="R190" s="227" t="s">
        <v>61</v>
      </c>
      <c r="S190" s="3" t="s">
        <v>110</v>
      </c>
      <c r="T190" s="3" t="s">
        <v>111</v>
      </c>
      <c r="U190" s="19" t="str">
        <f t="shared" si="33"/>
        <v>31-4-35-G5-27 CT</v>
      </c>
      <c r="V190" s="20">
        <f t="shared" si="34"/>
        <v>633</v>
      </c>
      <c r="W190" s="20">
        <f>IF(O190=1,(N190/M190),N190+VLOOKUP(P190,Input_Mkt_Price!B:C,2,FALSE))</f>
        <v>68.032786885245898</v>
      </c>
      <c r="X190" s="20">
        <f>VLOOKUP(U190,Input_Preços_Diferencial!B:R,MATCH($Q190,Input_Preços_Diferencial!$B$4:$R$4,0),FALSE)</f>
        <v>5.25</v>
      </c>
      <c r="Y190" s="20">
        <f>VLOOKUP(P190,Input_Mkt_Price!B:C,2,FALSE)+X190</f>
        <v>80.25</v>
      </c>
      <c r="Z190" s="22">
        <f t="shared" si="35"/>
        <v>12978.950032786892</v>
      </c>
      <c r="AA190" s="194">
        <f>IF(O190&lt;&gt;2,(N190/M190)-VLOOKUP(P190,Input_Mkt_Price!B:C,2,FALSE),N190)</f>
        <v>-6.9672131147541023</v>
      </c>
      <c r="AB190" s="232">
        <f t="shared" si="36"/>
        <v>-696.72131147541018</v>
      </c>
      <c r="AC190" s="230">
        <f t="shared" si="28"/>
        <v>525</v>
      </c>
      <c r="AD190" s="340">
        <f t="shared" si="37"/>
        <v>-13955.2446</v>
      </c>
      <c r="AE190" s="340">
        <f>VLOOKUP(P190,Input_Mkt_Price!B:C,2,FALSE)*E190</f>
        <v>7500</v>
      </c>
      <c r="AF190" s="232">
        <f t="shared" si="30"/>
        <v>-548945.4</v>
      </c>
      <c r="AG190" s="45">
        <f t="shared" si="31"/>
        <v>51201.327942000004</v>
      </c>
      <c r="AH190" s="244"/>
      <c r="BD190" s="232">
        <v>12978.950032786894</v>
      </c>
      <c r="BE190" s="238">
        <f t="shared" si="32"/>
        <v>0</v>
      </c>
      <c r="BG190" s="232"/>
    </row>
    <row r="191" spans="1:59" x14ac:dyDescent="0.2">
      <c r="B191" s="16" t="s">
        <v>1593</v>
      </c>
      <c r="C191" s="18">
        <v>43230</v>
      </c>
      <c r="D191" s="18" t="s">
        <v>1602</v>
      </c>
      <c r="E191" s="227">
        <v>300</v>
      </c>
      <c r="F191" s="11">
        <v>0.66721774839363202</v>
      </c>
      <c r="G191" s="11">
        <v>0.56287869705000704</v>
      </c>
      <c r="H191" s="11">
        <v>5.7518771413244144E-2</v>
      </c>
      <c r="I191" s="11">
        <v>3.8698249117432879</v>
      </c>
      <c r="J191" s="227">
        <v>5.16</v>
      </c>
      <c r="K191" s="244">
        <v>3.7273999999999998</v>
      </c>
      <c r="L191" s="230" t="s">
        <v>1834</v>
      </c>
      <c r="M191" s="243">
        <v>1</v>
      </c>
      <c r="N191" s="230">
        <v>74.8</v>
      </c>
      <c r="O191" s="3">
        <v>1</v>
      </c>
      <c r="P191" s="3" t="s">
        <v>10</v>
      </c>
      <c r="Q191" s="3" t="s">
        <v>1536</v>
      </c>
      <c r="R191" s="3" t="s">
        <v>61</v>
      </c>
      <c r="S191" s="3" t="s">
        <v>110</v>
      </c>
      <c r="T191" s="3" t="s">
        <v>111</v>
      </c>
      <c r="U191" s="19" t="str">
        <f t="shared" si="33"/>
        <v>31-4-35-G5-27 CT</v>
      </c>
      <c r="V191" s="20">
        <f t="shared" si="34"/>
        <v>1548</v>
      </c>
      <c r="W191" s="20">
        <f>IF(O191=1,(N191/M191),N191+VLOOKUP(P191,Input_Mkt_Price!B:C,2,FALSE))</f>
        <v>74.8</v>
      </c>
      <c r="X191" s="20">
        <f>VLOOKUP(U191,Input_Preços_Diferencial!B:R,MATCH($Q191,Input_Preços_Diferencial!$B$4:$R$4,0),FALSE)</f>
        <v>6.5</v>
      </c>
      <c r="Y191" s="20">
        <f>VLOOKUP(P191,Input_Mkt_Price!B:C,2,FALSE)+X191</f>
        <v>81.5</v>
      </c>
      <c r="Z191" s="22">
        <f t="shared" si="35"/>
        <v>10185.25200000002</v>
      </c>
      <c r="AA191" s="194">
        <f>IF(O191&lt;&gt;2,(N191/M191)-VLOOKUP(P191,Input_Mkt_Price!B:C,2,FALSE),N191)</f>
        <v>-0.20000000000000284</v>
      </c>
      <c r="AB191" s="232">
        <f t="shared" si="36"/>
        <v>-60.000000000000853</v>
      </c>
      <c r="AC191" s="230">
        <f t="shared" si="28"/>
        <v>1950</v>
      </c>
      <c r="AD191" s="340">
        <f t="shared" si="37"/>
        <v>-34127.517599999999</v>
      </c>
      <c r="AE191" s="340">
        <f>VLOOKUP(P191,Input_Mkt_Price!B:C,2,FALSE)*E191</f>
        <v>22500</v>
      </c>
      <c r="AF191" s="232">
        <f t="shared" si="30"/>
        <v>0</v>
      </c>
      <c r="AG191" s="45">
        <f t="shared" si="31"/>
        <v>127205.75509919999</v>
      </c>
      <c r="AH191" s="244"/>
      <c r="BD191" s="232">
        <v>10185.252000000022</v>
      </c>
      <c r="BE191" s="238">
        <f t="shared" si="32"/>
        <v>0</v>
      </c>
      <c r="BG191" s="232"/>
    </row>
    <row r="192" spans="1:59" x14ac:dyDescent="0.2">
      <c r="B192" s="16" t="s">
        <v>3573</v>
      </c>
      <c r="C192" s="18">
        <v>43234</v>
      </c>
      <c r="D192" s="18" t="s">
        <v>1595</v>
      </c>
      <c r="E192" s="3">
        <v>108</v>
      </c>
      <c r="F192" s="11">
        <v>0.65793318395831302</v>
      </c>
      <c r="G192" s="11">
        <v>0.55504604639793598</v>
      </c>
      <c r="H192" s="11">
        <v>5.6718377927440798E-2</v>
      </c>
      <c r="I192" s="11">
        <v>3.23997874573943</v>
      </c>
      <c r="J192" s="11">
        <v>4.51</v>
      </c>
      <c r="K192" s="244">
        <v>3.78</v>
      </c>
      <c r="L192" s="230" t="s">
        <v>1835</v>
      </c>
      <c r="M192" s="243">
        <v>3.7856999999999998</v>
      </c>
      <c r="N192" s="230">
        <v>264</v>
      </c>
      <c r="O192" s="3">
        <v>1</v>
      </c>
      <c r="P192" s="3" t="s">
        <v>10</v>
      </c>
      <c r="Q192" s="3" t="s">
        <v>1532</v>
      </c>
      <c r="R192" s="3" t="s">
        <v>61</v>
      </c>
      <c r="S192" s="230" t="s">
        <v>110</v>
      </c>
      <c r="T192" s="230" t="s">
        <v>111</v>
      </c>
      <c r="U192" s="19" t="str">
        <f t="shared" ref="U192" si="38">S192&amp;" "&amp;T192</f>
        <v>31-4-35-G5-27 CT</v>
      </c>
      <c r="V192" s="20">
        <f t="shared" ref="V192" si="39">J192*E192</f>
        <v>487.08</v>
      </c>
      <c r="W192" s="20">
        <f>IF(O192=1,(N192/M192),N192+VLOOKUP(P192,Input_Mkt_Price!B:C,2,FALSE))</f>
        <v>69.736112211744199</v>
      </c>
      <c r="X192" s="20">
        <f>VLOOKUP(U192,Input_Preços_Diferencial!B:R,MATCH($Q192,Input_Preços_Diferencial!$B$4:$R$4,0),FALSE)</f>
        <v>5.25</v>
      </c>
      <c r="Y192" s="20">
        <f>VLOOKUP(P192,Input_Mkt_Price!B:C,2,FALSE)+X192</f>
        <v>80.25</v>
      </c>
      <c r="Z192" s="22">
        <f t="shared" si="35"/>
        <v>14295.064699427836</v>
      </c>
      <c r="AA192" s="194">
        <f>IF(O192&lt;&gt;2,(N192/M192)-VLOOKUP(P192,Input_Mkt_Price!B:C,2,FALSE),N192)</f>
        <v>-5.2638877882558006</v>
      </c>
      <c r="AB192" s="232">
        <f t="shared" ref="AB192" si="40">AA192*E192</f>
        <v>-568.49988113162647</v>
      </c>
      <c r="AC192" s="230">
        <f t="shared" ref="AC192" si="41">X192*E192</f>
        <v>567</v>
      </c>
      <c r="AD192" s="340">
        <f t="shared" ref="AD192" si="42">-J192*E192*22.0462</f>
        <v>-10738.263095999999</v>
      </c>
      <c r="AE192" s="340">
        <f>VLOOKUP(P192,Input_Mkt_Price!B:C,2,FALSE)*E192</f>
        <v>8100</v>
      </c>
      <c r="AF192" s="232">
        <f t="shared" ref="AF192" si="43">IF(M192&lt;&gt;1,N192*E192*22.046,0)*-1</f>
        <v>-628575.55200000003</v>
      </c>
      <c r="AG192" s="45">
        <f t="shared" ref="AG192" si="44">((E192*J192)*22.046)*K192</f>
        <v>40590.266270399996</v>
      </c>
      <c r="AH192" s="244"/>
      <c r="BD192" s="232">
        <v>14295.064699427838</v>
      </c>
      <c r="BE192" s="238">
        <f t="shared" si="32"/>
        <v>0</v>
      </c>
    </row>
    <row r="193" spans="2:57" x14ac:dyDescent="0.2">
      <c r="B193" s="16" t="s">
        <v>3574</v>
      </c>
      <c r="C193" s="18">
        <v>43234</v>
      </c>
      <c r="D193" s="18" t="s">
        <v>1597</v>
      </c>
      <c r="E193" s="3">
        <v>600</v>
      </c>
      <c r="F193" s="11">
        <v>0.67765325214234995</v>
      </c>
      <c r="G193" s="11">
        <v>0.57168230391939956</v>
      </c>
      <c r="H193" s="11">
        <v>5.8418383805374979E-2</v>
      </c>
      <c r="I193" s="11">
        <v>3.7325967675711986</v>
      </c>
      <c r="J193" s="11">
        <v>5.04</v>
      </c>
      <c r="K193" s="244">
        <v>3.67</v>
      </c>
      <c r="L193" s="230" t="s">
        <v>1834</v>
      </c>
      <c r="M193" s="243">
        <v>1</v>
      </c>
      <c r="N193" s="230">
        <v>74.5</v>
      </c>
      <c r="O193" s="3">
        <v>1</v>
      </c>
      <c r="P193" s="3" t="s">
        <v>6</v>
      </c>
      <c r="Q193" s="230" t="s">
        <v>109</v>
      </c>
      <c r="R193" s="230" t="s">
        <v>61</v>
      </c>
      <c r="S193" s="230" t="s">
        <v>110</v>
      </c>
      <c r="T193" s="230" t="s">
        <v>111</v>
      </c>
      <c r="U193" s="19" t="str">
        <f t="shared" ref="U193:U194" si="45">S193&amp;" "&amp;T193</f>
        <v>31-4-35-G5-27 CT</v>
      </c>
      <c r="V193" s="20">
        <f t="shared" ref="V193:V194" si="46">J193*E193</f>
        <v>3024</v>
      </c>
      <c r="W193" s="20">
        <f>IF(O193=1,(N193/M193),N193+VLOOKUP(P193,Input_Mkt_Price!B:C,2,FALSE))</f>
        <v>74.5</v>
      </c>
      <c r="X193" s="20">
        <f>VLOOKUP(U193,Input_Preços_Diferencial!B:R,MATCH($Q193,Input_Preços_Diferencial!$B$4:$R$4,0),FALSE)</f>
        <v>5.25</v>
      </c>
      <c r="Y193" s="20">
        <f>VLOOKUP(P193,Input_Mkt_Price!B:C,2,FALSE)+X193</f>
        <v>85.36</v>
      </c>
      <c r="Z193" s="22">
        <f t="shared" si="35"/>
        <v>76984.631999999998</v>
      </c>
      <c r="AA193" s="194">
        <f>IF(O193&lt;&gt;2,(N193/M193)-VLOOKUP(P193,Input_Mkt_Price!B:C,2,FALSE),N193)</f>
        <v>-5.6099999999999994</v>
      </c>
      <c r="AB193" s="232">
        <f t="shared" ref="AB193:AB194" si="47">AA193*E193</f>
        <v>-3365.9999999999995</v>
      </c>
      <c r="AC193" s="230">
        <f t="shared" ref="AC193:AC194" si="48">X193*E193</f>
        <v>3150</v>
      </c>
      <c r="AD193" s="340">
        <f t="shared" ref="AD193:AD194" si="49">-J193*E193*22.0462</f>
        <v>-66667.708799999993</v>
      </c>
      <c r="AE193" s="340">
        <f>VLOOKUP(P193,Input_Mkt_Price!B:C,2,FALSE)*E193</f>
        <v>48066</v>
      </c>
      <c r="AF193" s="232">
        <f t="shared" ref="AF193:AF194" si="50">IF(M193&lt;&gt;1,N193*E193*22.046,0)*-1</f>
        <v>0</v>
      </c>
      <c r="AG193" s="45">
        <f t="shared" ref="AG193:AG194" si="51">((E193*J193)*22.046)*K193</f>
        <v>244668.27167999998</v>
      </c>
      <c r="AH193" s="244"/>
      <c r="BD193" s="232">
        <v>76984.632000000012</v>
      </c>
      <c r="BE193" s="238">
        <f t="shared" si="32"/>
        <v>0</v>
      </c>
    </row>
    <row r="194" spans="2:57" x14ac:dyDescent="0.2">
      <c r="B194" s="16" t="s">
        <v>3575</v>
      </c>
      <c r="C194" s="18">
        <v>43234</v>
      </c>
      <c r="D194" s="18" t="s">
        <v>3576</v>
      </c>
      <c r="E194" s="3">
        <v>100</v>
      </c>
      <c r="F194" s="11">
        <v>0.65366190116498601</v>
      </c>
      <c r="G194" s="11">
        <v>0.55144270386211702</v>
      </c>
      <c r="H194" s="11">
        <v>5.6350163893533298E-2</v>
      </c>
      <c r="I194" s="11">
        <v>2.6288050012083999</v>
      </c>
      <c r="J194" s="11">
        <v>3.89</v>
      </c>
      <c r="K194" s="244">
        <v>3.8047</v>
      </c>
      <c r="L194" s="230" t="s">
        <v>1835</v>
      </c>
      <c r="M194" s="243">
        <v>3.8047</v>
      </c>
      <c r="N194" s="230">
        <v>278</v>
      </c>
      <c r="O194" s="3">
        <v>1</v>
      </c>
      <c r="P194" s="3" t="s">
        <v>10</v>
      </c>
      <c r="Q194" s="230" t="s">
        <v>1536</v>
      </c>
      <c r="R194" s="230" t="s">
        <v>61</v>
      </c>
      <c r="S194" s="230" t="s">
        <v>110</v>
      </c>
      <c r="T194" s="230" t="s">
        <v>111</v>
      </c>
      <c r="U194" s="19" t="str">
        <f t="shared" si="45"/>
        <v>31-4-35-G5-27 CT</v>
      </c>
      <c r="V194" s="20">
        <f t="shared" si="46"/>
        <v>389</v>
      </c>
      <c r="W194" s="20">
        <f>IF(O194=1,(N194/M194),N194+VLOOKUP(P194,Input_Mkt_Price!B:C,2,FALSE))</f>
        <v>73.067521749415192</v>
      </c>
      <c r="X194" s="20">
        <f>VLOOKUP(U194,Input_Preços_Diferencial!B:R,MATCH($Q194,Input_Preços_Diferencial!$B$4:$R$4,0),FALSE)</f>
        <v>6.5</v>
      </c>
      <c r="Y194" s="20">
        <f>VLOOKUP(P194,Input_Mkt_Price!B:C,2,FALSE)+X194</f>
        <v>81.5</v>
      </c>
      <c r="Z194" s="22">
        <f t="shared" ref="Z194" si="52">((Y194-W194)*E194-V194)*22.046</f>
        <v>10014.347551239267</v>
      </c>
      <c r="AA194" s="194">
        <f>IF(O194&lt;&gt;2,(N194/M194)-VLOOKUP(P194,Input_Mkt_Price!B:C,2,FALSE),N194)</f>
        <v>-1.9324782505848077</v>
      </c>
      <c r="AB194" s="232">
        <f t="shared" si="47"/>
        <v>-193.24782505848077</v>
      </c>
      <c r="AC194" s="230">
        <f t="shared" si="48"/>
        <v>650</v>
      </c>
      <c r="AD194" s="340">
        <f t="shared" si="49"/>
        <v>-8575.9717999999993</v>
      </c>
      <c r="AE194" s="340">
        <f>VLOOKUP(P194,Input_Mkt_Price!B:C,2,FALSE)*E194</f>
        <v>7500</v>
      </c>
      <c r="AF194" s="232">
        <f t="shared" si="50"/>
        <v>-612878.79999999993</v>
      </c>
      <c r="AG194" s="45">
        <f t="shared" si="51"/>
        <v>32628.7039018</v>
      </c>
      <c r="AH194" s="244"/>
      <c r="BD194" s="232">
        <v>10014.347551239269</v>
      </c>
      <c r="BE194" s="238">
        <f t="shared" si="32"/>
        <v>0</v>
      </c>
    </row>
    <row r="195" spans="2:57" x14ac:dyDescent="0.2">
      <c r="B195" s="16" t="s">
        <v>3591</v>
      </c>
      <c r="C195" s="18">
        <v>43235</v>
      </c>
      <c r="D195" s="18" t="s">
        <v>3592</v>
      </c>
      <c r="E195" s="3">
        <v>400</v>
      </c>
      <c r="F195" s="11">
        <v>0.6545048253493404</v>
      </c>
      <c r="G195" s="11">
        <v>0.55215381214384884</v>
      </c>
      <c r="H195" s="11">
        <v>5.6422829771494869E-2</v>
      </c>
      <c r="I195" s="11">
        <v>2.7933497476294455</v>
      </c>
      <c r="J195" s="11">
        <v>4.0599999999999996</v>
      </c>
      <c r="K195" s="244">
        <v>3.7997999999999998</v>
      </c>
      <c r="L195" s="230" t="s">
        <v>1835</v>
      </c>
      <c r="M195" s="243">
        <v>3.7909000000000002</v>
      </c>
      <c r="N195" s="230">
        <v>270</v>
      </c>
      <c r="O195" s="3">
        <v>1</v>
      </c>
      <c r="P195" s="3" t="s">
        <v>10</v>
      </c>
      <c r="Q195" s="3" t="s">
        <v>1532</v>
      </c>
      <c r="R195" s="337" t="s">
        <v>61</v>
      </c>
      <c r="S195" s="337" t="s">
        <v>110</v>
      </c>
      <c r="T195" s="337" t="s">
        <v>111</v>
      </c>
      <c r="U195" s="19" t="str">
        <f t="shared" ref="U195:U216" si="53">S195&amp;" "&amp;T195</f>
        <v>31-4-35-G5-27 CT</v>
      </c>
      <c r="V195" s="20">
        <f t="shared" ref="V195:V216" si="54">J195*E195</f>
        <v>1623.9999999999998</v>
      </c>
      <c r="W195" s="20">
        <f>IF(O195=1,(N195/M195),N195+VLOOKUP(P195,Input_Mkt_Price!B:C,2,FALSE))</f>
        <v>71.223192381756306</v>
      </c>
      <c r="X195" s="20">
        <f>VLOOKUP(U195,Input_Preços_Diferencial!B:R,MATCH($Q195,Input_Preços_Diferencial!$B$4:$R$4,0),FALSE)</f>
        <v>5.25</v>
      </c>
      <c r="Y195" s="20">
        <f>VLOOKUP(P195,Input_Mkt_Price!B:C,2,FALSE)+X195</f>
        <v>80.25</v>
      </c>
      <c r="Z195" s="22">
        <f t="shared" ref="Z195:Z216" si="55">((Y195-W195)*E195-V195)*22.046</f>
        <v>43799.296300720205</v>
      </c>
      <c r="AA195" s="194">
        <f>IF(O195&lt;&gt;2,(N195/M195)-VLOOKUP(P195,Input_Mkt_Price!B:C,2,FALSE),N195)</f>
        <v>-3.7768076182436943</v>
      </c>
      <c r="AB195" s="232">
        <f t="shared" ref="AB195:AB216" si="56">AA195*E195</f>
        <v>-1510.7230472974777</v>
      </c>
      <c r="AC195" s="337">
        <f t="shared" ref="AC195:AC216" si="57">X195*E195</f>
        <v>2100</v>
      </c>
      <c r="AD195" s="340">
        <f t="shared" ref="AD195:AD216" si="58">-J195*E195*22.0462</f>
        <v>-35803.028799999993</v>
      </c>
      <c r="AE195" s="340">
        <f>VLOOKUP(P195,Input_Mkt_Price!B:C,2,FALSE)*E195</f>
        <v>30000</v>
      </c>
      <c r="AF195" s="232">
        <f t="shared" ref="AF195:AF216" si="59">IF(M195&lt;&gt;1,N195*E195*22.046,0)*-1</f>
        <v>-2380968</v>
      </c>
      <c r="AG195" s="45">
        <f t="shared" ref="AG195:AG216" si="60">((E195*J195)*22.046)*K195</f>
        <v>136043.11465919996</v>
      </c>
      <c r="BD195" s="232">
        <v>43799.296300720198</v>
      </c>
      <c r="BE195" s="238">
        <f t="shared" si="32"/>
        <v>0</v>
      </c>
    </row>
    <row r="196" spans="2:57" x14ac:dyDescent="0.2">
      <c r="B196" s="16" t="s">
        <v>3593</v>
      </c>
      <c r="C196" s="18">
        <v>43235</v>
      </c>
      <c r="D196" s="18" t="s">
        <v>1599</v>
      </c>
      <c r="E196" s="3">
        <v>600</v>
      </c>
      <c r="F196" s="11">
        <v>0.6656818617137108</v>
      </c>
      <c r="G196" s="11">
        <v>0.56158299126985989</v>
      </c>
      <c r="H196" s="11">
        <v>5.7386367389113006E-2</v>
      </c>
      <c r="I196" s="11">
        <v>3.2902782016422347</v>
      </c>
      <c r="J196" s="11">
        <v>4.57</v>
      </c>
      <c r="K196" s="244">
        <v>3.7360000000000002</v>
      </c>
      <c r="L196" s="230" t="s">
        <v>1835</v>
      </c>
      <c r="M196" s="243">
        <v>3.7170000000000001</v>
      </c>
      <c r="N196" s="230">
        <v>275</v>
      </c>
      <c r="O196" s="3">
        <v>1</v>
      </c>
      <c r="P196" s="3" t="s">
        <v>6</v>
      </c>
      <c r="Q196" s="3" t="s">
        <v>109</v>
      </c>
      <c r="R196" s="337" t="s">
        <v>61</v>
      </c>
      <c r="S196" s="337" t="s">
        <v>110</v>
      </c>
      <c r="T196" s="337" t="s">
        <v>111</v>
      </c>
      <c r="U196" s="19" t="str">
        <f t="shared" si="53"/>
        <v>31-4-35-G5-27 CT</v>
      </c>
      <c r="V196" s="20">
        <f t="shared" si="54"/>
        <v>2742</v>
      </c>
      <c r="W196" s="20">
        <f>IF(O196=1,(N196/M196),N196+VLOOKUP(P196,Input_Mkt_Price!B:C,2,FALSE))</f>
        <v>73.984396018294319</v>
      </c>
      <c r="X196" s="20">
        <f>VLOOKUP(U196,Input_Preços_Diferencial!B:R,MATCH($Q196,Input_Preços_Diferencial!$B$4:$R$4,0),FALSE)</f>
        <v>5.25</v>
      </c>
      <c r="Y196" s="20">
        <f>VLOOKUP(P196,Input_Mkt_Price!B:C,2,FALSE)+X196</f>
        <v>85.36</v>
      </c>
      <c r="Z196" s="22">
        <f t="shared" si="55"/>
        <v>90021.807228410064</v>
      </c>
      <c r="AA196" s="194">
        <f>IF(O196&lt;&gt;2,(N196/M196)-VLOOKUP(P196,Input_Mkt_Price!B:C,2,FALSE),N196)</f>
        <v>-6.1256039817056802</v>
      </c>
      <c r="AB196" s="232">
        <f t="shared" si="56"/>
        <v>-3675.362389023408</v>
      </c>
      <c r="AC196" s="337">
        <f t="shared" si="57"/>
        <v>3150</v>
      </c>
      <c r="AD196" s="340">
        <f t="shared" si="58"/>
        <v>-60450.680399999997</v>
      </c>
      <c r="AE196" s="340">
        <f>VLOOKUP(P196,Input_Mkt_Price!B:C,2,FALSE)*E196</f>
        <v>48066</v>
      </c>
      <c r="AF196" s="232">
        <f t="shared" si="59"/>
        <v>-3637590</v>
      </c>
      <c r="AG196" s="45">
        <f t="shared" si="60"/>
        <v>225841.69315199999</v>
      </c>
      <c r="BD196" s="232">
        <v>90021.807228410049</v>
      </c>
      <c r="BE196" s="238">
        <f t="shared" ref="BE196:BE216" si="61">BD196-Z196</f>
        <v>0</v>
      </c>
    </row>
    <row r="197" spans="2:57" x14ac:dyDescent="0.2">
      <c r="B197" s="16" t="s">
        <v>3594</v>
      </c>
      <c r="C197" s="18">
        <v>43235</v>
      </c>
      <c r="D197" s="18" t="s">
        <v>3595</v>
      </c>
      <c r="E197" s="3">
        <v>500</v>
      </c>
      <c r="F197" s="11">
        <v>0.6656818617137108</v>
      </c>
      <c r="G197" s="11">
        <v>0.56158299126985989</v>
      </c>
      <c r="H197" s="11">
        <v>5.7386367389113006E-2</v>
      </c>
      <c r="I197" s="11">
        <v>3.2781369536656952</v>
      </c>
      <c r="J197" s="11">
        <v>4.5599999999999996</v>
      </c>
      <c r="K197" s="244">
        <v>3.7360000000000002</v>
      </c>
      <c r="L197" s="230" t="s">
        <v>1835</v>
      </c>
      <c r="M197" s="243">
        <v>3.73</v>
      </c>
      <c r="N197" s="230">
        <v>274</v>
      </c>
      <c r="O197" s="3">
        <v>1</v>
      </c>
      <c r="P197" s="3" t="s">
        <v>6</v>
      </c>
      <c r="Q197" s="3" t="s">
        <v>109</v>
      </c>
      <c r="R197" s="337" t="s">
        <v>61</v>
      </c>
      <c r="S197" s="337" t="s">
        <v>110</v>
      </c>
      <c r="T197" s="337" t="s">
        <v>111</v>
      </c>
      <c r="U197" s="19" t="str">
        <f t="shared" si="53"/>
        <v>31-4-35-G5-27 CT</v>
      </c>
      <c r="V197" s="20">
        <f t="shared" si="54"/>
        <v>2280</v>
      </c>
      <c r="W197" s="20">
        <f>IF(O197=1,(N197/M197),N197+VLOOKUP(P197,Input_Mkt_Price!B:C,2,FALSE))</f>
        <v>73.458445040214471</v>
      </c>
      <c r="X197" s="20">
        <f>VLOOKUP(U197,Input_Preços_Diferencial!B:R,MATCH($Q197,Input_Preços_Diferencial!$B$4:$R$4,0),FALSE)</f>
        <v>5.25</v>
      </c>
      <c r="Y197" s="20">
        <f>VLOOKUP(P197,Input_Mkt_Price!B:C,2,FALSE)+X197</f>
        <v>85.36</v>
      </c>
      <c r="Z197" s="22">
        <f t="shared" si="55"/>
        <v>80925.960321715873</v>
      </c>
      <c r="AA197" s="194">
        <f>IF(O197&lt;&gt;2,(N197/M197)-VLOOKUP(P197,Input_Mkt_Price!B:C,2,FALSE),N197)</f>
        <v>-6.6515549597855284</v>
      </c>
      <c r="AB197" s="232">
        <f t="shared" si="56"/>
        <v>-3325.7774798927639</v>
      </c>
      <c r="AC197" s="337">
        <f t="shared" si="57"/>
        <v>2625</v>
      </c>
      <c r="AD197" s="340">
        <f t="shared" si="58"/>
        <v>-50265.335999999996</v>
      </c>
      <c r="AE197" s="340">
        <f>VLOOKUP(P197,Input_Mkt_Price!B:C,2,FALSE)*E197</f>
        <v>40055</v>
      </c>
      <c r="AF197" s="232">
        <f t="shared" si="59"/>
        <v>-3020302</v>
      </c>
      <c r="AG197" s="45">
        <f t="shared" si="60"/>
        <v>187789.59168000001</v>
      </c>
      <c r="BD197" s="232">
        <v>80925.960321715887</v>
      </c>
      <c r="BE197" s="238">
        <f t="shared" si="61"/>
        <v>0</v>
      </c>
    </row>
    <row r="198" spans="2:57" x14ac:dyDescent="0.2">
      <c r="B198" s="16" t="s">
        <v>3596</v>
      </c>
      <c r="C198" s="18">
        <v>43235</v>
      </c>
      <c r="D198" s="18" t="s">
        <v>1627</v>
      </c>
      <c r="E198" s="3">
        <v>786</v>
      </c>
      <c r="F198" s="11">
        <v>0.64543429756109816</v>
      </c>
      <c r="G198" s="11">
        <v>0.54450172723559542</v>
      </c>
      <c r="H198" s="11">
        <v>5.5640887720784321E-2</v>
      </c>
      <c r="I198" s="11">
        <v>3.4020954025905019</v>
      </c>
      <c r="J198" s="11">
        <v>4.6500000000000004</v>
      </c>
      <c r="K198" s="244">
        <v>3.8532000000000002</v>
      </c>
      <c r="L198" s="230" t="s">
        <v>1834</v>
      </c>
      <c r="M198" s="243">
        <v>1</v>
      </c>
      <c r="N198" s="230">
        <v>-0.75</v>
      </c>
      <c r="O198" s="3">
        <v>2</v>
      </c>
      <c r="P198" s="3" t="s">
        <v>10</v>
      </c>
      <c r="Q198" s="3" t="s">
        <v>1536</v>
      </c>
      <c r="R198" s="337" t="s">
        <v>61</v>
      </c>
      <c r="S198" s="337" t="s">
        <v>110</v>
      </c>
      <c r="T198" s="337" t="s">
        <v>111</v>
      </c>
      <c r="U198" s="19" t="str">
        <f t="shared" si="53"/>
        <v>31-4-35-G5-27 CT</v>
      </c>
      <c r="V198" s="20">
        <f t="shared" si="54"/>
        <v>3654.9</v>
      </c>
      <c r="W198" s="20">
        <f>IF(O198=1,(N198/M198),N198+VLOOKUP(P198,Input_Mkt_Price!B:C,2,FALSE))</f>
        <v>74.25</v>
      </c>
      <c r="X198" s="20">
        <f>VLOOKUP(U198,Input_Preços_Diferencial!B:R,MATCH($Q198,Input_Preços_Diferencial!$B$4:$R$4,0),FALSE)</f>
        <v>6.5</v>
      </c>
      <c r="Y198" s="20">
        <f>VLOOKUP(P198,Input_Mkt_Price!B:C,2,FALSE)+X198</f>
        <v>81.5</v>
      </c>
      <c r="Z198" s="22">
        <f t="shared" si="55"/>
        <v>45053.205599999994</v>
      </c>
      <c r="AA198" s="194">
        <f>IF(O198&lt;&gt;2,(N198/M198)-VLOOKUP(P198,Input_Mkt_Price!B:C,2,FALSE),N198)</f>
        <v>-0.75</v>
      </c>
      <c r="AB198" s="232">
        <f t="shared" si="56"/>
        <v>-589.5</v>
      </c>
      <c r="AC198" s="337">
        <f t="shared" si="57"/>
        <v>5109</v>
      </c>
      <c r="AD198" s="340">
        <f t="shared" si="58"/>
        <v>-80576.65638</v>
      </c>
      <c r="AE198" s="340">
        <f>VLOOKUP(P198,Input_Mkt_Price!B:C,2,FALSE)*E198</f>
        <v>58950</v>
      </c>
      <c r="AF198" s="232">
        <f t="shared" si="59"/>
        <v>0</v>
      </c>
      <c r="AG198" s="45">
        <f t="shared" si="60"/>
        <v>310475.15575127996</v>
      </c>
      <c r="BD198" s="232">
        <v>45053.205600000001</v>
      </c>
      <c r="BE198" s="238">
        <f t="shared" si="61"/>
        <v>0</v>
      </c>
    </row>
    <row r="199" spans="2:57" x14ac:dyDescent="0.2">
      <c r="B199" s="16" t="s">
        <v>3597</v>
      </c>
      <c r="C199" s="18">
        <v>43235</v>
      </c>
      <c r="D199" s="18" t="s">
        <v>1627</v>
      </c>
      <c r="E199" s="3">
        <v>1400</v>
      </c>
      <c r="F199" s="11">
        <v>0.64543429756109805</v>
      </c>
      <c r="G199" s="11">
        <v>0.54450172723559498</v>
      </c>
      <c r="H199" s="11">
        <v>5.56408877207843E-2</v>
      </c>
      <c r="I199" s="11">
        <v>5.3209242974771902</v>
      </c>
      <c r="J199" s="11">
        <v>6.57</v>
      </c>
      <c r="K199" s="244">
        <v>3.8532000000000002</v>
      </c>
      <c r="L199" s="230" t="s">
        <v>1834</v>
      </c>
      <c r="M199" s="243">
        <v>1</v>
      </c>
      <c r="N199" s="230">
        <v>-5</v>
      </c>
      <c r="O199" s="3">
        <v>2</v>
      </c>
      <c r="P199" s="3" t="s">
        <v>10</v>
      </c>
      <c r="Q199" s="3" t="s">
        <v>1532</v>
      </c>
      <c r="R199" s="337" t="s">
        <v>61</v>
      </c>
      <c r="S199" s="337" t="s">
        <v>110</v>
      </c>
      <c r="T199" s="337" t="s">
        <v>111</v>
      </c>
      <c r="U199" s="19" t="str">
        <f t="shared" si="53"/>
        <v>31-4-35-G5-27 CT</v>
      </c>
      <c r="V199" s="20">
        <f t="shared" si="54"/>
        <v>9198</v>
      </c>
      <c r="W199" s="20">
        <f>IF(O199=1,(N199/M199),N199+VLOOKUP(P199,Input_Mkt_Price!B:C,2,FALSE))</f>
        <v>70</v>
      </c>
      <c r="X199" s="20">
        <f>VLOOKUP(U199,Input_Preços_Diferencial!B:R,MATCH($Q199,Input_Preços_Diferencial!$B$4:$R$4,0),FALSE)</f>
        <v>5.25</v>
      </c>
      <c r="Y199" s="20">
        <f>VLOOKUP(P199,Input_Mkt_Price!B:C,2,FALSE)+X199</f>
        <v>80.25</v>
      </c>
      <c r="Z199" s="22">
        <f t="shared" si="55"/>
        <v>113580.992</v>
      </c>
      <c r="AA199" s="194">
        <f>IF(O199&lt;&gt;2,(N199/M199)-VLOOKUP(P199,Input_Mkt_Price!B:C,2,FALSE),N199)</f>
        <v>-5</v>
      </c>
      <c r="AB199" s="232">
        <f t="shared" si="56"/>
        <v>-7000</v>
      </c>
      <c r="AC199" s="337">
        <f t="shared" si="57"/>
        <v>7350</v>
      </c>
      <c r="AD199" s="340">
        <f t="shared" si="58"/>
        <v>-202780.94759999998</v>
      </c>
      <c r="AE199" s="340">
        <f>VLOOKUP(P199,Input_Mkt_Price!B:C,2,FALSE)*E199</f>
        <v>105000</v>
      </c>
      <c r="AF199" s="232">
        <f t="shared" si="59"/>
        <v>0</v>
      </c>
      <c r="AG199" s="45">
        <f t="shared" si="60"/>
        <v>781348.45894560008</v>
      </c>
      <c r="BD199" s="232">
        <v>113580.99199999997</v>
      </c>
      <c r="BE199" s="238">
        <f t="shared" si="61"/>
        <v>0</v>
      </c>
    </row>
    <row r="200" spans="2:57" x14ac:dyDescent="0.2">
      <c r="B200" s="16" t="s">
        <v>3598</v>
      </c>
      <c r="C200" s="18">
        <v>43235</v>
      </c>
      <c r="D200" s="18" t="s">
        <v>1627</v>
      </c>
      <c r="E200" s="3">
        <v>117</v>
      </c>
      <c r="F200" s="11">
        <v>0.64543429756109816</v>
      </c>
      <c r="G200" s="11">
        <v>0.54450172723559542</v>
      </c>
      <c r="H200" s="11">
        <v>5.5640887720784321E-2</v>
      </c>
      <c r="I200" s="11">
        <v>3.778798007721631</v>
      </c>
      <c r="J200" s="11">
        <v>5.0199999999999996</v>
      </c>
      <c r="K200" s="244">
        <v>3.8532000000000002</v>
      </c>
      <c r="L200" s="230" t="s">
        <v>1834</v>
      </c>
      <c r="M200" s="243">
        <v>1</v>
      </c>
      <c r="N200" s="230">
        <v>-0.75</v>
      </c>
      <c r="O200" s="3">
        <v>2</v>
      </c>
      <c r="P200" s="3" t="s">
        <v>10</v>
      </c>
      <c r="Q200" s="3" t="s">
        <v>1532</v>
      </c>
      <c r="R200" s="337" t="s">
        <v>61</v>
      </c>
      <c r="S200" s="337" t="s">
        <v>110</v>
      </c>
      <c r="T200" s="337" t="s">
        <v>111</v>
      </c>
      <c r="U200" s="19" t="str">
        <f t="shared" si="53"/>
        <v>31-4-35-G5-27 CT</v>
      </c>
      <c r="V200" s="20">
        <f t="shared" si="54"/>
        <v>587.33999999999992</v>
      </c>
      <c r="W200" s="20">
        <f>IF(O200=1,(N200/M200),N200+VLOOKUP(P200,Input_Mkt_Price!B:C,2,FALSE))</f>
        <v>74.25</v>
      </c>
      <c r="X200" s="20">
        <f>VLOOKUP(U200,Input_Preços_Diferencial!B:R,MATCH($Q200,Input_Preços_Diferencial!$B$4:$R$4,0),FALSE)</f>
        <v>5.25</v>
      </c>
      <c r="Y200" s="20">
        <f>VLOOKUP(P200,Input_Mkt_Price!B:C,2,FALSE)+X200</f>
        <v>80.25</v>
      </c>
      <c r="Z200" s="22">
        <f t="shared" si="55"/>
        <v>2527.7943600000017</v>
      </c>
      <c r="AA200" s="194">
        <f>IF(O200&lt;&gt;2,(N200/M200)-VLOOKUP(P200,Input_Mkt_Price!B:C,2,FALSE),N200)</f>
        <v>-0.75</v>
      </c>
      <c r="AB200" s="232">
        <f t="shared" si="56"/>
        <v>-87.75</v>
      </c>
      <c r="AC200" s="337">
        <f t="shared" si="57"/>
        <v>614.25</v>
      </c>
      <c r="AD200" s="340">
        <f t="shared" si="58"/>
        <v>-12948.615107999998</v>
      </c>
      <c r="AE200" s="340">
        <f>VLOOKUP(P200,Input_Mkt_Price!B:C,2,FALSE)*E200</f>
        <v>8775</v>
      </c>
      <c r="AF200" s="232">
        <f t="shared" si="59"/>
        <v>0</v>
      </c>
      <c r="AG200" s="45">
        <f t="shared" si="60"/>
        <v>49893.151106447993</v>
      </c>
      <c r="BD200" s="232">
        <v>2527.7943600000035</v>
      </c>
      <c r="BE200" s="238">
        <f t="shared" si="61"/>
        <v>0</v>
      </c>
    </row>
    <row r="201" spans="2:57" x14ac:dyDescent="0.2">
      <c r="B201" s="16" t="s">
        <v>3599</v>
      </c>
      <c r="C201" s="18">
        <v>43235</v>
      </c>
      <c r="D201" s="18" t="s">
        <v>1627</v>
      </c>
      <c r="E201" s="3">
        <v>127.5</v>
      </c>
      <c r="F201" s="11">
        <v>0.64543429756109816</v>
      </c>
      <c r="G201" s="11">
        <v>0.54450172723559542</v>
      </c>
      <c r="H201" s="11">
        <v>5.5640887720784321E-2</v>
      </c>
      <c r="I201" s="11">
        <v>3.9318334410561517</v>
      </c>
      <c r="J201" s="11">
        <v>5.18</v>
      </c>
      <c r="K201" s="244">
        <v>3.8532000000000002</v>
      </c>
      <c r="L201" s="230" t="s">
        <v>1834</v>
      </c>
      <c r="M201" s="243">
        <v>1</v>
      </c>
      <c r="N201" s="230">
        <v>-0.75</v>
      </c>
      <c r="O201" s="3">
        <v>2</v>
      </c>
      <c r="P201" s="3" t="s">
        <v>10</v>
      </c>
      <c r="Q201" s="3" t="s">
        <v>1532</v>
      </c>
      <c r="R201" s="337" t="s">
        <v>61</v>
      </c>
      <c r="S201" s="337" t="s">
        <v>110</v>
      </c>
      <c r="T201" s="337" t="s">
        <v>111</v>
      </c>
      <c r="U201" s="19" t="str">
        <f t="shared" si="53"/>
        <v>31-4-35-G5-27 CT</v>
      </c>
      <c r="V201" s="20">
        <f t="shared" si="54"/>
        <v>660.44999999999993</v>
      </c>
      <c r="W201" s="20">
        <f>IF(O201=1,(N201/M201),N201+VLOOKUP(P201,Input_Mkt_Price!B:C,2,FALSE))</f>
        <v>74.25</v>
      </c>
      <c r="X201" s="20">
        <f>VLOOKUP(U201,Input_Preços_Diferencial!B:R,MATCH($Q201,Input_Preços_Diferencial!$B$4:$R$4,0),FALSE)</f>
        <v>5.25</v>
      </c>
      <c r="Y201" s="20">
        <f>VLOOKUP(P201,Input_Mkt_Price!B:C,2,FALSE)+X201</f>
        <v>80.25</v>
      </c>
      <c r="Z201" s="22">
        <f t="shared" si="55"/>
        <v>2304.9093000000016</v>
      </c>
      <c r="AA201" s="194">
        <f>IF(O201&lt;&gt;2,(N201/M201)-VLOOKUP(P201,Input_Mkt_Price!B:C,2,FALSE),N201)</f>
        <v>-0.75</v>
      </c>
      <c r="AB201" s="232">
        <f t="shared" si="56"/>
        <v>-95.625</v>
      </c>
      <c r="AC201" s="337">
        <f t="shared" si="57"/>
        <v>669.375</v>
      </c>
      <c r="AD201" s="340">
        <f t="shared" si="58"/>
        <v>-14560.412789999998</v>
      </c>
      <c r="AE201" s="340">
        <f>VLOOKUP(P201,Input_Mkt_Price!B:C,2,FALSE)*E201</f>
        <v>9562.5</v>
      </c>
      <c r="AF201" s="232">
        <f t="shared" si="59"/>
        <v>0</v>
      </c>
      <c r="AG201" s="45">
        <f t="shared" si="60"/>
        <v>56103.67359323999</v>
      </c>
      <c r="BD201" s="232">
        <v>2304.9093000000048</v>
      </c>
      <c r="BE201" s="238">
        <f t="shared" si="61"/>
        <v>0</v>
      </c>
    </row>
    <row r="202" spans="2:57" x14ac:dyDescent="0.2">
      <c r="B202" s="16" t="s">
        <v>3600</v>
      </c>
      <c r="C202" s="18">
        <v>43235</v>
      </c>
      <c r="D202" s="18" t="s">
        <v>1627</v>
      </c>
      <c r="E202" s="3">
        <v>250</v>
      </c>
      <c r="F202" s="11">
        <v>0.64543429756109816</v>
      </c>
      <c r="G202" s="11">
        <v>0.54450172723559542</v>
      </c>
      <c r="H202" s="11">
        <v>5.5640887720784321E-2</v>
      </c>
      <c r="I202" s="11">
        <v>3.5669027923353713</v>
      </c>
      <c r="J202" s="11">
        <v>4.8099999999999996</v>
      </c>
      <c r="K202" s="244">
        <v>3.8532000000000002</v>
      </c>
      <c r="L202" s="230" t="s">
        <v>1834</v>
      </c>
      <c r="M202" s="243">
        <v>1</v>
      </c>
      <c r="N202" s="230">
        <v>0</v>
      </c>
      <c r="O202" s="3">
        <v>2</v>
      </c>
      <c r="P202" s="3" t="s">
        <v>10</v>
      </c>
      <c r="Q202" s="3" t="s">
        <v>1532</v>
      </c>
      <c r="R202" s="337" t="s">
        <v>61</v>
      </c>
      <c r="S202" s="337" t="s">
        <v>110</v>
      </c>
      <c r="T202" s="337" t="s">
        <v>111</v>
      </c>
      <c r="U202" s="19" t="str">
        <f t="shared" si="53"/>
        <v>31-4-35-G5-27 CT</v>
      </c>
      <c r="V202" s="20">
        <f t="shared" si="54"/>
        <v>1202.5</v>
      </c>
      <c r="W202" s="20">
        <f>IF(O202=1,(N202/M202),N202+VLOOKUP(P202,Input_Mkt_Price!B:C,2,FALSE))</f>
        <v>75</v>
      </c>
      <c r="X202" s="20">
        <f>VLOOKUP(U202,Input_Preços_Diferencial!B:R,MATCH($Q202,Input_Preços_Diferencial!$B$4:$R$4,0),FALSE)</f>
        <v>5.25</v>
      </c>
      <c r="Y202" s="20">
        <f>VLOOKUP(P202,Input_Mkt_Price!B:C,2,FALSE)+X202</f>
        <v>80.25</v>
      </c>
      <c r="Z202" s="22">
        <f t="shared" si="55"/>
        <v>2425.06</v>
      </c>
      <c r="AA202" s="194">
        <f>IF(O202&lt;&gt;2,(N202/M202)-VLOOKUP(P202,Input_Mkt_Price!B:C,2,FALSE),N202)</f>
        <v>0</v>
      </c>
      <c r="AB202" s="232">
        <f t="shared" si="56"/>
        <v>0</v>
      </c>
      <c r="AC202" s="337">
        <f t="shared" si="57"/>
        <v>1312.5</v>
      </c>
      <c r="AD202" s="340">
        <f t="shared" si="58"/>
        <v>-26510.555499999999</v>
      </c>
      <c r="AE202" s="340">
        <f>VLOOKUP(P202,Input_Mkt_Price!B:C,2,FALSE)*E202</f>
        <v>18750</v>
      </c>
      <c r="AF202" s="232">
        <f t="shared" si="59"/>
        <v>0</v>
      </c>
      <c r="AG202" s="45">
        <f t="shared" si="60"/>
        <v>102149.54575799999</v>
      </c>
      <c r="BD202" s="232">
        <v>2425.0600000000013</v>
      </c>
      <c r="BE202" s="238">
        <f t="shared" si="61"/>
        <v>0</v>
      </c>
    </row>
    <row r="203" spans="2:57" x14ac:dyDescent="0.2">
      <c r="B203" s="16" t="s">
        <v>3601</v>
      </c>
      <c r="C203" s="18">
        <v>43235</v>
      </c>
      <c r="D203" s="18" t="s">
        <v>1627</v>
      </c>
      <c r="E203" s="3">
        <v>1350</v>
      </c>
      <c r="F203" s="11">
        <v>0.64543429756109816</v>
      </c>
      <c r="G203" s="11">
        <v>0.54450172723559542</v>
      </c>
      <c r="H203" s="11">
        <v>5.5640887720784321E-2</v>
      </c>
      <c r="I203" s="11">
        <v>2.8723573641248534</v>
      </c>
      <c r="J203" s="11">
        <v>4.12</v>
      </c>
      <c r="K203" s="244">
        <v>3.8532000000000002</v>
      </c>
      <c r="L203" s="230" t="s">
        <v>1834</v>
      </c>
      <c r="M203" s="243">
        <v>1</v>
      </c>
      <c r="N203" s="230">
        <v>-2.5</v>
      </c>
      <c r="O203" s="3">
        <v>2</v>
      </c>
      <c r="P203" s="3" t="s">
        <v>10</v>
      </c>
      <c r="Q203" s="3" t="s">
        <v>1532</v>
      </c>
      <c r="R203" s="337" t="s">
        <v>61</v>
      </c>
      <c r="S203" s="337" t="s">
        <v>110</v>
      </c>
      <c r="T203" s="337" t="s">
        <v>111</v>
      </c>
      <c r="U203" s="19" t="str">
        <f t="shared" si="53"/>
        <v>31-4-35-G5-27 CT</v>
      </c>
      <c r="V203" s="20">
        <f t="shared" si="54"/>
        <v>5562</v>
      </c>
      <c r="W203" s="20">
        <f>IF(O203=1,(N203/M203),N203+VLOOKUP(P203,Input_Mkt_Price!B:C,2,FALSE))</f>
        <v>72.5</v>
      </c>
      <c r="X203" s="20">
        <f>VLOOKUP(U203,Input_Preços_Diferencial!B:R,MATCH($Q203,Input_Preços_Diferencial!$B$4:$R$4,0),FALSE)</f>
        <v>5.25</v>
      </c>
      <c r="Y203" s="20">
        <f>VLOOKUP(P203,Input_Mkt_Price!B:C,2,FALSE)+X203</f>
        <v>80.25</v>
      </c>
      <c r="Z203" s="22">
        <f t="shared" si="55"/>
        <v>108036.423</v>
      </c>
      <c r="AA203" s="194">
        <f>IF(O203&lt;&gt;2,(N203/M203)-VLOOKUP(P203,Input_Mkt_Price!B:C,2,FALSE),N203)</f>
        <v>-2.5</v>
      </c>
      <c r="AB203" s="232">
        <f t="shared" si="56"/>
        <v>-3375</v>
      </c>
      <c r="AC203" s="337">
        <f t="shared" si="57"/>
        <v>7087.5</v>
      </c>
      <c r="AD203" s="340">
        <f t="shared" si="58"/>
        <v>-122620.9644</v>
      </c>
      <c r="AE203" s="340">
        <f>VLOOKUP(P203,Input_Mkt_Price!B:C,2,FALSE)*E203</f>
        <v>101250</v>
      </c>
      <c r="AF203" s="232">
        <f t="shared" si="59"/>
        <v>0</v>
      </c>
      <c r="AG203" s="45">
        <f t="shared" si="60"/>
        <v>472478.81372640003</v>
      </c>
      <c r="BD203" s="232">
        <v>108036.42299999997</v>
      </c>
      <c r="BE203" s="238">
        <f t="shared" si="61"/>
        <v>0</v>
      </c>
    </row>
    <row r="204" spans="2:57" x14ac:dyDescent="0.2">
      <c r="B204" s="16" t="s">
        <v>3602</v>
      </c>
      <c r="C204" s="18">
        <v>43235</v>
      </c>
      <c r="D204" s="18" t="s">
        <v>1627</v>
      </c>
      <c r="E204" s="3">
        <v>150</v>
      </c>
      <c r="F204" s="11">
        <v>0.64543429756109816</v>
      </c>
      <c r="G204" s="11">
        <v>0.54450172723559542</v>
      </c>
      <c r="H204" s="11">
        <v>5.5640887720784321E-2</v>
      </c>
      <c r="I204" s="11">
        <v>3.5669027923353713</v>
      </c>
      <c r="J204" s="11">
        <v>4.8099999999999996</v>
      </c>
      <c r="K204" s="244">
        <v>3.8532000000000002</v>
      </c>
      <c r="L204" s="230" t="s">
        <v>1834</v>
      </c>
      <c r="M204" s="243">
        <v>1</v>
      </c>
      <c r="N204" s="230">
        <v>0</v>
      </c>
      <c r="O204" s="3">
        <v>2</v>
      </c>
      <c r="P204" s="3" t="s">
        <v>10</v>
      </c>
      <c r="Q204" s="3" t="s">
        <v>1532</v>
      </c>
      <c r="R204" s="337" t="s">
        <v>61</v>
      </c>
      <c r="S204" s="337" t="s">
        <v>110</v>
      </c>
      <c r="T204" s="337" t="s">
        <v>111</v>
      </c>
      <c r="U204" s="19" t="str">
        <f t="shared" si="53"/>
        <v>31-4-35-G5-27 CT</v>
      </c>
      <c r="V204" s="20">
        <f t="shared" si="54"/>
        <v>721.49999999999989</v>
      </c>
      <c r="W204" s="20">
        <f>IF(O204=1,(N204/M204),N204+VLOOKUP(P204,Input_Mkt_Price!B:C,2,FALSE))</f>
        <v>75</v>
      </c>
      <c r="X204" s="20">
        <f>VLOOKUP(U204,Input_Preços_Diferencial!B:R,MATCH($Q204,Input_Preços_Diferencial!$B$4:$R$4,0),FALSE)</f>
        <v>5.25</v>
      </c>
      <c r="Y204" s="20">
        <f>VLOOKUP(P204,Input_Mkt_Price!B:C,2,FALSE)+X204</f>
        <v>80.25</v>
      </c>
      <c r="Z204" s="22">
        <f t="shared" si="55"/>
        <v>1455.0360000000026</v>
      </c>
      <c r="AA204" s="194">
        <f>IF(O204&lt;&gt;2,(N204/M204)-VLOOKUP(P204,Input_Mkt_Price!B:C,2,FALSE),N204)</f>
        <v>0</v>
      </c>
      <c r="AB204" s="232">
        <f t="shared" si="56"/>
        <v>0</v>
      </c>
      <c r="AC204" s="337">
        <f t="shared" si="57"/>
        <v>787.5</v>
      </c>
      <c r="AD204" s="340">
        <f t="shared" si="58"/>
        <v>-15906.333299999997</v>
      </c>
      <c r="AE204" s="340">
        <f>VLOOKUP(P204,Input_Mkt_Price!B:C,2,FALSE)*E204</f>
        <v>11250</v>
      </c>
      <c r="AF204" s="232">
        <f t="shared" si="59"/>
        <v>0</v>
      </c>
      <c r="AG204" s="45">
        <f t="shared" si="60"/>
        <v>61289.727454799991</v>
      </c>
      <c r="BD204" s="232">
        <v>1455.0360000000019</v>
      </c>
      <c r="BE204" s="238">
        <f t="shared" si="61"/>
        <v>0</v>
      </c>
    </row>
    <row r="205" spans="2:57" x14ac:dyDescent="0.2">
      <c r="B205" s="16" t="s">
        <v>3603</v>
      </c>
      <c r="C205" s="18">
        <v>43235</v>
      </c>
      <c r="D205" s="18" t="s">
        <v>1627</v>
      </c>
      <c r="E205" s="3">
        <v>200</v>
      </c>
      <c r="F205" s="11">
        <v>0.64543429756109816</v>
      </c>
      <c r="G205" s="11">
        <v>0.54450172723559542</v>
      </c>
      <c r="H205" s="11">
        <v>5.5640887720784321E-2</v>
      </c>
      <c r="I205" s="11">
        <v>3.5669027923353713</v>
      </c>
      <c r="J205" s="11">
        <v>4.8099999999999996</v>
      </c>
      <c r="K205" s="244">
        <v>3.8532000000000002</v>
      </c>
      <c r="L205" s="230" t="s">
        <v>1834</v>
      </c>
      <c r="M205" s="243">
        <v>1</v>
      </c>
      <c r="N205" s="230">
        <v>0</v>
      </c>
      <c r="O205" s="3">
        <v>2</v>
      </c>
      <c r="P205" s="3" t="s">
        <v>10</v>
      </c>
      <c r="Q205" s="3" t="s">
        <v>1532</v>
      </c>
      <c r="R205" s="337" t="s">
        <v>61</v>
      </c>
      <c r="S205" s="337" t="s">
        <v>110</v>
      </c>
      <c r="T205" s="337" t="s">
        <v>111</v>
      </c>
      <c r="U205" s="19" t="str">
        <f t="shared" si="53"/>
        <v>31-4-35-G5-27 CT</v>
      </c>
      <c r="V205" s="20">
        <f t="shared" si="54"/>
        <v>961.99999999999989</v>
      </c>
      <c r="W205" s="20">
        <f>IF(O205=1,(N205/M205),N205+VLOOKUP(P205,Input_Mkt_Price!B:C,2,FALSE))</f>
        <v>75</v>
      </c>
      <c r="X205" s="20">
        <f>VLOOKUP(U205,Input_Preços_Diferencial!B:R,MATCH($Q205,Input_Preços_Diferencial!$B$4:$R$4,0),FALSE)</f>
        <v>5.25</v>
      </c>
      <c r="Y205" s="20">
        <f>VLOOKUP(P205,Input_Mkt_Price!B:C,2,FALSE)+X205</f>
        <v>80.25</v>
      </c>
      <c r="Z205" s="22">
        <f t="shared" si="55"/>
        <v>1940.0480000000025</v>
      </c>
      <c r="AA205" s="194">
        <f>IF(O205&lt;&gt;2,(N205/M205)-VLOOKUP(P205,Input_Mkt_Price!B:C,2,FALSE),N205)</f>
        <v>0</v>
      </c>
      <c r="AB205" s="232">
        <f t="shared" si="56"/>
        <v>0</v>
      </c>
      <c r="AC205" s="337">
        <f t="shared" si="57"/>
        <v>1050</v>
      </c>
      <c r="AD205" s="340">
        <f t="shared" si="58"/>
        <v>-21208.444399999997</v>
      </c>
      <c r="AE205" s="340">
        <f>VLOOKUP(P205,Input_Mkt_Price!B:C,2,FALSE)*E205</f>
        <v>15000</v>
      </c>
      <c r="AF205" s="232">
        <f t="shared" si="59"/>
        <v>0</v>
      </c>
      <c r="AG205" s="45">
        <f t="shared" si="60"/>
        <v>81719.636606399989</v>
      </c>
      <c r="BD205" s="232">
        <v>1940.0480000000025</v>
      </c>
      <c r="BE205" s="238">
        <f t="shared" si="61"/>
        <v>0</v>
      </c>
    </row>
    <row r="206" spans="2:57" x14ac:dyDescent="0.2">
      <c r="B206" s="16" t="s">
        <v>3604</v>
      </c>
      <c r="C206" s="18">
        <v>43235</v>
      </c>
      <c r="D206" s="18" t="s">
        <v>1601</v>
      </c>
      <c r="E206" s="3">
        <v>200</v>
      </c>
      <c r="F206" s="11">
        <v>0.66872477423028343</v>
      </c>
      <c r="G206" s="11">
        <v>0.56415005522565098</v>
      </c>
      <c r="H206" s="11">
        <v>5.7648687433645117E-2</v>
      </c>
      <c r="I206" s="11">
        <v>4.9701744405602133</v>
      </c>
      <c r="J206" s="11">
        <v>6.26</v>
      </c>
      <c r="K206" s="244">
        <v>3.7189999999999999</v>
      </c>
      <c r="L206" s="230" t="s">
        <v>1835</v>
      </c>
      <c r="M206" s="243">
        <v>3.7275</v>
      </c>
      <c r="N206" s="230">
        <v>274</v>
      </c>
      <c r="O206" s="3">
        <v>1</v>
      </c>
      <c r="P206" s="3" t="s">
        <v>6</v>
      </c>
      <c r="Q206" s="3" t="s">
        <v>109</v>
      </c>
      <c r="R206" s="337" t="s">
        <v>61</v>
      </c>
      <c r="S206" s="337" t="s">
        <v>110</v>
      </c>
      <c r="T206" s="337" t="s">
        <v>111</v>
      </c>
      <c r="U206" s="19" t="str">
        <f t="shared" si="53"/>
        <v>31-4-35-G5-27 CT</v>
      </c>
      <c r="V206" s="20">
        <f t="shared" si="54"/>
        <v>1252</v>
      </c>
      <c r="W206" s="20">
        <f>IF(O206=1,(N206/M206),N206+VLOOKUP(P206,Input_Mkt_Price!B:C,2,FALSE))</f>
        <v>73.507712944332667</v>
      </c>
      <c r="X206" s="20">
        <f>VLOOKUP(U206,Input_Preços_Diferencial!B:R,MATCH($Q206,Input_Preços_Diferencial!$B$4:$R$4,0),FALSE)</f>
        <v>5.25</v>
      </c>
      <c r="Y206" s="20">
        <f>VLOOKUP(P206,Input_Mkt_Price!B:C,2,FALSE)+X206</f>
        <v>85.36</v>
      </c>
      <c r="Z206" s="22">
        <f t="shared" si="55"/>
        <v>24657.512085848401</v>
      </c>
      <c r="AA206" s="194">
        <f>IF(O206&lt;&gt;2,(N206/M206)-VLOOKUP(P206,Input_Mkt_Price!B:C,2,FALSE),N206)</f>
        <v>-6.6022870556673325</v>
      </c>
      <c r="AB206" s="232">
        <f t="shared" si="56"/>
        <v>-1320.4574111334664</v>
      </c>
      <c r="AC206" s="337">
        <f t="shared" si="57"/>
        <v>1050</v>
      </c>
      <c r="AD206" s="340">
        <f t="shared" si="58"/>
        <v>-27601.842399999998</v>
      </c>
      <c r="AE206" s="340">
        <f>VLOOKUP(P206,Input_Mkt_Price!B:C,2,FALSE)*E206</f>
        <v>16022</v>
      </c>
      <c r="AF206" s="232">
        <f t="shared" si="59"/>
        <v>-1208120.8</v>
      </c>
      <c r="AG206" s="45">
        <f t="shared" si="60"/>
        <v>102650.32064799999</v>
      </c>
      <c r="BD206" s="232">
        <v>24657.512085848397</v>
      </c>
      <c r="BE206" s="238">
        <f t="shared" si="61"/>
        <v>0</v>
      </c>
    </row>
    <row r="207" spans="2:57" x14ac:dyDescent="0.2">
      <c r="B207" s="16" t="s">
        <v>3605</v>
      </c>
      <c r="C207" s="18">
        <v>43235</v>
      </c>
      <c r="D207" s="18" t="s">
        <v>1601</v>
      </c>
      <c r="E207" s="3">
        <v>500</v>
      </c>
      <c r="F207" s="11">
        <v>0.66872477423028343</v>
      </c>
      <c r="G207" s="11">
        <v>0.56415005522565098</v>
      </c>
      <c r="H207" s="11">
        <v>5.7648687433645117E-2</v>
      </c>
      <c r="I207" s="11">
        <v>4.9701744405602133</v>
      </c>
      <c r="J207" s="11">
        <v>6.26</v>
      </c>
      <c r="K207" s="244">
        <v>3.85</v>
      </c>
      <c r="L207" s="230" t="s">
        <v>1835</v>
      </c>
      <c r="M207" s="243">
        <v>3.8279999999999998</v>
      </c>
      <c r="N207" s="230">
        <v>265</v>
      </c>
      <c r="O207" s="3">
        <v>1</v>
      </c>
      <c r="P207" s="3" t="s">
        <v>10</v>
      </c>
      <c r="Q207" s="3" t="s">
        <v>1532</v>
      </c>
      <c r="R207" s="337" t="s">
        <v>61</v>
      </c>
      <c r="S207" s="337" t="s">
        <v>110</v>
      </c>
      <c r="T207" s="337" t="s">
        <v>111</v>
      </c>
      <c r="U207" s="19" t="str">
        <f t="shared" si="53"/>
        <v>31-4-35-G5-27 CT</v>
      </c>
      <c r="V207" s="20">
        <f t="shared" si="54"/>
        <v>3130</v>
      </c>
      <c r="W207" s="20">
        <f>IF(O207=1,(N207/M207),N207+VLOOKUP(P207,Input_Mkt_Price!B:C,2,FALSE))</f>
        <v>69.226750261233022</v>
      </c>
      <c r="X207" s="20">
        <f>VLOOKUP(U207,Input_Preços_Diferencial!B:R,MATCH($Q207,Input_Preços_Diferencial!$B$4:$R$4,0),FALSE)</f>
        <v>5.25</v>
      </c>
      <c r="Y207" s="20">
        <f>VLOOKUP(P207,Input_Mkt_Price!B:C,2,FALSE)+X207</f>
        <v>80.25</v>
      </c>
      <c r="Z207" s="22">
        <f t="shared" si="55"/>
        <v>52505.30187042839</v>
      </c>
      <c r="AA207" s="194">
        <f>IF(O207&lt;&gt;2,(N207/M207)-VLOOKUP(P207,Input_Mkt_Price!B:C,2,FALSE),N207)</f>
        <v>-5.7732497387669781</v>
      </c>
      <c r="AB207" s="232">
        <f t="shared" si="56"/>
        <v>-2886.6248693834891</v>
      </c>
      <c r="AC207" s="337">
        <f t="shared" si="57"/>
        <v>2625</v>
      </c>
      <c r="AD207" s="340">
        <f t="shared" si="58"/>
        <v>-69004.606</v>
      </c>
      <c r="AE207" s="340">
        <f>VLOOKUP(P207,Input_Mkt_Price!B:C,2,FALSE)*E207</f>
        <v>37500</v>
      </c>
      <c r="AF207" s="232">
        <f t="shared" si="59"/>
        <v>-2921095</v>
      </c>
      <c r="AG207" s="45">
        <f t="shared" si="60"/>
        <v>265665.32299999997</v>
      </c>
      <c r="BD207" s="232">
        <v>52505.301870428404</v>
      </c>
      <c r="BE207" s="238">
        <f t="shared" si="61"/>
        <v>0</v>
      </c>
    </row>
    <row r="208" spans="2:57" x14ac:dyDescent="0.2">
      <c r="B208" s="16" t="s">
        <v>3606</v>
      </c>
      <c r="C208" s="18">
        <v>43235</v>
      </c>
      <c r="D208" s="18" t="s">
        <v>1310</v>
      </c>
      <c r="E208" s="3">
        <v>800</v>
      </c>
      <c r="F208" s="11">
        <v>0.6461553782541567</v>
      </c>
      <c r="G208" s="11">
        <v>0.54511004582717038</v>
      </c>
      <c r="H208" s="11">
        <v>5.5703049849496269E-2</v>
      </c>
      <c r="I208" s="11">
        <v>3.9126558783540393</v>
      </c>
      <c r="J208" s="11">
        <v>5.16</v>
      </c>
      <c r="K208" s="244">
        <v>3.8489</v>
      </c>
      <c r="L208" s="230" t="s">
        <v>1834</v>
      </c>
      <c r="M208" s="243">
        <v>1</v>
      </c>
      <c r="N208" s="230">
        <v>-2.5</v>
      </c>
      <c r="O208" s="3">
        <v>2</v>
      </c>
      <c r="P208" s="3" t="s">
        <v>10</v>
      </c>
      <c r="Q208" s="3" t="s">
        <v>1532</v>
      </c>
      <c r="R208" s="337" t="s">
        <v>61</v>
      </c>
      <c r="S208" s="337" t="s">
        <v>110</v>
      </c>
      <c r="T208" s="337" t="s">
        <v>111</v>
      </c>
      <c r="U208" s="19" t="str">
        <f t="shared" si="53"/>
        <v>31-4-35-G5-27 CT</v>
      </c>
      <c r="V208" s="20">
        <f t="shared" si="54"/>
        <v>4128</v>
      </c>
      <c r="W208" s="20">
        <f>IF(O208=1,(N208/M208),N208+VLOOKUP(P208,Input_Mkt_Price!B:C,2,FALSE))</f>
        <v>72.5</v>
      </c>
      <c r="X208" s="20">
        <f>VLOOKUP(U208,Input_Preços_Diferencial!B:R,MATCH($Q208,Input_Preços_Diferencial!$B$4:$R$4,0),FALSE)</f>
        <v>5.25</v>
      </c>
      <c r="Y208" s="20">
        <f>VLOOKUP(P208,Input_Mkt_Price!B:C,2,FALSE)+X208</f>
        <v>80.25</v>
      </c>
      <c r="Z208" s="22">
        <f t="shared" si="55"/>
        <v>45679.311999999998</v>
      </c>
      <c r="AA208" s="194">
        <f>IF(O208&lt;&gt;2,(N208/M208)-VLOOKUP(P208,Input_Mkt_Price!B:C,2,FALSE),N208)</f>
        <v>-2.5</v>
      </c>
      <c r="AB208" s="232">
        <f t="shared" si="56"/>
        <v>-2000</v>
      </c>
      <c r="AC208" s="337">
        <f t="shared" si="57"/>
        <v>4200</v>
      </c>
      <c r="AD208" s="340">
        <f t="shared" si="58"/>
        <v>-91006.713599999988</v>
      </c>
      <c r="AE208" s="340">
        <f>VLOOKUP(P208,Input_Mkt_Price!B:C,2,FALSE)*E208</f>
        <v>60000</v>
      </c>
      <c r="AF208" s="232">
        <f t="shared" si="59"/>
        <v>0</v>
      </c>
      <c r="AG208" s="45">
        <f t="shared" si="60"/>
        <v>350272.56232319999</v>
      </c>
      <c r="BD208" s="232">
        <v>45679.311999999991</v>
      </c>
      <c r="BE208" s="238">
        <f t="shared" si="61"/>
        <v>0</v>
      </c>
    </row>
    <row r="209" spans="2:57" x14ac:dyDescent="0.2">
      <c r="B209" s="16" t="s">
        <v>3607</v>
      </c>
      <c r="C209" s="18">
        <v>43235</v>
      </c>
      <c r="D209" s="18" t="s">
        <v>3608</v>
      </c>
      <c r="E209" s="3">
        <v>200</v>
      </c>
      <c r="F209" s="11">
        <v>0.6461553782541567</v>
      </c>
      <c r="G209" s="11">
        <v>0.54511004582717038</v>
      </c>
      <c r="H209" s="11">
        <v>5.5703049849496269E-2</v>
      </c>
      <c r="I209" s="11">
        <v>3.8124824597817213</v>
      </c>
      <c r="J209" s="11">
        <v>5.0599999999999996</v>
      </c>
      <c r="K209" s="244">
        <v>3.8489</v>
      </c>
      <c r="L209" s="230" t="s">
        <v>1835</v>
      </c>
      <c r="M209" s="243">
        <v>3.8414999999999999</v>
      </c>
      <c r="N209" s="230">
        <v>285</v>
      </c>
      <c r="O209" s="3">
        <v>1</v>
      </c>
      <c r="P209" s="3" t="s">
        <v>10</v>
      </c>
      <c r="Q209" s="3" t="s">
        <v>1532</v>
      </c>
      <c r="R209" s="337" t="s">
        <v>61</v>
      </c>
      <c r="S209" s="337" t="s">
        <v>110</v>
      </c>
      <c r="T209" s="337" t="s">
        <v>111</v>
      </c>
      <c r="U209" s="19" t="str">
        <f t="shared" si="53"/>
        <v>31-4-35-G5-27 CT</v>
      </c>
      <c r="V209" s="20">
        <f t="shared" si="54"/>
        <v>1011.9999999999999</v>
      </c>
      <c r="W209" s="20">
        <f>IF(O209=1,(N209/M209),N209+VLOOKUP(P209,Input_Mkt_Price!B:C,2,FALSE))</f>
        <v>74.189769621241709</v>
      </c>
      <c r="X209" s="20">
        <f>VLOOKUP(U209,Input_Preços_Diferencial!B:R,MATCH($Q209,Input_Preços_Diferencial!$B$4:$R$4,0),FALSE)</f>
        <v>5.25</v>
      </c>
      <c r="Y209" s="20">
        <f>VLOOKUP(P209,Input_Mkt_Price!B:C,2,FALSE)+X209</f>
        <v>80.25</v>
      </c>
      <c r="Z209" s="22">
        <f t="shared" si="55"/>
        <v>4410.21578602106</v>
      </c>
      <c r="AA209" s="194">
        <f>IF(O209&lt;&gt;2,(N209/M209)-VLOOKUP(P209,Input_Mkt_Price!B:C,2,FALSE),N209)</f>
        <v>-0.81023037875829118</v>
      </c>
      <c r="AB209" s="232">
        <f t="shared" si="56"/>
        <v>-162.04607575165824</v>
      </c>
      <c r="AC209" s="337">
        <f t="shared" si="57"/>
        <v>1050</v>
      </c>
      <c r="AD209" s="340">
        <f t="shared" si="58"/>
        <v>-22310.754399999998</v>
      </c>
      <c r="AE209" s="340">
        <f>VLOOKUP(P209,Input_Mkt_Price!B:C,2,FALSE)*E209</f>
        <v>15000</v>
      </c>
      <c r="AF209" s="232">
        <f t="shared" si="59"/>
        <v>-1256622</v>
      </c>
      <c r="AG209" s="45">
        <f t="shared" si="60"/>
        <v>85871.083592799987</v>
      </c>
      <c r="BD209" s="232">
        <v>4410.2157860210646</v>
      </c>
      <c r="BE209" s="238">
        <f t="shared" si="61"/>
        <v>0</v>
      </c>
    </row>
    <row r="210" spans="2:57" x14ac:dyDescent="0.2">
      <c r="B210" s="16" t="s">
        <v>3609</v>
      </c>
      <c r="C210" s="18">
        <v>43235</v>
      </c>
      <c r="D210" s="18" t="s">
        <v>1597</v>
      </c>
      <c r="E210" s="3">
        <v>300</v>
      </c>
      <c r="F210" s="11">
        <v>0.66854500950602791</v>
      </c>
      <c r="G210" s="11">
        <v>0.56399840198499918</v>
      </c>
      <c r="H210" s="11">
        <v>5.7633190474657564E-2</v>
      </c>
      <c r="I210" s="11">
        <v>3.5726862405976161</v>
      </c>
      <c r="J210" s="11">
        <v>4.8600000000000003</v>
      </c>
      <c r="K210" s="244">
        <v>3.72</v>
      </c>
      <c r="L210" s="230" t="s">
        <v>1834</v>
      </c>
      <c r="M210" s="243">
        <v>1</v>
      </c>
      <c r="N210" s="230">
        <v>74.5</v>
      </c>
      <c r="O210" s="3">
        <v>1</v>
      </c>
      <c r="P210" s="3" t="s">
        <v>6</v>
      </c>
      <c r="Q210" s="3" t="s">
        <v>109</v>
      </c>
      <c r="R210" s="337" t="s">
        <v>61</v>
      </c>
      <c r="S210" s="337" t="s">
        <v>110</v>
      </c>
      <c r="T210" s="337" t="s">
        <v>111</v>
      </c>
      <c r="U210" s="19" t="str">
        <f t="shared" si="53"/>
        <v>31-4-35-G5-27 CT</v>
      </c>
      <c r="V210" s="20">
        <f t="shared" si="54"/>
        <v>1458</v>
      </c>
      <c r="W210" s="20">
        <f>IF(O210=1,(N210/M210),N210+VLOOKUP(P210,Input_Mkt_Price!B:C,2,FALSE))</f>
        <v>74.5</v>
      </c>
      <c r="X210" s="20">
        <f>VLOOKUP(U210,Input_Preços_Diferencial!B:R,MATCH($Q210,Input_Preços_Diferencial!$B$4:$R$4,0),FALSE)</f>
        <v>5.25</v>
      </c>
      <c r="Y210" s="20">
        <f>VLOOKUP(P210,Input_Mkt_Price!B:C,2,FALSE)+X210</f>
        <v>85.36</v>
      </c>
      <c r="Z210" s="22">
        <f t="shared" si="55"/>
        <v>39682.799999999996</v>
      </c>
      <c r="AA210" s="194">
        <f>IF(O210&lt;&gt;2,(N210/M210)-VLOOKUP(P210,Input_Mkt_Price!B:C,2,FALSE),N210)</f>
        <v>-5.6099999999999994</v>
      </c>
      <c r="AB210" s="232">
        <f t="shared" si="56"/>
        <v>-1682.9999999999998</v>
      </c>
      <c r="AC210" s="337">
        <f t="shared" si="57"/>
        <v>1575</v>
      </c>
      <c r="AD210" s="340">
        <f t="shared" si="58"/>
        <v>-32143.3596</v>
      </c>
      <c r="AE210" s="340">
        <f>VLOOKUP(P210,Input_Mkt_Price!B:C,2,FALSE)*E210</f>
        <v>24033</v>
      </c>
      <c r="AF210" s="232">
        <f t="shared" si="59"/>
        <v>0</v>
      </c>
      <c r="AG210" s="45">
        <f t="shared" si="60"/>
        <v>119572.21296</v>
      </c>
      <c r="BD210" s="232">
        <v>39682.800000000003</v>
      </c>
      <c r="BE210" s="238">
        <f t="shared" si="61"/>
        <v>0</v>
      </c>
    </row>
    <row r="211" spans="2:57" x14ac:dyDescent="0.2">
      <c r="B211" s="16" t="s">
        <v>3610</v>
      </c>
      <c r="C211" s="18">
        <v>43235</v>
      </c>
      <c r="D211" s="18" t="s">
        <v>1597</v>
      </c>
      <c r="E211" s="3">
        <v>60</v>
      </c>
      <c r="F211" s="11">
        <v>0.66854500950602791</v>
      </c>
      <c r="G211" s="11">
        <v>0.56399840198499918</v>
      </c>
      <c r="H211" s="11">
        <v>5.7633190474657564E-2</v>
      </c>
      <c r="I211" s="11">
        <v>3.5726862405976161</v>
      </c>
      <c r="J211" s="11">
        <v>4.8600000000000003</v>
      </c>
      <c r="K211" s="244">
        <v>3.722</v>
      </c>
      <c r="L211" s="230" t="s">
        <v>1834</v>
      </c>
      <c r="M211" s="243">
        <v>1</v>
      </c>
      <c r="N211" s="230">
        <v>74.5</v>
      </c>
      <c r="O211" s="3">
        <v>1</v>
      </c>
      <c r="P211" s="3" t="s">
        <v>6</v>
      </c>
      <c r="Q211" s="3" t="s">
        <v>109</v>
      </c>
      <c r="R211" s="337" t="s">
        <v>61</v>
      </c>
      <c r="S211" s="337" t="s">
        <v>110</v>
      </c>
      <c r="T211" s="337" t="s">
        <v>111</v>
      </c>
      <c r="U211" s="19" t="str">
        <f t="shared" si="53"/>
        <v>31-4-35-G5-27 CT</v>
      </c>
      <c r="V211" s="20">
        <f t="shared" si="54"/>
        <v>291.60000000000002</v>
      </c>
      <c r="W211" s="20">
        <f>IF(O211=1,(N211/M211),N211+VLOOKUP(P211,Input_Mkt_Price!B:C,2,FALSE))</f>
        <v>74.5</v>
      </c>
      <c r="X211" s="20">
        <f>VLOOKUP(U211,Input_Preços_Diferencial!B:R,MATCH($Q211,Input_Preços_Diferencial!$B$4:$R$4,0),FALSE)</f>
        <v>5.25</v>
      </c>
      <c r="Y211" s="20">
        <f>VLOOKUP(P211,Input_Mkt_Price!B:C,2,FALSE)+X211</f>
        <v>85.36</v>
      </c>
      <c r="Z211" s="22">
        <f t="shared" si="55"/>
        <v>7936.5599999999977</v>
      </c>
      <c r="AA211" s="194">
        <f>IF(O211&lt;&gt;2,(N211/M211)-VLOOKUP(P211,Input_Mkt_Price!B:C,2,FALSE),N211)</f>
        <v>-5.6099999999999994</v>
      </c>
      <c r="AB211" s="232">
        <f t="shared" si="56"/>
        <v>-336.59999999999997</v>
      </c>
      <c r="AC211" s="337">
        <f t="shared" si="57"/>
        <v>315</v>
      </c>
      <c r="AD211" s="340">
        <f t="shared" si="58"/>
        <v>-6428.6719199999998</v>
      </c>
      <c r="AE211" s="340">
        <f>VLOOKUP(P211,Input_Mkt_Price!B:C,2,FALSE)*E211</f>
        <v>4806.6000000000004</v>
      </c>
      <c r="AF211" s="232">
        <f t="shared" si="59"/>
        <v>0</v>
      </c>
      <c r="AG211" s="45">
        <f t="shared" si="60"/>
        <v>23927.299819200001</v>
      </c>
      <c r="BD211" s="232">
        <v>7936.5599999999995</v>
      </c>
      <c r="BE211" s="238">
        <f t="shared" si="61"/>
        <v>0</v>
      </c>
    </row>
    <row r="212" spans="2:57" x14ac:dyDescent="0.2">
      <c r="B212" s="16" t="s">
        <v>3611</v>
      </c>
      <c r="C212" s="18">
        <v>43235</v>
      </c>
      <c r="D212" s="18" t="s">
        <v>1594</v>
      </c>
      <c r="E212" s="3">
        <v>1080</v>
      </c>
      <c r="F212" s="11">
        <v>0.65170918879547801</v>
      </c>
      <c r="G212" s="11">
        <v>0.54979535530625412</v>
      </c>
      <c r="H212" s="11">
        <v>5.618182662029983E-2</v>
      </c>
      <c r="I212" s="11">
        <v>3.8630809709164846</v>
      </c>
      <c r="J212" s="11">
        <v>5.12</v>
      </c>
      <c r="K212" s="244">
        <v>3.8161</v>
      </c>
      <c r="L212" s="230" t="s">
        <v>1834</v>
      </c>
      <c r="M212" s="243">
        <v>1</v>
      </c>
      <c r="N212" s="230">
        <v>70</v>
      </c>
      <c r="O212" s="3">
        <v>1</v>
      </c>
      <c r="P212" s="3" t="s">
        <v>10</v>
      </c>
      <c r="Q212" s="3" t="s">
        <v>1532</v>
      </c>
      <c r="R212" s="337" t="s">
        <v>61</v>
      </c>
      <c r="S212" s="337" t="s">
        <v>110</v>
      </c>
      <c r="T212" s="337" t="s">
        <v>111</v>
      </c>
      <c r="U212" s="19" t="str">
        <f t="shared" si="53"/>
        <v>31-4-35-G5-27 CT</v>
      </c>
      <c r="V212" s="20">
        <f t="shared" si="54"/>
        <v>5529.6</v>
      </c>
      <c r="W212" s="20">
        <f>IF(O212=1,(N212/M212),N212+VLOOKUP(P212,Input_Mkt_Price!B:C,2,FALSE))</f>
        <v>70</v>
      </c>
      <c r="X212" s="20">
        <f>VLOOKUP(U212,Input_Preços_Diferencial!B:R,MATCH($Q212,Input_Preços_Diferencial!$B$4:$R$4,0),FALSE)</f>
        <v>5.25</v>
      </c>
      <c r="Y212" s="20">
        <f>VLOOKUP(P212,Input_Mkt_Price!B:C,2,FALSE)+X212</f>
        <v>80.25</v>
      </c>
      <c r="Z212" s="22">
        <f t="shared" si="55"/>
        <v>122143.65839999999</v>
      </c>
      <c r="AA212" s="194">
        <f>IF(O212&lt;&gt;2,(N212/M212)-VLOOKUP(P212,Input_Mkt_Price!B:C,2,FALSE),N212)</f>
        <v>-5</v>
      </c>
      <c r="AB212" s="232">
        <f t="shared" si="56"/>
        <v>-5400</v>
      </c>
      <c r="AC212" s="337">
        <f t="shared" si="57"/>
        <v>5670</v>
      </c>
      <c r="AD212" s="340">
        <f t="shared" si="58"/>
        <v>-121906.66752</v>
      </c>
      <c r="AE212" s="340">
        <f>VLOOKUP(P212,Input_Mkt_Price!B:C,2,FALSE)*E212</f>
        <v>81000</v>
      </c>
      <c r="AF212" s="232">
        <f t="shared" si="59"/>
        <v>0</v>
      </c>
      <c r="AG212" s="45">
        <f t="shared" si="60"/>
        <v>465203.81362176</v>
      </c>
      <c r="BD212" s="232">
        <v>122143.6584</v>
      </c>
      <c r="BE212" s="238">
        <f t="shared" si="61"/>
        <v>0</v>
      </c>
    </row>
    <row r="213" spans="2:57" x14ac:dyDescent="0.2">
      <c r="B213" s="16" t="s">
        <v>3612</v>
      </c>
      <c r="C213" s="18">
        <v>43235</v>
      </c>
      <c r="D213" s="18" t="s">
        <v>1594</v>
      </c>
      <c r="E213" s="3">
        <v>162</v>
      </c>
      <c r="F213" s="11">
        <v>0.65619721249668173</v>
      </c>
      <c r="G213" s="11">
        <v>0.55358154495625234</v>
      </c>
      <c r="H213" s="11">
        <v>5.656872521523118E-2</v>
      </c>
      <c r="I213" s="11">
        <v>3.8537794685470557</v>
      </c>
      <c r="J213" s="11">
        <v>5.12</v>
      </c>
      <c r="K213" s="244">
        <v>3.79</v>
      </c>
      <c r="L213" s="230" t="s">
        <v>1835</v>
      </c>
      <c r="M213" s="243">
        <v>3.79</v>
      </c>
      <c r="N213" s="230">
        <v>268</v>
      </c>
      <c r="O213" s="3">
        <v>1</v>
      </c>
      <c r="P213" s="3" t="s">
        <v>10</v>
      </c>
      <c r="Q213" s="3" t="s">
        <v>1532</v>
      </c>
      <c r="R213" s="337" t="s">
        <v>61</v>
      </c>
      <c r="S213" s="337" t="s">
        <v>110</v>
      </c>
      <c r="T213" s="337" t="s">
        <v>111</v>
      </c>
      <c r="U213" s="19" t="str">
        <f t="shared" si="53"/>
        <v>31-4-35-G5-27 CT</v>
      </c>
      <c r="V213" s="20">
        <f t="shared" si="54"/>
        <v>829.44</v>
      </c>
      <c r="W213" s="20">
        <f>IF(O213=1,(N213/M213),N213+VLOOKUP(P213,Input_Mkt_Price!B:C,2,FALSE))</f>
        <v>70.712401055408975</v>
      </c>
      <c r="X213" s="20">
        <f>VLOOKUP(U213,Input_Preços_Diferencial!B:R,MATCH($Q213,Input_Preços_Diferencial!$B$4:$R$4,0),FALSE)</f>
        <v>5.25</v>
      </c>
      <c r="Y213" s="20">
        <f>VLOOKUP(P213,Input_Mkt_Price!B:C,2,FALSE)+X213</f>
        <v>80.25</v>
      </c>
      <c r="Z213" s="22">
        <f t="shared" si="55"/>
        <v>15777.242585857506</v>
      </c>
      <c r="AA213" s="194">
        <f>IF(O213&lt;&gt;2,(N213/M213)-VLOOKUP(P213,Input_Mkt_Price!B:C,2,FALSE),N213)</f>
        <v>-4.287598944591025</v>
      </c>
      <c r="AB213" s="232">
        <f t="shared" si="56"/>
        <v>-694.59102902374605</v>
      </c>
      <c r="AC213" s="337">
        <f t="shared" si="57"/>
        <v>850.5</v>
      </c>
      <c r="AD213" s="340">
        <f t="shared" si="58"/>
        <v>-18286.000128</v>
      </c>
      <c r="AE213" s="340">
        <f>VLOOKUP(P213,Input_Mkt_Price!B:C,2,FALSE)*E213</f>
        <v>12150</v>
      </c>
      <c r="AF213" s="232">
        <f t="shared" si="59"/>
        <v>-957149.13599999994</v>
      </c>
      <c r="AG213" s="45">
        <f t="shared" si="60"/>
        <v>69303.311769599997</v>
      </c>
      <c r="BD213" s="232">
        <v>15777.242585857504</v>
      </c>
      <c r="BE213" s="238">
        <f t="shared" si="61"/>
        <v>0</v>
      </c>
    </row>
    <row r="214" spans="2:57" x14ac:dyDescent="0.2">
      <c r="B214" s="16" t="s">
        <v>3613</v>
      </c>
      <c r="C214" s="18">
        <v>43235</v>
      </c>
      <c r="D214" s="18" t="s">
        <v>1595</v>
      </c>
      <c r="E214" s="3">
        <v>300</v>
      </c>
      <c r="F214" s="11">
        <v>0.65619721249668173</v>
      </c>
      <c r="G214" s="11">
        <v>0.55358154495625234</v>
      </c>
      <c r="H214" s="11">
        <v>5.656872521523118E-2</v>
      </c>
      <c r="I214" s="11">
        <v>3.9255890238615976</v>
      </c>
      <c r="J214" s="11">
        <v>5.19</v>
      </c>
      <c r="K214" s="244">
        <v>3.79</v>
      </c>
      <c r="L214" s="230" t="s">
        <v>1835</v>
      </c>
      <c r="M214" s="243">
        <v>3.79</v>
      </c>
      <c r="N214" s="230">
        <v>269</v>
      </c>
      <c r="O214" s="3">
        <v>1</v>
      </c>
      <c r="P214" s="3" t="s">
        <v>10</v>
      </c>
      <c r="Q214" s="3" t="s">
        <v>1532</v>
      </c>
      <c r="R214" s="337" t="s">
        <v>61</v>
      </c>
      <c r="S214" s="337" t="s">
        <v>110</v>
      </c>
      <c r="T214" s="337" t="s">
        <v>111</v>
      </c>
      <c r="U214" s="19" t="str">
        <f t="shared" si="53"/>
        <v>31-4-35-G5-27 CT</v>
      </c>
      <c r="V214" s="20">
        <f t="shared" si="54"/>
        <v>1557.0000000000002</v>
      </c>
      <c r="W214" s="20">
        <f>IF(O214=1,(N214/M214),N214+VLOOKUP(P214,Input_Mkt_Price!B:C,2,FALSE))</f>
        <v>70.97625329815304</v>
      </c>
      <c r="X214" s="20">
        <f>VLOOKUP(U214,Input_Preços_Diferencial!B:R,MATCH($Q214,Input_Preços_Diferencial!$B$4:$R$4,0),FALSE)</f>
        <v>5.25</v>
      </c>
      <c r="Y214" s="20">
        <f>VLOOKUP(P214,Input_Mkt_Price!B:C,2,FALSE)+X214</f>
        <v>80.25</v>
      </c>
      <c r="Z214" s="22">
        <f t="shared" si="55"/>
        <v>27009.083936675423</v>
      </c>
      <c r="AA214" s="194">
        <f>IF(O214&lt;&gt;2,(N214/M214)-VLOOKUP(P214,Input_Mkt_Price!B:C,2,FALSE),N214)</f>
        <v>-4.0237467018469601</v>
      </c>
      <c r="AB214" s="232">
        <f t="shared" si="56"/>
        <v>-1207.124010554088</v>
      </c>
      <c r="AC214" s="337">
        <f t="shared" si="57"/>
        <v>1575</v>
      </c>
      <c r="AD214" s="340">
        <f t="shared" si="58"/>
        <v>-34325.933400000002</v>
      </c>
      <c r="AE214" s="340">
        <f>VLOOKUP(P214,Input_Mkt_Price!B:C,2,FALSE)*E214</f>
        <v>22500</v>
      </c>
      <c r="AF214" s="232">
        <f t="shared" si="59"/>
        <v>-1779112.2</v>
      </c>
      <c r="AG214" s="45">
        <f t="shared" si="60"/>
        <v>130094.10738000002</v>
      </c>
      <c r="BD214" s="232">
        <v>27009.083936675415</v>
      </c>
      <c r="BE214" s="238">
        <f t="shared" si="61"/>
        <v>0</v>
      </c>
    </row>
    <row r="215" spans="2:57" x14ac:dyDescent="0.2">
      <c r="B215" s="16" t="s">
        <v>3614</v>
      </c>
      <c r="C215" s="18">
        <v>43235</v>
      </c>
      <c r="D215" s="18" t="s">
        <v>1599</v>
      </c>
      <c r="E215" s="3">
        <v>300</v>
      </c>
      <c r="F215" s="11">
        <v>0.65112905756314288</v>
      </c>
      <c r="G215" s="11">
        <v>0.54930594459594084</v>
      </c>
      <c r="H215" s="11">
        <v>5.6131815307167467E-2</v>
      </c>
      <c r="I215" s="11">
        <v>4.2871717714274293</v>
      </c>
      <c r="J215" s="11">
        <v>5.54</v>
      </c>
      <c r="K215" s="244">
        <v>3.8195000000000001</v>
      </c>
      <c r="L215" s="230" t="s">
        <v>1835</v>
      </c>
      <c r="M215" s="243">
        <v>3.8195000000000001</v>
      </c>
      <c r="N215" s="230">
        <v>267</v>
      </c>
      <c r="O215" s="3">
        <v>1</v>
      </c>
      <c r="P215" s="3" t="s">
        <v>10</v>
      </c>
      <c r="Q215" s="3" t="s">
        <v>1532</v>
      </c>
      <c r="R215" s="337" t="s">
        <v>61</v>
      </c>
      <c r="S215" s="337" t="s">
        <v>110</v>
      </c>
      <c r="T215" s="337" t="s">
        <v>111</v>
      </c>
      <c r="U215" s="19" t="str">
        <f t="shared" si="53"/>
        <v>31-4-35-G5-27 CT</v>
      </c>
      <c r="V215" s="20">
        <f t="shared" si="54"/>
        <v>1662</v>
      </c>
      <c r="W215" s="20">
        <f>IF(O215=1,(N215/M215),N215+VLOOKUP(P215,Input_Mkt_Price!B:C,2,FALSE))</f>
        <v>69.904437753632678</v>
      </c>
      <c r="X215" s="20">
        <f>VLOOKUP(U215,Input_Preços_Diferencial!B:R,MATCH($Q215,Input_Preços_Diferencial!$B$4:$R$4,0),FALSE)</f>
        <v>5.25</v>
      </c>
      <c r="Y215" s="20">
        <f>VLOOKUP(P215,Input_Mkt_Price!B:C,2,FALSE)+X215</f>
        <v>80.25</v>
      </c>
      <c r="Z215" s="22">
        <f t="shared" si="55"/>
        <v>31783.027585024192</v>
      </c>
      <c r="AA215" s="194">
        <f>IF(O215&lt;&gt;2,(N215/M215)-VLOOKUP(P215,Input_Mkt_Price!B:C,2,FALSE),N215)</f>
        <v>-5.0955622463673222</v>
      </c>
      <c r="AB215" s="232">
        <f t="shared" si="56"/>
        <v>-1528.6686739101967</v>
      </c>
      <c r="AC215" s="337">
        <f t="shared" si="57"/>
        <v>1575</v>
      </c>
      <c r="AD215" s="340">
        <f t="shared" si="58"/>
        <v>-36640.784399999997</v>
      </c>
      <c r="AE215" s="340">
        <f>VLOOKUP(P215,Input_Mkt_Price!B:C,2,FALSE)*E215</f>
        <v>22500</v>
      </c>
      <c r="AF215" s="232">
        <f t="shared" si="59"/>
        <v>-1765884.5999999999</v>
      </c>
      <c r="AG215" s="45">
        <f t="shared" si="60"/>
        <v>139948.20641399999</v>
      </c>
      <c r="BD215" s="232">
        <v>31783.027585024196</v>
      </c>
      <c r="BE215" s="238">
        <f t="shared" si="61"/>
        <v>0</v>
      </c>
    </row>
    <row r="216" spans="2:57" x14ac:dyDescent="0.2">
      <c r="B216" s="16" t="s">
        <v>3615</v>
      </c>
      <c r="C216" s="18">
        <v>43235</v>
      </c>
      <c r="D216" s="18" t="s">
        <v>1602</v>
      </c>
      <c r="E216" s="3">
        <v>500</v>
      </c>
      <c r="F216" s="11">
        <v>0.65540173809161018</v>
      </c>
      <c r="G216" s="11">
        <v>0.5529104662900427</v>
      </c>
      <c r="H216" s="11">
        <v>5.6500149835483619E-2</v>
      </c>
      <c r="I216" s="11">
        <v>3.7953158501058759</v>
      </c>
      <c r="J216" s="11">
        <v>5.0599999999999996</v>
      </c>
      <c r="K216" s="244">
        <v>3.7946</v>
      </c>
      <c r="L216" s="230" t="s">
        <v>1834</v>
      </c>
      <c r="M216" s="243">
        <v>1</v>
      </c>
      <c r="N216" s="230">
        <v>76</v>
      </c>
      <c r="O216" s="3">
        <v>1</v>
      </c>
      <c r="P216" s="3" t="s">
        <v>10</v>
      </c>
      <c r="Q216" s="3" t="s">
        <v>1536</v>
      </c>
      <c r="R216" s="337" t="s">
        <v>61</v>
      </c>
      <c r="S216" s="337" t="s">
        <v>110</v>
      </c>
      <c r="T216" s="337" t="s">
        <v>111</v>
      </c>
      <c r="U216" s="19" t="str">
        <f t="shared" si="53"/>
        <v>31-4-35-G5-27 CT</v>
      </c>
      <c r="V216" s="20">
        <f t="shared" si="54"/>
        <v>2530</v>
      </c>
      <c r="W216" s="20">
        <f>IF(O216=1,(N216/M216),N216+VLOOKUP(P216,Input_Mkt_Price!B:C,2,FALSE))</f>
        <v>76</v>
      </c>
      <c r="X216" s="20">
        <f>VLOOKUP(U216,Input_Preços_Diferencial!B:R,MATCH($Q216,Input_Preços_Diferencial!$B$4:$R$4,0),FALSE)</f>
        <v>6.5</v>
      </c>
      <c r="Y216" s="20">
        <f>VLOOKUP(P216,Input_Mkt_Price!B:C,2,FALSE)+X216</f>
        <v>81.5</v>
      </c>
      <c r="Z216" s="22">
        <f t="shared" si="55"/>
        <v>4850.12</v>
      </c>
      <c r="AA216" s="194">
        <f>IF(O216&lt;&gt;2,(N216/M216)-VLOOKUP(P216,Input_Mkt_Price!B:C,2,FALSE),N216)</f>
        <v>1</v>
      </c>
      <c r="AB216" s="232">
        <f t="shared" si="56"/>
        <v>500</v>
      </c>
      <c r="AC216" s="337">
        <f t="shared" si="57"/>
        <v>3250</v>
      </c>
      <c r="AD216" s="340">
        <f t="shared" si="58"/>
        <v>-55776.885999999999</v>
      </c>
      <c r="AE216" s="340">
        <f>VLOOKUP(P216,Input_Mkt_Price!B:C,2,FALSE)*E216</f>
        <v>37500</v>
      </c>
      <c r="AF216" s="232">
        <f t="shared" si="59"/>
        <v>0</v>
      </c>
      <c r="AG216" s="45">
        <f t="shared" si="60"/>
        <v>211649.05154799999</v>
      </c>
      <c r="BD216" s="232">
        <v>4850.1200000000026</v>
      </c>
      <c r="BE216" s="238">
        <f t="shared" si="61"/>
        <v>0</v>
      </c>
    </row>
  </sheetData>
  <autoFilter ref="A2:BG191"/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ilha5">
    <tabColor theme="5"/>
  </sheetPr>
  <dimension ref="A1:BB2059"/>
  <sheetViews>
    <sheetView zoomScaleNormal="100" workbookViewId="0">
      <pane ySplit="2" topLeftCell="A3" activePane="bottomLeft" state="frozen"/>
      <selection activeCell="Q168" sqref="Q168"/>
      <selection pane="bottomLeft" activeCell="F2076" sqref="F2076"/>
    </sheetView>
  </sheetViews>
  <sheetFormatPr defaultRowHeight="11.25" x14ac:dyDescent="0.2"/>
  <cols>
    <col min="1" max="1" width="7.42578125" style="101" customWidth="1"/>
    <col min="2" max="2" width="8.85546875" style="16" bestFit="1" customWidth="1"/>
    <col min="3" max="3" width="8.7109375" style="101" customWidth="1"/>
    <col min="4" max="4" width="19.5703125" style="101" customWidth="1"/>
    <col min="5" max="5" width="18.28515625" style="101" customWidth="1"/>
    <col min="6" max="7" width="18.7109375" style="101" customWidth="1"/>
    <col min="8" max="8" width="12.42578125" style="101" customWidth="1"/>
    <col min="9" max="9" width="11.28515625" style="101" customWidth="1"/>
    <col min="10" max="10" width="20.7109375" style="101" customWidth="1"/>
    <col min="11" max="11" width="16.42578125" style="18" customWidth="1"/>
    <col min="12" max="13" width="8.7109375" style="101" customWidth="1"/>
    <col min="14" max="14" width="12.5703125" style="101" customWidth="1"/>
    <col min="15" max="15" width="10.85546875" style="101" customWidth="1"/>
    <col min="16" max="16" width="18.85546875" style="101" customWidth="1"/>
    <col min="17" max="17" width="20.7109375" style="101" customWidth="1"/>
    <col min="18" max="18" width="18.7109375" style="101" customWidth="1"/>
    <col min="19" max="19" width="16.140625" style="101" customWidth="1"/>
    <col min="20" max="20" width="20.42578125" style="101" customWidth="1"/>
    <col min="21" max="21" width="12.140625" style="2" bestFit="1" customWidth="1"/>
    <col min="22" max="22" width="14.140625" style="2" hidden="1" customWidth="1"/>
    <col min="23" max="23" width="9.140625" style="2" hidden="1" customWidth="1"/>
    <col min="24" max="24" width="20.42578125" style="101" customWidth="1"/>
    <col min="25" max="25" width="13.140625" style="101" customWidth="1"/>
    <col min="26" max="26" width="17.140625" style="101" customWidth="1"/>
    <col min="27" max="27" width="14.140625" style="2" customWidth="1"/>
    <col min="28" max="28" width="15.85546875" style="45" customWidth="1"/>
    <col min="29" max="29" width="18.42578125" style="2" customWidth="1"/>
    <col min="30" max="30" width="18.42578125" style="2" bestFit="1" customWidth="1"/>
    <col min="31" max="31" width="13.140625" style="2" bestFit="1" customWidth="1"/>
    <col min="32" max="32" width="23.42578125" style="2" bestFit="1" customWidth="1"/>
    <col min="33" max="33" width="14.85546875" style="2" bestFit="1" customWidth="1"/>
    <col min="34" max="34" width="7.85546875" style="2" bestFit="1" customWidth="1"/>
    <col min="35" max="35" width="23.28515625" style="46" bestFit="1" customWidth="1"/>
    <col min="36" max="36" width="22" style="46" bestFit="1" customWidth="1"/>
    <col min="37" max="37" width="18.7109375" style="46" bestFit="1" customWidth="1"/>
    <col min="38" max="38" width="23.42578125" style="11" bestFit="1" customWidth="1"/>
    <col min="39" max="39" width="25.5703125" style="11" customWidth="1"/>
    <col min="40" max="40" width="14.28515625" style="26" customWidth="1"/>
    <col min="41" max="41" width="4.85546875" style="27" hidden="1" customWidth="1"/>
    <col min="42" max="42" width="2.85546875" style="28" hidden="1" customWidth="1"/>
    <col min="43" max="43" width="13.42578125" style="101" hidden="1" customWidth="1"/>
    <col min="44" max="44" width="9.140625" style="2" hidden="1" customWidth="1"/>
    <col min="45" max="45" width="3" style="2" hidden="1" customWidth="1"/>
    <col min="46" max="46" width="11.7109375" style="2" hidden="1" customWidth="1"/>
    <col min="47" max="47" width="12.85546875" style="2" hidden="1" customWidth="1"/>
    <col min="48" max="48" width="9.140625" style="2" hidden="1" customWidth="1"/>
    <col min="49" max="49" width="16.85546875" style="29" hidden="1" customWidth="1"/>
    <col min="50" max="54" width="9.140625" style="2" hidden="1" customWidth="1"/>
    <col min="55" max="16384" width="9.140625" style="2"/>
  </cols>
  <sheetData>
    <row r="1" spans="1:49" x14ac:dyDescent="0.2">
      <c r="C1" s="16"/>
      <c r="D1" s="101">
        <v>3.7863121670205856E-2</v>
      </c>
      <c r="E1" s="17"/>
      <c r="P1" s="19" t="str">
        <f>N1&amp;" "&amp;O1</f>
        <v xml:space="preserve"> </v>
      </c>
      <c r="Q1" s="20">
        <f>F1*100</f>
        <v>0</v>
      </c>
      <c r="R1" s="19" t="e">
        <v>#N/A</v>
      </c>
      <c r="S1" s="19" t="e">
        <v>#N/A</v>
      </c>
      <c r="T1" s="19" t="e">
        <f>R1+S1</f>
        <v>#N/A</v>
      </c>
      <c r="U1" s="21" t="e">
        <f>(T1-Q1)*1.3228*AD1</f>
        <v>#N/A</v>
      </c>
      <c r="V1" s="22" t="str">
        <f>IF(LEFT(N1,3)="CB7","LDN","NY")</f>
        <v>NY</v>
      </c>
      <c r="W1" s="22" t="e">
        <f>V1-U1</f>
        <v>#VALUE!</v>
      </c>
      <c r="X1" s="19" t="str">
        <f>TRIM(N1)&amp;TRIM(O1)&amp;TRIM(Y1)</f>
        <v>GS.</v>
      </c>
      <c r="Y1" s="19" t="str">
        <f>IF(LEFT(B1,2)&lt;&gt;"GS","GS."&amp;LEFT(B1,4),B1)</f>
        <v>GS.</v>
      </c>
      <c r="Z1" s="19" t="e">
        <v>#VALUE!</v>
      </c>
      <c r="AA1" s="19" t="e">
        <f>IF(C1=0,Z1,C1-Z1)</f>
        <v>#VALUE!</v>
      </c>
      <c r="AB1" s="22" t="e">
        <f>(T1-Q1)*1.3228*AA1</f>
        <v>#N/A</v>
      </c>
      <c r="AC1" s="23" t="e">
        <v>#VALUE!</v>
      </c>
      <c r="AD1" s="23" t="e">
        <f>AA1-AC1</f>
        <v>#VALUE!</v>
      </c>
      <c r="AE1" s="24" t="e">
        <f>(T1-Q1)*1.3228*AD1</f>
        <v>#N/A</v>
      </c>
      <c r="AF1" s="24" t="e">
        <v>#N/A</v>
      </c>
      <c r="AG1" s="24" t="e">
        <f>(AF1-Q1)*1.3228*AD1</f>
        <v>#N/A</v>
      </c>
      <c r="AH1" s="24" t="e">
        <f>AE1-AG1</f>
        <v>#N/A</v>
      </c>
      <c r="AI1" s="25" t="e">
        <f>AD1*T1*1.3228</f>
        <v>#VALUE!</v>
      </c>
      <c r="AJ1" s="25" t="e">
        <f>E1*132.28*AD1</f>
        <v>#VALUE!</v>
      </c>
      <c r="AK1" s="25" t="e">
        <f>AI1-AE1</f>
        <v>#VALUE!</v>
      </c>
      <c r="AW1" s="29" t="e">
        <f>SUM(AW3:AW2051)</f>
        <v>#VALUE!</v>
      </c>
    </row>
    <row r="2" spans="1:49" x14ac:dyDescent="0.2">
      <c r="A2" s="101" t="s">
        <v>15</v>
      </c>
      <c r="B2" s="30" t="s">
        <v>16</v>
      </c>
      <c r="C2" s="102" t="s">
        <v>17</v>
      </c>
      <c r="D2" s="102" t="s">
        <v>18</v>
      </c>
      <c r="E2" s="102" t="s">
        <v>19</v>
      </c>
      <c r="F2" s="102" t="s">
        <v>20</v>
      </c>
      <c r="G2" s="102" t="s">
        <v>21</v>
      </c>
      <c r="H2" s="102" t="s">
        <v>22</v>
      </c>
      <c r="I2" s="102" t="s">
        <v>23</v>
      </c>
      <c r="J2" s="102" t="s">
        <v>24</v>
      </c>
      <c r="K2" s="32" t="s">
        <v>25</v>
      </c>
      <c r="L2" s="102" t="s">
        <v>26</v>
      </c>
      <c r="M2" s="102" t="s">
        <v>26</v>
      </c>
      <c r="N2" s="102" t="s">
        <v>27</v>
      </c>
      <c r="O2" s="102" t="s">
        <v>28</v>
      </c>
      <c r="P2" s="102" t="s">
        <v>29</v>
      </c>
      <c r="Q2" s="102" t="s">
        <v>30</v>
      </c>
      <c r="R2" s="102" t="s">
        <v>31</v>
      </c>
      <c r="S2" s="102" t="s">
        <v>32</v>
      </c>
      <c r="T2" s="102" t="s">
        <v>33</v>
      </c>
      <c r="U2" s="102" t="s">
        <v>34</v>
      </c>
      <c r="V2" s="102" t="s">
        <v>35</v>
      </c>
      <c r="W2" s="102" t="s">
        <v>36</v>
      </c>
      <c r="X2" s="33" t="s">
        <v>37</v>
      </c>
      <c r="Y2" s="34" t="s">
        <v>38</v>
      </c>
      <c r="Z2" s="34" t="s">
        <v>39</v>
      </c>
      <c r="AA2" s="35" t="s">
        <v>40</v>
      </c>
      <c r="AB2" s="36" t="s">
        <v>41</v>
      </c>
      <c r="AC2" s="34" t="s">
        <v>42</v>
      </c>
      <c r="AD2" s="34" t="s">
        <v>43</v>
      </c>
      <c r="AE2" s="37" t="s">
        <v>44</v>
      </c>
      <c r="AF2" s="33" t="s">
        <v>45</v>
      </c>
      <c r="AG2" s="33" t="s">
        <v>46</v>
      </c>
      <c r="AH2" s="33" t="s">
        <v>47</v>
      </c>
      <c r="AI2" s="38" t="s">
        <v>48</v>
      </c>
      <c r="AJ2" s="38" t="s">
        <v>49</v>
      </c>
      <c r="AK2" s="38" t="s">
        <v>50</v>
      </c>
      <c r="AL2" s="39" t="s">
        <v>51</v>
      </c>
      <c r="AM2" s="39" t="s">
        <v>52</v>
      </c>
      <c r="AN2" s="40" t="s">
        <v>53</v>
      </c>
      <c r="AO2" s="41">
        <v>3.3235000186445212</v>
      </c>
      <c r="AQ2" s="42" t="s">
        <v>54</v>
      </c>
      <c r="AT2" s="2" t="s">
        <v>43</v>
      </c>
      <c r="AU2" s="2" t="s">
        <v>44</v>
      </c>
      <c r="AW2" s="43" t="s">
        <v>55</v>
      </c>
    </row>
    <row r="3" spans="1:49" s="28" customFormat="1" hidden="1" x14ac:dyDescent="0.2">
      <c r="A3" s="16">
        <f>ROW()</f>
        <v>3</v>
      </c>
      <c r="B3" s="16" t="s">
        <v>169</v>
      </c>
      <c r="C3" s="16">
        <v>1070</v>
      </c>
      <c r="D3" s="122">
        <v>1.0148954192289739</v>
      </c>
      <c r="E3" s="123">
        <v>3.9667116559110004E-2</v>
      </c>
      <c r="F3" s="122">
        <f t="shared" ref="F3:F66" si="0">E3+D3</f>
        <v>1.0545625357880839</v>
      </c>
      <c r="G3" s="122"/>
      <c r="H3" s="101" t="s">
        <v>4</v>
      </c>
      <c r="I3" s="16">
        <v>1</v>
      </c>
      <c r="J3" s="16" t="s">
        <v>170</v>
      </c>
      <c r="K3" s="124">
        <v>42719</v>
      </c>
      <c r="L3" s="16" t="s">
        <v>56</v>
      </c>
      <c r="M3" s="16" t="s">
        <v>171</v>
      </c>
      <c r="N3" s="16" t="s">
        <v>57</v>
      </c>
      <c r="O3" s="16" t="s">
        <v>58</v>
      </c>
      <c r="P3" s="19" t="str">
        <f t="shared" ref="P3:P66" si="1">N3&amp;" "&amp;O3</f>
        <v>CBSWRF 17/18</v>
      </c>
      <c r="Q3" s="20">
        <f t="shared" ref="Q3:Q66" si="2">F3*100</f>
        <v>105.45625357880839</v>
      </c>
      <c r="R3" s="19">
        <v>122.6</v>
      </c>
      <c r="S3" s="19" t="e">
        <v>#N/A</v>
      </c>
      <c r="T3" s="19" t="e">
        <f t="shared" ref="T3:T66" si="3">R3+S3</f>
        <v>#N/A</v>
      </c>
      <c r="U3" s="22" t="e">
        <f t="shared" ref="U3:U66" si="4">(T3-Q3)*1.3228*AD3</f>
        <v>#N/A</v>
      </c>
      <c r="V3" s="22" t="str">
        <f t="shared" ref="V3:V66" si="5">IF(LEFT(N3,3)="CB7","LDN","NY")</f>
        <v>NY</v>
      </c>
      <c r="W3" s="22" t="e">
        <f t="shared" ref="W3:W66" si="6">V3-U3</f>
        <v>#VALUE!</v>
      </c>
      <c r="X3" s="19" t="str">
        <f t="shared" ref="X3:X66" si="7">TRIM(N3)&amp;TRIM(O3)&amp;TRIM(Y3)</f>
        <v>CBSWRF17/18GS.8060</v>
      </c>
      <c r="Y3" s="19" t="str">
        <f t="shared" ref="Y3:Y66" si="8">IF(LEFT(B3,2)&lt;&gt;"GS","GS."&amp;LEFT(B3,4),B3)</f>
        <v>GS.8060</v>
      </c>
      <c r="Z3" s="19" t="e">
        <v>#VALUE!</v>
      </c>
      <c r="AA3" s="19" t="e">
        <f t="shared" ref="AA3:AA66" si="9">IF(C3=0,Z3,C3-Z3)</f>
        <v>#VALUE!</v>
      </c>
      <c r="AB3" s="22" t="e">
        <f t="shared" ref="AB3:AB66" si="10">(T3-Q3)*1.3228*AA3</f>
        <v>#N/A</v>
      </c>
      <c r="AC3" s="23" t="e">
        <v>#VALUE!</v>
      </c>
      <c r="AD3" s="23" t="e">
        <f t="shared" ref="AD3:AD66" si="11">AA3-AC3+AQ3</f>
        <v>#VALUE!</v>
      </c>
      <c r="AE3" s="24" t="e">
        <f t="shared" ref="AE3:AE66" si="12">(T3-Q3)*1.3228*AD3</f>
        <v>#N/A</v>
      </c>
      <c r="AF3" s="24" t="e">
        <v>#N/A</v>
      </c>
      <c r="AG3" s="24" t="e">
        <f t="shared" ref="AG3:AG66" si="13">(AF3-Q3)*1.3228*AD3</f>
        <v>#N/A</v>
      </c>
      <c r="AH3" s="24" t="e">
        <f t="shared" ref="AH3:AH66" si="14">AE3-AG3</f>
        <v>#N/A</v>
      </c>
      <c r="AI3" s="25" t="e">
        <f t="shared" ref="AI3:AI66" si="15">AD3*T3*1.3228</f>
        <v>#VALUE!</v>
      </c>
      <c r="AJ3" s="25" t="e">
        <f t="shared" ref="AJ3:AJ66" si="16">E3*132.28*AD3</f>
        <v>#VALUE!</v>
      </c>
      <c r="AK3" s="25" t="e">
        <f t="shared" ref="AK3:AK66" si="17">AI3-AE3</f>
        <v>#VALUE!</v>
      </c>
      <c r="AL3" s="12">
        <v>16.744817880794699</v>
      </c>
      <c r="AM3" s="12">
        <v>0</v>
      </c>
      <c r="AN3" s="26">
        <v>3.2766000000000002</v>
      </c>
      <c r="AO3" s="125">
        <f>E3*132.28*AN3/$AO$2/132.28</f>
        <v>3.9107348695183418E-2</v>
      </c>
      <c r="AP3" s="126"/>
      <c r="AQ3" s="16">
        <v>0</v>
      </c>
      <c r="AT3" s="28">
        <v>1070</v>
      </c>
      <c r="AU3" s="28">
        <v>42765.205377034887</v>
      </c>
      <c r="AW3" s="44" t="e">
        <f>E3*132.28*AD3</f>
        <v>#VALUE!</v>
      </c>
    </row>
    <row r="4" spans="1:49" s="28" customFormat="1" hidden="1" x14ac:dyDescent="0.2">
      <c r="A4" s="16">
        <f>ROW()</f>
        <v>4</v>
      </c>
      <c r="B4" s="16" t="s">
        <v>169</v>
      </c>
      <c r="C4" s="16">
        <v>629</v>
      </c>
      <c r="D4" s="122">
        <v>1.0148954192289739</v>
      </c>
      <c r="E4" s="123">
        <v>3.9667116559110004E-2</v>
      </c>
      <c r="F4" s="122">
        <f t="shared" si="0"/>
        <v>1.0545625357880839</v>
      </c>
      <c r="G4" s="122"/>
      <c r="H4" s="101" t="s">
        <v>4</v>
      </c>
      <c r="I4" s="16">
        <v>1</v>
      </c>
      <c r="J4" s="16" t="s">
        <v>170</v>
      </c>
      <c r="K4" s="124">
        <v>42719</v>
      </c>
      <c r="L4" s="16" t="s">
        <v>56</v>
      </c>
      <c r="M4" s="16" t="s">
        <v>171</v>
      </c>
      <c r="N4" s="16" t="s">
        <v>57</v>
      </c>
      <c r="O4" s="16" t="s">
        <v>59</v>
      </c>
      <c r="P4" s="19" t="str">
        <f t="shared" si="1"/>
        <v>CBSWRF 14/16</v>
      </c>
      <c r="Q4" s="20">
        <f t="shared" si="2"/>
        <v>105.45625357880839</v>
      </c>
      <c r="R4" s="19">
        <v>122.6</v>
      </c>
      <c r="S4" s="19" t="e">
        <v>#N/A</v>
      </c>
      <c r="T4" s="19" t="e">
        <f t="shared" si="3"/>
        <v>#N/A</v>
      </c>
      <c r="U4" s="22" t="e">
        <f t="shared" si="4"/>
        <v>#N/A</v>
      </c>
      <c r="V4" s="22" t="str">
        <f t="shared" si="5"/>
        <v>NY</v>
      </c>
      <c r="W4" s="22" t="e">
        <f t="shared" si="6"/>
        <v>#VALUE!</v>
      </c>
      <c r="X4" s="19" t="str">
        <f t="shared" si="7"/>
        <v>CBSWRF14/16GS.8060</v>
      </c>
      <c r="Y4" s="19" t="str">
        <f t="shared" si="8"/>
        <v>GS.8060</v>
      </c>
      <c r="Z4" s="19" t="e">
        <v>#VALUE!</v>
      </c>
      <c r="AA4" s="19" t="e">
        <f t="shared" si="9"/>
        <v>#VALUE!</v>
      </c>
      <c r="AB4" s="22" t="e">
        <f t="shared" si="10"/>
        <v>#N/A</v>
      </c>
      <c r="AC4" s="23" t="e">
        <v>#VALUE!</v>
      </c>
      <c r="AD4" s="23" t="e">
        <f t="shared" si="11"/>
        <v>#VALUE!</v>
      </c>
      <c r="AE4" s="24" t="e">
        <f t="shared" si="12"/>
        <v>#N/A</v>
      </c>
      <c r="AF4" s="24" t="e">
        <v>#N/A</v>
      </c>
      <c r="AG4" s="24" t="e">
        <f t="shared" si="13"/>
        <v>#N/A</v>
      </c>
      <c r="AH4" s="24" t="e">
        <f t="shared" si="14"/>
        <v>#N/A</v>
      </c>
      <c r="AI4" s="25" t="e">
        <f t="shared" si="15"/>
        <v>#VALUE!</v>
      </c>
      <c r="AJ4" s="25" t="e">
        <f t="shared" si="16"/>
        <v>#VALUE!</v>
      </c>
      <c r="AK4" s="25" t="e">
        <f t="shared" si="17"/>
        <v>#VALUE!</v>
      </c>
      <c r="AL4" s="12">
        <v>16.744817880794699</v>
      </c>
      <c r="AM4" s="12">
        <v>0</v>
      </c>
      <c r="AN4" s="26">
        <v>3.2766000000000002</v>
      </c>
      <c r="AO4" s="125">
        <f t="shared" ref="AO4:AO67" si="18">E4*132.28*AN4/$AO$2/132.28</f>
        <v>3.9107348695183418E-2</v>
      </c>
      <c r="AP4" s="126"/>
      <c r="AQ4" s="16">
        <v>-28</v>
      </c>
      <c r="AT4" s="28">
        <v>0</v>
      </c>
      <c r="AU4" s="28">
        <v>0</v>
      </c>
      <c r="AW4" s="44" t="e">
        <f t="shared" ref="AW4:AW67" si="19">E4*132.28*AD4</f>
        <v>#VALUE!</v>
      </c>
    </row>
    <row r="5" spans="1:49" s="28" customFormat="1" hidden="1" x14ac:dyDescent="0.2">
      <c r="A5" s="16">
        <v>5</v>
      </c>
      <c r="B5" s="16" t="s">
        <v>172</v>
      </c>
      <c r="C5" s="16">
        <v>7500</v>
      </c>
      <c r="D5" s="122">
        <v>0.98964516528715629</v>
      </c>
      <c r="E5" s="123">
        <v>3.3132612940374978E-2</v>
      </c>
      <c r="F5" s="122">
        <f t="shared" si="0"/>
        <v>1.0227777782275314</v>
      </c>
      <c r="G5" s="122"/>
      <c r="H5" s="101" t="s">
        <v>4</v>
      </c>
      <c r="I5" s="16">
        <v>1</v>
      </c>
      <c r="J5" s="16" t="s">
        <v>60</v>
      </c>
      <c r="K5" s="124">
        <v>43003</v>
      </c>
      <c r="L5" s="16" t="s">
        <v>58</v>
      </c>
      <c r="M5" s="16" t="s">
        <v>61</v>
      </c>
      <c r="N5" s="16" t="s">
        <v>62</v>
      </c>
      <c r="O5" s="16" t="s">
        <v>63</v>
      </c>
      <c r="P5" s="19" t="str">
        <f t="shared" si="1"/>
        <v>CB6 Consumo</v>
      </c>
      <c r="Q5" s="20">
        <f t="shared" si="2"/>
        <v>102.27777782275314</v>
      </c>
      <c r="R5" s="19">
        <v>122.6</v>
      </c>
      <c r="S5" s="19">
        <v>-31.95</v>
      </c>
      <c r="T5" s="19">
        <f t="shared" si="3"/>
        <v>90.649999999999991</v>
      </c>
      <c r="U5" s="22" t="e">
        <f t="shared" si="4"/>
        <v>#VALUE!</v>
      </c>
      <c r="V5" s="22" t="str">
        <f t="shared" si="5"/>
        <v>NY</v>
      </c>
      <c r="W5" s="22" t="e">
        <f t="shared" si="6"/>
        <v>#VALUE!</v>
      </c>
      <c r="X5" s="19" t="str">
        <f t="shared" si="7"/>
        <v>CB6ConsumoGS.8754</v>
      </c>
      <c r="Y5" s="19" t="str">
        <f t="shared" si="8"/>
        <v>GS.8754</v>
      </c>
      <c r="Z5" s="19" t="e">
        <v>#VALUE!</v>
      </c>
      <c r="AA5" s="19" t="e">
        <f t="shared" si="9"/>
        <v>#VALUE!</v>
      </c>
      <c r="AB5" s="22" t="e">
        <f t="shared" si="10"/>
        <v>#VALUE!</v>
      </c>
      <c r="AC5" s="23" t="e">
        <v>#VALUE!</v>
      </c>
      <c r="AD5" s="23" t="e">
        <f t="shared" si="11"/>
        <v>#VALUE!</v>
      </c>
      <c r="AE5" s="24" t="e">
        <f t="shared" si="12"/>
        <v>#VALUE!</v>
      </c>
      <c r="AF5" s="24">
        <v>92.399999999999991</v>
      </c>
      <c r="AG5" s="24" t="e">
        <f t="shared" si="13"/>
        <v>#VALUE!</v>
      </c>
      <c r="AH5" s="24" t="e">
        <f t="shared" si="14"/>
        <v>#VALUE!</v>
      </c>
      <c r="AI5" s="25" t="e">
        <f t="shared" si="15"/>
        <v>#VALUE!</v>
      </c>
      <c r="AJ5" s="25" t="e">
        <f t="shared" si="16"/>
        <v>#VALUE!</v>
      </c>
      <c r="AK5" s="25" t="e">
        <f t="shared" si="17"/>
        <v>#VALUE!</v>
      </c>
      <c r="AL5" s="12">
        <v>8.4509346835340668</v>
      </c>
      <c r="AM5" s="12">
        <v>1.7629215627240256</v>
      </c>
      <c r="AN5" s="26">
        <v>3.2766000000000002</v>
      </c>
      <c r="AO5" s="125">
        <f t="shared" si="18"/>
        <v>3.2665057605358302E-2</v>
      </c>
      <c r="AP5" s="126"/>
      <c r="AQ5" s="16">
        <v>0</v>
      </c>
      <c r="AT5" s="28">
        <v>0</v>
      </c>
      <c r="AU5" s="28">
        <v>0</v>
      </c>
      <c r="AW5" s="44" t="e">
        <f t="shared" si="19"/>
        <v>#VALUE!</v>
      </c>
    </row>
    <row r="6" spans="1:49" s="28" customFormat="1" hidden="1" x14ac:dyDescent="0.2">
      <c r="A6" s="16">
        <f>ROW()</f>
        <v>6</v>
      </c>
      <c r="B6" s="16" t="s">
        <v>173</v>
      </c>
      <c r="C6" s="16">
        <v>251</v>
      </c>
      <c r="D6" s="122">
        <v>1.0584202916268812</v>
      </c>
      <c r="E6" s="123">
        <v>4.0210641607673923E-2</v>
      </c>
      <c r="F6" s="122">
        <f t="shared" si="0"/>
        <v>1.0986309332345552</v>
      </c>
      <c r="G6" s="122"/>
      <c r="H6" s="101" t="s">
        <v>4</v>
      </c>
      <c r="I6" s="16">
        <v>1</v>
      </c>
      <c r="J6" s="16" t="s">
        <v>170</v>
      </c>
      <c r="K6" s="124">
        <v>42276</v>
      </c>
      <c r="L6" s="16" t="s">
        <v>64</v>
      </c>
      <c r="M6" s="16" t="s">
        <v>61</v>
      </c>
      <c r="N6" s="16" t="s">
        <v>57</v>
      </c>
      <c r="O6" s="16" t="s">
        <v>65</v>
      </c>
      <c r="P6" s="19" t="str">
        <f t="shared" si="1"/>
        <v>CBSWRF 13/14</v>
      </c>
      <c r="Q6" s="20">
        <f t="shared" si="2"/>
        <v>109.86309332345552</v>
      </c>
      <c r="R6" s="19">
        <v>122.6</v>
      </c>
      <c r="S6" s="19">
        <v>-2</v>
      </c>
      <c r="T6" s="19">
        <f t="shared" si="3"/>
        <v>120.6</v>
      </c>
      <c r="U6" s="22" t="e">
        <f t="shared" si="4"/>
        <v>#VALUE!</v>
      </c>
      <c r="V6" s="22" t="str">
        <f t="shared" si="5"/>
        <v>NY</v>
      </c>
      <c r="W6" s="22" t="e">
        <f t="shared" si="6"/>
        <v>#VALUE!</v>
      </c>
      <c r="X6" s="19" t="str">
        <f t="shared" si="7"/>
        <v>CBSWRF13/14GS.6641</v>
      </c>
      <c r="Y6" s="19" t="str">
        <f t="shared" si="8"/>
        <v>GS.6641</v>
      </c>
      <c r="Z6" s="19" t="e">
        <v>#VALUE!</v>
      </c>
      <c r="AA6" s="19" t="e">
        <f t="shared" si="9"/>
        <v>#VALUE!</v>
      </c>
      <c r="AB6" s="22" t="e">
        <f t="shared" si="10"/>
        <v>#VALUE!</v>
      </c>
      <c r="AC6" s="23" t="e">
        <v>#VALUE!</v>
      </c>
      <c r="AD6" s="23" t="e">
        <f t="shared" si="11"/>
        <v>#VALUE!</v>
      </c>
      <c r="AE6" s="24" t="e">
        <f t="shared" si="12"/>
        <v>#VALUE!</v>
      </c>
      <c r="AF6" s="24">
        <v>122.35</v>
      </c>
      <c r="AG6" s="24" t="e">
        <f t="shared" si="13"/>
        <v>#VALUE!</v>
      </c>
      <c r="AH6" s="24" t="e">
        <f t="shared" si="14"/>
        <v>#VALUE!</v>
      </c>
      <c r="AI6" s="25" t="e">
        <f t="shared" si="15"/>
        <v>#VALUE!</v>
      </c>
      <c r="AJ6" s="25" t="e">
        <f t="shared" si="16"/>
        <v>#VALUE!</v>
      </c>
      <c r="AK6" s="25" t="e">
        <f t="shared" si="17"/>
        <v>#VALUE!</v>
      </c>
      <c r="AL6" s="12">
        <v>16.974258000000006</v>
      </c>
      <c r="AM6" s="12">
        <v>0</v>
      </c>
      <c r="AN6" s="26">
        <v>3.2766000000000002</v>
      </c>
      <c r="AO6" s="125">
        <f t="shared" si="18"/>
        <v>3.9643203716737116E-2</v>
      </c>
      <c r="AP6" s="126"/>
      <c r="AQ6" s="16">
        <v>0</v>
      </c>
      <c r="AT6" s="28">
        <v>0</v>
      </c>
      <c r="AU6" s="28">
        <v>0</v>
      </c>
      <c r="AW6" s="44" t="e">
        <f t="shared" si="19"/>
        <v>#VALUE!</v>
      </c>
    </row>
    <row r="7" spans="1:49" s="28" customFormat="1" hidden="1" x14ac:dyDescent="0.2">
      <c r="A7" s="16">
        <f>ROW()</f>
        <v>7</v>
      </c>
      <c r="B7" s="16" t="s">
        <v>174</v>
      </c>
      <c r="C7" s="16">
        <v>75</v>
      </c>
      <c r="D7" s="122">
        <v>0.96681167463473461</v>
      </c>
      <c r="E7" s="123">
        <v>3.5930384074036224E-2</v>
      </c>
      <c r="F7" s="122">
        <f t="shared" si="0"/>
        <v>1.0027420587087708</v>
      </c>
      <c r="G7" s="122"/>
      <c r="H7" s="101" t="s">
        <v>4</v>
      </c>
      <c r="I7" s="16">
        <v>1</v>
      </c>
      <c r="J7" s="16" t="s">
        <v>170</v>
      </c>
      <c r="K7" s="124">
        <v>42454</v>
      </c>
      <c r="L7" s="16" t="s">
        <v>64</v>
      </c>
      <c r="M7" s="16" t="s">
        <v>61</v>
      </c>
      <c r="N7" s="16" t="s">
        <v>57</v>
      </c>
      <c r="O7" s="16" t="s">
        <v>65</v>
      </c>
      <c r="P7" s="19" t="str">
        <f t="shared" si="1"/>
        <v>CBSWRF 13/14</v>
      </c>
      <c r="Q7" s="20">
        <f t="shared" si="2"/>
        <v>100.27420587087707</v>
      </c>
      <c r="R7" s="19">
        <v>122.6</v>
      </c>
      <c r="S7" s="19">
        <v>-2</v>
      </c>
      <c r="T7" s="19">
        <f t="shared" si="3"/>
        <v>120.6</v>
      </c>
      <c r="U7" s="22" t="e">
        <f t="shared" si="4"/>
        <v>#VALUE!</v>
      </c>
      <c r="V7" s="22" t="str">
        <f t="shared" si="5"/>
        <v>NY</v>
      </c>
      <c r="W7" s="22" t="e">
        <f t="shared" si="6"/>
        <v>#VALUE!</v>
      </c>
      <c r="X7" s="19" t="str">
        <f t="shared" si="7"/>
        <v>CBSWRF13/14GS.7071</v>
      </c>
      <c r="Y7" s="19" t="str">
        <f t="shared" si="8"/>
        <v>GS.7071</v>
      </c>
      <c r="Z7" s="19" t="e">
        <v>#VALUE!</v>
      </c>
      <c r="AA7" s="19" t="e">
        <f t="shared" si="9"/>
        <v>#VALUE!</v>
      </c>
      <c r="AB7" s="22" t="e">
        <f t="shared" si="10"/>
        <v>#VALUE!</v>
      </c>
      <c r="AC7" s="23" t="e">
        <v>#VALUE!</v>
      </c>
      <c r="AD7" s="23" t="e">
        <f t="shared" si="11"/>
        <v>#VALUE!</v>
      </c>
      <c r="AE7" s="24" t="e">
        <f t="shared" si="12"/>
        <v>#VALUE!</v>
      </c>
      <c r="AF7" s="24">
        <v>122.35</v>
      </c>
      <c r="AG7" s="24" t="e">
        <f t="shared" si="13"/>
        <v>#VALUE!</v>
      </c>
      <c r="AH7" s="24" t="e">
        <f t="shared" si="14"/>
        <v>#VALUE!</v>
      </c>
      <c r="AI7" s="25" t="e">
        <f t="shared" si="15"/>
        <v>#VALUE!</v>
      </c>
      <c r="AJ7" s="25" t="e">
        <f t="shared" si="16"/>
        <v>#VALUE!</v>
      </c>
      <c r="AK7" s="25" t="e">
        <f t="shared" si="17"/>
        <v>#VALUE!</v>
      </c>
      <c r="AL7" s="12">
        <v>15.167417999999998</v>
      </c>
      <c r="AM7" s="12">
        <v>0</v>
      </c>
      <c r="AN7" s="26">
        <v>3.2766000000000002</v>
      </c>
      <c r="AO7" s="125">
        <f t="shared" si="18"/>
        <v>3.542334761442327E-2</v>
      </c>
      <c r="AP7" s="126"/>
      <c r="AQ7" s="16">
        <v>0</v>
      </c>
      <c r="AT7" s="28">
        <v>0</v>
      </c>
      <c r="AU7" s="28">
        <v>0</v>
      </c>
      <c r="AW7" s="44" t="e">
        <f t="shared" si="19"/>
        <v>#VALUE!</v>
      </c>
    </row>
    <row r="8" spans="1:49" s="28" customFormat="1" hidden="1" x14ac:dyDescent="0.2">
      <c r="A8" s="16">
        <f>ROW()</f>
        <v>8</v>
      </c>
      <c r="B8" s="16" t="s">
        <v>175</v>
      </c>
      <c r="C8" s="16">
        <v>145</v>
      </c>
      <c r="D8" s="122">
        <v>0.92212946565125375</v>
      </c>
      <c r="E8" s="123">
        <v>4.878046677602086E-2</v>
      </c>
      <c r="F8" s="122">
        <f t="shared" si="0"/>
        <v>0.97090993242727464</v>
      </c>
      <c r="G8" s="122"/>
      <c r="H8" s="101" t="s">
        <v>4</v>
      </c>
      <c r="I8" s="16">
        <v>1</v>
      </c>
      <c r="J8" s="16" t="s">
        <v>176</v>
      </c>
      <c r="K8" s="124">
        <v>42455</v>
      </c>
      <c r="L8" s="16" t="s">
        <v>64</v>
      </c>
      <c r="M8" s="16" t="s">
        <v>61</v>
      </c>
      <c r="N8" s="16" t="s">
        <v>57</v>
      </c>
      <c r="O8" s="16" t="s">
        <v>65</v>
      </c>
      <c r="P8" s="19" t="str">
        <f t="shared" si="1"/>
        <v>CBSWRF 13/14</v>
      </c>
      <c r="Q8" s="20">
        <f t="shared" si="2"/>
        <v>97.090993242727464</v>
      </c>
      <c r="R8" s="19">
        <v>122.6</v>
      </c>
      <c r="S8" s="19">
        <v>-2</v>
      </c>
      <c r="T8" s="19">
        <f t="shared" si="3"/>
        <v>120.6</v>
      </c>
      <c r="U8" s="22" t="e">
        <f t="shared" si="4"/>
        <v>#VALUE!</v>
      </c>
      <c r="V8" s="22" t="str">
        <f t="shared" si="5"/>
        <v>NY</v>
      </c>
      <c r="W8" s="22" t="e">
        <f t="shared" si="6"/>
        <v>#VALUE!</v>
      </c>
      <c r="X8" s="19" t="str">
        <f t="shared" si="7"/>
        <v>CBSWRF13/14GS.7079</v>
      </c>
      <c r="Y8" s="19" t="str">
        <f t="shared" si="8"/>
        <v>GS.7079</v>
      </c>
      <c r="Z8" s="19" t="e">
        <v>#VALUE!</v>
      </c>
      <c r="AA8" s="19" t="e">
        <f t="shared" si="9"/>
        <v>#VALUE!</v>
      </c>
      <c r="AB8" s="22" t="e">
        <f t="shared" si="10"/>
        <v>#VALUE!</v>
      </c>
      <c r="AC8" s="23" t="e">
        <v>#VALUE!</v>
      </c>
      <c r="AD8" s="23" t="e">
        <f t="shared" si="11"/>
        <v>#VALUE!</v>
      </c>
      <c r="AE8" s="24" t="e">
        <f t="shared" si="12"/>
        <v>#VALUE!</v>
      </c>
      <c r="AF8" s="24">
        <v>122.35</v>
      </c>
      <c r="AG8" s="24" t="e">
        <f t="shared" si="13"/>
        <v>#VALUE!</v>
      </c>
      <c r="AH8" s="24" t="e">
        <f t="shared" si="14"/>
        <v>#VALUE!</v>
      </c>
      <c r="AI8" s="25" t="e">
        <f t="shared" si="15"/>
        <v>#VALUE!</v>
      </c>
      <c r="AJ8" s="25" t="e">
        <f t="shared" si="16"/>
        <v>#VALUE!</v>
      </c>
      <c r="AK8" s="25" t="e">
        <f t="shared" si="17"/>
        <v>#VALUE!</v>
      </c>
      <c r="AL8" s="12">
        <v>20.591868105347167</v>
      </c>
      <c r="AM8" s="12">
        <v>0</v>
      </c>
      <c r="AN8" s="26">
        <v>3.2766000000000002</v>
      </c>
      <c r="AO8" s="125">
        <f t="shared" si="18"/>
        <v>4.8092094641689752E-2</v>
      </c>
      <c r="AP8" s="126"/>
      <c r="AQ8" s="16">
        <v>0</v>
      </c>
      <c r="AT8" s="28">
        <v>0</v>
      </c>
      <c r="AU8" s="28">
        <v>0</v>
      </c>
      <c r="AW8" s="44" t="e">
        <f t="shared" si="19"/>
        <v>#VALUE!</v>
      </c>
    </row>
    <row r="9" spans="1:49" s="28" customFormat="1" hidden="1" x14ac:dyDescent="0.2">
      <c r="A9" s="16">
        <f>ROW()</f>
        <v>9</v>
      </c>
      <c r="B9" s="16" t="s">
        <v>177</v>
      </c>
      <c r="C9" s="16">
        <v>10</v>
      </c>
      <c r="D9" s="122">
        <v>1.2649172261318102</v>
      </c>
      <c r="E9" s="123">
        <v>4.0210641607673916E-2</v>
      </c>
      <c r="F9" s="122">
        <f t="shared" si="0"/>
        <v>1.3051278677394842</v>
      </c>
      <c r="G9" s="122"/>
      <c r="H9" s="101" t="s">
        <v>4</v>
      </c>
      <c r="I9" s="16">
        <v>1</v>
      </c>
      <c r="J9" s="16" t="s">
        <v>170</v>
      </c>
      <c r="K9" s="124">
        <v>42474</v>
      </c>
      <c r="L9" s="16" t="s">
        <v>64</v>
      </c>
      <c r="M9" s="16" t="s">
        <v>61</v>
      </c>
      <c r="N9" s="16" t="s">
        <v>57</v>
      </c>
      <c r="O9" s="16" t="s">
        <v>65</v>
      </c>
      <c r="P9" s="19" t="str">
        <f t="shared" si="1"/>
        <v>CBSWRF 13/14</v>
      </c>
      <c r="Q9" s="20">
        <f t="shared" si="2"/>
        <v>130.51278677394842</v>
      </c>
      <c r="R9" s="19">
        <v>122.6</v>
      </c>
      <c r="S9" s="19">
        <v>-2</v>
      </c>
      <c r="T9" s="19">
        <f t="shared" si="3"/>
        <v>120.6</v>
      </c>
      <c r="U9" s="22" t="e">
        <f t="shared" si="4"/>
        <v>#VALUE!</v>
      </c>
      <c r="V9" s="22" t="str">
        <f t="shared" si="5"/>
        <v>NY</v>
      </c>
      <c r="W9" s="22" t="e">
        <f t="shared" si="6"/>
        <v>#VALUE!</v>
      </c>
      <c r="X9" s="19" t="str">
        <f t="shared" si="7"/>
        <v>CBSWRF13/14GS.7415</v>
      </c>
      <c r="Y9" s="19" t="str">
        <f t="shared" si="8"/>
        <v>GS.7415</v>
      </c>
      <c r="Z9" s="19" t="e">
        <v>#VALUE!</v>
      </c>
      <c r="AA9" s="19" t="e">
        <f t="shared" si="9"/>
        <v>#VALUE!</v>
      </c>
      <c r="AB9" s="22" t="e">
        <f t="shared" si="10"/>
        <v>#VALUE!</v>
      </c>
      <c r="AC9" s="23" t="e">
        <v>#VALUE!</v>
      </c>
      <c r="AD9" s="23" t="e">
        <f t="shared" si="11"/>
        <v>#VALUE!</v>
      </c>
      <c r="AE9" s="24" t="e">
        <f t="shared" si="12"/>
        <v>#VALUE!</v>
      </c>
      <c r="AF9" s="24">
        <v>122.35</v>
      </c>
      <c r="AG9" s="24" t="e">
        <f t="shared" si="13"/>
        <v>#VALUE!</v>
      </c>
      <c r="AH9" s="24" t="e">
        <f t="shared" si="14"/>
        <v>#VALUE!</v>
      </c>
      <c r="AI9" s="25" t="e">
        <f t="shared" si="15"/>
        <v>#VALUE!</v>
      </c>
      <c r="AJ9" s="25" t="e">
        <f t="shared" si="16"/>
        <v>#VALUE!</v>
      </c>
      <c r="AK9" s="25" t="e">
        <f t="shared" si="17"/>
        <v>#VALUE!</v>
      </c>
      <c r="AL9" s="12">
        <v>16.974258000000003</v>
      </c>
      <c r="AM9" s="12">
        <v>0</v>
      </c>
      <c r="AN9" s="26">
        <v>3.2766000000000002</v>
      </c>
      <c r="AO9" s="125">
        <f t="shared" si="18"/>
        <v>3.9643203716737116E-2</v>
      </c>
      <c r="AP9" s="126"/>
      <c r="AQ9" s="16">
        <v>0</v>
      </c>
      <c r="AT9" s="28">
        <v>0</v>
      </c>
      <c r="AU9" s="28">
        <v>0</v>
      </c>
      <c r="AW9" s="44" t="e">
        <f t="shared" si="19"/>
        <v>#VALUE!</v>
      </c>
    </row>
    <row r="10" spans="1:49" s="28" customFormat="1" hidden="1" x14ac:dyDescent="0.2">
      <c r="A10" s="16">
        <f>ROW()</f>
        <v>10</v>
      </c>
      <c r="B10" s="16" t="s">
        <v>169</v>
      </c>
      <c r="C10" s="16">
        <v>0</v>
      </c>
      <c r="D10" s="122">
        <v>1.0148954192289701</v>
      </c>
      <c r="E10" s="123">
        <v>3.9667116559110004E-2</v>
      </c>
      <c r="F10" s="122">
        <f t="shared" si="0"/>
        <v>1.0545625357880801</v>
      </c>
      <c r="G10" s="122"/>
      <c r="H10" s="101" t="s">
        <v>4</v>
      </c>
      <c r="I10" s="16">
        <v>1</v>
      </c>
      <c r="J10" s="16" t="s">
        <v>170</v>
      </c>
      <c r="K10" s="124">
        <v>42719</v>
      </c>
      <c r="L10" s="16" t="s">
        <v>56</v>
      </c>
      <c r="M10" s="16" t="s">
        <v>171</v>
      </c>
      <c r="N10" s="16" t="s">
        <v>57</v>
      </c>
      <c r="O10" s="16" t="s">
        <v>65</v>
      </c>
      <c r="P10" s="19" t="str">
        <f t="shared" si="1"/>
        <v>CBSWRF 13/14</v>
      </c>
      <c r="Q10" s="20">
        <f t="shared" si="2"/>
        <v>105.45625357880802</v>
      </c>
      <c r="R10" s="19">
        <v>122.6</v>
      </c>
      <c r="S10" s="19" t="e">
        <v>#N/A</v>
      </c>
      <c r="T10" s="19" t="e">
        <f t="shared" si="3"/>
        <v>#N/A</v>
      </c>
      <c r="U10" s="22" t="e">
        <f t="shared" si="4"/>
        <v>#N/A</v>
      </c>
      <c r="V10" s="22" t="str">
        <f t="shared" si="5"/>
        <v>NY</v>
      </c>
      <c r="W10" s="22" t="e">
        <f t="shared" si="6"/>
        <v>#VALUE!</v>
      </c>
      <c r="X10" s="19" t="str">
        <f t="shared" si="7"/>
        <v>CBSWRF13/14GS.8060</v>
      </c>
      <c r="Y10" s="19" t="str">
        <f t="shared" si="8"/>
        <v>GS.8060</v>
      </c>
      <c r="Z10" s="19" t="e">
        <v>#VALUE!</v>
      </c>
      <c r="AA10" s="19" t="e">
        <f t="shared" si="9"/>
        <v>#VALUE!</v>
      </c>
      <c r="AB10" s="22" t="e">
        <f t="shared" si="10"/>
        <v>#N/A</v>
      </c>
      <c r="AC10" s="23" t="e">
        <v>#VALUE!</v>
      </c>
      <c r="AD10" s="23" t="e">
        <f t="shared" si="11"/>
        <v>#VALUE!</v>
      </c>
      <c r="AE10" s="24" t="e">
        <f t="shared" si="12"/>
        <v>#N/A</v>
      </c>
      <c r="AF10" s="24" t="e">
        <v>#N/A</v>
      </c>
      <c r="AG10" s="24" t="e">
        <f t="shared" si="13"/>
        <v>#N/A</v>
      </c>
      <c r="AH10" s="24" t="e">
        <f t="shared" si="14"/>
        <v>#N/A</v>
      </c>
      <c r="AI10" s="25" t="e">
        <f t="shared" si="15"/>
        <v>#VALUE!</v>
      </c>
      <c r="AJ10" s="25" t="e">
        <f t="shared" si="16"/>
        <v>#VALUE!</v>
      </c>
      <c r="AK10" s="25" t="e">
        <f t="shared" si="17"/>
        <v>#VALUE!</v>
      </c>
      <c r="AL10" s="12">
        <v>16.744817880794699</v>
      </c>
      <c r="AM10" s="12">
        <v>0</v>
      </c>
      <c r="AN10" s="26">
        <v>3.2766000000000002</v>
      </c>
      <c r="AO10" s="125">
        <f t="shared" si="18"/>
        <v>3.9107348695183418E-2</v>
      </c>
      <c r="AP10" s="126"/>
      <c r="AQ10" s="16">
        <v>0</v>
      </c>
      <c r="AT10" s="28">
        <v>0</v>
      </c>
      <c r="AU10" s="28">
        <v>0</v>
      </c>
      <c r="AW10" s="44" t="e">
        <f t="shared" si="19"/>
        <v>#VALUE!</v>
      </c>
    </row>
    <row r="11" spans="1:49" s="28" customFormat="1" hidden="1" x14ac:dyDescent="0.2">
      <c r="A11" s="16">
        <f>ROW()</f>
        <v>11</v>
      </c>
      <c r="B11" s="16" t="s">
        <v>173</v>
      </c>
      <c r="C11" s="16">
        <v>154</v>
      </c>
      <c r="D11" s="122">
        <v>1.0584202916268812</v>
      </c>
      <c r="E11" s="123">
        <v>4.0210641607673923E-2</v>
      </c>
      <c r="F11" s="122">
        <f t="shared" si="0"/>
        <v>1.0986309332345552</v>
      </c>
      <c r="G11" s="122"/>
      <c r="H11" s="101" t="s">
        <v>4</v>
      </c>
      <c r="I11" s="16">
        <v>1</v>
      </c>
      <c r="J11" s="16" t="s">
        <v>170</v>
      </c>
      <c r="K11" s="124">
        <v>42276</v>
      </c>
      <c r="L11" s="16" t="s">
        <v>64</v>
      </c>
      <c r="M11" s="16" t="s">
        <v>61</v>
      </c>
      <c r="N11" s="16" t="s">
        <v>57</v>
      </c>
      <c r="O11" s="16" t="s">
        <v>66</v>
      </c>
      <c r="P11" s="19" t="str">
        <f t="shared" si="1"/>
        <v>CBSWRF Moka</v>
      </c>
      <c r="Q11" s="20">
        <f t="shared" si="2"/>
        <v>109.86309332345552</v>
      </c>
      <c r="R11" s="19">
        <v>122.6</v>
      </c>
      <c r="S11" s="19">
        <v>2</v>
      </c>
      <c r="T11" s="19">
        <f t="shared" si="3"/>
        <v>124.6</v>
      </c>
      <c r="U11" s="22" t="e">
        <f t="shared" si="4"/>
        <v>#VALUE!</v>
      </c>
      <c r="V11" s="22" t="str">
        <f t="shared" si="5"/>
        <v>NY</v>
      </c>
      <c r="W11" s="22" t="e">
        <f t="shared" si="6"/>
        <v>#VALUE!</v>
      </c>
      <c r="X11" s="19" t="str">
        <f t="shared" si="7"/>
        <v>CBSWRFMokaGS.6641</v>
      </c>
      <c r="Y11" s="19" t="str">
        <f t="shared" si="8"/>
        <v>GS.6641</v>
      </c>
      <c r="Z11" s="19" t="e">
        <v>#VALUE!</v>
      </c>
      <c r="AA11" s="19" t="e">
        <f t="shared" si="9"/>
        <v>#VALUE!</v>
      </c>
      <c r="AB11" s="22" t="e">
        <f t="shared" si="10"/>
        <v>#VALUE!</v>
      </c>
      <c r="AC11" s="23" t="e">
        <v>#VALUE!</v>
      </c>
      <c r="AD11" s="23" t="e">
        <f t="shared" si="11"/>
        <v>#VALUE!</v>
      </c>
      <c r="AE11" s="24" t="e">
        <f t="shared" si="12"/>
        <v>#VALUE!</v>
      </c>
      <c r="AF11" s="24">
        <v>126.35</v>
      </c>
      <c r="AG11" s="24" t="e">
        <f t="shared" si="13"/>
        <v>#VALUE!</v>
      </c>
      <c r="AH11" s="24" t="e">
        <f t="shared" si="14"/>
        <v>#VALUE!</v>
      </c>
      <c r="AI11" s="25" t="e">
        <f t="shared" si="15"/>
        <v>#VALUE!</v>
      </c>
      <c r="AJ11" s="25" t="e">
        <f t="shared" si="16"/>
        <v>#VALUE!</v>
      </c>
      <c r="AK11" s="25" t="e">
        <f t="shared" si="17"/>
        <v>#VALUE!</v>
      </c>
      <c r="AL11" s="12">
        <v>16.974258000000006</v>
      </c>
      <c r="AM11" s="12">
        <v>0</v>
      </c>
      <c r="AN11" s="26">
        <v>3.2766000000000002</v>
      </c>
      <c r="AO11" s="125">
        <f t="shared" si="18"/>
        <v>3.9643203716737116E-2</v>
      </c>
      <c r="AP11" s="126"/>
      <c r="AQ11" s="16">
        <v>0</v>
      </c>
      <c r="AT11" s="28">
        <v>0</v>
      </c>
      <c r="AU11" s="28">
        <v>0</v>
      </c>
      <c r="AW11" s="44" t="e">
        <f t="shared" si="19"/>
        <v>#VALUE!</v>
      </c>
    </row>
    <row r="12" spans="1:49" s="28" customFormat="1" hidden="1" x14ac:dyDescent="0.2">
      <c r="A12" s="16">
        <f>ROW()</f>
        <v>12</v>
      </c>
      <c r="B12" s="16" t="s">
        <v>174</v>
      </c>
      <c r="C12" s="16">
        <v>253</v>
      </c>
      <c r="D12" s="122">
        <v>0.96681167463473461</v>
      </c>
      <c r="E12" s="123">
        <v>3.5930384074036224E-2</v>
      </c>
      <c r="F12" s="122">
        <f t="shared" si="0"/>
        <v>1.0027420587087708</v>
      </c>
      <c r="G12" s="122"/>
      <c r="H12" s="101" t="s">
        <v>4</v>
      </c>
      <c r="I12" s="16">
        <v>1</v>
      </c>
      <c r="J12" s="16" t="s">
        <v>170</v>
      </c>
      <c r="K12" s="124">
        <v>42454</v>
      </c>
      <c r="L12" s="16" t="s">
        <v>64</v>
      </c>
      <c r="M12" s="16" t="s">
        <v>61</v>
      </c>
      <c r="N12" s="16" t="s">
        <v>57</v>
      </c>
      <c r="O12" s="16" t="s">
        <v>66</v>
      </c>
      <c r="P12" s="19" t="str">
        <f t="shared" si="1"/>
        <v>CBSWRF Moka</v>
      </c>
      <c r="Q12" s="20">
        <f t="shared" si="2"/>
        <v>100.27420587087707</v>
      </c>
      <c r="R12" s="19">
        <v>122.6</v>
      </c>
      <c r="S12" s="19">
        <v>2</v>
      </c>
      <c r="T12" s="19">
        <f t="shared" si="3"/>
        <v>124.6</v>
      </c>
      <c r="U12" s="22" t="e">
        <f t="shared" si="4"/>
        <v>#VALUE!</v>
      </c>
      <c r="V12" s="22" t="str">
        <f t="shared" si="5"/>
        <v>NY</v>
      </c>
      <c r="W12" s="22" t="e">
        <f t="shared" si="6"/>
        <v>#VALUE!</v>
      </c>
      <c r="X12" s="19" t="str">
        <f t="shared" si="7"/>
        <v>CBSWRFMokaGS.7071</v>
      </c>
      <c r="Y12" s="19" t="str">
        <f t="shared" si="8"/>
        <v>GS.7071</v>
      </c>
      <c r="Z12" s="19" t="e">
        <v>#VALUE!</v>
      </c>
      <c r="AA12" s="19" t="e">
        <f t="shared" si="9"/>
        <v>#VALUE!</v>
      </c>
      <c r="AB12" s="22" t="e">
        <f t="shared" si="10"/>
        <v>#VALUE!</v>
      </c>
      <c r="AC12" s="23" t="e">
        <v>#VALUE!</v>
      </c>
      <c r="AD12" s="23" t="e">
        <f t="shared" si="11"/>
        <v>#VALUE!</v>
      </c>
      <c r="AE12" s="24" t="e">
        <f t="shared" si="12"/>
        <v>#VALUE!</v>
      </c>
      <c r="AF12" s="24">
        <v>126.35</v>
      </c>
      <c r="AG12" s="24" t="e">
        <f t="shared" si="13"/>
        <v>#VALUE!</v>
      </c>
      <c r="AH12" s="24" t="e">
        <f t="shared" si="14"/>
        <v>#VALUE!</v>
      </c>
      <c r="AI12" s="25" t="e">
        <f t="shared" si="15"/>
        <v>#VALUE!</v>
      </c>
      <c r="AJ12" s="25" t="e">
        <f t="shared" si="16"/>
        <v>#VALUE!</v>
      </c>
      <c r="AK12" s="25" t="e">
        <f t="shared" si="17"/>
        <v>#VALUE!</v>
      </c>
      <c r="AL12" s="12">
        <v>15.167417999999998</v>
      </c>
      <c r="AM12" s="12">
        <v>0</v>
      </c>
      <c r="AN12" s="26">
        <v>3.2766000000000002</v>
      </c>
      <c r="AO12" s="125">
        <f t="shared" si="18"/>
        <v>3.542334761442327E-2</v>
      </c>
      <c r="AP12" s="126"/>
      <c r="AQ12" s="16">
        <v>0</v>
      </c>
      <c r="AT12" s="28">
        <v>0</v>
      </c>
      <c r="AU12" s="28">
        <v>0</v>
      </c>
      <c r="AW12" s="44" t="e">
        <f t="shared" si="19"/>
        <v>#VALUE!</v>
      </c>
    </row>
    <row r="13" spans="1:49" s="28" customFormat="1" hidden="1" x14ac:dyDescent="0.2">
      <c r="A13" s="16">
        <f>ROW()</f>
        <v>13</v>
      </c>
      <c r="B13" s="16" t="s">
        <v>175</v>
      </c>
      <c r="C13" s="16">
        <v>254</v>
      </c>
      <c r="D13" s="122">
        <v>0.92212946565125375</v>
      </c>
      <c r="E13" s="123">
        <v>4.878046677602086E-2</v>
      </c>
      <c r="F13" s="122">
        <f t="shared" si="0"/>
        <v>0.97090993242727464</v>
      </c>
      <c r="G13" s="122"/>
      <c r="H13" s="101" t="s">
        <v>4</v>
      </c>
      <c r="I13" s="16">
        <v>1</v>
      </c>
      <c r="J13" s="16" t="s">
        <v>176</v>
      </c>
      <c r="K13" s="124">
        <v>42455</v>
      </c>
      <c r="L13" s="16" t="s">
        <v>64</v>
      </c>
      <c r="M13" s="16" t="s">
        <v>61</v>
      </c>
      <c r="N13" s="16" t="s">
        <v>57</v>
      </c>
      <c r="O13" s="16" t="s">
        <v>66</v>
      </c>
      <c r="P13" s="19" t="str">
        <f t="shared" si="1"/>
        <v>CBSWRF Moka</v>
      </c>
      <c r="Q13" s="20">
        <f t="shared" si="2"/>
        <v>97.090993242727464</v>
      </c>
      <c r="R13" s="19">
        <v>122.6</v>
      </c>
      <c r="S13" s="19">
        <v>2</v>
      </c>
      <c r="T13" s="19">
        <f t="shared" si="3"/>
        <v>124.6</v>
      </c>
      <c r="U13" s="22" t="e">
        <f t="shared" si="4"/>
        <v>#VALUE!</v>
      </c>
      <c r="V13" s="22" t="str">
        <f t="shared" si="5"/>
        <v>NY</v>
      </c>
      <c r="W13" s="22" t="e">
        <f t="shared" si="6"/>
        <v>#VALUE!</v>
      </c>
      <c r="X13" s="19" t="str">
        <f t="shared" si="7"/>
        <v>CBSWRFMokaGS.7079</v>
      </c>
      <c r="Y13" s="19" t="str">
        <f t="shared" si="8"/>
        <v>GS.7079</v>
      </c>
      <c r="Z13" s="19" t="e">
        <v>#VALUE!</v>
      </c>
      <c r="AA13" s="19" t="e">
        <f t="shared" si="9"/>
        <v>#VALUE!</v>
      </c>
      <c r="AB13" s="22" t="e">
        <f t="shared" si="10"/>
        <v>#VALUE!</v>
      </c>
      <c r="AC13" s="23" t="e">
        <v>#VALUE!</v>
      </c>
      <c r="AD13" s="23" t="e">
        <f t="shared" si="11"/>
        <v>#VALUE!</v>
      </c>
      <c r="AE13" s="24" t="e">
        <f t="shared" si="12"/>
        <v>#VALUE!</v>
      </c>
      <c r="AF13" s="24">
        <v>126.35</v>
      </c>
      <c r="AG13" s="24" t="e">
        <f t="shared" si="13"/>
        <v>#VALUE!</v>
      </c>
      <c r="AH13" s="24" t="e">
        <f t="shared" si="14"/>
        <v>#VALUE!</v>
      </c>
      <c r="AI13" s="25" t="e">
        <f t="shared" si="15"/>
        <v>#VALUE!</v>
      </c>
      <c r="AJ13" s="25" t="e">
        <f t="shared" si="16"/>
        <v>#VALUE!</v>
      </c>
      <c r="AK13" s="25" t="e">
        <f t="shared" si="17"/>
        <v>#VALUE!</v>
      </c>
      <c r="AL13" s="12">
        <v>20.591868105347167</v>
      </c>
      <c r="AM13" s="12">
        <v>0</v>
      </c>
      <c r="AN13" s="26">
        <v>3.2766000000000002</v>
      </c>
      <c r="AO13" s="125">
        <f t="shared" si="18"/>
        <v>4.8092094641689752E-2</v>
      </c>
      <c r="AP13" s="126"/>
      <c r="AQ13" s="16">
        <v>0</v>
      </c>
      <c r="AT13" s="28">
        <v>0</v>
      </c>
      <c r="AU13" s="28">
        <v>0</v>
      </c>
      <c r="AW13" s="44" t="e">
        <f t="shared" si="19"/>
        <v>#VALUE!</v>
      </c>
    </row>
    <row r="14" spans="1:49" s="28" customFormat="1" hidden="1" x14ac:dyDescent="0.2">
      <c r="A14" s="16">
        <f>ROW()</f>
        <v>14</v>
      </c>
      <c r="B14" s="16" t="s">
        <v>169</v>
      </c>
      <c r="C14" s="16">
        <v>346</v>
      </c>
      <c r="D14" s="122">
        <v>1.0148954192289739</v>
      </c>
      <c r="E14" s="123">
        <v>3.9667116559110004E-2</v>
      </c>
      <c r="F14" s="122">
        <f t="shared" si="0"/>
        <v>1.0545625357880839</v>
      </c>
      <c r="G14" s="122"/>
      <c r="H14" s="101" t="s">
        <v>4</v>
      </c>
      <c r="I14" s="16">
        <v>1</v>
      </c>
      <c r="J14" s="16" t="s">
        <v>170</v>
      </c>
      <c r="K14" s="124">
        <v>42719</v>
      </c>
      <c r="L14" s="16" t="s">
        <v>56</v>
      </c>
      <c r="M14" s="16" t="s">
        <v>171</v>
      </c>
      <c r="N14" s="16" t="s">
        <v>57</v>
      </c>
      <c r="O14" s="16" t="s">
        <v>66</v>
      </c>
      <c r="P14" s="19" t="str">
        <f t="shared" si="1"/>
        <v>CBSWRF Moka</v>
      </c>
      <c r="Q14" s="20">
        <f t="shared" si="2"/>
        <v>105.45625357880839</v>
      </c>
      <c r="R14" s="19">
        <v>122.6</v>
      </c>
      <c r="S14" s="19" t="e">
        <v>#N/A</v>
      </c>
      <c r="T14" s="19" t="e">
        <f t="shared" si="3"/>
        <v>#N/A</v>
      </c>
      <c r="U14" s="22" t="e">
        <f t="shared" si="4"/>
        <v>#N/A</v>
      </c>
      <c r="V14" s="22" t="str">
        <f t="shared" si="5"/>
        <v>NY</v>
      </c>
      <c r="W14" s="22" t="e">
        <f t="shared" si="6"/>
        <v>#VALUE!</v>
      </c>
      <c r="X14" s="19" t="str">
        <f t="shared" si="7"/>
        <v>CBSWRFMokaGS.8060</v>
      </c>
      <c r="Y14" s="19" t="str">
        <f t="shared" si="8"/>
        <v>GS.8060</v>
      </c>
      <c r="Z14" s="19" t="e">
        <v>#VALUE!</v>
      </c>
      <c r="AA14" s="19" t="e">
        <f t="shared" si="9"/>
        <v>#VALUE!</v>
      </c>
      <c r="AB14" s="22" t="e">
        <f t="shared" si="10"/>
        <v>#N/A</v>
      </c>
      <c r="AC14" s="23" t="e">
        <v>#VALUE!</v>
      </c>
      <c r="AD14" s="23" t="e">
        <f t="shared" si="11"/>
        <v>#VALUE!</v>
      </c>
      <c r="AE14" s="24" t="e">
        <f t="shared" si="12"/>
        <v>#N/A</v>
      </c>
      <c r="AF14" s="24" t="e">
        <v>#N/A</v>
      </c>
      <c r="AG14" s="24" t="e">
        <f t="shared" si="13"/>
        <v>#N/A</v>
      </c>
      <c r="AH14" s="24" t="e">
        <f t="shared" si="14"/>
        <v>#N/A</v>
      </c>
      <c r="AI14" s="25" t="e">
        <f t="shared" si="15"/>
        <v>#VALUE!</v>
      </c>
      <c r="AJ14" s="25" t="e">
        <f t="shared" si="16"/>
        <v>#VALUE!</v>
      </c>
      <c r="AK14" s="25" t="e">
        <f t="shared" si="17"/>
        <v>#VALUE!</v>
      </c>
      <c r="AL14" s="12">
        <v>16.744817880794699</v>
      </c>
      <c r="AM14" s="12">
        <v>0</v>
      </c>
      <c r="AN14" s="26">
        <v>3.2766000000000002</v>
      </c>
      <c r="AO14" s="125">
        <f t="shared" si="18"/>
        <v>3.9107348695183418E-2</v>
      </c>
      <c r="AP14" s="126"/>
      <c r="AQ14" s="16">
        <v>0</v>
      </c>
      <c r="AT14" s="28">
        <v>280</v>
      </c>
      <c r="AU14" s="28">
        <v>8227.8228650184756</v>
      </c>
      <c r="AW14" s="44" t="e">
        <f t="shared" si="19"/>
        <v>#VALUE!</v>
      </c>
    </row>
    <row r="15" spans="1:49" s="28" customFormat="1" hidden="1" x14ac:dyDescent="0.2">
      <c r="A15" s="16">
        <f>ROW()</f>
        <v>15</v>
      </c>
      <c r="B15" s="16" t="s">
        <v>178</v>
      </c>
      <c r="C15" s="16">
        <v>819</v>
      </c>
      <c r="D15" s="122">
        <v>1.5587688554247781</v>
      </c>
      <c r="E15" s="123">
        <v>3.9158230408354228E-2</v>
      </c>
      <c r="F15" s="122">
        <f t="shared" si="0"/>
        <v>1.5979270858331323</v>
      </c>
      <c r="G15" s="122"/>
      <c r="H15" s="101" t="s">
        <v>4</v>
      </c>
      <c r="I15" s="16">
        <v>1</v>
      </c>
      <c r="J15" s="16" t="s">
        <v>170</v>
      </c>
      <c r="K15" s="124">
        <v>42612</v>
      </c>
      <c r="L15" s="16" t="s">
        <v>56</v>
      </c>
      <c r="M15" s="16" t="s">
        <v>171</v>
      </c>
      <c r="N15" s="16" t="s">
        <v>67</v>
      </c>
      <c r="O15" s="16" t="s">
        <v>58</v>
      </c>
      <c r="P15" s="19" t="str">
        <f t="shared" si="1"/>
        <v>CBSWUTZ 17/18</v>
      </c>
      <c r="Q15" s="20">
        <f t="shared" si="2"/>
        <v>159.79270858331321</v>
      </c>
      <c r="R15" s="19">
        <v>122.6</v>
      </c>
      <c r="S15" s="19" t="e">
        <v>#N/A</v>
      </c>
      <c r="T15" s="19" t="e">
        <f t="shared" si="3"/>
        <v>#N/A</v>
      </c>
      <c r="U15" s="22" t="e">
        <f t="shared" si="4"/>
        <v>#N/A</v>
      </c>
      <c r="V15" s="22" t="str">
        <f t="shared" si="5"/>
        <v>NY</v>
      </c>
      <c r="W15" s="22" t="e">
        <f t="shared" si="6"/>
        <v>#VALUE!</v>
      </c>
      <c r="X15" s="19" t="str">
        <f t="shared" si="7"/>
        <v>CBSWUTZ17/18GS.7726</v>
      </c>
      <c r="Y15" s="19" t="str">
        <f t="shared" si="8"/>
        <v>GS.7726</v>
      </c>
      <c r="Z15" s="19" t="e">
        <v>#VALUE!</v>
      </c>
      <c r="AA15" s="19" t="e">
        <f t="shared" si="9"/>
        <v>#VALUE!</v>
      </c>
      <c r="AB15" s="22" t="e">
        <f t="shared" si="10"/>
        <v>#N/A</v>
      </c>
      <c r="AC15" s="23" t="e">
        <v>#VALUE!</v>
      </c>
      <c r="AD15" s="23" t="e">
        <f t="shared" si="11"/>
        <v>#VALUE!</v>
      </c>
      <c r="AE15" s="24" t="e">
        <f t="shared" si="12"/>
        <v>#N/A</v>
      </c>
      <c r="AF15" s="24" t="e">
        <v>#N/A</v>
      </c>
      <c r="AG15" s="24" t="e">
        <f t="shared" si="13"/>
        <v>#N/A</v>
      </c>
      <c r="AH15" s="24" t="e">
        <f t="shared" si="14"/>
        <v>#N/A</v>
      </c>
      <c r="AI15" s="25" t="e">
        <f t="shared" si="15"/>
        <v>#VALUE!</v>
      </c>
      <c r="AJ15" s="25" t="e">
        <f t="shared" si="16"/>
        <v>#VALUE!</v>
      </c>
      <c r="AK15" s="25" t="e">
        <f t="shared" si="17"/>
        <v>#VALUE!</v>
      </c>
      <c r="AL15" s="12">
        <v>16.53</v>
      </c>
      <c r="AM15" s="12">
        <v>0</v>
      </c>
      <c r="AN15" s="26">
        <v>3.2766000000000002</v>
      </c>
      <c r="AO15" s="125">
        <f t="shared" si="18"/>
        <v>3.8605643759960805E-2</v>
      </c>
      <c r="AP15" s="126"/>
      <c r="AQ15" s="16">
        <v>0</v>
      </c>
      <c r="AT15" s="28">
        <v>503</v>
      </c>
      <c r="AU15" s="28">
        <v>-18045.97073556012</v>
      </c>
      <c r="AW15" s="44" t="e">
        <f t="shared" si="19"/>
        <v>#VALUE!</v>
      </c>
    </row>
    <row r="16" spans="1:49" s="28" customFormat="1" hidden="1" x14ac:dyDescent="0.2">
      <c r="A16" s="16">
        <f>ROW()</f>
        <v>16</v>
      </c>
      <c r="B16" s="16" t="s">
        <v>179</v>
      </c>
      <c r="C16" s="16">
        <v>984</v>
      </c>
      <c r="D16" s="122">
        <v>1.4474539803176398</v>
      </c>
      <c r="E16" s="123">
        <v>3.9158230408354228E-2</v>
      </c>
      <c r="F16" s="122">
        <f t="shared" si="0"/>
        <v>1.486612210725994</v>
      </c>
      <c r="G16" s="122"/>
      <c r="H16" s="101" t="s">
        <v>4</v>
      </c>
      <c r="I16" s="16">
        <v>1</v>
      </c>
      <c r="J16" s="16" t="s">
        <v>170</v>
      </c>
      <c r="K16" s="124">
        <v>42612</v>
      </c>
      <c r="L16" s="16" t="s">
        <v>56</v>
      </c>
      <c r="M16" s="16" t="s">
        <v>171</v>
      </c>
      <c r="N16" s="16" t="s">
        <v>67</v>
      </c>
      <c r="O16" s="16" t="s">
        <v>58</v>
      </c>
      <c r="P16" s="19" t="str">
        <f t="shared" si="1"/>
        <v>CBSWUTZ 17/18</v>
      </c>
      <c r="Q16" s="20">
        <f t="shared" si="2"/>
        <v>148.6612210725994</v>
      </c>
      <c r="R16" s="19">
        <v>122.6</v>
      </c>
      <c r="S16" s="19" t="e">
        <v>#N/A</v>
      </c>
      <c r="T16" s="19" t="e">
        <f t="shared" si="3"/>
        <v>#N/A</v>
      </c>
      <c r="U16" s="22" t="e">
        <f t="shared" si="4"/>
        <v>#N/A</v>
      </c>
      <c r="V16" s="22" t="str">
        <f t="shared" si="5"/>
        <v>NY</v>
      </c>
      <c r="W16" s="22" t="e">
        <f t="shared" si="6"/>
        <v>#VALUE!</v>
      </c>
      <c r="X16" s="19" t="str">
        <f t="shared" si="7"/>
        <v>CBSWUTZ17/18GS.7680</v>
      </c>
      <c r="Y16" s="19" t="str">
        <f t="shared" si="8"/>
        <v>GS.7680</v>
      </c>
      <c r="Z16" s="19" t="e">
        <v>#VALUE!</v>
      </c>
      <c r="AA16" s="19" t="e">
        <f t="shared" si="9"/>
        <v>#VALUE!</v>
      </c>
      <c r="AB16" s="22" t="e">
        <f t="shared" si="10"/>
        <v>#N/A</v>
      </c>
      <c r="AC16" s="23" t="e">
        <v>#VALUE!</v>
      </c>
      <c r="AD16" s="23" t="e">
        <f t="shared" si="11"/>
        <v>#VALUE!</v>
      </c>
      <c r="AE16" s="24" t="e">
        <f t="shared" si="12"/>
        <v>#N/A</v>
      </c>
      <c r="AF16" s="24" t="e">
        <v>#N/A</v>
      </c>
      <c r="AG16" s="24" t="e">
        <f t="shared" si="13"/>
        <v>#N/A</v>
      </c>
      <c r="AH16" s="24" t="e">
        <f t="shared" si="14"/>
        <v>#N/A</v>
      </c>
      <c r="AI16" s="25" t="e">
        <f t="shared" si="15"/>
        <v>#VALUE!</v>
      </c>
      <c r="AJ16" s="25" t="e">
        <f t="shared" si="16"/>
        <v>#VALUE!</v>
      </c>
      <c r="AK16" s="25" t="e">
        <f t="shared" si="17"/>
        <v>#VALUE!</v>
      </c>
      <c r="AL16" s="12">
        <v>16.53</v>
      </c>
      <c r="AM16" s="12">
        <v>0</v>
      </c>
      <c r="AN16" s="26">
        <v>3.2766000000000002</v>
      </c>
      <c r="AO16" s="125">
        <f t="shared" si="18"/>
        <v>3.8605643759960805E-2</v>
      </c>
      <c r="AP16" s="126"/>
      <c r="AQ16" s="16">
        <v>0</v>
      </c>
      <c r="AT16" s="28">
        <v>984</v>
      </c>
      <c r="AU16" s="28">
        <v>-20813.518508392652</v>
      </c>
      <c r="AW16" s="44" t="e">
        <f t="shared" si="19"/>
        <v>#VALUE!</v>
      </c>
    </row>
    <row r="17" spans="1:49" s="28" customFormat="1" hidden="1" x14ac:dyDescent="0.2">
      <c r="A17" s="16">
        <f>ROW()</f>
        <v>17</v>
      </c>
      <c r="B17" s="16" t="s">
        <v>180</v>
      </c>
      <c r="C17" s="16">
        <v>718</v>
      </c>
      <c r="D17" s="122">
        <v>1.3364555158087554</v>
      </c>
      <c r="E17" s="123">
        <v>4.7875852181054973E-2</v>
      </c>
      <c r="F17" s="122">
        <f t="shared" si="0"/>
        <v>1.3843313679898104</v>
      </c>
      <c r="G17" s="122"/>
      <c r="H17" s="101" t="s">
        <v>4</v>
      </c>
      <c r="I17" s="16">
        <v>1</v>
      </c>
      <c r="J17" s="16" t="s">
        <v>170</v>
      </c>
      <c r="K17" s="124">
        <v>42713</v>
      </c>
      <c r="L17" s="16" t="s">
        <v>56</v>
      </c>
      <c r="M17" s="16" t="s">
        <v>171</v>
      </c>
      <c r="N17" s="16" t="s">
        <v>67</v>
      </c>
      <c r="O17" s="16" t="s">
        <v>58</v>
      </c>
      <c r="P17" s="19" t="str">
        <f t="shared" si="1"/>
        <v>CBSWUTZ 17/18</v>
      </c>
      <c r="Q17" s="20">
        <f t="shared" si="2"/>
        <v>138.43313679898102</v>
      </c>
      <c r="R17" s="19">
        <v>122.6</v>
      </c>
      <c r="S17" s="19" t="e">
        <v>#N/A</v>
      </c>
      <c r="T17" s="19" t="e">
        <f t="shared" si="3"/>
        <v>#N/A</v>
      </c>
      <c r="U17" s="22" t="e">
        <f t="shared" si="4"/>
        <v>#N/A</v>
      </c>
      <c r="V17" s="22" t="str">
        <f t="shared" si="5"/>
        <v>NY</v>
      </c>
      <c r="W17" s="22" t="e">
        <f t="shared" si="6"/>
        <v>#VALUE!</v>
      </c>
      <c r="X17" s="19" t="str">
        <f t="shared" si="7"/>
        <v>CBSWUTZ17/18GS.7722</v>
      </c>
      <c r="Y17" s="19" t="str">
        <f t="shared" si="8"/>
        <v>GS.7722</v>
      </c>
      <c r="Z17" s="19" t="e">
        <v>#VALUE!</v>
      </c>
      <c r="AA17" s="19" t="e">
        <f t="shared" si="9"/>
        <v>#VALUE!</v>
      </c>
      <c r="AB17" s="22" t="e">
        <f t="shared" si="10"/>
        <v>#N/A</v>
      </c>
      <c r="AC17" s="23" t="e">
        <v>#VALUE!</v>
      </c>
      <c r="AD17" s="23" t="e">
        <f t="shared" si="11"/>
        <v>#VALUE!</v>
      </c>
      <c r="AE17" s="24" t="e">
        <f t="shared" si="12"/>
        <v>#N/A</v>
      </c>
      <c r="AF17" s="24" t="e">
        <v>#N/A</v>
      </c>
      <c r="AG17" s="24" t="e">
        <f t="shared" si="13"/>
        <v>#N/A</v>
      </c>
      <c r="AH17" s="24" t="e">
        <f t="shared" si="14"/>
        <v>#N/A</v>
      </c>
      <c r="AI17" s="25" t="e">
        <f t="shared" si="15"/>
        <v>#VALUE!</v>
      </c>
      <c r="AJ17" s="25" t="e">
        <f t="shared" si="16"/>
        <v>#VALUE!</v>
      </c>
      <c r="AK17" s="25" t="e">
        <f t="shared" si="17"/>
        <v>#VALUE!</v>
      </c>
      <c r="AL17" s="12">
        <v>20.21</v>
      </c>
      <c r="AM17" s="12">
        <v>0</v>
      </c>
      <c r="AN17" s="26">
        <v>3.2766000000000002</v>
      </c>
      <c r="AO17" s="125">
        <f t="shared" si="18"/>
        <v>4.7200245637556412E-2</v>
      </c>
      <c r="AP17" s="126"/>
      <c r="AQ17" s="16">
        <v>0</v>
      </c>
      <c r="AT17" s="28">
        <v>325</v>
      </c>
      <c r="AU17" s="28">
        <v>-2480.0096723935862</v>
      </c>
      <c r="AW17" s="44" t="e">
        <f t="shared" si="19"/>
        <v>#VALUE!</v>
      </c>
    </row>
    <row r="18" spans="1:49" s="28" customFormat="1" hidden="1" x14ac:dyDescent="0.2">
      <c r="A18" s="16">
        <f>ROW()</f>
        <v>18</v>
      </c>
      <c r="B18" s="16" t="s">
        <v>181</v>
      </c>
      <c r="C18" s="16">
        <v>735</v>
      </c>
      <c r="D18" s="122">
        <v>1.0500627520057706</v>
      </c>
      <c r="E18" s="123">
        <v>4.5341108893883812E-2</v>
      </c>
      <c r="F18" s="122">
        <f t="shared" si="0"/>
        <v>1.0954038608996544</v>
      </c>
      <c r="G18" s="122"/>
      <c r="H18" s="101" t="s">
        <v>4</v>
      </c>
      <c r="I18" s="16">
        <v>1</v>
      </c>
      <c r="J18" s="16" t="s">
        <v>170</v>
      </c>
      <c r="K18" s="124">
        <v>42702</v>
      </c>
      <c r="L18" s="16" t="s">
        <v>56</v>
      </c>
      <c r="M18" s="16" t="s">
        <v>171</v>
      </c>
      <c r="N18" s="16" t="s">
        <v>67</v>
      </c>
      <c r="O18" s="16" t="s">
        <v>58</v>
      </c>
      <c r="P18" s="19" t="str">
        <f t="shared" si="1"/>
        <v>CBSWUTZ 17/18</v>
      </c>
      <c r="Q18" s="20">
        <f t="shared" si="2"/>
        <v>109.54038608996544</v>
      </c>
      <c r="R18" s="19">
        <v>122.6</v>
      </c>
      <c r="S18" s="19" t="e">
        <v>#N/A</v>
      </c>
      <c r="T18" s="19" t="e">
        <f t="shared" si="3"/>
        <v>#N/A</v>
      </c>
      <c r="U18" s="22" t="e">
        <f t="shared" si="4"/>
        <v>#N/A</v>
      </c>
      <c r="V18" s="22" t="str">
        <f t="shared" si="5"/>
        <v>NY</v>
      </c>
      <c r="W18" s="22" t="e">
        <f t="shared" si="6"/>
        <v>#VALUE!</v>
      </c>
      <c r="X18" s="19" t="str">
        <f t="shared" si="7"/>
        <v>CBSWUTZ17/18GS.7955</v>
      </c>
      <c r="Y18" s="19" t="str">
        <f t="shared" si="8"/>
        <v>GS.7955</v>
      </c>
      <c r="Z18" s="19" t="e">
        <v>#VALUE!</v>
      </c>
      <c r="AA18" s="19" t="e">
        <f t="shared" si="9"/>
        <v>#VALUE!</v>
      </c>
      <c r="AB18" s="22" t="e">
        <f t="shared" si="10"/>
        <v>#N/A</v>
      </c>
      <c r="AC18" s="23" t="e">
        <v>#VALUE!</v>
      </c>
      <c r="AD18" s="23" t="e">
        <f t="shared" si="11"/>
        <v>#VALUE!</v>
      </c>
      <c r="AE18" s="24" t="e">
        <f t="shared" si="12"/>
        <v>#N/A</v>
      </c>
      <c r="AF18" s="24" t="e">
        <v>#N/A</v>
      </c>
      <c r="AG18" s="24" t="e">
        <f t="shared" si="13"/>
        <v>#N/A</v>
      </c>
      <c r="AH18" s="24" t="e">
        <f t="shared" si="14"/>
        <v>#N/A</v>
      </c>
      <c r="AI18" s="25" t="e">
        <f t="shared" si="15"/>
        <v>#VALUE!</v>
      </c>
      <c r="AJ18" s="25" t="e">
        <f t="shared" si="16"/>
        <v>#VALUE!</v>
      </c>
      <c r="AK18" s="25" t="e">
        <f t="shared" si="17"/>
        <v>#VALUE!</v>
      </c>
      <c r="AL18" s="12">
        <v>19.139999999999997</v>
      </c>
      <c r="AM18" s="12">
        <v>0</v>
      </c>
      <c r="AN18" s="26">
        <v>3.2766000000000002</v>
      </c>
      <c r="AO18" s="125">
        <f t="shared" si="18"/>
        <v>4.4701271722059843E-2</v>
      </c>
      <c r="AP18" s="126"/>
      <c r="AQ18" s="16">
        <v>0</v>
      </c>
      <c r="AT18" s="28">
        <v>584</v>
      </c>
      <c r="AU18" s="28">
        <v>17865.155864719698</v>
      </c>
      <c r="AW18" s="44" t="e">
        <f t="shared" si="19"/>
        <v>#VALUE!</v>
      </c>
    </row>
    <row r="19" spans="1:49" s="28" customFormat="1" hidden="1" x14ac:dyDescent="0.2">
      <c r="A19" s="16">
        <f>ROW()</f>
        <v>19</v>
      </c>
      <c r="B19" s="16" t="s">
        <v>182</v>
      </c>
      <c r="C19" s="16">
        <v>949</v>
      </c>
      <c r="D19" s="122">
        <v>1.0903212881765951</v>
      </c>
      <c r="E19" s="123">
        <v>4.5780418104082163E-2</v>
      </c>
      <c r="F19" s="122">
        <f t="shared" si="0"/>
        <v>1.1361017062806773</v>
      </c>
      <c r="G19" s="122"/>
      <c r="H19" s="101" t="s">
        <v>4</v>
      </c>
      <c r="I19" s="16">
        <v>1</v>
      </c>
      <c r="J19" s="16" t="s">
        <v>170</v>
      </c>
      <c r="K19" s="124">
        <v>42751</v>
      </c>
      <c r="L19" s="16" t="s">
        <v>56</v>
      </c>
      <c r="M19" s="16" t="s">
        <v>171</v>
      </c>
      <c r="N19" s="16" t="s">
        <v>67</v>
      </c>
      <c r="O19" s="16" t="s">
        <v>58</v>
      </c>
      <c r="P19" s="19" t="str">
        <f t="shared" si="1"/>
        <v>CBSWUTZ 17/18</v>
      </c>
      <c r="Q19" s="20">
        <f t="shared" si="2"/>
        <v>113.61017062806773</v>
      </c>
      <c r="R19" s="19">
        <v>122.6</v>
      </c>
      <c r="S19" s="19" t="e">
        <v>#N/A</v>
      </c>
      <c r="T19" s="19" t="e">
        <f t="shared" si="3"/>
        <v>#N/A</v>
      </c>
      <c r="U19" s="22" t="e">
        <f t="shared" si="4"/>
        <v>#N/A</v>
      </c>
      <c r="V19" s="22" t="str">
        <f t="shared" si="5"/>
        <v>NY</v>
      </c>
      <c r="W19" s="22" t="e">
        <f t="shared" si="6"/>
        <v>#VALUE!</v>
      </c>
      <c r="X19" s="19" t="str">
        <f t="shared" si="7"/>
        <v>CBSWUTZ17/18GS.8188</v>
      </c>
      <c r="Y19" s="19" t="str">
        <f t="shared" si="8"/>
        <v>GS.8188</v>
      </c>
      <c r="Z19" s="19" t="e">
        <v>#VALUE!</v>
      </c>
      <c r="AA19" s="19" t="e">
        <f t="shared" si="9"/>
        <v>#VALUE!</v>
      </c>
      <c r="AB19" s="22" t="e">
        <f t="shared" si="10"/>
        <v>#N/A</v>
      </c>
      <c r="AC19" s="23" t="e">
        <v>#VALUE!</v>
      </c>
      <c r="AD19" s="23" t="e">
        <f t="shared" si="11"/>
        <v>#VALUE!</v>
      </c>
      <c r="AE19" s="24" t="e">
        <f t="shared" si="12"/>
        <v>#N/A</v>
      </c>
      <c r="AF19" s="24" t="e">
        <v>#N/A</v>
      </c>
      <c r="AG19" s="24" t="e">
        <f t="shared" si="13"/>
        <v>#N/A</v>
      </c>
      <c r="AH19" s="24" t="e">
        <f t="shared" si="14"/>
        <v>#N/A</v>
      </c>
      <c r="AI19" s="25" t="e">
        <f t="shared" si="15"/>
        <v>#VALUE!</v>
      </c>
      <c r="AJ19" s="25" t="e">
        <f t="shared" si="16"/>
        <v>#VALUE!</v>
      </c>
      <c r="AK19" s="25" t="e">
        <f t="shared" si="17"/>
        <v>#VALUE!</v>
      </c>
      <c r="AL19" s="12">
        <v>19.325447124878991</v>
      </c>
      <c r="AM19" s="12">
        <v>0</v>
      </c>
      <c r="AN19" s="26">
        <v>3.2766000000000002</v>
      </c>
      <c r="AO19" s="125">
        <f t="shared" si="18"/>
        <v>4.5134381561103269E-2</v>
      </c>
      <c r="AP19" s="126"/>
      <c r="AQ19" s="16">
        <v>0</v>
      </c>
      <c r="AT19" s="28">
        <v>949</v>
      </c>
      <c r="AU19" s="28">
        <v>23921.517026949463</v>
      </c>
      <c r="AW19" s="44" t="e">
        <f t="shared" si="19"/>
        <v>#VALUE!</v>
      </c>
    </row>
    <row r="20" spans="1:49" s="28" customFormat="1" hidden="1" x14ac:dyDescent="0.2">
      <c r="A20" s="16">
        <f>ROW()</f>
        <v>20</v>
      </c>
      <c r="B20" s="16" t="s">
        <v>183</v>
      </c>
      <c r="C20" s="16">
        <v>245</v>
      </c>
      <c r="D20" s="122">
        <v>1.3328742062292107</v>
      </c>
      <c r="E20" s="123">
        <v>4.5728730998401086E-2</v>
      </c>
      <c r="F20" s="122">
        <f t="shared" si="0"/>
        <v>1.3786029372276118</v>
      </c>
      <c r="G20" s="122"/>
      <c r="H20" s="101" t="s">
        <v>4</v>
      </c>
      <c r="I20" s="16">
        <v>1</v>
      </c>
      <c r="J20" s="16" t="s">
        <v>170</v>
      </c>
      <c r="K20" s="124">
        <v>42781</v>
      </c>
      <c r="L20" s="16" t="s">
        <v>56</v>
      </c>
      <c r="M20" s="16" t="s">
        <v>171</v>
      </c>
      <c r="N20" s="16" t="s">
        <v>67</v>
      </c>
      <c r="O20" s="16" t="s">
        <v>58</v>
      </c>
      <c r="P20" s="19" t="str">
        <f t="shared" si="1"/>
        <v>CBSWUTZ 17/18</v>
      </c>
      <c r="Q20" s="20">
        <f t="shared" si="2"/>
        <v>137.86029372276118</v>
      </c>
      <c r="R20" s="19">
        <v>122.6</v>
      </c>
      <c r="S20" s="19" t="e">
        <v>#N/A</v>
      </c>
      <c r="T20" s="19" t="e">
        <f t="shared" si="3"/>
        <v>#N/A</v>
      </c>
      <c r="U20" s="22" t="e">
        <f t="shared" si="4"/>
        <v>#N/A</v>
      </c>
      <c r="V20" s="22" t="str">
        <f t="shared" si="5"/>
        <v>NY</v>
      </c>
      <c r="W20" s="22" t="e">
        <f t="shared" si="6"/>
        <v>#VALUE!</v>
      </c>
      <c r="X20" s="19" t="str">
        <f t="shared" si="7"/>
        <v>CBSWUTZ17/18GS.8313</v>
      </c>
      <c r="Y20" s="19" t="str">
        <f t="shared" si="8"/>
        <v>GS.8313</v>
      </c>
      <c r="Z20" s="19" t="e">
        <v>#VALUE!</v>
      </c>
      <c r="AA20" s="19" t="e">
        <f t="shared" si="9"/>
        <v>#VALUE!</v>
      </c>
      <c r="AB20" s="22" t="e">
        <f t="shared" si="10"/>
        <v>#N/A</v>
      </c>
      <c r="AC20" s="23" t="e">
        <v>#VALUE!</v>
      </c>
      <c r="AD20" s="23" t="e">
        <f t="shared" si="11"/>
        <v>#VALUE!</v>
      </c>
      <c r="AE20" s="24" t="e">
        <f t="shared" si="12"/>
        <v>#N/A</v>
      </c>
      <c r="AF20" s="24" t="e">
        <v>#N/A</v>
      </c>
      <c r="AG20" s="24" t="e">
        <f t="shared" si="13"/>
        <v>#N/A</v>
      </c>
      <c r="AH20" s="24" t="e">
        <f t="shared" si="14"/>
        <v>#N/A</v>
      </c>
      <c r="AI20" s="25" t="e">
        <f t="shared" si="15"/>
        <v>#VALUE!</v>
      </c>
      <c r="AJ20" s="25" t="e">
        <f t="shared" si="16"/>
        <v>#VALUE!</v>
      </c>
      <c r="AK20" s="25" t="e">
        <f t="shared" si="17"/>
        <v>#VALUE!</v>
      </c>
      <c r="AL20" s="12">
        <v>19.303628267182962</v>
      </c>
      <c r="AM20" s="12">
        <v>0</v>
      </c>
      <c r="AN20" s="26">
        <v>3.2766000000000002</v>
      </c>
      <c r="AO20" s="125">
        <f t="shared" si="18"/>
        <v>4.5083423844983352E-2</v>
      </c>
      <c r="AP20" s="126"/>
      <c r="AQ20" s="16">
        <v>0</v>
      </c>
      <c r="AT20" s="28">
        <v>145</v>
      </c>
      <c r="AU20" s="28">
        <v>-996.285441140741</v>
      </c>
      <c r="AW20" s="44" t="e">
        <f t="shared" si="19"/>
        <v>#VALUE!</v>
      </c>
    </row>
    <row r="21" spans="1:49" s="28" customFormat="1" hidden="1" x14ac:dyDescent="0.2">
      <c r="A21" s="16">
        <f>ROW()</f>
        <v>21</v>
      </c>
      <c r="B21" s="16" t="s">
        <v>178</v>
      </c>
      <c r="C21" s="16">
        <v>616</v>
      </c>
      <c r="D21" s="122">
        <v>1.5587688554247781</v>
      </c>
      <c r="E21" s="123">
        <v>3.9158230408354228E-2</v>
      </c>
      <c r="F21" s="122">
        <f t="shared" si="0"/>
        <v>1.5979270858331323</v>
      </c>
      <c r="G21" s="122"/>
      <c r="H21" s="101" t="s">
        <v>4</v>
      </c>
      <c r="I21" s="16">
        <v>1</v>
      </c>
      <c r="J21" s="16" t="s">
        <v>170</v>
      </c>
      <c r="K21" s="124">
        <v>42612</v>
      </c>
      <c r="L21" s="16" t="s">
        <v>56</v>
      </c>
      <c r="M21" s="16" t="s">
        <v>171</v>
      </c>
      <c r="N21" s="16" t="s">
        <v>67</v>
      </c>
      <c r="O21" s="16" t="s">
        <v>59</v>
      </c>
      <c r="P21" s="19" t="str">
        <f t="shared" si="1"/>
        <v>CBSWUTZ 14/16</v>
      </c>
      <c r="Q21" s="20">
        <f t="shared" si="2"/>
        <v>159.79270858331321</v>
      </c>
      <c r="R21" s="19">
        <v>122.6</v>
      </c>
      <c r="S21" s="19" t="e">
        <v>#N/A</v>
      </c>
      <c r="T21" s="19" t="e">
        <f t="shared" si="3"/>
        <v>#N/A</v>
      </c>
      <c r="U21" s="22" t="e">
        <f t="shared" si="4"/>
        <v>#N/A</v>
      </c>
      <c r="V21" s="22" t="str">
        <f t="shared" si="5"/>
        <v>NY</v>
      </c>
      <c r="W21" s="22" t="e">
        <f t="shared" si="6"/>
        <v>#VALUE!</v>
      </c>
      <c r="X21" s="19" t="str">
        <f t="shared" si="7"/>
        <v>CBSWUTZ14/16GS.7726</v>
      </c>
      <c r="Y21" s="19" t="str">
        <f t="shared" si="8"/>
        <v>GS.7726</v>
      </c>
      <c r="Z21" s="19" t="e">
        <v>#VALUE!</v>
      </c>
      <c r="AA21" s="19" t="e">
        <f t="shared" si="9"/>
        <v>#VALUE!</v>
      </c>
      <c r="AB21" s="22" t="e">
        <f t="shared" si="10"/>
        <v>#N/A</v>
      </c>
      <c r="AC21" s="23" t="e">
        <v>#VALUE!</v>
      </c>
      <c r="AD21" s="23" t="e">
        <f t="shared" si="11"/>
        <v>#VALUE!</v>
      </c>
      <c r="AE21" s="24" t="e">
        <f t="shared" si="12"/>
        <v>#N/A</v>
      </c>
      <c r="AF21" s="24" t="e">
        <v>#N/A</v>
      </c>
      <c r="AG21" s="24" t="e">
        <f t="shared" si="13"/>
        <v>#N/A</v>
      </c>
      <c r="AH21" s="24" t="e">
        <f t="shared" si="14"/>
        <v>#N/A</v>
      </c>
      <c r="AI21" s="25" t="e">
        <f t="shared" si="15"/>
        <v>#VALUE!</v>
      </c>
      <c r="AJ21" s="25" t="e">
        <f t="shared" si="16"/>
        <v>#VALUE!</v>
      </c>
      <c r="AK21" s="25" t="e">
        <f t="shared" si="17"/>
        <v>#VALUE!</v>
      </c>
      <c r="AL21" s="12">
        <v>16.53</v>
      </c>
      <c r="AM21" s="12">
        <v>0</v>
      </c>
      <c r="AN21" s="26">
        <v>3.2766000000000002</v>
      </c>
      <c r="AO21" s="125">
        <f t="shared" si="18"/>
        <v>3.8605643759960805E-2</v>
      </c>
      <c r="AP21" s="126"/>
      <c r="AQ21" s="16">
        <v>-616</v>
      </c>
      <c r="AT21" s="28">
        <v>0</v>
      </c>
      <c r="AU21" s="28">
        <v>0</v>
      </c>
      <c r="AW21" s="44" t="e">
        <f t="shared" si="19"/>
        <v>#VALUE!</v>
      </c>
    </row>
    <row r="22" spans="1:49" s="28" customFormat="1" hidden="1" x14ac:dyDescent="0.2">
      <c r="A22" s="16">
        <f>ROW()</f>
        <v>22</v>
      </c>
      <c r="B22" s="16" t="s">
        <v>179</v>
      </c>
      <c r="C22" s="16">
        <v>486</v>
      </c>
      <c r="D22" s="122">
        <v>1.4474539803176398</v>
      </c>
      <c r="E22" s="123">
        <v>3.9158230408354228E-2</v>
      </c>
      <c r="F22" s="122">
        <f t="shared" si="0"/>
        <v>1.486612210725994</v>
      </c>
      <c r="G22" s="122"/>
      <c r="H22" s="101" t="s">
        <v>4</v>
      </c>
      <c r="I22" s="16">
        <v>1</v>
      </c>
      <c r="J22" s="16" t="s">
        <v>170</v>
      </c>
      <c r="K22" s="124">
        <v>42612</v>
      </c>
      <c r="L22" s="16" t="s">
        <v>56</v>
      </c>
      <c r="M22" s="16" t="s">
        <v>171</v>
      </c>
      <c r="N22" s="16" t="s">
        <v>67</v>
      </c>
      <c r="O22" s="16" t="s">
        <v>59</v>
      </c>
      <c r="P22" s="19" t="str">
        <f t="shared" si="1"/>
        <v>CBSWUTZ 14/16</v>
      </c>
      <c r="Q22" s="20">
        <f t="shared" si="2"/>
        <v>148.6612210725994</v>
      </c>
      <c r="R22" s="19">
        <v>122.6</v>
      </c>
      <c r="S22" s="19" t="e">
        <v>#N/A</v>
      </c>
      <c r="T22" s="19" t="e">
        <f t="shared" si="3"/>
        <v>#N/A</v>
      </c>
      <c r="U22" s="22" t="e">
        <f t="shared" si="4"/>
        <v>#N/A</v>
      </c>
      <c r="V22" s="22" t="str">
        <f t="shared" si="5"/>
        <v>NY</v>
      </c>
      <c r="W22" s="22" t="e">
        <f t="shared" si="6"/>
        <v>#VALUE!</v>
      </c>
      <c r="X22" s="19" t="str">
        <f t="shared" si="7"/>
        <v>CBSWUTZ14/16GS.7680</v>
      </c>
      <c r="Y22" s="19" t="str">
        <f t="shared" si="8"/>
        <v>GS.7680</v>
      </c>
      <c r="Z22" s="19" t="e">
        <v>#VALUE!</v>
      </c>
      <c r="AA22" s="19" t="e">
        <f t="shared" si="9"/>
        <v>#VALUE!</v>
      </c>
      <c r="AB22" s="22" t="e">
        <f t="shared" si="10"/>
        <v>#N/A</v>
      </c>
      <c r="AC22" s="23" t="e">
        <v>#VALUE!</v>
      </c>
      <c r="AD22" s="23" t="e">
        <f t="shared" si="11"/>
        <v>#VALUE!</v>
      </c>
      <c r="AE22" s="24" t="e">
        <f t="shared" si="12"/>
        <v>#N/A</v>
      </c>
      <c r="AF22" s="24" t="e">
        <v>#N/A</v>
      </c>
      <c r="AG22" s="24" t="e">
        <f t="shared" si="13"/>
        <v>#N/A</v>
      </c>
      <c r="AH22" s="24" t="e">
        <f t="shared" si="14"/>
        <v>#N/A</v>
      </c>
      <c r="AI22" s="25" t="e">
        <f t="shared" si="15"/>
        <v>#VALUE!</v>
      </c>
      <c r="AJ22" s="25" t="e">
        <f t="shared" si="16"/>
        <v>#VALUE!</v>
      </c>
      <c r="AK22" s="25" t="e">
        <f t="shared" si="17"/>
        <v>#VALUE!</v>
      </c>
      <c r="AL22" s="12">
        <v>16.53</v>
      </c>
      <c r="AM22" s="12">
        <v>0</v>
      </c>
      <c r="AN22" s="26">
        <v>3.2766000000000002</v>
      </c>
      <c r="AO22" s="125">
        <f t="shared" si="18"/>
        <v>3.8605643759960805E-2</v>
      </c>
      <c r="AP22" s="126"/>
      <c r="AQ22" s="16">
        <v>-198</v>
      </c>
      <c r="AT22" s="28">
        <v>0</v>
      </c>
      <c r="AU22" s="28">
        <v>0</v>
      </c>
      <c r="AW22" s="44" t="e">
        <f t="shared" si="19"/>
        <v>#VALUE!</v>
      </c>
    </row>
    <row r="23" spans="1:49" s="28" customFormat="1" hidden="1" x14ac:dyDescent="0.2">
      <c r="A23" s="16">
        <f>ROW()</f>
        <v>23</v>
      </c>
      <c r="B23" s="16" t="s">
        <v>180</v>
      </c>
      <c r="C23" s="16">
        <v>435</v>
      </c>
      <c r="D23" s="122">
        <v>1.3364555158087554</v>
      </c>
      <c r="E23" s="123">
        <v>4.7875852181054973E-2</v>
      </c>
      <c r="F23" s="122">
        <f t="shared" si="0"/>
        <v>1.3843313679898104</v>
      </c>
      <c r="G23" s="122"/>
      <c r="H23" s="101" t="s">
        <v>4</v>
      </c>
      <c r="I23" s="16">
        <v>1</v>
      </c>
      <c r="J23" s="16" t="s">
        <v>170</v>
      </c>
      <c r="K23" s="124">
        <v>42713</v>
      </c>
      <c r="L23" s="16" t="s">
        <v>56</v>
      </c>
      <c r="M23" s="16" t="s">
        <v>171</v>
      </c>
      <c r="N23" s="16" t="s">
        <v>67</v>
      </c>
      <c r="O23" s="16" t="s">
        <v>59</v>
      </c>
      <c r="P23" s="19" t="str">
        <f t="shared" si="1"/>
        <v>CBSWUTZ 14/16</v>
      </c>
      <c r="Q23" s="20">
        <f t="shared" si="2"/>
        <v>138.43313679898102</v>
      </c>
      <c r="R23" s="19">
        <v>122.6</v>
      </c>
      <c r="S23" s="19" t="e">
        <v>#N/A</v>
      </c>
      <c r="T23" s="19" t="e">
        <f t="shared" si="3"/>
        <v>#N/A</v>
      </c>
      <c r="U23" s="22" t="e">
        <f t="shared" si="4"/>
        <v>#N/A</v>
      </c>
      <c r="V23" s="22" t="str">
        <f t="shared" si="5"/>
        <v>NY</v>
      </c>
      <c r="W23" s="22" t="e">
        <f t="shared" si="6"/>
        <v>#VALUE!</v>
      </c>
      <c r="X23" s="19" t="str">
        <f t="shared" si="7"/>
        <v>CBSWUTZ14/16GS.7722</v>
      </c>
      <c r="Y23" s="19" t="str">
        <f t="shared" si="8"/>
        <v>GS.7722</v>
      </c>
      <c r="Z23" s="19" t="e">
        <v>#VALUE!</v>
      </c>
      <c r="AA23" s="19" t="e">
        <f t="shared" si="9"/>
        <v>#VALUE!</v>
      </c>
      <c r="AB23" s="22" t="e">
        <f t="shared" si="10"/>
        <v>#N/A</v>
      </c>
      <c r="AC23" s="23" t="e">
        <v>#VALUE!</v>
      </c>
      <c r="AD23" s="23" t="e">
        <f t="shared" si="11"/>
        <v>#VALUE!</v>
      </c>
      <c r="AE23" s="24" t="e">
        <f t="shared" si="12"/>
        <v>#N/A</v>
      </c>
      <c r="AF23" s="24" t="e">
        <v>#N/A</v>
      </c>
      <c r="AG23" s="24" t="e">
        <f t="shared" si="13"/>
        <v>#N/A</v>
      </c>
      <c r="AH23" s="24" t="e">
        <f t="shared" si="14"/>
        <v>#N/A</v>
      </c>
      <c r="AI23" s="25" t="e">
        <f t="shared" si="15"/>
        <v>#VALUE!</v>
      </c>
      <c r="AJ23" s="25" t="e">
        <f t="shared" si="16"/>
        <v>#VALUE!</v>
      </c>
      <c r="AK23" s="25" t="e">
        <f t="shared" si="17"/>
        <v>#VALUE!</v>
      </c>
      <c r="AL23" s="12">
        <v>20.21</v>
      </c>
      <c r="AM23" s="12">
        <v>0</v>
      </c>
      <c r="AN23" s="26">
        <v>3.2766000000000002</v>
      </c>
      <c r="AO23" s="125">
        <f t="shared" si="18"/>
        <v>4.7200245637556412E-2</v>
      </c>
      <c r="AP23" s="126"/>
      <c r="AQ23" s="16">
        <v>-435</v>
      </c>
      <c r="AT23" s="28">
        <v>0</v>
      </c>
      <c r="AU23" s="28">
        <v>0</v>
      </c>
      <c r="AW23" s="44" t="e">
        <f t="shared" si="19"/>
        <v>#VALUE!</v>
      </c>
    </row>
    <row r="24" spans="1:49" s="28" customFormat="1" hidden="1" x14ac:dyDescent="0.2">
      <c r="A24" s="16">
        <f>ROW()</f>
        <v>24</v>
      </c>
      <c r="B24" s="16" t="s">
        <v>182</v>
      </c>
      <c r="C24" s="16">
        <v>848</v>
      </c>
      <c r="D24" s="122">
        <v>1.0903212881765951</v>
      </c>
      <c r="E24" s="123">
        <v>4.5780418104082163E-2</v>
      </c>
      <c r="F24" s="122">
        <f t="shared" si="0"/>
        <v>1.1361017062806773</v>
      </c>
      <c r="G24" s="122"/>
      <c r="H24" s="101" t="s">
        <v>4</v>
      </c>
      <c r="I24" s="16">
        <v>1</v>
      </c>
      <c r="J24" s="16" t="s">
        <v>170</v>
      </c>
      <c r="K24" s="124">
        <v>42751</v>
      </c>
      <c r="L24" s="16" t="s">
        <v>56</v>
      </c>
      <c r="M24" s="16" t="s">
        <v>171</v>
      </c>
      <c r="N24" s="16" t="s">
        <v>67</v>
      </c>
      <c r="O24" s="16" t="s">
        <v>59</v>
      </c>
      <c r="P24" s="19" t="str">
        <f t="shared" si="1"/>
        <v>CBSWUTZ 14/16</v>
      </c>
      <c r="Q24" s="20">
        <f t="shared" si="2"/>
        <v>113.61017062806773</v>
      </c>
      <c r="R24" s="19">
        <v>122.6</v>
      </c>
      <c r="S24" s="19" t="e">
        <v>#N/A</v>
      </c>
      <c r="T24" s="19" t="e">
        <f t="shared" si="3"/>
        <v>#N/A</v>
      </c>
      <c r="U24" s="22" t="e">
        <f t="shared" si="4"/>
        <v>#N/A</v>
      </c>
      <c r="V24" s="22" t="str">
        <f t="shared" si="5"/>
        <v>NY</v>
      </c>
      <c r="W24" s="22" t="e">
        <f t="shared" si="6"/>
        <v>#VALUE!</v>
      </c>
      <c r="X24" s="19" t="str">
        <f t="shared" si="7"/>
        <v>CBSWUTZ14/16GS.8188</v>
      </c>
      <c r="Y24" s="19" t="str">
        <f t="shared" si="8"/>
        <v>GS.8188</v>
      </c>
      <c r="Z24" s="19" t="e">
        <v>#VALUE!</v>
      </c>
      <c r="AA24" s="19" t="e">
        <f t="shared" si="9"/>
        <v>#VALUE!</v>
      </c>
      <c r="AB24" s="22" t="e">
        <f t="shared" si="10"/>
        <v>#N/A</v>
      </c>
      <c r="AC24" s="23" t="e">
        <v>#VALUE!</v>
      </c>
      <c r="AD24" s="23" t="e">
        <f t="shared" si="11"/>
        <v>#VALUE!</v>
      </c>
      <c r="AE24" s="24" t="e">
        <f t="shared" si="12"/>
        <v>#N/A</v>
      </c>
      <c r="AF24" s="24" t="e">
        <v>#N/A</v>
      </c>
      <c r="AG24" s="24" t="e">
        <f t="shared" si="13"/>
        <v>#N/A</v>
      </c>
      <c r="AH24" s="24" t="e">
        <f t="shared" si="14"/>
        <v>#N/A</v>
      </c>
      <c r="AI24" s="25" t="e">
        <f t="shared" si="15"/>
        <v>#VALUE!</v>
      </c>
      <c r="AJ24" s="25" t="e">
        <f t="shared" si="16"/>
        <v>#VALUE!</v>
      </c>
      <c r="AK24" s="25" t="e">
        <f t="shared" si="17"/>
        <v>#VALUE!</v>
      </c>
      <c r="AL24" s="12">
        <v>19.325447124878991</v>
      </c>
      <c r="AM24" s="12">
        <v>0</v>
      </c>
      <c r="AN24" s="26">
        <v>3.2766000000000002</v>
      </c>
      <c r="AO24" s="125">
        <f t="shared" si="18"/>
        <v>4.5134381561103269E-2</v>
      </c>
      <c r="AP24" s="126"/>
      <c r="AQ24" s="16">
        <v>-622</v>
      </c>
      <c r="AT24" s="28">
        <v>0</v>
      </c>
      <c r="AU24" s="28">
        <v>0</v>
      </c>
      <c r="AW24" s="44" t="e">
        <f t="shared" si="19"/>
        <v>#VALUE!</v>
      </c>
    </row>
    <row r="25" spans="1:49" s="28" customFormat="1" hidden="1" x14ac:dyDescent="0.2">
      <c r="A25" s="16">
        <f>ROW()</f>
        <v>25</v>
      </c>
      <c r="B25" s="16" t="s">
        <v>183</v>
      </c>
      <c r="C25" s="16">
        <v>133</v>
      </c>
      <c r="D25" s="122">
        <v>1.3328742062292107</v>
      </c>
      <c r="E25" s="123">
        <v>4.5728730998401086E-2</v>
      </c>
      <c r="F25" s="122">
        <f t="shared" si="0"/>
        <v>1.3786029372276118</v>
      </c>
      <c r="G25" s="122"/>
      <c r="H25" s="101" t="s">
        <v>4</v>
      </c>
      <c r="I25" s="16">
        <v>1</v>
      </c>
      <c r="J25" s="16" t="s">
        <v>170</v>
      </c>
      <c r="K25" s="124">
        <v>42781</v>
      </c>
      <c r="L25" s="16" t="s">
        <v>56</v>
      </c>
      <c r="M25" s="16" t="s">
        <v>171</v>
      </c>
      <c r="N25" s="16" t="s">
        <v>67</v>
      </c>
      <c r="O25" s="16" t="s">
        <v>59</v>
      </c>
      <c r="P25" s="19" t="str">
        <f t="shared" si="1"/>
        <v>CBSWUTZ 14/16</v>
      </c>
      <c r="Q25" s="20">
        <f t="shared" si="2"/>
        <v>137.86029372276118</v>
      </c>
      <c r="R25" s="19">
        <v>122.6</v>
      </c>
      <c r="S25" s="19" t="e">
        <v>#N/A</v>
      </c>
      <c r="T25" s="19" t="e">
        <f t="shared" si="3"/>
        <v>#N/A</v>
      </c>
      <c r="U25" s="22" t="e">
        <f t="shared" si="4"/>
        <v>#N/A</v>
      </c>
      <c r="V25" s="22" t="str">
        <f t="shared" si="5"/>
        <v>NY</v>
      </c>
      <c r="W25" s="22" t="e">
        <f t="shared" si="6"/>
        <v>#VALUE!</v>
      </c>
      <c r="X25" s="19" t="str">
        <f t="shared" si="7"/>
        <v>CBSWUTZ14/16GS.8313</v>
      </c>
      <c r="Y25" s="19" t="str">
        <f t="shared" si="8"/>
        <v>GS.8313</v>
      </c>
      <c r="Z25" s="19" t="e">
        <v>#VALUE!</v>
      </c>
      <c r="AA25" s="19" t="e">
        <f t="shared" si="9"/>
        <v>#VALUE!</v>
      </c>
      <c r="AB25" s="22" t="e">
        <f t="shared" si="10"/>
        <v>#N/A</v>
      </c>
      <c r="AC25" s="23" t="e">
        <v>#VALUE!</v>
      </c>
      <c r="AD25" s="23" t="e">
        <f t="shared" si="11"/>
        <v>#VALUE!</v>
      </c>
      <c r="AE25" s="24" t="e">
        <f t="shared" si="12"/>
        <v>#N/A</v>
      </c>
      <c r="AF25" s="24" t="e">
        <v>#N/A</v>
      </c>
      <c r="AG25" s="24" t="e">
        <f t="shared" si="13"/>
        <v>#N/A</v>
      </c>
      <c r="AH25" s="24" t="e">
        <f t="shared" si="14"/>
        <v>#N/A</v>
      </c>
      <c r="AI25" s="25" t="e">
        <f t="shared" si="15"/>
        <v>#VALUE!</v>
      </c>
      <c r="AJ25" s="25" t="e">
        <f t="shared" si="16"/>
        <v>#VALUE!</v>
      </c>
      <c r="AK25" s="25" t="e">
        <f t="shared" si="17"/>
        <v>#VALUE!</v>
      </c>
      <c r="AL25" s="12">
        <v>19.303628267182962</v>
      </c>
      <c r="AM25" s="12">
        <v>0</v>
      </c>
      <c r="AN25" s="26">
        <v>3.2766000000000002</v>
      </c>
      <c r="AO25" s="125">
        <f t="shared" si="18"/>
        <v>4.5083423844983352E-2</v>
      </c>
      <c r="AP25" s="126"/>
      <c r="AQ25" s="16">
        <v>-133</v>
      </c>
      <c r="AT25" s="28">
        <v>0</v>
      </c>
      <c r="AU25" s="28">
        <v>0</v>
      </c>
      <c r="AW25" s="44" t="e">
        <f t="shared" si="19"/>
        <v>#VALUE!</v>
      </c>
    </row>
    <row r="26" spans="1:49" s="28" customFormat="1" hidden="1" x14ac:dyDescent="0.2">
      <c r="A26" s="16">
        <f>ROW()</f>
        <v>26</v>
      </c>
      <c r="B26" s="16" t="s">
        <v>178</v>
      </c>
      <c r="C26" s="16">
        <v>145</v>
      </c>
      <c r="D26" s="122">
        <v>1.5587688554247781</v>
      </c>
      <c r="E26" s="123">
        <v>3.9158230408354228E-2</v>
      </c>
      <c r="F26" s="122">
        <f t="shared" si="0"/>
        <v>1.5979270858331323</v>
      </c>
      <c r="G26" s="122"/>
      <c r="H26" s="101" t="s">
        <v>4</v>
      </c>
      <c r="I26" s="16">
        <v>1</v>
      </c>
      <c r="J26" s="16" t="s">
        <v>170</v>
      </c>
      <c r="K26" s="124">
        <v>42612</v>
      </c>
      <c r="L26" s="16" t="s">
        <v>56</v>
      </c>
      <c r="M26" s="16" t="s">
        <v>171</v>
      </c>
      <c r="N26" s="16" t="s">
        <v>67</v>
      </c>
      <c r="O26" s="16" t="s">
        <v>66</v>
      </c>
      <c r="P26" s="19" t="str">
        <f t="shared" si="1"/>
        <v>CBSWUTZ Moka</v>
      </c>
      <c r="Q26" s="20">
        <f t="shared" si="2"/>
        <v>159.79270858331321</v>
      </c>
      <c r="R26" s="19">
        <v>122.6</v>
      </c>
      <c r="S26" s="19" t="e">
        <v>#N/A</v>
      </c>
      <c r="T26" s="19" t="e">
        <f t="shared" si="3"/>
        <v>#N/A</v>
      </c>
      <c r="U26" s="22" t="e">
        <f t="shared" si="4"/>
        <v>#N/A</v>
      </c>
      <c r="V26" s="22" t="str">
        <f t="shared" si="5"/>
        <v>NY</v>
      </c>
      <c r="W26" s="22" t="e">
        <f t="shared" si="6"/>
        <v>#VALUE!</v>
      </c>
      <c r="X26" s="19" t="str">
        <f t="shared" si="7"/>
        <v>CBSWUTZMokaGS.7726</v>
      </c>
      <c r="Y26" s="19" t="str">
        <f t="shared" si="8"/>
        <v>GS.7726</v>
      </c>
      <c r="Z26" s="19" t="e">
        <v>#VALUE!</v>
      </c>
      <c r="AA26" s="19" t="e">
        <f t="shared" si="9"/>
        <v>#VALUE!</v>
      </c>
      <c r="AB26" s="22" t="e">
        <f t="shared" si="10"/>
        <v>#N/A</v>
      </c>
      <c r="AC26" s="23" t="e">
        <v>#VALUE!</v>
      </c>
      <c r="AD26" s="23" t="e">
        <f t="shared" si="11"/>
        <v>#VALUE!</v>
      </c>
      <c r="AE26" s="24" t="e">
        <f t="shared" si="12"/>
        <v>#N/A</v>
      </c>
      <c r="AF26" s="24" t="e">
        <v>#N/A</v>
      </c>
      <c r="AG26" s="24" t="e">
        <f t="shared" si="13"/>
        <v>#N/A</v>
      </c>
      <c r="AH26" s="24" t="e">
        <f t="shared" si="14"/>
        <v>#N/A</v>
      </c>
      <c r="AI26" s="25" t="e">
        <f t="shared" si="15"/>
        <v>#VALUE!</v>
      </c>
      <c r="AJ26" s="25" t="e">
        <f t="shared" si="16"/>
        <v>#VALUE!</v>
      </c>
      <c r="AK26" s="25" t="e">
        <f t="shared" si="17"/>
        <v>#VALUE!</v>
      </c>
      <c r="AL26" s="12">
        <v>16.53</v>
      </c>
      <c r="AM26" s="12">
        <v>0</v>
      </c>
      <c r="AN26" s="26">
        <v>3.2766000000000002</v>
      </c>
      <c r="AO26" s="125">
        <f t="shared" si="18"/>
        <v>3.8605643759960805E-2</v>
      </c>
      <c r="AP26" s="126"/>
      <c r="AQ26" s="16">
        <v>0</v>
      </c>
      <c r="AT26" s="28">
        <v>0</v>
      </c>
      <c r="AU26" s="28">
        <v>0</v>
      </c>
      <c r="AW26" s="44" t="e">
        <f t="shared" si="19"/>
        <v>#VALUE!</v>
      </c>
    </row>
    <row r="27" spans="1:49" s="28" customFormat="1" hidden="1" x14ac:dyDescent="0.2">
      <c r="A27" s="16">
        <f>ROW()</f>
        <v>27</v>
      </c>
      <c r="B27" s="16" t="s">
        <v>179</v>
      </c>
      <c r="C27" s="16">
        <v>137</v>
      </c>
      <c r="D27" s="122">
        <v>1.4474539803176398</v>
      </c>
      <c r="E27" s="123">
        <v>3.9158230408354228E-2</v>
      </c>
      <c r="F27" s="122">
        <f t="shared" si="0"/>
        <v>1.486612210725994</v>
      </c>
      <c r="G27" s="122"/>
      <c r="H27" s="101" t="s">
        <v>4</v>
      </c>
      <c r="I27" s="16">
        <v>1</v>
      </c>
      <c r="J27" s="16" t="s">
        <v>170</v>
      </c>
      <c r="K27" s="124">
        <v>42612</v>
      </c>
      <c r="L27" s="16" t="s">
        <v>56</v>
      </c>
      <c r="M27" s="16" t="s">
        <v>171</v>
      </c>
      <c r="N27" s="16" t="s">
        <v>67</v>
      </c>
      <c r="O27" s="16" t="s">
        <v>66</v>
      </c>
      <c r="P27" s="19" t="str">
        <f t="shared" si="1"/>
        <v>CBSWUTZ Moka</v>
      </c>
      <c r="Q27" s="20">
        <f t="shared" si="2"/>
        <v>148.6612210725994</v>
      </c>
      <c r="R27" s="19">
        <v>122.6</v>
      </c>
      <c r="S27" s="19" t="e">
        <v>#N/A</v>
      </c>
      <c r="T27" s="19" t="e">
        <f t="shared" si="3"/>
        <v>#N/A</v>
      </c>
      <c r="U27" s="22" t="e">
        <f t="shared" si="4"/>
        <v>#N/A</v>
      </c>
      <c r="V27" s="22" t="str">
        <f t="shared" si="5"/>
        <v>NY</v>
      </c>
      <c r="W27" s="22" t="e">
        <f t="shared" si="6"/>
        <v>#VALUE!</v>
      </c>
      <c r="X27" s="19" t="str">
        <f t="shared" si="7"/>
        <v>CBSWUTZMokaGS.7680</v>
      </c>
      <c r="Y27" s="19" t="str">
        <f t="shared" si="8"/>
        <v>GS.7680</v>
      </c>
      <c r="Z27" s="19" t="e">
        <v>#VALUE!</v>
      </c>
      <c r="AA27" s="19" t="e">
        <f t="shared" si="9"/>
        <v>#VALUE!</v>
      </c>
      <c r="AB27" s="22" t="e">
        <f t="shared" si="10"/>
        <v>#N/A</v>
      </c>
      <c r="AC27" s="23" t="e">
        <v>#VALUE!</v>
      </c>
      <c r="AD27" s="23" t="e">
        <f t="shared" si="11"/>
        <v>#VALUE!</v>
      </c>
      <c r="AE27" s="24" t="e">
        <f t="shared" si="12"/>
        <v>#N/A</v>
      </c>
      <c r="AF27" s="24" t="e">
        <v>#N/A</v>
      </c>
      <c r="AG27" s="24" t="e">
        <f t="shared" si="13"/>
        <v>#N/A</v>
      </c>
      <c r="AH27" s="24" t="e">
        <f t="shared" si="14"/>
        <v>#N/A</v>
      </c>
      <c r="AI27" s="25" t="e">
        <f t="shared" si="15"/>
        <v>#VALUE!</v>
      </c>
      <c r="AJ27" s="25" t="e">
        <f t="shared" si="16"/>
        <v>#VALUE!</v>
      </c>
      <c r="AK27" s="25" t="e">
        <f t="shared" si="17"/>
        <v>#VALUE!</v>
      </c>
      <c r="AL27" s="12">
        <v>16.53</v>
      </c>
      <c r="AM27" s="12">
        <v>0</v>
      </c>
      <c r="AN27" s="26">
        <v>3.2766000000000002</v>
      </c>
      <c r="AO27" s="125">
        <f t="shared" si="18"/>
        <v>3.8605643759960805E-2</v>
      </c>
      <c r="AP27" s="126"/>
      <c r="AQ27" s="16">
        <v>0</v>
      </c>
      <c r="AT27" s="28">
        <v>0</v>
      </c>
      <c r="AU27" s="28">
        <v>0</v>
      </c>
      <c r="AW27" s="44" t="e">
        <f t="shared" si="19"/>
        <v>#VALUE!</v>
      </c>
    </row>
    <row r="28" spans="1:49" s="28" customFormat="1" hidden="1" x14ac:dyDescent="0.2">
      <c r="A28" s="16">
        <f>ROW()</f>
        <v>28</v>
      </c>
      <c r="B28" s="16" t="s">
        <v>180</v>
      </c>
      <c r="C28" s="16">
        <v>139</v>
      </c>
      <c r="D28" s="122">
        <v>1.3364555158087554</v>
      </c>
      <c r="E28" s="123">
        <v>4.7875852181054973E-2</v>
      </c>
      <c r="F28" s="122">
        <f t="shared" si="0"/>
        <v>1.3843313679898104</v>
      </c>
      <c r="G28" s="122"/>
      <c r="H28" s="101" t="s">
        <v>4</v>
      </c>
      <c r="I28" s="16">
        <v>1</v>
      </c>
      <c r="J28" s="16" t="s">
        <v>170</v>
      </c>
      <c r="K28" s="124">
        <v>42713</v>
      </c>
      <c r="L28" s="16" t="s">
        <v>56</v>
      </c>
      <c r="M28" s="16" t="s">
        <v>171</v>
      </c>
      <c r="N28" s="16" t="s">
        <v>67</v>
      </c>
      <c r="O28" s="16" t="s">
        <v>66</v>
      </c>
      <c r="P28" s="19" t="str">
        <f t="shared" si="1"/>
        <v>CBSWUTZ Moka</v>
      </c>
      <c r="Q28" s="20">
        <f t="shared" si="2"/>
        <v>138.43313679898102</v>
      </c>
      <c r="R28" s="19">
        <v>122.6</v>
      </c>
      <c r="S28" s="19" t="e">
        <v>#N/A</v>
      </c>
      <c r="T28" s="19" t="e">
        <f t="shared" si="3"/>
        <v>#N/A</v>
      </c>
      <c r="U28" s="22" t="e">
        <f t="shared" si="4"/>
        <v>#N/A</v>
      </c>
      <c r="V28" s="22" t="str">
        <f t="shared" si="5"/>
        <v>NY</v>
      </c>
      <c r="W28" s="22" t="e">
        <f t="shared" si="6"/>
        <v>#VALUE!</v>
      </c>
      <c r="X28" s="19" t="str">
        <f t="shared" si="7"/>
        <v>CBSWUTZMokaGS.7722</v>
      </c>
      <c r="Y28" s="19" t="str">
        <f t="shared" si="8"/>
        <v>GS.7722</v>
      </c>
      <c r="Z28" s="19" t="e">
        <v>#VALUE!</v>
      </c>
      <c r="AA28" s="19" t="e">
        <f t="shared" si="9"/>
        <v>#VALUE!</v>
      </c>
      <c r="AB28" s="22" t="e">
        <f t="shared" si="10"/>
        <v>#N/A</v>
      </c>
      <c r="AC28" s="23" t="e">
        <v>#VALUE!</v>
      </c>
      <c r="AD28" s="23" t="e">
        <f t="shared" si="11"/>
        <v>#VALUE!</v>
      </c>
      <c r="AE28" s="24" t="e">
        <f t="shared" si="12"/>
        <v>#N/A</v>
      </c>
      <c r="AF28" s="24" t="e">
        <v>#N/A</v>
      </c>
      <c r="AG28" s="24" t="e">
        <f t="shared" si="13"/>
        <v>#N/A</v>
      </c>
      <c r="AH28" s="24" t="e">
        <f t="shared" si="14"/>
        <v>#N/A</v>
      </c>
      <c r="AI28" s="25" t="e">
        <f t="shared" si="15"/>
        <v>#VALUE!</v>
      </c>
      <c r="AJ28" s="25" t="e">
        <f t="shared" si="16"/>
        <v>#VALUE!</v>
      </c>
      <c r="AK28" s="25" t="e">
        <f t="shared" si="17"/>
        <v>#VALUE!</v>
      </c>
      <c r="AL28" s="12">
        <v>20.21</v>
      </c>
      <c r="AM28" s="12">
        <v>0</v>
      </c>
      <c r="AN28" s="26">
        <v>3.2766000000000002</v>
      </c>
      <c r="AO28" s="125">
        <f t="shared" si="18"/>
        <v>4.7200245637556412E-2</v>
      </c>
      <c r="AP28" s="126"/>
      <c r="AQ28" s="16">
        <v>0</v>
      </c>
      <c r="AT28" s="28">
        <v>0</v>
      </c>
      <c r="AU28" s="28">
        <v>0</v>
      </c>
      <c r="AW28" s="44" t="e">
        <f t="shared" si="19"/>
        <v>#VALUE!</v>
      </c>
    </row>
    <row r="29" spans="1:49" s="28" customFormat="1" hidden="1" x14ac:dyDescent="0.2">
      <c r="A29" s="16">
        <f>ROW()</f>
        <v>29</v>
      </c>
      <c r="B29" s="16" t="s">
        <v>181</v>
      </c>
      <c r="C29" s="16">
        <v>316</v>
      </c>
      <c r="D29" s="122">
        <v>1.0500627520057706</v>
      </c>
      <c r="E29" s="123">
        <v>4.5341108893883812E-2</v>
      </c>
      <c r="F29" s="122">
        <f t="shared" si="0"/>
        <v>1.0954038608996544</v>
      </c>
      <c r="G29" s="122"/>
      <c r="H29" s="101" t="s">
        <v>4</v>
      </c>
      <c r="I29" s="16">
        <v>1</v>
      </c>
      <c r="J29" s="16" t="s">
        <v>170</v>
      </c>
      <c r="K29" s="124">
        <v>42702</v>
      </c>
      <c r="L29" s="16" t="s">
        <v>56</v>
      </c>
      <c r="M29" s="16" t="s">
        <v>171</v>
      </c>
      <c r="N29" s="16" t="s">
        <v>67</v>
      </c>
      <c r="O29" s="16" t="s">
        <v>66</v>
      </c>
      <c r="P29" s="19" t="str">
        <f t="shared" si="1"/>
        <v>CBSWUTZ Moka</v>
      </c>
      <c r="Q29" s="20">
        <f t="shared" si="2"/>
        <v>109.54038608996544</v>
      </c>
      <c r="R29" s="19">
        <v>122.6</v>
      </c>
      <c r="S29" s="19" t="e">
        <v>#N/A</v>
      </c>
      <c r="T29" s="19" t="e">
        <f t="shared" si="3"/>
        <v>#N/A</v>
      </c>
      <c r="U29" s="22" t="e">
        <f t="shared" si="4"/>
        <v>#N/A</v>
      </c>
      <c r="V29" s="22" t="str">
        <f t="shared" si="5"/>
        <v>NY</v>
      </c>
      <c r="W29" s="22" t="e">
        <f t="shared" si="6"/>
        <v>#VALUE!</v>
      </c>
      <c r="X29" s="19" t="str">
        <f t="shared" si="7"/>
        <v>CBSWUTZMokaGS.7955</v>
      </c>
      <c r="Y29" s="19" t="str">
        <f t="shared" si="8"/>
        <v>GS.7955</v>
      </c>
      <c r="Z29" s="19" t="e">
        <v>#VALUE!</v>
      </c>
      <c r="AA29" s="19" t="e">
        <f t="shared" si="9"/>
        <v>#VALUE!</v>
      </c>
      <c r="AB29" s="22" t="e">
        <f t="shared" si="10"/>
        <v>#N/A</v>
      </c>
      <c r="AC29" s="23" t="e">
        <v>#VALUE!</v>
      </c>
      <c r="AD29" s="23" t="e">
        <f t="shared" si="11"/>
        <v>#VALUE!</v>
      </c>
      <c r="AE29" s="24" t="e">
        <f t="shared" si="12"/>
        <v>#N/A</v>
      </c>
      <c r="AF29" s="24" t="e">
        <v>#N/A</v>
      </c>
      <c r="AG29" s="24" t="e">
        <f t="shared" si="13"/>
        <v>#N/A</v>
      </c>
      <c r="AH29" s="24" t="e">
        <f t="shared" si="14"/>
        <v>#N/A</v>
      </c>
      <c r="AI29" s="25" t="e">
        <f t="shared" si="15"/>
        <v>#VALUE!</v>
      </c>
      <c r="AJ29" s="25" t="e">
        <f t="shared" si="16"/>
        <v>#VALUE!</v>
      </c>
      <c r="AK29" s="25" t="e">
        <f t="shared" si="17"/>
        <v>#VALUE!</v>
      </c>
      <c r="AL29" s="12">
        <v>19.139999999999997</v>
      </c>
      <c r="AM29" s="12">
        <v>0</v>
      </c>
      <c r="AN29" s="26">
        <v>3.2766000000000002</v>
      </c>
      <c r="AO29" s="125">
        <f t="shared" si="18"/>
        <v>4.4701271722059843E-2</v>
      </c>
      <c r="AP29" s="126"/>
      <c r="AQ29" s="16">
        <v>0</v>
      </c>
      <c r="AT29" s="28">
        <v>0</v>
      </c>
      <c r="AU29" s="28">
        <v>0</v>
      </c>
      <c r="AW29" s="44" t="e">
        <f t="shared" si="19"/>
        <v>#VALUE!</v>
      </c>
    </row>
    <row r="30" spans="1:49" s="28" customFormat="1" hidden="1" x14ac:dyDescent="0.2">
      <c r="A30" s="16">
        <f>ROW()</f>
        <v>30</v>
      </c>
      <c r="B30" s="16" t="s">
        <v>182</v>
      </c>
      <c r="C30" s="16">
        <v>525</v>
      </c>
      <c r="D30" s="122">
        <v>1.0903212881765951</v>
      </c>
      <c r="E30" s="123">
        <v>4.5780418104082163E-2</v>
      </c>
      <c r="F30" s="122">
        <f t="shared" si="0"/>
        <v>1.1361017062806773</v>
      </c>
      <c r="G30" s="122"/>
      <c r="H30" s="101" t="s">
        <v>4</v>
      </c>
      <c r="I30" s="16">
        <v>1</v>
      </c>
      <c r="J30" s="16" t="s">
        <v>170</v>
      </c>
      <c r="K30" s="124">
        <v>42751</v>
      </c>
      <c r="L30" s="16" t="s">
        <v>56</v>
      </c>
      <c r="M30" s="16" t="s">
        <v>171</v>
      </c>
      <c r="N30" s="16" t="s">
        <v>67</v>
      </c>
      <c r="O30" s="16" t="s">
        <v>66</v>
      </c>
      <c r="P30" s="19" t="str">
        <f t="shared" si="1"/>
        <v>CBSWUTZ Moka</v>
      </c>
      <c r="Q30" s="20">
        <f t="shared" si="2"/>
        <v>113.61017062806773</v>
      </c>
      <c r="R30" s="19">
        <v>122.6</v>
      </c>
      <c r="S30" s="19" t="e">
        <v>#N/A</v>
      </c>
      <c r="T30" s="19" t="e">
        <f t="shared" si="3"/>
        <v>#N/A</v>
      </c>
      <c r="U30" s="22" t="e">
        <f t="shared" si="4"/>
        <v>#N/A</v>
      </c>
      <c r="V30" s="22" t="str">
        <f t="shared" si="5"/>
        <v>NY</v>
      </c>
      <c r="W30" s="22" t="e">
        <f t="shared" si="6"/>
        <v>#VALUE!</v>
      </c>
      <c r="X30" s="19" t="str">
        <f t="shared" si="7"/>
        <v>CBSWUTZMokaGS.8188</v>
      </c>
      <c r="Y30" s="19" t="str">
        <f t="shared" si="8"/>
        <v>GS.8188</v>
      </c>
      <c r="Z30" s="19" t="e">
        <v>#VALUE!</v>
      </c>
      <c r="AA30" s="19" t="e">
        <f t="shared" si="9"/>
        <v>#VALUE!</v>
      </c>
      <c r="AB30" s="22" t="e">
        <f t="shared" si="10"/>
        <v>#N/A</v>
      </c>
      <c r="AC30" s="23" t="e">
        <v>#VALUE!</v>
      </c>
      <c r="AD30" s="23" t="e">
        <f t="shared" si="11"/>
        <v>#VALUE!</v>
      </c>
      <c r="AE30" s="24" t="e">
        <f t="shared" si="12"/>
        <v>#N/A</v>
      </c>
      <c r="AF30" s="24" t="e">
        <v>#N/A</v>
      </c>
      <c r="AG30" s="24" t="e">
        <f t="shared" si="13"/>
        <v>#N/A</v>
      </c>
      <c r="AH30" s="24" t="e">
        <f t="shared" si="14"/>
        <v>#N/A</v>
      </c>
      <c r="AI30" s="25" t="e">
        <f t="shared" si="15"/>
        <v>#VALUE!</v>
      </c>
      <c r="AJ30" s="25" t="e">
        <f t="shared" si="16"/>
        <v>#VALUE!</v>
      </c>
      <c r="AK30" s="25" t="e">
        <f t="shared" si="17"/>
        <v>#VALUE!</v>
      </c>
      <c r="AL30" s="12">
        <v>19.325447124878991</v>
      </c>
      <c r="AM30" s="12">
        <v>0</v>
      </c>
      <c r="AN30" s="26">
        <v>3.2766000000000002</v>
      </c>
      <c r="AO30" s="125">
        <f t="shared" si="18"/>
        <v>4.5134381561103269E-2</v>
      </c>
      <c r="AP30" s="126"/>
      <c r="AQ30" s="16">
        <v>0</v>
      </c>
      <c r="AT30" s="28">
        <v>0</v>
      </c>
      <c r="AU30" s="28">
        <v>0</v>
      </c>
      <c r="AW30" s="44" t="e">
        <f t="shared" si="19"/>
        <v>#VALUE!</v>
      </c>
    </row>
    <row r="31" spans="1:49" s="28" customFormat="1" hidden="1" x14ac:dyDescent="0.2">
      <c r="A31" s="16">
        <f>ROW()</f>
        <v>31</v>
      </c>
      <c r="B31" s="16" t="s">
        <v>183</v>
      </c>
      <c r="C31" s="16">
        <v>52</v>
      </c>
      <c r="D31" s="122">
        <v>1.3328742062292107</v>
      </c>
      <c r="E31" s="123">
        <v>4.5728730998401086E-2</v>
      </c>
      <c r="F31" s="122">
        <f t="shared" si="0"/>
        <v>1.3786029372276118</v>
      </c>
      <c r="G31" s="122"/>
      <c r="H31" s="101" t="s">
        <v>4</v>
      </c>
      <c r="I31" s="16">
        <v>1</v>
      </c>
      <c r="J31" s="16" t="s">
        <v>170</v>
      </c>
      <c r="K31" s="124">
        <v>42781</v>
      </c>
      <c r="L31" s="16" t="s">
        <v>56</v>
      </c>
      <c r="M31" s="16" t="s">
        <v>171</v>
      </c>
      <c r="N31" s="16" t="s">
        <v>67</v>
      </c>
      <c r="O31" s="16" t="s">
        <v>66</v>
      </c>
      <c r="P31" s="19" t="str">
        <f t="shared" si="1"/>
        <v>CBSWUTZ Moka</v>
      </c>
      <c r="Q31" s="20">
        <f t="shared" si="2"/>
        <v>137.86029372276118</v>
      </c>
      <c r="R31" s="19">
        <v>122.6</v>
      </c>
      <c r="S31" s="19" t="e">
        <v>#N/A</v>
      </c>
      <c r="T31" s="19" t="e">
        <f t="shared" si="3"/>
        <v>#N/A</v>
      </c>
      <c r="U31" s="22" t="e">
        <f t="shared" si="4"/>
        <v>#N/A</v>
      </c>
      <c r="V31" s="22" t="str">
        <f t="shared" si="5"/>
        <v>NY</v>
      </c>
      <c r="W31" s="22" t="e">
        <f t="shared" si="6"/>
        <v>#VALUE!</v>
      </c>
      <c r="X31" s="19" t="str">
        <f t="shared" si="7"/>
        <v>CBSWUTZMokaGS.8313</v>
      </c>
      <c r="Y31" s="19" t="str">
        <f t="shared" si="8"/>
        <v>GS.8313</v>
      </c>
      <c r="Z31" s="19" t="e">
        <v>#VALUE!</v>
      </c>
      <c r="AA31" s="19" t="e">
        <f t="shared" si="9"/>
        <v>#VALUE!</v>
      </c>
      <c r="AB31" s="22" t="e">
        <f t="shared" si="10"/>
        <v>#N/A</v>
      </c>
      <c r="AC31" s="23" t="e">
        <v>#VALUE!</v>
      </c>
      <c r="AD31" s="23" t="e">
        <f t="shared" si="11"/>
        <v>#VALUE!</v>
      </c>
      <c r="AE31" s="24" t="e">
        <f t="shared" si="12"/>
        <v>#N/A</v>
      </c>
      <c r="AF31" s="24" t="e">
        <v>#N/A</v>
      </c>
      <c r="AG31" s="24" t="e">
        <f t="shared" si="13"/>
        <v>#N/A</v>
      </c>
      <c r="AH31" s="24" t="e">
        <f t="shared" si="14"/>
        <v>#N/A</v>
      </c>
      <c r="AI31" s="25" t="e">
        <f t="shared" si="15"/>
        <v>#VALUE!</v>
      </c>
      <c r="AJ31" s="25" t="e">
        <f t="shared" si="16"/>
        <v>#VALUE!</v>
      </c>
      <c r="AK31" s="25" t="e">
        <f t="shared" si="17"/>
        <v>#VALUE!</v>
      </c>
      <c r="AL31" s="12">
        <v>19.303628267182962</v>
      </c>
      <c r="AM31" s="12">
        <v>0</v>
      </c>
      <c r="AN31" s="26">
        <v>3.2766000000000002</v>
      </c>
      <c r="AO31" s="125">
        <f t="shared" si="18"/>
        <v>4.5083423844983352E-2</v>
      </c>
      <c r="AP31" s="126"/>
      <c r="AQ31" s="16">
        <v>0</v>
      </c>
      <c r="AT31" s="28">
        <v>0</v>
      </c>
      <c r="AU31" s="28">
        <v>0</v>
      </c>
      <c r="AW31" s="44" t="e">
        <f t="shared" si="19"/>
        <v>#VALUE!</v>
      </c>
    </row>
    <row r="32" spans="1:49" s="28" customFormat="1" hidden="1" x14ac:dyDescent="0.2">
      <c r="A32" s="16">
        <f>ROW()</f>
        <v>32</v>
      </c>
      <c r="B32" s="16" t="s">
        <v>184</v>
      </c>
      <c r="C32" s="16">
        <v>230</v>
      </c>
      <c r="D32" s="122">
        <v>1.3575412015962682</v>
      </c>
      <c r="E32" s="123">
        <v>3.7452608757173635E-2</v>
      </c>
      <c r="F32" s="122">
        <f t="shared" si="0"/>
        <v>1.3949938103534418</v>
      </c>
      <c r="G32" s="122"/>
      <c r="H32" s="101" t="s">
        <v>4</v>
      </c>
      <c r="I32" s="16">
        <v>1</v>
      </c>
      <c r="J32" s="16" t="s">
        <v>170</v>
      </c>
      <c r="K32" s="124">
        <v>42604</v>
      </c>
      <c r="L32" s="16" t="s">
        <v>56</v>
      </c>
      <c r="M32" s="16" t="s">
        <v>171</v>
      </c>
      <c r="N32" s="16" t="s">
        <v>68</v>
      </c>
      <c r="O32" s="16" t="s">
        <v>58</v>
      </c>
      <c r="P32" s="19" t="str">
        <f t="shared" si="1"/>
        <v>CBSW 17/18</v>
      </c>
      <c r="Q32" s="20">
        <f t="shared" si="2"/>
        <v>139.49938103534419</v>
      </c>
      <c r="R32" s="19">
        <v>122.6</v>
      </c>
      <c r="S32" s="19" t="e">
        <v>#N/A</v>
      </c>
      <c r="T32" s="19" t="e">
        <f t="shared" si="3"/>
        <v>#N/A</v>
      </c>
      <c r="U32" s="22" t="e">
        <f t="shared" si="4"/>
        <v>#N/A</v>
      </c>
      <c r="V32" s="22" t="str">
        <f t="shared" si="5"/>
        <v>NY</v>
      </c>
      <c r="W32" s="22" t="e">
        <f t="shared" si="6"/>
        <v>#VALUE!</v>
      </c>
      <c r="X32" s="19" t="str">
        <f t="shared" si="7"/>
        <v>CBSW17/18GS.7663</v>
      </c>
      <c r="Y32" s="19" t="str">
        <f t="shared" si="8"/>
        <v>GS.7663</v>
      </c>
      <c r="Z32" s="19" t="e">
        <v>#VALUE!</v>
      </c>
      <c r="AA32" s="19" t="e">
        <f t="shared" si="9"/>
        <v>#VALUE!</v>
      </c>
      <c r="AB32" s="22" t="e">
        <f t="shared" si="10"/>
        <v>#N/A</v>
      </c>
      <c r="AC32" s="23" t="e">
        <v>#VALUE!</v>
      </c>
      <c r="AD32" s="23" t="e">
        <f t="shared" si="11"/>
        <v>#VALUE!</v>
      </c>
      <c r="AE32" s="24" t="e">
        <f t="shared" si="12"/>
        <v>#N/A</v>
      </c>
      <c r="AF32" s="24" t="e">
        <v>#N/A</v>
      </c>
      <c r="AG32" s="24" t="e">
        <f t="shared" si="13"/>
        <v>#N/A</v>
      </c>
      <c r="AH32" s="24" t="e">
        <f t="shared" si="14"/>
        <v>#N/A</v>
      </c>
      <c r="AI32" s="25" t="e">
        <f t="shared" si="15"/>
        <v>#VALUE!</v>
      </c>
      <c r="AJ32" s="25" t="e">
        <f t="shared" si="16"/>
        <v>#VALUE!</v>
      </c>
      <c r="AK32" s="25" t="e">
        <f t="shared" si="17"/>
        <v>#VALUE!</v>
      </c>
      <c r="AL32" s="12">
        <v>15.81</v>
      </c>
      <c r="AM32" s="12">
        <v>0</v>
      </c>
      <c r="AN32" s="26">
        <v>3.2766000000000002</v>
      </c>
      <c r="AO32" s="125">
        <f t="shared" si="18"/>
        <v>3.6924091218692084E-2</v>
      </c>
      <c r="AP32" s="126"/>
      <c r="AQ32" s="16">
        <v>0</v>
      </c>
      <c r="AT32" s="28">
        <v>0</v>
      </c>
      <c r="AU32" s="28">
        <v>0</v>
      </c>
      <c r="AW32" s="44" t="e">
        <f t="shared" si="19"/>
        <v>#VALUE!</v>
      </c>
    </row>
    <row r="33" spans="1:49" s="28" customFormat="1" hidden="1" x14ac:dyDescent="0.2">
      <c r="A33" s="16">
        <f>ROW()</f>
        <v>33</v>
      </c>
      <c r="B33" s="16" t="s">
        <v>185</v>
      </c>
      <c r="C33" s="16">
        <v>329</v>
      </c>
      <c r="D33" s="122">
        <v>1.5111644009198313</v>
      </c>
      <c r="E33" s="123">
        <v>5.0686969346889654E-2</v>
      </c>
      <c r="F33" s="122">
        <f t="shared" si="0"/>
        <v>1.5618513702667209</v>
      </c>
      <c r="G33" s="122"/>
      <c r="H33" s="101" t="s">
        <v>4</v>
      </c>
      <c r="I33" s="16">
        <v>1</v>
      </c>
      <c r="J33" s="16" t="s">
        <v>176</v>
      </c>
      <c r="K33" s="124">
        <v>42604</v>
      </c>
      <c r="L33" s="16" t="s">
        <v>56</v>
      </c>
      <c r="M33" s="16" t="s">
        <v>171</v>
      </c>
      <c r="N33" s="16" t="s">
        <v>68</v>
      </c>
      <c r="O33" s="16" t="s">
        <v>58</v>
      </c>
      <c r="P33" s="19" t="str">
        <f t="shared" si="1"/>
        <v>CBSW 17/18</v>
      </c>
      <c r="Q33" s="20">
        <f t="shared" si="2"/>
        <v>156.18513702667209</v>
      </c>
      <c r="R33" s="19">
        <v>122.6</v>
      </c>
      <c r="S33" s="19" t="e">
        <v>#N/A</v>
      </c>
      <c r="T33" s="19" t="e">
        <f t="shared" si="3"/>
        <v>#N/A</v>
      </c>
      <c r="U33" s="22" t="e">
        <f t="shared" si="4"/>
        <v>#N/A</v>
      </c>
      <c r="V33" s="22" t="str">
        <f t="shared" si="5"/>
        <v>NY</v>
      </c>
      <c r="W33" s="22" t="e">
        <f t="shared" si="6"/>
        <v>#VALUE!</v>
      </c>
      <c r="X33" s="19" t="str">
        <f t="shared" si="7"/>
        <v>CBSW17/18GS.7694</v>
      </c>
      <c r="Y33" s="19" t="str">
        <f t="shared" si="8"/>
        <v>GS.7694</v>
      </c>
      <c r="Z33" s="19" t="e">
        <v>#VALUE!</v>
      </c>
      <c r="AA33" s="19" t="e">
        <f t="shared" si="9"/>
        <v>#VALUE!</v>
      </c>
      <c r="AB33" s="22" t="e">
        <f t="shared" si="10"/>
        <v>#N/A</v>
      </c>
      <c r="AC33" s="23" t="e">
        <v>#VALUE!</v>
      </c>
      <c r="AD33" s="23" t="e">
        <f t="shared" si="11"/>
        <v>#VALUE!</v>
      </c>
      <c r="AE33" s="24" t="e">
        <f t="shared" si="12"/>
        <v>#N/A</v>
      </c>
      <c r="AF33" s="24" t="e">
        <v>#N/A</v>
      </c>
      <c r="AG33" s="24" t="e">
        <f t="shared" si="13"/>
        <v>#N/A</v>
      </c>
      <c r="AH33" s="24" t="e">
        <f t="shared" si="14"/>
        <v>#N/A</v>
      </c>
      <c r="AI33" s="25" t="e">
        <f t="shared" si="15"/>
        <v>#VALUE!</v>
      </c>
      <c r="AJ33" s="25" t="e">
        <f t="shared" si="16"/>
        <v>#VALUE!</v>
      </c>
      <c r="AK33" s="25" t="e">
        <f t="shared" si="17"/>
        <v>#VALUE!</v>
      </c>
      <c r="AL33" s="12">
        <v>21.396666666666672</v>
      </c>
      <c r="AM33" s="12">
        <v>0</v>
      </c>
      <c r="AN33" s="26">
        <v>3.2766000000000002</v>
      </c>
      <c r="AO33" s="125">
        <f t="shared" si="18"/>
        <v>4.9971693344462269E-2</v>
      </c>
      <c r="AP33" s="126"/>
      <c r="AQ33" s="16">
        <v>0</v>
      </c>
      <c r="AT33" s="28">
        <v>0</v>
      </c>
      <c r="AU33" s="28">
        <v>0</v>
      </c>
      <c r="AW33" s="44" t="e">
        <f t="shared" si="19"/>
        <v>#VALUE!</v>
      </c>
    </row>
    <row r="34" spans="1:49" s="28" customFormat="1" hidden="1" x14ac:dyDescent="0.2">
      <c r="A34" s="16">
        <f>ROW()</f>
        <v>34</v>
      </c>
      <c r="B34" s="16" t="s">
        <v>186</v>
      </c>
      <c r="C34" s="16">
        <v>675</v>
      </c>
      <c r="D34" s="122">
        <v>1.5880298636936825</v>
      </c>
      <c r="E34" s="123">
        <v>4.5435865652282768E-2</v>
      </c>
      <c r="F34" s="122">
        <f t="shared" si="0"/>
        <v>1.6334657293459653</v>
      </c>
      <c r="G34" s="122"/>
      <c r="H34" s="101" t="s">
        <v>4</v>
      </c>
      <c r="I34" s="16">
        <v>1</v>
      </c>
      <c r="J34" s="16" t="s">
        <v>170</v>
      </c>
      <c r="K34" s="124">
        <v>42643</v>
      </c>
      <c r="L34" s="16" t="s">
        <v>56</v>
      </c>
      <c r="M34" s="16" t="s">
        <v>171</v>
      </c>
      <c r="N34" s="16" t="s">
        <v>68</v>
      </c>
      <c r="O34" s="16" t="s">
        <v>58</v>
      </c>
      <c r="P34" s="19" t="str">
        <f t="shared" si="1"/>
        <v>CBSW 17/18</v>
      </c>
      <c r="Q34" s="20">
        <f t="shared" si="2"/>
        <v>163.34657293459654</v>
      </c>
      <c r="R34" s="19">
        <v>122.6</v>
      </c>
      <c r="S34" s="19" t="e">
        <v>#N/A</v>
      </c>
      <c r="T34" s="19" t="e">
        <f t="shared" si="3"/>
        <v>#N/A</v>
      </c>
      <c r="U34" s="22" t="e">
        <f t="shared" si="4"/>
        <v>#N/A</v>
      </c>
      <c r="V34" s="22" t="str">
        <f t="shared" si="5"/>
        <v>NY</v>
      </c>
      <c r="W34" s="22" t="e">
        <f t="shared" si="6"/>
        <v>#VALUE!</v>
      </c>
      <c r="X34" s="19" t="str">
        <f t="shared" si="7"/>
        <v>CBSW17/18GS.7785</v>
      </c>
      <c r="Y34" s="19" t="str">
        <f t="shared" si="8"/>
        <v>GS.7785</v>
      </c>
      <c r="Z34" s="19" t="e">
        <v>#VALUE!</v>
      </c>
      <c r="AA34" s="19" t="e">
        <f t="shared" si="9"/>
        <v>#VALUE!</v>
      </c>
      <c r="AB34" s="22" t="e">
        <f t="shared" si="10"/>
        <v>#N/A</v>
      </c>
      <c r="AC34" s="23" t="e">
        <v>#VALUE!</v>
      </c>
      <c r="AD34" s="23" t="e">
        <f t="shared" si="11"/>
        <v>#VALUE!</v>
      </c>
      <c r="AE34" s="24" t="e">
        <f t="shared" si="12"/>
        <v>#N/A</v>
      </c>
      <c r="AF34" s="24" t="e">
        <v>#N/A</v>
      </c>
      <c r="AG34" s="24" t="e">
        <f t="shared" si="13"/>
        <v>#N/A</v>
      </c>
      <c r="AH34" s="24" t="e">
        <f t="shared" si="14"/>
        <v>#N/A</v>
      </c>
      <c r="AI34" s="25" t="e">
        <f t="shared" si="15"/>
        <v>#VALUE!</v>
      </c>
      <c r="AJ34" s="25" t="e">
        <f t="shared" si="16"/>
        <v>#VALUE!</v>
      </c>
      <c r="AK34" s="25" t="e">
        <f t="shared" si="17"/>
        <v>#VALUE!</v>
      </c>
      <c r="AL34" s="12">
        <v>19.180000000000003</v>
      </c>
      <c r="AM34" s="12">
        <v>0</v>
      </c>
      <c r="AN34" s="26">
        <v>3.2766000000000002</v>
      </c>
      <c r="AO34" s="125">
        <f t="shared" si="18"/>
        <v>4.4794691307685916E-2</v>
      </c>
      <c r="AP34" s="126"/>
      <c r="AQ34" s="16">
        <v>0</v>
      </c>
      <c r="AT34" s="28">
        <v>0</v>
      </c>
      <c r="AU34" s="28">
        <v>0</v>
      </c>
      <c r="AW34" s="44" t="e">
        <f t="shared" si="19"/>
        <v>#VALUE!</v>
      </c>
    </row>
    <row r="35" spans="1:49" s="28" customFormat="1" hidden="1" x14ac:dyDescent="0.2">
      <c r="A35" s="16">
        <f>ROW()</f>
        <v>35</v>
      </c>
      <c r="B35" s="16" t="s">
        <v>187</v>
      </c>
      <c r="C35" s="16">
        <v>609</v>
      </c>
      <c r="D35" s="122">
        <v>1.5467463191383231</v>
      </c>
      <c r="E35" s="123">
        <v>5.5622217180166807E-2</v>
      </c>
      <c r="F35" s="122">
        <f t="shared" si="0"/>
        <v>1.6023685363184899</v>
      </c>
      <c r="G35" s="122"/>
      <c r="H35" s="101" t="s">
        <v>4</v>
      </c>
      <c r="I35" s="16">
        <v>1</v>
      </c>
      <c r="J35" s="16" t="s">
        <v>188</v>
      </c>
      <c r="K35" s="124">
        <v>42636</v>
      </c>
      <c r="L35" s="16" t="s">
        <v>56</v>
      </c>
      <c r="M35" s="16" t="s">
        <v>171</v>
      </c>
      <c r="N35" s="16" t="s">
        <v>68</v>
      </c>
      <c r="O35" s="16" t="s">
        <v>58</v>
      </c>
      <c r="P35" s="19" t="str">
        <f t="shared" si="1"/>
        <v>CBSW 17/18</v>
      </c>
      <c r="Q35" s="20">
        <f t="shared" si="2"/>
        <v>160.23685363184899</v>
      </c>
      <c r="R35" s="19">
        <v>122.6</v>
      </c>
      <c r="S35" s="19" t="e">
        <v>#N/A</v>
      </c>
      <c r="T35" s="19" t="e">
        <f t="shared" si="3"/>
        <v>#N/A</v>
      </c>
      <c r="U35" s="22" t="e">
        <f t="shared" si="4"/>
        <v>#N/A</v>
      </c>
      <c r="V35" s="22" t="str">
        <f t="shared" si="5"/>
        <v>NY</v>
      </c>
      <c r="W35" s="22" t="e">
        <f t="shared" si="6"/>
        <v>#VALUE!</v>
      </c>
      <c r="X35" s="19" t="str">
        <f t="shared" si="7"/>
        <v>CBSW17/18GS.7831</v>
      </c>
      <c r="Y35" s="19" t="str">
        <f t="shared" si="8"/>
        <v>GS.7831</v>
      </c>
      <c r="Z35" s="19" t="e">
        <v>#VALUE!</v>
      </c>
      <c r="AA35" s="19" t="e">
        <f t="shared" si="9"/>
        <v>#VALUE!</v>
      </c>
      <c r="AB35" s="22" t="e">
        <f t="shared" si="10"/>
        <v>#N/A</v>
      </c>
      <c r="AC35" s="23" t="e">
        <v>#VALUE!</v>
      </c>
      <c r="AD35" s="23" t="e">
        <f t="shared" si="11"/>
        <v>#VALUE!</v>
      </c>
      <c r="AE35" s="24" t="e">
        <f t="shared" si="12"/>
        <v>#N/A</v>
      </c>
      <c r="AF35" s="24" t="e">
        <v>#N/A</v>
      </c>
      <c r="AG35" s="24" t="e">
        <f t="shared" si="13"/>
        <v>#N/A</v>
      </c>
      <c r="AH35" s="24" t="e">
        <f t="shared" si="14"/>
        <v>#N/A</v>
      </c>
      <c r="AI35" s="25" t="e">
        <f t="shared" si="15"/>
        <v>#VALUE!</v>
      </c>
      <c r="AJ35" s="25" t="e">
        <f t="shared" si="16"/>
        <v>#VALUE!</v>
      </c>
      <c r="AK35" s="25" t="e">
        <f t="shared" si="17"/>
        <v>#VALUE!</v>
      </c>
      <c r="AL35" s="12">
        <v>23.480000000000008</v>
      </c>
      <c r="AM35" s="12">
        <v>0</v>
      </c>
      <c r="AN35" s="26">
        <v>3.2766000000000002</v>
      </c>
      <c r="AO35" s="125">
        <f t="shared" si="18"/>
        <v>5.4837296762485166E-2</v>
      </c>
      <c r="AP35" s="126"/>
      <c r="AQ35" s="16">
        <v>0</v>
      </c>
      <c r="AT35" s="28">
        <v>0</v>
      </c>
      <c r="AU35" s="28">
        <v>0</v>
      </c>
      <c r="AW35" s="44" t="e">
        <f t="shared" si="19"/>
        <v>#VALUE!</v>
      </c>
    </row>
    <row r="36" spans="1:49" s="28" customFormat="1" hidden="1" x14ac:dyDescent="0.2">
      <c r="A36" s="16">
        <f>ROW()</f>
        <v>36</v>
      </c>
      <c r="B36" s="16" t="s">
        <v>189</v>
      </c>
      <c r="C36" s="16">
        <v>732</v>
      </c>
      <c r="D36" s="122">
        <v>1.4729925422673193</v>
      </c>
      <c r="E36" s="123">
        <v>4.8769892101436445E-2</v>
      </c>
      <c r="F36" s="122">
        <f t="shared" si="0"/>
        <v>1.5217624343687557</v>
      </c>
      <c r="G36" s="122"/>
      <c r="H36" s="101" t="s">
        <v>4</v>
      </c>
      <c r="I36" s="16">
        <v>1</v>
      </c>
      <c r="J36" s="16" t="s">
        <v>170</v>
      </c>
      <c r="K36" s="124">
        <v>42696</v>
      </c>
      <c r="L36" s="16" t="s">
        <v>56</v>
      </c>
      <c r="M36" s="16" t="s">
        <v>171</v>
      </c>
      <c r="N36" s="16" t="s">
        <v>68</v>
      </c>
      <c r="O36" s="16" t="s">
        <v>58</v>
      </c>
      <c r="P36" s="19" t="str">
        <f t="shared" si="1"/>
        <v>CBSW 17/18</v>
      </c>
      <c r="Q36" s="20">
        <f t="shared" si="2"/>
        <v>152.17624343687558</v>
      </c>
      <c r="R36" s="19">
        <v>122.6</v>
      </c>
      <c r="S36" s="19" t="e">
        <v>#N/A</v>
      </c>
      <c r="T36" s="19" t="e">
        <f t="shared" si="3"/>
        <v>#N/A</v>
      </c>
      <c r="U36" s="22" t="e">
        <f t="shared" si="4"/>
        <v>#N/A</v>
      </c>
      <c r="V36" s="22" t="str">
        <f t="shared" si="5"/>
        <v>NY</v>
      </c>
      <c r="W36" s="22" t="e">
        <f t="shared" si="6"/>
        <v>#VALUE!</v>
      </c>
      <c r="X36" s="19" t="str">
        <f t="shared" si="7"/>
        <v>CBSW17/18GS.7834</v>
      </c>
      <c r="Y36" s="19" t="str">
        <f t="shared" si="8"/>
        <v>GS.7834</v>
      </c>
      <c r="Z36" s="19" t="e">
        <v>#VALUE!</v>
      </c>
      <c r="AA36" s="19" t="e">
        <f t="shared" si="9"/>
        <v>#VALUE!</v>
      </c>
      <c r="AB36" s="22" t="e">
        <f t="shared" si="10"/>
        <v>#N/A</v>
      </c>
      <c r="AC36" s="23" t="e">
        <v>#VALUE!</v>
      </c>
      <c r="AD36" s="23" t="e">
        <f t="shared" si="11"/>
        <v>#VALUE!</v>
      </c>
      <c r="AE36" s="24" t="e">
        <f t="shared" si="12"/>
        <v>#N/A</v>
      </c>
      <c r="AF36" s="24" t="e">
        <v>#N/A</v>
      </c>
      <c r="AG36" s="24" t="e">
        <f t="shared" si="13"/>
        <v>#N/A</v>
      </c>
      <c r="AH36" s="24" t="e">
        <f t="shared" si="14"/>
        <v>#N/A</v>
      </c>
      <c r="AI36" s="25" t="e">
        <f t="shared" si="15"/>
        <v>#VALUE!</v>
      </c>
      <c r="AJ36" s="25" t="e">
        <f t="shared" si="16"/>
        <v>#VALUE!</v>
      </c>
      <c r="AK36" s="25" t="e">
        <f t="shared" si="17"/>
        <v>#VALUE!</v>
      </c>
      <c r="AL36" s="12">
        <v>20.58740418118467</v>
      </c>
      <c r="AM36" s="12">
        <v>0</v>
      </c>
      <c r="AN36" s="26">
        <v>3.2766000000000002</v>
      </c>
      <c r="AO36" s="125">
        <f t="shared" si="18"/>
        <v>4.8081669193051603E-2</v>
      </c>
      <c r="AP36" s="126"/>
      <c r="AQ36" s="16">
        <v>0</v>
      </c>
      <c r="AT36" s="28">
        <v>0</v>
      </c>
      <c r="AU36" s="28">
        <v>0</v>
      </c>
      <c r="AW36" s="44" t="e">
        <f t="shared" si="19"/>
        <v>#VALUE!</v>
      </c>
    </row>
    <row r="37" spans="1:49" s="28" customFormat="1" hidden="1" x14ac:dyDescent="0.2">
      <c r="A37" s="16">
        <f>ROW()</f>
        <v>37</v>
      </c>
      <c r="B37" s="16" t="s">
        <v>190</v>
      </c>
      <c r="C37" s="16">
        <v>1043</v>
      </c>
      <c r="D37" s="122">
        <v>1.1218830999614422</v>
      </c>
      <c r="E37" s="123">
        <v>5.0529041416224774E-2</v>
      </c>
      <c r="F37" s="122">
        <f t="shared" si="0"/>
        <v>1.1724121413776669</v>
      </c>
      <c r="G37" s="122"/>
      <c r="H37" s="101" t="s">
        <v>4</v>
      </c>
      <c r="I37" s="16">
        <v>1</v>
      </c>
      <c r="J37" s="16" t="s">
        <v>170</v>
      </c>
      <c r="K37" s="124">
        <v>42718</v>
      </c>
      <c r="L37" s="16" t="s">
        <v>56</v>
      </c>
      <c r="M37" s="16" t="s">
        <v>171</v>
      </c>
      <c r="N37" s="16" t="s">
        <v>68</v>
      </c>
      <c r="O37" s="16" t="s">
        <v>58</v>
      </c>
      <c r="P37" s="19" t="str">
        <f t="shared" si="1"/>
        <v>CBSW 17/18</v>
      </c>
      <c r="Q37" s="20">
        <f t="shared" si="2"/>
        <v>117.24121413776669</v>
      </c>
      <c r="R37" s="19">
        <v>122.6</v>
      </c>
      <c r="S37" s="19" t="e">
        <v>#N/A</v>
      </c>
      <c r="T37" s="19" t="e">
        <f t="shared" si="3"/>
        <v>#N/A</v>
      </c>
      <c r="U37" s="22" t="e">
        <f t="shared" si="4"/>
        <v>#N/A</v>
      </c>
      <c r="V37" s="22" t="str">
        <f t="shared" si="5"/>
        <v>NY</v>
      </c>
      <c r="W37" s="22" t="e">
        <f t="shared" si="6"/>
        <v>#VALUE!</v>
      </c>
      <c r="X37" s="19" t="str">
        <f t="shared" si="7"/>
        <v>CBSW17/18GS.7912</v>
      </c>
      <c r="Y37" s="19" t="str">
        <f t="shared" si="8"/>
        <v>GS.7912</v>
      </c>
      <c r="Z37" s="19" t="e">
        <v>#VALUE!</v>
      </c>
      <c r="AA37" s="19" t="e">
        <f t="shared" si="9"/>
        <v>#VALUE!</v>
      </c>
      <c r="AB37" s="22" t="e">
        <f t="shared" si="10"/>
        <v>#N/A</v>
      </c>
      <c r="AC37" s="23" t="e">
        <v>#VALUE!</v>
      </c>
      <c r="AD37" s="23" t="e">
        <f t="shared" si="11"/>
        <v>#VALUE!</v>
      </c>
      <c r="AE37" s="24" t="e">
        <f t="shared" si="12"/>
        <v>#N/A</v>
      </c>
      <c r="AF37" s="24" t="e">
        <v>#N/A</v>
      </c>
      <c r="AG37" s="24" t="e">
        <f t="shared" si="13"/>
        <v>#N/A</v>
      </c>
      <c r="AH37" s="24" t="e">
        <f t="shared" si="14"/>
        <v>#N/A</v>
      </c>
      <c r="AI37" s="25" t="e">
        <f t="shared" si="15"/>
        <v>#VALUE!</v>
      </c>
      <c r="AJ37" s="25" t="e">
        <f t="shared" si="16"/>
        <v>#VALUE!</v>
      </c>
      <c r="AK37" s="25" t="e">
        <f t="shared" si="17"/>
        <v>#VALUE!</v>
      </c>
      <c r="AL37" s="12">
        <v>21.330000000000002</v>
      </c>
      <c r="AM37" s="12">
        <v>0</v>
      </c>
      <c r="AN37" s="26">
        <v>3.2766000000000002</v>
      </c>
      <c r="AO37" s="125">
        <f t="shared" si="18"/>
        <v>4.981599403508552E-2</v>
      </c>
      <c r="AP37" s="126"/>
      <c r="AQ37" s="16">
        <v>0</v>
      </c>
      <c r="AT37" s="28">
        <v>0</v>
      </c>
      <c r="AU37" s="28">
        <v>0</v>
      </c>
      <c r="AW37" s="44" t="e">
        <f t="shared" si="19"/>
        <v>#VALUE!</v>
      </c>
    </row>
    <row r="38" spans="1:49" s="28" customFormat="1" hidden="1" x14ac:dyDescent="0.2">
      <c r="A38" s="16">
        <f>ROW()</f>
        <v>38</v>
      </c>
      <c r="B38" s="16" t="s">
        <v>191</v>
      </c>
      <c r="C38" s="16">
        <v>244</v>
      </c>
      <c r="D38" s="122">
        <v>0.99256796465469377</v>
      </c>
      <c r="E38" s="123">
        <v>7.732151485351979E-2</v>
      </c>
      <c r="F38" s="122">
        <f t="shared" si="0"/>
        <v>1.0698894795082134</v>
      </c>
      <c r="G38" s="122"/>
      <c r="H38" s="101" t="s">
        <v>4</v>
      </c>
      <c r="I38" s="16">
        <v>1</v>
      </c>
      <c r="J38" s="16" t="s">
        <v>192</v>
      </c>
      <c r="K38" s="124">
        <v>42746</v>
      </c>
      <c r="L38" s="16" t="s">
        <v>56</v>
      </c>
      <c r="M38" s="16" t="s">
        <v>171</v>
      </c>
      <c r="N38" s="16" t="s">
        <v>68</v>
      </c>
      <c r="O38" s="16" t="s">
        <v>58</v>
      </c>
      <c r="P38" s="19" t="str">
        <f t="shared" si="1"/>
        <v>CBSW 17/18</v>
      </c>
      <c r="Q38" s="20">
        <f t="shared" si="2"/>
        <v>106.98894795082134</v>
      </c>
      <c r="R38" s="19">
        <v>122.6</v>
      </c>
      <c r="S38" s="19" t="e">
        <v>#N/A</v>
      </c>
      <c r="T38" s="19" t="e">
        <f t="shared" si="3"/>
        <v>#N/A</v>
      </c>
      <c r="U38" s="22" t="e">
        <f t="shared" si="4"/>
        <v>#N/A</v>
      </c>
      <c r="V38" s="22" t="str">
        <f t="shared" si="5"/>
        <v>NY</v>
      </c>
      <c r="W38" s="22" t="e">
        <f t="shared" si="6"/>
        <v>#VALUE!</v>
      </c>
      <c r="X38" s="19" t="str">
        <f t="shared" si="7"/>
        <v>CBSW17/18GS.7973</v>
      </c>
      <c r="Y38" s="19" t="str">
        <f t="shared" si="8"/>
        <v>GS.7973</v>
      </c>
      <c r="Z38" s="19" t="e">
        <v>#VALUE!</v>
      </c>
      <c r="AA38" s="19" t="e">
        <f t="shared" si="9"/>
        <v>#VALUE!</v>
      </c>
      <c r="AB38" s="22" t="e">
        <f t="shared" si="10"/>
        <v>#N/A</v>
      </c>
      <c r="AC38" s="23" t="e">
        <v>#VALUE!</v>
      </c>
      <c r="AD38" s="23" t="e">
        <f t="shared" si="11"/>
        <v>#VALUE!</v>
      </c>
      <c r="AE38" s="24" t="e">
        <f t="shared" si="12"/>
        <v>#N/A</v>
      </c>
      <c r="AF38" s="24" t="e">
        <v>#N/A</v>
      </c>
      <c r="AG38" s="24" t="e">
        <f t="shared" si="13"/>
        <v>#N/A</v>
      </c>
      <c r="AH38" s="24" t="e">
        <f t="shared" si="14"/>
        <v>#N/A</v>
      </c>
      <c r="AI38" s="25" t="e">
        <f t="shared" si="15"/>
        <v>#VALUE!</v>
      </c>
      <c r="AJ38" s="25" t="e">
        <f t="shared" si="16"/>
        <v>#VALUE!</v>
      </c>
      <c r="AK38" s="25" t="e">
        <f t="shared" si="17"/>
        <v>#VALUE!</v>
      </c>
      <c r="AL38" s="12">
        <v>32.640000000000008</v>
      </c>
      <c r="AM38" s="12">
        <v>0</v>
      </c>
      <c r="AN38" s="26">
        <v>3.2766000000000002</v>
      </c>
      <c r="AO38" s="125">
        <f t="shared" si="18"/>
        <v>7.6230381870848185E-2</v>
      </c>
      <c r="AP38" s="126"/>
      <c r="AQ38" s="16">
        <v>0</v>
      </c>
      <c r="AT38" s="28">
        <v>0</v>
      </c>
      <c r="AU38" s="28">
        <v>0</v>
      </c>
      <c r="AW38" s="44" t="e">
        <f t="shared" si="19"/>
        <v>#VALUE!</v>
      </c>
    </row>
    <row r="39" spans="1:49" s="28" customFormat="1" hidden="1" x14ac:dyDescent="0.2">
      <c r="A39" s="16">
        <f>ROW()</f>
        <v>39</v>
      </c>
      <c r="B39" s="16" t="s">
        <v>193</v>
      </c>
      <c r="C39" s="16">
        <v>1165</v>
      </c>
      <c r="D39" s="122">
        <v>1.4828121926381372</v>
      </c>
      <c r="E39" s="123">
        <v>6.0486397444644735E-2</v>
      </c>
      <c r="F39" s="122">
        <f t="shared" si="0"/>
        <v>1.543298590082782</v>
      </c>
      <c r="G39" s="122"/>
      <c r="H39" s="101" t="s">
        <v>4</v>
      </c>
      <c r="I39" s="16">
        <v>1</v>
      </c>
      <c r="J39" s="16" t="s">
        <v>170</v>
      </c>
      <c r="K39" s="124">
        <v>42744</v>
      </c>
      <c r="L39" s="16" t="s">
        <v>56</v>
      </c>
      <c r="M39" s="16" t="s">
        <v>171</v>
      </c>
      <c r="N39" s="16" t="s">
        <v>68</v>
      </c>
      <c r="O39" s="16" t="s">
        <v>58</v>
      </c>
      <c r="P39" s="19" t="str">
        <f t="shared" si="1"/>
        <v>CBSW 17/18</v>
      </c>
      <c r="Q39" s="20">
        <f t="shared" si="2"/>
        <v>154.32985900827819</v>
      </c>
      <c r="R39" s="19">
        <v>122.6</v>
      </c>
      <c r="S39" s="19" t="e">
        <v>#N/A</v>
      </c>
      <c r="T39" s="19" t="e">
        <f t="shared" si="3"/>
        <v>#N/A</v>
      </c>
      <c r="U39" s="22" t="e">
        <f t="shared" si="4"/>
        <v>#N/A</v>
      </c>
      <c r="V39" s="22" t="str">
        <f t="shared" si="5"/>
        <v>NY</v>
      </c>
      <c r="W39" s="22" t="e">
        <f t="shared" si="6"/>
        <v>#VALUE!</v>
      </c>
      <c r="X39" s="19" t="str">
        <f t="shared" si="7"/>
        <v>CBSW17/18GS.8082</v>
      </c>
      <c r="Y39" s="19" t="str">
        <f t="shared" si="8"/>
        <v>GS.8082</v>
      </c>
      <c r="Z39" s="19" t="e">
        <v>#VALUE!</v>
      </c>
      <c r="AA39" s="19" t="e">
        <f t="shared" si="9"/>
        <v>#VALUE!</v>
      </c>
      <c r="AB39" s="22" t="e">
        <f t="shared" si="10"/>
        <v>#N/A</v>
      </c>
      <c r="AC39" s="23" t="e">
        <v>#VALUE!</v>
      </c>
      <c r="AD39" s="23" t="e">
        <f t="shared" si="11"/>
        <v>#VALUE!</v>
      </c>
      <c r="AE39" s="24" t="e">
        <f t="shared" si="12"/>
        <v>#N/A</v>
      </c>
      <c r="AF39" s="24" t="e">
        <v>#N/A</v>
      </c>
      <c r="AG39" s="24" t="e">
        <f t="shared" si="13"/>
        <v>#N/A</v>
      </c>
      <c r="AH39" s="24" t="e">
        <f t="shared" si="14"/>
        <v>#N/A</v>
      </c>
      <c r="AI39" s="25" t="e">
        <f t="shared" si="15"/>
        <v>#VALUE!</v>
      </c>
      <c r="AJ39" s="25" t="e">
        <f t="shared" si="16"/>
        <v>#VALUE!</v>
      </c>
      <c r="AK39" s="25" t="e">
        <f t="shared" si="17"/>
        <v>#VALUE!</v>
      </c>
      <c r="AL39" s="12">
        <v>25.533333333333335</v>
      </c>
      <c r="AM39" s="12">
        <v>0</v>
      </c>
      <c r="AN39" s="26">
        <v>3.2766000000000002</v>
      </c>
      <c r="AO39" s="125">
        <f t="shared" si="18"/>
        <v>5.9632835491288484E-2</v>
      </c>
      <c r="AP39" s="126"/>
      <c r="AQ39" s="16">
        <v>0</v>
      </c>
      <c r="AT39" s="28">
        <v>0</v>
      </c>
      <c r="AU39" s="28">
        <v>0</v>
      </c>
      <c r="AW39" s="44" t="e">
        <f t="shared" si="19"/>
        <v>#VALUE!</v>
      </c>
    </row>
    <row r="40" spans="1:49" s="28" customFormat="1" hidden="1" x14ac:dyDescent="0.2">
      <c r="A40" s="16">
        <f>ROW()</f>
        <v>40</v>
      </c>
      <c r="B40" s="16" t="s">
        <v>194</v>
      </c>
      <c r="C40" s="16">
        <v>919</v>
      </c>
      <c r="D40" s="122">
        <v>1.3771874382669591</v>
      </c>
      <c r="E40" s="123">
        <v>4.3173548045508527E-2</v>
      </c>
      <c r="F40" s="122">
        <f t="shared" si="0"/>
        <v>1.4203609863124675</v>
      </c>
      <c r="G40" s="122"/>
      <c r="H40" s="101" t="s">
        <v>4</v>
      </c>
      <c r="I40" s="16">
        <v>1</v>
      </c>
      <c r="J40" s="16" t="s">
        <v>170</v>
      </c>
      <c r="K40" s="124">
        <v>42754</v>
      </c>
      <c r="L40" s="16" t="s">
        <v>56</v>
      </c>
      <c r="M40" s="16" t="s">
        <v>171</v>
      </c>
      <c r="N40" s="16" t="s">
        <v>68</v>
      </c>
      <c r="O40" s="16" t="s">
        <v>58</v>
      </c>
      <c r="P40" s="19" t="str">
        <f t="shared" si="1"/>
        <v>CBSW 17/18</v>
      </c>
      <c r="Q40" s="20">
        <f t="shared" si="2"/>
        <v>142.03609863124674</v>
      </c>
      <c r="R40" s="19">
        <v>122.6</v>
      </c>
      <c r="S40" s="19" t="e">
        <v>#N/A</v>
      </c>
      <c r="T40" s="19" t="e">
        <f t="shared" si="3"/>
        <v>#N/A</v>
      </c>
      <c r="U40" s="22" t="e">
        <f t="shared" si="4"/>
        <v>#N/A</v>
      </c>
      <c r="V40" s="22" t="str">
        <f t="shared" si="5"/>
        <v>NY</v>
      </c>
      <c r="W40" s="22" t="e">
        <f t="shared" si="6"/>
        <v>#VALUE!</v>
      </c>
      <c r="X40" s="19" t="str">
        <f t="shared" si="7"/>
        <v>CBSW17/18GS.8191</v>
      </c>
      <c r="Y40" s="19" t="str">
        <f t="shared" si="8"/>
        <v>GS.8191</v>
      </c>
      <c r="Z40" s="19" t="e">
        <v>#VALUE!</v>
      </c>
      <c r="AA40" s="19" t="e">
        <f t="shared" si="9"/>
        <v>#VALUE!</v>
      </c>
      <c r="AB40" s="22" t="e">
        <f t="shared" si="10"/>
        <v>#N/A</v>
      </c>
      <c r="AC40" s="23" t="e">
        <v>#VALUE!</v>
      </c>
      <c r="AD40" s="23" t="e">
        <f t="shared" si="11"/>
        <v>#VALUE!</v>
      </c>
      <c r="AE40" s="24" t="e">
        <f t="shared" si="12"/>
        <v>#N/A</v>
      </c>
      <c r="AF40" s="24" t="e">
        <v>#N/A</v>
      </c>
      <c r="AG40" s="24" t="e">
        <f t="shared" si="13"/>
        <v>#N/A</v>
      </c>
      <c r="AH40" s="24" t="e">
        <f t="shared" si="14"/>
        <v>#N/A</v>
      </c>
      <c r="AI40" s="25" t="e">
        <f t="shared" si="15"/>
        <v>#VALUE!</v>
      </c>
      <c r="AJ40" s="25" t="e">
        <f t="shared" si="16"/>
        <v>#VALUE!</v>
      </c>
      <c r="AK40" s="25" t="e">
        <f t="shared" si="17"/>
        <v>#VALUE!</v>
      </c>
      <c r="AL40" s="12">
        <v>18.225000000000001</v>
      </c>
      <c r="AM40" s="12">
        <v>0</v>
      </c>
      <c r="AN40" s="26">
        <v>3.2766000000000002</v>
      </c>
      <c r="AO40" s="125">
        <f t="shared" si="18"/>
        <v>4.2564298700864228E-2</v>
      </c>
      <c r="AP40" s="126"/>
      <c r="AQ40" s="16">
        <v>0</v>
      </c>
      <c r="AT40" s="28">
        <v>0</v>
      </c>
      <c r="AU40" s="28">
        <v>0</v>
      </c>
      <c r="AW40" s="44" t="e">
        <f t="shared" si="19"/>
        <v>#VALUE!</v>
      </c>
    </row>
    <row r="41" spans="1:49" s="28" customFormat="1" hidden="1" x14ac:dyDescent="0.2">
      <c r="A41" s="16">
        <f>ROW()</f>
        <v>41</v>
      </c>
      <c r="B41" s="16" t="s">
        <v>195</v>
      </c>
      <c r="C41" s="16">
        <v>2855</v>
      </c>
      <c r="D41" s="122">
        <v>1.2563407013536894</v>
      </c>
      <c r="E41" s="123">
        <v>4.7567892716258477E-2</v>
      </c>
      <c r="F41" s="122">
        <f t="shared" si="0"/>
        <v>1.3039085940699477</v>
      </c>
      <c r="G41" s="122"/>
      <c r="H41" s="101" t="s">
        <v>4</v>
      </c>
      <c r="I41" s="16">
        <v>1</v>
      </c>
      <c r="J41" s="16" t="s">
        <v>170</v>
      </c>
      <c r="K41" s="124">
        <v>42842</v>
      </c>
      <c r="L41" s="16" t="s">
        <v>56</v>
      </c>
      <c r="M41" s="16" t="s">
        <v>171</v>
      </c>
      <c r="N41" s="16" t="s">
        <v>68</v>
      </c>
      <c r="O41" s="16" t="s">
        <v>58</v>
      </c>
      <c r="P41" s="19" t="str">
        <f t="shared" si="1"/>
        <v>CBSW 17/18</v>
      </c>
      <c r="Q41" s="20">
        <f t="shared" si="2"/>
        <v>130.39085940699476</v>
      </c>
      <c r="R41" s="19">
        <v>122.6</v>
      </c>
      <c r="S41" s="19" t="e">
        <v>#N/A</v>
      </c>
      <c r="T41" s="19" t="e">
        <f t="shared" si="3"/>
        <v>#N/A</v>
      </c>
      <c r="U41" s="22" t="e">
        <f t="shared" si="4"/>
        <v>#N/A</v>
      </c>
      <c r="V41" s="22" t="str">
        <f t="shared" si="5"/>
        <v>NY</v>
      </c>
      <c r="W41" s="22" t="e">
        <f t="shared" si="6"/>
        <v>#VALUE!</v>
      </c>
      <c r="X41" s="19" t="str">
        <f t="shared" si="7"/>
        <v>CBSW17/18GS.8406</v>
      </c>
      <c r="Y41" s="19" t="str">
        <f t="shared" si="8"/>
        <v>GS.8406</v>
      </c>
      <c r="Z41" s="19" t="e">
        <v>#VALUE!</v>
      </c>
      <c r="AA41" s="19" t="e">
        <f t="shared" si="9"/>
        <v>#VALUE!</v>
      </c>
      <c r="AB41" s="22" t="e">
        <f t="shared" si="10"/>
        <v>#N/A</v>
      </c>
      <c r="AC41" s="23" t="e">
        <v>#VALUE!</v>
      </c>
      <c r="AD41" s="23" t="e">
        <f t="shared" si="11"/>
        <v>#VALUE!</v>
      </c>
      <c r="AE41" s="24" t="e">
        <f t="shared" si="12"/>
        <v>#N/A</v>
      </c>
      <c r="AF41" s="24" t="e">
        <v>#N/A</v>
      </c>
      <c r="AG41" s="24" t="e">
        <f t="shared" si="13"/>
        <v>#N/A</v>
      </c>
      <c r="AH41" s="24" t="e">
        <f t="shared" si="14"/>
        <v>#N/A</v>
      </c>
      <c r="AI41" s="25" t="e">
        <f t="shared" si="15"/>
        <v>#VALUE!</v>
      </c>
      <c r="AJ41" s="25" t="e">
        <f t="shared" si="16"/>
        <v>#VALUE!</v>
      </c>
      <c r="AK41" s="25" t="e">
        <f t="shared" si="17"/>
        <v>#VALUE!</v>
      </c>
      <c r="AL41" s="12">
        <v>20.079999999999998</v>
      </c>
      <c r="AM41" s="12">
        <v>0</v>
      </c>
      <c r="AN41" s="26">
        <v>3.2766000000000002</v>
      </c>
      <c r="AO41" s="125">
        <f t="shared" si="18"/>
        <v>4.6896631984271776E-2</v>
      </c>
      <c r="AP41" s="126"/>
      <c r="AQ41" s="16">
        <v>-82</v>
      </c>
      <c r="AT41" s="28">
        <v>448</v>
      </c>
      <c r="AU41" s="28">
        <v>-1615.5650990246245</v>
      </c>
      <c r="AW41" s="44" t="e">
        <f t="shared" si="19"/>
        <v>#VALUE!</v>
      </c>
    </row>
    <row r="42" spans="1:49" s="28" customFormat="1" hidden="1" x14ac:dyDescent="0.2">
      <c r="A42" s="16">
        <f>ROW()</f>
        <v>42</v>
      </c>
      <c r="B42" s="16" t="s">
        <v>196</v>
      </c>
      <c r="C42" s="16">
        <v>1600</v>
      </c>
      <c r="D42" s="122">
        <v>1.2563407013536894</v>
      </c>
      <c r="E42" s="123">
        <v>4.7567892716258477E-2</v>
      </c>
      <c r="F42" s="122">
        <f t="shared" si="0"/>
        <v>1.3039085940699477</v>
      </c>
      <c r="G42" s="122"/>
      <c r="H42" s="101" t="s">
        <v>4</v>
      </c>
      <c r="I42" s="16">
        <v>1</v>
      </c>
      <c r="J42" s="16" t="s">
        <v>170</v>
      </c>
      <c r="K42" s="124">
        <v>42824</v>
      </c>
      <c r="L42" s="16" t="s">
        <v>56</v>
      </c>
      <c r="M42" s="16" t="s">
        <v>171</v>
      </c>
      <c r="N42" s="16" t="s">
        <v>68</v>
      </c>
      <c r="O42" s="16" t="s">
        <v>58</v>
      </c>
      <c r="P42" s="19" t="str">
        <f t="shared" si="1"/>
        <v>CBSW 17/18</v>
      </c>
      <c r="Q42" s="20">
        <f t="shared" si="2"/>
        <v>130.39085940699476</v>
      </c>
      <c r="R42" s="19">
        <v>122.6</v>
      </c>
      <c r="S42" s="19" t="e">
        <v>#N/A</v>
      </c>
      <c r="T42" s="19" t="e">
        <f t="shared" si="3"/>
        <v>#N/A</v>
      </c>
      <c r="U42" s="22" t="e">
        <f t="shared" si="4"/>
        <v>#N/A</v>
      </c>
      <c r="V42" s="22" t="str">
        <f t="shared" si="5"/>
        <v>NY</v>
      </c>
      <c r="W42" s="22" t="e">
        <f t="shared" si="6"/>
        <v>#VALUE!</v>
      </c>
      <c r="X42" s="19" t="str">
        <f t="shared" si="7"/>
        <v>CBSW17/18GS.8407</v>
      </c>
      <c r="Y42" s="19" t="str">
        <f t="shared" si="8"/>
        <v>GS.8407</v>
      </c>
      <c r="Z42" s="19" t="e">
        <v>#VALUE!</v>
      </c>
      <c r="AA42" s="19" t="e">
        <f t="shared" si="9"/>
        <v>#VALUE!</v>
      </c>
      <c r="AB42" s="22" t="e">
        <f t="shared" si="10"/>
        <v>#N/A</v>
      </c>
      <c r="AC42" s="23" t="e">
        <v>#VALUE!</v>
      </c>
      <c r="AD42" s="23" t="e">
        <f t="shared" si="11"/>
        <v>#VALUE!</v>
      </c>
      <c r="AE42" s="24" t="e">
        <f t="shared" si="12"/>
        <v>#N/A</v>
      </c>
      <c r="AF42" s="24" t="e">
        <v>#N/A</v>
      </c>
      <c r="AG42" s="24" t="e">
        <f t="shared" si="13"/>
        <v>#N/A</v>
      </c>
      <c r="AH42" s="24" t="e">
        <f t="shared" si="14"/>
        <v>#N/A</v>
      </c>
      <c r="AI42" s="25" t="e">
        <f t="shared" si="15"/>
        <v>#VALUE!</v>
      </c>
      <c r="AJ42" s="25" t="e">
        <f t="shared" si="16"/>
        <v>#VALUE!</v>
      </c>
      <c r="AK42" s="25" t="e">
        <f t="shared" si="17"/>
        <v>#VALUE!</v>
      </c>
      <c r="AL42" s="12">
        <v>20.079999999999998</v>
      </c>
      <c r="AM42" s="12">
        <v>0</v>
      </c>
      <c r="AN42" s="26">
        <v>3.2766000000000002</v>
      </c>
      <c r="AO42" s="125">
        <f t="shared" si="18"/>
        <v>4.6896631984271776E-2</v>
      </c>
      <c r="AP42" s="126"/>
      <c r="AQ42" s="16">
        <v>6</v>
      </c>
      <c r="AT42" s="28">
        <v>557</v>
      </c>
      <c r="AU42" s="28">
        <v>-2008.6378574926691</v>
      </c>
      <c r="AW42" s="44" t="e">
        <f t="shared" si="19"/>
        <v>#VALUE!</v>
      </c>
    </row>
    <row r="43" spans="1:49" s="28" customFormat="1" hidden="1" x14ac:dyDescent="0.2">
      <c r="A43" s="16">
        <f>ROW()</f>
        <v>43</v>
      </c>
      <c r="B43" s="16" t="s">
        <v>197</v>
      </c>
      <c r="C43" s="16">
        <v>86</v>
      </c>
      <c r="D43" s="122">
        <v>1.5692344085530423</v>
      </c>
      <c r="E43" s="123">
        <v>4.8985169551631152E-2</v>
      </c>
      <c r="F43" s="122">
        <f t="shared" si="0"/>
        <v>1.6182195781046735</v>
      </c>
      <c r="G43" s="122"/>
      <c r="H43" s="101" t="s">
        <v>4</v>
      </c>
      <c r="I43" s="16">
        <v>1</v>
      </c>
      <c r="J43" s="16" t="s">
        <v>176</v>
      </c>
      <c r="K43" s="124">
        <v>42093</v>
      </c>
      <c r="L43" s="16" t="s">
        <v>69</v>
      </c>
      <c r="M43" s="16" t="s">
        <v>61</v>
      </c>
      <c r="N43" s="16" t="s">
        <v>68</v>
      </c>
      <c r="O43" s="16" t="s">
        <v>64</v>
      </c>
      <c r="P43" s="19" t="str">
        <f t="shared" si="1"/>
        <v>CBSW 15/16</v>
      </c>
      <c r="Q43" s="20">
        <f t="shared" si="2"/>
        <v>161.82195781046735</v>
      </c>
      <c r="R43" s="19">
        <v>122.6</v>
      </c>
      <c r="S43" s="19">
        <v>-3</v>
      </c>
      <c r="T43" s="19">
        <f t="shared" si="3"/>
        <v>119.6</v>
      </c>
      <c r="U43" s="22" t="e">
        <f t="shared" si="4"/>
        <v>#VALUE!</v>
      </c>
      <c r="V43" s="22" t="str">
        <f t="shared" si="5"/>
        <v>NY</v>
      </c>
      <c r="W43" s="22" t="e">
        <f t="shared" si="6"/>
        <v>#VALUE!</v>
      </c>
      <c r="X43" s="19" t="str">
        <f t="shared" si="7"/>
        <v>CBSW15/16GS.6072</v>
      </c>
      <c r="Y43" s="19" t="str">
        <f t="shared" si="8"/>
        <v>GS.6072</v>
      </c>
      <c r="Z43" s="19" t="e">
        <v>#VALUE!</v>
      </c>
      <c r="AA43" s="19" t="e">
        <f t="shared" si="9"/>
        <v>#VALUE!</v>
      </c>
      <c r="AB43" s="22" t="e">
        <f t="shared" si="10"/>
        <v>#VALUE!</v>
      </c>
      <c r="AC43" s="23" t="e">
        <v>#VALUE!</v>
      </c>
      <c r="AD43" s="23" t="e">
        <f t="shared" si="11"/>
        <v>#VALUE!</v>
      </c>
      <c r="AE43" s="24" t="e">
        <f t="shared" si="12"/>
        <v>#VALUE!</v>
      </c>
      <c r="AF43" s="24">
        <v>121.35</v>
      </c>
      <c r="AG43" s="24" t="e">
        <f t="shared" si="13"/>
        <v>#VALUE!</v>
      </c>
      <c r="AH43" s="24" t="e">
        <f t="shared" si="14"/>
        <v>#VALUE!</v>
      </c>
      <c r="AI43" s="25" t="e">
        <f t="shared" si="15"/>
        <v>#VALUE!</v>
      </c>
      <c r="AJ43" s="25" t="e">
        <f t="shared" si="16"/>
        <v>#VALUE!</v>
      </c>
      <c r="AK43" s="25" t="e">
        <f t="shared" si="17"/>
        <v>#VALUE!</v>
      </c>
      <c r="AL43" s="12">
        <v>20.678280000000004</v>
      </c>
      <c r="AM43" s="12">
        <v>0</v>
      </c>
      <c r="AN43" s="26">
        <v>3.2766000000000002</v>
      </c>
      <c r="AO43" s="125">
        <f t="shared" si="18"/>
        <v>4.829390872648047E-2</v>
      </c>
      <c r="AP43" s="126"/>
      <c r="AQ43" s="16">
        <v>0</v>
      </c>
      <c r="AT43" s="28">
        <v>0</v>
      </c>
      <c r="AU43" s="28">
        <v>0</v>
      </c>
      <c r="AW43" s="44" t="e">
        <f t="shared" si="19"/>
        <v>#VALUE!</v>
      </c>
    </row>
    <row r="44" spans="1:49" s="28" customFormat="1" hidden="1" x14ac:dyDescent="0.2">
      <c r="A44" s="16">
        <f>ROW()</f>
        <v>44</v>
      </c>
      <c r="B44" s="16" t="s">
        <v>185</v>
      </c>
      <c r="C44" s="16">
        <v>699</v>
      </c>
      <c r="D44" s="122">
        <v>1.5111644009198313</v>
      </c>
      <c r="E44" s="123">
        <v>5.0686969346889654E-2</v>
      </c>
      <c r="F44" s="122">
        <f t="shared" si="0"/>
        <v>1.5618513702667209</v>
      </c>
      <c r="G44" s="122"/>
      <c r="H44" s="101" t="s">
        <v>4</v>
      </c>
      <c r="I44" s="16">
        <v>1</v>
      </c>
      <c r="J44" s="16" t="s">
        <v>176</v>
      </c>
      <c r="K44" s="124">
        <v>42604</v>
      </c>
      <c r="L44" s="16" t="s">
        <v>56</v>
      </c>
      <c r="M44" s="16" t="s">
        <v>171</v>
      </c>
      <c r="N44" s="16" t="s">
        <v>68</v>
      </c>
      <c r="O44" s="16" t="s">
        <v>64</v>
      </c>
      <c r="P44" s="19" t="str">
        <f t="shared" si="1"/>
        <v>CBSW 15/16</v>
      </c>
      <c r="Q44" s="20">
        <f t="shared" si="2"/>
        <v>156.18513702667209</v>
      </c>
      <c r="R44" s="19">
        <v>122.6</v>
      </c>
      <c r="S44" s="19" t="e">
        <v>#N/A</v>
      </c>
      <c r="T44" s="19" t="e">
        <f t="shared" si="3"/>
        <v>#N/A</v>
      </c>
      <c r="U44" s="22" t="e">
        <f t="shared" si="4"/>
        <v>#N/A</v>
      </c>
      <c r="V44" s="22" t="str">
        <f t="shared" si="5"/>
        <v>NY</v>
      </c>
      <c r="W44" s="22" t="e">
        <f t="shared" si="6"/>
        <v>#VALUE!</v>
      </c>
      <c r="X44" s="19" t="str">
        <f t="shared" si="7"/>
        <v>CBSW15/16GS.7694</v>
      </c>
      <c r="Y44" s="19" t="str">
        <f t="shared" si="8"/>
        <v>GS.7694</v>
      </c>
      <c r="Z44" s="19" t="e">
        <v>#VALUE!</v>
      </c>
      <c r="AA44" s="19" t="e">
        <f t="shared" si="9"/>
        <v>#VALUE!</v>
      </c>
      <c r="AB44" s="22" t="e">
        <f t="shared" si="10"/>
        <v>#N/A</v>
      </c>
      <c r="AC44" s="23" t="e">
        <v>#VALUE!</v>
      </c>
      <c r="AD44" s="23" t="e">
        <f t="shared" si="11"/>
        <v>#VALUE!</v>
      </c>
      <c r="AE44" s="24" t="e">
        <f t="shared" si="12"/>
        <v>#N/A</v>
      </c>
      <c r="AF44" s="24" t="e">
        <v>#N/A</v>
      </c>
      <c r="AG44" s="24" t="e">
        <f t="shared" si="13"/>
        <v>#N/A</v>
      </c>
      <c r="AH44" s="24" t="e">
        <f t="shared" si="14"/>
        <v>#N/A</v>
      </c>
      <c r="AI44" s="25" t="e">
        <f t="shared" si="15"/>
        <v>#VALUE!</v>
      </c>
      <c r="AJ44" s="25" t="e">
        <f t="shared" si="16"/>
        <v>#VALUE!</v>
      </c>
      <c r="AK44" s="25" t="e">
        <f t="shared" si="17"/>
        <v>#VALUE!</v>
      </c>
      <c r="AL44" s="12">
        <v>21.396666666666672</v>
      </c>
      <c r="AM44" s="12">
        <v>0</v>
      </c>
      <c r="AN44" s="26">
        <v>3.2766000000000002</v>
      </c>
      <c r="AO44" s="125">
        <f t="shared" si="18"/>
        <v>4.9971693344462269E-2</v>
      </c>
      <c r="AP44" s="126"/>
      <c r="AQ44" s="16">
        <v>0</v>
      </c>
      <c r="AT44" s="28">
        <v>0</v>
      </c>
      <c r="AU44" s="28">
        <v>0</v>
      </c>
      <c r="AW44" s="44" t="e">
        <f t="shared" si="19"/>
        <v>#VALUE!</v>
      </c>
    </row>
    <row r="45" spans="1:49" s="28" customFormat="1" hidden="1" x14ac:dyDescent="0.2">
      <c r="A45" s="16">
        <f>ROW()</f>
        <v>45</v>
      </c>
      <c r="B45" s="16" t="s">
        <v>187</v>
      </c>
      <c r="C45" s="16">
        <v>774</v>
      </c>
      <c r="D45" s="122">
        <v>1.5467463191383231</v>
      </c>
      <c r="E45" s="123">
        <v>5.5622217180166807E-2</v>
      </c>
      <c r="F45" s="122">
        <f t="shared" si="0"/>
        <v>1.6023685363184899</v>
      </c>
      <c r="G45" s="122"/>
      <c r="H45" s="101" t="s">
        <v>4</v>
      </c>
      <c r="I45" s="16">
        <v>1</v>
      </c>
      <c r="J45" s="16" t="s">
        <v>188</v>
      </c>
      <c r="K45" s="124">
        <v>42636</v>
      </c>
      <c r="L45" s="16" t="s">
        <v>56</v>
      </c>
      <c r="M45" s="16" t="s">
        <v>171</v>
      </c>
      <c r="N45" s="16" t="s">
        <v>68</v>
      </c>
      <c r="O45" s="16" t="s">
        <v>64</v>
      </c>
      <c r="P45" s="19" t="str">
        <f t="shared" si="1"/>
        <v>CBSW 15/16</v>
      </c>
      <c r="Q45" s="20">
        <f t="shared" si="2"/>
        <v>160.23685363184899</v>
      </c>
      <c r="R45" s="19">
        <v>122.6</v>
      </c>
      <c r="S45" s="19" t="e">
        <v>#N/A</v>
      </c>
      <c r="T45" s="19" t="e">
        <f t="shared" si="3"/>
        <v>#N/A</v>
      </c>
      <c r="U45" s="22" t="e">
        <f t="shared" si="4"/>
        <v>#N/A</v>
      </c>
      <c r="V45" s="22" t="str">
        <f t="shared" si="5"/>
        <v>NY</v>
      </c>
      <c r="W45" s="22" t="e">
        <f t="shared" si="6"/>
        <v>#VALUE!</v>
      </c>
      <c r="X45" s="19" t="str">
        <f t="shared" si="7"/>
        <v>CBSW15/16GS.7831</v>
      </c>
      <c r="Y45" s="19" t="str">
        <f t="shared" si="8"/>
        <v>GS.7831</v>
      </c>
      <c r="Z45" s="19" t="e">
        <v>#VALUE!</v>
      </c>
      <c r="AA45" s="19" t="e">
        <f t="shared" si="9"/>
        <v>#VALUE!</v>
      </c>
      <c r="AB45" s="22" t="e">
        <f t="shared" si="10"/>
        <v>#N/A</v>
      </c>
      <c r="AC45" s="23" t="e">
        <v>#VALUE!</v>
      </c>
      <c r="AD45" s="23" t="e">
        <f t="shared" si="11"/>
        <v>#VALUE!</v>
      </c>
      <c r="AE45" s="24" t="e">
        <f t="shared" si="12"/>
        <v>#N/A</v>
      </c>
      <c r="AF45" s="24" t="e">
        <v>#N/A</v>
      </c>
      <c r="AG45" s="24" t="e">
        <f t="shared" si="13"/>
        <v>#N/A</v>
      </c>
      <c r="AH45" s="24" t="e">
        <f t="shared" si="14"/>
        <v>#N/A</v>
      </c>
      <c r="AI45" s="25" t="e">
        <f t="shared" si="15"/>
        <v>#VALUE!</v>
      </c>
      <c r="AJ45" s="25" t="e">
        <f t="shared" si="16"/>
        <v>#VALUE!</v>
      </c>
      <c r="AK45" s="25" t="e">
        <f t="shared" si="17"/>
        <v>#VALUE!</v>
      </c>
      <c r="AL45" s="12">
        <v>23.480000000000008</v>
      </c>
      <c r="AM45" s="12">
        <v>0</v>
      </c>
      <c r="AN45" s="26">
        <v>3.2766000000000002</v>
      </c>
      <c r="AO45" s="125">
        <f t="shared" si="18"/>
        <v>5.4837296762485166E-2</v>
      </c>
      <c r="AP45" s="126"/>
      <c r="AQ45" s="16">
        <v>0</v>
      </c>
      <c r="AT45" s="28">
        <v>0</v>
      </c>
      <c r="AU45" s="28">
        <v>0</v>
      </c>
      <c r="AW45" s="44" t="e">
        <f t="shared" si="19"/>
        <v>#VALUE!</v>
      </c>
    </row>
    <row r="46" spans="1:49" s="28" customFormat="1" hidden="1" x14ac:dyDescent="0.2">
      <c r="A46" s="16">
        <f>ROW()</f>
        <v>46</v>
      </c>
      <c r="B46" s="16" t="s">
        <v>189</v>
      </c>
      <c r="C46" s="16">
        <v>620</v>
      </c>
      <c r="D46" s="122">
        <v>1.4729925422673193</v>
      </c>
      <c r="E46" s="123">
        <v>4.8769892101436445E-2</v>
      </c>
      <c r="F46" s="122">
        <f t="shared" si="0"/>
        <v>1.5217624343687557</v>
      </c>
      <c r="G46" s="122"/>
      <c r="H46" s="101" t="s">
        <v>4</v>
      </c>
      <c r="I46" s="16">
        <v>1</v>
      </c>
      <c r="J46" s="16" t="s">
        <v>170</v>
      </c>
      <c r="K46" s="124">
        <v>42696</v>
      </c>
      <c r="L46" s="16" t="s">
        <v>56</v>
      </c>
      <c r="M46" s="16" t="s">
        <v>171</v>
      </c>
      <c r="N46" s="16" t="s">
        <v>68</v>
      </c>
      <c r="O46" s="16" t="s">
        <v>64</v>
      </c>
      <c r="P46" s="19" t="str">
        <f t="shared" si="1"/>
        <v>CBSW 15/16</v>
      </c>
      <c r="Q46" s="20">
        <f t="shared" si="2"/>
        <v>152.17624343687558</v>
      </c>
      <c r="R46" s="19">
        <v>122.6</v>
      </c>
      <c r="S46" s="19" t="e">
        <v>#N/A</v>
      </c>
      <c r="T46" s="19" t="e">
        <f t="shared" si="3"/>
        <v>#N/A</v>
      </c>
      <c r="U46" s="22" t="e">
        <f t="shared" si="4"/>
        <v>#N/A</v>
      </c>
      <c r="V46" s="22" t="str">
        <f t="shared" si="5"/>
        <v>NY</v>
      </c>
      <c r="W46" s="22" t="e">
        <f t="shared" si="6"/>
        <v>#VALUE!</v>
      </c>
      <c r="X46" s="19" t="str">
        <f t="shared" si="7"/>
        <v>CBSW15/16GS.7834</v>
      </c>
      <c r="Y46" s="19" t="str">
        <f t="shared" si="8"/>
        <v>GS.7834</v>
      </c>
      <c r="Z46" s="19" t="e">
        <v>#VALUE!</v>
      </c>
      <c r="AA46" s="19" t="e">
        <f t="shared" si="9"/>
        <v>#VALUE!</v>
      </c>
      <c r="AB46" s="22" t="e">
        <f t="shared" si="10"/>
        <v>#N/A</v>
      </c>
      <c r="AC46" s="23" t="e">
        <v>#VALUE!</v>
      </c>
      <c r="AD46" s="23" t="e">
        <f t="shared" si="11"/>
        <v>#VALUE!</v>
      </c>
      <c r="AE46" s="24" t="e">
        <f t="shared" si="12"/>
        <v>#N/A</v>
      </c>
      <c r="AF46" s="24" t="e">
        <v>#N/A</v>
      </c>
      <c r="AG46" s="24" t="e">
        <f t="shared" si="13"/>
        <v>#N/A</v>
      </c>
      <c r="AH46" s="24" t="e">
        <f t="shared" si="14"/>
        <v>#N/A</v>
      </c>
      <c r="AI46" s="25" t="e">
        <f t="shared" si="15"/>
        <v>#VALUE!</v>
      </c>
      <c r="AJ46" s="25" t="e">
        <f t="shared" si="16"/>
        <v>#VALUE!</v>
      </c>
      <c r="AK46" s="25" t="e">
        <f t="shared" si="17"/>
        <v>#VALUE!</v>
      </c>
      <c r="AL46" s="12">
        <v>20.58740418118467</v>
      </c>
      <c r="AM46" s="12">
        <v>0</v>
      </c>
      <c r="AN46" s="26">
        <v>3.2766000000000002</v>
      </c>
      <c r="AO46" s="125">
        <f t="shared" si="18"/>
        <v>4.8081669193051603E-2</v>
      </c>
      <c r="AP46" s="126"/>
      <c r="AQ46" s="16">
        <v>0</v>
      </c>
      <c r="AT46" s="28">
        <v>0</v>
      </c>
      <c r="AU46" s="28">
        <v>0</v>
      </c>
      <c r="AW46" s="44" t="e">
        <f t="shared" si="19"/>
        <v>#VALUE!</v>
      </c>
    </row>
    <row r="47" spans="1:49" s="28" customFormat="1" hidden="1" x14ac:dyDescent="0.2">
      <c r="A47" s="16">
        <f>ROW()</f>
        <v>47</v>
      </c>
      <c r="B47" s="16" t="s">
        <v>190</v>
      </c>
      <c r="C47" s="16">
        <v>1200</v>
      </c>
      <c r="D47" s="122">
        <v>1.1218830999614422</v>
      </c>
      <c r="E47" s="123">
        <v>5.0529041416224774E-2</v>
      </c>
      <c r="F47" s="122">
        <f t="shared" si="0"/>
        <v>1.1724121413776669</v>
      </c>
      <c r="G47" s="122"/>
      <c r="H47" s="101" t="s">
        <v>4</v>
      </c>
      <c r="I47" s="16">
        <v>1</v>
      </c>
      <c r="J47" s="16" t="s">
        <v>170</v>
      </c>
      <c r="K47" s="124">
        <v>42718</v>
      </c>
      <c r="L47" s="16" t="s">
        <v>56</v>
      </c>
      <c r="M47" s="16" t="s">
        <v>171</v>
      </c>
      <c r="N47" s="16" t="s">
        <v>68</v>
      </c>
      <c r="O47" s="16" t="s">
        <v>64</v>
      </c>
      <c r="P47" s="19" t="str">
        <f t="shared" si="1"/>
        <v>CBSW 15/16</v>
      </c>
      <c r="Q47" s="20">
        <f t="shared" si="2"/>
        <v>117.24121413776669</v>
      </c>
      <c r="R47" s="19">
        <v>122.6</v>
      </c>
      <c r="S47" s="19" t="e">
        <v>#N/A</v>
      </c>
      <c r="T47" s="19" t="e">
        <f t="shared" si="3"/>
        <v>#N/A</v>
      </c>
      <c r="U47" s="22" t="e">
        <f t="shared" si="4"/>
        <v>#N/A</v>
      </c>
      <c r="V47" s="22" t="str">
        <f t="shared" si="5"/>
        <v>NY</v>
      </c>
      <c r="W47" s="22" t="e">
        <f t="shared" si="6"/>
        <v>#VALUE!</v>
      </c>
      <c r="X47" s="19" t="str">
        <f t="shared" si="7"/>
        <v>CBSW15/16GS.7912</v>
      </c>
      <c r="Y47" s="19" t="str">
        <f t="shared" si="8"/>
        <v>GS.7912</v>
      </c>
      <c r="Z47" s="19" t="e">
        <v>#VALUE!</v>
      </c>
      <c r="AA47" s="19" t="e">
        <f t="shared" si="9"/>
        <v>#VALUE!</v>
      </c>
      <c r="AB47" s="22" t="e">
        <f t="shared" si="10"/>
        <v>#N/A</v>
      </c>
      <c r="AC47" s="23" t="e">
        <v>#VALUE!</v>
      </c>
      <c r="AD47" s="23" t="e">
        <f t="shared" si="11"/>
        <v>#VALUE!</v>
      </c>
      <c r="AE47" s="24" t="e">
        <f t="shared" si="12"/>
        <v>#N/A</v>
      </c>
      <c r="AF47" s="24" t="e">
        <v>#N/A</v>
      </c>
      <c r="AG47" s="24" t="e">
        <f t="shared" si="13"/>
        <v>#N/A</v>
      </c>
      <c r="AH47" s="24" t="e">
        <f t="shared" si="14"/>
        <v>#N/A</v>
      </c>
      <c r="AI47" s="25" t="e">
        <f t="shared" si="15"/>
        <v>#VALUE!</v>
      </c>
      <c r="AJ47" s="25" t="e">
        <f t="shared" si="16"/>
        <v>#VALUE!</v>
      </c>
      <c r="AK47" s="25" t="e">
        <f t="shared" si="17"/>
        <v>#VALUE!</v>
      </c>
      <c r="AL47" s="12">
        <v>21.330000000000002</v>
      </c>
      <c r="AM47" s="12">
        <v>0</v>
      </c>
      <c r="AN47" s="26">
        <v>3.2766000000000002</v>
      </c>
      <c r="AO47" s="125">
        <f t="shared" si="18"/>
        <v>4.981599403508552E-2</v>
      </c>
      <c r="AP47" s="126"/>
      <c r="AQ47" s="16">
        <v>0</v>
      </c>
      <c r="AT47" s="28">
        <v>0</v>
      </c>
      <c r="AU47" s="28">
        <v>0</v>
      </c>
      <c r="AW47" s="44" t="e">
        <f t="shared" si="19"/>
        <v>#VALUE!</v>
      </c>
    </row>
    <row r="48" spans="1:49" s="28" customFormat="1" hidden="1" x14ac:dyDescent="0.2">
      <c r="A48" s="16">
        <f>ROW()</f>
        <v>48</v>
      </c>
      <c r="B48" s="16" t="s">
        <v>181</v>
      </c>
      <c r="C48" s="16">
        <v>678</v>
      </c>
      <c r="D48" s="122">
        <v>1.0500627520057706</v>
      </c>
      <c r="E48" s="123">
        <v>4.5341108893883812E-2</v>
      </c>
      <c r="F48" s="122">
        <f t="shared" si="0"/>
        <v>1.0954038608996544</v>
      </c>
      <c r="G48" s="122"/>
      <c r="H48" s="101" t="s">
        <v>4</v>
      </c>
      <c r="I48" s="16">
        <v>1</v>
      </c>
      <c r="J48" s="16" t="s">
        <v>170</v>
      </c>
      <c r="K48" s="124">
        <v>42702</v>
      </c>
      <c r="L48" s="16" t="s">
        <v>56</v>
      </c>
      <c r="M48" s="16" t="s">
        <v>171</v>
      </c>
      <c r="N48" s="16" t="s">
        <v>68</v>
      </c>
      <c r="O48" s="16" t="s">
        <v>64</v>
      </c>
      <c r="P48" s="19" t="str">
        <f t="shared" si="1"/>
        <v>CBSW 15/16</v>
      </c>
      <c r="Q48" s="20">
        <f t="shared" si="2"/>
        <v>109.54038608996544</v>
      </c>
      <c r="R48" s="19">
        <v>122.6</v>
      </c>
      <c r="S48" s="19" t="e">
        <v>#N/A</v>
      </c>
      <c r="T48" s="19" t="e">
        <f t="shared" si="3"/>
        <v>#N/A</v>
      </c>
      <c r="U48" s="22" t="e">
        <f t="shared" si="4"/>
        <v>#N/A</v>
      </c>
      <c r="V48" s="22" t="str">
        <f t="shared" si="5"/>
        <v>NY</v>
      </c>
      <c r="W48" s="22" t="e">
        <f t="shared" si="6"/>
        <v>#VALUE!</v>
      </c>
      <c r="X48" s="19" t="str">
        <f t="shared" si="7"/>
        <v>CBSW15/16GS.7955</v>
      </c>
      <c r="Y48" s="19" t="str">
        <f t="shared" si="8"/>
        <v>GS.7955</v>
      </c>
      <c r="Z48" s="19" t="e">
        <v>#VALUE!</v>
      </c>
      <c r="AA48" s="19" t="e">
        <f t="shared" si="9"/>
        <v>#VALUE!</v>
      </c>
      <c r="AB48" s="22" t="e">
        <f t="shared" si="10"/>
        <v>#N/A</v>
      </c>
      <c r="AC48" s="23" t="e">
        <v>#VALUE!</v>
      </c>
      <c r="AD48" s="23" t="e">
        <f t="shared" si="11"/>
        <v>#VALUE!</v>
      </c>
      <c r="AE48" s="24" t="e">
        <f t="shared" si="12"/>
        <v>#N/A</v>
      </c>
      <c r="AF48" s="24" t="e">
        <v>#N/A</v>
      </c>
      <c r="AG48" s="24" t="e">
        <f t="shared" si="13"/>
        <v>#N/A</v>
      </c>
      <c r="AH48" s="24" t="e">
        <f t="shared" si="14"/>
        <v>#N/A</v>
      </c>
      <c r="AI48" s="25" t="e">
        <f t="shared" si="15"/>
        <v>#VALUE!</v>
      </c>
      <c r="AJ48" s="25" t="e">
        <f t="shared" si="16"/>
        <v>#VALUE!</v>
      </c>
      <c r="AK48" s="25" t="e">
        <f t="shared" si="17"/>
        <v>#VALUE!</v>
      </c>
      <c r="AL48" s="12">
        <v>19.139999999999997</v>
      </c>
      <c r="AM48" s="12">
        <v>0</v>
      </c>
      <c r="AN48" s="26">
        <v>3.2766000000000002</v>
      </c>
      <c r="AO48" s="125">
        <f t="shared" si="18"/>
        <v>4.4701271722059843E-2</v>
      </c>
      <c r="AP48" s="126"/>
      <c r="AQ48" s="16">
        <v>-678</v>
      </c>
      <c r="AT48" s="28">
        <v>0</v>
      </c>
      <c r="AU48" s="28">
        <v>0</v>
      </c>
      <c r="AW48" s="44" t="e">
        <f t="shared" si="19"/>
        <v>#VALUE!</v>
      </c>
    </row>
    <row r="49" spans="1:49" s="28" customFormat="1" hidden="1" x14ac:dyDescent="0.2">
      <c r="A49" s="16">
        <f>ROW()</f>
        <v>49</v>
      </c>
      <c r="B49" s="16" t="s">
        <v>191</v>
      </c>
      <c r="C49" s="16">
        <v>493</v>
      </c>
      <c r="D49" s="122">
        <v>0.99256796465469377</v>
      </c>
      <c r="E49" s="123">
        <v>7.732151485351979E-2</v>
      </c>
      <c r="F49" s="122">
        <f t="shared" si="0"/>
        <v>1.0698894795082134</v>
      </c>
      <c r="G49" s="122"/>
      <c r="H49" s="101" t="s">
        <v>4</v>
      </c>
      <c r="I49" s="16">
        <v>1</v>
      </c>
      <c r="J49" s="16" t="s">
        <v>192</v>
      </c>
      <c r="K49" s="124">
        <v>42746</v>
      </c>
      <c r="L49" s="16" t="s">
        <v>56</v>
      </c>
      <c r="M49" s="16" t="s">
        <v>171</v>
      </c>
      <c r="N49" s="16" t="s">
        <v>68</v>
      </c>
      <c r="O49" s="16" t="s">
        <v>64</v>
      </c>
      <c r="P49" s="19" t="str">
        <f t="shared" si="1"/>
        <v>CBSW 15/16</v>
      </c>
      <c r="Q49" s="20">
        <f t="shared" si="2"/>
        <v>106.98894795082134</v>
      </c>
      <c r="R49" s="19">
        <v>122.6</v>
      </c>
      <c r="S49" s="19" t="e">
        <v>#N/A</v>
      </c>
      <c r="T49" s="19" t="e">
        <f t="shared" si="3"/>
        <v>#N/A</v>
      </c>
      <c r="U49" s="22" t="e">
        <f t="shared" si="4"/>
        <v>#N/A</v>
      </c>
      <c r="V49" s="22" t="str">
        <f t="shared" si="5"/>
        <v>NY</v>
      </c>
      <c r="W49" s="22" t="e">
        <f t="shared" si="6"/>
        <v>#VALUE!</v>
      </c>
      <c r="X49" s="19" t="str">
        <f t="shared" si="7"/>
        <v>CBSW15/16GS.7973</v>
      </c>
      <c r="Y49" s="19" t="str">
        <f t="shared" si="8"/>
        <v>GS.7973</v>
      </c>
      <c r="Z49" s="19" t="e">
        <v>#VALUE!</v>
      </c>
      <c r="AA49" s="19" t="e">
        <f t="shared" si="9"/>
        <v>#VALUE!</v>
      </c>
      <c r="AB49" s="22" t="e">
        <f t="shared" si="10"/>
        <v>#N/A</v>
      </c>
      <c r="AC49" s="23" t="e">
        <v>#VALUE!</v>
      </c>
      <c r="AD49" s="23" t="e">
        <f t="shared" si="11"/>
        <v>#VALUE!</v>
      </c>
      <c r="AE49" s="24" t="e">
        <f t="shared" si="12"/>
        <v>#N/A</v>
      </c>
      <c r="AF49" s="24" t="e">
        <v>#N/A</v>
      </c>
      <c r="AG49" s="24" t="e">
        <f t="shared" si="13"/>
        <v>#N/A</v>
      </c>
      <c r="AH49" s="24" t="e">
        <f t="shared" si="14"/>
        <v>#N/A</v>
      </c>
      <c r="AI49" s="25" t="e">
        <f t="shared" si="15"/>
        <v>#VALUE!</v>
      </c>
      <c r="AJ49" s="25" t="e">
        <f t="shared" si="16"/>
        <v>#VALUE!</v>
      </c>
      <c r="AK49" s="25" t="e">
        <f t="shared" si="17"/>
        <v>#VALUE!</v>
      </c>
      <c r="AL49" s="12">
        <v>32.640000000000008</v>
      </c>
      <c r="AM49" s="12">
        <v>0</v>
      </c>
      <c r="AN49" s="26">
        <v>3.2766000000000002</v>
      </c>
      <c r="AO49" s="125">
        <f t="shared" si="18"/>
        <v>7.6230381870848185E-2</v>
      </c>
      <c r="AP49" s="126"/>
      <c r="AQ49" s="16">
        <v>0</v>
      </c>
      <c r="AT49" s="28">
        <v>0</v>
      </c>
      <c r="AU49" s="28">
        <v>0</v>
      </c>
      <c r="AW49" s="44" t="e">
        <f t="shared" si="19"/>
        <v>#VALUE!</v>
      </c>
    </row>
    <row r="50" spans="1:49" s="28" customFormat="1" hidden="1" x14ac:dyDescent="0.2">
      <c r="A50" s="16">
        <f>ROW()</f>
        <v>50</v>
      </c>
      <c r="B50" s="16" t="s">
        <v>194</v>
      </c>
      <c r="C50" s="16">
        <v>625</v>
      </c>
      <c r="D50" s="122">
        <v>1.3771874382669591</v>
      </c>
      <c r="E50" s="123">
        <v>4.3173548045508527E-2</v>
      </c>
      <c r="F50" s="122">
        <f t="shared" si="0"/>
        <v>1.4203609863124675</v>
      </c>
      <c r="G50" s="122"/>
      <c r="H50" s="101" t="s">
        <v>4</v>
      </c>
      <c r="I50" s="16">
        <v>1</v>
      </c>
      <c r="J50" s="16" t="s">
        <v>170</v>
      </c>
      <c r="K50" s="124">
        <v>42754</v>
      </c>
      <c r="L50" s="16" t="s">
        <v>56</v>
      </c>
      <c r="M50" s="16" t="s">
        <v>171</v>
      </c>
      <c r="N50" s="16" t="s">
        <v>68</v>
      </c>
      <c r="O50" s="16" t="s">
        <v>64</v>
      </c>
      <c r="P50" s="19" t="str">
        <f t="shared" si="1"/>
        <v>CBSW 15/16</v>
      </c>
      <c r="Q50" s="20">
        <f t="shared" si="2"/>
        <v>142.03609863124674</v>
      </c>
      <c r="R50" s="19">
        <v>122.6</v>
      </c>
      <c r="S50" s="19" t="e">
        <v>#N/A</v>
      </c>
      <c r="T50" s="19" t="e">
        <f t="shared" si="3"/>
        <v>#N/A</v>
      </c>
      <c r="U50" s="22" t="e">
        <f t="shared" si="4"/>
        <v>#N/A</v>
      </c>
      <c r="V50" s="22" t="str">
        <f t="shared" si="5"/>
        <v>NY</v>
      </c>
      <c r="W50" s="22" t="e">
        <f t="shared" si="6"/>
        <v>#VALUE!</v>
      </c>
      <c r="X50" s="19" t="str">
        <f t="shared" si="7"/>
        <v>CBSW15/16GS.8191</v>
      </c>
      <c r="Y50" s="19" t="str">
        <f t="shared" si="8"/>
        <v>GS.8191</v>
      </c>
      <c r="Z50" s="19" t="e">
        <v>#VALUE!</v>
      </c>
      <c r="AA50" s="19" t="e">
        <f t="shared" si="9"/>
        <v>#VALUE!</v>
      </c>
      <c r="AB50" s="22" t="e">
        <f t="shared" si="10"/>
        <v>#N/A</v>
      </c>
      <c r="AC50" s="23" t="e">
        <v>#VALUE!</v>
      </c>
      <c r="AD50" s="23" t="e">
        <f t="shared" si="11"/>
        <v>#VALUE!</v>
      </c>
      <c r="AE50" s="24" t="e">
        <f t="shared" si="12"/>
        <v>#N/A</v>
      </c>
      <c r="AF50" s="24" t="e">
        <v>#N/A</v>
      </c>
      <c r="AG50" s="24" t="e">
        <f t="shared" si="13"/>
        <v>#N/A</v>
      </c>
      <c r="AH50" s="24" t="e">
        <f t="shared" si="14"/>
        <v>#N/A</v>
      </c>
      <c r="AI50" s="25" t="e">
        <f t="shared" si="15"/>
        <v>#VALUE!</v>
      </c>
      <c r="AJ50" s="25" t="e">
        <f t="shared" si="16"/>
        <v>#VALUE!</v>
      </c>
      <c r="AK50" s="25" t="e">
        <f t="shared" si="17"/>
        <v>#VALUE!</v>
      </c>
      <c r="AL50" s="12">
        <v>18.225000000000001</v>
      </c>
      <c r="AM50" s="12">
        <v>0</v>
      </c>
      <c r="AN50" s="26">
        <v>3.2766000000000002</v>
      </c>
      <c r="AO50" s="125">
        <f t="shared" si="18"/>
        <v>4.2564298700864228E-2</v>
      </c>
      <c r="AP50" s="126"/>
      <c r="AQ50" s="16">
        <v>0</v>
      </c>
      <c r="AT50" s="28">
        <v>0</v>
      </c>
      <c r="AU50" s="28">
        <v>0</v>
      </c>
      <c r="AW50" s="44" t="e">
        <f t="shared" si="19"/>
        <v>#VALUE!</v>
      </c>
    </row>
    <row r="51" spans="1:49" s="28" customFormat="1" hidden="1" x14ac:dyDescent="0.2">
      <c r="A51" s="16">
        <f>ROW()</f>
        <v>51</v>
      </c>
      <c r="B51" s="16" t="s">
        <v>195</v>
      </c>
      <c r="C51" s="16">
        <v>1485</v>
      </c>
      <c r="D51" s="122">
        <v>1.2563407013536894</v>
      </c>
      <c r="E51" s="123">
        <v>4.7567892716258477E-2</v>
      </c>
      <c r="F51" s="122">
        <f t="shared" si="0"/>
        <v>1.3039085940699477</v>
      </c>
      <c r="G51" s="122"/>
      <c r="H51" s="101" t="s">
        <v>4</v>
      </c>
      <c r="I51" s="16">
        <v>1</v>
      </c>
      <c r="J51" s="16" t="s">
        <v>170</v>
      </c>
      <c r="K51" s="124">
        <v>42842</v>
      </c>
      <c r="L51" s="16" t="s">
        <v>56</v>
      </c>
      <c r="M51" s="16" t="s">
        <v>171</v>
      </c>
      <c r="N51" s="16" t="s">
        <v>68</v>
      </c>
      <c r="O51" s="16" t="s">
        <v>64</v>
      </c>
      <c r="P51" s="19" t="str">
        <f t="shared" si="1"/>
        <v>CBSW 15/16</v>
      </c>
      <c r="Q51" s="20">
        <f t="shared" si="2"/>
        <v>130.39085940699476</v>
      </c>
      <c r="R51" s="19">
        <v>122.6</v>
      </c>
      <c r="S51" s="19" t="e">
        <v>#N/A</v>
      </c>
      <c r="T51" s="19" t="e">
        <f t="shared" si="3"/>
        <v>#N/A</v>
      </c>
      <c r="U51" s="22" t="e">
        <f t="shared" si="4"/>
        <v>#N/A</v>
      </c>
      <c r="V51" s="22" t="str">
        <f t="shared" si="5"/>
        <v>NY</v>
      </c>
      <c r="W51" s="22" t="e">
        <f t="shared" si="6"/>
        <v>#VALUE!</v>
      </c>
      <c r="X51" s="19" t="str">
        <f t="shared" si="7"/>
        <v>CBSW15/16GS.8406</v>
      </c>
      <c r="Y51" s="19" t="str">
        <f t="shared" si="8"/>
        <v>GS.8406</v>
      </c>
      <c r="Z51" s="19" t="e">
        <v>#VALUE!</v>
      </c>
      <c r="AA51" s="19" t="e">
        <f t="shared" si="9"/>
        <v>#VALUE!</v>
      </c>
      <c r="AB51" s="22" t="e">
        <f t="shared" si="10"/>
        <v>#N/A</v>
      </c>
      <c r="AC51" s="23" t="e">
        <v>#VALUE!</v>
      </c>
      <c r="AD51" s="23" t="e">
        <f t="shared" si="11"/>
        <v>#VALUE!</v>
      </c>
      <c r="AE51" s="24" t="e">
        <f t="shared" si="12"/>
        <v>#N/A</v>
      </c>
      <c r="AF51" s="24" t="e">
        <v>#N/A</v>
      </c>
      <c r="AG51" s="24" t="e">
        <f t="shared" si="13"/>
        <v>#N/A</v>
      </c>
      <c r="AH51" s="24" t="e">
        <f t="shared" si="14"/>
        <v>#N/A</v>
      </c>
      <c r="AI51" s="25" t="e">
        <f t="shared" si="15"/>
        <v>#VALUE!</v>
      </c>
      <c r="AJ51" s="25" t="e">
        <f t="shared" si="16"/>
        <v>#VALUE!</v>
      </c>
      <c r="AK51" s="25" t="e">
        <f t="shared" si="17"/>
        <v>#VALUE!</v>
      </c>
      <c r="AL51" s="12">
        <v>20.079999999999998</v>
      </c>
      <c r="AM51" s="12">
        <v>0</v>
      </c>
      <c r="AN51" s="26">
        <v>3.2766000000000002</v>
      </c>
      <c r="AO51" s="125">
        <f t="shared" si="18"/>
        <v>4.6896631984271776E-2</v>
      </c>
      <c r="AP51" s="126"/>
      <c r="AQ51" s="16">
        <v>0</v>
      </c>
      <c r="AT51" s="28">
        <v>0</v>
      </c>
      <c r="AU51" s="28">
        <v>0</v>
      </c>
      <c r="AW51" s="44" t="e">
        <f t="shared" si="19"/>
        <v>#VALUE!</v>
      </c>
    </row>
    <row r="52" spans="1:49" s="28" customFormat="1" hidden="1" x14ac:dyDescent="0.2">
      <c r="A52" s="16">
        <f>ROW()</f>
        <v>52</v>
      </c>
      <c r="B52" s="16" t="s">
        <v>196</v>
      </c>
      <c r="C52" s="16">
        <v>1431</v>
      </c>
      <c r="D52" s="122">
        <v>1.2563407013536894</v>
      </c>
      <c r="E52" s="123">
        <v>4.7567892716258477E-2</v>
      </c>
      <c r="F52" s="122">
        <f t="shared" si="0"/>
        <v>1.3039085940699477</v>
      </c>
      <c r="G52" s="122"/>
      <c r="H52" s="101" t="s">
        <v>4</v>
      </c>
      <c r="I52" s="16">
        <v>1</v>
      </c>
      <c r="J52" s="16" t="s">
        <v>170</v>
      </c>
      <c r="K52" s="124">
        <v>42824</v>
      </c>
      <c r="L52" s="16" t="s">
        <v>56</v>
      </c>
      <c r="M52" s="16" t="s">
        <v>171</v>
      </c>
      <c r="N52" s="16" t="s">
        <v>68</v>
      </c>
      <c r="O52" s="16" t="s">
        <v>64</v>
      </c>
      <c r="P52" s="19" t="str">
        <f t="shared" si="1"/>
        <v>CBSW 15/16</v>
      </c>
      <c r="Q52" s="20">
        <f t="shared" si="2"/>
        <v>130.39085940699476</v>
      </c>
      <c r="R52" s="19">
        <v>122.6</v>
      </c>
      <c r="S52" s="19" t="e">
        <v>#N/A</v>
      </c>
      <c r="T52" s="19" t="e">
        <f t="shared" si="3"/>
        <v>#N/A</v>
      </c>
      <c r="U52" s="22" t="e">
        <f t="shared" si="4"/>
        <v>#N/A</v>
      </c>
      <c r="V52" s="22" t="str">
        <f t="shared" si="5"/>
        <v>NY</v>
      </c>
      <c r="W52" s="22" t="e">
        <f t="shared" si="6"/>
        <v>#VALUE!</v>
      </c>
      <c r="X52" s="19" t="str">
        <f t="shared" si="7"/>
        <v>CBSW15/16GS.8407</v>
      </c>
      <c r="Y52" s="19" t="str">
        <f t="shared" si="8"/>
        <v>GS.8407</v>
      </c>
      <c r="Z52" s="19" t="e">
        <v>#VALUE!</v>
      </c>
      <c r="AA52" s="19" t="e">
        <f t="shared" si="9"/>
        <v>#VALUE!</v>
      </c>
      <c r="AB52" s="22" t="e">
        <f t="shared" si="10"/>
        <v>#N/A</v>
      </c>
      <c r="AC52" s="23" t="e">
        <v>#VALUE!</v>
      </c>
      <c r="AD52" s="23" t="e">
        <f t="shared" si="11"/>
        <v>#VALUE!</v>
      </c>
      <c r="AE52" s="24" t="e">
        <f t="shared" si="12"/>
        <v>#N/A</v>
      </c>
      <c r="AF52" s="24" t="e">
        <v>#N/A</v>
      </c>
      <c r="AG52" s="24" t="e">
        <f t="shared" si="13"/>
        <v>#N/A</v>
      </c>
      <c r="AH52" s="24" t="e">
        <f t="shared" si="14"/>
        <v>#N/A</v>
      </c>
      <c r="AI52" s="25" t="e">
        <f t="shared" si="15"/>
        <v>#VALUE!</v>
      </c>
      <c r="AJ52" s="25" t="e">
        <f t="shared" si="16"/>
        <v>#VALUE!</v>
      </c>
      <c r="AK52" s="25" t="e">
        <f t="shared" si="17"/>
        <v>#VALUE!</v>
      </c>
      <c r="AL52" s="12">
        <v>20.079999999999998</v>
      </c>
      <c r="AM52" s="12">
        <v>0</v>
      </c>
      <c r="AN52" s="26">
        <v>3.2766000000000002</v>
      </c>
      <c r="AO52" s="125">
        <f t="shared" si="18"/>
        <v>4.6896631984271776E-2</v>
      </c>
      <c r="AP52" s="126"/>
      <c r="AQ52" s="16">
        <v>-6</v>
      </c>
      <c r="AT52" s="28">
        <v>0</v>
      </c>
      <c r="AU52" s="28">
        <v>0</v>
      </c>
      <c r="AW52" s="44" t="e">
        <f t="shared" si="19"/>
        <v>#VALUE!</v>
      </c>
    </row>
    <row r="53" spans="1:49" s="28" customFormat="1" hidden="1" x14ac:dyDescent="0.2">
      <c r="A53" s="16">
        <f>ROW()</f>
        <v>53</v>
      </c>
      <c r="B53" s="16" t="s">
        <v>184</v>
      </c>
      <c r="C53" s="16">
        <v>44</v>
      </c>
      <c r="D53" s="122">
        <v>1.3575412015962682</v>
      </c>
      <c r="E53" s="123">
        <v>3.7452608757173635E-2</v>
      </c>
      <c r="F53" s="122">
        <f t="shared" si="0"/>
        <v>1.3949938103534418</v>
      </c>
      <c r="G53" s="122"/>
      <c r="H53" s="101" t="s">
        <v>4</v>
      </c>
      <c r="I53" s="16">
        <v>1</v>
      </c>
      <c r="J53" s="16" t="s">
        <v>170</v>
      </c>
      <c r="K53" s="124">
        <v>42604</v>
      </c>
      <c r="L53" s="16" t="s">
        <v>56</v>
      </c>
      <c r="M53" s="16" t="s">
        <v>171</v>
      </c>
      <c r="N53" s="16" t="s">
        <v>68</v>
      </c>
      <c r="O53" s="16" t="s">
        <v>59</v>
      </c>
      <c r="P53" s="19" t="str">
        <f t="shared" si="1"/>
        <v>CBSW 14/16</v>
      </c>
      <c r="Q53" s="20">
        <f t="shared" si="2"/>
        <v>139.49938103534419</v>
      </c>
      <c r="R53" s="19">
        <v>122.6</v>
      </c>
      <c r="S53" s="19" t="e">
        <v>#N/A</v>
      </c>
      <c r="T53" s="19" t="e">
        <f t="shared" si="3"/>
        <v>#N/A</v>
      </c>
      <c r="U53" s="22" t="e">
        <f t="shared" si="4"/>
        <v>#N/A</v>
      </c>
      <c r="V53" s="22" t="str">
        <f t="shared" si="5"/>
        <v>NY</v>
      </c>
      <c r="W53" s="22" t="e">
        <f t="shared" si="6"/>
        <v>#VALUE!</v>
      </c>
      <c r="X53" s="19" t="str">
        <f t="shared" si="7"/>
        <v>CBSW14/16GS.7663</v>
      </c>
      <c r="Y53" s="19" t="str">
        <f t="shared" si="8"/>
        <v>GS.7663</v>
      </c>
      <c r="Z53" s="19" t="e">
        <v>#VALUE!</v>
      </c>
      <c r="AA53" s="19" t="e">
        <f t="shared" si="9"/>
        <v>#VALUE!</v>
      </c>
      <c r="AB53" s="22" t="e">
        <f t="shared" si="10"/>
        <v>#N/A</v>
      </c>
      <c r="AC53" s="23" t="e">
        <v>#VALUE!</v>
      </c>
      <c r="AD53" s="23" t="e">
        <f t="shared" si="11"/>
        <v>#VALUE!</v>
      </c>
      <c r="AE53" s="24" t="e">
        <f t="shared" si="12"/>
        <v>#N/A</v>
      </c>
      <c r="AF53" s="24" t="e">
        <v>#N/A</v>
      </c>
      <c r="AG53" s="24" t="e">
        <f t="shared" si="13"/>
        <v>#N/A</v>
      </c>
      <c r="AH53" s="24" t="e">
        <f t="shared" si="14"/>
        <v>#N/A</v>
      </c>
      <c r="AI53" s="25" t="e">
        <f t="shared" si="15"/>
        <v>#VALUE!</v>
      </c>
      <c r="AJ53" s="25" t="e">
        <f t="shared" si="16"/>
        <v>#VALUE!</v>
      </c>
      <c r="AK53" s="25" t="e">
        <f t="shared" si="17"/>
        <v>#VALUE!</v>
      </c>
      <c r="AL53" s="12">
        <v>15.81</v>
      </c>
      <c r="AM53" s="12">
        <v>0</v>
      </c>
      <c r="AN53" s="26">
        <v>3.2766000000000002</v>
      </c>
      <c r="AO53" s="125">
        <f t="shared" si="18"/>
        <v>3.6924091218692084E-2</v>
      </c>
      <c r="AP53" s="126"/>
      <c r="AQ53" s="16">
        <v>0</v>
      </c>
      <c r="AT53" s="28">
        <v>0</v>
      </c>
      <c r="AU53" s="28">
        <v>0</v>
      </c>
      <c r="AW53" s="44" t="e">
        <f t="shared" si="19"/>
        <v>#VALUE!</v>
      </c>
    </row>
    <row r="54" spans="1:49" s="28" customFormat="1" hidden="1" x14ac:dyDescent="0.2">
      <c r="A54" s="16">
        <f>ROW()</f>
        <v>54</v>
      </c>
      <c r="B54" s="16" t="s">
        <v>193</v>
      </c>
      <c r="C54" s="16">
        <v>555</v>
      </c>
      <c r="D54" s="122">
        <v>1.4828121926381372</v>
      </c>
      <c r="E54" s="123">
        <v>6.0486397444644735E-2</v>
      </c>
      <c r="F54" s="122">
        <f t="shared" si="0"/>
        <v>1.543298590082782</v>
      </c>
      <c r="G54" s="122"/>
      <c r="H54" s="101" t="s">
        <v>4</v>
      </c>
      <c r="I54" s="16">
        <v>1</v>
      </c>
      <c r="J54" s="16" t="s">
        <v>170</v>
      </c>
      <c r="K54" s="124">
        <v>42744</v>
      </c>
      <c r="L54" s="16" t="s">
        <v>56</v>
      </c>
      <c r="M54" s="16" t="s">
        <v>171</v>
      </c>
      <c r="N54" s="16" t="s">
        <v>68</v>
      </c>
      <c r="O54" s="16" t="s">
        <v>59</v>
      </c>
      <c r="P54" s="19" t="str">
        <f t="shared" si="1"/>
        <v>CBSW 14/16</v>
      </c>
      <c r="Q54" s="20">
        <f t="shared" si="2"/>
        <v>154.32985900827819</v>
      </c>
      <c r="R54" s="19">
        <v>122.6</v>
      </c>
      <c r="S54" s="19" t="e">
        <v>#N/A</v>
      </c>
      <c r="T54" s="19" t="e">
        <f t="shared" si="3"/>
        <v>#N/A</v>
      </c>
      <c r="U54" s="22" t="e">
        <f t="shared" si="4"/>
        <v>#N/A</v>
      </c>
      <c r="V54" s="22" t="str">
        <f t="shared" si="5"/>
        <v>NY</v>
      </c>
      <c r="W54" s="22" t="e">
        <f t="shared" si="6"/>
        <v>#VALUE!</v>
      </c>
      <c r="X54" s="19" t="str">
        <f t="shared" si="7"/>
        <v>CBSW14/16GS.8082</v>
      </c>
      <c r="Y54" s="19" t="str">
        <f t="shared" si="8"/>
        <v>GS.8082</v>
      </c>
      <c r="Z54" s="19" t="e">
        <v>#VALUE!</v>
      </c>
      <c r="AA54" s="19" t="e">
        <f t="shared" si="9"/>
        <v>#VALUE!</v>
      </c>
      <c r="AB54" s="22" t="e">
        <f t="shared" si="10"/>
        <v>#N/A</v>
      </c>
      <c r="AC54" s="23" t="e">
        <v>#VALUE!</v>
      </c>
      <c r="AD54" s="23" t="e">
        <f t="shared" si="11"/>
        <v>#VALUE!</v>
      </c>
      <c r="AE54" s="24" t="e">
        <f t="shared" si="12"/>
        <v>#N/A</v>
      </c>
      <c r="AF54" s="24" t="e">
        <v>#N/A</v>
      </c>
      <c r="AG54" s="24" t="e">
        <f t="shared" si="13"/>
        <v>#N/A</v>
      </c>
      <c r="AH54" s="24" t="e">
        <f t="shared" si="14"/>
        <v>#N/A</v>
      </c>
      <c r="AI54" s="25" t="e">
        <f t="shared" si="15"/>
        <v>#VALUE!</v>
      </c>
      <c r="AJ54" s="25" t="e">
        <f t="shared" si="16"/>
        <v>#VALUE!</v>
      </c>
      <c r="AK54" s="25" t="e">
        <f t="shared" si="17"/>
        <v>#VALUE!</v>
      </c>
      <c r="AL54" s="12">
        <v>25.533333333333335</v>
      </c>
      <c r="AM54" s="12">
        <v>0</v>
      </c>
      <c r="AN54" s="26">
        <v>3.2766000000000002</v>
      </c>
      <c r="AO54" s="125">
        <f t="shared" si="18"/>
        <v>5.9632835491288484E-2</v>
      </c>
      <c r="AP54" s="126"/>
      <c r="AQ54" s="16">
        <v>0</v>
      </c>
      <c r="AT54" s="28">
        <v>0</v>
      </c>
      <c r="AU54" s="28">
        <v>0</v>
      </c>
      <c r="AW54" s="44" t="e">
        <f t="shared" si="19"/>
        <v>#VALUE!</v>
      </c>
    </row>
    <row r="55" spans="1:49" s="28" customFormat="1" hidden="1" x14ac:dyDescent="0.2">
      <c r="A55" s="16">
        <f>ROW()</f>
        <v>55</v>
      </c>
      <c r="B55" s="16" t="s">
        <v>198</v>
      </c>
      <c r="C55" s="16">
        <v>459</v>
      </c>
      <c r="D55" s="122">
        <v>1.4901714758082441</v>
      </c>
      <c r="E55" s="123">
        <v>7.163610934958449E-2</v>
      </c>
      <c r="F55" s="122">
        <f t="shared" si="0"/>
        <v>1.5618075851578286</v>
      </c>
      <c r="G55" s="122"/>
      <c r="H55" s="101" t="s">
        <v>4</v>
      </c>
      <c r="I55" s="16">
        <v>1</v>
      </c>
      <c r="J55" s="16" t="s">
        <v>192</v>
      </c>
      <c r="K55" s="124">
        <v>42850</v>
      </c>
      <c r="L55" s="16" t="s">
        <v>56</v>
      </c>
      <c r="M55" s="16" t="s">
        <v>171</v>
      </c>
      <c r="N55" s="16" t="s">
        <v>68</v>
      </c>
      <c r="O55" s="16" t="s">
        <v>59</v>
      </c>
      <c r="P55" s="19" t="str">
        <f t="shared" si="1"/>
        <v>CBSW 14/16</v>
      </c>
      <c r="Q55" s="20">
        <f t="shared" si="2"/>
        <v>156.18075851578286</v>
      </c>
      <c r="R55" s="19">
        <v>122.6</v>
      </c>
      <c r="S55" s="19" t="e">
        <v>#N/A</v>
      </c>
      <c r="T55" s="19" t="e">
        <f t="shared" si="3"/>
        <v>#N/A</v>
      </c>
      <c r="U55" s="22" t="e">
        <f t="shared" si="4"/>
        <v>#N/A</v>
      </c>
      <c r="V55" s="22" t="str">
        <f t="shared" si="5"/>
        <v>NY</v>
      </c>
      <c r="W55" s="22" t="e">
        <f t="shared" si="6"/>
        <v>#VALUE!</v>
      </c>
      <c r="X55" s="19" t="str">
        <f t="shared" si="7"/>
        <v>CBSW14/16GS.8356</v>
      </c>
      <c r="Y55" s="19" t="str">
        <f t="shared" si="8"/>
        <v>GS.8356</v>
      </c>
      <c r="Z55" s="19" t="e">
        <v>#VALUE!</v>
      </c>
      <c r="AA55" s="19" t="e">
        <f t="shared" si="9"/>
        <v>#VALUE!</v>
      </c>
      <c r="AB55" s="22" t="e">
        <f t="shared" si="10"/>
        <v>#N/A</v>
      </c>
      <c r="AC55" s="23" t="e">
        <v>#VALUE!</v>
      </c>
      <c r="AD55" s="23" t="e">
        <f t="shared" si="11"/>
        <v>#VALUE!</v>
      </c>
      <c r="AE55" s="24" t="e">
        <f t="shared" si="12"/>
        <v>#N/A</v>
      </c>
      <c r="AF55" s="24" t="e">
        <v>#N/A</v>
      </c>
      <c r="AG55" s="24" t="e">
        <f t="shared" si="13"/>
        <v>#N/A</v>
      </c>
      <c r="AH55" s="24" t="e">
        <f t="shared" si="14"/>
        <v>#N/A</v>
      </c>
      <c r="AI55" s="25" t="e">
        <f t="shared" si="15"/>
        <v>#VALUE!</v>
      </c>
      <c r="AJ55" s="25" t="e">
        <f t="shared" si="16"/>
        <v>#VALUE!</v>
      </c>
      <c r="AK55" s="25" t="e">
        <f t="shared" si="17"/>
        <v>#VALUE!</v>
      </c>
      <c r="AL55" s="12">
        <v>30.240000000000006</v>
      </c>
      <c r="AM55" s="12">
        <v>0</v>
      </c>
      <c r="AN55" s="26">
        <v>3.2766000000000002</v>
      </c>
      <c r="AO55" s="125">
        <f t="shared" si="18"/>
        <v>7.0625206733285803E-2</v>
      </c>
      <c r="AP55" s="126"/>
      <c r="AQ55" s="16">
        <v>0</v>
      </c>
      <c r="AT55" s="28">
        <v>0</v>
      </c>
      <c r="AU55" s="28">
        <v>0</v>
      </c>
      <c r="AW55" s="44" t="e">
        <f t="shared" si="19"/>
        <v>#VALUE!</v>
      </c>
    </row>
    <row r="56" spans="1:49" s="28" customFormat="1" hidden="1" x14ac:dyDescent="0.2">
      <c r="A56" s="16">
        <f>ROW()</f>
        <v>56</v>
      </c>
      <c r="B56" s="16" t="s">
        <v>199</v>
      </c>
      <c r="C56" s="16">
        <v>20</v>
      </c>
      <c r="D56" s="122">
        <v>1.0196759839485623</v>
      </c>
      <c r="E56" s="123">
        <v>5.5191542975405787E-2</v>
      </c>
      <c r="F56" s="122">
        <f t="shared" si="0"/>
        <v>1.074867526923968</v>
      </c>
      <c r="G56" s="122"/>
      <c r="H56" s="101" t="s">
        <v>4</v>
      </c>
      <c r="I56" s="16">
        <v>1</v>
      </c>
      <c r="J56" s="16" t="s">
        <v>192</v>
      </c>
      <c r="K56" s="124">
        <v>42008</v>
      </c>
      <c r="L56" s="16" t="s">
        <v>64</v>
      </c>
      <c r="M56" s="16" t="s">
        <v>61</v>
      </c>
      <c r="N56" s="16" t="s">
        <v>68</v>
      </c>
      <c r="O56" s="16" t="s">
        <v>65</v>
      </c>
      <c r="P56" s="19" t="str">
        <f t="shared" si="1"/>
        <v>CBSW 13/14</v>
      </c>
      <c r="Q56" s="20">
        <f t="shared" si="2"/>
        <v>107.48675269239681</v>
      </c>
      <c r="R56" s="19">
        <v>122.6</v>
      </c>
      <c r="S56" s="19">
        <v>-10</v>
      </c>
      <c r="T56" s="19">
        <f t="shared" si="3"/>
        <v>112.6</v>
      </c>
      <c r="U56" s="22" t="e">
        <f t="shared" si="4"/>
        <v>#VALUE!</v>
      </c>
      <c r="V56" s="22" t="str">
        <f t="shared" si="5"/>
        <v>NY</v>
      </c>
      <c r="W56" s="22" t="e">
        <f t="shared" si="6"/>
        <v>#VALUE!</v>
      </c>
      <c r="X56" s="19" t="str">
        <f t="shared" si="7"/>
        <v>CBSW13/14GS.6764</v>
      </c>
      <c r="Y56" s="19" t="str">
        <f t="shared" si="8"/>
        <v>GS.6764</v>
      </c>
      <c r="Z56" s="19" t="e">
        <v>#VALUE!</v>
      </c>
      <c r="AA56" s="19" t="e">
        <f t="shared" si="9"/>
        <v>#VALUE!</v>
      </c>
      <c r="AB56" s="22" t="e">
        <f t="shared" si="10"/>
        <v>#VALUE!</v>
      </c>
      <c r="AC56" s="23" t="e">
        <v>#VALUE!</v>
      </c>
      <c r="AD56" s="23" t="e">
        <f t="shared" si="11"/>
        <v>#VALUE!</v>
      </c>
      <c r="AE56" s="24" t="e">
        <f t="shared" si="12"/>
        <v>#VALUE!</v>
      </c>
      <c r="AF56" s="24">
        <v>114.35</v>
      </c>
      <c r="AG56" s="24" t="e">
        <f t="shared" si="13"/>
        <v>#VALUE!</v>
      </c>
      <c r="AH56" s="24" t="e">
        <f t="shared" si="14"/>
        <v>#VALUE!</v>
      </c>
      <c r="AI56" s="25" t="e">
        <f t="shared" si="15"/>
        <v>#VALUE!</v>
      </c>
      <c r="AJ56" s="25" t="e">
        <f t="shared" si="16"/>
        <v>#VALUE!</v>
      </c>
      <c r="AK56" s="25" t="e">
        <f t="shared" si="17"/>
        <v>#VALUE!</v>
      </c>
      <c r="AL56" s="12">
        <v>23.298198000000003</v>
      </c>
      <c r="AM56" s="12">
        <v>0</v>
      </c>
      <c r="AN56" s="26">
        <v>3.2766000000000002</v>
      </c>
      <c r="AO56" s="125">
        <f t="shared" si="18"/>
        <v>5.4412700074835528E-2</v>
      </c>
      <c r="AP56" s="126"/>
      <c r="AQ56" s="16">
        <v>0</v>
      </c>
      <c r="AT56" s="28">
        <v>0</v>
      </c>
      <c r="AU56" s="28">
        <v>0</v>
      </c>
      <c r="AW56" s="44" t="e">
        <f t="shared" si="19"/>
        <v>#VALUE!</v>
      </c>
    </row>
    <row r="57" spans="1:49" s="28" customFormat="1" hidden="1" x14ac:dyDescent="0.2">
      <c r="A57" s="16">
        <f>ROW()</f>
        <v>57</v>
      </c>
      <c r="B57" s="16" t="s">
        <v>184</v>
      </c>
      <c r="C57" s="16">
        <v>25</v>
      </c>
      <c r="D57" s="122">
        <v>1.3575412015962682</v>
      </c>
      <c r="E57" s="123">
        <v>3.7452608757173635E-2</v>
      </c>
      <c r="F57" s="122">
        <f t="shared" si="0"/>
        <v>1.3949938103534418</v>
      </c>
      <c r="G57" s="122"/>
      <c r="H57" s="101" t="s">
        <v>4</v>
      </c>
      <c r="I57" s="16">
        <v>1</v>
      </c>
      <c r="J57" s="16" t="s">
        <v>170</v>
      </c>
      <c r="K57" s="124">
        <v>42604</v>
      </c>
      <c r="L57" s="16" t="s">
        <v>56</v>
      </c>
      <c r="M57" s="16" t="s">
        <v>171</v>
      </c>
      <c r="N57" s="16" t="s">
        <v>68</v>
      </c>
      <c r="O57" s="16" t="s">
        <v>65</v>
      </c>
      <c r="P57" s="19" t="str">
        <f t="shared" si="1"/>
        <v>CBSW 13/14</v>
      </c>
      <c r="Q57" s="20">
        <f t="shared" si="2"/>
        <v>139.49938103534419</v>
      </c>
      <c r="R57" s="19">
        <v>122.6</v>
      </c>
      <c r="S57" s="19" t="e">
        <v>#N/A</v>
      </c>
      <c r="T57" s="19" t="e">
        <f t="shared" si="3"/>
        <v>#N/A</v>
      </c>
      <c r="U57" s="22" t="e">
        <f t="shared" si="4"/>
        <v>#N/A</v>
      </c>
      <c r="V57" s="22" t="str">
        <f t="shared" si="5"/>
        <v>NY</v>
      </c>
      <c r="W57" s="22" t="e">
        <f t="shared" si="6"/>
        <v>#VALUE!</v>
      </c>
      <c r="X57" s="19" t="str">
        <f t="shared" si="7"/>
        <v>CBSW13/14GS.7663</v>
      </c>
      <c r="Y57" s="19" t="str">
        <f t="shared" si="8"/>
        <v>GS.7663</v>
      </c>
      <c r="Z57" s="19" t="e">
        <v>#VALUE!</v>
      </c>
      <c r="AA57" s="19" t="e">
        <f t="shared" si="9"/>
        <v>#VALUE!</v>
      </c>
      <c r="AB57" s="22" t="e">
        <f t="shared" si="10"/>
        <v>#N/A</v>
      </c>
      <c r="AC57" s="23" t="e">
        <v>#VALUE!</v>
      </c>
      <c r="AD57" s="23" t="e">
        <f t="shared" si="11"/>
        <v>#VALUE!</v>
      </c>
      <c r="AE57" s="24" t="e">
        <f t="shared" si="12"/>
        <v>#N/A</v>
      </c>
      <c r="AF57" s="24" t="e">
        <v>#N/A</v>
      </c>
      <c r="AG57" s="24" t="e">
        <f t="shared" si="13"/>
        <v>#N/A</v>
      </c>
      <c r="AH57" s="24" t="e">
        <f t="shared" si="14"/>
        <v>#N/A</v>
      </c>
      <c r="AI57" s="25" t="e">
        <f t="shared" si="15"/>
        <v>#VALUE!</v>
      </c>
      <c r="AJ57" s="25" t="e">
        <f t="shared" si="16"/>
        <v>#VALUE!</v>
      </c>
      <c r="AK57" s="25" t="e">
        <f t="shared" si="17"/>
        <v>#VALUE!</v>
      </c>
      <c r="AL57" s="12">
        <v>15.81</v>
      </c>
      <c r="AM57" s="12">
        <v>0</v>
      </c>
      <c r="AN57" s="26">
        <v>3.2766000000000002</v>
      </c>
      <c r="AO57" s="125">
        <f t="shared" si="18"/>
        <v>3.6924091218692084E-2</v>
      </c>
      <c r="AP57" s="126"/>
      <c r="AQ57" s="16">
        <v>0</v>
      </c>
      <c r="AT57" s="28">
        <v>0</v>
      </c>
      <c r="AU57" s="28">
        <v>0</v>
      </c>
      <c r="AW57" s="44" t="e">
        <f t="shared" si="19"/>
        <v>#VALUE!</v>
      </c>
    </row>
    <row r="58" spans="1:49" s="28" customFormat="1" hidden="1" x14ac:dyDescent="0.2">
      <c r="A58" s="16">
        <f>ROW()</f>
        <v>58</v>
      </c>
      <c r="B58" s="16" t="s">
        <v>185</v>
      </c>
      <c r="C58" s="16">
        <v>146</v>
      </c>
      <c r="D58" s="122">
        <v>1.5111644009198313</v>
      </c>
      <c r="E58" s="123">
        <v>5.0686969346889654E-2</v>
      </c>
      <c r="F58" s="122">
        <f t="shared" si="0"/>
        <v>1.5618513702667209</v>
      </c>
      <c r="G58" s="122"/>
      <c r="H58" s="101" t="s">
        <v>4</v>
      </c>
      <c r="I58" s="16">
        <v>1</v>
      </c>
      <c r="J58" s="16" t="s">
        <v>176</v>
      </c>
      <c r="K58" s="124">
        <v>42604</v>
      </c>
      <c r="L58" s="16" t="s">
        <v>56</v>
      </c>
      <c r="M58" s="16" t="s">
        <v>171</v>
      </c>
      <c r="N58" s="16" t="s">
        <v>68</v>
      </c>
      <c r="O58" s="16" t="s">
        <v>65</v>
      </c>
      <c r="P58" s="19" t="str">
        <f t="shared" si="1"/>
        <v>CBSW 13/14</v>
      </c>
      <c r="Q58" s="20">
        <f t="shared" si="2"/>
        <v>156.18513702667209</v>
      </c>
      <c r="R58" s="19">
        <v>122.6</v>
      </c>
      <c r="S58" s="19" t="e">
        <v>#N/A</v>
      </c>
      <c r="T58" s="19" t="e">
        <f t="shared" si="3"/>
        <v>#N/A</v>
      </c>
      <c r="U58" s="22" t="e">
        <f t="shared" si="4"/>
        <v>#N/A</v>
      </c>
      <c r="V58" s="22" t="str">
        <f t="shared" si="5"/>
        <v>NY</v>
      </c>
      <c r="W58" s="22" t="e">
        <f t="shared" si="6"/>
        <v>#VALUE!</v>
      </c>
      <c r="X58" s="19" t="str">
        <f t="shared" si="7"/>
        <v>CBSW13/14GS.7694</v>
      </c>
      <c r="Y58" s="19" t="str">
        <f t="shared" si="8"/>
        <v>GS.7694</v>
      </c>
      <c r="Z58" s="19" t="e">
        <v>#VALUE!</v>
      </c>
      <c r="AA58" s="19" t="e">
        <f t="shared" si="9"/>
        <v>#VALUE!</v>
      </c>
      <c r="AB58" s="22" t="e">
        <f t="shared" si="10"/>
        <v>#N/A</v>
      </c>
      <c r="AC58" s="23" t="e">
        <v>#VALUE!</v>
      </c>
      <c r="AD58" s="23" t="e">
        <f t="shared" si="11"/>
        <v>#VALUE!</v>
      </c>
      <c r="AE58" s="24" t="e">
        <f t="shared" si="12"/>
        <v>#N/A</v>
      </c>
      <c r="AF58" s="24" t="e">
        <v>#N/A</v>
      </c>
      <c r="AG58" s="24" t="e">
        <f t="shared" si="13"/>
        <v>#N/A</v>
      </c>
      <c r="AH58" s="24" t="e">
        <f t="shared" si="14"/>
        <v>#N/A</v>
      </c>
      <c r="AI58" s="25" t="e">
        <f t="shared" si="15"/>
        <v>#VALUE!</v>
      </c>
      <c r="AJ58" s="25" t="e">
        <f t="shared" si="16"/>
        <v>#VALUE!</v>
      </c>
      <c r="AK58" s="25" t="e">
        <f t="shared" si="17"/>
        <v>#VALUE!</v>
      </c>
      <c r="AL58" s="12">
        <v>21.396666666666672</v>
      </c>
      <c r="AM58" s="12">
        <v>0</v>
      </c>
      <c r="AN58" s="26">
        <v>3.2766000000000002</v>
      </c>
      <c r="AO58" s="125">
        <f t="shared" si="18"/>
        <v>4.9971693344462269E-2</v>
      </c>
      <c r="AP58" s="126"/>
      <c r="AQ58" s="16">
        <v>0</v>
      </c>
      <c r="AT58" s="28">
        <v>0</v>
      </c>
      <c r="AU58" s="28">
        <v>0</v>
      </c>
      <c r="AW58" s="44" t="e">
        <f t="shared" si="19"/>
        <v>#VALUE!</v>
      </c>
    </row>
    <row r="59" spans="1:49" s="28" customFormat="1" hidden="1" x14ac:dyDescent="0.2">
      <c r="A59" s="16">
        <f>ROW()</f>
        <v>59</v>
      </c>
      <c r="B59" s="16" t="s">
        <v>186</v>
      </c>
      <c r="C59" s="16">
        <v>169</v>
      </c>
      <c r="D59" s="122">
        <v>1.5880298636936825</v>
      </c>
      <c r="E59" s="123">
        <v>4.5435865652282768E-2</v>
      </c>
      <c r="F59" s="122">
        <f t="shared" si="0"/>
        <v>1.6334657293459653</v>
      </c>
      <c r="G59" s="122"/>
      <c r="H59" s="101" t="s">
        <v>4</v>
      </c>
      <c r="I59" s="16">
        <v>1</v>
      </c>
      <c r="J59" s="16" t="s">
        <v>170</v>
      </c>
      <c r="K59" s="124">
        <v>42643</v>
      </c>
      <c r="L59" s="16" t="s">
        <v>56</v>
      </c>
      <c r="M59" s="16" t="s">
        <v>171</v>
      </c>
      <c r="N59" s="16" t="s">
        <v>68</v>
      </c>
      <c r="O59" s="16" t="s">
        <v>65</v>
      </c>
      <c r="P59" s="19" t="str">
        <f t="shared" si="1"/>
        <v>CBSW 13/14</v>
      </c>
      <c r="Q59" s="20">
        <f t="shared" si="2"/>
        <v>163.34657293459654</v>
      </c>
      <c r="R59" s="19">
        <v>122.6</v>
      </c>
      <c r="S59" s="19" t="e">
        <v>#N/A</v>
      </c>
      <c r="T59" s="19" t="e">
        <f t="shared" si="3"/>
        <v>#N/A</v>
      </c>
      <c r="U59" s="22" t="e">
        <f t="shared" si="4"/>
        <v>#N/A</v>
      </c>
      <c r="V59" s="22" t="str">
        <f t="shared" si="5"/>
        <v>NY</v>
      </c>
      <c r="W59" s="22" t="e">
        <f t="shared" si="6"/>
        <v>#VALUE!</v>
      </c>
      <c r="X59" s="19" t="str">
        <f t="shared" si="7"/>
        <v>CBSW13/14GS.7785</v>
      </c>
      <c r="Y59" s="19" t="str">
        <f t="shared" si="8"/>
        <v>GS.7785</v>
      </c>
      <c r="Z59" s="19" t="e">
        <v>#VALUE!</v>
      </c>
      <c r="AA59" s="19" t="e">
        <f t="shared" si="9"/>
        <v>#VALUE!</v>
      </c>
      <c r="AB59" s="22" t="e">
        <f t="shared" si="10"/>
        <v>#N/A</v>
      </c>
      <c r="AC59" s="23" t="e">
        <v>#VALUE!</v>
      </c>
      <c r="AD59" s="23" t="e">
        <f t="shared" si="11"/>
        <v>#VALUE!</v>
      </c>
      <c r="AE59" s="24" t="e">
        <f t="shared" si="12"/>
        <v>#N/A</v>
      </c>
      <c r="AF59" s="24" t="e">
        <v>#N/A</v>
      </c>
      <c r="AG59" s="24" t="e">
        <f t="shared" si="13"/>
        <v>#N/A</v>
      </c>
      <c r="AH59" s="24" t="e">
        <f t="shared" si="14"/>
        <v>#N/A</v>
      </c>
      <c r="AI59" s="25" t="e">
        <f t="shared" si="15"/>
        <v>#VALUE!</v>
      </c>
      <c r="AJ59" s="25" t="e">
        <f t="shared" si="16"/>
        <v>#VALUE!</v>
      </c>
      <c r="AK59" s="25" t="e">
        <f t="shared" si="17"/>
        <v>#VALUE!</v>
      </c>
      <c r="AL59" s="12">
        <v>19.180000000000003</v>
      </c>
      <c r="AM59" s="12">
        <v>0</v>
      </c>
      <c r="AN59" s="26">
        <v>3.2766000000000002</v>
      </c>
      <c r="AO59" s="125">
        <f t="shared" si="18"/>
        <v>4.4794691307685916E-2</v>
      </c>
      <c r="AP59" s="126"/>
      <c r="AQ59" s="16">
        <v>0</v>
      </c>
      <c r="AT59" s="28">
        <v>0</v>
      </c>
      <c r="AU59" s="28">
        <v>0</v>
      </c>
      <c r="AW59" s="44" t="e">
        <f t="shared" si="19"/>
        <v>#VALUE!</v>
      </c>
    </row>
    <row r="60" spans="1:49" s="28" customFormat="1" hidden="1" x14ac:dyDescent="0.2">
      <c r="A60" s="16">
        <f>ROW()</f>
        <v>60</v>
      </c>
      <c r="B60" s="16" t="s">
        <v>187</v>
      </c>
      <c r="C60" s="16">
        <v>116</v>
      </c>
      <c r="D60" s="122">
        <v>1.5467463191383231</v>
      </c>
      <c r="E60" s="123">
        <v>5.5622217180166807E-2</v>
      </c>
      <c r="F60" s="122">
        <f t="shared" si="0"/>
        <v>1.6023685363184899</v>
      </c>
      <c r="G60" s="122"/>
      <c r="H60" s="101" t="s">
        <v>4</v>
      </c>
      <c r="I60" s="16">
        <v>1</v>
      </c>
      <c r="J60" s="16" t="s">
        <v>188</v>
      </c>
      <c r="K60" s="124">
        <v>42636</v>
      </c>
      <c r="L60" s="16" t="s">
        <v>56</v>
      </c>
      <c r="M60" s="16" t="s">
        <v>171</v>
      </c>
      <c r="N60" s="16" t="s">
        <v>68</v>
      </c>
      <c r="O60" s="16" t="s">
        <v>65</v>
      </c>
      <c r="P60" s="19" t="str">
        <f t="shared" si="1"/>
        <v>CBSW 13/14</v>
      </c>
      <c r="Q60" s="20">
        <f t="shared" si="2"/>
        <v>160.23685363184899</v>
      </c>
      <c r="R60" s="19">
        <v>122.6</v>
      </c>
      <c r="S60" s="19" t="e">
        <v>#N/A</v>
      </c>
      <c r="T60" s="19" t="e">
        <f t="shared" si="3"/>
        <v>#N/A</v>
      </c>
      <c r="U60" s="22" t="e">
        <f t="shared" si="4"/>
        <v>#N/A</v>
      </c>
      <c r="V60" s="22" t="str">
        <f t="shared" si="5"/>
        <v>NY</v>
      </c>
      <c r="W60" s="22" t="e">
        <f t="shared" si="6"/>
        <v>#VALUE!</v>
      </c>
      <c r="X60" s="19" t="str">
        <f t="shared" si="7"/>
        <v>CBSW13/14GS.7831</v>
      </c>
      <c r="Y60" s="19" t="str">
        <f t="shared" si="8"/>
        <v>GS.7831</v>
      </c>
      <c r="Z60" s="19" t="e">
        <v>#VALUE!</v>
      </c>
      <c r="AA60" s="19" t="e">
        <f t="shared" si="9"/>
        <v>#VALUE!</v>
      </c>
      <c r="AB60" s="22" t="e">
        <f t="shared" si="10"/>
        <v>#N/A</v>
      </c>
      <c r="AC60" s="23" t="e">
        <v>#VALUE!</v>
      </c>
      <c r="AD60" s="23" t="e">
        <f t="shared" si="11"/>
        <v>#VALUE!</v>
      </c>
      <c r="AE60" s="24" t="e">
        <f t="shared" si="12"/>
        <v>#N/A</v>
      </c>
      <c r="AF60" s="24" t="e">
        <v>#N/A</v>
      </c>
      <c r="AG60" s="24" t="e">
        <f t="shared" si="13"/>
        <v>#N/A</v>
      </c>
      <c r="AH60" s="24" t="e">
        <f t="shared" si="14"/>
        <v>#N/A</v>
      </c>
      <c r="AI60" s="25" t="e">
        <f t="shared" si="15"/>
        <v>#VALUE!</v>
      </c>
      <c r="AJ60" s="25" t="e">
        <f t="shared" si="16"/>
        <v>#VALUE!</v>
      </c>
      <c r="AK60" s="25" t="e">
        <f t="shared" si="17"/>
        <v>#VALUE!</v>
      </c>
      <c r="AL60" s="12">
        <v>23.480000000000008</v>
      </c>
      <c r="AM60" s="12">
        <v>0</v>
      </c>
      <c r="AN60" s="26">
        <v>3.2766000000000002</v>
      </c>
      <c r="AO60" s="125">
        <f t="shared" si="18"/>
        <v>5.4837296762485166E-2</v>
      </c>
      <c r="AP60" s="126"/>
      <c r="AQ60" s="16">
        <v>0</v>
      </c>
      <c r="AT60" s="28">
        <v>0</v>
      </c>
      <c r="AU60" s="28">
        <v>0</v>
      </c>
      <c r="AW60" s="44" t="e">
        <f t="shared" si="19"/>
        <v>#VALUE!</v>
      </c>
    </row>
    <row r="61" spans="1:49" s="28" customFormat="1" hidden="1" x14ac:dyDescent="0.2">
      <c r="A61" s="16">
        <f>ROW()</f>
        <v>61</v>
      </c>
      <c r="B61" s="16" t="s">
        <v>189</v>
      </c>
      <c r="C61" s="16">
        <v>138</v>
      </c>
      <c r="D61" s="122">
        <v>1.4729925422673193</v>
      </c>
      <c r="E61" s="123">
        <v>4.8769892101436445E-2</v>
      </c>
      <c r="F61" s="122">
        <f t="shared" si="0"/>
        <v>1.5217624343687557</v>
      </c>
      <c r="G61" s="122"/>
      <c r="H61" s="101" t="s">
        <v>4</v>
      </c>
      <c r="I61" s="16">
        <v>1</v>
      </c>
      <c r="J61" s="16" t="s">
        <v>170</v>
      </c>
      <c r="K61" s="124">
        <v>42696</v>
      </c>
      <c r="L61" s="16" t="s">
        <v>56</v>
      </c>
      <c r="M61" s="16" t="s">
        <v>171</v>
      </c>
      <c r="N61" s="16" t="s">
        <v>68</v>
      </c>
      <c r="O61" s="16" t="s">
        <v>65</v>
      </c>
      <c r="P61" s="19" t="str">
        <f t="shared" si="1"/>
        <v>CBSW 13/14</v>
      </c>
      <c r="Q61" s="20">
        <f t="shared" si="2"/>
        <v>152.17624343687558</v>
      </c>
      <c r="R61" s="19">
        <v>122.6</v>
      </c>
      <c r="S61" s="19" t="e">
        <v>#N/A</v>
      </c>
      <c r="T61" s="19" t="e">
        <f t="shared" si="3"/>
        <v>#N/A</v>
      </c>
      <c r="U61" s="22" t="e">
        <f t="shared" si="4"/>
        <v>#N/A</v>
      </c>
      <c r="V61" s="22" t="str">
        <f t="shared" si="5"/>
        <v>NY</v>
      </c>
      <c r="W61" s="22" t="e">
        <f t="shared" si="6"/>
        <v>#VALUE!</v>
      </c>
      <c r="X61" s="19" t="str">
        <f t="shared" si="7"/>
        <v>CBSW13/14GS.7834</v>
      </c>
      <c r="Y61" s="19" t="str">
        <f t="shared" si="8"/>
        <v>GS.7834</v>
      </c>
      <c r="Z61" s="19" t="e">
        <v>#VALUE!</v>
      </c>
      <c r="AA61" s="19" t="e">
        <f t="shared" si="9"/>
        <v>#VALUE!</v>
      </c>
      <c r="AB61" s="22" t="e">
        <f t="shared" si="10"/>
        <v>#N/A</v>
      </c>
      <c r="AC61" s="23" t="e">
        <v>#VALUE!</v>
      </c>
      <c r="AD61" s="23" t="e">
        <f t="shared" si="11"/>
        <v>#VALUE!</v>
      </c>
      <c r="AE61" s="24" t="e">
        <f t="shared" si="12"/>
        <v>#N/A</v>
      </c>
      <c r="AF61" s="24" t="e">
        <v>#N/A</v>
      </c>
      <c r="AG61" s="24" t="e">
        <f t="shared" si="13"/>
        <v>#N/A</v>
      </c>
      <c r="AH61" s="24" t="e">
        <f t="shared" si="14"/>
        <v>#N/A</v>
      </c>
      <c r="AI61" s="25" t="e">
        <f t="shared" si="15"/>
        <v>#VALUE!</v>
      </c>
      <c r="AJ61" s="25" t="e">
        <f t="shared" si="16"/>
        <v>#VALUE!</v>
      </c>
      <c r="AK61" s="25" t="e">
        <f t="shared" si="17"/>
        <v>#VALUE!</v>
      </c>
      <c r="AL61" s="12">
        <v>20.58740418118467</v>
      </c>
      <c r="AM61" s="12">
        <v>0</v>
      </c>
      <c r="AN61" s="26">
        <v>3.2766000000000002</v>
      </c>
      <c r="AO61" s="125">
        <f t="shared" si="18"/>
        <v>4.8081669193051603E-2</v>
      </c>
      <c r="AP61" s="126"/>
      <c r="AQ61" s="16">
        <v>0</v>
      </c>
      <c r="AT61" s="28">
        <v>0</v>
      </c>
      <c r="AU61" s="28">
        <v>0</v>
      </c>
      <c r="AW61" s="44" t="e">
        <f t="shared" si="19"/>
        <v>#VALUE!</v>
      </c>
    </row>
    <row r="62" spans="1:49" s="28" customFormat="1" hidden="1" x14ac:dyDescent="0.2">
      <c r="A62" s="16">
        <f>ROW()</f>
        <v>62</v>
      </c>
      <c r="B62" s="16" t="s">
        <v>181</v>
      </c>
      <c r="C62" s="16">
        <v>128</v>
      </c>
      <c r="D62" s="122">
        <v>1.0500627520057706</v>
      </c>
      <c r="E62" s="123">
        <v>4.5341108893883812E-2</v>
      </c>
      <c r="F62" s="122">
        <f t="shared" si="0"/>
        <v>1.0954038608996544</v>
      </c>
      <c r="G62" s="122"/>
      <c r="H62" s="101" t="s">
        <v>4</v>
      </c>
      <c r="I62" s="16">
        <v>1</v>
      </c>
      <c r="J62" s="16" t="s">
        <v>170</v>
      </c>
      <c r="K62" s="124">
        <v>42702</v>
      </c>
      <c r="L62" s="16" t="s">
        <v>56</v>
      </c>
      <c r="M62" s="16" t="s">
        <v>171</v>
      </c>
      <c r="N62" s="16" t="s">
        <v>68</v>
      </c>
      <c r="O62" s="16" t="s">
        <v>65</v>
      </c>
      <c r="P62" s="19" t="str">
        <f t="shared" si="1"/>
        <v>CBSW 13/14</v>
      </c>
      <c r="Q62" s="20">
        <f t="shared" si="2"/>
        <v>109.54038608996544</v>
      </c>
      <c r="R62" s="19">
        <v>122.6</v>
      </c>
      <c r="S62" s="19" t="e">
        <v>#N/A</v>
      </c>
      <c r="T62" s="19" t="e">
        <f t="shared" si="3"/>
        <v>#N/A</v>
      </c>
      <c r="U62" s="22" t="e">
        <f t="shared" si="4"/>
        <v>#N/A</v>
      </c>
      <c r="V62" s="22" t="str">
        <f t="shared" si="5"/>
        <v>NY</v>
      </c>
      <c r="W62" s="22" t="e">
        <f t="shared" si="6"/>
        <v>#VALUE!</v>
      </c>
      <c r="X62" s="19" t="str">
        <f t="shared" si="7"/>
        <v>CBSW13/14GS.7955</v>
      </c>
      <c r="Y62" s="19" t="str">
        <f t="shared" si="8"/>
        <v>GS.7955</v>
      </c>
      <c r="Z62" s="19" t="e">
        <v>#VALUE!</v>
      </c>
      <c r="AA62" s="19" t="e">
        <f t="shared" si="9"/>
        <v>#VALUE!</v>
      </c>
      <c r="AB62" s="22" t="e">
        <f t="shared" si="10"/>
        <v>#N/A</v>
      </c>
      <c r="AC62" s="23" t="e">
        <v>#VALUE!</v>
      </c>
      <c r="AD62" s="23" t="e">
        <f t="shared" si="11"/>
        <v>#VALUE!</v>
      </c>
      <c r="AE62" s="24" t="e">
        <f t="shared" si="12"/>
        <v>#N/A</v>
      </c>
      <c r="AF62" s="24" t="e">
        <v>#N/A</v>
      </c>
      <c r="AG62" s="24" t="e">
        <f t="shared" si="13"/>
        <v>#N/A</v>
      </c>
      <c r="AH62" s="24" t="e">
        <f t="shared" si="14"/>
        <v>#N/A</v>
      </c>
      <c r="AI62" s="25" t="e">
        <f t="shared" si="15"/>
        <v>#VALUE!</v>
      </c>
      <c r="AJ62" s="25" t="e">
        <f t="shared" si="16"/>
        <v>#VALUE!</v>
      </c>
      <c r="AK62" s="25" t="e">
        <f t="shared" si="17"/>
        <v>#VALUE!</v>
      </c>
      <c r="AL62" s="12">
        <v>19.139999999999997</v>
      </c>
      <c r="AM62" s="12">
        <v>0</v>
      </c>
      <c r="AN62" s="26">
        <v>3.2766000000000002</v>
      </c>
      <c r="AO62" s="125">
        <f t="shared" si="18"/>
        <v>4.4701271722059843E-2</v>
      </c>
      <c r="AP62" s="126"/>
      <c r="AQ62" s="16">
        <v>-128</v>
      </c>
      <c r="AT62" s="28">
        <v>0</v>
      </c>
      <c r="AU62" s="28">
        <v>0</v>
      </c>
      <c r="AW62" s="44" t="e">
        <f t="shared" si="19"/>
        <v>#VALUE!</v>
      </c>
    </row>
    <row r="63" spans="1:49" s="28" customFormat="1" hidden="1" x14ac:dyDescent="0.2">
      <c r="A63" s="16">
        <f>ROW()</f>
        <v>63</v>
      </c>
      <c r="B63" s="16" t="s">
        <v>191</v>
      </c>
      <c r="C63" s="16">
        <v>54</v>
      </c>
      <c r="D63" s="122">
        <v>0.99256796465469377</v>
      </c>
      <c r="E63" s="123">
        <v>7.732151485351979E-2</v>
      </c>
      <c r="F63" s="122">
        <f t="shared" si="0"/>
        <v>1.0698894795082134</v>
      </c>
      <c r="G63" s="122"/>
      <c r="H63" s="101" t="s">
        <v>4</v>
      </c>
      <c r="I63" s="16">
        <v>1</v>
      </c>
      <c r="J63" s="16" t="s">
        <v>192</v>
      </c>
      <c r="K63" s="124">
        <v>42746</v>
      </c>
      <c r="L63" s="16" t="s">
        <v>56</v>
      </c>
      <c r="M63" s="16" t="s">
        <v>171</v>
      </c>
      <c r="N63" s="16" t="s">
        <v>68</v>
      </c>
      <c r="O63" s="16" t="s">
        <v>65</v>
      </c>
      <c r="P63" s="19" t="str">
        <f t="shared" si="1"/>
        <v>CBSW 13/14</v>
      </c>
      <c r="Q63" s="20">
        <f t="shared" si="2"/>
        <v>106.98894795082134</v>
      </c>
      <c r="R63" s="19">
        <v>122.6</v>
      </c>
      <c r="S63" s="19" t="e">
        <v>#N/A</v>
      </c>
      <c r="T63" s="19" t="e">
        <f t="shared" si="3"/>
        <v>#N/A</v>
      </c>
      <c r="U63" s="22" t="e">
        <f t="shared" si="4"/>
        <v>#N/A</v>
      </c>
      <c r="V63" s="22" t="str">
        <f t="shared" si="5"/>
        <v>NY</v>
      </c>
      <c r="W63" s="22" t="e">
        <f t="shared" si="6"/>
        <v>#VALUE!</v>
      </c>
      <c r="X63" s="19" t="str">
        <f t="shared" si="7"/>
        <v>CBSW13/14GS.7973</v>
      </c>
      <c r="Y63" s="19" t="str">
        <f t="shared" si="8"/>
        <v>GS.7973</v>
      </c>
      <c r="Z63" s="19" t="e">
        <v>#VALUE!</v>
      </c>
      <c r="AA63" s="19" t="e">
        <f t="shared" si="9"/>
        <v>#VALUE!</v>
      </c>
      <c r="AB63" s="22" t="e">
        <f t="shared" si="10"/>
        <v>#N/A</v>
      </c>
      <c r="AC63" s="23" t="e">
        <v>#VALUE!</v>
      </c>
      <c r="AD63" s="23" t="e">
        <f t="shared" si="11"/>
        <v>#VALUE!</v>
      </c>
      <c r="AE63" s="24" t="e">
        <f t="shared" si="12"/>
        <v>#N/A</v>
      </c>
      <c r="AF63" s="24" t="e">
        <v>#N/A</v>
      </c>
      <c r="AG63" s="24" t="e">
        <f t="shared" si="13"/>
        <v>#N/A</v>
      </c>
      <c r="AH63" s="24" t="e">
        <f t="shared" si="14"/>
        <v>#N/A</v>
      </c>
      <c r="AI63" s="25" t="e">
        <f t="shared" si="15"/>
        <v>#VALUE!</v>
      </c>
      <c r="AJ63" s="25" t="e">
        <f t="shared" si="16"/>
        <v>#VALUE!</v>
      </c>
      <c r="AK63" s="25" t="e">
        <f t="shared" si="17"/>
        <v>#VALUE!</v>
      </c>
      <c r="AL63" s="12">
        <v>32.640000000000008</v>
      </c>
      <c r="AM63" s="12">
        <v>0</v>
      </c>
      <c r="AN63" s="26">
        <v>3.2766000000000002</v>
      </c>
      <c r="AO63" s="125">
        <f t="shared" si="18"/>
        <v>7.6230381870848185E-2</v>
      </c>
      <c r="AP63" s="126"/>
      <c r="AQ63" s="16">
        <v>0</v>
      </c>
      <c r="AT63" s="28">
        <v>0</v>
      </c>
      <c r="AU63" s="28">
        <v>0</v>
      </c>
      <c r="AW63" s="44" t="e">
        <f t="shared" si="19"/>
        <v>#VALUE!</v>
      </c>
    </row>
    <row r="64" spans="1:49" s="28" customFormat="1" hidden="1" x14ac:dyDescent="0.2">
      <c r="A64" s="16">
        <f>ROW()</f>
        <v>64</v>
      </c>
      <c r="B64" s="16" t="s">
        <v>193</v>
      </c>
      <c r="C64" s="16">
        <v>99</v>
      </c>
      <c r="D64" s="122">
        <v>1.4828121926381372</v>
      </c>
      <c r="E64" s="123">
        <v>6.0486397444644735E-2</v>
      </c>
      <c r="F64" s="122">
        <f t="shared" si="0"/>
        <v>1.543298590082782</v>
      </c>
      <c r="G64" s="122"/>
      <c r="H64" s="101" t="s">
        <v>4</v>
      </c>
      <c r="I64" s="16">
        <v>1</v>
      </c>
      <c r="J64" s="16" t="s">
        <v>170</v>
      </c>
      <c r="K64" s="124">
        <v>42744</v>
      </c>
      <c r="L64" s="16" t="s">
        <v>56</v>
      </c>
      <c r="M64" s="16" t="s">
        <v>171</v>
      </c>
      <c r="N64" s="16" t="s">
        <v>68</v>
      </c>
      <c r="O64" s="16" t="s">
        <v>65</v>
      </c>
      <c r="P64" s="19" t="str">
        <f t="shared" si="1"/>
        <v>CBSW 13/14</v>
      </c>
      <c r="Q64" s="20">
        <f t="shared" si="2"/>
        <v>154.32985900827819</v>
      </c>
      <c r="R64" s="19">
        <v>122.6</v>
      </c>
      <c r="S64" s="19" t="e">
        <v>#N/A</v>
      </c>
      <c r="T64" s="19" t="e">
        <f t="shared" si="3"/>
        <v>#N/A</v>
      </c>
      <c r="U64" s="22" t="e">
        <f t="shared" si="4"/>
        <v>#N/A</v>
      </c>
      <c r="V64" s="22" t="str">
        <f t="shared" si="5"/>
        <v>NY</v>
      </c>
      <c r="W64" s="22" t="e">
        <f t="shared" si="6"/>
        <v>#VALUE!</v>
      </c>
      <c r="X64" s="19" t="str">
        <f t="shared" si="7"/>
        <v>CBSW13/14GS.8082</v>
      </c>
      <c r="Y64" s="19" t="str">
        <f t="shared" si="8"/>
        <v>GS.8082</v>
      </c>
      <c r="Z64" s="19" t="e">
        <v>#VALUE!</v>
      </c>
      <c r="AA64" s="19" t="e">
        <f t="shared" si="9"/>
        <v>#VALUE!</v>
      </c>
      <c r="AB64" s="22" t="e">
        <f t="shared" si="10"/>
        <v>#N/A</v>
      </c>
      <c r="AC64" s="23" t="e">
        <v>#VALUE!</v>
      </c>
      <c r="AD64" s="23" t="e">
        <f t="shared" si="11"/>
        <v>#VALUE!</v>
      </c>
      <c r="AE64" s="24" t="e">
        <f t="shared" si="12"/>
        <v>#N/A</v>
      </c>
      <c r="AF64" s="24" t="e">
        <v>#N/A</v>
      </c>
      <c r="AG64" s="24" t="e">
        <f t="shared" si="13"/>
        <v>#N/A</v>
      </c>
      <c r="AH64" s="24" t="e">
        <f t="shared" si="14"/>
        <v>#N/A</v>
      </c>
      <c r="AI64" s="25" t="e">
        <f t="shared" si="15"/>
        <v>#VALUE!</v>
      </c>
      <c r="AJ64" s="25" t="e">
        <f t="shared" si="16"/>
        <v>#VALUE!</v>
      </c>
      <c r="AK64" s="25" t="e">
        <f t="shared" si="17"/>
        <v>#VALUE!</v>
      </c>
      <c r="AL64" s="12">
        <v>25.533333333333335</v>
      </c>
      <c r="AM64" s="12">
        <v>0</v>
      </c>
      <c r="AN64" s="26">
        <v>3.2766000000000002</v>
      </c>
      <c r="AO64" s="125">
        <f t="shared" si="18"/>
        <v>5.9632835491288484E-2</v>
      </c>
      <c r="AP64" s="126"/>
      <c r="AQ64" s="16">
        <v>0</v>
      </c>
      <c r="AT64" s="28">
        <v>0</v>
      </c>
      <c r="AU64" s="28">
        <v>0</v>
      </c>
      <c r="AW64" s="44" t="e">
        <f t="shared" si="19"/>
        <v>#VALUE!</v>
      </c>
    </row>
    <row r="65" spans="1:49" s="28" customFormat="1" hidden="1" x14ac:dyDescent="0.2">
      <c r="A65" s="16">
        <f>ROW()</f>
        <v>65</v>
      </c>
      <c r="B65" s="16" t="s">
        <v>194</v>
      </c>
      <c r="C65" s="16">
        <v>73</v>
      </c>
      <c r="D65" s="122">
        <v>1.3771874382669591</v>
      </c>
      <c r="E65" s="123">
        <v>4.3173548045508527E-2</v>
      </c>
      <c r="F65" s="122">
        <f t="shared" si="0"/>
        <v>1.4203609863124675</v>
      </c>
      <c r="G65" s="122"/>
      <c r="H65" s="101" t="s">
        <v>4</v>
      </c>
      <c r="I65" s="16">
        <v>1</v>
      </c>
      <c r="J65" s="16" t="s">
        <v>170</v>
      </c>
      <c r="K65" s="124">
        <v>42754</v>
      </c>
      <c r="L65" s="16" t="s">
        <v>56</v>
      </c>
      <c r="M65" s="16" t="s">
        <v>171</v>
      </c>
      <c r="N65" s="16" t="s">
        <v>68</v>
      </c>
      <c r="O65" s="16" t="s">
        <v>65</v>
      </c>
      <c r="P65" s="19" t="str">
        <f t="shared" si="1"/>
        <v>CBSW 13/14</v>
      </c>
      <c r="Q65" s="20">
        <f t="shared" si="2"/>
        <v>142.03609863124674</v>
      </c>
      <c r="R65" s="19">
        <v>122.6</v>
      </c>
      <c r="S65" s="19" t="e">
        <v>#N/A</v>
      </c>
      <c r="T65" s="19" t="e">
        <f t="shared" si="3"/>
        <v>#N/A</v>
      </c>
      <c r="U65" s="22" t="e">
        <f t="shared" si="4"/>
        <v>#N/A</v>
      </c>
      <c r="V65" s="22" t="str">
        <f t="shared" si="5"/>
        <v>NY</v>
      </c>
      <c r="W65" s="22" t="e">
        <f t="shared" si="6"/>
        <v>#VALUE!</v>
      </c>
      <c r="X65" s="19" t="str">
        <f t="shared" si="7"/>
        <v>CBSW13/14GS.8191</v>
      </c>
      <c r="Y65" s="19" t="str">
        <f t="shared" si="8"/>
        <v>GS.8191</v>
      </c>
      <c r="Z65" s="19" t="e">
        <v>#VALUE!</v>
      </c>
      <c r="AA65" s="19" t="e">
        <f t="shared" si="9"/>
        <v>#VALUE!</v>
      </c>
      <c r="AB65" s="22" t="e">
        <f t="shared" si="10"/>
        <v>#N/A</v>
      </c>
      <c r="AC65" s="23" t="e">
        <v>#VALUE!</v>
      </c>
      <c r="AD65" s="23" t="e">
        <f t="shared" si="11"/>
        <v>#VALUE!</v>
      </c>
      <c r="AE65" s="24" t="e">
        <f t="shared" si="12"/>
        <v>#N/A</v>
      </c>
      <c r="AF65" s="24" t="e">
        <v>#N/A</v>
      </c>
      <c r="AG65" s="24" t="e">
        <f t="shared" si="13"/>
        <v>#N/A</v>
      </c>
      <c r="AH65" s="24" t="e">
        <f t="shared" si="14"/>
        <v>#N/A</v>
      </c>
      <c r="AI65" s="25" t="e">
        <f t="shared" si="15"/>
        <v>#VALUE!</v>
      </c>
      <c r="AJ65" s="25" t="e">
        <f t="shared" si="16"/>
        <v>#VALUE!</v>
      </c>
      <c r="AK65" s="25" t="e">
        <f t="shared" si="17"/>
        <v>#VALUE!</v>
      </c>
      <c r="AL65" s="12">
        <v>18.225000000000001</v>
      </c>
      <c r="AM65" s="12">
        <v>0</v>
      </c>
      <c r="AN65" s="26">
        <v>3.2766000000000002</v>
      </c>
      <c r="AO65" s="125">
        <f t="shared" si="18"/>
        <v>4.2564298700864228E-2</v>
      </c>
      <c r="AP65" s="126"/>
      <c r="AQ65" s="16">
        <v>0</v>
      </c>
      <c r="AT65" s="28">
        <v>0</v>
      </c>
      <c r="AU65" s="28">
        <v>0</v>
      </c>
      <c r="AW65" s="44" t="e">
        <f t="shared" si="19"/>
        <v>#VALUE!</v>
      </c>
    </row>
    <row r="66" spans="1:49" s="28" customFormat="1" hidden="1" x14ac:dyDescent="0.2">
      <c r="A66" s="16">
        <f>ROW()</f>
        <v>66</v>
      </c>
      <c r="B66" s="16" t="s">
        <v>183</v>
      </c>
      <c r="C66" s="16">
        <v>18</v>
      </c>
      <c r="D66" s="122">
        <v>1.3328742062292107</v>
      </c>
      <c r="E66" s="123">
        <v>4.5728730998401086E-2</v>
      </c>
      <c r="F66" s="122">
        <f t="shared" si="0"/>
        <v>1.3786029372276118</v>
      </c>
      <c r="G66" s="122"/>
      <c r="H66" s="101" t="s">
        <v>4</v>
      </c>
      <c r="I66" s="16">
        <v>1</v>
      </c>
      <c r="J66" s="16" t="s">
        <v>170</v>
      </c>
      <c r="K66" s="124">
        <v>42781</v>
      </c>
      <c r="L66" s="16" t="s">
        <v>56</v>
      </c>
      <c r="M66" s="16" t="s">
        <v>171</v>
      </c>
      <c r="N66" s="16" t="s">
        <v>68</v>
      </c>
      <c r="O66" s="16" t="s">
        <v>65</v>
      </c>
      <c r="P66" s="19" t="str">
        <f t="shared" si="1"/>
        <v>CBSW 13/14</v>
      </c>
      <c r="Q66" s="20">
        <f t="shared" si="2"/>
        <v>137.86029372276118</v>
      </c>
      <c r="R66" s="19">
        <v>122.6</v>
      </c>
      <c r="S66" s="19" t="e">
        <v>#N/A</v>
      </c>
      <c r="T66" s="19" t="e">
        <f t="shared" si="3"/>
        <v>#N/A</v>
      </c>
      <c r="U66" s="22" t="e">
        <f t="shared" si="4"/>
        <v>#N/A</v>
      </c>
      <c r="V66" s="22" t="str">
        <f t="shared" si="5"/>
        <v>NY</v>
      </c>
      <c r="W66" s="22" t="e">
        <f t="shared" si="6"/>
        <v>#VALUE!</v>
      </c>
      <c r="X66" s="19" t="str">
        <f t="shared" si="7"/>
        <v>CBSW13/14GS.8313</v>
      </c>
      <c r="Y66" s="19" t="str">
        <f t="shared" si="8"/>
        <v>GS.8313</v>
      </c>
      <c r="Z66" s="19" t="e">
        <v>#VALUE!</v>
      </c>
      <c r="AA66" s="19" t="e">
        <f t="shared" si="9"/>
        <v>#VALUE!</v>
      </c>
      <c r="AB66" s="22" t="e">
        <f t="shared" si="10"/>
        <v>#N/A</v>
      </c>
      <c r="AC66" s="23" t="e">
        <v>#VALUE!</v>
      </c>
      <c r="AD66" s="23" t="e">
        <f t="shared" si="11"/>
        <v>#VALUE!</v>
      </c>
      <c r="AE66" s="24" t="e">
        <f t="shared" si="12"/>
        <v>#N/A</v>
      </c>
      <c r="AF66" s="24" t="e">
        <v>#N/A</v>
      </c>
      <c r="AG66" s="24" t="e">
        <f t="shared" si="13"/>
        <v>#N/A</v>
      </c>
      <c r="AH66" s="24" t="e">
        <f t="shared" si="14"/>
        <v>#N/A</v>
      </c>
      <c r="AI66" s="25" t="e">
        <f t="shared" si="15"/>
        <v>#VALUE!</v>
      </c>
      <c r="AJ66" s="25" t="e">
        <f t="shared" si="16"/>
        <v>#VALUE!</v>
      </c>
      <c r="AK66" s="25" t="e">
        <f t="shared" si="17"/>
        <v>#VALUE!</v>
      </c>
      <c r="AL66" s="12">
        <v>19.303628267182962</v>
      </c>
      <c r="AM66" s="12">
        <v>0</v>
      </c>
      <c r="AN66" s="26">
        <v>3.2766000000000002</v>
      </c>
      <c r="AO66" s="125">
        <f t="shared" si="18"/>
        <v>4.5083423844983352E-2</v>
      </c>
      <c r="AP66" s="126"/>
      <c r="AQ66" s="16">
        <v>-18</v>
      </c>
      <c r="AT66" s="28">
        <v>0</v>
      </c>
      <c r="AU66" s="28">
        <v>0</v>
      </c>
      <c r="AW66" s="44" t="e">
        <f t="shared" si="19"/>
        <v>#VALUE!</v>
      </c>
    </row>
    <row r="67" spans="1:49" s="28" customFormat="1" hidden="1" x14ac:dyDescent="0.2">
      <c r="A67" s="16">
        <f>ROW()</f>
        <v>67</v>
      </c>
      <c r="B67" s="16" t="s">
        <v>196</v>
      </c>
      <c r="C67" s="16">
        <v>377</v>
      </c>
      <c r="D67" s="122">
        <v>1.2563407013536894</v>
      </c>
      <c r="E67" s="123">
        <v>4.7567892716258477E-2</v>
      </c>
      <c r="F67" s="122">
        <f t="shared" ref="F67:F130" si="20">E67+D67</f>
        <v>1.3039085940699477</v>
      </c>
      <c r="G67" s="122"/>
      <c r="H67" s="101" t="s">
        <v>4</v>
      </c>
      <c r="I67" s="16">
        <v>1</v>
      </c>
      <c r="J67" s="16" t="s">
        <v>170</v>
      </c>
      <c r="K67" s="124">
        <v>42824</v>
      </c>
      <c r="L67" s="16" t="s">
        <v>56</v>
      </c>
      <c r="M67" s="16" t="s">
        <v>171</v>
      </c>
      <c r="N67" s="16" t="s">
        <v>68</v>
      </c>
      <c r="O67" s="16" t="s">
        <v>65</v>
      </c>
      <c r="P67" s="19" t="str">
        <f t="shared" ref="P67:P130" si="21">N67&amp;" "&amp;O67</f>
        <v>CBSW 13/14</v>
      </c>
      <c r="Q67" s="20">
        <f t="shared" ref="Q67:Q130" si="22">F67*100</f>
        <v>130.39085940699476</v>
      </c>
      <c r="R67" s="19">
        <v>122.6</v>
      </c>
      <c r="S67" s="19" t="e">
        <v>#N/A</v>
      </c>
      <c r="T67" s="19" t="e">
        <f t="shared" ref="T67:T130" si="23">R67+S67</f>
        <v>#N/A</v>
      </c>
      <c r="U67" s="22" t="e">
        <f t="shared" ref="U67:U130" si="24">(T67-Q67)*1.3228*AD67</f>
        <v>#N/A</v>
      </c>
      <c r="V67" s="22" t="str">
        <f t="shared" ref="V67:V130" si="25">IF(LEFT(N67,3)="CB7","LDN","NY")</f>
        <v>NY</v>
      </c>
      <c r="W67" s="22" t="e">
        <f t="shared" ref="W67:W130" si="26">V67-U67</f>
        <v>#VALUE!</v>
      </c>
      <c r="X67" s="19" t="str">
        <f t="shared" ref="X67:X130" si="27">TRIM(N67)&amp;TRIM(O67)&amp;TRIM(Y67)</f>
        <v>CBSW13/14GS.8407</v>
      </c>
      <c r="Y67" s="19" t="str">
        <f t="shared" ref="Y67:Y130" si="28">IF(LEFT(B67,2)&lt;&gt;"GS","GS."&amp;LEFT(B67,4),B67)</f>
        <v>GS.8407</v>
      </c>
      <c r="Z67" s="19" t="e">
        <v>#VALUE!</v>
      </c>
      <c r="AA67" s="19" t="e">
        <f t="shared" ref="AA67:AA130" si="29">IF(C67=0,Z67,C67-Z67)</f>
        <v>#VALUE!</v>
      </c>
      <c r="AB67" s="22" t="e">
        <f t="shared" ref="AB67:AB130" si="30">(T67-Q67)*1.3228*AA67</f>
        <v>#N/A</v>
      </c>
      <c r="AC67" s="23" t="e">
        <v>#VALUE!</v>
      </c>
      <c r="AD67" s="23" t="e">
        <f t="shared" ref="AD67:AD130" si="31">AA67-AC67+AQ67</f>
        <v>#VALUE!</v>
      </c>
      <c r="AE67" s="24" t="e">
        <f t="shared" ref="AE67:AE130" si="32">(T67-Q67)*1.3228*AD67</f>
        <v>#N/A</v>
      </c>
      <c r="AF67" s="24" t="e">
        <v>#N/A</v>
      </c>
      <c r="AG67" s="24" t="e">
        <f t="shared" ref="AG67:AG130" si="33">(AF67-Q67)*1.3228*AD67</f>
        <v>#N/A</v>
      </c>
      <c r="AH67" s="24" t="e">
        <f t="shared" ref="AH67:AH130" si="34">AE67-AG67</f>
        <v>#N/A</v>
      </c>
      <c r="AI67" s="25" t="e">
        <f t="shared" ref="AI67:AI130" si="35">AD67*T67*1.3228</f>
        <v>#VALUE!</v>
      </c>
      <c r="AJ67" s="25" t="e">
        <f t="shared" ref="AJ67:AJ130" si="36">E67*132.28*AD67</f>
        <v>#VALUE!</v>
      </c>
      <c r="AK67" s="25" t="e">
        <f t="shared" ref="AK67:AK130" si="37">AI67-AE67</f>
        <v>#VALUE!</v>
      </c>
      <c r="AL67" s="12">
        <v>20.079999999999998</v>
      </c>
      <c r="AM67" s="12">
        <v>0</v>
      </c>
      <c r="AN67" s="26">
        <v>3.2766000000000002</v>
      </c>
      <c r="AO67" s="125">
        <f t="shared" si="18"/>
        <v>4.6896631984271776E-2</v>
      </c>
      <c r="AP67" s="126"/>
      <c r="AQ67" s="16">
        <v>0</v>
      </c>
      <c r="AT67" s="28">
        <v>0</v>
      </c>
      <c r="AU67" s="28">
        <v>0</v>
      </c>
      <c r="AW67" s="44" t="e">
        <f t="shared" si="19"/>
        <v>#VALUE!</v>
      </c>
    </row>
    <row r="68" spans="1:49" s="28" customFormat="1" hidden="1" x14ac:dyDescent="0.2">
      <c r="A68" s="16">
        <f>ROW()</f>
        <v>68</v>
      </c>
      <c r="B68" s="16" t="s">
        <v>199</v>
      </c>
      <c r="C68" s="16">
        <v>323</v>
      </c>
      <c r="D68" s="122">
        <v>1.0196759839485623</v>
      </c>
      <c r="E68" s="123">
        <v>5.5191542975405787E-2</v>
      </c>
      <c r="F68" s="122">
        <f t="shared" si="20"/>
        <v>1.074867526923968</v>
      </c>
      <c r="G68" s="122"/>
      <c r="H68" s="101" t="s">
        <v>4</v>
      </c>
      <c r="I68" s="16">
        <v>1</v>
      </c>
      <c r="J68" s="16" t="s">
        <v>192</v>
      </c>
      <c r="K68" s="124">
        <v>42008</v>
      </c>
      <c r="L68" s="16" t="s">
        <v>64</v>
      </c>
      <c r="M68" s="16" t="s">
        <v>61</v>
      </c>
      <c r="N68" s="16" t="s">
        <v>68</v>
      </c>
      <c r="O68" s="16" t="s">
        <v>66</v>
      </c>
      <c r="P68" s="19" t="str">
        <f t="shared" si="21"/>
        <v>CBSW Moka</v>
      </c>
      <c r="Q68" s="20">
        <f t="shared" si="22"/>
        <v>107.48675269239681</v>
      </c>
      <c r="R68" s="19">
        <v>122.6</v>
      </c>
      <c r="S68" s="19">
        <v>-6</v>
      </c>
      <c r="T68" s="19">
        <f t="shared" si="23"/>
        <v>116.6</v>
      </c>
      <c r="U68" s="22" t="e">
        <f t="shared" si="24"/>
        <v>#VALUE!</v>
      </c>
      <c r="V68" s="22" t="str">
        <f t="shared" si="25"/>
        <v>NY</v>
      </c>
      <c r="W68" s="22" t="e">
        <f t="shared" si="26"/>
        <v>#VALUE!</v>
      </c>
      <c r="X68" s="19" t="str">
        <f t="shared" si="27"/>
        <v>CBSWMokaGS.6764</v>
      </c>
      <c r="Y68" s="19" t="str">
        <f t="shared" si="28"/>
        <v>GS.6764</v>
      </c>
      <c r="Z68" s="19" t="e">
        <v>#VALUE!</v>
      </c>
      <c r="AA68" s="19" t="e">
        <f t="shared" si="29"/>
        <v>#VALUE!</v>
      </c>
      <c r="AB68" s="22" t="e">
        <f t="shared" si="30"/>
        <v>#VALUE!</v>
      </c>
      <c r="AC68" s="23" t="e">
        <v>#VALUE!</v>
      </c>
      <c r="AD68" s="23" t="e">
        <f t="shared" si="31"/>
        <v>#VALUE!</v>
      </c>
      <c r="AE68" s="24" t="e">
        <f t="shared" si="32"/>
        <v>#VALUE!</v>
      </c>
      <c r="AF68" s="24">
        <v>118.35</v>
      </c>
      <c r="AG68" s="24" t="e">
        <f t="shared" si="33"/>
        <v>#VALUE!</v>
      </c>
      <c r="AH68" s="24" t="e">
        <f t="shared" si="34"/>
        <v>#VALUE!</v>
      </c>
      <c r="AI68" s="25" t="e">
        <f t="shared" si="35"/>
        <v>#VALUE!</v>
      </c>
      <c r="AJ68" s="25" t="e">
        <f t="shared" si="36"/>
        <v>#VALUE!</v>
      </c>
      <c r="AK68" s="25" t="e">
        <f t="shared" si="37"/>
        <v>#VALUE!</v>
      </c>
      <c r="AL68" s="12">
        <v>23.298198000000003</v>
      </c>
      <c r="AM68" s="12">
        <v>0</v>
      </c>
      <c r="AN68" s="26">
        <v>3.2766000000000002</v>
      </c>
      <c r="AO68" s="125">
        <f t="shared" ref="AO68:AO131" si="38">E68*132.28*AN68/$AO$2/132.28</f>
        <v>5.4412700074835528E-2</v>
      </c>
      <c r="AP68" s="126"/>
      <c r="AQ68" s="16">
        <v>0</v>
      </c>
      <c r="AT68" s="28">
        <v>0</v>
      </c>
      <c r="AU68" s="28">
        <v>0</v>
      </c>
      <c r="AW68" s="44" t="e">
        <f t="shared" ref="AW68:AW131" si="39">E68*132.28*AD68</f>
        <v>#VALUE!</v>
      </c>
    </row>
    <row r="69" spans="1:49" s="28" customFormat="1" hidden="1" x14ac:dyDescent="0.2">
      <c r="A69" s="16">
        <f>ROW()</f>
        <v>69</v>
      </c>
      <c r="B69" s="16" t="s">
        <v>200</v>
      </c>
      <c r="C69" s="16">
        <v>0</v>
      </c>
      <c r="D69" s="122">
        <v>1.1463904400301248</v>
      </c>
      <c r="E69" s="123">
        <v>4.1769317253274367E-2</v>
      </c>
      <c r="F69" s="122">
        <f t="shared" si="20"/>
        <v>1.1881597572833991</v>
      </c>
      <c r="G69" s="122"/>
      <c r="H69" s="101" t="s">
        <v>4</v>
      </c>
      <c r="I69" s="16">
        <v>1</v>
      </c>
      <c r="J69" s="16" t="s">
        <v>170</v>
      </c>
      <c r="K69" s="124">
        <v>42276</v>
      </c>
      <c r="L69" s="16" t="s">
        <v>64</v>
      </c>
      <c r="M69" s="16" t="s">
        <v>61</v>
      </c>
      <c r="N69" s="16" t="s">
        <v>68</v>
      </c>
      <c r="O69" s="16" t="s">
        <v>66</v>
      </c>
      <c r="P69" s="19" t="str">
        <f t="shared" si="21"/>
        <v>CBSW Moka</v>
      </c>
      <c r="Q69" s="20">
        <f t="shared" si="22"/>
        <v>118.81597572833991</v>
      </c>
      <c r="R69" s="19">
        <v>122.6</v>
      </c>
      <c r="S69" s="19">
        <v>-6</v>
      </c>
      <c r="T69" s="19">
        <f t="shared" si="23"/>
        <v>116.6</v>
      </c>
      <c r="U69" s="22" t="e">
        <f t="shared" si="24"/>
        <v>#VALUE!</v>
      </c>
      <c r="V69" s="22" t="str">
        <f t="shared" si="25"/>
        <v>NY</v>
      </c>
      <c r="W69" s="22" t="e">
        <f t="shared" si="26"/>
        <v>#VALUE!</v>
      </c>
      <c r="X69" s="19" t="str">
        <f t="shared" si="27"/>
        <v>CBSWMokaGS.6765</v>
      </c>
      <c r="Y69" s="19" t="str">
        <f t="shared" si="28"/>
        <v>GS.6765</v>
      </c>
      <c r="Z69" s="19" t="e">
        <v>#VALUE!</v>
      </c>
      <c r="AA69" s="19" t="e">
        <f t="shared" si="29"/>
        <v>#VALUE!</v>
      </c>
      <c r="AB69" s="22" t="e">
        <f t="shared" si="30"/>
        <v>#VALUE!</v>
      </c>
      <c r="AC69" s="23" t="e">
        <v>#VALUE!</v>
      </c>
      <c r="AD69" s="23" t="e">
        <f t="shared" si="31"/>
        <v>#VALUE!</v>
      </c>
      <c r="AE69" s="24" t="e">
        <f t="shared" si="32"/>
        <v>#VALUE!</v>
      </c>
      <c r="AF69" s="24">
        <v>118.35</v>
      </c>
      <c r="AG69" s="24" t="e">
        <f t="shared" si="33"/>
        <v>#VALUE!</v>
      </c>
      <c r="AH69" s="24" t="e">
        <f t="shared" si="34"/>
        <v>#VALUE!</v>
      </c>
      <c r="AI69" s="25" t="e">
        <f t="shared" si="35"/>
        <v>#VALUE!</v>
      </c>
      <c r="AJ69" s="25" t="e">
        <f t="shared" si="36"/>
        <v>#VALUE!</v>
      </c>
      <c r="AK69" s="25" t="e">
        <f t="shared" si="37"/>
        <v>#VALUE!</v>
      </c>
      <c r="AL69" s="12">
        <v>17.632227171566004</v>
      </c>
      <c r="AM69" s="12">
        <v>0</v>
      </c>
      <c r="AN69" s="26">
        <v>3.2766000000000002</v>
      </c>
      <c r="AO69" s="125">
        <f t="shared" si="38"/>
        <v>4.1179883900797222E-2</v>
      </c>
      <c r="AP69" s="126"/>
      <c r="AQ69" s="16">
        <v>0</v>
      </c>
      <c r="AT69" s="28">
        <v>0</v>
      </c>
      <c r="AU69" s="28">
        <v>0</v>
      </c>
      <c r="AW69" s="44" t="e">
        <f t="shared" si="39"/>
        <v>#VALUE!</v>
      </c>
    </row>
    <row r="70" spans="1:49" s="28" customFormat="1" hidden="1" x14ac:dyDescent="0.2">
      <c r="A70" s="16">
        <f>ROW()</f>
        <v>70</v>
      </c>
      <c r="B70" s="16" t="s">
        <v>201</v>
      </c>
      <c r="C70" s="16">
        <v>0</v>
      </c>
      <c r="D70" s="122">
        <v>0.8986384440717855</v>
      </c>
      <c r="E70" s="123">
        <v>4.4728691226513684E-2</v>
      </c>
      <c r="F70" s="122">
        <f t="shared" si="20"/>
        <v>0.94336713529829919</v>
      </c>
      <c r="G70" s="122"/>
      <c r="H70" s="101" t="s">
        <v>4</v>
      </c>
      <c r="I70" s="16">
        <v>1</v>
      </c>
      <c r="J70" s="16" t="s">
        <v>170</v>
      </c>
      <c r="K70" s="124">
        <v>42311</v>
      </c>
      <c r="L70" s="16" t="s">
        <v>64</v>
      </c>
      <c r="M70" s="16" t="s">
        <v>61</v>
      </c>
      <c r="N70" s="16" t="s">
        <v>68</v>
      </c>
      <c r="O70" s="16" t="s">
        <v>66</v>
      </c>
      <c r="P70" s="19" t="str">
        <f t="shared" si="21"/>
        <v>CBSW Moka</v>
      </c>
      <c r="Q70" s="20">
        <f t="shared" si="22"/>
        <v>94.336713529829922</v>
      </c>
      <c r="R70" s="19">
        <v>122.6</v>
      </c>
      <c r="S70" s="19">
        <v>-6</v>
      </c>
      <c r="T70" s="19">
        <f t="shared" si="23"/>
        <v>116.6</v>
      </c>
      <c r="U70" s="22" t="e">
        <f t="shared" si="24"/>
        <v>#VALUE!</v>
      </c>
      <c r="V70" s="22" t="str">
        <f t="shared" si="25"/>
        <v>NY</v>
      </c>
      <c r="W70" s="22" t="e">
        <f t="shared" si="26"/>
        <v>#VALUE!</v>
      </c>
      <c r="X70" s="19" t="str">
        <f t="shared" si="27"/>
        <v>CBSWMokaGS.6771</v>
      </c>
      <c r="Y70" s="19" t="str">
        <f t="shared" si="28"/>
        <v>GS.6771</v>
      </c>
      <c r="Z70" s="19" t="e">
        <v>#VALUE!</v>
      </c>
      <c r="AA70" s="19" t="e">
        <f t="shared" si="29"/>
        <v>#VALUE!</v>
      </c>
      <c r="AB70" s="22" t="e">
        <f t="shared" si="30"/>
        <v>#VALUE!</v>
      </c>
      <c r="AC70" s="23" t="e">
        <v>#VALUE!</v>
      </c>
      <c r="AD70" s="23" t="e">
        <f t="shared" si="31"/>
        <v>#VALUE!</v>
      </c>
      <c r="AE70" s="24" t="e">
        <f t="shared" si="32"/>
        <v>#VALUE!</v>
      </c>
      <c r="AF70" s="24">
        <v>118.35</v>
      </c>
      <c r="AG70" s="24" t="e">
        <f t="shared" si="33"/>
        <v>#VALUE!</v>
      </c>
      <c r="AH70" s="24" t="e">
        <f t="shared" si="34"/>
        <v>#VALUE!</v>
      </c>
      <c r="AI70" s="25" t="e">
        <f t="shared" si="35"/>
        <v>#VALUE!</v>
      </c>
      <c r="AJ70" s="25" t="e">
        <f t="shared" si="36"/>
        <v>#VALUE!</v>
      </c>
      <c r="AK70" s="25" t="e">
        <f t="shared" si="37"/>
        <v>#VALUE!</v>
      </c>
      <c r="AL70" s="12">
        <v>18.881477999999998</v>
      </c>
      <c r="AM70" s="12">
        <v>0</v>
      </c>
      <c r="AN70" s="26">
        <v>3.2766000000000002</v>
      </c>
      <c r="AO70" s="125">
        <f t="shared" si="38"/>
        <v>4.4097496269179491E-2</v>
      </c>
      <c r="AP70" s="126"/>
      <c r="AQ70" s="16">
        <v>0</v>
      </c>
      <c r="AT70" s="28">
        <v>0</v>
      </c>
      <c r="AU70" s="28">
        <v>0</v>
      </c>
      <c r="AW70" s="44" t="e">
        <f t="shared" si="39"/>
        <v>#VALUE!</v>
      </c>
    </row>
    <row r="71" spans="1:49" s="28" customFormat="1" hidden="1" x14ac:dyDescent="0.2">
      <c r="A71" s="16">
        <f>ROW()</f>
        <v>71</v>
      </c>
      <c r="B71" s="16" t="s">
        <v>202</v>
      </c>
      <c r="C71" s="16">
        <v>0</v>
      </c>
      <c r="D71" s="122">
        <v>0.9933881135331174</v>
      </c>
      <c r="E71" s="123">
        <v>3.7048006874486068E-2</v>
      </c>
      <c r="F71" s="122">
        <f t="shared" si="20"/>
        <v>1.0304361204076036</v>
      </c>
      <c r="G71" s="122"/>
      <c r="H71" s="101" t="s">
        <v>4</v>
      </c>
      <c r="I71" s="16">
        <v>1</v>
      </c>
      <c r="J71" s="16" t="s">
        <v>170</v>
      </c>
      <c r="K71" s="124">
        <v>42331</v>
      </c>
      <c r="L71" s="16" t="s">
        <v>64</v>
      </c>
      <c r="M71" s="16" t="s">
        <v>61</v>
      </c>
      <c r="N71" s="16" t="s">
        <v>68</v>
      </c>
      <c r="O71" s="16" t="s">
        <v>66</v>
      </c>
      <c r="P71" s="19" t="str">
        <f t="shared" si="21"/>
        <v>CBSW Moka</v>
      </c>
      <c r="Q71" s="20">
        <f t="shared" si="22"/>
        <v>103.04361204076035</v>
      </c>
      <c r="R71" s="19">
        <v>122.6</v>
      </c>
      <c r="S71" s="19">
        <v>-6</v>
      </c>
      <c r="T71" s="19">
        <f t="shared" si="23"/>
        <v>116.6</v>
      </c>
      <c r="U71" s="22" t="e">
        <f t="shared" si="24"/>
        <v>#VALUE!</v>
      </c>
      <c r="V71" s="22" t="str">
        <f t="shared" si="25"/>
        <v>NY</v>
      </c>
      <c r="W71" s="22" t="e">
        <f t="shared" si="26"/>
        <v>#VALUE!</v>
      </c>
      <c r="X71" s="19" t="str">
        <f t="shared" si="27"/>
        <v>CBSWMokaGS.6772</v>
      </c>
      <c r="Y71" s="19" t="str">
        <f t="shared" si="28"/>
        <v>GS.6772</v>
      </c>
      <c r="Z71" s="19" t="e">
        <v>#VALUE!</v>
      </c>
      <c r="AA71" s="19" t="e">
        <f t="shared" si="29"/>
        <v>#VALUE!</v>
      </c>
      <c r="AB71" s="22" t="e">
        <f t="shared" si="30"/>
        <v>#VALUE!</v>
      </c>
      <c r="AC71" s="23" t="e">
        <v>#VALUE!</v>
      </c>
      <c r="AD71" s="23" t="e">
        <f t="shared" si="31"/>
        <v>#VALUE!</v>
      </c>
      <c r="AE71" s="24" t="e">
        <f t="shared" si="32"/>
        <v>#VALUE!</v>
      </c>
      <c r="AF71" s="24">
        <v>118.35</v>
      </c>
      <c r="AG71" s="24" t="e">
        <f t="shared" si="33"/>
        <v>#VALUE!</v>
      </c>
      <c r="AH71" s="24" t="e">
        <f t="shared" si="34"/>
        <v>#VALUE!</v>
      </c>
      <c r="AI71" s="25" t="e">
        <f t="shared" si="35"/>
        <v>#VALUE!</v>
      </c>
      <c r="AJ71" s="25" t="e">
        <f t="shared" si="36"/>
        <v>#VALUE!</v>
      </c>
      <c r="AK71" s="25" t="e">
        <f t="shared" si="37"/>
        <v>#VALUE!</v>
      </c>
      <c r="AL71" s="12">
        <v>15.639203999999996</v>
      </c>
      <c r="AM71" s="12">
        <v>0</v>
      </c>
      <c r="AN71" s="26">
        <v>3.2766000000000002</v>
      </c>
      <c r="AO71" s="125">
        <f t="shared" si="38"/>
        <v>3.6525198930027446E-2</v>
      </c>
      <c r="AP71" s="126"/>
      <c r="AQ71" s="16">
        <v>0</v>
      </c>
      <c r="AT71" s="28">
        <v>0</v>
      </c>
      <c r="AU71" s="28">
        <v>0</v>
      </c>
      <c r="AW71" s="44" t="e">
        <f t="shared" si="39"/>
        <v>#VALUE!</v>
      </c>
    </row>
    <row r="72" spans="1:49" s="28" customFormat="1" hidden="1" x14ac:dyDescent="0.2">
      <c r="A72" s="16">
        <f>ROW()</f>
        <v>72</v>
      </c>
      <c r="B72" s="16" t="s">
        <v>203</v>
      </c>
      <c r="C72" s="16">
        <v>0</v>
      </c>
      <c r="D72" s="122">
        <v>1.10719767776177</v>
      </c>
      <c r="E72" s="123">
        <v>4.3145205351503804E-2</v>
      </c>
      <c r="F72" s="122">
        <f t="shared" si="20"/>
        <v>1.1503428831132738</v>
      </c>
      <c r="G72" s="122"/>
      <c r="H72" s="101" t="s">
        <v>4</v>
      </c>
      <c r="I72" s="16">
        <v>1</v>
      </c>
      <c r="J72" s="16" t="s">
        <v>170</v>
      </c>
      <c r="K72" s="124">
        <v>42337</v>
      </c>
      <c r="L72" s="16" t="s">
        <v>64</v>
      </c>
      <c r="M72" s="16" t="s">
        <v>61</v>
      </c>
      <c r="N72" s="16" t="s">
        <v>68</v>
      </c>
      <c r="O72" s="16" t="s">
        <v>66</v>
      </c>
      <c r="P72" s="19" t="str">
        <f t="shared" si="21"/>
        <v>CBSW Moka</v>
      </c>
      <c r="Q72" s="20">
        <f t="shared" si="22"/>
        <v>115.03428831132739</v>
      </c>
      <c r="R72" s="19">
        <v>122.6</v>
      </c>
      <c r="S72" s="19">
        <v>-6</v>
      </c>
      <c r="T72" s="19">
        <f t="shared" si="23"/>
        <v>116.6</v>
      </c>
      <c r="U72" s="22" t="e">
        <f t="shared" si="24"/>
        <v>#VALUE!</v>
      </c>
      <c r="V72" s="22" t="str">
        <f t="shared" si="25"/>
        <v>NY</v>
      </c>
      <c r="W72" s="22" t="e">
        <f t="shared" si="26"/>
        <v>#VALUE!</v>
      </c>
      <c r="X72" s="19" t="str">
        <f t="shared" si="27"/>
        <v>CBSWMokaGS.6826</v>
      </c>
      <c r="Y72" s="19" t="str">
        <f t="shared" si="28"/>
        <v>GS.6826</v>
      </c>
      <c r="Z72" s="19" t="e">
        <v>#VALUE!</v>
      </c>
      <c r="AA72" s="19" t="e">
        <f t="shared" si="29"/>
        <v>#VALUE!</v>
      </c>
      <c r="AB72" s="22" t="e">
        <f t="shared" si="30"/>
        <v>#VALUE!</v>
      </c>
      <c r="AC72" s="23" t="e">
        <v>#VALUE!</v>
      </c>
      <c r="AD72" s="23" t="e">
        <f t="shared" si="31"/>
        <v>#VALUE!</v>
      </c>
      <c r="AE72" s="24" t="e">
        <f t="shared" si="32"/>
        <v>#VALUE!</v>
      </c>
      <c r="AF72" s="24">
        <v>118.35</v>
      </c>
      <c r="AG72" s="24" t="e">
        <f t="shared" si="33"/>
        <v>#VALUE!</v>
      </c>
      <c r="AH72" s="24" t="e">
        <f t="shared" si="34"/>
        <v>#VALUE!</v>
      </c>
      <c r="AI72" s="25" t="e">
        <f t="shared" si="35"/>
        <v>#VALUE!</v>
      </c>
      <c r="AJ72" s="25" t="e">
        <f t="shared" si="36"/>
        <v>#VALUE!</v>
      </c>
      <c r="AK72" s="25" t="e">
        <f t="shared" si="37"/>
        <v>#VALUE!</v>
      </c>
      <c r="AL72" s="12">
        <v>18.213035600000001</v>
      </c>
      <c r="AM72" s="12">
        <v>0</v>
      </c>
      <c r="AN72" s="26">
        <v>3.2766000000000002</v>
      </c>
      <c r="AO72" s="125">
        <f t="shared" si="38"/>
        <v>4.2536355968607609E-2</v>
      </c>
      <c r="AP72" s="126"/>
      <c r="AQ72" s="16">
        <v>0</v>
      </c>
      <c r="AT72" s="28">
        <v>0</v>
      </c>
      <c r="AU72" s="28">
        <v>0</v>
      </c>
      <c r="AW72" s="44" t="e">
        <f t="shared" si="39"/>
        <v>#VALUE!</v>
      </c>
    </row>
    <row r="73" spans="1:49" s="28" customFormat="1" hidden="1" x14ac:dyDescent="0.2">
      <c r="A73" s="16">
        <f>ROW()</f>
        <v>73</v>
      </c>
      <c r="B73" s="16" t="s">
        <v>204</v>
      </c>
      <c r="C73" s="16">
        <v>678</v>
      </c>
      <c r="D73" s="122">
        <v>1.2843672065632945</v>
      </c>
      <c r="E73" s="123">
        <v>5.5191542975405787E-2</v>
      </c>
      <c r="F73" s="122">
        <f t="shared" si="20"/>
        <v>1.3395587495387002</v>
      </c>
      <c r="G73" s="122"/>
      <c r="H73" s="101" t="s">
        <v>4</v>
      </c>
      <c r="I73" s="16">
        <v>1</v>
      </c>
      <c r="J73" s="16" t="s">
        <v>170</v>
      </c>
      <c r="K73" s="124">
        <v>42454</v>
      </c>
      <c r="L73" s="16" t="s">
        <v>64</v>
      </c>
      <c r="M73" s="16" t="s">
        <v>61</v>
      </c>
      <c r="N73" s="16" t="s">
        <v>68</v>
      </c>
      <c r="O73" s="16" t="s">
        <v>66</v>
      </c>
      <c r="P73" s="19" t="str">
        <f t="shared" si="21"/>
        <v>CBSW Moka</v>
      </c>
      <c r="Q73" s="20">
        <f t="shared" si="22"/>
        <v>133.95587495387002</v>
      </c>
      <c r="R73" s="19">
        <v>122.6</v>
      </c>
      <c r="S73" s="19">
        <v>-6</v>
      </c>
      <c r="T73" s="19">
        <f t="shared" si="23"/>
        <v>116.6</v>
      </c>
      <c r="U73" s="22" t="e">
        <f t="shared" si="24"/>
        <v>#VALUE!</v>
      </c>
      <c r="V73" s="22" t="str">
        <f t="shared" si="25"/>
        <v>NY</v>
      </c>
      <c r="W73" s="22" t="e">
        <f t="shared" si="26"/>
        <v>#VALUE!</v>
      </c>
      <c r="X73" s="19" t="str">
        <f t="shared" si="27"/>
        <v>CBSWMokaGS.6949</v>
      </c>
      <c r="Y73" s="19" t="str">
        <f t="shared" si="28"/>
        <v>GS.6949</v>
      </c>
      <c r="Z73" s="19" t="e">
        <v>#VALUE!</v>
      </c>
      <c r="AA73" s="19" t="e">
        <f t="shared" si="29"/>
        <v>#VALUE!</v>
      </c>
      <c r="AB73" s="22" t="e">
        <f t="shared" si="30"/>
        <v>#VALUE!</v>
      </c>
      <c r="AC73" s="23" t="e">
        <v>#VALUE!</v>
      </c>
      <c r="AD73" s="23" t="e">
        <f t="shared" si="31"/>
        <v>#VALUE!</v>
      </c>
      <c r="AE73" s="24" t="e">
        <f t="shared" si="32"/>
        <v>#VALUE!</v>
      </c>
      <c r="AF73" s="24">
        <v>118.35</v>
      </c>
      <c r="AG73" s="24" t="e">
        <f t="shared" si="33"/>
        <v>#VALUE!</v>
      </c>
      <c r="AH73" s="24" t="e">
        <f t="shared" si="34"/>
        <v>#VALUE!</v>
      </c>
      <c r="AI73" s="25" t="e">
        <f t="shared" si="35"/>
        <v>#VALUE!</v>
      </c>
      <c r="AJ73" s="25" t="e">
        <f t="shared" si="36"/>
        <v>#VALUE!</v>
      </c>
      <c r="AK73" s="25" t="e">
        <f t="shared" si="37"/>
        <v>#VALUE!</v>
      </c>
      <c r="AL73" s="12">
        <v>23.298198000000006</v>
      </c>
      <c r="AM73" s="12">
        <v>0</v>
      </c>
      <c r="AN73" s="26">
        <v>3.2766000000000002</v>
      </c>
      <c r="AO73" s="125">
        <f t="shared" si="38"/>
        <v>5.4412700074835528E-2</v>
      </c>
      <c r="AP73" s="126"/>
      <c r="AQ73" s="16">
        <v>0</v>
      </c>
      <c r="AT73" s="28">
        <v>0</v>
      </c>
      <c r="AU73" s="28">
        <v>0</v>
      </c>
      <c r="AW73" s="44" t="e">
        <f t="shared" si="39"/>
        <v>#VALUE!</v>
      </c>
    </row>
    <row r="74" spans="1:49" s="28" customFormat="1" hidden="1" x14ac:dyDescent="0.2">
      <c r="A74" s="16">
        <f>ROW()</f>
        <v>74</v>
      </c>
      <c r="B74" s="16" t="s">
        <v>205</v>
      </c>
      <c r="C74" s="16">
        <v>0</v>
      </c>
      <c r="D74" s="122">
        <v>0.95332187559070847</v>
      </c>
      <c r="E74" s="123">
        <v>3.6028165734071166E-2</v>
      </c>
      <c r="F74" s="122">
        <f t="shared" si="20"/>
        <v>0.98935004132477966</v>
      </c>
      <c r="G74" s="122"/>
      <c r="H74" s="101" t="s">
        <v>4</v>
      </c>
      <c r="I74" s="16">
        <v>1</v>
      </c>
      <c r="J74" s="16" t="s">
        <v>170</v>
      </c>
      <c r="K74" s="124">
        <v>42337</v>
      </c>
      <c r="L74" s="16" t="s">
        <v>64</v>
      </c>
      <c r="M74" s="16" t="s">
        <v>61</v>
      </c>
      <c r="N74" s="16" t="s">
        <v>68</v>
      </c>
      <c r="O74" s="16" t="s">
        <v>66</v>
      </c>
      <c r="P74" s="19" t="str">
        <f t="shared" si="21"/>
        <v>CBSW Moka</v>
      </c>
      <c r="Q74" s="20">
        <f t="shared" si="22"/>
        <v>98.935004132477971</v>
      </c>
      <c r="R74" s="19">
        <v>122.6</v>
      </c>
      <c r="S74" s="19">
        <v>-6</v>
      </c>
      <c r="T74" s="19">
        <f t="shared" si="23"/>
        <v>116.6</v>
      </c>
      <c r="U74" s="22" t="e">
        <f t="shared" si="24"/>
        <v>#VALUE!</v>
      </c>
      <c r="V74" s="22" t="str">
        <f t="shared" si="25"/>
        <v>NY</v>
      </c>
      <c r="W74" s="22" t="e">
        <f t="shared" si="26"/>
        <v>#VALUE!</v>
      </c>
      <c r="X74" s="19" t="str">
        <f t="shared" si="27"/>
        <v>CBSWMokaGS.7019</v>
      </c>
      <c r="Y74" s="19" t="str">
        <f t="shared" si="28"/>
        <v>GS.7019</v>
      </c>
      <c r="Z74" s="19" t="e">
        <v>#VALUE!</v>
      </c>
      <c r="AA74" s="19" t="e">
        <f t="shared" si="29"/>
        <v>#VALUE!</v>
      </c>
      <c r="AB74" s="22" t="e">
        <f t="shared" si="30"/>
        <v>#VALUE!</v>
      </c>
      <c r="AC74" s="23" t="e">
        <v>#VALUE!</v>
      </c>
      <c r="AD74" s="23" t="e">
        <f t="shared" si="31"/>
        <v>#VALUE!</v>
      </c>
      <c r="AE74" s="24" t="e">
        <f t="shared" si="32"/>
        <v>#VALUE!</v>
      </c>
      <c r="AF74" s="24">
        <v>118.35</v>
      </c>
      <c r="AG74" s="24" t="e">
        <f t="shared" si="33"/>
        <v>#VALUE!</v>
      </c>
      <c r="AH74" s="24" t="e">
        <f t="shared" si="34"/>
        <v>#VALUE!</v>
      </c>
      <c r="AI74" s="25" t="e">
        <f t="shared" si="35"/>
        <v>#VALUE!</v>
      </c>
      <c r="AJ74" s="25" t="e">
        <f t="shared" si="36"/>
        <v>#VALUE!</v>
      </c>
      <c r="AK74" s="25" t="e">
        <f t="shared" si="37"/>
        <v>#VALUE!</v>
      </c>
      <c r="AL74" s="12">
        <v>15.208694912248626</v>
      </c>
      <c r="AM74" s="12">
        <v>0</v>
      </c>
      <c r="AN74" s="26">
        <v>3.2766000000000002</v>
      </c>
      <c r="AO74" s="125">
        <f t="shared" si="38"/>
        <v>3.5519749415378027E-2</v>
      </c>
      <c r="AP74" s="126"/>
      <c r="AQ74" s="16">
        <v>0</v>
      </c>
      <c r="AT74" s="28">
        <v>0</v>
      </c>
      <c r="AU74" s="28">
        <v>0</v>
      </c>
      <c r="AW74" s="44" t="e">
        <f t="shared" si="39"/>
        <v>#VALUE!</v>
      </c>
    </row>
    <row r="75" spans="1:49" s="28" customFormat="1" hidden="1" x14ac:dyDescent="0.2">
      <c r="A75" s="16">
        <f>ROW()</f>
        <v>75</v>
      </c>
      <c r="B75" s="16" t="s">
        <v>185</v>
      </c>
      <c r="C75" s="16">
        <v>106</v>
      </c>
      <c r="D75" s="122">
        <v>1.5111644009198313</v>
      </c>
      <c r="E75" s="123">
        <v>5.0686969346889654E-2</v>
      </c>
      <c r="F75" s="122">
        <f t="shared" si="20"/>
        <v>1.5618513702667209</v>
      </c>
      <c r="G75" s="122"/>
      <c r="H75" s="101" t="s">
        <v>4</v>
      </c>
      <c r="I75" s="16">
        <v>1</v>
      </c>
      <c r="J75" s="16" t="s">
        <v>176</v>
      </c>
      <c r="K75" s="124">
        <v>42604</v>
      </c>
      <c r="L75" s="16" t="s">
        <v>56</v>
      </c>
      <c r="M75" s="16" t="s">
        <v>171</v>
      </c>
      <c r="N75" s="16" t="s">
        <v>68</v>
      </c>
      <c r="O75" s="16" t="s">
        <v>66</v>
      </c>
      <c r="P75" s="19" t="str">
        <f t="shared" si="21"/>
        <v>CBSW Moka</v>
      </c>
      <c r="Q75" s="20">
        <f t="shared" si="22"/>
        <v>156.18513702667209</v>
      </c>
      <c r="R75" s="19">
        <v>122.6</v>
      </c>
      <c r="S75" s="19" t="e">
        <v>#N/A</v>
      </c>
      <c r="T75" s="19" t="e">
        <f t="shared" si="23"/>
        <v>#N/A</v>
      </c>
      <c r="U75" s="22" t="e">
        <f t="shared" si="24"/>
        <v>#N/A</v>
      </c>
      <c r="V75" s="22" t="str">
        <f t="shared" si="25"/>
        <v>NY</v>
      </c>
      <c r="W75" s="22" t="e">
        <f t="shared" si="26"/>
        <v>#VALUE!</v>
      </c>
      <c r="X75" s="19" t="str">
        <f t="shared" si="27"/>
        <v>CBSWMokaGS.7694</v>
      </c>
      <c r="Y75" s="19" t="str">
        <f t="shared" si="28"/>
        <v>GS.7694</v>
      </c>
      <c r="Z75" s="19" t="e">
        <v>#VALUE!</v>
      </c>
      <c r="AA75" s="19" t="e">
        <f t="shared" si="29"/>
        <v>#VALUE!</v>
      </c>
      <c r="AB75" s="22" t="e">
        <f t="shared" si="30"/>
        <v>#N/A</v>
      </c>
      <c r="AC75" s="23" t="e">
        <v>#VALUE!</v>
      </c>
      <c r="AD75" s="23" t="e">
        <f t="shared" si="31"/>
        <v>#VALUE!</v>
      </c>
      <c r="AE75" s="24" t="e">
        <f t="shared" si="32"/>
        <v>#N/A</v>
      </c>
      <c r="AF75" s="24" t="e">
        <v>#N/A</v>
      </c>
      <c r="AG75" s="24" t="e">
        <f t="shared" si="33"/>
        <v>#N/A</v>
      </c>
      <c r="AH75" s="24" t="e">
        <f t="shared" si="34"/>
        <v>#N/A</v>
      </c>
      <c r="AI75" s="25" t="e">
        <f t="shared" si="35"/>
        <v>#VALUE!</v>
      </c>
      <c r="AJ75" s="25" t="e">
        <f t="shared" si="36"/>
        <v>#VALUE!</v>
      </c>
      <c r="AK75" s="25" t="e">
        <f t="shared" si="37"/>
        <v>#VALUE!</v>
      </c>
      <c r="AL75" s="12">
        <v>21.396666666666672</v>
      </c>
      <c r="AM75" s="12">
        <v>0</v>
      </c>
      <c r="AN75" s="26">
        <v>3.2766000000000002</v>
      </c>
      <c r="AO75" s="125">
        <f t="shared" si="38"/>
        <v>4.9971693344462269E-2</v>
      </c>
      <c r="AP75" s="126"/>
      <c r="AQ75" s="16">
        <v>0</v>
      </c>
      <c r="AT75" s="28">
        <v>0</v>
      </c>
      <c r="AU75" s="28">
        <v>0</v>
      </c>
      <c r="AW75" s="44" t="e">
        <f t="shared" si="39"/>
        <v>#VALUE!</v>
      </c>
    </row>
    <row r="76" spans="1:49" s="28" customFormat="1" hidden="1" x14ac:dyDescent="0.2">
      <c r="A76" s="16">
        <f>ROW()</f>
        <v>76</v>
      </c>
      <c r="B76" s="16" t="s">
        <v>187</v>
      </c>
      <c r="C76" s="16">
        <v>261</v>
      </c>
      <c r="D76" s="122">
        <v>1.5467463191383231</v>
      </c>
      <c r="E76" s="123">
        <v>5.5622217180166807E-2</v>
      </c>
      <c r="F76" s="122">
        <f t="shared" si="20"/>
        <v>1.6023685363184899</v>
      </c>
      <c r="G76" s="122"/>
      <c r="H76" s="101" t="s">
        <v>4</v>
      </c>
      <c r="I76" s="16">
        <v>1</v>
      </c>
      <c r="J76" s="16" t="s">
        <v>188</v>
      </c>
      <c r="K76" s="124">
        <v>42636</v>
      </c>
      <c r="L76" s="16" t="s">
        <v>56</v>
      </c>
      <c r="M76" s="16" t="s">
        <v>171</v>
      </c>
      <c r="N76" s="16" t="s">
        <v>68</v>
      </c>
      <c r="O76" s="16" t="s">
        <v>66</v>
      </c>
      <c r="P76" s="19" t="str">
        <f t="shared" si="21"/>
        <v>CBSW Moka</v>
      </c>
      <c r="Q76" s="20">
        <f t="shared" si="22"/>
        <v>160.23685363184899</v>
      </c>
      <c r="R76" s="19">
        <v>122.6</v>
      </c>
      <c r="S76" s="19" t="e">
        <v>#N/A</v>
      </c>
      <c r="T76" s="19" t="e">
        <f t="shared" si="23"/>
        <v>#N/A</v>
      </c>
      <c r="U76" s="22" t="e">
        <f t="shared" si="24"/>
        <v>#N/A</v>
      </c>
      <c r="V76" s="22" t="str">
        <f t="shared" si="25"/>
        <v>NY</v>
      </c>
      <c r="W76" s="22" t="e">
        <f t="shared" si="26"/>
        <v>#VALUE!</v>
      </c>
      <c r="X76" s="19" t="str">
        <f t="shared" si="27"/>
        <v>CBSWMokaGS.7831</v>
      </c>
      <c r="Y76" s="19" t="str">
        <f t="shared" si="28"/>
        <v>GS.7831</v>
      </c>
      <c r="Z76" s="19" t="e">
        <v>#VALUE!</v>
      </c>
      <c r="AA76" s="19" t="e">
        <f t="shared" si="29"/>
        <v>#VALUE!</v>
      </c>
      <c r="AB76" s="22" t="e">
        <f t="shared" si="30"/>
        <v>#N/A</v>
      </c>
      <c r="AC76" s="23" t="e">
        <v>#VALUE!</v>
      </c>
      <c r="AD76" s="23" t="e">
        <f t="shared" si="31"/>
        <v>#VALUE!</v>
      </c>
      <c r="AE76" s="24" t="e">
        <f t="shared" si="32"/>
        <v>#N/A</v>
      </c>
      <c r="AF76" s="24" t="e">
        <v>#N/A</v>
      </c>
      <c r="AG76" s="24" t="e">
        <f t="shared" si="33"/>
        <v>#N/A</v>
      </c>
      <c r="AH76" s="24" t="e">
        <f t="shared" si="34"/>
        <v>#N/A</v>
      </c>
      <c r="AI76" s="25" t="e">
        <f t="shared" si="35"/>
        <v>#VALUE!</v>
      </c>
      <c r="AJ76" s="25" t="e">
        <f t="shared" si="36"/>
        <v>#VALUE!</v>
      </c>
      <c r="AK76" s="25" t="e">
        <f t="shared" si="37"/>
        <v>#VALUE!</v>
      </c>
      <c r="AL76" s="12">
        <v>23.480000000000008</v>
      </c>
      <c r="AM76" s="12">
        <v>0</v>
      </c>
      <c r="AN76" s="26">
        <v>3.2766000000000002</v>
      </c>
      <c r="AO76" s="125">
        <f t="shared" si="38"/>
        <v>5.4837296762485166E-2</v>
      </c>
      <c r="AP76" s="126"/>
      <c r="AQ76" s="16">
        <v>0</v>
      </c>
      <c r="AT76" s="28">
        <v>0</v>
      </c>
      <c r="AU76" s="28">
        <v>0</v>
      </c>
      <c r="AW76" s="44" t="e">
        <f t="shared" si="39"/>
        <v>#VALUE!</v>
      </c>
    </row>
    <row r="77" spans="1:49" s="28" customFormat="1" hidden="1" x14ac:dyDescent="0.2">
      <c r="A77" s="16">
        <f>ROW()</f>
        <v>77</v>
      </c>
      <c r="B77" s="16" t="s">
        <v>191</v>
      </c>
      <c r="C77" s="16">
        <v>116</v>
      </c>
      <c r="D77" s="122">
        <v>0.99256796465469377</v>
      </c>
      <c r="E77" s="123">
        <v>7.732151485351979E-2</v>
      </c>
      <c r="F77" s="122">
        <f t="shared" si="20"/>
        <v>1.0698894795082134</v>
      </c>
      <c r="G77" s="122"/>
      <c r="H77" s="101" t="s">
        <v>4</v>
      </c>
      <c r="I77" s="16">
        <v>1</v>
      </c>
      <c r="J77" s="16" t="s">
        <v>192</v>
      </c>
      <c r="K77" s="124">
        <v>42746</v>
      </c>
      <c r="L77" s="16" t="s">
        <v>56</v>
      </c>
      <c r="M77" s="16" t="s">
        <v>171</v>
      </c>
      <c r="N77" s="16" t="s">
        <v>68</v>
      </c>
      <c r="O77" s="16" t="s">
        <v>66</v>
      </c>
      <c r="P77" s="19" t="str">
        <f t="shared" si="21"/>
        <v>CBSW Moka</v>
      </c>
      <c r="Q77" s="20">
        <f t="shared" si="22"/>
        <v>106.98894795082134</v>
      </c>
      <c r="R77" s="19">
        <v>122.6</v>
      </c>
      <c r="S77" s="19" t="e">
        <v>#N/A</v>
      </c>
      <c r="T77" s="19" t="e">
        <f t="shared" si="23"/>
        <v>#N/A</v>
      </c>
      <c r="U77" s="22" t="e">
        <f t="shared" si="24"/>
        <v>#N/A</v>
      </c>
      <c r="V77" s="22" t="str">
        <f t="shared" si="25"/>
        <v>NY</v>
      </c>
      <c r="W77" s="22" t="e">
        <f t="shared" si="26"/>
        <v>#VALUE!</v>
      </c>
      <c r="X77" s="19" t="str">
        <f t="shared" si="27"/>
        <v>CBSWMokaGS.7973</v>
      </c>
      <c r="Y77" s="19" t="str">
        <f t="shared" si="28"/>
        <v>GS.7973</v>
      </c>
      <c r="Z77" s="19" t="e">
        <v>#VALUE!</v>
      </c>
      <c r="AA77" s="19" t="e">
        <f t="shared" si="29"/>
        <v>#VALUE!</v>
      </c>
      <c r="AB77" s="22" t="e">
        <f t="shared" si="30"/>
        <v>#N/A</v>
      </c>
      <c r="AC77" s="23" t="e">
        <v>#VALUE!</v>
      </c>
      <c r="AD77" s="23" t="e">
        <f t="shared" si="31"/>
        <v>#VALUE!</v>
      </c>
      <c r="AE77" s="24" t="e">
        <f t="shared" si="32"/>
        <v>#N/A</v>
      </c>
      <c r="AF77" s="24" t="e">
        <v>#N/A</v>
      </c>
      <c r="AG77" s="24" t="e">
        <f t="shared" si="33"/>
        <v>#N/A</v>
      </c>
      <c r="AH77" s="24" t="e">
        <f t="shared" si="34"/>
        <v>#N/A</v>
      </c>
      <c r="AI77" s="25" t="e">
        <f t="shared" si="35"/>
        <v>#VALUE!</v>
      </c>
      <c r="AJ77" s="25" t="e">
        <f t="shared" si="36"/>
        <v>#VALUE!</v>
      </c>
      <c r="AK77" s="25" t="e">
        <f t="shared" si="37"/>
        <v>#VALUE!</v>
      </c>
      <c r="AL77" s="12">
        <v>32.640000000000008</v>
      </c>
      <c r="AM77" s="12">
        <v>0</v>
      </c>
      <c r="AN77" s="26">
        <v>3.2766000000000002</v>
      </c>
      <c r="AO77" s="125">
        <f t="shared" si="38"/>
        <v>7.6230381870848185E-2</v>
      </c>
      <c r="AP77" s="126"/>
      <c r="AQ77" s="16">
        <v>-86</v>
      </c>
      <c r="AT77" s="28">
        <v>0</v>
      </c>
      <c r="AU77" s="28">
        <v>0</v>
      </c>
      <c r="AW77" s="44" t="e">
        <f t="shared" si="39"/>
        <v>#VALUE!</v>
      </c>
    </row>
    <row r="78" spans="1:49" s="28" customFormat="1" hidden="1" x14ac:dyDescent="0.2">
      <c r="A78" s="16">
        <f>ROW()</f>
        <v>78</v>
      </c>
      <c r="B78" s="16" t="s">
        <v>194</v>
      </c>
      <c r="C78" s="16">
        <v>161</v>
      </c>
      <c r="D78" s="122">
        <v>1.3771874382669591</v>
      </c>
      <c r="E78" s="123">
        <v>4.3173548045508527E-2</v>
      </c>
      <c r="F78" s="122">
        <f t="shared" si="20"/>
        <v>1.4203609863124675</v>
      </c>
      <c r="G78" s="122"/>
      <c r="H78" s="101" t="s">
        <v>4</v>
      </c>
      <c r="I78" s="16">
        <v>1</v>
      </c>
      <c r="J78" s="16" t="s">
        <v>170</v>
      </c>
      <c r="K78" s="124">
        <v>42754</v>
      </c>
      <c r="L78" s="16" t="s">
        <v>56</v>
      </c>
      <c r="M78" s="16" t="s">
        <v>171</v>
      </c>
      <c r="N78" s="16" t="s">
        <v>68</v>
      </c>
      <c r="O78" s="16" t="s">
        <v>66</v>
      </c>
      <c r="P78" s="19" t="str">
        <f t="shared" si="21"/>
        <v>CBSW Moka</v>
      </c>
      <c r="Q78" s="20">
        <f t="shared" si="22"/>
        <v>142.03609863124674</v>
      </c>
      <c r="R78" s="19">
        <v>122.6</v>
      </c>
      <c r="S78" s="19" t="e">
        <v>#N/A</v>
      </c>
      <c r="T78" s="19" t="e">
        <f t="shared" si="23"/>
        <v>#N/A</v>
      </c>
      <c r="U78" s="22" t="e">
        <f t="shared" si="24"/>
        <v>#N/A</v>
      </c>
      <c r="V78" s="22" t="str">
        <f t="shared" si="25"/>
        <v>NY</v>
      </c>
      <c r="W78" s="22" t="e">
        <f t="shared" si="26"/>
        <v>#VALUE!</v>
      </c>
      <c r="X78" s="19" t="str">
        <f t="shared" si="27"/>
        <v>CBSWMokaGS.8191</v>
      </c>
      <c r="Y78" s="19" t="str">
        <f t="shared" si="28"/>
        <v>GS.8191</v>
      </c>
      <c r="Z78" s="19" t="e">
        <v>#VALUE!</v>
      </c>
      <c r="AA78" s="19" t="e">
        <f t="shared" si="29"/>
        <v>#VALUE!</v>
      </c>
      <c r="AB78" s="22" t="e">
        <f t="shared" si="30"/>
        <v>#N/A</v>
      </c>
      <c r="AC78" s="23" t="e">
        <v>#VALUE!</v>
      </c>
      <c r="AD78" s="23" t="e">
        <f t="shared" si="31"/>
        <v>#VALUE!</v>
      </c>
      <c r="AE78" s="24" t="e">
        <f t="shared" si="32"/>
        <v>#N/A</v>
      </c>
      <c r="AF78" s="24" t="e">
        <v>#N/A</v>
      </c>
      <c r="AG78" s="24" t="e">
        <f t="shared" si="33"/>
        <v>#N/A</v>
      </c>
      <c r="AH78" s="24" t="e">
        <f t="shared" si="34"/>
        <v>#N/A</v>
      </c>
      <c r="AI78" s="25" t="e">
        <f t="shared" si="35"/>
        <v>#VALUE!</v>
      </c>
      <c r="AJ78" s="25" t="e">
        <f t="shared" si="36"/>
        <v>#VALUE!</v>
      </c>
      <c r="AK78" s="25" t="e">
        <f t="shared" si="37"/>
        <v>#VALUE!</v>
      </c>
      <c r="AL78" s="12">
        <v>18.225000000000001</v>
      </c>
      <c r="AM78" s="12">
        <v>0</v>
      </c>
      <c r="AN78" s="26">
        <v>3.2766000000000002</v>
      </c>
      <c r="AO78" s="125">
        <f t="shared" si="38"/>
        <v>4.2564298700864228E-2</v>
      </c>
      <c r="AP78" s="126"/>
      <c r="AQ78" s="16">
        <v>0</v>
      </c>
      <c r="AT78" s="28">
        <v>0</v>
      </c>
      <c r="AU78" s="28">
        <v>0</v>
      </c>
      <c r="AW78" s="44" t="e">
        <f t="shared" si="39"/>
        <v>#VALUE!</v>
      </c>
    </row>
    <row r="79" spans="1:49" s="28" customFormat="1" hidden="1" x14ac:dyDescent="0.2">
      <c r="A79" s="16">
        <f>ROW()</f>
        <v>79</v>
      </c>
      <c r="B79" s="16" t="s">
        <v>195</v>
      </c>
      <c r="C79" s="16">
        <v>413</v>
      </c>
      <c r="D79" s="122">
        <v>1.2563407013536894</v>
      </c>
      <c r="E79" s="123">
        <v>4.7567892716258477E-2</v>
      </c>
      <c r="F79" s="122">
        <f t="shared" si="20"/>
        <v>1.3039085940699477</v>
      </c>
      <c r="G79" s="122"/>
      <c r="H79" s="101" t="s">
        <v>4</v>
      </c>
      <c r="I79" s="16">
        <v>1</v>
      </c>
      <c r="J79" s="16" t="s">
        <v>170</v>
      </c>
      <c r="K79" s="124">
        <v>42842</v>
      </c>
      <c r="L79" s="16" t="s">
        <v>56</v>
      </c>
      <c r="M79" s="16" t="s">
        <v>171</v>
      </c>
      <c r="N79" s="16" t="s">
        <v>68</v>
      </c>
      <c r="O79" s="16" t="s">
        <v>66</v>
      </c>
      <c r="P79" s="19" t="str">
        <f t="shared" si="21"/>
        <v>CBSW Moka</v>
      </c>
      <c r="Q79" s="20">
        <f t="shared" si="22"/>
        <v>130.39085940699476</v>
      </c>
      <c r="R79" s="19">
        <v>122.6</v>
      </c>
      <c r="S79" s="19" t="e">
        <v>#N/A</v>
      </c>
      <c r="T79" s="19" t="e">
        <f t="shared" si="23"/>
        <v>#N/A</v>
      </c>
      <c r="U79" s="22" t="e">
        <f t="shared" si="24"/>
        <v>#N/A</v>
      </c>
      <c r="V79" s="22" t="str">
        <f t="shared" si="25"/>
        <v>NY</v>
      </c>
      <c r="W79" s="22" t="e">
        <f t="shared" si="26"/>
        <v>#VALUE!</v>
      </c>
      <c r="X79" s="19" t="str">
        <f t="shared" si="27"/>
        <v>CBSWMokaGS.8406</v>
      </c>
      <c r="Y79" s="19" t="str">
        <f t="shared" si="28"/>
        <v>GS.8406</v>
      </c>
      <c r="Z79" s="19" t="e">
        <v>#VALUE!</v>
      </c>
      <c r="AA79" s="19" t="e">
        <f t="shared" si="29"/>
        <v>#VALUE!</v>
      </c>
      <c r="AB79" s="22" t="e">
        <f t="shared" si="30"/>
        <v>#N/A</v>
      </c>
      <c r="AC79" s="23" t="e">
        <v>#VALUE!</v>
      </c>
      <c r="AD79" s="23" t="e">
        <f t="shared" si="31"/>
        <v>#VALUE!</v>
      </c>
      <c r="AE79" s="24" t="e">
        <f t="shared" si="32"/>
        <v>#N/A</v>
      </c>
      <c r="AF79" s="24" t="e">
        <v>#N/A</v>
      </c>
      <c r="AG79" s="24" t="e">
        <f t="shared" si="33"/>
        <v>#N/A</v>
      </c>
      <c r="AH79" s="24" t="e">
        <f t="shared" si="34"/>
        <v>#N/A</v>
      </c>
      <c r="AI79" s="25" t="e">
        <f t="shared" si="35"/>
        <v>#VALUE!</v>
      </c>
      <c r="AJ79" s="25" t="e">
        <f t="shared" si="36"/>
        <v>#VALUE!</v>
      </c>
      <c r="AK79" s="25" t="e">
        <f t="shared" si="37"/>
        <v>#VALUE!</v>
      </c>
      <c r="AL79" s="12">
        <v>20.079999999999998</v>
      </c>
      <c r="AM79" s="12">
        <v>0</v>
      </c>
      <c r="AN79" s="26">
        <v>3.2766000000000002</v>
      </c>
      <c r="AO79" s="125">
        <f t="shared" si="38"/>
        <v>4.6896631984271776E-2</v>
      </c>
      <c r="AP79" s="126"/>
      <c r="AQ79" s="16">
        <v>0</v>
      </c>
      <c r="AT79" s="28">
        <v>0</v>
      </c>
      <c r="AU79" s="28">
        <v>0</v>
      </c>
      <c r="AW79" s="44" t="e">
        <f t="shared" si="39"/>
        <v>#VALUE!</v>
      </c>
    </row>
    <row r="80" spans="1:49" s="28" customFormat="1" hidden="1" x14ac:dyDescent="0.2">
      <c r="A80" s="16">
        <f>ROW()</f>
        <v>80</v>
      </c>
      <c r="B80" s="16" t="s">
        <v>206</v>
      </c>
      <c r="C80" s="16">
        <v>1032</v>
      </c>
      <c r="D80" s="122">
        <v>1.4536690565020018</v>
      </c>
      <c r="E80" s="123">
        <v>5.7050029244223283E-2</v>
      </c>
      <c r="F80" s="122">
        <f t="shared" si="20"/>
        <v>1.5107190857462252</v>
      </c>
      <c r="G80" s="122"/>
      <c r="H80" s="101" t="s">
        <v>4</v>
      </c>
      <c r="I80" s="16">
        <v>1</v>
      </c>
      <c r="J80" s="16" t="s">
        <v>170</v>
      </c>
      <c r="K80" s="124">
        <v>42606</v>
      </c>
      <c r="L80" s="16" t="s">
        <v>56</v>
      </c>
      <c r="M80" s="16" t="s">
        <v>171</v>
      </c>
      <c r="N80" s="16" t="s">
        <v>70</v>
      </c>
      <c r="O80" s="16" t="s">
        <v>58</v>
      </c>
      <c r="P80" s="19" t="str">
        <f t="shared" si="21"/>
        <v>CB1UTZ 17/18</v>
      </c>
      <c r="Q80" s="20">
        <f t="shared" si="22"/>
        <v>151.07190857462251</v>
      </c>
      <c r="R80" s="19">
        <v>122.6</v>
      </c>
      <c r="S80" s="19" t="e">
        <v>#N/A</v>
      </c>
      <c r="T80" s="19" t="e">
        <f t="shared" si="23"/>
        <v>#N/A</v>
      </c>
      <c r="U80" s="22" t="e">
        <f t="shared" si="24"/>
        <v>#N/A</v>
      </c>
      <c r="V80" s="22" t="str">
        <f t="shared" si="25"/>
        <v>NY</v>
      </c>
      <c r="W80" s="22" t="e">
        <f t="shared" si="26"/>
        <v>#VALUE!</v>
      </c>
      <c r="X80" s="19" t="str">
        <f t="shared" si="27"/>
        <v>CB1UTZ17/18GS.7737</v>
      </c>
      <c r="Y80" s="19" t="str">
        <f t="shared" si="28"/>
        <v>GS.7737</v>
      </c>
      <c r="Z80" s="19" t="e">
        <v>#VALUE!</v>
      </c>
      <c r="AA80" s="19" t="e">
        <f t="shared" si="29"/>
        <v>#VALUE!</v>
      </c>
      <c r="AB80" s="22" t="e">
        <f t="shared" si="30"/>
        <v>#N/A</v>
      </c>
      <c r="AC80" s="23" t="e">
        <v>#VALUE!</v>
      </c>
      <c r="AD80" s="23" t="e">
        <f t="shared" si="31"/>
        <v>#VALUE!</v>
      </c>
      <c r="AE80" s="24" t="e">
        <f t="shared" si="32"/>
        <v>#N/A</v>
      </c>
      <c r="AF80" s="24" t="e">
        <v>#N/A</v>
      </c>
      <c r="AG80" s="24" t="e">
        <f t="shared" si="33"/>
        <v>#N/A</v>
      </c>
      <c r="AH80" s="24" t="e">
        <f t="shared" si="34"/>
        <v>#N/A</v>
      </c>
      <c r="AI80" s="25" t="e">
        <f t="shared" si="35"/>
        <v>#VALUE!</v>
      </c>
      <c r="AJ80" s="25" t="e">
        <f t="shared" si="36"/>
        <v>#VALUE!</v>
      </c>
      <c r="AK80" s="25" t="e">
        <f t="shared" si="37"/>
        <v>#VALUE!</v>
      </c>
      <c r="AL80" s="12">
        <v>24.082727272727276</v>
      </c>
      <c r="AM80" s="12">
        <v>0</v>
      </c>
      <c r="AN80" s="26">
        <v>3.2766000000000002</v>
      </c>
      <c r="AO80" s="125">
        <f t="shared" si="38"/>
        <v>5.6244960064077532E-2</v>
      </c>
      <c r="AP80" s="126"/>
      <c r="AQ80" s="16">
        <v>0</v>
      </c>
      <c r="AT80" s="28">
        <v>0</v>
      </c>
      <c r="AU80" s="28">
        <v>0</v>
      </c>
      <c r="AW80" s="44" t="e">
        <f t="shared" si="39"/>
        <v>#VALUE!</v>
      </c>
    </row>
    <row r="81" spans="1:49" s="28" customFormat="1" hidden="1" x14ac:dyDescent="0.2">
      <c r="A81" s="16">
        <f>ROW()</f>
        <v>81</v>
      </c>
      <c r="B81" s="16" t="s">
        <v>207</v>
      </c>
      <c r="C81" s="16">
        <v>162</v>
      </c>
      <c r="D81" s="122">
        <v>1.5052918919286367</v>
      </c>
      <c r="E81" s="123">
        <v>5.6214446920160074E-2</v>
      </c>
      <c r="F81" s="122">
        <f t="shared" si="20"/>
        <v>1.5615063388487966</v>
      </c>
      <c r="G81" s="122"/>
      <c r="H81" s="101" t="s">
        <v>4</v>
      </c>
      <c r="I81" s="16">
        <v>1</v>
      </c>
      <c r="J81" s="16" t="s">
        <v>170</v>
      </c>
      <c r="K81" s="124">
        <v>42641</v>
      </c>
      <c r="L81" s="16" t="s">
        <v>56</v>
      </c>
      <c r="M81" s="16" t="s">
        <v>171</v>
      </c>
      <c r="N81" s="16" t="s">
        <v>70</v>
      </c>
      <c r="O81" s="16" t="s">
        <v>58</v>
      </c>
      <c r="P81" s="19" t="str">
        <f t="shared" si="21"/>
        <v>CB1UTZ 17/18</v>
      </c>
      <c r="Q81" s="20">
        <f t="shared" si="22"/>
        <v>156.15063388487965</v>
      </c>
      <c r="R81" s="19">
        <v>122.6</v>
      </c>
      <c r="S81" s="19" t="e">
        <v>#N/A</v>
      </c>
      <c r="T81" s="19" t="e">
        <f t="shared" si="23"/>
        <v>#N/A</v>
      </c>
      <c r="U81" s="22" t="e">
        <f t="shared" si="24"/>
        <v>#N/A</v>
      </c>
      <c r="V81" s="22" t="str">
        <f t="shared" si="25"/>
        <v>NY</v>
      </c>
      <c r="W81" s="22" t="e">
        <f t="shared" si="26"/>
        <v>#VALUE!</v>
      </c>
      <c r="X81" s="19" t="str">
        <f t="shared" si="27"/>
        <v>CB1UTZ17/18GS.7857</v>
      </c>
      <c r="Y81" s="19" t="str">
        <f t="shared" si="28"/>
        <v>GS.7857</v>
      </c>
      <c r="Z81" s="19" t="e">
        <v>#VALUE!</v>
      </c>
      <c r="AA81" s="19" t="e">
        <f t="shared" si="29"/>
        <v>#VALUE!</v>
      </c>
      <c r="AB81" s="22" t="e">
        <f t="shared" si="30"/>
        <v>#N/A</v>
      </c>
      <c r="AC81" s="23" t="e">
        <v>#VALUE!</v>
      </c>
      <c r="AD81" s="23" t="e">
        <f t="shared" si="31"/>
        <v>#VALUE!</v>
      </c>
      <c r="AE81" s="24" t="e">
        <f t="shared" si="32"/>
        <v>#N/A</v>
      </c>
      <c r="AF81" s="24" t="e">
        <v>#N/A</v>
      </c>
      <c r="AG81" s="24" t="e">
        <f t="shared" si="33"/>
        <v>#N/A</v>
      </c>
      <c r="AH81" s="24" t="e">
        <f t="shared" si="34"/>
        <v>#N/A</v>
      </c>
      <c r="AI81" s="25" t="e">
        <f t="shared" si="35"/>
        <v>#VALUE!</v>
      </c>
      <c r="AJ81" s="25" t="e">
        <f t="shared" si="36"/>
        <v>#VALUE!</v>
      </c>
      <c r="AK81" s="25" t="e">
        <f t="shared" si="37"/>
        <v>#VALUE!</v>
      </c>
      <c r="AL81" s="12">
        <v>23.730000000000004</v>
      </c>
      <c r="AM81" s="12">
        <v>0</v>
      </c>
      <c r="AN81" s="26">
        <v>3.2766000000000002</v>
      </c>
      <c r="AO81" s="125">
        <f t="shared" si="38"/>
        <v>5.5421169172647916E-2</v>
      </c>
      <c r="AP81" s="126"/>
      <c r="AQ81" s="16">
        <v>0</v>
      </c>
      <c r="AT81" s="28">
        <v>0</v>
      </c>
      <c r="AU81" s="28">
        <v>0</v>
      </c>
      <c r="AW81" s="44" t="e">
        <f t="shared" si="39"/>
        <v>#VALUE!</v>
      </c>
    </row>
    <row r="82" spans="1:49" s="28" customFormat="1" hidden="1" x14ac:dyDescent="0.2">
      <c r="A82" s="16">
        <f>ROW()</f>
        <v>82</v>
      </c>
      <c r="B82" s="16" t="s">
        <v>208</v>
      </c>
      <c r="C82" s="16">
        <v>156</v>
      </c>
      <c r="D82" s="122">
        <v>1.3930653258525381</v>
      </c>
      <c r="E82" s="123">
        <v>4.813239672659974E-2</v>
      </c>
      <c r="F82" s="122">
        <f t="shared" si="20"/>
        <v>1.4411977225791377</v>
      </c>
      <c r="G82" s="122"/>
      <c r="H82" s="101" t="s">
        <v>4</v>
      </c>
      <c r="I82" s="16">
        <v>1</v>
      </c>
      <c r="J82" s="16" t="s">
        <v>170</v>
      </c>
      <c r="K82" s="124">
        <v>42612</v>
      </c>
      <c r="L82" s="16" t="s">
        <v>56</v>
      </c>
      <c r="M82" s="16" t="s">
        <v>171</v>
      </c>
      <c r="N82" s="16" t="s">
        <v>70</v>
      </c>
      <c r="O82" s="16" t="s">
        <v>58</v>
      </c>
      <c r="P82" s="19" t="str">
        <f t="shared" si="21"/>
        <v>CB1UTZ 17/18</v>
      </c>
      <c r="Q82" s="20">
        <f t="shared" si="22"/>
        <v>144.11977225791378</v>
      </c>
      <c r="R82" s="19">
        <v>122.6</v>
      </c>
      <c r="S82" s="19" t="e">
        <v>#N/A</v>
      </c>
      <c r="T82" s="19" t="e">
        <f t="shared" si="23"/>
        <v>#N/A</v>
      </c>
      <c r="U82" s="22" t="e">
        <f t="shared" si="24"/>
        <v>#N/A</v>
      </c>
      <c r="V82" s="22" t="str">
        <f t="shared" si="25"/>
        <v>NY</v>
      </c>
      <c r="W82" s="22" t="e">
        <f t="shared" si="26"/>
        <v>#VALUE!</v>
      </c>
      <c r="X82" s="19" t="str">
        <f t="shared" si="27"/>
        <v>CB1UTZ17/18GS.7799</v>
      </c>
      <c r="Y82" s="19" t="str">
        <f t="shared" si="28"/>
        <v>GS.7799</v>
      </c>
      <c r="Z82" s="19" t="e">
        <v>#VALUE!</v>
      </c>
      <c r="AA82" s="19" t="e">
        <f t="shared" si="29"/>
        <v>#VALUE!</v>
      </c>
      <c r="AB82" s="22" t="e">
        <f t="shared" si="30"/>
        <v>#N/A</v>
      </c>
      <c r="AC82" s="23" t="e">
        <v>#VALUE!</v>
      </c>
      <c r="AD82" s="23" t="e">
        <f t="shared" si="31"/>
        <v>#VALUE!</v>
      </c>
      <c r="AE82" s="24" t="e">
        <f t="shared" si="32"/>
        <v>#N/A</v>
      </c>
      <c r="AF82" s="24" t="e">
        <v>#N/A</v>
      </c>
      <c r="AG82" s="24" t="e">
        <f t="shared" si="33"/>
        <v>#N/A</v>
      </c>
      <c r="AH82" s="24" t="e">
        <f t="shared" si="34"/>
        <v>#N/A</v>
      </c>
      <c r="AI82" s="25" t="e">
        <f t="shared" si="35"/>
        <v>#VALUE!</v>
      </c>
      <c r="AJ82" s="25" t="e">
        <f t="shared" si="36"/>
        <v>#VALUE!</v>
      </c>
      <c r="AK82" s="25" t="e">
        <f t="shared" si="37"/>
        <v>#VALUE!</v>
      </c>
      <c r="AL82" s="12">
        <v>20.318296041308091</v>
      </c>
      <c r="AM82" s="12">
        <v>0</v>
      </c>
      <c r="AN82" s="26">
        <v>3.2766000000000002</v>
      </c>
      <c r="AO82" s="125">
        <f t="shared" si="38"/>
        <v>4.7453169920154976E-2</v>
      </c>
      <c r="AP82" s="126"/>
      <c r="AQ82" s="16">
        <v>0</v>
      </c>
      <c r="AT82" s="28">
        <v>0</v>
      </c>
      <c r="AU82" s="28">
        <v>0</v>
      </c>
      <c r="AW82" s="44" t="e">
        <f t="shared" si="39"/>
        <v>#VALUE!</v>
      </c>
    </row>
    <row r="83" spans="1:49" s="28" customFormat="1" hidden="1" x14ac:dyDescent="0.2">
      <c r="A83" s="16">
        <f>ROW()</f>
        <v>83</v>
      </c>
      <c r="B83" s="16" t="s">
        <v>209</v>
      </c>
      <c r="C83" s="16">
        <v>254</v>
      </c>
      <c r="D83" s="122">
        <v>1.5271299364582707</v>
      </c>
      <c r="E83" s="123">
        <v>5.0529041416224774E-2</v>
      </c>
      <c r="F83" s="122">
        <f t="shared" si="20"/>
        <v>1.5776589778744954</v>
      </c>
      <c r="G83" s="122"/>
      <c r="H83" s="101" t="s">
        <v>4</v>
      </c>
      <c r="I83" s="16">
        <v>1</v>
      </c>
      <c r="J83" s="16" t="s">
        <v>170</v>
      </c>
      <c r="K83" s="124">
        <v>42675</v>
      </c>
      <c r="L83" s="16" t="s">
        <v>56</v>
      </c>
      <c r="M83" s="16" t="s">
        <v>171</v>
      </c>
      <c r="N83" s="16" t="s">
        <v>70</v>
      </c>
      <c r="O83" s="16" t="s">
        <v>58</v>
      </c>
      <c r="P83" s="19" t="str">
        <f t="shared" si="21"/>
        <v>CB1UTZ 17/18</v>
      </c>
      <c r="Q83" s="20">
        <f t="shared" si="22"/>
        <v>157.76589778744955</v>
      </c>
      <c r="R83" s="19">
        <v>122.6</v>
      </c>
      <c r="S83" s="19" t="e">
        <v>#N/A</v>
      </c>
      <c r="T83" s="19" t="e">
        <f t="shared" si="23"/>
        <v>#N/A</v>
      </c>
      <c r="U83" s="22" t="e">
        <f t="shared" si="24"/>
        <v>#N/A</v>
      </c>
      <c r="V83" s="22" t="str">
        <f t="shared" si="25"/>
        <v>NY</v>
      </c>
      <c r="W83" s="22" t="e">
        <f t="shared" si="26"/>
        <v>#VALUE!</v>
      </c>
      <c r="X83" s="19" t="str">
        <f t="shared" si="27"/>
        <v>CB1UTZ17/18GS.7871</v>
      </c>
      <c r="Y83" s="19" t="str">
        <f t="shared" si="28"/>
        <v>GS.7871</v>
      </c>
      <c r="Z83" s="19" t="e">
        <v>#VALUE!</v>
      </c>
      <c r="AA83" s="19" t="e">
        <f t="shared" si="29"/>
        <v>#VALUE!</v>
      </c>
      <c r="AB83" s="22" t="e">
        <f t="shared" si="30"/>
        <v>#N/A</v>
      </c>
      <c r="AC83" s="23" t="e">
        <v>#VALUE!</v>
      </c>
      <c r="AD83" s="23" t="e">
        <f t="shared" si="31"/>
        <v>#VALUE!</v>
      </c>
      <c r="AE83" s="24" t="e">
        <f t="shared" si="32"/>
        <v>#N/A</v>
      </c>
      <c r="AF83" s="24" t="e">
        <v>#N/A</v>
      </c>
      <c r="AG83" s="24" t="e">
        <f t="shared" si="33"/>
        <v>#N/A</v>
      </c>
      <c r="AH83" s="24" t="e">
        <f t="shared" si="34"/>
        <v>#N/A</v>
      </c>
      <c r="AI83" s="25" t="e">
        <f t="shared" si="35"/>
        <v>#VALUE!</v>
      </c>
      <c r="AJ83" s="25" t="e">
        <f t="shared" si="36"/>
        <v>#VALUE!</v>
      </c>
      <c r="AK83" s="25" t="e">
        <f t="shared" si="37"/>
        <v>#VALUE!</v>
      </c>
      <c r="AL83" s="12">
        <v>21.330000000000002</v>
      </c>
      <c r="AM83" s="12">
        <v>0</v>
      </c>
      <c r="AN83" s="26">
        <v>3.2766000000000002</v>
      </c>
      <c r="AO83" s="125">
        <f t="shared" si="38"/>
        <v>4.981599403508552E-2</v>
      </c>
      <c r="AP83" s="126"/>
      <c r="AQ83" s="16">
        <v>0</v>
      </c>
      <c r="AT83" s="28">
        <v>0</v>
      </c>
      <c r="AU83" s="28">
        <v>0</v>
      </c>
      <c r="AW83" s="44" t="e">
        <f t="shared" si="39"/>
        <v>#VALUE!</v>
      </c>
    </row>
    <row r="84" spans="1:49" s="28" customFormat="1" hidden="1" x14ac:dyDescent="0.2">
      <c r="A84" s="16">
        <f>ROW()</f>
        <v>84</v>
      </c>
      <c r="B84" s="16" t="s">
        <v>210</v>
      </c>
      <c r="C84" s="16">
        <v>968</v>
      </c>
      <c r="D84" s="122">
        <v>1.528282598636538</v>
      </c>
      <c r="E84" s="123">
        <v>5.7200651437606415E-2</v>
      </c>
      <c r="F84" s="122">
        <f t="shared" si="20"/>
        <v>1.5854832500741445</v>
      </c>
      <c r="G84" s="122"/>
      <c r="H84" s="101" t="s">
        <v>4</v>
      </c>
      <c r="I84" s="16">
        <v>1</v>
      </c>
      <c r="J84" s="16" t="s">
        <v>192</v>
      </c>
      <c r="K84" s="124">
        <v>42783</v>
      </c>
      <c r="L84" s="16" t="s">
        <v>56</v>
      </c>
      <c r="M84" s="16" t="s">
        <v>171</v>
      </c>
      <c r="N84" s="16" t="s">
        <v>70</v>
      </c>
      <c r="O84" s="16" t="s">
        <v>58</v>
      </c>
      <c r="P84" s="19" t="str">
        <f t="shared" si="21"/>
        <v>CB1UTZ 17/18</v>
      </c>
      <c r="Q84" s="20">
        <f t="shared" si="22"/>
        <v>158.54832500741446</v>
      </c>
      <c r="R84" s="19">
        <v>122.6</v>
      </c>
      <c r="S84" s="19" t="e">
        <v>#N/A</v>
      </c>
      <c r="T84" s="19" t="e">
        <f t="shared" si="23"/>
        <v>#N/A</v>
      </c>
      <c r="U84" s="22" t="e">
        <f t="shared" si="24"/>
        <v>#N/A</v>
      </c>
      <c r="V84" s="22" t="str">
        <f t="shared" si="25"/>
        <v>NY</v>
      </c>
      <c r="W84" s="22" t="e">
        <f t="shared" si="26"/>
        <v>#VALUE!</v>
      </c>
      <c r="X84" s="19" t="str">
        <f t="shared" si="27"/>
        <v>CB1UTZ17/18GS.7979</v>
      </c>
      <c r="Y84" s="19" t="str">
        <f t="shared" si="28"/>
        <v>GS.7979</v>
      </c>
      <c r="Z84" s="19" t="e">
        <v>#VALUE!</v>
      </c>
      <c r="AA84" s="19" t="e">
        <f t="shared" si="29"/>
        <v>#VALUE!</v>
      </c>
      <c r="AB84" s="22" t="e">
        <f t="shared" si="30"/>
        <v>#N/A</v>
      </c>
      <c r="AC84" s="23" t="e">
        <v>#VALUE!</v>
      </c>
      <c r="AD84" s="23" t="e">
        <f t="shared" si="31"/>
        <v>#VALUE!</v>
      </c>
      <c r="AE84" s="24" t="e">
        <f t="shared" si="32"/>
        <v>#N/A</v>
      </c>
      <c r="AF84" s="24" t="e">
        <v>#N/A</v>
      </c>
      <c r="AG84" s="24" t="e">
        <f t="shared" si="33"/>
        <v>#N/A</v>
      </c>
      <c r="AH84" s="24" t="e">
        <f t="shared" si="34"/>
        <v>#N/A</v>
      </c>
      <c r="AI84" s="25" t="e">
        <f t="shared" si="35"/>
        <v>#VALUE!</v>
      </c>
      <c r="AJ84" s="25" t="e">
        <f t="shared" si="36"/>
        <v>#VALUE!</v>
      </c>
      <c r="AK84" s="25" t="e">
        <f t="shared" si="37"/>
        <v>#VALUE!</v>
      </c>
      <c r="AL84" s="12">
        <v>24.14630994310485</v>
      </c>
      <c r="AM84" s="12">
        <v>0</v>
      </c>
      <c r="AN84" s="26">
        <v>3.2766000000000002</v>
      </c>
      <c r="AO84" s="125">
        <f t="shared" si="38"/>
        <v>5.6393456732069268E-2</v>
      </c>
      <c r="AP84" s="126"/>
      <c r="AQ84" s="16">
        <v>0</v>
      </c>
      <c r="AT84" s="28">
        <v>0</v>
      </c>
      <c r="AU84" s="28">
        <v>0</v>
      </c>
      <c r="AW84" s="44" t="e">
        <f t="shared" si="39"/>
        <v>#VALUE!</v>
      </c>
    </row>
    <row r="85" spans="1:49" s="28" customFormat="1" hidden="1" x14ac:dyDescent="0.2">
      <c r="A85" s="16">
        <f>ROW()</f>
        <v>85</v>
      </c>
      <c r="B85" s="16" t="s">
        <v>211</v>
      </c>
      <c r="C85" s="16">
        <v>691</v>
      </c>
      <c r="D85" s="122">
        <v>1.5741676746295736</v>
      </c>
      <c r="E85" s="123">
        <v>6.7241095816591864E-2</v>
      </c>
      <c r="F85" s="122">
        <f t="shared" si="20"/>
        <v>1.6414087704461655</v>
      </c>
      <c r="G85" s="122"/>
      <c r="H85" s="101" t="s">
        <v>4</v>
      </c>
      <c r="I85" s="16">
        <v>1</v>
      </c>
      <c r="J85" s="16" t="s">
        <v>188</v>
      </c>
      <c r="K85" s="124">
        <v>42905</v>
      </c>
      <c r="L85" s="16" t="s">
        <v>56</v>
      </c>
      <c r="M85" s="16" t="s">
        <v>171</v>
      </c>
      <c r="N85" s="16" t="s">
        <v>70</v>
      </c>
      <c r="O85" s="16" t="s">
        <v>58</v>
      </c>
      <c r="P85" s="19" t="str">
        <f t="shared" si="21"/>
        <v>CB1UTZ 17/18</v>
      </c>
      <c r="Q85" s="20">
        <f t="shared" si="22"/>
        <v>164.14087704461656</v>
      </c>
      <c r="R85" s="19">
        <v>122.6</v>
      </c>
      <c r="S85" s="19" t="e">
        <v>#N/A</v>
      </c>
      <c r="T85" s="19" t="e">
        <f t="shared" si="23"/>
        <v>#N/A</v>
      </c>
      <c r="U85" s="22" t="e">
        <f t="shared" si="24"/>
        <v>#N/A</v>
      </c>
      <c r="V85" s="22" t="str">
        <f t="shared" si="25"/>
        <v>NY</v>
      </c>
      <c r="W85" s="22" t="e">
        <f t="shared" si="26"/>
        <v>#VALUE!</v>
      </c>
      <c r="X85" s="19" t="str">
        <f t="shared" si="27"/>
        <v>CB1UTZ17/18GS.8098</v>
      </c>
      <c r="Y85" s="19" t="str">
        <f t="shared" si="28"/>
        <v>GS.8098</v>
      </c>
      <c r="Z85" s="19" t="e">
        <v>#VALUE!</v>
      </c>
      <c r="AA85" s="19" t="e">
        <f t="shared" si="29"/>
        <v>#VALUE!</v>
      </c>
      <c r="AB85" s="22" t="e">
        <f t="shared" si="30"/>
        <v>#N/A</v>
      </c>
      <c r="AC85" s="23" t="e">
        <v>#VALUE!</v>
      </c>
      <c r="AD85" s="23" t="e">
        <f t="shared" si="31"/>
        <v>#VALUE!</v>
      </c>
      <c r="AE85" s="24" t="e">
        <f t="shared" si="32"/>
        <v>#N/A</v>
      </c>
      <c r="AF85" s="24" t="e">
        <v>#N/A</v>
      </c>
      <c r="AG85" s="24" t="e">
        <f t="shared" si="33"/>
        <v>#N/A</v>
      </c>
      <c r="AH85" s="24" t="e">
        <f t="shared" si="34"/>
        <v>#N/A</v>
      </c>
      <c r="AI85" s="25" t="e">
        <f t="shared" si="35"/>
        <v>#VALUE!</v>
      </c>
      <c r="AJ85" s="25" t="e">
        <f t="shared" si="36"/>
        <v>#VALUE!</v>
      </c>
      <c r="AK85" s="25" t="e">
        <f t="shared" si="37"/>
        <v>#VALUE!</v>
      </c>
      <c r="AL85" s="12">
        <v>28.384717650855109</v>
      </c>
      <c r="AM85" s="12">
        <v>0</v>
      </c>
      <c r="AN85" s="26">
        <v>3.2766000000000002</v>
      </c>
      <c r="AO85" s="125">
        <f t="shared" si="38"/>
        <v>6.6292214026375293E-2</v>
      </c>
      <c r="AP85" s="126"/>
      <c r="AQ85" s="16">
        <v>0</v>
      </c>
      <c r="AT85" s="28">
        <v>178</v>
      </c>
      <c r="AU85" s="28">
        <v>-10240.270764976551</v>
      </c>
      <c r="AW85" s="44" t="e">
        <f t="shared" si="39"/>
        <v>#VALUE!</v>
      </c>
    </row>
    <row r="86" spans="1:49" s="28" customFormat="1" hidden="1" x14ac:dyDescent="0.2">
      <c r="A86" s="16">
        <f>ROW()</f>
        <v>86</v>
      </c>
      <c r="B86" s="16" t="s">
        <v>212</v>
      </c>
      <c r="C86" s="16">
        <v>0</v>
      </c>
      <c r="D86" s="122">
        <v>1.2364563779881617</v>
      </c>
      <c r="E86" s="123">
        <v>4.7735610417346537E-2</v>
      </c>
      <c r="F86" s="122">
        <f t="shared" si="20"/>
        <v>1.2841919884055082</v>
      </c>
      <c r="G86" s="122"/>
      <c r="H86" s="101" t="s">
        <v>4</v>
      </c>
      <c r="I86" s="16">
        <v>1</v>
      </c>
      <c r="J86" s="16" t="s">
        <v>170</v>
      </c>
      <c r="K86" s="124">
        <v>42752</v>
      </c>
      <c r="L86" s="16" t="s">
        <v>56</v>
      </c>
      <c r="M86" s="16" t="s">
        <v>171</v>
      </c>
      <c r="N86" s="16" t="s">
        <v>70</v>
      </c>
      <c r="O86" s="16" t="s">
        <v>58</v>
      </c>
      <c r="P86" s="19" t="str">
        <f t="shared" si="21"/>
        <v>CB1UTZ 17/18</v>
      </c>
      <c r="Q86" s="20">
        <f t="shared" si="22"/>
        <v>128.41919884055082</v>
      </c>
      <c r="R86" s="19">
        <v>122.6</v>
      </c>
      <c r="S86" s="19" t="e">
        <v>#N/A</v>
      </c>
      <c r="T86" s="19" t="e">
        <f t="shared" si="23"/>
        <v>#N/A</v>
      </c>
      <c r="U86" s="22" t="e">
        <f t="shared" si="24"/>
        <v>#N/A</v>
      </c>
      <c r="V86" s="22" t="str">
        <f t="shared" si="25"/>
        <v>NY</v>
      </c>
      <c r="W86" s="22" t="e">
        <f t="shared" si="26"/>
        <v>#VALUE!</v>
      </c>
      <c r="X86" s="19" t="str">
        <f t="shared" si="27"/>
        <v>CB1UTZ17/18GS.8159</v>
      </c>
      <c r="Y86" s="19" t="str">
        <f t="shared" si="28"/>
        <v>GS.8159</v>
      </c>
      <c r="Z86" s="19" t="e">
        <v>#VALUE!</v>
      </c>
      <c r="AA86" s="19" t="e">
        <f t="shared" si="29"/>
        <v>#VALUE!</v>
      </c>
      <c r="AB86" s="22" t="e">
        <f t="shared" si="30"/>
        <v>#N/A</v>
      </c>
      <c r="AC86" s="23" t="e">
        <v>#VALUE!</v>
      </c>
      <c r="AD86" s="23" t="e">
        <f t="shared" si="31"/>
        <v>#VALUE!</v>
      </c>
      <c r="AE86" s="24" t="e">
        <f t="shared" si="32"/>
        <v>#N/A</v>
      </c>
      <c r="AF86" s="24" t="e">
        <v>#N/A</v>
      </c>
      <c r="AG86" s="24" t="e">
        <f t="shared" si="33"/>
        <v>#N/A</v>
      </c>
      <c r="AH86" s="24" t="e">
        <f t="shared" si="34"/>
        <v>#N/A</v>
      </c>
      <c r="AI86" s="25" t="e">
        <f t="shared" si="35"/>
        <v>#VALUE!</v>
      </c>
      <c r="AJ86" s="25" t="e">
        <f t="shared" si="36"/>
        <v>#VALUE!</v>
      </c>
      <c r="AK86" s="25" t="e">
        <f t="shared" si="37"/>
        <v>#VALUE!</v>
      </c>
      <c r="AL86" s="12">
        <v>20.150799256505582</v>
      </c>
      <c r="AM86" s="12">
        <v>0</v>
      </c>
      <c r="AN86" s="26">
        <v>3.2766000000000002</v>
      </c>
      <c r="AO86" s="125">
        <f t="shared" si="38"/>
        <v>4.7061982914406365E-2</v>
      </c>
      <c r="AP86" s="126"/>
      <c r="AQ86" s="16">
        <v>0</v>
      </c>
      <c r="AT86" s="28">
        <v>0</v>
      </c>
      <c r="AU86" s="28">
        <v>0</v>
      </c>
      <c r="AW86" s="44" t="e">
        <f t="shared" si="39"/>
        <v>#VALUE!</v>
      </c>
    </row>
    <row r="87" spans="1:49" s="28" customFormat="1" hidden="1" x14ac:dyDescent="0.2">
      <c r="A87" s="16">
        <f>ROW()</f>
        <v>87</v>
      </c>
      <c r="B87" s="16" t="s">
        <v>213</v>
      </c>
      <c r="C87" s="16">
        <v>789</v>
      </c>
      <c r="D87" s="122">
        <v>1.0701854797582599</v>
      </c>
      <c r="E87" s="123">
        <v>5.002349171173405E-2</v>
      </c>
      <c r="F87" s="122">
        <f t="shared" si="20"/>
        <v>1.1202089714699941</v>
      </c>
      <c r="G87" s="122"/>
      <c r="H87" s="101" t="s">
        <v>4</v>
      </c>
      <c r="I87" s="16">
        <v>1</v>
      </c>
      <c r="J87" s="16" t="s">
        <v>170</v>
      </c>
      <c r="K87" s="124">
        <v>42642</v>
      </c>
      <c r="L87" s="16" t="s">
        <v>56</v>
      </c>
      <c r="M87" s="16" t="s">
        <v>171</v>
      </c>
      <c r="N87" s="16" t="s">
        <v>71</v>
      </c>
      <c r="O87" s="16" t="s">
        <v>58</v>
      </c>
      <c r="P87" s="19" t="str">
        <f t="shared" si="21"/>
        <v>CB1RF 17/18</v>
      </c>
      <c r="Q87" s="20">
        <f t="shared" si="22"/>
        <v>112.0208971469994</v>
      </c>
      <c r="R87" s="19">
        <v>122.6</v>
      </c>
      <c r="S87" s="19" t="e">
        <v>#N/A</v>
      </c>
      <c r="T87" s="19" t="e">
        <f t="shared" si="23"/>
        <v>#N/A</v>
      </c>
      <c r="U87" s="22" t="e">
        <f t="shared" si="24"/>
        <v>#N/A</v>
      </c>
      <c r="V87" s="22" t="str">
        <f t="shared" si="25"/>
        <v>NY</v>
      </c>
      <c r="W87" s="22" t="e">
        <f t="shared" si="26"/>
        <v>#VALUE!</v>
      </c>
      <c r="X87" s="19" t="str">
        <f t="shared" si="27"/>
        <v>CB1RF17/18GS.7800</v>
      </c>
      <c r="Y87" s="19" t="str">
        <f t="shared" si="28"/>
        <v>GS.7800</v>
      </c>
      <c r="Z87" s="19" t="e">
        <v>#VALUE!</v>
      </c>
      <c r="AA87" s="19" t="e">
        <f t="shared" si="29"/>
        <v>#VALUE!</v>
      </c>
      <c r="AB87" s="22" t="e">
        <f t="shared" si="30"/>
        <v>#N/A</v>
      </c>
      <c r="AC87" s="23" t="e">
        <v>#VALUE!</v>
      </c>
      <c r="AD87" s="23" t="e">
        <f t="shared" si="31"/>
        <v>#VALUE!</v>
      </c>
      <c r="AE87" s="24" t="e">
        <f t="shared" si="32"/>
        <v>#N/A</v>
      </c>
      <c r="AF87" s="24" t="e">
        <v>#N/A</v>
      </c>
      <c r="AG87" s="24" t="e">
        <f t="shared" si="33"/>
        <v>#N/A</v>
      </c>
      <c r="AH87" s="24" t="e">
        <f t="shared" si="34"/>
        <v>#N/A</v>
      </c>
      <c r="AI87" s="25" t="e">
        <f t="shared" si="35"/>
        <v>#VALUE!</v>
      </c>
      <c r="AJ87" s="25" t="e">
        <f t="shared" si="36"/>
        <v>#VALUE!</v>
      </c>
      <c r="AK87" s="25" t="e">
        <f t="shared" si="37"/>
        <v>#VALUE!</v>
      </c>
      <c r="AL87" s="12">
        <v>21.116590544871794</v>
      </c>
      <c r="AM87" s="12">
        <v>0</v>
      </c>
      <c r="AN87" s="26">
        <v>3.2766000000000002</v>
      </c>
      <c r="AO87" s="125">
        <f t="shared" si="38"/>
        <v>4.9317578463416632E-2</v>
      </c>
      <c r="AP87" s="126"/>
      <c r="AQ87" s="16">
        <v>0</v>
      </c>
      <c r="AT87" s="28">
        <v>0</v>
      </c>
      <c r="AU87" s="28">
        <v>0</v>
      </c>
      <c r="AW87" s="44" t="e">
        <f t="shared" si="39"/>
        <v>#VALUE!</v>
      </c>
    </row>
    <row r="88" spans="1:49" s="28" customFormat="1" hidden="1" x14ac:dyDescent="0.2">
      <c r="A88" s="16">
        <f>ROW()</f>
        <v>88</v>
      </c>
      <c r="B88" s="16" t="s">
        <v>214</v>
      </c>
      <c r="C88" s="16">
        <v>156</v>
      </c>
      <c r="D88" s="122">
        <v>1.4260623180135739</v>
      </c>
      <c r="E88" s="123">
        <v>5.6214446920160074E-2</v>
      </c>
      <c r="F88" s="122">
        <f t="shared" si="20"/>
        <v>1.4822767649337338</v>
      </c>
      <c r="G88" s="122"/>
      <c r="H88" s="101" t="s">
        <v>4</v>
      </c>
      <c r="I88" s="16">
        <v>1</v>
      </c>
      <c r="J88" s="16" t="s">
        <v>192</v>
      </c>
      <c r="K88" s="124">
        <v>42726</v>
      </c>
      <c r="L88" s="16" t="s">
        <v>56</v>
      </c>
      <c r="M88" s="16" t="s">
        <v>171</v>
      </c>
      <c r="N88" s="16" t="s">
        <v>71</v>
      </c>
      <c r="O88" s="16" t="s">
        <v>58</v>
      </c>
      <c r="P88" s="19" t="str">
        <f t="shared" si="21"/>
        <v>CB1RF 17/18</v>
      </c>
      <c r="Q88" s="20">
        <f t="shared" si="22"/>
        <v>148.22767649337339</v>
      </c>
      <c r="R88" s="19">
        <v>122.6</v>
      </c>
      <c r="S88" s="19" t="e">
        <v>#N/A</v>
      </c>
      <c r="T88" s="19" t="e">
        <f t="shared" si="23"/>
        <v>#N/A</v>
      </c>
      <c r="U88" s="22" t="e">
        <f t="shared" si="24"/>
        <v>#N/A</v>
      </c>
      <c r="V88" s="22" t="str">
        <f t="shared" si="25"/>
        <v>NY</v>
      </c>
      <c r="W88" s="22" t="e">
        <f t="shared" si="26"/>
        <v>#VALUE!</v>
      </c>
      <c r="X88" s="19" t="str">
        <f t="shared" si="27"/>
        <v>CB1RF17/18GS.7956</v>
      </c>
      <c r="Y88" s="19" t="str">
        <f t="shared" si="28"/>
        <v>GS.7956</v>
      </c>
      <c r="Z88" s="19" t="e">
        <v>#VALUE!</v>
      </c>
      <c r="AA88" s="19" t="e">
        <f t="shared" si="29"/>
        <v>#VALUE!</v>
      </c>
      <c r="AB88" s="22" t="e">
        <f t="shared" si="30"/>
        <v>#N/A</v>
      </c>
      <c r="AC88" s="23" t="e">
        <v>#VALUE!</v>
      </c>
      <c r="AD88" s="23" t="e">
        <f t="shared" si="31"/>
        <v>#VALUE!</v>
      </c>
      <c r="AE88" s="24" t="e">
        <f t="shared" si="32"/>
        <v>#N/A</v>
      </c>
      <c r="AF88" s="24" t="e">
        <v>#N/A</v>
      </c>
      <c r="AG88" s="24" t="e">
        <f t="shared" si="33"/>
        <v>#N/A</v>
      </c>
      <c r="AH88" s="24" t="e">
        <f t="shared" si="34"/>
        <v>#N/A</v>
      </c>
      <c r="AI88" s="25" t="e">
        <f t="shared" si="35"/>
        <v>#VALUE!</v>
      </c>
      <c r="AJ88" s="25" t="e">
        <f t="shared" si="36"/>
        <v>#VALUE!</v>
      </c>
      <c r="AK88" s="25" t="e">
        <f t="shared" si="37"/>
        <v>#VALUE!</v>
      </c>
      <c r="AL88" s="12">
        <v>23.730000000000004</v>
      </c>
      <c r="AM88" s="12">
        <v>0</v>
      </c>
      <c r="AN88" s="26">
        <v>3.2766000000000002</v>
      </c>
      <c r="AO88" s="125">
        <f t="shared" si="38"/>
        <v>5.5421169172647916E-2</v>
      </c>
      <c r="AP88" s="126"/>
      <c r="AQ88" s="16">
        <v>0</v>
      </c>
      <c r="AT88" s="28">
        <v>0</v>
      </c>
      <c r="AU88" s="28">
        <v>0</v>
      </c>
      <c r="AW88" s="44" t="e">
        <f t="shared" si="39"/>
        <v>#VALUE!</v>
      </c>
    </row>
    <row r="89" spans="1:49" s="28" customFormat="1" hidden="1" x14ac:dyDescent="0.2">
      <c r="A89" s="16">
        <f>ROW()</f>
        <v>89</v>
      </c>
      <c r="B89" s="16" t="s">
        <v>215</v>
      </c>
      <c r="C89" s="16">
        <v>411</v>
      </c>
      <c r="D89" s="122">
        <v>1.5168320324843725</v>
      </c>
      <c r="E89" s="123">
        <v>5.8740897504823884E-2</v>
      </c>
      <c r="F89" s="122">
        <f t="shared" si="20"/>
        <v>1.5755729299891963</v>
      </c>
      <c r="G89" s="122"/>
      <c r="H89" s="101" t="s">
        <v>4</v>
      </c>
      <c r="I89" s="16">
        <v>1</v>
      </c>
      <c r="J89" s="16" t="s">
        <v>216</v>
      </c>
      <c r="K89" s="124">
        <v>42724</v>
      </c>
      <c r="L89" s="16" t="s">
        <v>56</v>
      </c>
      <c r="M89" s="16" t="s">
        <v>171</v>
      </c>
      <c r="N89" s="16" t="s">
        <v>71</v>
      </c>
      <c r="O89" s="16" t="s">
        <v>58</v>
      </c>
      <c r="P89" s="19" t="str">
        <f t="shared" si="21"/>
        <v>CB1RF 17/18</v>
      </c>
      <c r="Q89" s="20">
        <f t="shared" si="22"/>
        <v>157.55729299891962</v>
      </c>
      <c r="R89" s="19">
        <v>122.6</v>
      </c>
      <c r="S89" s="19" t="e">
        <v>#N/A</v>
      </c>
      <c r="T89" s="19" t="e">
        <f t="shared" si="23"/>
        <v>#N/A</v>
      </c>
      <c r="U89" s="22" t="e">
        <f t="shared" si="24"/>
        <v>#N/A</v>
      </c>
      <c r="V89" s="22" t="str">
        <f t="shared" si="25"/>
        <v>NY</v>
      </c>
      <c r="W89" s="22" t="e">
        <f t="shared" si="26"/>
        <v>#VALUE!</v>
      </c>
      <c r="X89" s="19" t="str">
        <f t="shared" si="27"/>
        <v>CB1RF17/18GS.7984</v>
      </c>
      <c r="Y89" s="19" t="str">
        <f t="shared" si="28"/>
        <v>GS.7984</v>
      </c>
      <c r="Z89" s="19" t="e">
        <v>#VALUE!</v>
      </c>
      <c r="AA89" s="19" t="e">
        <f t="shared" si="29"/>
        <v>#VALUE!</v>
      </c>
      <c r="AB89" s="22" t="e">
        <f t="shared" si="30"/>
        <v>#N/A</v>
      </c>
      <c r="AC89" s="23" t="e">
        <v>#VALUE!</v>
      </c>
      <c r="AD89" s="23" t="e">
        <f t="shared" si="31"/>
        <v>#VALUE!</v>
      </c>
      <c r="AE89" s="24" t="e">
        <f t="shared" si="32"/>
        <v>#N/A</v>
      </c>
      <c r="AF89" s="24" t="e">
        <v>#N/A</v>
      </c>
      <c r="AG89" s="24" t="e">
        <f t="shared" si="33"/>
        <v>#N/A</v>
      </c>
      <c r="AH89" s="24" t="e">
        <f t="shared" si="34"/>
        <v>#N/A</v>
      </c>
      <c r="AI89" s="25" t="e">
        <f t="shared" si="35"/>
        <v>#VALUE!</v>
      </c>
      <c r="AJ89" s="25" t="e">
        <f t="shared" si="36"/>
        <v>#VALUE!</v>
      </c>
      <c r="AK89" s="25" t="e">
        <f t="shared" si="37"/>
        <v>#VALUE!</v>
      </c>
      <c r="AL89" s="12">
        <v>24.796499372647428</v>
      </c>
      <c r="AM89" s="12">
        <v>0</v>
      </c>
      <c r="AN89" s="26">
        <v>3.2766000000000002</v>
      </c>
      <c r="AO89" s="125">
        <f t="shared" si="38"/>
        <v>5.7911967409226738E-2</v>
      </c>
      <c r="AP89" s="126"/>
      <c r="AQ89" s="16">
        <v>-387</v>
      </c>
      <c r="AT89" s="28">
        <v>0</v>
      </c>
      <c r="AU89" s="28">
        <v>0</v>
      </c>
      <c r="AW89" s="44" t="e">
        <f t="shared" si="39"/>
        <v>#VALUE!</v>
      </c>
    </row>
    <row r="90" spans="1:49" s="28" customFormat="1" hidden="1" x14ac:dyDescent="0.2">
      <c r="A90" s="16">
        <f>ROW()</f>
        <v>90</v>
      </c>
      <c r="B90" s="16" t="s">
        <v>217</v>
      </c>
      <c r="C90" s="16">
        <v>693</v>
      </c>
      <c r="D90" s="122">
        <v>1.3538902980261134</v>
      </c>
      <c r="E90" s="123">
        <v>5.0073364011185381E-2</v>
      </c>
      <c r="F90" s="122">
        <f t="shared" si="20"/>
        <v>1.4039636620372988</v>
      </c>
      <c r="G90" s="122"/>
      <c r="H90" s="101" t="s">
        <v>4</v>
      </c>
      <c r="I90" s="16">
        <v>1</v>
      </c>
      <c r="J90" s="16" t="s">
        <v>170</v>
      </c>
      <c r="K90" s="124">
        <v>42695</v>
      </c>
      <c r="L90" s="16" t="s">
        <v>56</v>
      </c>
      <c r="M90" s="16" t="s">
        <v>171</v>
      </c>
      <c r="N90" s="16" t="s">
        <v>71</v>
      </c>
      <c r="O90" s="16" t="s">
        <v>58</v>
      </c>
      <c r="P90" s="19" t="str">
        <f t="shared" si="21"/>
        <v>CB1RF 17/18</v>
      </c>
      <c r="Q90" s="20">
        <f t="shared" si="22"/>
        <v>140.39636620372988</v>
      </c>
      <c r="R90" s="19">
        <v>122.6</v>
      </c>
      <c r="S90" s="19" t="e">
        <v>#N/A</v>
      </c>
      <c r="T90" s="19" t="e">
        <f t="shared" si="23"/>
        <v>#N/A</v>
      </c>
      <c r="U90" s="22" t="e">
        <f t="shared" si="24"/>
        <v>#N/A</v>
      </c>
      <c r="V90" s="22" t="str">
        <f t="shared" si="25"/>
        <v>NY</v>
      </c>
      <c r="W90" s="22" t="e">
        <f t="shared" si="26"/>
        <v>#VALUE!</v>
      </c>
      <c r="X90" s="19" t="str">
        <f t="shared" si="27"/>
        <v>CB1RF17/18GS.8048</v>
      </c>
      <c r="Y90" s="19" t="str">
        <f t="shared" si="28"/>
        <v>GS.8048</v>
      </c>
      <c r="Z90" s="19" t="e">
        <v>#VALUE!</v>
      </c>
      <c r="AA90" s="19" t="e">
        <f t="shared" si="29"/>
        <v>#VALUE!</v>
      </c>
      <c r="AB90" s="22" t="e">
        <f t="shared" si="30"/>
        <v>#N/A</v>
      </c>
      <c r="AC90" s="23" t="e">
        <v>#VALUE!</v>
      </c>
      <c r="AD90" s="23" t="e">
        <f t="shared" si="31"/>
        <v>#VALUE!</v>
      </c>
      <c r="AE90" s="24" t="e">
        <f t="shared" si="32"/>
        <v>#N/A</v>
      </c>
      <c r="AF90" s="24" t="e">
        <v>#N/A</v>
      </c>
      <c r="AG90" s="24" t="e">
        <f t="shared" si="33"/>
        <v>#N/A</v>
      </c>
      <c r="AH90" s="24" t="e">
        <f t="shared" si="34"/>
        <v>#N/A</v>
      </c>
      <c r="AI90" s="25" t="e">
        <f t="shared" si="35"/>
        <v>#VALUE!</v>
      </c>
      <c r="AJ90" s="25" t="e">
        <f t="shared" si="36"/>
        <v>#VALUE!</v>
      </c>
      <c r="AK90" s="25" t="e">
        <f t="shared" si="37"/>
        <v>#VALUE!</v>
      </c>
      <c r="AL90" s="12">
        <v>21.137643312101918</v>
      </c>
      <c r="AM90" s="12">
        <v>0</v>
      </c>
      <c r="AN90" s="26">
        <v>3.2766000000000002</v>
      </c>
      <c r="AO90" s="125">
        <f t="shared" si="38"/>
        <v>4.9366746983189616E-2</v>
      </c>
      <c r="AP90" s="126"/>
      <c r="AQ90" s="16">
        <v>0</v>
      </c>
      <c r="AT90" s="28">
        <v>0</v>
      </c>
      <c r="AU90" s="28">
        <v>0</v>
      </c>
      <c r="AW90" s="44" t="e">
        <f t="shared" si="39"/>
        <v>#VALUE!</v>
      </c>
    </row>
    <row r="91" spans="1:49" s="28" customFormat="1" hidden="1" x14ac:dyDescent="0.2">
      <c r="A91" s="16">
        <f>ROW()</f>
        <v>91</v>
      </c>
      <c r="B91" s="16" t="s">
        <v>218</v>
      </c>
      <c r="C91" s="16">
        <v>164</v>
      </c>
      <c r="D91" s="122">
        <v>1.58182491684306</v>
      </c>
      <c r="E91" s="123">
        <v>6.2550969560345601E-2</v>
      </c>
      <c r="F91" s="122">
        <f t="shared" si="20"/>
        <v>1.6443758864034057</v>
      </c>
      <c r="G91" s="122"/>
      <c r="H91" s="101" t="s">
        <v>4</v>
      </c>
      <c r="I91" s="16">
        <v>1</v>
      </c>
      <c r="J91" s="16" t="s">
        <v>170</v>
      </c>
      <c r="K91" s="124">
        <v>42751</v>
      </c>
      <c r="L91" s="16" t="s">
        <v>56</v>
      </c>
      <c r="M91" s="16" t="s">
        <v>171</v>
      </c>
      <c r="N91" s="16" t="s">
        <v>71</v>
      </c>
      <c r="O91" s="16" t="s">
        <v>58</v>
      </c>
      <c r="P91" s="19" t="str">
        <f t="shared" si="21"/>
        <v>CB1RF 17/18</v>
      </c>
      <c r="Q91" s="20">
        <f t="shared" si="22"/>
        <v>164.43758864034058</v>
      </c>
      <c r="R91" s="19">
        <v>122.6</v>
      </c>
      <c r="S91" s="19" t="e">
        <v>#N/A</v>
      </c>
      <c r="T91" s="19" t="e">
        <f t="shared" si="23"/>
        <v>#N/A</v>
      </c>
      <c r="U91" s="22" t="e">
        <f t="shared" si="24"/>
        <v>#N/A</v>
      </c>
      <c r="V91" s="22" t="str">
        <f t="shared" si="25"/>
        <v>NY</v>
      </c>
      <c r="W91" s="22" t="e">
        <f t="shared" si="26"/>
        <v>#VALUE!</v>
      </c>
      <c r="X91" s="19" t="str">
        <f t="shared" si="27"/>
        <v>CB1RF17/18GS.8116</v>
      </c>
      <c r="Y91" s="19" t="str">
        <f t="shared" si="28"/>
        <v>GS.8116</v>
      </c>
      <c r="Z91" s="19" t="e">
        <v>#VALUE!</v>
      </c>
      <c r="AA91" s="19" t="e">
        <f t="shared" si="29"/>
        <v>#VALUE!</v>
      </c>
      <c r="AB91" s="22" t="e">
        <f t="shared" si="30"/>
        <v>#N/A</v>
      </c>
      <c r="AC91" s="23" t="e">
        <v>#VALUE!</v>
      </c>
      <c r="AD91" s="23" t="e">
        <f t="shared" si="31"/>
        <v>#VALUE!</v>
      </c>
      <c r="AE91" s="24" t="e">
        <f t="shared" si="32"/>
        <v>#N/A</v>
      </c>
      <c r="AF91" s="24" t="e">
        <v>#N/A</v>
      </c>
      <c r="AG91" s="24" t="e">
        <f t="shared" si="33"/>
        <v>#N/A</v>
      </c>
      <c r="AH91" s="24" t="e">
        <f t="shared" si="34"/>
        <v>#N/A</v>
      </c>
      <c r="AI91" s="25" t="e">
        <f t="shared" si="35"/>
        <v>#VALUE!</v>
      </c>
      <c r="AJ91" s="25" t="e">
        <f t="shared" si="36"/>
        <v>#VALUE!</v>
      </c>
      <c r="AK91" s="25" t="e">
        <f t="shared" si="37"/>
        <v>#VALUE!</v>
      </c>
      <c r="AL91" s="12">
        <v>26.404858341400445</v>
      </c>
      <c r="AM91" s="12">
        <v>0</v>
      </c>
      <c r="AN91" s="26">
        <v>3.2766000000000002</v>
      </c>
      <c r="AO91" s="125">
        <f t="shared" si="38"/>
        <v>6.1668273119197523E-2</v>
      </c>
      <c r="AP91" s="126"/>
      <c r="AQ91" s="16">
        <v>0</v>
      </c>
      <c r="AT91" s="28">
        <v>0</v>
      </c>
      <c r="AU91" s="28">
        <v>0</v>
      </c>
      <c r="AW91" s="44" t="e">
        <f t="shared" si="39"/>
        <v>#VALUE!</v>
      </c>
    </row>
    <row r="92" spans="1:49" s="28" customFormat="1" hidden="1" x14ac:dyDescent="0.2">
      <c r="A92" s="16">
        <f>ROW()</f>
        <v>92</v>
      </c>
      <c r="B92" s="16" t="s">
        <v>219</v>
      </c>
      <c r="C92" s="16">
        <v>143</v>
      </c>
      <c r="D92" s="122">
        <v>1.3931894466283641</v>
      </c>
      <c r="E92" s="123">
        <v>4.8309736192272121E-2</v>
      </c>
      <c r="F92" s="122">
        <f t="shared" si="20"/>
        <v>1.4414991828206363</v>
      </c>
      <c r="G92" s="122"/>
      <c r="H92" s="101" t="s">
        <v>4</v>
      </c>
      <c r="I92" s="16">
        <v>1</v>
      </c>
      <c r="J92" s="16" t="s">
        <v>170</v>
      </c>
      <c r="K92" s="124">
        <v>42765</v>
      </c>
      <c r="L92" s="16" t="s">
        <v>56</v>
      </c>
      <c r="M92" s="16" t="s">
        <v>171</v>
      </c>
      <c r="N92" s="16" t="s">
        <v>71</v>
      </c>
      <c r="O92" s="16" t="s">
        <v>58</v>
      </c>
      <c r="P92" s="19" t="str">
        <f t="shared" si="21"/>
        <v>CB1RF 17/18</v>
      </c>
      <c r="Q92" s="20">
        <f t="shared" si="22"/>
        <v>144.14991828206362</v>
      </c>
      <c r="R92" s="19">
        <v>122.6</v>
      </c>
      <c r="S92" s="19" t="e">
        <v>#N/A</v>
      </c>
      <c r="T92" s="19" t="e">
        <f t="shared" si="23"/>
        <v>#N/A</v>
      </c>
      <c r="U92" s="22" t="e">
        <f t="shared" si="24"/>
        <v>#N/A</v>
      </c>
      <c r="V92" s="22" t="str">
        <f t="shared" si="25"/>
        <v>NY</v>
      </c>
      <c r="W92" s="22" t="e">
        <f t="shared" si="26"/>
        <v>#VALUE!</v>
      </c>
      <c r="X92" s="19" t="str">
        <f t="shared" si="27"/>
        <v>CB1RF17/18GS.8189</v>
      </c>
      <c r="Y92" s="19" t="str">
        <f t="shared" si="28"/>
        <v>GS.8189</v>
      </c>
      <c r="Z92" s="19" t="e">
        <v>#VALUE!</v>
      </c>
      <c r="AA92" s="19" t="e">
        <f t="shared" si="29"/>
        <v>#VALUE!</v>
      </c>
      <c r="AB92" s="22" t="e">
        <f t="shared" si="30"/>
        <v>#N/A</v>
      </c>
      <c r="AC92" s="23" t="e">
        <v>#VALUE!</v>
      </c>
      <c r="AD92" s="23" t="e">
        <f t="shared" si="31"/>
        <v>#VALUE!</v>
      </c>
      <c r="AE92" s="24" t="e">
        <f t="shared" si="32"/>
        <v>#N/A</v>
      </c>
      <c r="AF92" s="24" t="e">
        <v>#N/A</v>
      </c>
      <c r="AG92" s="24" t="e">
        <f t="shared" si="33"/>
        <v>#N/A</v>
      </c>
      <c r="AH92" s="24" t="e">
        <f t="shared" si="34"/>
        <v>#N/A</v>
      </c>
      <c r="AI92" s="25" t="e">
        <f t="shared" si="35"/>
        <v>#VALUE!</v>
      </c>
      <c r="AJ92" s="25" t="e">
        <f t="shared" si="36"/>
        <v>#VALUE!</v>
      </c>
      <c r="AK92" s="25" t="e">
        <f t="shared" si="37"/>
        <v>#VALUE!</v>
      </c>
      <c r="AL92" s="12">
        <v>20.393156966763474</v>
      </c>
      <c r="AM92" s="12">
        <v>0</v>
      </c>
      <c r="AN92" s="26">
        <v>3.2766000000000002</v>
      </c>
      <c r="AO92" s="125">
        <f t="shared" si="38"/>
        <v>4.762800683604558E-2</v>
      </c>
      <c r="AP92" s="126"/>
      <c r="AQ92" s="16">
        <v>0</v>
      </c>
      <c r="AT92" s="28">
        <v>0</v>
      </c>
      <c r="AU92" s="28">
        <v>0</v>
      </c>
      <c r="AW92" s="44" t="e">
        <f t="shared" si="39"/>
        <v>#VALUE!</v>
      </c>
    </row>
    <row r="93" spans="1:49" s="28" customFormat="1" hidden="1" x14ac:dyDescent="0.2">
      <c r="A93" s="16">
        <f>ROW()</f>
        <v>93</v>
      </c>
      <c r="B93" s="16" t="s">
        <v>220</v>
      </c>
      <c r="C93" s="16">
        <v>566</v>
      </c>
      <c r="D93" s="122">
        <v>1.4065489869972785</v>
      </c>
      <c r="E93" s="123">
        <v>5.1948891299669724E-2</v>
      </c>
      <c r="F93" s="122">
        <f t="shared" si="20"/>
        <v>1.4584978782969482</v>
      </c>
      <c r="G93" s="122"/>
      <c r="H93" s="101" t="s">
        <v>4</v>
      </c>
      <c r="I93" s="16">
        <v>1</v>
      </c>
      <c r="J93" s="16" t="s">
        <v>170</v>
      </c>
      <c r="K93" s="124">
        <v>42751</v>
      </c>
      <c r="L93" s="16" t="s">
        <v>56</v>
      </c>
      <c r="M93" s="16" t="s">
        <v>171</v>
      </c>
      <c r="N93" s="16" t="s">
        <v>71</v>
      </c>
      <c r="O93" s="16" t="s">
        <v>58</v>
      </c>
      <c r="P93" s="19" t="str">
        <f t="shared" si="21"/>
        <v>CB1RF 17/18</v>
      </c>
      <c r="Q93" s="20">
        <f t="shared" si="22"/>
        <v>145.84978782969483</v>
      </c>
      <c r="R93" s="19">
        <v>122.6</v>
      </c>
      <c r="S93" s="19" t="e">
        <v>#N/A</v>
      </c>
      <c r="T93" s="19" t="e">
        <f t="shared" si="23"/>
        <v>#N/A</v>
      </c>
      <c r="U93" s="22" t="e">
        <f t="shared" si="24"/>
        <v>#N/A</v>
      </c>
      <c r="V93" s="22" t="str">
        <f t="shared" si="25"/>
        <v>NY</v>
      </c>
      <c r="W93" s="22" t="e">
        <f t="shared" si="26"/>
        <v>#VALUE!</v>
      </c>
      <c r="X93" s="19" t="str">
        <f t="shared" si="27"/>
        <v>CB1RF17/18GS.8196</v>
      </c>
      <c r="Y93" s="19" t="str">
        <f t="shared" si="28"/>
        <v>GS.8196</v>
      </c>
      <c r="Z93" s="19" t="e">
        <v>#VALUE!</v>
      </c>
      <c r="AA93" s="19" t="e">
        <f t="shared" si="29"/>
        <v>#VALUE!</v>
      </c>
      <c r="AB93" s="22" t="e">
        <f t="shared" si="30"/>
        <v>#N/A</v>
      </c>
      <c r="AC93" s="23" t="e">
        <v>#VALUE!</v>
      </c>
      <c r="AD93" s="23" t="e">
        <f t="shared" si="31"/>
        <v>#VALUE!</v>
      </c>
      <c r="AE93" s="24" t="e">
        <f t="shared" si="32"/>
        <v>#N/A</v>
      </c>
      <c r="AF93" s="24" t="e">
        <v>#N/A</v>
      </c>
      <c r="AG93" s="24" t="e">
        <f t="shared" si="33"/>
        <v>#N/A</v>
      </c>
      <c r="AH93" s="24" t="e">
        <f t="shared" si="34"/>
        <v>#N/A</v>
      </c>
      <c r="AI93" s="25" t="e">
        <f t="shared" si="35"/>
        <v>#VALUE!</v>
      </c>
      <c r="AJ93" s="25" t="e">
        <f t="shared" si="36"/>
        <v>#VALUE!</v>
      </c>
      <c r="AK93" s="25" t="e">
        <f t="shared" si="37"/>
        <v>#VALUE!</v>
      </c>
      <c r="AL93" s="12">
        <v>21.929366169732173</v>
      </c>
      <c r="AM93" s="12">
        <v>0</v>
      </c>
      <c r="AN93" s="26">
        <v>3.2766000000000002</v>
      </c>
      <c r="AO93" s="125">
        <f t="shared" si="38"/>
        <v>5.121580751545167E-2</v>
      </c>
      <c r="AP93" s="126"/>
      <c r="AQ93" s="16">
        <v>0</v>
      </c>
      <c r="AT93" s="28">
        <v>0</v>
      </c>
      <c r="AU93" s="28">
        <v>0</v>
      </c>
      <c r="AW93" s="44" t="e">
        <f t="shared" si="39"/>
        <v>#VALUE!</v>
      </c>
    </row>
    <row r="94" spans="1:49" s="28" customFormat="1" hidden="1" x14ac:dyDescent="0.2">
      <c r="A94" s="16">
        <f>ROW()</f>
        <v>94</v>
      </c>
      <c r="B94" s="16" t="s">
        <v>221</v>
      </c>
      <c r="C94" s="16">
        <v>284</v>
      </c>
      <c r="D94" s="122">
        <v>1.0718899304505594</v>
      </c>
      <c r="E94" s="123">
        <v>4.6925191778055743E-2</v>
      </c>
      <c r="F94" s="122">
        <f t="shared" si="20"/>
        <v>1.1188151222286151</v>
      </c>
      <c r="G94" s="122"/>
      <c r="H94" s="101" t="s">
        <v>4</v>
      </c>
      <c r="I94" s="16">
        <v>1</v>
      </c>
      <c r="J94" s="16" t="s">
        <v>222</v>
      </c>
      <c r="K94" s="124">
        <v>42789</v>
      </c>
      <c r="L94" s="16" t="s">
        <v>56</v>
      </c>
      <c r="M94" s="16" t="s">
        <v>171</v>
      </c>
      <c r="N94" s="16" t="s">
        <v>71</v>
      </c>
      <c r="O94" s="16" t="s">
        <v>58</v>
      </c>
      <c r="P94" s="19" t="str">
        <f t="shared" si="21"/>
        <v>CB1RF 17/18</v>
      </c>
      <c r="Q94" s="20">
        <f t="shared" si="22"/>
        <v>111.88151222286152</v>
      </c>
      <c r="R94" s="19">
        <v>122.6</v>
      </c>
      <c r="S94" s="19" t="e">
        <v>#N/A</v>
      </c>
      <c r="T94" s="19" t="e">
        <f t="shared" si="23"/>
        <v>#N/A</v>
      </c>
      <c r="U94" s="22" t="e">
        <f t="shared" si="24"/>
        <v>#N/A</v>
      </c>
      <c r="V94" s="22" t="str">
        <f t="shared" si="25"/>
        <v>NY</v>
      </c>
      <c r="W94" s="22" t="e">
        <f t="shared" si="26"/>
        <v>#VALUE!</v>
      </c>
      <c r="X94" s="19" t="str">
        <f t="shared" si="27"/>
        <v>CB1RF17/18GS.8283</v>
      </c>
      <c r="Y94" s="19" t="str">
        <f t="shared" si="28"/>
        <v>GS.8283</v>
      </c>
      <c r="Z94" s="19" t="e">
        <v>#VALUE!</v>
      </c>
      <c r="AA94" s="19" t="e">
        <f t="shared" si="29"/>
        <v>#VALUE!</v>
      </c>
      <c r="AB94" s="22" t="e">
        <f t="shared" si="30"/>
        <v>#N/A</v>
      </c>
      <c r="AC94" s="23" t="e">
        <v>#VALUE!</v>
      </c>
      <c r="AD94" s="23" t="e">
        <f t="shared" si="31"/>
        <v>#VALUE!</v>
      </c>
      <c r="AE94" s="24" t="e">
        <f t="shared" si="32"/>
        <v>#N/A</v>
      </c>
      <c r="AF94" s="24" t="e">
        <v>#N/A</v>
      </c>
      <c r="AG94" s="24" t="e">
        <f t="shared" si="33"/>
        <v>#N/A</v>
      </c>
      <c r="AH94" s="24" t="e">
        <f t="shared" si="34"/>
        <v>#N/A</v>
      </c>
      <c r="AI94" s="25" t="e">
        <f t="shared" si="35"/>
        <v>#VALUE!</v>
      </c>
      <c r="AJ94" s="25" t="e">
        <f t="shared" si="36"/>
        <v>#VALUE!</v>
      </c>
      <c r="AK94" s="25" t="e">
        <f t="shared" si="37"/>
        <v>#VALUE!</v>
      </c>
      <c r="AL94" s="12">
        <v>19.808694417554047</v>
      </c>
      <c r="AM94" s="12">
        <v>0</v>
      </c>
      <c r="AN94" s="26">
        <v>3.2766000000000002</v>
      </c>
      <c r="AO94" s="125">
        <f t="shared" si="38"/>
        <v>4.6263000607018497E-2</v>
      </c>
      <c r="AP94" s="126"/>
      <c r="AQ94" s="16">
        <v>0</v>
      </c>
      <c r="AT94" s="28">
        <v>0</v>
      </c>
      <c r="AU94" s="28">
        <v>0</v>
      </c>
      <c r="AW94" s="44" t="e">
        <f t="shared" si="39"/>
        <v>#VALUE!</v>
      </c>
    </row>
    <row r="95" spans="1:49" s="28" customFormat="1" hidden="1" x14ac:dyDescent="0.2">
      <c r="A95" s="16">
        <f>ROW()</f>
        <v>95</v>
      </c>
      <c r="B95" s="16" t="s">
        <v>223</v>
      </c>
      <c r="C95" s="16">
        <v>1</v>
      </c>
      <c r="D95" s="122">
        <v>1.328968586330121</v>
      </c>
      <c r="E95" s="123">
        <v>6.2067629644113005E-2</v>
      </c>
      <c r="F95" s="122">
        <f t="shared" si="20"/>
        <v>1.391036215974234</v>
      </c>
      <c r="G95" s="122"/>
      <c r="H95" s="101" t="s">
        <v>4</v>
      </c>
      <c r="I95" s="16">
        <v>1</v>
      </c>
      <c r="J95" s="16" t="s">
        <v>192</v>
      </c>
      <c r="K95" s="124">
        <v>42893</v>
      </c>
      <c r="L95" s="16" t="s">
        <v>56</v>
      </c>
      <c r="M95" s="16" t="s">
        <v>171</v>
      </c>
      <c r="N95" s="16" t="s">
        <v>71</v>
      </c>
      <c r="O95" s="16" t="s">
        <v>58</v>
      </c>
      <c r="P95" s="19" t="str">
        <f t="shared" si="21"/>
        <v>CB1RF 17/18</v>
      </c>
      <c r="Q95" s="20">
        <f t="shared" si="22"/>
        <v>139.1036215974234</v>
      </c>
      <c r="R95" s="19">
        <v>122.6</v>
      </c>
      <c r="S95" s="19" t="e">
        <v>#N/A</v>
      </c>
      <c r="T95" s="19" t="e">
        <f t="shared" si="23"/>
        <v>#N/A</v>
      </c>
      <c r="U95" s="22" t="e">
        <f t="shared" si="24"/>
        <v>#N/A</v>
      </c>
      <c r="V95" s="22" t="str">
        <f t="shared" si="25"/>
        <v>NY</v>
      </c>
      <c r="W95" s="22" t="e">
        <f t="shared" si="26"/>
        <v>#VALUE!</v>
      </c>
      <c r="X95" s="19" t="str">
        <f t="shared" si="27"/>
        <v>CB1RF17/18GS.8349</v>
      </c>
      <c r="Y95" s="19" t="str">
        <f t="shared" si="28"/>
        <v>GS.8349</v>
      </c>
      <c r="Z95" s="19" t="e">
        <v>#VALUE!</v>
      </c>
      <c r="AA95" s="19" t="e">
        <f t="shared" si="29"/>
        <v>#VALUE!</v>
      </c>
      <c r="AB95" s="22" t="e">
        <f t="shared" si="30"/>
        <v>#N/A</v>
      </c>
      <c r="AC95" s="23" t="e">
        <v>#VALUE!</v>
      </c>
      <c r="AD95" s="23" t="e">
        <f t="shared" si="31"/>
        <v>#VALUE!</v>
      </c>
      <c r="AE95" s="24" t="e">
        <f t="shared" si="32"/>
        <v>#N/A</v>
      </c>
      <c r="AF95" s="24" t="e">
        <v>#N/A</v>
      </c>
      <c r="AG95" s="24" t="e">
        <f t="shared" si="33"/>
        <v>#N/A</v>
      </c>
      <c r="AH95" s="24" t="e">
        <f t="shared" si="34"/>
        <v>#N/A</v>
      </c>
      <c r="AI95" s="25" t="e">
        <f t="shared" si="35"/>
        <v>#VALUE!</v>
      </c>
      <c r="AJ95" s="25" t="e">
        <f t="shared" si="36"/>
        <v>#VALUE!</v>
      </c>
      <c r="AK95" s="25" t="e">
        <f t="shared" si="37"/>
        <v>#VALUE!</v>
      </c>
      <c r="AL95" s="12">
        <v>26.200824381438363</v>
      </c>
      <c r="AM95" s="12">
        <v>0</v>
      </c>
      <c r="AN95" s="26">
        <v>3.2766000000000002</v>
      </c>
      <c r="AO95" s="125">
        <f t="shared" si="38"/>
        <v>6.1191753919365044E-2</v>
      </c>
      <c r="AP95" s="126"/>
      <c r="AQ95" s="16">
        <v>-1</v>
      </c>
      <c r="AT95" s="28">
        <v>0</v>
      </c>
      <c r="AU95" s="28">
        <v>0</v>
      </c>
      <c r="AW95" s="44" t="e">
        <f t="shared" si="39"/>
        <v>#VALUE!</v>
      </c>
    </row>
    <row r="96" spans="1:49" s="28" customFormat="1" hidden="1" x14ac:dyDescent="0.2">
      <c r="A96" s="16">
        <f>ROW()</f>
        <v>96</v>
      </c>
      <c r="B96" s="16" t="s">
        <v>224</v>
      </c>
      <c r="C96" s="16">
        <v>501</v>
      </c>
      <c r="D96" s="122">
        <v>0.86357977402759523</v>
      </c>
      <c r="E96" s="123">
        <v>5.7807255912628801E-2</v>
      </c>
      <c r="F96" s="122">
        <f t="shared" si="20"/>
        <v>0.92138702994022403</v>
      </c>
      <c r="G96" s="122"/>
      <c r="H96" s="101" t="s">
        <v>4</v>
      </c>
      <c r="I96" s="16">
        <v>1</v>
      </c>
      <c r="J96" s="16" t="s">
        <v>225</v>
      </c>
      <c r="K96" s="124">
        <v>42395</v>
      </c>
      <c r="L96" s="16" t="s">
        <v>64</v>
      </c>
      <c r="M96" s="16" t="s">
        <v>61</v>
      </c>
      <c r="N96" s="16" t="s">
        <v>70</v>
      </c>
      <c r="O96" s="16" t="s">
        <v>59</v>
      </c>
      <c r="P96" s="19" t="str">
        <f t="shared" si="21"/>
        <v>CB1UTZ 14/16</v>
      </c>
      <c r="Q96" s="20">
        <f t="shared" si="22"/>
        <v>92.13870299402241</v>
      </c>
      <c r="R96" s="19">
        <v>122.6</v>
      </c>
      <c r="S96" s="19">
        <v>-13</v>
      </c>
      <c r="T96" s="19">
        <f t="shared" si="23"/>
        <v>109.6</v>
      </c>
      <c r="U96" s="22" t="e">
        <f t="shared" si="24"/>
        <v>#VALUE!</v>
      </c>
      <c r="V96" s="22" t="str">
        <f t="shared" si="25"/>
        <v>NY</v>
      </c>
      <c r="W96" s="22" t="e">
        <f t="shared" si="26"/>
        <v>#VALUE!</v>
      </c>
      <c r="X96" s="19" t="str">
        <f t="shared" si="27"/>
        <v>CB1UTZ14/16GS.6792</v>
      </c>
      <c r="Y96" s="19" t="str">
        <f t="shared" si="28"/>
        <v>GS.6792</v>
      </c>
      <c r="Z96" s="19" t="e">
        <v>#VALUE!</v>
      </c>
      <c r="AA96" s="19" t="e">
        <f t="shared" si="29"/>
        <v>#VALUE!</v>
      </c>
      <c r="AB96" s="22" t="e">
        <f t="shared" si="30"/>
        <v>#VALUE!</v>
      </c>
      <c r="AC96" s="23" t="e">
        <v>#VALUE!</v>
      </c>
      <c r="AD96" s="23" t="e">
        <f t="shared" si="31"/>
        <v>#VALUE!</v>
      </c>
      <c r="AE96" s="24" t="e">
        <f t="shared" si="32"/>
        <v>#VALUE!</v>
      </c>
      <c r="AF96" s="24">
        <v>111.35</v>
      </c>
      <c r="AG96" s="24" t="e">
        <f t="shared" si="33"/>
        <v>#VALUE!</v>
      </c>
      <c r="AH96" s="24" t="e">
        <f t="shared" si="34"/>
        <v>#VALUE!</v>
      </c>
      <c r="AI96" s="25" t="e">
        <f t="shared" si="35"/>
        <v>#VALUE!</v>
      </c>
      <c r="AJ96" s="25" t="e">
        <f t="shared" si="36"/>
        <v>#VALUE!</v>
      </c>
      <c r="AK96" s="25" t="e">
        <f t="shared" si="37"/>
        <v>#VALUE!</v>
      </c>
      <c r="AL96" s="12">
        <v>24.402378000000002</v>
      </c>
      <c r="AM96" s="12">
        <v>0</v>
      </c>
      <c r="AN96" s="26">
        <v>3.2766000000000002</v>
      </c>
      <c r="AO96" s="125">
        <f t="shared" si="38"/>
        <v>5.6991501026249523E-2</v>
      </c>
      <c r="AP96" s="126"/>
      <c r="AQ96" s="16">
        <v>0</v>
      </c>
      <c r="AT96" s="28">
        <v>0</v>
      </c>
      <c r="AU96" s="28">
        <v>0</v>
      </c>
      <c r="AW96" s="44" t="e">
        <f t="shared" si="39"/>
        <v>#VALUE!</v>
      </c>
    </row>
    <row r="97" spans="1:49" s="28" customFormat="1" hidden="1" x14ac:dyDescent="0.2">
      <c r="A97" s="16">
        <f>ROW()</f>
        <v>97</v>
      </c>
      <c r="B97" s="16" t="s">
        <v>226</v>
      </c>
      <c r="C97" s="16">
        <v>0</v>
      </c>
      <c r="D97" s="122">
        <v>1.1176985268133763</v>
      </c>
      <c r="E97" s="123">
        <v>5.6428061818456679E-2</v>
      </c>
      <c r="F97" s="122">
        <f t="shared" si="20"/>
        <v>1.1741265886318331</v>
      </c>
      <c r="G97" s="122"/>
      <c r="H97" s="101" t="s">
        <v>4</v>
      </c>
      <c r="I97" s="16">
        <v>1</v>
      </c>
      <c r="J97" s="16" t="s">
        <v>170</v>
      </c>
      <c r="K97" s="124">
        <v>42398</v>
      </c>
      <c r="L97" s="16" t="s">
        <v>64</v>
      </c>
      <c r="M97" s="16" t="s">
        <v>61</v>
      </c>
      <c r="N97" s="16" t="s">
        <v>70</v>
      </c>
      <c r="O97" s="16" t="s">
        <v>59</v>
      </c>
      <c r="P97" s="19" t="str">
        <f t="shared" si="21"/>
        <v>CB1UTZ 14/16</v>
      </c>
      <c r="Q97" s="20">
        <f t="shared" si="22"/>
        <v>117.41265886318331</v>
      </c>
      <c r="R97" s="19">
        <v>122.6</v>
      </c>
      <c r="S97" s="19">
        <v>-13</v>
      </c>
      <c r="T97" s="19">
        <f t="shared" si="23"/>
        <v>109.6</v>
      </c>
      <c r="U97" s="22" t="e">
        <f t="shared" si="24"/>
        <v>#VALUE!</v>
      </c>
      <c r="V97" s="22" t="str">
        <f t="shared" si="25"/>
        <v>NY</v>
      </c>
      <c r="W97" s="22" t="e">
        <f t="shared" si="26"/>
        <v>#VALUE!</v>
      </c>
      <c r="X97" s="19" t="str">
        <f t="shared" si="27"/>
        <v>CB1UTZ14/16GS.7189</v>
      </c>
      <c r="Y97" s="19" t="str">
        <f t="shared" si="28"/>
        <v>GS.7189</v>
      </c>
      <c r="Z97" s="19" t="e">
        <v>#VALUE!</v>
      </c>
      <c r="AA97" s="19" t="e">
        <f t="shared" si="29"/>
        <v>#VALUE!</v>
      </c>
      <c r="AB97" s="22" t="e">
        <f t="shared" si="30"/>
        <v>#VALUE!</v>
      </c>
      <c r="AC97" s="23" t="e">
        <v>#VALUE!</v>
      </c>
      <c r="AD97" s="23" t="e">
        <f t="shared" si="31"/>
        <v>#VALUE!</v>
      </c>
      <c r="AE97" s="24" t="e">
        <f t="shared" si="32"/>
        <v>#VALUE!</v>
      </c>
      <c r="AF97" s="24">
        <v>111.35</v>
      </c>
      <c r="AG97" s="24" t="e">
        <f t="shared" si="33"/>
        <v>#VALUE!</v>
      </c>
      <c r="AH97" s="24" t="e">
        <f t="shared" si="34"/>
        <v>#VALUE!</v>
      </c>
      <c r="AI97" s="25" t="e">
        <f t="shared" si="35"/>
        <v>#VALUE!</v>
      </c>
      <c r="AJ97" s="25" t="e">
        <f t="shared" si="36"/>
        <v>#VALUE!</v>
      </c>
      <c r="AK97" s="25" t="e">
        <f t="shared" si="37"/>
        <v>#VALUE!</v>
      </c>
      <c r="AL97" s="12">
        <v>23.820174000000005</v>
      </c>
      <c r="AM97" s="12">
        <v>0</v>
      </c>
      <c r="AN97" s="26">
        <v>3.2766000000000002</v>
      </c>
      <c r="AO97" s="125">
        <f t="shared" si="38"/>
        <v>5.5631769615503972E-2</v>
      </c>
      <c r="AP97" s="126"/>
      <c r="AQ97" s="16">
        <v>0</v>
      </c>
      <c r="AT97" s="28">
        <v>0</v>
      </c>
      <c r="AU97" s="28">
        <v>0</v>
      </c>
      <c r="AW97" s="44" t="e">
        <f t="shared" si="39"/>
        <v>#VALUE!</v>
      </c>
    </row>
    <row r="98" spans="1:49" s="28" customFormat="1" hidden="1" x14ac:dyDescent="0.2">
      <c r="A98" s="16">
        <f>ROW()</f>
        <v>98</v>
      </c>
      <c r="B98" s="16" t="s">
        <v>206</v>
      </c>
      <c r="C98" s="16">
        <v>75</v>
      </c>
      <c r="D98" s="122">
        <v>1.4536690565020018</v>
      </c>
      <c r="E98" s="123">
        <v>5.7050029244223283E-2</v>
      </c>
      <c r="F98" s="122">
        <f t="shared" si="20"/>
        <v>1.5107190857462252</v>
      </c>
      <c r="G98" s="122"/>
      <c r="H98" s="101" t="s">
        <v>4</v>
      </c>
      <c r="I98" s="16">
        <v>1</v>
      </c>
      <c r="J98" s="16" t="s">
        <v>170</v>
      </c>
      <c r="K98" s="124">
        <v>42606</v>
      </c>
      <c r="L98" s="16" t="s">
        <v>56</v>
      </c>
      <c r="M98" s="16" t="s">
        <v>171</v>
      </c>
      <c r="N98" s="16" t="s">
        <v>70</v>
      </c>
      <c r="O98" s="16" t="s">
        <v>59</v>
      </c>
      <c r="P98" s="19" t="str">
        <f t="shared" si="21"/>
        <v>CB1UTZ 14/16</v>
      </c>
      <c r="Q98" s="20">
        <f t="shared" si="22"/>
        <v>151.07190857462251</v>
      </c>
      <c r="R98" s="19">
        <v>122.6</v>
      </c>
      <c r="S98" s="19" t="e">
        <v>#N/A</v>
      </c>
      <c r="T98" s="19" t="e">
        <f t="shared" si="23"/>
        <v>#N/A</v>
      </c>
      <c r="U98" s="22" t="e">
        <f t="shared" si="24"/>
        <v>#N/A</v>
      </c>
      <c r="V98" s="22" t="str">
        <f t="shared" si="25"/>
        <v>NY</v>
      </c>
      <c r="W98" s="22" t="e">
        <f t="shared" si="26"/>
        <v>#VALUE!</v>
      </c>
      <c r="X98" s="19" t="str">
        <f t="shared" si="27"/>
        <v>CB1UTZ14/16GS.7737</v>
      </c>
      <c r="Y98" s="19" t="str">
        <f t="shared" si="28"/>
        <v>GS.7737</v>
      </c>
      <c r="Z98" s="19" t="e">
        <v>#VALUE!</v>
      </c>
      <c r="AA98" s="19" t="e">
        <f t="shared" si="29"/>
        <v>#VALUE!</v>
      </c>
      <c r="AB98" s="22" t="e">
        <f t="shared" si="30"/>
        <v>#N/A</v>
      </c>
      <c r="AC98" s="23" t="e">
        <v>#VALUE!</v>
      </c>
      <c r="AD98" s="23" t="e">
        <f t="shared" si="31"/>
        <v>#VALUE!</v>
      </c>
      <c r="AE98" s="24" t="e">
        <f t="shared" si="32"/>
        <v>#N/A</v>
      </c>
      <c r="AF98" s="24" t="e">
        <v>#N/A</v>
      </c>
      <c r="AG98" s="24" t="e">
        <f t="shared" si="33"/>
        <v>#N/A</v>
      </c>
      <c r="AH98" s="24" t="e">
        <f t="shared" si="34"/>
        <v>#N/A</v>
      </c>
      <c r="AI98" s="25" t="e">
        <f t="shared" si="35"/>
        <v>#VALUE!</v>
      </c>
      <c r="AJ98" s="25" t="e">
        <f t="shared" si="36"/>
        <v>#VALUE!</v>
      </c>
      <c r="AK98" s="25" t="e">
        <f t="shared" si="37"/>
        <v>#VALUE!</v>
      </c>
      <c r="AL98" s="12">
        <v>24.082727272727276</v>
      </c>
      <c r="AM98" s="12">
        <v>0</v>
      </c>
      <c r="AN98" s="26">
        <v>3.2766000000000002</v>
      </c>
      <c r="AO98" s="125">
        <f t="shared" si="38"/>
        <v>5.6244960064077532E-2</v>
      </c>
      <c r="AP98" s="126"/>
      <c r="AQ98" s="16">
        <v>0</v>
      </c>
      <c r="AT98" s="28">
        <v>0</v>
      </c>
      <c r="AU98" s="28">
        <v>0</v>
      </c>
      <c r="AW98" s="44" t="e">
        <f t="shared" si="39"/>
        <v>#VALUE!</v>
      </c>
    </row>
    <row r="99" spans="1:49" s="28" customFormat="1" hidden="1" x14ac:dyDescent="0.2">
      <c r="A99" s="16">
        <f>ROW()</f>
        <v>99</v>
      </c>
      <c r="B99" s="16" t="s">
        <v>209</v>
      </c>
      <c r="C99" s="16">
        <v>764</v>
      </c>
      <c r="D99" s="122">
        <v>1.5271299364582707</v>
      </c>
      <c r="E99" s="123">
        <v>5.0529041416224774E-2</v>
      </c>
      <c r="F99" s="122">
        <f t="shared" si="20"/>
        <v>1.5776589778744954</v>
      </c>
      <c r="G99" s="122"/>
      <c r="H99" s="101" t="s">
        <v>4</v>
      </c>
      <c r="I99" s="16">
        <v>1</v>
      </c>
      <c r="J99" s="16" t="s">
        <v>170</v>
      </c>
      <c r="K99" s="124">
        <v>42675</v>
      </c>
      <c r="L99" s="16" t="s">
        <v>56</v>
      </c>
      <c r="M99" s="16" t="s">
        <v>171</v>
      </c>
      <c r="N99" s="16" t="s">
        <v>70</v>
      </c>
      <c r="O99" s="16" t="s">
        <v>59</v>
      </c>
      <c r="P99" s="19" t="str">
        <f t="shared" si="21"/>
        <v>CB1UTZ 14/16</v>
      </c>
      <c r="Q99" s="20">
        <f t="shared" si="22"/>
        <v>157.76589778744955</v>
      </c>
      <c r="R99" s="19">
        <v>122.6</v>
      </c>
      <c r="S99" s="19" t="e">
        <v>#N/A</v>
      </c>
      <c r="T99" s="19" t="e">
        <f t="shared" si="23"/>
        <v>#N/A</v>
      </c>
      <c r="U99" s="22" t="e">
        <f t="shared" si="24"/>
        <v>#N/A</v>
      </c>
      <c r="V99" s="22" t="str">
        <f t="shared" si="25"/>
        <v>NY</v>
      </c>
      <c r="W99" s="22" t="e">
        <f t="shared" si="26"/>
        <v>#VALUE!</v>
      </c>
      <c r="X99" s="19" t="str">
        <f t="shared" si="27"/>
        <v>CB1UTZ14/16GS.7871</v>
      </c>
      <c r="Y99" s="19" t="str">
        <f t="shared" si="28"/>
        <v>GS.7871</v>
      </c>
      <c r="Z99" s="19" t="e">
        <v>#VALUE!</v>
      </c>
      <c r="AA99" s="19" t="e">
        <f t="shared" si="29"/>
        <v>#VALUE!</v>
      </c>
      <c r="AB99" s="22" t="e">
        <f t="shared" si="30"/>
        <v>#N/A</v>
      </c>
      <c r="AC99" s="23" t="e">
        <v>#VALUE!</v>
      </c>
      <c r="AD99" s="23" t="e">
        <f t="shared" si="31"/>
        <v>#VALUE!</v>
      </c>
      <c r="AE99" s="24" t="e">
        <f t="shared" si="32"/>
        <v>#N/A</v>
      </c>
      <c r="AF99" s="24" t="e">
        <v>#N/A</v>
      </c>
      <c r="AG99" s="24" t="e">
        <f t="shared" si="33"/>
        <v>#N/A</v>
      </c>
      <c r="AH99" s="24" t="e">
        <f t="shared" si="34"/>
        <v>#N/A</v>
      </c>
      <c r="AI99" s="25" t="e">
        <f t="shared" si="35"/>
        <v>#VALUE!</v>
      </c>
      <c r="AJ99" s="25" t="e">
        <f t="shared" si="36"/>
        <v>#VALUE!</v>
      </c>
      <c r="AK99" s="25" t="e">
        <f t="shared" si="37"/>
        <v>#VALUE!</v>
      </c>
      <c r="AL99" s="12">
        <v>21.330000000000002</v>
      </c>
      <c r="AM99" s="12">
        <v>0</v>
      </c>
      <c r="AN99" s="26">
        <v>3.2766000000000002</v>
      </c>
      <c r="AO99" s="125">
        <f t="shared" si="38"/>
        <v>4.981599403508552E-2</v>
      </c>
      <c r="AP99" s="126"/>
      <c r="AQ99" s="16">
        <v>0</v>
      </c>
      <c r="AT99" s="28">
        <v>0</v>
      </c>
      <c r="AU99" s="28">
        <v>0</v>
      </c>
      <c r="AW99" s="44" t="e">
        <f t="shared" si="39"/>
        <v>#VALUE!</v>
      </c>
    </row>
    <row r="100" spans="1:49" s="28" customFormat="1" hidden="1" x14ac:dyDescent="0.2">
      <c r="A100" s="16">
        <f>ROW()</f>
        <v>100</v>
      </c>
      <c r="B100" s="16" t="s">
        <v>212</v>
      </c>
      <c r="C100" s="16">
        <v>0</v>
      </c>
      <c r="D100" s="122">
        <v>1.2364563779881617</v>
      </c>
      <c r="E100" s="123">
        <v>4.7735610417346537E-2</v>
      </c>
      <c r="F100" s="122">
        <f t="shared" si="20"/>
        <v>1.2841919884055082</v>
      </c>
      <c r="G100" s="122"/>
      <c r="H100" s="101" t="s">
        <v>4</v>
      </c>
      <c r="I100" s="16">
        <v>1</v>
      </c>
      <c r="J100" s="16" t="s">
        <v>170</v>
      </c>
      <c r="K100" s="124">
        <v>42752</v>
      </c>
      <c r="L100" s="16" t="s">
        <v>56</v>
      </c>
      <c r="M100" s="16" t="s">
        <v>171</v>
      </c>
      <c r="N100" s="16" t="s">
        <v>70</v>
      </c>
      <c r="O100" s="16" t="s">
        <v>59</v>
      </c>
      <c r="P100" s="19" t="str">
        <f t="shared" si="21"/>
        <v>CB1UTZ 14/16</v>
      </c>
      <c r="Q100" s="20">
        <f t="shared" si="22"/>
        <v>128.41919884055082</v>
      </c>
      <c r="R100" s="19">
        <v>122.6</v>
      </c>
      <c r="S100" s="19" t="e">
        <v>#N/A</v>
      </c>
      <c r="T100" s="19" t="e">
        <f t="shared" si="23"/>
        <v>#N/A</v>
      </c>
      <c r="U100" s="22" t="e">
        <f t="shared" si="24"/>
        <v>#N/A</v>
      </c>
      <c r="V100" s="22" t="str">
        <f t="shared" si="25"/>
        <v>NY</v>
      </c>
      <c r="W100" s="22" t="e">
        <f t="shared" si="26"/>
        <v>#VALUE!</v>
      </c>
      <c r="X100" s="19" t="str">
        <f t="shared" si="27"/>
        <v>CB1UTZ14/16GS.8159</v>
      </c>
      <c r="Y100" s="19" t="str">
        <f t="shared" si="28"/>
        <v>GS.8159</v>
      </c>
      <c r="Z100" s="19" t="e">
        <v>#VALUE!</v>
      </c>
      <c r="AA100" s="19" t="e">
        <f t="shared" si="29"/>
        <v>#VALUE!</v>
      </c>
      <c r="AB100" s="22" t="e">
        <f t="shared" si="30"/>
        <v>#N/A</v>
      </c>
      <c r="AC100" s="23" t="e">
        <v>#VALUE!</v>
      </c>
      <c r="AD100" s="23" t="e">
        <f t="shared" si="31"/>
        <v>#VALUE!</v>
      </c>
      <c r="AE100" s="24" t="e">
        <f t="shared" si="32"/>
        <v>#N/A</v>
      </c>
      <c r="AF100" s="24" t="e">
        <v>#N/A</v>
      </c>
      <c r="AG100" s="24" t="e">
        <f t="shared" si="33"/>
        <v>#N/A</v>
      </c>
      <c r="AH100" s="24" t="e">
        <f t="shared" si="34"/>
        <v>#N/A</v>
      </c>
      <c r="AI100" s="25" t="e">
        <f t="shared" si="35"/>
        <v>#VALUE!</v>
      </c>
      <c r="AJ100" s="25" t="e">
        <f t="shared" si="36"/>
        <v>#VALUE!</v>
      </c>
      <c r="AK100" s="25" t="e">
        <f t="shared" si="37"/>
        <v>#VALUE!</v>
      </c>
      <c r="AL100" s="12">
        <v>20.150799256505582</v>
      </c>
      <c r="AM100" s="12">
        <v>0</v>
      </c>
      <c r="AN100" s="26">
        <v>3.2766000000000002</v>
      </c>
      <c r="AO100" s="125">
        <f t="shared" si="38"/>
        <v>4.7061982914406365E-2</v>
      </c>
      <c r="AP100" s="126"/>
      <c r="AQ100" s="16">
        <v>0</v>
      </c>
      <c r="AT100" s="28">
        <v>0</v>
      </c>
      <c r="AU100" s="28">
        <v>0</v>
      </c>
      <c r="AW100" s="44" t="e">
        <f t="shared" si="39"/>
        <v>#VALUE!</v>
      </c>
    </row>
    <row r="101" spans="1:49" s="28" customFormat="1" hidden="1" x14ac:dyDescent="0.2">
      <c r="A101" s="16">
        <f>ROW()</f>
        <v>101</v>
      </c>
      <c r="B101" s="16" t="s">
        <v>227</v>
      </c>
      <c r="C101" s="16">
        <v>0</v>
      </c>
      <c r="D101" s="122">
        <v>0.9013070758996069</v>
      </c>
      <c r="E101" s="123">
        <v>6.9658185883650206E-2</v>
      </c>
      <c r="F101" s="122">
        <f t="shared" si="20"/>
        <v>0.97096526178325715</v>
      </c>
      <c r="G101" s="122"/>
      <c r="H101" s="101" t="s">
        <v>4</v>
      </c>
      <c r="I101" s="16">
        <v>1</v>
      </c>
      <c r="J101" s="16" t="s">
        <v>170</v>
      </c>
      <c r="K101" s="124">
        <v>42752</v>
      </c>
      <c r="L101" s="16" t="s">
        <v>56</v>
      </c>
      <c r="M101" s="16" t="s">
        <v>171</v>
      </c>
      <c r="N101" s="16" t="s">
        <v>70</v>
      </c>
      <c r="O101" s="16" t="s">
        <v>59</v>
      </c>
      <c r="P101" s="19" t="str">
        <f t="shared" si="21"/>
        <v>CB1UTZ 14/16</v>
      </c>
      <c r="Q101" s="20">
        <f t="shared" si="22"/>
        <v>97.096526178325718</v>
      </c>
      <c r="R101" s="19">
        <v>122.6</v>
      </c>
      <c r="S101" s="19" t="e">
        <v>#N/A</v>
      </c>
      <c r="T101" s="19" t="e">
        <f t="shared" si="23"/>
        <v>#N/A</v>
      </c>
      <c r="U101" s="22" t="e">
        <f t="shared" si="24"/>
        <v>#N/A</v>
      </c>
      <c r="V101" s="22" t="str">
        <f t="shared" si="25"/>
        <v>NY</v>
      </c>
      <c r="W101" s="22" t="e">
        <f t="shared" si="26"/>
        <v>#VALUE!</v>
      </c>
      <c r="X101" s="19" t="str">
        <f t="shared" si="27"/>
        <v>CB1UTZ14/16GS.8160</v>
      </c>
      <c r="Y101" s="19" t="str">
        <f t="shared" si="28"/>
        <v>GS.8160</v>
      </c>
      <c r="Z101" s="19" t="e">
        <v>#VALUE!</v>
      </c>
      <c r="AA101" s="19" t="e">
        <f t="shared" si="29"/>
        <v>#VALUE!</v>
      </c>
      <c r="AB101" s="22" t="e">
        <f t="shared" si="30"/>
        <v>#N/A</v>
      </c>
      <c r="AC101" s="23" t="e">
        <v>#VALUE!</v>
      </c>
      <c r="AD101" s="23" t="e">
        <f t="shared" si="31"/>
        <v>#VALUE!</v>
      </c>
      <c r="AE101" s="24" t="e">
        <f t="shared" si="32"/>
        <v>#N/A</v>
      </c>
      <c r="AF101" s="24" t="e">
        <v>#N/A</v>
      </c>
      <c r="AG101" s="24" t="e">
        <f t="shared" si="33"/>
        <v>#N/A</v>
      </c>
      <c r="AH101" s="24" t="e">
        <f t="shared" si="34"/>
        <v>#N/A</v>
      </c>
      <c r="AI101" s="25" t="e">
        <f t="shared" si="35"/>
        <v>#VALUE!</v>
      </c>
      <c r="AJ101" s="25" t="e">
        <f t="shared" si="36"/>
        <v>#VALUE!</v>
      </c>
      <c r="AK101" s="25" t="e">
        <f t="shared" si="37"/>
        <v>#VALUE!</v>
      </c>
      <c r="AL101" s="12">
        <v>29.405052287834781</v>
      </c>
      <c r="AM101" s="12">
        <v>0</v>
      </c>
      <c r="AN101" s="26">
        <v>3.2766000000000002</v>
      </c>
      <c r="AO101" s="125">
        <f t="shared" si="38"/>
        <v>6.8675195001038705E-2</v>
      </c>
      <c r="AP101" s="126"/>
      <c r="AQ101" s="16">
        <v>0</v>
      </c>
      <c r="AT101" s="28">
        <v>0</v>
      </c>
      <c r="AU101" s="28">
        <v>0</v>
      </c>
      <c r="AW101" s="44" t="e">
        <f t="shared" si="39"/>
        <v>#VALUE!</v>
      </c>
    </row>
    <row r="102" spans="1:49" s="28" customFormat="1" hidden="1" x14ac:dyDescent="0.2">
      <c r="A102" s="16">
        <f>ROW()</f>
        <v>102</v>
      </c>
      <c r="B102" s="16" t="s">
        <v>206</v>
      </c>
      <c r="C102" s="16">
        <v>0</v>
      </c>
      <c r="D102" s="122">
        <v>1.4536690565020018</v>
      </c>
      <c r="E102" s="123">
        <v>5.7050029244223283E-2</v>
      </c>
      <c r="F102" s="122">
        <f t="shared" si="20"/>
        <v>1.5107190857462252</v>
      </c>
      <c r="G102" s="122"/>
      <c r="H102" s="101" t="s">
        <v>4</v>
      </c>
      <c r="I102" s="16">
        <v>1</v>
      </c>
      <c r="J102" s="16" t="s">
        <v>170</v>
      </c>
      <c r="K102" s="124">
        <v>42606</v>
      </c>
      <c r="L102" s="16" t="s">
        <v>56</v>
      </c>
      <c r="M102" s="16" t="s">
        <v>171</v>
      </c>
      <c r="N102" s="16" t="s">
        <v>70</v>
      </c>
      <c r="O102" s="16" t="s">
        <v>65</v>
      </c>
      <c r="P102" s="19" t="str">
        <f t="shared" si="21"/>
        <v>CB1UTZ 13/14</v>
      </c>
      <c r="Q102" s="20">
        <f t="shared" si="22"/>
        <v>151.07190857462251</v>
      </c>
      <c r="R102" s="19">
        <v>122.6</v>
      </c>
      <c r="S102" s="19" t="e">
        <v>#N/A</v>
      </c>
      <c r="T102" s="19" t="e">
        <f t="shared" si="23"/>
        <v>#N/A</v>
      </c>
      <c r="U102" s="22" t="e">
        <f t="shared" si="24"/>
        <v>#N/A</v>
      </c>
      <c r="V102" s="22" t="str">
        <f t="shared" si="25"/>
        <v>NY</v>
      </c>
      <c r="W102" s="22" t="e">
        <f t="shared" si="26"/>
        <v>#VALUE!</v>
      </c>
      <c r="X102" s="19" t="str">
        <f t="shared" si="27"/>
        <v>CB1UTZ13/14GS.7737</v>
      </c>
      <c r="Y102" s="19" t="str">
        <f t="shared" si="28"/>
        <v>GS.7737</v>
      </c>
      <c r="Z102" s="19" t="e">
        <v>#VALUE!</v>
      </c>
      <c r="AA102" s="19" t="e">
        <f t="shared" si="29"/>
        <v>#VALUE!</v>
      </c>
      <c r="AB102" s="22" t="e">
        <f t="shared" si="30"/>
        <v>#N/A</v>
      </c>
      <c r="AC102" s="23" t="e">
        <v>#VALUE!</v>
      </c>
      <c r="AD102" s="23" t="e">
        <f t="shared" si="31"/>
        <v>#VALUE!</v>
      </c>
      <c r="AE102" s="24" t="e">
        <f t="shared" si="32"/>
        <v>#N/A</v>
      </c>
      <c r="AF102" s="24" t="e">
        <v>#N/A</v>
      </c>
      <c r="AG102" s="24" t="e">
        <f t="shared" si="33"/>
        <v>#N/A</v>
      </c>
      <c r="AH102" s="24" t="e">
        <f t="shared" si="34"/>
        <v>#N/A</v>
      </c>
      <c r="AI102" s="25" t="e">
        <f t="shared" si="35"/>
        <v>#VALUE!</v>
      </c>
      <c r="AJ102" s="25" t="e">
        <f t="shared" si="36"/>
        <v>#VALUE!</v>
      </c>
      <c r="AK102" s="25" t="e">
        <f t="shared" si="37"/>
        <v>#VALUE!</v>
      </c>
      <c r="AL102" s="12">
        <v>24.082727272727276</v>
      </c>
      <c r="AM102" s="12">
        <v>0</v>
      </c>
      <c r="AN102" s="26">
        <v>3.2766000000000002</v>
      </c>
      <c r="AO102" s="125">
        <f t="shared" si="38"/>
        <v>5.6244960064077532E-2</v>
      </c>
      <c r="AP102" s="126"/>
      <c r="AQ102" s="16">
        <v>0</v>
      </c>
      <c r="AT102" s="28">
        <v>0</v>
      </c>
      <c r="AU102" s="28">
        <v>0</v>
      </c>
      <c r="AW102" s="44" t="e">
        <f t="shared" si="39"/>
        <v>#VALUE!</v>
      </c>
    </row>
    <row r="103" spans="1:49" s="28" customFormat="1" hidden="1" x14ac:dyDescent="0.2">
      <c r="A103" s="16">
        <f>ROW()</f>
        <v>103</v>
      </c>
      <c r="B103" s="16" t="s">
        <v>208</v>
      </c>
      <c r="C103" s="16">
        <v>224</v>
      </c>
      <c r="D103" s="122">
        <v>1.3930653258525381</v>
      </c>
      <c r="E103" s="123">
        <v>4.813239672659974E-2</v>
      </c>
      <c r="F103" s="122">
        <f t="shared" si="20"/>
        <v>1.4411977225791377</v>
      </c>
      <c r="G103" s="122"/>
      <c r="H103" s="101" t="s">
        <v>4</v>
      </c>
      <c r="I103" s="16">
        <v>1</v>
      </c>
      <c r="J103" s="16" t="s">
        <v>170</v>
      </c>
      <c r="K103" s="124">
        <v>42612</v>
      </c>
      <c r="L103" s="16" t="s">
        <v>56</v>
      </c>
      <c r="M103" s="16" t="s">
        <v>171</v>
      </c>
      <c r="N103" s="16" t="s">
        <v>70</v>
      </c>
      <c r="O103" s="16" t="s">
        <v>65</v>
      </c>
      <c r="P103" s="19" t="str">
        <f t="shared" si="21"/>
        <v>CB1UTZ 13/14</v>
      </c>
      <c r="Q103" s="20">
        <f t="shared" si="22"/>
        <v>144.11977225791378</v>
      </c>
      <c r="R103" s="19">
        <v>122.6</v>
      </c>
      <c r="S103" s="19" t="e">
        <v>#N/A</v>
      </c>
      <c r="T103" s="19" t="e">
        <f t="shared" si="23"/>
        <v>#N/A</v>
      </c>
      <c r="U103" s="22" t="e">
        <f t="shared" si="24"/>
        <v>#N/A</v>
      </c>
      <c r="V103" s="22" t="str">
        <f t="shared" si="25"/>
        <v>NY</v>
      </c>
      <c r="W103" s="22" t="e">
        <f t="shared" si="26"/>
        <v>#VALUE!</v>
      </c>
      <c r="X103" s="19" t="str">
        <f t="shared" si="27"/>
        <v>CB1UTZ13/14GS.7799</v>
      </c>
      <c r="Y103" s="19" t="str">
        <f t="shared" si="28"/>
        <v>GS.7799</v>
      </c>
      <c r="Z103" s="19" t="e">
        <v>#VALUE!</v>
      </c>
      <c r="AA103" s="19" t="e">
        <f t="shared" si="29"/>
        <v>#VALUE!</v>
      </c>
      <c r="AB103" s="22" t="e">
        <f t="shared" si="30"/>
        <v>#N/A</v>
      </c>
      <c r="AC103" s="23" t="e">
        <v>#VALUE!</v>
      </c>
      <c r="AD103" s="23" t="e">
        <f t="shared" si="31"/>
        <v>#VALUE!</v>
      </c>
      <c r="AE103" s="24" t="e">
        <f t="shared" si="32"/>
        <v>#N/A</v>
      </c>
      <c r="AF103" s="24" t="e">
        <v>#N/A</v>
      </c>
      <c r="AG103" s="24" t="e">
        <f t="shared" si="33"/>
        <v>#N/A</v>
      </c>
      <c r="AH103" s="24" t="e">
        <f t="shared" si="34"/>
        <v>#N/A</v>
      </c>
      <c r="AI103" s="25" t="e">
        <f t="shared" si="35"/>
        <v>#VALUE!</v>
      </c>
      <c r="AJ103" s="25" t="e">
        <f t="shared" si="36"/>
        <v>#VALUE!</v>
      </c>
      <c r="AK103" s="25" t="e">
        <f t="shared" si="37"/>
        <v>#VALUE!</v>
      </c>
      <c r="AL103" s="12">
        <v>20.318296041308091</v>
      </c>
      <c r="AM103" s="12">
        <v>0</v>
      </c>
      <c r="AN103" s="26">
        <v>3.2766000000000002</v>
      </c>
      <c r="AO103" s="125">
        <f t="shared" si="38"/>
        <v>4.7453169920154976E-2</v>
      </c>
      <c r="AP103" s="126"/>
      <c r="AQ103" s="16">
        <v>0</v>
      </c>
      <c r="AT103" s="28">
        <v>0</v>
      </c>
      <c r="AU103" s="28">
        <v>0</v>
      </c>
      <c r="AW103" s="44" t="e">
        <f t="shared" si="39"/>
        <v>#VALUE!</v>
      </c>
    </row>
    <row r="104" spans="1:49" s="28" customFormat="1" hidden="1" x14ac:dyDescent="0.2">
      <c r="A104" s="16">
        <f>ROW()</f>
        <v>104</v>
      </c>
      <c r="B104" s="16" t="s">
        <v>209</v>
      </c>
      <c r="C104" s="16">
        <v>0</v>
      </c>
      <c r="D104" s="122">
        <v>1.5271299364582707</v>
      </c>
      <c r="E104" s="123">
        <v>5.0529041416224774E-2</v>
      </c>
      <c r="F104" s="122">
        <f t="shared" si="20"/>
        <v>1.5776589778744954</v>
      </c>
      <c r="G104" s="122"/>
      <c r="H104" s="101" t="s">
        <v>4</v>
      </c>
      <c r="I104" s="16">
        <v>1</v>
      </c>
      <c r="J104" s="16" t="s">
        <v>170</v>
      </c>
      <c r="K104" s="124">
        <v>42675</v>
      </c>
      <c r="L104" s="16" t="s">
        <v>56</v>
      </c>
      <c r="M104" s="16" t="s">
        <v>171</v>
      </c>
      <c r="N104" s="16" t="s">
        <v>70</v>
      </c>
      <c r="O104" s="16" t="s">
        <v>65</v>
      </c>
      <c r="P104" s="19" t="str">
        <f t="shared" si="21"/>
        <v>CB1UTZ 13/14</v>
      </c>
      <c r="Q104" s="20">
        <f t="shared" si="22"/>
        <v>157.76589778744955</v>
      </c>
      <c r="R104" s="19">
        <v>122.6</v>
      </c>
      <c r="S104" s="19" t="e">
        <v>#N/A</v>
      </c>
      <c r="T104" s="19" t="e">
        <f t="shared" si="23"/>
        <v>#N/A</v>
      </c>
      <c r="U104" s="22" t="e">
        <f t="shared" si="24"/>
        <v>#N/A</v>
      </c>
      <c r="V104" s="22" t="str">
        <f t="shared" si="25"/>
        <v>NY</v>
      </c>
      <c r="W104" s="22" t="e">
        <f t="shared" si="26"/>
        <v>#VALUE!</v>
      </c>
      <c r="X104" s="19" t="str">
        <f t="shared" si="27"/>
        <v>CB1UTZ13/14GS.7871</v>
      </c>
      <c r="Y104" s="19" t="str">
        <f t="shared" si="28"/>
        <v>GS.7871</v>
      </c>
      <c r="Z104" s="19" t="e">
        <v>#VALUE!</v>
      </c>
      <c r="AA104" s="19" t="e">
        <f t="shared" si="29"/>
        <v>#VALUE!</v>
      </c>
      <c r="AB104" s="22" t="e">
        <f t="shared" si="30"/>
        <v>#N/A</v>
      </c>
      <c r="AC104" s="23" t="e">
        <v>#VALUE!</v>
      </c>
      <c r="AD104" s="23" t="e">
        <f t="shared" si="31"/>
        <v>#VALUE!</v>
      </c>
      <c r="AE104" s="24" t="e">
        <f t="shared" si="32"/>
        <v>#N/A</v>
      </c>
      <c r="AF104" s="24" t="e">
        <v>#N/A</v>
      </c>
      <c r="AG104" s="24" t="e">
        <f t="shared" si="33"/>
        <v>#N/A</v>
      </c>
      <c r="AH104" s="24" t="e">
        <f t="shared" si="34"/>
        <v>#N/A</v>
      </c>
      <c r="AI104" s="25" t="e">
        <f t="shared" si="35"/>
        <v>#VALUE!</v>
      </c>
      <c r="AJ104" s="25" t="e">
        <f t="shared" si="36"/>
        <v>#VALUE!</v>
      </c>
      <c r="AK104" s="25" t="e">
        <f t="shared" si="37"/>
        <v>#VALUE!</v>
      </c>
      <c r="AL104" s="12">
        <v>21.330000000000002</v>
      </c>
      <c r="AM104" s="12">
        <v>0</v>
      </c>
      <c r="AN104" s="26">
        <v>3.2766000000000002</v>
      </c>
      <c r="AO104" s="125">
        <f t="shared" si="38"/>
        <v>4.981599403508552E-2</v>
      </c>
      <c r="AP104" s="126"/>
      <c r="AQ104" s="16">
        <v>0</v>
      </c>
      <c r="AT104" s="28">
        <v>0</v>
      </c>
      <c r="AU104" s="28">
        <v>0</v>
      </c>
      <c r="AW104" s="44" t="e">
        <f t="shared" si="39"/>
        <v>#VALUE!</v>
      </c>
    </row>
    <row r="105" spans="1:49" s="28" customFormat="1" hidden="1" x14ac:dyDescent="0.2">
      <c r="A105" s="16">
        <f>ROW()</f>
        <v>105</v>
      </c>
      <c r="B105" s="16" t="s">
        <v>224</v>
      </c>
      <c r="C105" s="16">
        <v>359</v>
      </c>
      <c r="D105" s="122">
        <v>0.86357977402759523</v>
      </c>
      <c r="E105" s="123">
        <v>5.7807255912628801E-2</v>
      </c>
      <c r="F105" s="122">
        <f t="shared" si="20"/>
        <v>0.92138702994022403</v>
      </c>
      <c r="G105" s="122"/>
      <c r="H105" s="101" t="s">
        <v>4</v>
      </c>
      <c r="I105" s="16">
        <v>1</v>
      </c>
      <c r="J105" s="16" t="s">
        <v>225</v>
      </c>
      <c r="K105" s="124">
        <v>42395</v>
      </c>
      <c r="L105" s="16" t="s">
        <v>64</v>
      </c>
      <c r="M105" s="16" t="s">
        <v>61</v>
      </c>
      <c r="N105" s="16" t="s">
        <v>70</v>
      </c>
      <c r="O105" s="16" t="s">
        <v>65</v>
      </c>
      <c r="P105" s="19" t="str">
        <f t="shared" si="21"/>
        <v>CB1UTZ 13/14</v>
      </c>
      <c r="Q105" s="20">
        <f t="shared" si="22"/>
        <v>92.13870299402241</v>
      </c>
      <c r="R105" s="19">
        <v>122.6</v>
      </c>
      <c r="S105" s="19">
        <v>-18</v>
      </c>
      <c r="T105" s="19">
        <f t="shared" si="23"/>
        <v>104.6</v>
      </c>
      <c r="U105" s="22" t="e">
        <f t="shared" si="24"/>
        <v>#VALUE!</v>
      </c>
      <c r="V105" s="22" t="str">
        <f t="shared" si="25"/>
        <v>NY</v>
      </c>
      <c r="W105" s="22" t="e">
        <f t="shared" si="26"/>
        <v>#VALUE!</v>
      </c>
      <c r="X105" s="19" t="str">
        <f t="shared" si="27"/>
        <v>CB1UTZ13/14GS.6792</v>
      </c>
      <c r="Y105" s="19" t="str">
        <f t="shared" si="28"/>
        <v>GS.6792</v>
      </c>
      <c r="Z105" s="19" t="e">
        <v>#VALUE!</v>
      </c>
      <c r="AA105" s="19" t="e">
        <f t="shared" si="29"/>
        <v>#VALUE!</v>
      </c>
      <c r="AB105" s="22" t="e">
        <f t="shared" si="30"/>
        <v>#VALUE!</v>
      </c>
      <c r="AC105" s="23" t="e">
        <v>#VALUE!</v>
      </c>
      <c r="AD105" s="23" t="e">
        <f t="shared" si="31"/>
        <v>#VALUE!</v>
      </c>
      <c r="AE105" s="24" t="e">
        <f t="shared" si="32"/>
        <v>#VALUE!</v>
      </c>
      <c r="AF105" s="24">
        <v>106.35</v>
      </c>
      <c r="AG105" s="24" t="e">
        <f t="shared" si="33"/>
        <v>#VALUE!</v>
      </c>
      <c r="AH105" s="24" t="e">
        <f t="shared" si="34"/>
        <v>#VALUE!</v>
      </c>
      <c r="AI105" s="25" t="e">
        <f t="shared" si="35"/>
        <v>#VALUE!</v>
      </c>
      <c r="AJ105" s="25" t="e">
        <f t="shared" si="36"/>
        <v>#VALUE!</v>
      </c>
      <c r="AK105" s="25" t="e">
        <f t="shared" si="37"/>
        <v>#VALUE!</v>
      </c>
      <c r="AL105" s="12">
        <v>24.402378000000002</v>
      </c>
      <c r="AM105" s="12">
        <v>0</v>
      </c>
      <c r="AN105" s="26">
        <v>3.2766000000000002</v>
      </c>
      <c r="AO105" s="125">
        <f t="shared" si="38"/>
        <v>5.6991501026249523E-2</v>
      </c>
      <c r="AP105" s="126"/>
      <c r="AQ105" s="16">
        <v>0</v>
      </c>
      <c r="AT105" s="28">
        <v>0</v>
      </c>
      <c r="AU105" s="28">
        <v>0</v>
      </c>
      <c r="AW105" s="44" t="e">
        <f t="shared" si="39"/>
        <v>#VALUE!</v>
      </c>
    </row>
    <row r="106" spans="1:49" s="28" customFormat="1" hidden="1" x14ac:dyDescent="0.2">
      <c r="A106" s="16">
        <f>ROW()</f>
        <v>106</v>
      </c>
      <c r="B106" s="16" t="s">
        <v>226</v>
      </c>
      <c r="C106" s="16">
        <v>0</v>
      </c>
      <c r="D106" s="122">
        <v>1.1176985268133763</v>
      </c>
      <c r="E106" s="123">
        <v>5.6428061818456679E-2</v>
      </c>
      <c r="F106" s="122">
        <f t="shared" si="20"/>
        <v>1.1741265886318331</v>
      </c>
      <c r="G106" s="122"/>
      <c r="H106" s="101" t="s">
        <v>4</v>
      </c>
      <c r="I106" s="16">
        <v>1</v>
      </c>
      <c r="J106" s="16" t="s">
        <v>170</v>
      </c>
      <c r="K106" s="124">
        <v>42398</v>
      </c>
      <c r="L106" s="16" t="s">
        <v>64</v>
      </c>
      <c r="M106" s="16" t="s">
        <v>61</v>
      </c>
      <c r="N106" s="16" t="s">
        <v>70</v>
      </c>
      <c r="O106" s="16" t="s">
        <v>65</v>
      </c>
      <c r="P106" s="19" t="str">
        <f t="shared" si="21"/>
        <v>CB1UTZ 13/14</v>
      </c>
      <c r="Q106" s="20">
        <f t="shared" si="22"/>
        <v>117.41265886318331</v>
      </c>
      <c r="R106" s="19">
        <v>122.6</v>
      </c>
      <c r="S106" s="19">
        <v>-18</v>
      </c>
      <c r="T106" s="19">
        <f t="shared" si="23"/>
        <v>104.6</v>
      </c>
      <c r="U106" s="22" t="e">
        <f t="shared" si="24"/>
        <v>#VALUE!</v>
      </c>
      <c r="V106" s="22" t="str">
        <f t="shared" si="25"/>
        <v>NY</v>
      </c>
      <c r="W106" s="22" t="e">
        <f t="shared" si="26"/>
        <v>#VALUE!</v>
      </c>
      <c r="X106" s="19" t="str">
        <f t="shared" si="27"/>
        <v>CB1UTZ13/14GS.7189</v>
      </c>
      <c r="Y106" s="19" t="str">
        <f t="shared" si="28"/>
        <v>GS.7189</v>
      </c>
      <c r="Z106" s="19" t="e">
        <v>#VALUE!</v>
      </c>
      <c r="AA106" s="19" t="e">
        <f t="shared" si="29"/>
        <v>#VALUE!</v>
      </c>
      <c r="AB106" s="22" t="e">
        <f t="shared" si="30"/>
        <v>#VALUE!</v>
      </c>
      <c r="AC106" s="23" t="e">
        <v>#VALUE!</v>
      </c>
      <c r="AD106" s="23" t="e">
        <f t="shared" si="31"/>
        <v>#VALUE!</v>
      </c>
      <c r="AE106" s="24" t="e">
        <f t="shared" si="32"/>
        <v>#VALUE!</v>
      </c>
      <c r="AF106" s="24">
        <v>106.35</v>
      </c>
      <c r="AG106" s="24" t="e">
        <f t="shared" si="33"/>
        <v>#VALUE!</v>
      </c>
      <c r="AH106" s="24" t="e">
        <f t="shared" si="34"/>
        <v>#VALUE!</v>
      </c>
      <c r="AI106" s="25" t="e">
        <f t="shared" si="35"/>
        <v>#VALUE!</v>
      </c>
      <c r="AJ106" s="25" t="e">
        <f t="shared" si="36"/>
        <v>#VALUE!</v>
      </c>
      <c r="AK106" s="25" t="e">
        <f t="shared" si="37"/>
        <v>#VALUE!</v>
      </c>
      <c r="AL106" s="12">
        <v>23.820174000000005</v>
      </c>
      <c r="AM106" s="12">
        <v>0</v>
      </c>
      <c r="AN106" s="26">
        <v>3.2766000000000002</v>
      </c>
      <c r="AO106" s="125">
        <f t="shared" si="38"/>
        <v>5.5631769615503972E-2</v>
      </c>
      <c r="AP106" s="126"/>
      <c r="AQ106" s="16">
        <v>0</v>
      </c>
      <c r="AT106" s="28">
        <v>0</v>
      </c>
      <c r="AU106" s="28">
        <v>0</v>
      </c>
      <c r="AW106" s="44" t="e">
        <f t="shared" si="39"/>
        <v>#VALUE!</v>
      </c>
    </row>
    <row r="107" spans="1:49" s="28" customFormat="1" hidden="1" x14ac:dyDescent="0.2">
      <c r="A107" s="16">
        <f>ROW()</f>
        <v>107</v>
      </c>
      <c r="B107" s="16" t="s">
        <v>211</v>
      </c>
      <c r="C107" s="16">
        <v>64</v>
      </c>
      <c r="D107" s="122">
        <v>1.5741676746295736</v>
      </c>
      <c r="E107" s="123">
        <v>6.7241095816591864E-2</v>
      </c>
      <c r="F107" s="122">
        <f t="shared" si="20"/>
        <v>1.6414087704461655</v>
      </c>
      <c r="G107" s="122"/>
      <c r="H107" s="101" t="s">
        <v>4</v>
      </c>
      <c r="I107" s="16">
        <v>1</v>
      </c>
      <c r="J107" s="16" t="s">
        <v>188</v>
      </c>
      <c r="K107" s="124">
        <v>42905</v>
      </c>
      <c r="L107" s="16" t="s">
        <v>56</v>
      </c>
      <c r="M107" s="16" t="s">
        <v>171</v>
      </c>
      <c r="N107" s="16" t="s">
        <v>70</v>
      </c>
      <c r="O107" s="16" t="s">
        <v>65</v>
      </c>
      <c r="P107" s="19" t="str">
        <f t="shared" si="21"/>
        <v>CB1UTZ 13/14</v>
      </c>
      <c r="Q107" s="20">
        <f t="shared" si="22"/>
        <v>164.14087704461656</v>
      </c>
      <c r="R107" s="19">
        <v>122.6</v>
      </c>
      <c r="S107" s="19" t="e">
        <v>#N/A</v>
      </c>
      <c r="T107" s="19" t="e">
        <f t="shared" si="23"/>
        <v>#N/A</v>
      </c>
      <c r="U107" s="22" t="e">
        <f t="shared" si="24"/>
        <v>#N/A</v>
      </c>
      <c r="V107" s="22" t="str">
        <f t="shared" si="25"/>
        <v>NY</v>
      </c>
      <c r="W107" s="22" t="e">
        <f t="shared" si="26"/>
        <v>#VALUE!</v>
      </c>
      <c r="X107" s="19" t="str">
        <f t="shared" si="27"/>
        <v>CB1UTZ13/14GS.8098</v>
      </c>
      <c r="Y107" s="19" t="str">
        <f t="shared" si="28"/>
        <v>GS.8098</v>
      </c>
      <c r="Z107" s="19" t="e">
        <v>#VALUE!</v>
      </c>
      <c r="AA107" s="19" t="e">
        <f t="shared" si="29"/>
        <v>#VALUE!</v>
      </c>
      <c r="AB107" s="22" t="e">
        <f t="shared" si="30"/>
        <v>#N/A</v>
      </c>
      <c r="AC107" s="23" t="e">
        <v>#VALUE!</v>
      </c>
      <c r="AD107" s="23" t="e">
        <f t="shared" si="31"/>
        <v>#VALUE!</v>
      </c>
      <c r="AE107" s="24" t="e">
        <f t="shared" si="32"/>
        <v>#N/A</v>
      </c>
      <c r="AF107" s="24" t="e">
        <v>#N/A</v>
      </c>
      <c r="AG107" s="24" t="e">
        <f t="shared" si="33"/>
        <v>#N/A</v>
      </c>
      <c r="AH107" s="24" t="e">
        <f t="shared" si="34"/>
        <v>#N/A</v>
      </c>
      <c r="AI107" s="25" t="e">
        <f t="shared" si="35"/>
        <v>#VALUE!</v>
      </c>
      <c r="AJ107" s="25" t="e">
        <f t="shared" si="36"/>
        <v>#VALUE!</v>
      </c>
      <c r="AK107" s="25" t="e">
        <f t="shared" si="37"/>
        <v>#VALUE!</v>
      </c>
      <c r="AL107" s="12">
        <v>28.384717650855109</v>
      </c>
      <c r="AM107" s="12">
        <v>0</v>
      </c>
      <c r="AN107" s="26">
        <v>3.2766000000000002</v>
      </c>
      <c r="AO107" s="125">
        <f t="shared" si="38"/>
        <v>6.6292214026375293E-2</v>
      </c>
      <c r="AP107" s="126"/>
      <c r="AQ107" s="16">
        <v>0</v>
      </c>
      <c r="AT107" s="28">
        <v>0</v>
      </c>
      <c r="AU107" s="28">
        <v>0</v>
      </c>
      <c r="AW107" s="44" t="e">
        <f t="shared" si="39"/>
        <v>#VALUE!</v>
      </c>
    </row>
    <row r="108" spans="1:49" s="28" customFormat="1" hidden="1" x14ac:dyDescent="0.2">
      <c r="A108" s="16">
        <f>ROW()</f>
        <v>108</v>
      </c>
      <c r="B108" s="16" t="s">
        <v>212</v>
      </c>
      <c r="C108" s="16">
        <v>0</v>
      </c>
      <c r="D108" s="122">
        <v>1.2364563779881617</v>
      </c>
      <c r="E108" s="123">
        <v>4.7735610417346537E-2</v>
      </c>
      <c r="F108" s="122">
        <f t="shared" si="20"/>
        <v>1.2841919884055082</v>
      </c>
      <c r="G108" s="122"/>
      <c r="H108" s="101" t="s">
        <v>4</v>
      </c>
      <c r="I108" s="16">
        <v>1</v>
      </c>
      <c r="J108" s="16" t="s">
        <v>170</v>
      </c>
      <c r="K108" s="124">
        <v>42752</v>
      </c>
      <c r="L108" s="16" t="s">
        <v>56</v>
      </c>
      <c r="M108" s="16" t="s">
        <v>171</v>
      </c>
      <c r="N108" s="16" t="s">
        <v>70</v>
      </c>
      <c r="O108" s="16" t="s">
        <v>65</v>
      </c>
      <c r="P108" s="19" t="str">
        <f t="shared" si="21"/>
        <v>CB1UTZ 13/14</v>
      </c>
      <c r="Q108" s="20">
        <f t="shared" si="22"/>
        <v>128.41919884055082</v>
      </c>
      <c r="R108" s="19">
        <v>122.6</v>
      </c>
      <c r="S108" s="19" t="e">
        <v>#N/A</v>
      </c>
      <c r="T108" s="19" t="e">
        <f t="shared" si="23"/>
        <v>#N/A</v>
      </c>
      <c r="U108" s="22" t="e">
        <f t="shared" si="24"/>
        <v>#N/A</v>
      </c>
      <c r="V108" s="22" t="str">
        <f t="shared" si="25"/>
        <v>NY</v>
      </c>
      <c r="W108" s="22" t="e">
        <f t="shared" si="26"/>
        <v>#VALUE!</v>
      </c>
      <c r="X108" s="19" t="str">
        <f t="shared" si="27"/>
        <v>CB1UTZ13/14GS.8159</v>
      </c>
      <c r="Y108" s="19" t="str">
        <f t="shared" si="28"/>
        <v>GS.8159</v>
      </c>
      <c r="Z108" s="19" t="e">
        <v>#VALUE!</v>
      </c>
      <c r="AA108" s="19" t="e">
        <f t="shared" si="29"/>
        <v>#VALUE!</v>
      </c>
      <c r="AB108" s="22" t="e">
        <f t="shared" si="30"/>
        <v>#N/A</v>
      </c>
      <c r="AC108" s="23" t="e">
        <v>#VALUE!</v>
      </c>
      <c r="AD108" s="23" t="e">
        <f t="shared" si="31"/>
        <v>#VALUE!</v>
      </c>
      <c r="AE108" s="24" t="e">
        <f t="shared" si="32"/>
        <v>#N/A</v>
      </c>
      <c r="AF108" s="24" t="e">
        <v>#N/A</v>
      </c>
      <c r="AG108" s="24" t="e">
        <f t="shared" si="33"/>
        <v>#N/A</v>
      </c>
      <c r="AH108" s="24" t="e">
        <f t="shared" si="34"/>
        <v>#N/A</v>
      </c>
      <c r="AI108" s="25" t="e">
        <f t="shared" si="35"/>
        <v>#VALUE!</v>
      </c>
      <c r="AJ108" s="25" t="e">
        <f t="shared" si="36"/>
        <v>#VALUE!</v>
      </c>
      <c r="AK108" s="25" t="e">
        <f t="shared" si="37"/>
        <v>#VALUE!</v>
      </c>
      <c r="AL108" s="12">
        <v>20.150799256505582</v>
      </c>
      <c r="AM108" s="12">
        <v>0</v>
      </c>
      <c r="AN108" s="26">
        <v>3.2766000000000002</v>
      </c>
      <c r="AO108" s="125">
        <f t="shared" si="38"/>
        <v>4.7061982914406365E-2</v>
      </c>
      <c r="AP108" s="126"/>
      <c r="AQ108" s="16">
        <v>0</v>
      </c>
      <c r="AT108" s="28">
        <v>0</v>
      </c>
      <c r="AU108" s="28">
        <v>0</v>
      </c>
      <c r="AW108" s="44" t="e">
        <f t="shared" si="39"/>
        <v>#VALUE!</v>
      </c>
    </row>
    <row r="109" spans="1:49" s="28" customFormat="1" hidden="1" x14ac:dyDescent="0.2">
      <c r="A109" s="16">
        <f>ROW()</f>
        <v>109</v>
      </c>
      <c r="B109" s="16" t="s">
        <v>228</v>
      </c>
      <c r="C109" s="16">
        <v>909</v>
      </c>
      <c r="D109" s="122">
        <v>0.87329662499167837</v>
      </c>
      <c r="E109" s="123">
        <v>5.4002582549395314E-2</v>
      </c>
      <c r="F109" s="122">
        <f t="shared" si="20"/>
        <v>0.92729920754107364</v>
      </c>
      <c r="G109" s="122"/>
      <c r="H109" s="101" t="s">
        <v>4</v>
      </c>
      <c r="I109" s="16">
        <v>1</v>
      </c>
      <c r="J109" s="16" t="s">
        <v>192</v>
      </c>
      <c r="K109" s="124">
        <v>42424</v>
      </c>
      <c r="L109" s="16" t="s">
        <v>64</v>
      </c>
      <c r="M109" s="16" t="s">
        <v>61</v>
      </c>
      <c r="N109" s="16" t="s">
        <v>71</v>
      </c>
      <c r="O109" s="16" t="s">
        <v>59</v>
      </c>
      <c r="P109" s="19" t="str">
        <f t="shared" si="21"/>
        <v>CB1RF 14/16</v>
      </c>
      <c r="Q109" s="20">
        <f t="shared" si="22"/>
        <v>92.729920754107368</v>
      </c>
      <c r="R109" s="19">
        <v>122.6</v>
      </c>
      <c r="S109" s="19">
        <v>-9</v>
      </c>
      <c r="T109" s="19">
        <f t="shared" si="23"/>
        <v>113.6</v>
      </c>
      <c r="U109" s="22" t="e">
        <f t="shared" si="24"/>
        <v>#VALUE!</v>
      </c>
      <c r="V109" s="22" t="str">
        <f t="shared" si="25"/>
        <v>NY</v>
      </c>
      <c r="W109" s="22" t="e">
        <f t="shared" si="26"/>
        <v>#VALUE!</v>
      </c>
      <c r="X109" s="19" t="str">
        <f t="shared" si="27"/>
        <v>CB1RF14/16GS.6927</v>
      </c>
      <c r="Y109" s="19" t="str">
        <f t="shared" si="28"/>
        <v>GS.6927</v>
      </c>
      <c r="Z109" s="19" t="e">
        <v>#VALUE!</v>
      </c>
      <c r="AA109" s="19" t="e">
        <f t="shared" si="29"/>
        <v>#VALUE!</v>
      </c>
      <c r="AB109" s="22" t="e">
        <f t="shared" si="30"/>
        <v>#VALUE!</v>
      </c>
      <c r="AC109" s="23" t="e">
        <v>#VALUE!</v>
      </c>
      <c r="AD109" s="23" t="e">
        <f t="shared" si="31"/>
        <v>#VALUE!</v>
      </c>
      <c r="AE109" s="24" t="e">
        <f t="shared" si="32"/>
        <v>#VALUE!</v>
      </c>
      <c r="AF109" s="24">
        <v>115.35</v>
      </c>
      <c r="AG109" s="24" t="e">
        <f t="shared" si="33"/>
        <v>#VALUE!</v>
      </c>
      <c r="AH109" s="24" t="e">
        <f t="shared" si="34"/>
        <v>#VALUE!</v>
      </c>
      <c r="AI109" s="25" t="e">
        <f t="shared" si="35"/>
        <v>#VALUE!</v>
      </c>
      <c r="AJ109" s="25" t="e">
        <f t="shared" si="36"/>
        <v>#VALUE!</v>
      </c>
      <c r="AK109" s="25" t="e">
        <f t="shared" si="37"/>
        <v>#VALUE!</v>
      </c>
      <c r="AL109" s="12">
        <v>22.796298000000007</v>
      </c>
      <c r="AM109" s="12">
        <v>0</v>
      </c>
      <c r="AN109" s="26">
        <v>3.2766000000000002</v>
      </c>
      <c r="AO109" s="125">
        <f t="shared" si="38"/>
        <v>5.3240517824192791E-2</v>
      </c>
      <c r="AP109" s="126"/>
      <c r="AQ109" s="16">
        <v>0</v>
      </c>
      <c r="AT109" s="28">
        <v>0</v>
      </c>
      <c r="AU109" s="28">
        <v>0</v>
      </c>
      <c r="AW109" s="44" t="e">
        <f t="shared" si="39"/>
        <v>#VALUE!</v>
      </c>
    </row>
    <row r="110" spans="1:49" s="28" customFormat="1" hidden="1" x14ac:dyDescent="0.2">
      <c r="A110" s="16">
        <f>ROW()</f>
        <v>110</v>
      </c>
      <c r="B110" s="16" t="s">
        <v>229</v>
      </c>
      <c r="C110" s="16">
        <v>101</v>
      </c>
      <c r="D110" s="122">
        <v>0.88494427518529051</v>
      </c>
      <c r="E110" s="123">
        <v>3.5930384074036224E-2</v>
      </c>
      <c r="F110" s="122">
        <f t="shared" si="20"/>
        <v>0.92087465925932677</v>
      </c>
      <c r="G110" s="122"/>
      <c r="H110" s="101" t="s">
        <v>4</v>
      </c>
      <c r="I110" s="16">
        <v>1</v>
      </c>
      <c r="J110" s="16" t="s">
        <v>170</v>
      </c>
      <c r="K110" s="124">
        <v>42424</v>
      </c>
      <c r="L110" s="16" t="s">
        <v>64</v>
      </c>
      <c r="M110" s="16" t="s">
        <v>61</v>
      </c>
      <c r="N110" s="16" t="s">
        <v>71</v>
      </c>
      <c r="O110" s="16" t="s">
        <v>59</v>
      </c>
      <c r="P110" s="19" t="str">
        <f t="shared" si="21"/>
        <v>CB1RF 14/16</v>
      </c>
      <c r="Q110" s="20">
        <f t="shared" si="22"/>
        <v>92.087465925932676</v>
      </c>
      <c r="R110" s="19">
        <v>122.6</v>
      </c>
      <c r="S110" s="19">
        <v>-9</v>
      </c>
      <c r="T110" s="19">
        <f t="shared" si="23"/>
        <v>113.6</v>
      </c>
      <c r="U110" s="22" t="e">
        <f t="shared" si="24"/>
        <v>#VALUE!</v>
      </c>
      <c r="V110" s="22" t="str">
        <f t="shared" si="25"/>
        <v>NY</v>
      </c>
      <c r="W110" s="22" t="e">
        <f t="shared" si="26"/>
        <v>#VALUE!</v>
      </c>
      <c r="X110" s="19" t="str">
        <f t="shared" si="27"/>
        <v>CB1RF14/16GS.7065</v>
      </c>
      <c r="Y110" s="19" t="str">
        <f t="shared" si="28"/>
        <v>GS.7065</v>
      </c>
      <c r="Z110" s="19" t="e">
        <v>#VALUE!</v>
      </c>
      <c r="AA110" s="19" t="e">
        <f t="shared" si="29"/>
        <v>#VALUE!</v>
      </c>
      <c r="AB110" s="22" t="e">
        <f t="shared" si="30"/>
        <v>#VALUE!</v>
      </c>
      <c r="AC110" s="23" t="e">
        <v>#VALUE!</v>
      </c>
      <c r="AD110" s="23" t="e">
        <f t="shared" si="31"/>
        <v>#VALUE!</v>
      </c>
      <c r="AE110" s="24" t="e">
        <f t="shared" si="32"/>
        <v>#VALUE!</v>
      </c>
      <c r="AF110" s="24">
        <v>115.35</v>
      </c>
      <c r="AG110" s="24" t="e">
        <f t="shared" si="33"/>
        <v>#VALUE!</v>
      </c>
      <c r="AH110" s="24" t="e">
        <f t="shared" si="34"/>
        <v>#VALUE!</v>
      </c>
      <c r="AI110" s="25" t="e">
        <f t="shared" si="35"/>
        <v>#VALUE!</v>
      </c>
      <c r="AJ110" s="25" t="e">
        <f t="shared" si="36"/>
        <v>#VALUE!</v>
      </c>
      <c r="AK110" s="25" t="e">
        <f t="shared" si="37"/>
        <v>#VALUE!</v>
      </c>
      <c r="AL110" s="12">
        <v>15.167417999999998</v>
      </c>
      <c r="AM110" s="12">
        <v>0</v>
      </c>
      <c r="AN110" s="26">
        <v>3.2766000000000002</v>
      </c>
      <c r="AO110" s="125">
        <f t="shared" si="38"/>
        <v>3.542334761442327E-2</v>
      </c>
      <c r="AP110" s="126"/>
      <c r="AQ110" s="16">
        <v>-50</v>
      </c>
      <c r="AT110" s="28">
        <v>0</v>
      </c>
      <c r="AU110" s="28">
        <v>0</v>
      </c>
      <c r="AW110" s="44" t="e">
        <f t="shared" si="39"/>
        <v>#VALUE!</v>
      </c>
    </row>
    <row r="111" spans="1:49" s="28" customFormat="1" hidden="1" x14ac:dyDescent="0.2">
      <c r="A111" s="16">
        <f>ROW()</f>
        <v>111</v>
      </c>
      <c r="B111" s="16" t="s">
        <v>213</v>
      </c>
      <c r="C111" s="16">
        <v>2703</v>
      </c>
      <c r="D111" s="122">
        <v>1.0701854797582599</v>
      </c>
      <c r="E111" s="123">
        <v>5.002349171173405E-2</v>
      </c>
      <c r="F111" s="122">
        <f t="shared" si="20"/>
        <v>1.1202089714699941</v>
      </c>
      <c r="G111" s="122"/>
      <c r="H111" s="101" t="s">
        <v>4</v>
      </c>
      <c r="I111" s="16">
        <v>1</v>
      </c>
      <c r="J111" s="16" t="s">
        <v>170</v>
      </c>
      <c r="K111" s="124">
        <v>42642</v>
      </c>
      <c r="L111" s="16" t="s">
        <v>56</v>
      </c>
      <c r="M111" s="16" t="s">
        <v>171</v>
      </c>
      <c r="N111" s="16" t="s">
        <v>71</v>
      </c>
      <c r="O111" s="16" t="s">
        <v>59</v>
      </c>
      <c r="P111" s="19" t="str">
        <f t="shared" si="21"/>
        <v>CB1RF 14/16</v>
      </c>
      <c r="Q111" s="20">
        <f t="shared" si="22"/>
        <v>112.0208971469994</v>
      </c>
      <c r="R111" s="19">
        <v>122.6</v>
      </c>
      <c r="S111" s="19" t="e">
        <v>#N/A</v>
      </c>
      <c r="T111" s="19" t="e">
        <f t="shared" si="23"/>
        <v>#N/A</v>
      </c>
      <c r="U111" s="22" t="e">
        <f t="shared" si="24"/>
        <v>#N/A</v>
      </c>
      <c r="V111" s="22" t="str">
        <f t="shared" si="25"/>
        <v>NY</v>
      </c>
      <c r="W111" s="22" t="e">
        <f t="shared" si="26"/>
        <v>#VALUE!</v>
      </c>
      <c r="X111" s="19" t="str">
        <f t="shared" si="27"/>
        <v>CB1RF14/16GS.7800</v>
      </c>
      <c r="Y111" s="19" t="str">
        <f t="shared" si="28"/>
        <v>GS.7800</v>
      </c>
      <c r="Z111" s="19" t="e">
        <v>#VALUE!</v>
      </c>
      <c r="AA111" s="19" t="e">
        <f t="shared" si="29"/>
        <v>#VALUE!</v>
      </c>
      <c r="AB111" s="22" t="e">
        <f t="shared" si="30"/>
        <v>#N/A</v>
      </c>
      <c r="AC111" s="23" t="e">
        <v>#VALUE!</v>
      </c>
      <c r="AD111" s="23" t="e">
        <f t="shared" si="31"/>
        <v>#VALUE!</v>
      </c>
      <c r="AE111" s="24" t="e">
        <f t="shared" si="32"/>
        <v>#N/A</v>
      </c>
      <c r="AF111" s="24" t="e">
        <v>#N/A</v>
      </c>
      <c r="AG111" s="24" t="e">
        <f t="shared" si="33"/>
        <v>#N/A</v>
      </c>
      <c r="AH111" s="24" t="e">
        <f t="shared" si="34"/>
        <v>#N/A</v>
      </c>
      <c r="AI111" s="25" t="e">
        <f t="shared" si="35"/>
        <v>#VALUE!</v>
      </c>
      <c r="AJ111" s="25" t="e">
        <f t="shared" si="36"/>
        <v>#VALUE!</v>
      </c>
      <c r="AK111" s="25" t="e">
        <f t="shared" si="37"/>
        <v>#VALUE!</v>
      </c>
      <c r="AL111" s="12">
        <v>21.116590544871794</v>
      </c>
      <c r="AM111" s="12">
        <v>0</v>
      </c>
      <c r="AN111" s="26">
        <v>3.2766000000000002</v>
      </c>
      <c r="AO111" s="125">
        <f t="shared" si="38"/>
        <v>4.9317578463416632E-2</v>
      </c>
      <c r="AP111" s="126"/>
      <c r="AQ111" s="16">
        <v>90</v>
      </c>
      <c r="AT111" s="28">
        <v>0</v>
      </c>
      <c r="AU111" s="28">
        <v>0</v>
      </c>
      <c r="AW111" s="44" t="e">
        <f t="shared" si="39"/>
        <v>#VALUE!</v>
      </c>
    </row>
    <row r="112" spans="1:49" s="28" customFormat="1" hidden="1" x14ac:dyDescent="0.2">
      <c r="A112" s="16">
        <f>ROW()</f>
        <v>112</v>
      </c>
      <c r="B112" s="16" t="s">
        <v>214</v>
      </c>
      <c r="C112" s="16">
        <v>230</v>
      </c>
      <c r="D112" s="122">
        <v>1.4260623180135739</v>
      </c>
      <c r="E112" s="123">
        <v>5.6214446920160074E-2</v>
      </c>
      <c r="F112" s="122">
        <f t="shared" si="20"/>
        <v>1.4822767649337338</v>
      </c>
      <c r="G112" s="122"/>
      <c r="H112" s="101" t="s">
        <v>4</v>
      </c>
      <c r="I112" s="16">
        <v>1</v>
      </c>
      <c r="J112" s="16" t="s">
        <v>192</v>
      </c>
      <c r="K112" s="124">
        <v>42726</v>
      </c>
      <c r="L112" s="16" t="s">
        <v>56</v>
      </c>
      <c r="M112" s="16" t="s">
        <v>171</v>
      </c>
      <c r="N112" s="16" t="s">
        <v>71</v>
      </c>
      <c r="O112" s="16" t="s">
        <v>59</v>
      </c>
      <c r="P112" s="19" t="str">
        <f t="shared" si="21"/>
        <v>CB1RF 14/16</v>
      </c>
      <c r="Q112" s="20">
        <f t="shared" si="22"/>
        <v>148.22767649337339</v>
      </c>
      <c r="R112" s="19">
        <v>122.6</v>
      </c>
      <c r="S112" s="19" t="e">
        <v>#N/A</v>
      </c>
      <c r="T112" s="19" t="e">
        <f t="shared" si="23"/>
        <v>#N/A</v>
      </c>
      <c r="U112" s="22" t="e">
        <f t="shared" si="24"/>
        <v>#N/A</v>
      </c>
      <c r="V112" s="22" t="str">
        <f t="shared" si="25"/>
        <v>NY</v>
      </c>
      <c r="W112" s="22" t="e">
        <f t="shared" si="26"/>
        <v>#VALUE!</v>
      </c>
      <c r="X112" s="19" t="str">
        <f t="shared" si="27"/>
        <v>CB1RF14/16GS.7956</v>
      </c>
      <c r="Y112" s="19" t="str">
        <f t="shared" si="28"/>
        <v>GS.7956</v>
      </c>
      <c r="Z112" s="19" t="e">
        <v>#VALUE!</v>
      </c>
      <c r="AA112" s="19" t="e">
        <f t="shared" si="29"/>
        <v>#VALUE!</v>
      </c>
      <c r="AB112" s="22" t="e">
        <f t="shared" si="30"/>
        <v>#N/A</v>
      </c>
      <c r="AC112" s="23" t="e">
        <v>#VALUE!</v>
      </c>
      <c r="AD112" s="23" t="e">
        <f t="shared" si="31"/>
        <v>#VALUE!</v>
      </c>
      <c r="AE112" s="24" t="e">
        <f t="shared" si="32"/>
        <v>#N/A</v>
      </c>
      <c r="AF112" s="24" t="e">
        <v>#N/A</v>
      </c>
      <c r="AG112" s="24" t="e">
        <f t="shared" si="33"/>
        <v>#N/A</v>
      </c>
      <c r="AH112" s="24" t="e">
        <f t="shared" si="34"/>
        <v>#N/A</v>
      </c>
      <c r="AI112" s="25" t="e">
        <f t="shared" si="35"/>
        <v>#VALUE!</v>
      </c>
      <c r="AJ112" s="25" t="e">
        <f t="shared" si="36"/>
        <v>#VALUE!</v>
      </c>
      <c r="AK112" s="25" t="e">
        <f t="shared" si="37"/>
        <v>#VALUE!</v>
      </c>
      <c r="AL112" s="12">
        <v>23.730000000000004</v>
      </c>
      <c r="AM112" s="12">
        <v>0</v>
      </c>
      <c r="AN112" s="26">
        <v>3.2766000000000002</v>
      </c>
      <c r="AO112" s="125">
        <f t="shared" si="38"/>
        <v>5.5421169172647916E-2</v>
      </c>
      <c r="AP112" s="126"/>
      <c r="AQ112" s="16">
        <v>0</v>
      </c>
      <c r="AT112" s="28">
        <v>0</v>
      </c>
      <c r="AU112" s="28">
        <v>0</v>
      </c>
      <c r="AW112" s="44" t="e">
        <f t="shared" si="39"/>
        <v>#VALUE!</v>
      </c>
    </row>
    <row r="113" spans="1:49" s="28" customFormat="1" hidden="1" x14ac:dyDescent="0.2">
      <c r="A113" s="16">
        <f>ROW()</f>
        <v>113</v>
      </c>
      <c r="B113" s="16" t="s">
        <v>215</v>
      </c>
      <c r="C113" s="16">
        <v>542</v>
      </c>
      <c r="D113" s="122">
        <v>1.5168320324843725</v>
      </c>
      <c r="E113" s="123">
        <v>5.8740897504823884E-2</v>
      </c>
      <c r="F113" s="122">
        <f t="shared" si="20"/>
        <v>1.5755729299891963</v>
      </c>
      <c r="G113" s="122"/>
      <c r="H113" s="101" t="s">
        <v>4</v>
      </c>
      <c r="I113" s="16">
        <v>1</v>
      </c>
      <c r="J113" s="16" t="s">
        <v>216</v>
      </c>
      <c r="K113" s="124">
        <v>42724</v>
      </c>
      <c r="L113" s="16" t="s">
        <v>56</v>
      </c>
      <c r="M113" s="16" t="s">
        <v>171</v>
      </c>
      <c r="N113" s="16" t="s">
        <v>71</v>
      </c>
      <c r="O113" s="16" t="s">
        <v>59</v>
      </c>
      <c r="P113" s="19" t="str">
        <f t="shared" si="21"/>
        <v>CB1RF 14/16</v>
      </c>
      <c r="Q113" s="20">
        <f t="shared" si="22"/>
        <v>157.55729299891962</v>
      </c>
      <c r="R113" s="19">
        <v>122.6</v>
      </c>
      <c r="S113" s="19" t="e">
        <v>#N/A</v>
      </c>
      <c r="T113" s="19" t="e">
        <f t="shared" si="23"/>
        <v>#N/A</v>
      </c>
      <c r="U113" s="22" t="e">
        <f t="shared" si="24"/>
        <v>#N/A</v>
      </c>
      <c r="V113" s="22" t="str">
        <f t="shared" si="25"/>
        <v>NY</v>
      </c>
      <c r="W113" s="22" t="e">
        <f t="shared" si="26"/>
        <v>#VALUE!</v>
      </c>
      <c r="X113" s="19" t="str">
        <f t="shared" si="27"/>
        <v>CB1RF14/16GS.7984</v>
      </c>
      <c r="Y113" s="19" t="str">
        <f t="shared" si="28"/>
        <v>GS.7984</v>
      </c>
      <c r="Z113" s="19" t="e">
        <v>#VALUE!</v>
      </c>
      <c r="AA113" s="19" t="e">
        <f t="shared" si="29"/>
        <v>#VALUE!</v>
      </c>
      <c r="AB113" s="22" t="e">
        <f t="shared" si="30"/>
        <v>#N/A</v>
      </c>
      <c r="AC113" s="23" t="e">
        <v>#VALUE!</v>
      </c>
      <c r="AD113" s="23" t="e">
        <f t="shared" si="31"/>
        <v>#VALUE!</v>
      </c>
      <c r="AE113" s="24" t="e">
        <f t="shared" si="32"/>
        <v>#N/A</v>
      </c>
      <c r="AF113" s="24" t="e">
        <v>#N/A</v>
      </c>
      <c r="AG113" s="24" t="e">
        <f t="shared" si="33"/>
        <v>#N/A</v>
      </c>
      <c r="AH113" s="24" t="e">
        <f t="shared" si="34"/>
        <v>#N/A</v>
      </c>
      <c r="AI113" s="25" t="e">
        <f t="shared" si="35"/>
        <v>#VALUE!</v>
      </c>
      <c r="AJ113" s="25" t="e">
        <f t="shared" si="36"/>
        <v>#VALUE!</v>
      </c>
      <c r="AK113" s="25" t="e">
        <f t="shared" si="37"/>
        <v>#VALUE!</v>
      </c>
      <c r="AL113" s="12">
        <v>24.796499372647428</v>
      </c>
      <c r="AM113" s="12">
        <v>0</v>
      </c>
      <c r="AN113" s="26">
        <v>3.2766000000000002</v>
      </c>
      <c r="AO113" s="125">
        <f t="shared" si="38"/>
        <v>5.7911967409226738E-2</v>
      </c>
      <c r="AP113" s="126"/>
      <c r="AQ113" s="16">
        <v>-542</v>
      </c>
      <c r="AT113" s="28">
        <v>0</v>
      </c>
      <c r="AU113" s="28">
        <v>0</v>
      </c>
      <c r="AW113" s="44" t="e">
        <f t="shared" si="39"/>
        <v>#VALUE!</v>
      </c>
    </row>
    <row r="114" spans="1:49" s="28" customFormat="1" hidden="1" x14ac:dyDescent="0.2">
      <c r="A114" s="16">
        <f>ROW()</f>
        <v>114</v>
      </c>
      <c r="B114" s="16" t="s">
        <v>217</v>
      </c>
      <c r="C114" s="16">
        <v>841</v>
      </c>
      <c r="D114" s="122">
        <v>1.3538902980261134</v>
      </c>
      <c r="E114" s="123">
        <v>5.0073364011185381E-2</v>
      </c>
      <c r="F114" s="122">
        <f t="shared" si="20"/>
        <v>1.4039636620372988</v>
      </c>
      <c r="G114" s="122"/>
      <c r="H114" s="101" t="s">
        <v>4</v>
      </c>
      <c r="I114" s="16">
        <v>1</v>
      </c>
      <c r="J114" s="16" t="s">
        <v>170</v>
      </c>
      <c r="K114" s="124">
        <v>42695</v>
      </c>
      <c r="L114" s="16" t="s">
        <v>56</v>
      </c>
      <c r="M114" s="16" t="s">
        <v>171</v>
      </c>
      <c r="N114" s="16" t="s">
        <v>71</v>
      </c>
      <c r="O114" s="16" t="s">
        <v>59</v>
      </c>
      <c r="P114" s="19" t="str">
        <f t="shared" si="21"/>
        <v>CB1RF 14/16</v>
      </c>
      <c r="Q114" s="20">
        <f t="shared" si="22"/>
        <v>140.39636620372988</v>
      </c>
      <c r="R114" s="19">
        <v>122.6</v>
      </c>
      <c r="S114" s="19" t="e">
        <v>#N/A</v>
      </c>
      <c r="T114" s="19" t="e">
        <f t="shared" si="23"/>
        <v>#N/A</v>
      </c>
      <c r="U114" s="22" t="e">
        <f t="shared" si="24"/>
        <v>#N/A</v>
      </c>
      <c r="V114" s="22" t="str">
        <f t="shared" si="25"/>
        <v>NY</v>
      </c>
      <c r="W114" s="22" t="e">
        <f t="shared" si="26"/>
        <v>#VALUE!</v>
      </c>
      <c r="X114" s="19" t="str">
        <f t="shared" si="27"/>
        <v>CB1RF14/16GS.8048</v>
      </c>
      <c r="Y114" s="19" t="str">
        <f t="shared" si="28"/>
        <v>GS.8048</v>
      </c>
      <c r="Z114" s="19" t="e">
        <v>#VALUE!</v>
      </c>
      <c r="AA114" s="19" t="e">
        <f t="shared" si="29"/>
        <v>#VALUE!</v>
      </c>
      <c r="AB114" s="22" t="e">
        <f t="shared" si="30"/>
        <v>#N/A</v>
      </c>
      <c r="AC114" s="23" t="e">
        <v>#VALUE!</v>
      </c>
      <c r="AD114" s="23" t="e">
        <f t="shared" si="31"/>
        <v>#VALUE!</v>
      </c>
      <c r="AE114" s="24" t="e">
        <f t="shared" si="32"/>
        <v>#N/A</v>
      </c>
      <c r="AF114" s="24" t="e">
        <v>#N/A</v>
      </c>
      <c r="AG114" s="24" t="e">
        <f t="shared" si="33"/>
        <v>#N/A</v>
      </c>
      <c r="AH114" s="24" t="e">
        <f t="shared" si="34"/>
        <v>#N/A</v>
      </c>
      <c r="AI114" s="25" t="e">
        <f t="shared" si="35"/>
        <v>#VALUE!</v>
      </c>
      <c r="AJ114" s="25" t="e">
        <f t="shared" si="36"/>
        <v>#VALUE!</v>
      </c>
      <c r="AK114" s="25" t="e">
        <f t="shared" si="37"/>
        <v>#VALUE!</v>
      </c>
      <c r="AL114" s="12">
        <v>21.137643312101918</v>
      </c>
      <c r="AM114" s="12">
        <v>0</v>
      </c>
      <c r="AN114" s="26">
        <v>3.2766000000000002</v>
      </c>
      <c r="AO114" s="125">
        <f t="shared" si="38"/>
        <v>4.9366746983189616E-2</v>
      </c>
      <c r="AP114" s="126"/>
      <c r="AQ114" s="16">
        <v>0</v>
      </c>
      <c r="AT114" s="28">
        <v>0</v>
      </c>
      <c r="AU114" s="28">
        <v>0</v>
      </c>
      <c r="AW114" s="44" t="e">
        <f t="shared" si="39"/>
        <v>#VALUE!</v>
      </c>
    </row>
    <row r="115" spans="1:49" s="28" customFormat="1" hidden="1" x14ac:dyDescent="0.2">
      <c r="A115" s="16">
        <f>ROW()</f>
        <v>115</v>
      </c>
      <c r="B115" s="16" t="s">
        <v>218</v>
      </c>
      <c r="C115" s="16">
        <v>532</v>
      </c>
      <c r="D115" s="122">
        <v>1.58182491684306</v>
      </c>
      <c r="E115" s="123">
        <v>6.2550969560345601E-2</v>
      </c>
      <c r="F115" s="122">
        <f t="shared" si="20"/>
        <v>1.6443758864034057</v>
      </c>
      <c r="G115" s="122"/>
      <c r="H115" s="101" t="s">
        <v>4</v>
      </c>
      <c r="I115" s="16">
        <v>1</v>
      </c>
      <c r="J115" s="16" t="s">
        <v>170</v>
      </c>
      <c r="K115" s="124">
        <v>42751</v>
      </c>
      <c r="L115" s="16" t="s">
        <v>56</v>
      </c>
      <c r="M115" s="16" t="s">
        <v>171</v>
      </c>
      <c r="N115" s="16" t="s">
        <v>71</v>
      </c>
      <c r="O115" s="16" t="s">
        <v>59</v>
      </c>
      <c r="P115" s="19" t="str">
        <f t="shared" si="21"/>
        <v>CB1RF 14/16</v>
      </c>
      <c r="Q115" s="20">
        <f t="shared" si="22"/>
        <v>164.43758864034058</v>
      </c>
      <c r="R115" s="19">
        <v>122.6</v>
      </c>
      <c r="S115" s="19" t="e">
        <v>#N/A</v>
      </c>
      <c r="T115" s="19" t="e">
        <f t="shared" si="23"/>
        <v>#N/A</v>
      </c>
      <c r="U115" s="22" t="e">
        <f t="shared" si="24"/>
        <v>#N/A</v>
      </c>
      <c r="V115" s="22" t="str">
        <f t="shared" si="25"/>
        <v>NY</v>
      </c>
      <c r="W115" s="22" t="e">
        <f t="shared" si="26"/>
        <v>#VALUE!</v>
      </c>
      <c r="X115" s="19" t="str">
        <f t="shared" si="27"/>
        <v>CB1RF14/16GS.8116</v>
      </c>
      <c r="Y115" s="19" t="str">
        <f t="shared" si="28"/>
        <v>GS.8116</v>
      </c>
      <c r="Z115" s="19" t="e">
        <v>#VALUE!</v>
      </c>
      <c r="AA115" s="19" t="e">
        <f t="shared" si="29"/>
        <v>#VALUE!</v>
      </c>
      <c r="AB115" s="22" t="e">
        <f t="shared" si="30"/>
        <v>#N/A</v>
      </c>
      <c r="AC115" s="23" t="e">
        <v>#VALUE!</v>
      </c>
      <c r="AD115" s="23" t="e">
        <f t="shared" si="31"/>
        <v>#VALUE!</v>
      </c>
      <c r="AE115" s="24" t="e">
        <f t="shared" si="32"/>
        <v>#N/A</v>
      </c>
      <c r="AF115" s="24" t="e">
        <v>#N/A</v>
      </c>
      <c r="AG115" s="24" t="e">
        <f t="shared" si="33"/>
        <v>#N/A</v>
      </c>
      <c r="AH115" s="24" t="e">
        <f t="shared" si="34"/>
        <v>#N/A</v>
      </c>
      <c r="AI115" s="25" t="e">
        <f t="shared" si="35"/>
        <v>#VALUE!</v>
      </c>
      <c r="AJ115" s="25" t="e">
        <f t="shared" si="36"/>
        <v>#VALUE!</v>
      </c>
      <c r="AK115" s="25" t="e">
        <f t="shared" si="37"/>
        <v>#VALUE!</v>
      </c>
      <c r="AL115" s="12">
        <v>26.404858341400445</v>
      </c>
      <c r="AM115" s="12">
        <v>0</v>
      </c>
      <c r="AN115" s="26">
        <v>3.2766000000000002</v>
      </c>
      <c r="AO115" s="125">
        <f t="shared" si="38"/>
        <v>6.1668273119197523E-2</v>
      </c>
      <c r="AP115" s="126"/>
      <c r="AQ115" s="16">
        <v>0</v>
      </c>
      <c r="AT115" s="28">
        <v>0</v>
      </c>
      <c r="AU115" s="28">
        <v>0</v>
      </c>
      <c r="AW115" s="44" t="e">
        <f t="shared" si="39"/>
        <v>#VALUE!</v>
      </c>
    </row>
    <row r="116" spans="1:49" s="28" customFormat="1" hidden="1" x14ac:dyDescent="0.2">
      <c r="A116" s="16">
        <f>ROW()</f>
        <v>116</v>
      </c>
      <c r="B116" s="16" t="s">
        <v>219</v>
      </c>
      <c r="C116" s="16">
        <v>0</v>
      </c>
      <c r="D116" s="122">
        <v>1.3931894466283641</v>
      </c>
      <c r="E116" s="123">
        <v>4.8309736192272121E-2</v>
      </c>
      <c r="F116" s="122">
        <f t="shared" si="20"/>
        <v>1.4414991828206363</v>
      </c>
      <c r="G116" s="122"/>
      <c r="H116" s="101" t="s">
        <v>4</v>
      </c>
      <c r="I116" s="16">
        <v>1</v>
      </c>
      <c r="J116" s="16" t="s">
        <v>170</v>
      </c>
      <c r="K116" s="124">
        <v>42905</v>
      </c>
      <c r="L116" s="16" t="s">
        <v>56</v>
      </c>
      <c r="M116" s="16" t="s">
        <v>171</v>
      </c>
      <c r="N116" s="16" t="s">
        <v>71</v>
      </c>
      <c r="O116" s="16" t="s">
        <v>59</v>
      </c>
      <c r="P116" s="19" t="str">
        <f t="shared" si="21"/>
        <v>CB1RF 14/16</v>
      </c>
      <c r="Q116" s="20">
        <f t="shared" si="22"/>
        <v>144.14991828206362</v>
      </c>
      <c r="R116" s="19">
        <v>122.6</v>
      </c>
      <c r="S116" s="19" t="e">
        <v>#N/A</v>
      </c>
      <c r="T116" s="19" t="e">
        <f t="shared" si="23"/>
        <v>#N/A</v>
      </c>
      <c r="U116" s="22" t="e">
        <f t="shared" si="24"/>
        <v>#N/A</v>
      </c>
      <c r="V116" s="22" t="str">
        <f t="shared" si="25"/>
        <v>NY</v>
      </c>
      <c r="W116" s="22" t="e">
        <f t="shared" si="26"/>
        <v>#VALUE!</v>
      </c>
      <c r="X116" s="19" t="str">
        <f t="shared" si="27"/>
        <v>CB1RF14/16GS.8189</v>
      </c>
      <c r="Y116" s="19" t="str">
        <f t="shared" si="28"/>
        <v>GS.8189</v>
      </c>
      <c r="Z116" s="19" t="e">
        <v>#VALUE!</v>
      </c>
      <c r="AA116" s="19" t="e">
        <f t="shared" si="29"/>
        <v>#VALUE!</v>
      </c>
      <c r="AB116" s="22" t="e">
        <f t="shared" si="30"/>
        <v>#N/A</v>
      </c>
      <c r="AC116" s="23" t="e">
        <v>#VALUE!</v>
      </c>
      <c r="AD116" s="23" t="e">
        <f t="shared" si="31"/>
        <v>#VALUE!</v>
      </c>
      <c r="AE116" s="24" t="e">
        <f t="shared" si="32"/>
        <v>#N/A</v>
      </c>
      <c r="AF116" s="24" t="e">
        <v>#N/A</v>
      </c>
      <c r="AG116" s="24" t="e">
        <f t="shared" si="33"/>
        <v>#N/A</v>
      </c>
      <c r="AH116" s="24" t="e">
        <f t="shared" si="34"/>
        <v>#N/A</v>
      </c>
      <c r="AI116" s="25" t="e">
        <f t="shared" si="35"/>
        <v>#VALUE!</v>
      </c>
      <c r="AJ116" s="25" t="e">
        <f t="shared" si="36"/>
        <v>#VALUE!</v>
      </c>
      <c r="AK116" s="25" t="e">
        <f t="shared" si="37"/>
        <v>#VALUE!</v>
      </c>
      <c r="AL116" s="12">
        <v>20.393156966763474</v>
      </c>
      <c r="AM116" s="12">
        <v>0</v>
      </c>
      <c r="AN116" s="26">
        <v>3.2766000000000002</v>
      </c>
      <c r="AO116" s="125">
        <f t="shared" si="38"/>
        <v>4.762800683604558E-2</v>
      </c>
      <c r="AP116" s="126"/>
      <c r="AQ116" s="16">
        <v>0</v>
      </c>
      <c r="AT116" s="28">
        <v>0</v>
      </c>
      <c r="AU116" s="28">
        <v>0</v>
      </c>
      <c r="AW116" s="44" t="e">
        <f t="shared" si="39"/>
        <v>#VALUE!</v>
      </c>
    </row>
    <row r="117" spans="1:49" s="28" customFormat="1" hidden="1" x14ac:dyDescent="0.2">
      <c r="A117" s="16">
        <f>ROW()</f>
        <v>117</v>
      </c>
      <c r="B117" s="16" t="s">
        <v>220</v>
      </c>
      <c r="C117" s="16">
        <v>886</v>
      </c>
      <c r="D117" s="122">
        <v>1.4065489869972785</v>
      </c>
      <c r="E117" s="123">
        <v>5.1948891299669724E-2</v>
      </c>
      <c r="F117" s="122">
        <f t="shared" si="20"/>
        <v>1.4584978782969482</v>
      </c>
      <c r="G117" s="122"/>
      <c r="H117" s="101" t="s">
        <v>4</v>
      </c>
      <c r="I117" s="16">
        <v>1</v>
      </c>
      <c r="J117" s="16" t="s">
        <v>170</v>
      </c>
      <c r="K117" s="124">
        <v>42751</v>
      </c>
      <c r="L117" s="16" t="s">
        <v>56</v>
      </c>
      <c r="M117" s="16" t="s">
        <v>171</v>
      </c>
      <c r="N117" s="16" t="s">
        <v>71</v>
      </c>
      <c r="O117" s="16" t="s">
        <v>59</v>
      </c>
      <c r="P117" s="19" t="str">
        <f t="shared" si="21"/>
        <v>CB1RF 14/16</v>
      </c>
      <c r="Q117" s="20">
        <f t="shared" si="22"/>
        <v>145.84978782969483</v>
      </c>
      <c r="R117" s="19">
        <v>122.6</v>
      </c>
      <c r="S117" s="19" t="e">
        <v>#N/A</v>
      </c>
      <c r="T117" s="19" t="e">
        <f t="shared" si="23"/>
        <v>#N/A</v>
      </c>
      <c r="U117" s="22" t="e">
        <f t="shared" si="24"/>
        <v>#N/A</v>
      </c>
      <c r="V117" s="22" t="str">
        <f t="shared" si="25"/>
        <v>NY</v>
      </c>
      <c r="W117" s="22" t="e">
        <f t="shared" si="26"/>
        <v>#VALUE!</v>
      </c>
      <c r="X117" s="19" t="str">
        <f t="shared" si="27"/>
        <v>CB1RF14/16GS.8196</v>
      </c>
      <c r="Y117" s="19" t="str">
        <f t="shared" si="28"/>
        <v>GS.8196</v>
      </c>
      <c r="Z117" s="19" t="e">
        <v>#VALUE!</v>
      </c>
      <c r="AA117" s="19" t="e">
        <f t="shared" si="29"/>
        <v>#VALUE!</v>
      </c>
      <c r="AB117" s="22" t="e">
        <f t="shared" si="30"/>
        <v>#N/A</v>
      </c>
      <c r="AC117" s="23" t="e">
        <v>#VALUE!</v>
      </c>
      <c r="AD117" s="23" t="e">
        <f t="shared" si="31"/>
        <v>#VALUE!</v>
      </c>
      <c r="AE117" s="24" t="e">
        <f t="shared" si="32"/>
        <v>#N/A</v>
      </c>
      <c r="AF117" s="24" t="e">
        <v>#N/A</v>
      </c>
      <c r="AG117" s="24" t="e">
        <f t="shared" si="33"/>
        <v>#N/A</v>
      </c>
      <c r="AH117" s="24" t="e">
        <f t="shared" si="34"/>
        <v>#N/A</v>
      </c>
      <c r="AI117" s="25" t="e">
        <f t="shared" si="35"/>
        <v>#VALUE!</v>
      </c>
      <c r="AJ117" s="25" t="e">
        <f t="shared" si="36"/>
        <v>#VALUE!</v>
      </c>
      <c r="AK117" s="25" t="e">
        <f t="shared" si="37"/>
        <v>#VALUE!</v>
      </c>
      <c r="AL117" s="12">
        <v>21.929366169732173</v>
      </c>
      <c r="AM117" s="12">
        <v>0</v>
      </c>
      <c r="AN117" s="26">
        <v>3.2766000000000002</v>
      </c>
      <c r="AO117" s="125">
        <f t="shared" si="38"/>
        <v>5.121580751545167E-2</v>
      </c>
      <c r="AP117" s="126"/>
      <c r="AQ117" s="16">
        <v>-189</v>
      </c>
      <c r="AT117" s="28">
        <v>0</v>
      </c>
      <c r="AU117" s="28">
        <v>0</v>
      </c>
      <c r="AW117" s="44" t="e">
        <f t="shared" si="39"/>
        <v>#VALUE!</v>
      </c>
    </row>
    <row r="118" spans="1:49" s="28" customFormat="1" hidden="1" x14ac:dyDescent="0.2">
      <c r="A118" s="16">
        <f>ROW()</f>
        <v>118</v>
      </c>
      <c r="B118" s="16" t="s">
        <v>221</v>
      </c>
      <c r="C118" s="16">
        <v>386</v>
      </c>
      <c r="D118" s="122">
        <v>1.0718899304505594</v>
      </c>
      <c r="E118" s="123">
        <v>4.6925191778055743E-2</v>
      </c>
      <c r="F118" s="122">
        <f t="shared" si="20"/>
        <v>1.1188151222286151</v>
      </c>
      <c r="G118" s="122"/>
      <c r="H118" s="101" t="s">
        <v>4</v>
      </c>
      <c r="I118" s="16">
        <v>1</v>
      </c>
      <c r="J118" s="16" t="s">
        <v>222</v>
      </c>
      <c r="K118" s="124">
        <v>42789</v>
      </c>
      <c r="L118" s="16" t="s">
        <v>56</v>
      </c>
      <c r="M118" s="16" t="s">
        <v>171</v>
      </c>
      <c r="N118" s="16" t="s">
        <v>71</v>
      </c>
      <c r="O118" s="16" t="s">
        <v>59</v>
      </c>
      <c r="P118" s="19" t="str">
        <f t="shared" si="21"/>
        <v>CB1RF 14/16</v>
      </c>
      <c r="Q118" s="20">
        <f t="shared" si="22"/>
        <v>111.88151222286152</v>
      </c>
      <c r="R118" s="19">
        <v>122.6</v>
      </c>
      <c r="S118" s="19" t="e">
        <v>#N/A</v>
      </c>
      <c r="T118" s="19" t="e">
        <f t="shared" si="23"/>
        <v>#N/A</v>
      </c>
      <c r="U118" s="22" t="e">
        <f t="shared" si="24"/>
        <v>#N/A</v>
      </c>
      <c r="V118" s="22" t="str">
        <f t="shared" si="25"/>
        <v>NY</v>
      </c>
      <c r="W118" s="22" t="e">
        <f t="shared" si="26"/>
        <v>#VALUE!</v>
      </c>
      <c r="X118" s="19" t="str">
        <f t="shared" si="27"/>
        <v>CB1RF14/16GS.8283</v>
      </c>
      <c r="Y118" s="19" t="str">
        <f t="shared" si="28"/>
        <v>GS.8283</v>
      </c>
      <c r="Z118" s="19" t="e">
        <v>#VALUE!</v>
      </c>
      <c r="AA118" s="19" t="e">
        <f t="shared" si="29"/>
        <v>#VALUE!</v>
      </c>
      <c r="AB118" s="22" t="e">
        <f t="shared" si="30"/>
        <v>#N/A</v>
      </c>
      <c r="AC118" s="23" t="e">
        <v>#VALUE!</v>
      </c>
      <c r="AD118" s="23" t="e">
        <f t="shared" si="31"/>
        <v>#VALUE!</v>
      </c>
      <c r="AE118" s="24" t="e">
        <f t="shared" si="32"/>
        <v>#N/A</v>
      </c>
      <c r="AF118" s="24" t="e">
        <v>#N/A</v>
      </c>
      <c r="AG118" s="24" t="e">
        <f t="shared" si="33"/>
        <v>#N/A</v>
      </c>
      <c r="AH118" s="24" t="e">
        <f t="shared" si="34"/>
        <v>#N/A</v>
      </c>
      <c r="AI118" s="25" t="e">
        <f t="shared" si="35"/>
        <v>#VALUE!</v>
      </c>
      <c r="AJ118" s="25" t="e">
        <f t="shared" si="36"/>
        <v>#VALUE!</v>
      </c>
      <c r="AK118" s="25" t="e">
        <f t="shared" si="37"/>
        <v>#VALUE!</v>
      </c>
      <c r="AL118" s="12">
        <v>19.808694417554047</v>
      </c>
      <c r="AM118" s="12">
        <v>0</v>
      </c>
      <c r="AN118" s="26">
        <v>3.2766000000000002</v>
      </c>
      <c r="AO118" s="125">
        <f t="shared" si="38"/>
        <v>4.6263000607018497E-2</v>
      </c>
      <c r="AP118" s="126"/>
      <c r="AQ118" s="16">
        <v>0</v>
      </c>
      <c r="AT118" s="28">
        <v>0</v>
      </c>
      <c r="AU118" s="28">
        <v>0</v>
      </c>
      <c r="AW118" s="44" t="e">
        <f t="shared" si="39"/>
        <v>#VALUE!</v>
      </c>
    </row>
    <row r="119" spans="1:49" s="28" customFormat="1" hidden="1" x14ac:dyDescent="0.2">
      <c r="A119" s="16">
        <f>ROW()</f>
        <v>119</v>
      </c>
      <c r="B119" s="16" t="s">
        <v>230</v>
      </c>
      <c r="C119" s="16">
        <v>318</v>
      </c>
      <c r="D119" s="122">
        <v>1.4219213238064921</v>
      </c>
      <c r="E119" s="123">
        <v>6.2325305531468589E-2</v>
      </c>
      <c r="F119" s="122">
        <f t="shared" si="20"/>
        <v>1.4842466293379606</v>
      </c>
      <c r="G119" s="122"/>
      <c r="H119" s="101" t="s">
        <v>4</v>
      </c>
      <c r="I119" s="16">
        <v>1</v>
      </c>
      <c r="J119" s="16" t="s">
        <v>192</v>
      </c>
      <c r="K119" s="124">
        <v>41932</v>
      </c>
      <c r="L119" s="16" t="s">
        <v>69</v>
      </c>
      <c r="M119" s="16" t="s">
        <v>61</v>
      </c>
      <c r="N119" s="16" t="s">
        <v>71</v>
      </c>
      <c r="O119" s="16" t="s">
        <v>65</v>
      </c>
      <c r="P119" s="19" t="str">
        <f t="shared" si="21"/>
        <v>CB1RF 13/14</v>
      </c>
      <c r="Q119" s="20">
        <f t="shared" si="22"/>
        <v>148.42466293379607</v>
      </c>
      <c r="R119" s="19">
        <v>122.6</v>
      </c>
      <c r="S119" s="19">
        <v>-14</v>
      </c>
      <c r="T119" s="19">
        <f t="shared" si="23"/>
        <v>108.6</v>
      </c>
      <c r="U119" s="22" t="e">
        <f t="shared" si="24"/>
        <v>#VALUE!</v>
      </c>
      <c r="V119" s="22" t="str">
        <f t="shared" si="25"/>
        <v>NY</v>
      </c>
      <c r="W119" s="22" t="e">
        <f t="shared" si="26"/>
        <v>#VALUE!</v>
      </c>
      <c r="X119" s="19" t="str">
        <f t="shared" si="27"/>
        <v>CB1RF13/14GS.5943</v>
      </c>
      <c r="Y119" s="19" t="str">
        <f t="shared" si="28"/>
        <v>GS.5943</v>
      </c>
      <c r="Z119" s="19" t="e">
        <v>#VALUE!</v>
      </c>
      <c r="AA119" s="19" t="e">
        <f t="shared" si="29"/>
        <v>#VALUE!</v>
      </c>
      <c r="AB119" s="22" t="e">
        <f t="shared" si="30"/>
        <v>#VALUE!</v>
      </c>
      <c r="AC119" s="23" t="e">
        <v>#VALUE!</v>
      </c>
      <c r="AD119" s="23" t="e">
        <f t="shared" si="31"/>
        <v>#VALUE!</v>
      </c>
      <c r="AE119" s="24" t="e">
        <f t="shared" si="32"/>
        <v>#VALUE!</v>
      </c>
      <c r="AF119" s="24">
        <v>110.35</v>
      </c>
      <c r="AG119" s="24" t="e">
        <f t="shared" si="33"/>
        <v>#VALUE!</v>
      </c>
      <c r="AH119" s="24" t="e">
        <f t="shared" si="34"/>
        <v>#VALUE!</v>
      </c>
      <c r="AI119" s="25" t="e">
        <f t="shared" si="35"/>
        <v>#VALUE!</v>
      </c>
      <c r="AJ119" s="25" t="e">
        <f t="shared" si="36"/>
        <v>#VALUE!</v>
      </c>
      <c r="AK119" s="25" t="e">
        <f t="shared" si="37"/>
        <v>#VALUE!</v>
      </c>
      <c r="AL119" s="12">
        <v>26.309598000000005</v>
      </c>
      <c r="AM119" s="12">
        <v>0</v>
      </c>
      <c r="AN119" s="26">
        <v>3.2766000000000002</v>
      </c>
      <c r="AO119" s="125">
        <f t="shared" si="38"/>
        <v>6.1445793578691919E-2</v>
      </c>
      <c r="AP119" s="126"/>
      <c r="AQ119" s="16">
        <v>0</v>
      </c>
      <c r="AT119" s="28">
        <v>0</v>
      </c>
      <c r="AU119" s="28">
        <v>0</v>
      </c>
      <c r="AW119" s="44" t="e">
        <f t="shared" si="39"/>
        <v>#VALUE!</v>
      </c>
    </row>
    <row r="120" spans="1:49" s="28" customFormat="1" hidden="1" x14ac:dyDescent="0.2">
      <c r="A120" s="16">
        <f>ROW()</f>
        <v>120</v>
      </c>
      <c r="B120" s="16" t="s">
        <v>228</v>
      </c>
      <c r="C120" s="16">
        <v>613</v>
      </c>
      <c r="D120" s="122">
        <v>0.87329662499167837</v>
      </c>
      <c r="E120" s="123">
        <v>5.4002582549395314E-2</v>
      </c>
      <c r="F120" s="122">
        <f t="shared" si="20"/>
        <v>0.92729920754107364</v>
      </c>
      <c r="G120" s="122"/>
      <c r="H120" s="101" t="s">
        <v>4</v>
      </c>
      <c r="I120" s="16">
        <v>1</v>
      </c>
      <c r="J120" s="16" t="s">
        <v>192</v>
      </c>
      <c r="K120" s="124">
        <v>42424</v>
      </c>
      <c r="L120" s="16" t="s">
        <v>64</v>
      </c>
      <c r="M120" s="16" t="s">
        <v>61</v>
      </c>
      <c r="N120" s="16" t="s">
        <v>71</v>
      </c>
      <c r="O120" s="16" t="s">
        <v>65</v>
      </c>
      <c r="P120" s="19" t="str">
        <f t="shared" si="21"/>
        <v>CB1RF 13/14</v>
      </c>
      <c r="Q120" s="20">
        <f t="shared" si="22"/>
        <v>92.729920754107368</v>
      </c>
      <c r="R120" s="19">
        <v>122.6</v>
      </c>
      <c r="S120" s="19">
        <v>-14</v>
      </c>
      <c r="T120" s="19">
        <f t="shared" si="23"/>
        <v>108.6</v>
      </c>
      <c r="U120" s="22" t="e">
        <f t="shared" si="24"/>
        <v>#VALUE!</v>
      </c>
      <c r="V120" s="22" t="str">
        <f t="shared" si="25"/>
        <v>NY</v>
      </c>
      <c r="W120" s="22" t="e">
        <f t="shared" si="26"/>
        <v>#VALUE!</v>
      </c>
      <c r="X120" s="19" t="str">
        <f t="shared" si="27"/>
        <v>CB1RF13/14GS.6927</v>
      </c>
      <c r="Y120" s="19" t="str">
        <f t="shared" si="28"/>
        <v>GS.6927</v>
      </c>
      <c r="Z120" s="19" t="e">
        <v>#VALUE!</v>
      </c>
      <c r="AA120" s="19" t="e">
        <f t="shared" si="29"/>
        <v>#VALUE!</v>
      </c>
      <c r="AB120" s="22" t="e">
        <f t="shared" si="30"/>
        <v>#VALUE!</v>
      </c>
      <c r="AC120" s="23" t="e">
        <v>#VALUE!</v>
      </c>
      <c r="AD120" s="23" t="e">
        <f t="shared" si="31"/>
        <v>#VALUE!</v>
      </c>
      <c r="AE120" s="24" t="e">
        <f t="shared" si="32"/>
        <v>#VALUE!</v>
      </c>
      <c r="AF120" s="24">
        <v>110.35</v>
      </c>
      <c r="AG120" s="24" t="e">
        <f t="shared" si="33"/>
        <v>#VALUE!</v>
      </c>
      <c r="AH120" s="24" t="e">
        <f t="shared" si="34"/>
        <v>#VALUE!</v>
      </c>
      <c r="AI120" s="25" t="e">
        <f t="shared" si="35"/>
        <v>#VALUE!</v>
      </c>
      <c r="AJ120" s="25" t="e">
        <f t="shared" si="36"/>
        <v>#VALUE!</v>
      </c>
      <c r="AK120" s="25" t="e">
        <f t="shared" si="37"/>
        <v>#VALUE!</v>
      </c>
      <c r="AL120" s="12">
        <v>22.796298000000007</v>
      </c>
      <c r="AM120" s="12">
        <v>0</v>
      </c>
      <c r="AN120" s="26">
        <v>3.2766000000000002</v>
      </c>
      <c r="AO120" s="125">
        <f t="shared" si="38"/>
        <v>5.3240517824192791E-2</v>
      </c>
      <c r="AP120" s="126"/>
      <c r="AQ120" s="16">
        <v>0</v>
      </c>
      <c r="AT120" s="28">
        <v>0</v>
      </c>
      <c r="AU120" s="28">
        <v>0</v>
      </c>
      <c r="AW120" s="44" t="e">
        <f t="shared" si="39"/>
        <v>#VALUE!</v>
      </c>
    </row>
    <row r="121" spans="1:49" s="28" customFormat="1" hidden="1" x14ac:dyDescent="0.2">
      <c r="A121" s="16">
        <f>ROW()</f>
        <v>121</v>
      </c>
      <c r="B121" s="16" t="s">
        <v>231</v>
      </c>
      <c r="C121" s="16">
        <v>169</v>
      </c>
      <c r="D121" s="122">
        <v>0.87614707667512914</v>
      </c>
      <c r="E121" s="123">
        <v>4.1274380717139444E-2</v>
      </c>
      <c r="F121" s="122">
        <f t="shared" si="20"/>
        <v>0.91742145739226855</v>
      </c>
      <c r="G121" s="122"/>
      <c r="H121" s="101" t="s">
        <v>4</v>
      </c>
      <c r="I121" s="16">
        <v>1</v>
      </c>
      <c r="J121" s="16" t="s">
        <v>170</v>
      </c>
      <c r="K121" s="124">
        <v>42424</v>
      </c>
      <c r="L121" s="16" t="s">
        <v>64</v>
      </c>
      <c r="M121" s="16" t="s">
        <v>61</v>
      </c>
      <c r="N121" s="16" t="s">
        <v>71</v>
      </c>
      <c r="O121" s="16" t="s">
        <v>65</v>
      </c>
      <c r="P121" s="19" t="str">
        <f t="shared" si="21"/>
        <v>CB1RF 13/14</v>
      </c>
      <c r="Q121" s="20">
        <f t="shared" si="22"/>
        <v>91.742145739226856</v>
      </c>
      <c r="R121" s="19">
        <v>122.6</v>
      </c>
      <c r="S121" s="19">
        <v>-14</v>
      </c>
      <c r="T121" s="19">
        <f t="shared" si="23"/>
        <v>108.6</v>
      </c>
      <c r="U121" s="22" t="e">
        <f t="shared" si="24"/>
        <v>#VALUE!</v>
      </c>
      <c r="V121" s="22" t="str">
        <f t="shared" si="25"/>
        <v>NY</v>
      </c>
      <c r="W121" s="22" t="e">
        <f t="shared" si="26"/>
        <v>#VALUE!</v>
      </c>
      <c r="X121" s="19" t="str">
        <f t="shared" si="27"/>
        <v>CB1RF13/14GS.6929</v>
      </c>
      <c r="Y121" s="19" t="str">
        <f t="shared" si="28"/>
        <v>GS.6929</v>
      </c>
      <c r="Z121" s="19" t="e">
        <v>#VALUE!</v>
      </c>
      <c r="AA121" s="19" t="e">
        <f t="shared" si="29"/>
        <v>#VALUE!</v>
      </c>
      <c r="AB121" s="22" t="e">
        <f t="shared" si="30"/>
        <v>#VALUE!</v>
      </c>
      <c r="AC121" s="23" t="e">
        <v>#VALUE!</v>
      </c>
      <c r="AD121" s="23" t="e">
        <f t="shared" si="31"/>
        <v>#VALUE!</v>
      </c>
      <c r="AE121" s="24" t="e">
        <f t="shared" si="32"/>
        <v>#VALUE!</v>
      </c>
      <c r="AF121" s="24">
        <v>110.35</v>
      </c>
      <c r="AG121" s="24" t="e">
        <f t="shared" si="33"/>
        <v>#VALUE!</v>
      </c>
      <c r="AH121" s="24" t="e">
        <f t="shared" si="34"/>
        <v>#VALUE!</v>
      </c>
      <c r="AI121" s="25" t="e">
        <f t="shared" si="35"/>
        <v>#VALUE!</v>
      </c>
      <c r="AJ121" s="25" t="e">
        <f t="shared" si="36"/>
        <v>#VALUE!</v>
      </c>
      <c r="AK121" s="25" t="e">
        <f t="shared" si="37"/>
        <v>#VALUE!</v>
      </c>
      <c r="AL121" s="12">
        <v>17.423297890109886</v>
      </c>
      <c r="AM121" s="12">
        <v>0</v>
      </c>
      <c r="AN121" s="26">
        <v>3.2766000000000002</v>
      </c>
      <c r="AO121" s="125">
        <f t="shared" si="38"/>
        <v>4.0691931728327822E-2</v>
      </c>
      <c r="AP121" s="126"/>
      <c r="AQ121" s="16">
        <v>0</v>
      </c>
      <c r="AT121" s="28">
        <v>0</v>
      </c>
      <c r="AU121" s="28">
        <v>0</v>
      </c>
      <c r="AW121" s="44" t="e">
        <f t="shared" si="39"/>
        <v>#VALUE!</v>
      </c>
    </row>
    <row r="122" spans="1:49" s="28" customFormat="1" hidden="1" x14ac:dyDescent="0.2">
      <c r="A122" s="16">
        <f>ROW()</f>
        <v>122</v>
      </c>
      <c r="B122" s="16" t="s">
        <v>232</v>
      </c>
      <c r="C122" s="16">
        <v>1722</v>
      </c>
      <c r="D122" s="122">
        <v>0.99528770999516281</v>
      </c>
      <c r="E122" s="123">
        <v>3.1602568123358155E-2</v>
      </c>
      <c r="F122" s="122">
        <f t="shared" si="20"/>
        <v>1.026890278118521</v>
      </c>
      <c r="G122" s="122"/>
      <c r="H122" s="101" t="s">
        <v>4</v>
      </c>
      <c r="I122" s="16">
        <v>1</v>
      </c>
      <c r="J122" s="16" t="s">
        <v>192</v>
      </c>
      <c r="K122" s="124">
        <v>42455</v>
      </c>
      <c r="L122" s="16" t="s">
        <v>64</v>
      </c>
      <c r="M122" s="16" t="s">
        <v>61</v>
      </c>
      <c r="N122" s="16" t="s">
        <v>71</v>
      </c>
      <c r="O122" s="16" t="s">
        <v>65</v>
      </c>
      <c r="P122" s="19" t="str">
        <f t="shared" si="21"/>
        <v>CB1RF 13/14</v>
      </c>
      <c r="Q122" s="20">
        <f t="shared" si="22"/>
        <v>102.6890278118521</v>
      </c>
      <c r="R122" s="19">
        <v>122.6</v>
      </c>
      <c r="S122" s="19">
        <v>-14</v>
      </c>
      <c r="T122" s="19">
        <f t="shared" si="23"/>
        <v>108.6</v>
      </c>
      <c r="U122" s="22" t="e">
        <f t="shared" si="24"/>
        <v>#VALUE!</v>
      </c>
      <c r="V122" s="22" t="str">
        <f t="shared" si="25"/>
        <v>NY</v>
      </c>
      <c r="W122" s="22" t="e">
        <f t="shared" si="26"/>
        <v>#VALUE!</v>
      </c>
      <c r="X122" s="19" t="str">
        <f t="shared" si="27"/>
        <v>CB1RF13/14GS.7010</v>
      </c>
      <c r="Y122" s="19" t="str">
        <f t="shared" si="28"/>
        <v>GS.7010</v>
      </c>
      <c r="Z122" s="19" t="e">
        <v>#VALUE!</v>
      </c>
      <c r="AA122" s="19" t="e">
        <f t="shared" si="29"/>
        <v>#VALUE!</v>
      </c>
      <c r="AB122" s="22" t="e">
        <f t="shared" si="30"/>
        <v>#VALUE!</v>
      </c>
      <c r="AC122" s="23" t="e">
        <v>#VALUE!</v>
      </c>
      <c r="AD122" s="23" t="e">
        <f t="shared" si="31"/>
        <v>#VALUE!</v>
      </c>
      <c r="AE122" s="24" t="e">
        <f t="shared" si="32"/>
        <v>#VALUE!</v>
      </c>
      <c r="AF122" s="24">
        <v>110.35</v>
      </c>
      <c r="AG122" s="24" t="e">
        <f t="shared" si="33"/>
        <v>#VALUE!</v>
      </c>
      <c r="AH122" s="24" t="e">
        <f t="shared" si="34"/>
        <v>#VALUE!</v>
      </c>
      <c r="AI122" s="25" t="e">
        <f t="shared" si="35"/>
        <v>#VALUE!</v>
      </c>
      <c r="AJ122" s="25" t="e">
        <f t="shared" si="36"/>
        <v>#VALUE!</v>
      </c>
      <c r="AK122" s="25" t="e">
        <f t="shared" si="37"/>
        <v>#VALUE!</v>
      </c>
      <c r="AL122" s="12">
        <v>13.340501999999997</v>
      </c>
      <c r="AM122" s="12">
        <v>0</v>
      </c>
      <c r="AN122" s="26">
        <v>3.2766000000000002</v>
      </c>
      <c r="AO122" s="125">
        <f t="shared" si="38"/>
        <v>3.1156604222083759E-2</v>
      </c>
      <c r="AP122" s="126"/>
      <c r="AQ122" s="16">
        <v>0</v>
      </c>
      <c r="AT122" s="28">
        <v>0</v>
      </c>
      <c r="AU122" s="28">
        <v>0</v>
      </c>
      <c r="AW122" s="44" t="e">
        <f t="shared" si="39"/>
        <v>#VALUE!</v>
      </c>
    </row>
    <row r="123" spans="1:49" s="28" customFormat="1" hidden="1" x14ac:dyDescent="0.2">
      <c r="A123" s="16">
        <f>ROW()</f>
        <v>123</v>
      </c>
      <c r="B123" s="16" t="s">
        <v>229</v>
      </c>
      <c r="C123" s="16">
        <v>686</v>
      </c>
      <c r="D123" s="122">
        <v>0.88494427518529051</v>
      </c>
      <c r="E123" s="123">
        <v>3.5930384074036224E-2</v>
      </c>
      <c r="F123" s="122">
        <f t="shared" si="20"/>
        <v>0.92087465925932677</v>
      </c>
      <c r="G123" s="122"/>
      <c r="H123" s="101" t="s">
        <v>4</v>
      </c>
      <c r="I123" s="16">
        <v>1</v>
      </c>
      <c r="J123" s="16" t="s">
        <v>170</v>
      </c>
      <c r="K123" s="124">
        <v>42424</v>
      </c>
      <c r="L123" s="16" t="s">
        <v>64</v>
      </c>
      <c r="M123" s="16" t="s">
        <v>61</v>
      </c>
      <c r="N123" s="16" t="s">
        <v>71</v>
      </c>
      <c r="O123" s="16" t="s">
        <v>65</v>
      </c>
      <c r="P123" s="19" t="str">
        <f t="shared" si="21"/>
        <v>CB1RF 13/14</v>
      </c>
      <c r="Q123" s="20">
        <f t="shared" si="22"/>
        <v>92.087465925932676</v>
      </c>
      <c r="R123" s="19">
        <v>122.6</v>
      </c>
      <c r="S123" s="19">
        <v>-14</v>
      </c>
      <c r="T123" s="19">
        <f t="shared" si="23"/>
        <v>108.6</v>
      </c>
      <c r="U123" s="22" t="e">
        <f t="shared" si="24"/>
        <v>#VALUE!</v>
      </c>
      <c r="V123" s="22" t="str">
        <f t="shared" si="25"/>
        <v>NY</v>
      </c>
      <c r="W123" s="22" t="e">
        <f t="shared" si="26"/>
        <v>#VALUE!</v>
      </c>
      <c r="X123" s="19" t="str">
        <f t="shared" si="27"/>
        <v>CB1RF13/14GS.7065</v>
      </c>
      <c r="Y123" s="19" t="str">
        <f t="shared" si="28"/>
        <v>GS.7065</v>
      </c>
      <c r="Z123" s="19" t="e">
        <v>#VALUE!</v>
      </c>
      <c r="AA123" s="19" t="e">
        <f t="shared" si="29"/>
        <v>#VALUE!</v>
      </c>
      <c r="AB123" s="22" t="e">
        <f t="shared" si="30"/>
        <v>#VALUE!</v>
      </c>
      <c r="AC123" s="23" t="e">
        <v>#VALUE!</v>
      </c>
      <c r="AD123" s="23" t="e">
        <f t="shared" si="31"/>
        <v>#VALUE!</v>
      </c>
      <c r="AE123" s="24" t="e">
        <f t="shared" si="32"/>
        <v>#VALUE!</v>
      </c>
      <c r="AF123" s="24">
        <v>110.35</v>
      </c>
      <c r="AG123" s="24" t="e">
        <f t="shared" si="33"/>
        <v>#VALUE!</v>
      </c>
      <c r="AH123" s="24" t="e">
        <f t="shared" si="34"/>
        <v>#VALUE!</v>
      </c>
      <c r="AI123" s="25" t="e">
        <f t="shared" si="35"/>
        <v>#VALUE!</v>
      </c>
      <c r="AJ123" s="25" t="e">
        <f t="shared" si="36"/>
        <v>#VALUE!</v>
      </c>
      <c r="AK123" s="25" t="e">
        <f t="shared" si="37"/>
        <v>#VALUE!</v>
      </c>
      <c r="AL123" s="12">
        <v>15.167417999999998</v>
      </c>
      <c r="AM123" s="12">
        <v>0</v>
      </c>
      <c r="AN123" s="26">
        <v>3.2766000000000002</v>
      </c>
      <c r="AO123" s="125">
        <f t="shared" si="38"/>
        <v>3.542334761442327E-2</v>
      </c>
      <c r="AP123" s="126"/>
      <c r="AQ123" s="16">
        <v>0</v>
      </c>
      <c r="AT123" s="28">
        <v>0</v>
      </c>
      <c r="AU123" s="28">
        <v>0</v>
      </c>
      <c r="AW123" s="44" t="e">
        <f t="shared" si="39"/>
        <v>#VALUE!</v>
      </c>
    </row>
    <row r="124" spans="1:49" s="28" customFormat="1" hidden="1" x14ac:dyDescent="0.2">
      <c r="A124" s="16">
        <f>ROW()</f>
        <v>124</v>
      </c>
      <c r="B124" s="16" t="s">
        <v>213</v>
      </c>
      <c r="C124" s="16">
        <v>590</v>
      </c>
      <c r="D124" s="122">
        <v>1.0701854797582599</v>
      </c>
      <c r="E124" s="123">
        <v>5.002349171173405E-2</v>
      </c>
      <c r="F124" s="122">
        <f t="shared" si="20"/>
        <v>1.1202089714699941</v>
      </c>
      <c r="G124" s="122"/>
      <c r="H124" s="101" t="s">
        <v>4</v>
      </c>
      <c r="I124" s="16">
        <v>1</v>
      </c>
      <c r="J124" s="16" t="s">
        <v>170</v>
      </c>
      <c r="K124" s="124">
        <v>42642</v>
      </c>
      <c r="L124" s="16" t="s">
        <v>56</v>
      </c>
      <c r="M124" s="16" t="s">
        <v>171</v>
      </c>
      <c r="N124" s="16" t="s">
        <v>71</v>
      </c>
      <c r="O124" s="16" t="s">
        <v>65</v>
      </c>
      <c r="P124" s="19" t="str">
        <f t="shared" si="21"/>
        <v>CB1RF 13/14</v>
      </c>
      <c r="Q124" s="20">
        <f t="shared" si="22"/>
        <v>112.0208971469994</v>
      </c>
      <c r="R124" s="19">
        <v>122.6</v>
      </c>
      <c r="S124" s="19" t="e">
        <v>#N/A</v>
      </c>
      <c r="T124" s="19" t="e">
        <f t="shared" si="23"/>
        <v>#N/A</v>
      </c>
      <c r="U124" s="22" t="e">
        <f t="shared" si="24"/>
        <v>#N/A</v>
      </c>
      <c r="V124" s="22" t="str">
        <f t="shared" si="25"/>
        <v>NY</v>
      </c>
      <c r="W124" s="22" t="e">
        <f t="shared" si="26"/>
        <v>#VALUE!</v>
      </c>
      <c r="X124" s="19" t="str">
        <f t="shared" si="27"/>
        <v>CB1RF13/14GS.7800</v>
      </c>
      <c r="Y124" s="19" t="str">
        <f t="shared" si="28"/>
        <v>GS.7800</v>
      </c>
      <c r="Z124" s="19" t="e">
        <v>#VALUE!</v>
      </c>
      <c r="AA124" s="19" t="e">
        <f t="shared" si="29"/>
        <v>#VALUE!</v>
      </c>
      <c r="AB124" s="22" t="e">
        <f t="shared" si="30"/>
        <v>#N/A</v>
      </c>
      <c r="AC124" s="23" t="e">
        <v>#VALUE!</v>
      </c>
      <c r="AD124" s="23" t="e">
        <f t="shared" si="31"/>
        <v>#VALUE!</v>
      </c>
      <c r="AE124" s="24" t="e">
        <f t="shared" si="32"/>
        <v>#N/A</v>
      </c>
      <c r="AF124" s="24" t="e">
        <v>#N/A</v>
      </c>
      <c r="AG124" s="24" t="e">
        <f t="shared" si="33"/>
        <v>#N/A</v>
      </c>
      <c r="AH124" s="24" t="e">
        <f t="shared" si="34"/>
        <v>#N/A</v>
      </c>
      <c r="AI124" s="25" t="e">
        <f t="shared" si="35"/>
        <v>#VALUE!</v>
      </c>
      <c r="AJ124" s="25" t="e">
        <f t="shared" si="36"/>
        <v>#VALUE!</v>
      </c>
      <c r="AK124" s="25" t="e">
        <f t="shared" si="37"/>
        <v>#VALUE!</v>
      </c>
      <c r="AL124" s="12">
        <v>21.116590544871794</v>
      </c>
      <c r="AM124" s="12">
        <v>0</v>
      </c>
      <c r="AN124" s="26">
        <v>3.2766000000000002</v>
      </c>
      <c r="AO124" s="125">
        <f t="shared" si="38"/>
        <v>4.9317578463416632E-2</v>
      </c>
      <c r="AP124" s="126"/>
      <c r="AQ124" s="16">
        <v>75</v>
      </c>
      <c r="AT124" s="28">
        <v>0</v>
      </c>
      <c r="AU124" s="28">
        <v>0</v>
      </c>
      <c r="AW124" s="44" t="e">
        <f t="shared" si="39"/>
        <v>#VALUE!</v>
      </c>
    </row>
    <row r="125" spans="1:49" s="28" customFormat="1" hidden="1" x14ac:dyDescent="0.2">
      <c r="A125" s="16">
        <f>ROW()</f>
        <v>125</v>
      </c>
      <c r="B125" s="16" t="s">
        <v>217</v>
      </c>
      <c r="C125" s="16">
        <v>122</v>
      </c>
      <c r="D125" s="122">
        <v>1.3538902980261134</v>
      </c>
      <c r="E125" s="123">
        <v>5.0073364011185381E-2</v>
      </c>
      <c r="F125" s="122">
        <f t="shared" si="20"/>
        <v>1.4039636620372988</v>
      </c>
      <c r="G125" s="122"/>
      <c r="H125" s="101" t="s">
        <v>4</v>
      </c>
      <c r="I125" s="16">
        <v>1</v>
      </c>
      <c r="J125" s="16" t="s">
        <v>170</v>
      </c>
      <c r="K125" s="124">
        <v>42695</v>
      </c>
      <c r="L125" s="16" t="s">
        <v>56</v>
      </c>
      <c r="M125" s="16" t="s">
        <v>171</v>
      </c>
      <c r="N125" s="16" t="s">
        <v>71</v>
      </c>
      <c r="O125" s="16" t="s">
        <v>65</v>
      </c>
      <c r="P125" s="19" t="str">
        <f t="shared" si="21"/>
        <v>CB1RF 13/14</v>
      </c>
      <c r="Q125" s="20">
        <f t="shared" si="22"/>
        <v>140.39636620372988</v>
      </c>
      <c r="R125" s="19">
        <v>122.6</v>
      </c>
      <c r="S125" s="19" t="e">
        <v>#N/A</v>
      </c>
      <c r="T125" s="19" t="e">
        <f t="shared" si="23"/>
        <v>#N/A</v>
      </c>
      <c r="U125" s="22" t="e">
        <f t="shared" si="24"/>
        <v>#N/A</v>
      </c>
      <c r="V125" s="22" t="str">
        <f t="shared" si="25"/>
        <v>NY</v>
      </c>
      <c r="W125" s="22" t="e">
        <f t="shared" si="26"/>
        <v>#VALUE!</v>
      </c>
      <c r="X125" s="19" t="str">
        <f t="shared" si="27"/>
        <v>CB1RF13/14GS.8048</v>
      </c>
      <c r="Y125" s="19" t="str">
        <f t="shared" si="28"/>
        <v>GS.8048</v>
      </c>
      <c r="Z125" s="19" t="e">
        <v>#VALUE!</v>
      </c>
      <c r="AA125" s="19" t="e">
        <f t="shared" si="29"/>
        <v>#VALUE!</v>
      </c>
      <c r="AB125" s="22" t="e">
        <f t="shared" si="30"/>
        <v>#N/A</v>
      </c>
      <c r="AC125" s="23" t="e">
        <v>#VALUE!</v>
      </c>
      <c r="AD125" s="23" t="e">
        <f t="shared" si="31"/>
        <v>#VALUE!</v>
      </c>
      <c r="AE125" s="24" t="e">
        <f t="shared" si="32"/>
        <v>#N/A</v>
      </c>
      <c r="AF125" s="24" t="e">
        <v>#N/A</v>
      </c>
      <c r="AG125" s="24" t="e">
        <f t="shared" si="33"/>
        <v>#N/A</v>
      </c>
      <c r="AH125" s="24" t="e">
        <f t="shared" si="34"/>
        <v>#N/A</v>
      </c>
      <c r="AI125" s="25" t="e">
        <f t="shared" si="35"/>
        <v>#VALUE!</v>
      </c>
      <c r="AJ125" s="25" t="e">
        <f t="shared" si="36"/>
        <v>#VALUE!</v>
      </c>
      <c r="AK125" s="25" t="e">
        <f t="shared" si="37"/>
        <v>#VALUE!</v>
      </c>
      <c r="AL125" s="12">
        <v>21.137643312101918</v>
      </c>
      <c r="AM125" s="12">
        <v>0</v>
      </c>
      <c r="AN125" s="26">
        <v>3.2766000000000002</v>
      </c>
      <c r="AO125" s="125">
        <f t="shared" si="38"/>
        <v>4.9366746983189616E-2</v>
      </c>
      <c r="AP125" s="126"/>
      <c r="AQ125" s="16">
        <v>0</v>
      </c>
      <c r="AT125" s="28">
        <v>0</v>
      </c>
      <c r="AU125" s="28">
        <v>0</v>
      </c>
      <c r="AW125" s="44" t="e">
        <f t="shared" si="39"/>
        <v>#VALUE!</v>
      </c>
    </row>
    <row r="126" spans="1:49" s="28" customFormat="1" hidden="1" x14ac:dyDescent="0.2">
      <c r="A126" s="16">
        <f>ROW()</f>
        <v>126</v>
      </c>
      <c r="B126" s="16" t="s">
        <v>218</v>
      </c>
      <c r="C126" s="16">
        <v>142</v>
      </c>
      <c r="D126" s="122">
        <v>1.58182491684306</v>
      </c>
      <c r="E126" s="123">
        <v>6.2550969560345601E-2</v>
      </c>
      <c r="F126" s="122">
        <f t="shared" si="20"/>
        <v>1.6443758864034057</v>
      </c>
      <c r="G126" s="122"/>
      <c r="H126" s="101" t="s">
        <v>4</v>
      </c>
      <c r="I126" s="16">
        <v>1</v>
      </c>
      <c r="J126" s="16" t="s">
        <v>170</v>
      </c>
      <c r="K126" s="124">
        <v>42751</v>
      </c>
      <c r="L126" s="16" t="s">
        <v>56</v>
      </c>
      <c r="M126" s="16" t="s">
        <v>171</v>
      </c>
      <c r="N126" s="16" t="s">
        <v>71</v>
      </c>
      <c r="O126" s="16" t="s">
        <v>65</v>
      </c>
      <c r="P126" s="19" t="str">
        <f t="shared" si="21"/>
        <v>CB1RF 13/14</v>
      </c>
      <c r="Q126" s="20">
        <f t="shared" si="22"/>
        <v>164.43758864034058</v>
      </c>
      <c r="R126" s="19">
        <v>122.6</v>
      </c>
      <c r="S126" s="19" t="e">
        <v>#N/A</v>
      </c>
      <c r="T126" s="19" t="e">
        <f t="shared" si="23"/>
        <v>#N/A</v>
      </c>
      <c r="U126" s="22" t="e">
        <f t="shared" si="24"/>
        <v>#N/A</v>
      </c>
      <c r="V126" s="22" t="str">
        <f t="shared" si="25"/>
        <v>NY</v>
      </c>
      <c r="W126" s="22" t="e">
        <f t="shared" si="26"/>
        <v>#VALUE!</v>
      </c>
      <c r="X126" s="19" t="str">
        <f t="shared" si="27"/>
        <v>CB1RF13/14GS.8116</v>
      </c>
      <c r="Y126" s="19" t="str">
        <f t="shared" si="28"/>
        <v>GS.8116</v>
      </c>
      <c r="Z126" s="19" t="e">
        <v>#VALUE!</v>
      </c>
      <c r="AA126" s="19" t="e">
        <f t="shared" si="29"/>
        <v>#VALUE!</v>
      </c>
      <c r="AB126" s="22" t="e">
        <f t="shared" si="30"/>
        <v>#N/A</v>
      </c>
      <c r="AC126" s="23" t="e">
        <v>#VALUE!</v>
      </c>
      <c r="AD126" s="23" t="e">
        <f t="shared" si="31"/>
        <v>#VALUE!</v>
      </c>
      <c r="AE126" s="24" t="e">
        <f t="shared" si="32"/>
        <v>#N/A</v>
      </c>
      <c r="AF126" s="24" t="e">
        <v>#N/A</v>
      </c>
      <c r="AG126" s="24" t="e">
        <f t="shared" si="33"/>
        <v>#N/A</v>
      </c>
      <c r="AH126" s="24" t="e">
        <f t="shared" si="34"/>
        <v>#N/A</v>
      </c>
      <c r="AI126" s="25" t="e">
        <f t="shared" si="35"/>
        <v>#VALUE!</v>
      </c>
      <c r="AJ126" s="25" t="e">
        <f t="shared" si="36"/>
        <v>#VALUE!</v>
      </c>
      <c r="AK126" s="25" t="e">
        <f t="shared" si="37"/>
        <v>#VALUE!</v>
      </c>
      <c r="AL126" s="12">
        <v>26.404858341400445</v>
      </c>
      <c r="AM126" s="12">
        <v>0</v>
      </c>
      <c r="AN126" s="26">
        <v>3.2766000000000002</v>
      </c>
      <c r="AO126" s="125">
        <f t="shared" si="38"/>
        <v>6.1668273119197523E-2</v>
      </c>
      <c r="AP126" s="126"/>
      <c r="AQ126" s="16">
        <v>0</v>
      </c>
      <c r="AT126" s="28">
        <v>0</v>
      </c>
      <c r="AU126" s="28">
        <v>0</v>
      </c>
      <c r="AW126" s="44" t="e">
        <f t="shared" si="39"/>
        <v>#VALUE!</v>
      </c>
    </row>
    <row r="127" spans="1:49" s="28" customFormat="1" hidden="1" x14ac:dyDescent="0.2">
      <c r="A127" s="16">
        <f>ROW()</f>
        <v>127</v>
      </c>
      <c r="B127" s="16" t="s">
        <v>219</v>
      </c>
      <c r="C127" s="16">
        <v>0</v>
      </c>
      <c r="D127" s="122">
        <v>1.3931894466283641</v>
      </c>
      <c r="E127" s="123">
        <v>4.8309736192272121E-2</v>
      </c>
      <c r="F127" s="122">
        <f t="shared" si="20"/>
        <v>1.4414991828206363</v>
      </c>
      <c r="G127" s="122"/>
      <c r="H127" s="101" t="s">
        <v>4</v>
      </c>
      <c r="I127" s="16">
        <v>1</v>
      </c>
      <c r="J127" s="16" t="s">
        <v>170</v>
      </c>
      <c r="K127" s="124">
        <v>42765</v>
      </c>
      <c r="L127" s="16" t="s">
        <v>56</v>
      </c>
      <c r="M127" s="16" t="s">
        <v>171</v>
      </c>
      <c r="N127" s="16" t="s">
        <v>71</v>
      </c>
      <c r="O127" s="16" t="s">
        <v>65</v>
      </c>
      <c r="P127" s="19" t="str">
        <f t="shared" si="21"/>
        <v>CB1RF 13/14</v>
      </c>
      <c r="Q127" s="20">
        <f t="shared" si="22"/>
        <v>144.14991828206362</v>
      </c>
      <c r="R127" s="19">
        <v>122.6</v>
      </c>
      <c r="S127" s="19" t="e">
        <v>#N/A</v>
      </c>
      <c r="T127" s="19" t="e">
        <f t="shared" si="23"/>
        <v>#N/A</v>
      </c>
      <c r="U127" s="22" t="e">
        <f t="shared" si="24"/>
        <v>#N/A</v>
      </c>
      <c r="V127" s="22" t="str">
        <f t="shared" si="25"/>
        <v>NY</v>
      </c>
      <c r="W127" s="22" t="e">
        <f t="shared" si="26"/>
        <v>#VALUE!</v>
      </c>
      <c r="X127" s="19" t="str">
        <f t="shared" si="27"/>
        <v>CB1RF13/14GS.8189</v>
      </c>
      <c r="Y127" s="19" t="str">
        <f t="shared" si="28"/>
        <v>GS.8189</v>
      </c>
      <c r="Z127" s="19" t="e">
        <v>#VALUE!</v>
      </c>
      <c r="AA127" s="19" t="e">
        <f t="shared" si="29"/>
        <v>#VALUE!</v>
      </c>
      <c r="AB127" s="22" t="e">
        <f t="shared" si="30"/>
        <v>#N/A</v>
      </c>
      <c r="AC127" s="23" t="e">
        <v>#VALUE!</v>
      </c>
      <c r="AD127" s="23" t="e">
        <f t="shared" si="31"/>
        <v>#VALUE!</v>
      </c>
      <c r="AE127" s="24" t="e">
        <f t="shared" si="32"/>
        <v>#N/A</v>
      </c>
      <c r="AF127" s="24" t="e">
        <v>#N/A</v>
      </c>
      <c r="AG127" s="24" t="e">
        <f t="shared" si="33"/>
        <v>#N/A</v>
      </c>
      <c r="AH127" s="24" t="e">
        <f t="shared" si="34"/>
        <v>#N/A</v>
      </c>
      <c r="AI127" s="25" t="e">
        <f t="shared" si="35"/>
        <v>#VALUE!</v>
      </c>
      <c r="AJ127" s="25" t="e">
        <f t="shared" si="36"/>
        <v>#VALUE!</v>
      </c>
      <c r="AK127" s="25" t="e">
        <f t="shared" si="37"/>
        <v>#VALUE!</v>
      </c>
      <c r="AL127" s="12">
        <v>20.393156966763474</v>
      </c>
      <c r="AM127" s="12">
        <v>0</v>
      </c>
      <c r="AN127" s="26">
        <v>3.2766000000000002</v>
      </c>
      <c r="AO127" s="125">
        <f t="shared" si="38"/>
        <v>4.762800683604558E-2</v>
      </c>
      <c r="AP127" s="126"/>
      <c r="AQ127" s="16">
        <v>0</v>
      </c>
      <c r="AT127" s="28">
        <v>0</v>
      </c>
      <c r="AU127" s="28">
        <v>0</v>
      </c>
      <c r="AW127" s="44" t="e">
        <f t="shared" si="39"/>
        <v>#VALUE!</v>
      </c>
    </row>
    <row r="128" spans="1:49" s="28" customFormat="1" hidden="1" x14ac:dyDescent="0.2">
      <c r="A128" s="16">
        <f>ROW()</f>
        <v>128</v>
      </c>
      <c r="B128" s="16" t="s">
        <v>220</v>
      </c>
      <c r="C128" s="16">
        <v>149</v>
      </c>
      <c r="D128" s="122">
        <v>1.4065489869972785</v>
      </c>
      <c r="E128" s="123">
        <v>5.1948891299669724E-2</v>
      </c>
      <c r="F128" s="122">
        <f t="shared" si="20"/>
        <v>1.4584978782969482</v>
      </c>
      <c r="G128" s="122"/>
      <c r="H128" s="101" t="s">
        <v>4</v>
      </c>
      <c r="I128" s="16">
        <v>1</v>
      </c>
      <c r="J128" s="16" t="s">
        <v>170</v>
      </c>
      <c r="K128" s="124">
        <v>42751</v>
      </c>
      <c r="L128" s="16" t="s">
        <v>56</v>
      </c>
      <c r="M128" s="16" t="s">
        <v>171</v>
      </c>
      <c r="N128" s="16" t="s">
        <v>71</v>
      </c>
      <c r="O128" s="16" t="s">
        <v>65</v>
      </c>
      <c r="P128" s="19" t="str">
        <f t="shared" si="21"/>
        <v>CB1RF 13/14</v>
      </c>
      <c r="Q128" s="20">
        <f t="shared" si="22"/>
        <v>145.84978782969483</v>
      </c>
      <c r="R128" s="19">
        <v>122.6</v>
      </c>
      <c r="S128" s="19" t="e">
        <v>#N/A</v>
      </c>
      <c r="T128" s="19" t="e">
        <f t="shared" si="23"/>
        <v>#N/A</v>
      </c>
      <c r="U128" s="22" t="e">
        <f t="shared" si="24"/>
        <v>#N/A</v>
      </c>
      <c r="V128" s="22" t="str">
        <f t="shared" si="25"/>
        <v>NY</v>
      </c>
      <c r="W128" s="22" t="e">
        <f t="shared" si="26"/>
        <v>#VALUE!</v>
      </c>
      <c r="X128" s="19" t="str">
        <f t="shared" si="27"/>
        <v>CB1RF13/14GS.8196</v>
      </c>
      <c r="Y128" s="19" t="str">
        <f t="shared" si="28"/>
        <v>GS.8196</v>
      </c>
      <c r="Z128" s="19" t="e">
        <v>#VALUE!</v>
      </c>
      <c r="AA128" s="19" t="e">
        <f t="shared" si="29"/>
        <v>#VALUE!</v>
      </c>
      <c r="AB128" s="22" t="e">
        <f t="shared" si="30"/>
        <v>#N/A</v>
      </c>
      <c r="AC128" s="23" t="e">
        <v>#VALUE!</v>
      </c>
      <c r="AD128" s="23" t="e">
        <f t="shared" si="31"/>
        <v>#VALUE!</v>
      </c>
      <c r="AE128" s="24" t="e">
        <f t="shared" si="32"/>
        <v>#N/A</v>
      </c>
      <c r="AF128" s="24" t="e">
        <v>#N/A</v>
      </c>
      <c r="AG128" s="24" t="e">
        <f t="shared" si="33"/>
        <v>#N/A</v>
      </c>
      <c r="AH128" s="24" t="e">
        <f t="shared" si="34"/>
        <v>#N/A</v>
      </c>
      <c r="AI128" s="25" t="e">
        <f t="shared" si="35"/>
        <v>#VALUE!</v>
      </c>
      <c r="AJ128" s="25" t="e">
        <f t="shared" si="36"/>
        <v>#VALUE!</v>
      </c>
      <c r="AK128" s="25" t="e">
        <f t="shared" si="37"/>
        <v>#VALUE!</v>
      </c>
      <c r="AL128" s="12">
        <v>21.929366169732173</v>
      </c>
      <c r="AM128" s="12">
        <v>0</v>
      </c>
      <c r="AN128" s="26">
        <v>3.2766000000000002</v>
      </c>
      <c r="AO128" s="125">
        <f t="shared" si="38"/>
        <v>5.121580751545167E-2</v>
      </c>
      <c r="AP128" s="126"/>
      <c r="AQ128" s="16">
        <v>0</v>
      </c>
      <c r="AT128" s="28">
        <v>0</v>
      </c>
      <c r="AU128" s="28">
        <v>0</v>
      </c>
      <c r="AW128" s="44" t="e">
        <f t="shared" si="39"/>
        <v>#VALUE!</v>
      </c>
    </row>
    <row r="129" spans="1:49" s="28" customFormat="1" hidden="1" x14ac:dyDescent="0.2">
      <c r="A129" s="16">
        <f>ROW()</f>
        <v>129</v>
      </c>
      <c r="B129" s="16" t="s">
        <v>221</v>
      </c>
      <c r="C129" s="16">
        <v>84</v>
      </c>
      <c r="D129" s="122">
        <v>1.0718899304505594</v>
      </c>
      <c r="E129" s="123">
        <v>4.6925191778055743E-2</v>
      </c>
      <c r="F129" s="122">
        <f t="shared" si="20"/>
        <v>1.1188151222286151</v>
      </c>
      <c r="G129" s="122"/>
      <c r="H129" s="101" t="s">
        <v>4</v>
      </c>
      <c r="I129" s="16">
        <v>1</v>
      </c>
      <c r="J129" s="16" t="s">
        <v>222</v>
      </c>
      <c r="K129" s="124">
        <v>42789</v>
      </c>
      <c r="L129" s="16" t="s">
        <v>56</v>
      </c>
      <c r="M129" s="16" t="s">
        <v>171</v>
      </c>
      <c r="N129" s="16" t="s">
        <v>71</v>
      </c>
      <c r="O129" s="16" t="s">
        <v>65</v>
      </c>
      <c r="P129" s="19" t="str">
        <f t="shared" si="21"/>
        <v>CB1RF 13/14</v>
      </c>
      <c r="Q129" s="20">
        <f t="shared" si="22"/>
        <v>111.88151222286152</v>
      </c>
      <c r="R129" s="19">
        <v>122.6</v>
      </c>
      <c r="S129" s="19" t="e">
        <v>#N/A</v>
      </c>
      <c r="T129" s="19" t="e">
        <f t="shared" si="23"/>
        <v>#N/A</v>
      </c>
      <c r="U129" s="22" t="e">
        <f t="shared" si="24"/>
        <v>#N/A</v>
      </c>
      <c r="V129" s="22" t="str">
        <f t="shared" si="25"/>
        <v>NY</v>
      </c>
      <c r="W129" s="22" t="e">
        <f t="shared" si="26"/>
        <v>#VALUE!</v>
      </c>
      <c r="X129" s="19" t="str">
        <f t="shared" si="27"/>
        <v>CB1RF13/14GS.8283</v>
      </c>
      <c r="Y129" s="19" t="str">
        <f t="shared" si="28"/>
        <v>GS.8283</v>
      </c>
      <c r="Z129" s="19" t="e">
        <v>#VALUE!</v>
      </c>
      <c r="AA129" s="19" t="e">
        <f t="shared" si="29"/>
        <v>#VALUE!</v>
      </c>
      <c r="AB129" s="22" t="e">
        <f t="shared" si="30"/>
        <v>#N/A</v>
      </c>
      <c r="AC129" s="23" t="e">
        <v>#VALUE!</v>
      </c>
      <c r="AD129" s="23" t="e">
        <f t="shared" si="31"/>
        <v>#VALUE!</v>
      </c>
      <c r="AE129" s="24" t="e">
        <f t="shared" si="32"/>
        <v>#N/A</v>
      </c>
      <c r="AF129" s="24" t="e">
        <v>#N/A</v>
      </c>
      <c r="AG129" s="24" t="e">
        <f t="shared" si="33"/>
        <v>#N/A</v>
      </c>
      <c r="AH129" s="24" t="e">
        <f t="shared" si="34"/>
        <v>#N/A</v>
      </c>
      <c r="AI129" s="25" t="e">
        <f t="shared" si="35"/>
        <v>#VALUE!</v>
      </c>
      <c r="AJ129" s="25" t="e">
        <f t="shared" si="36"/>
        <v>#VALUE!</v>
      </c>
      <c r="AK129" s="25" t="e">
        <f t="shared" si="37"/>
        <v>#VALUE!</v>
      </c>
      <c r="AL129" s="12">
        <v>19.808694417554047</v>
      </c>
      <c r="AM129" s="12">
        <v>0</v>
      </c>
      <c r="AN129" s="26">
        <v>3.2766000000000002</v>
      </c>
      <c r="AO129" s="125">
        <f t="shared" si="38"/>
        <v>4.6263000607018497E-2</v>
      </c>
      <c r="AP129" s="126"/>
      <c r="AQ129" s="16">
        <v>0</v>
      </c>
      <c r="AT129" s="28">
        <v>0</v>
      </c>
      <c r="AU129" s="28">
        <v>0</v>
      </c>
      <c r="AW129" s="44" t="e">
        <f t="shared" si="39"/>
        <v>#VALUE!</v>
      </c>
    </row>
    <row r="130" spans="1:49" s="28" customFormat="1" hidden="1" x14ac:dyDescent="0.2">
      <c r="A130" s="16">
        <f>ROW()</f>
        <v>130</v>
      </c>
      <c r="B130" s="16" t="s">
        <v>224</v>
      </c>
      <c r="C130" s="16">
        <v>0</v>
      </c>
      <c r="D130" s="122">
        <v>0.86357977402759523</v>
      </c>
      <c r="E130" s="123">
        <v>5.7807255912628801E-2</v>
      </c>
      <c r="F130" s="122">
        <f t="shared" si="20"/>
        <v>0.92138702994022403</v>
      </c>
      <c r="G130" s="122"/>
      <c r="H130" s="101" t="s">
        <v>4</v>
      </c>
      <c r="I130" s="16">
        <v>1</v>
      </c>
      <c r="J130" s="16" t="s">
        <v>225</v>
      </c>
      <c r="K130" s="124">
        <v>42395</v>
      </c>
      <c r="L130" s="16" t="s">
        <v>64</v>
      </c>
      <c r="M130" s="16" t="s">
        <v>61</v>
      </c>
      <c r="N130" s="16" t="s">
        <v>70</v>
      </c>
      <c r="O130" s="16" t="s">
        <v>66</v>
      </c>
      <c r="P130" s="19" t="str">
        <f t="shared" si="21"/>
        <v>CB1UTZ Moka</v>
      </c>
      <c r="Q130" s="20">
        <f t="shared" si="22"/>
        <v>92.13870299402241</v>
      </c>
      <c r="R130" s="19">
        <v>122.6</v>
      </c>
      <c r="S130" s="19">
        <v>-14</v>
      </c>
      <c r="T130" s="19">
        <f t="shared" si="23"/>
        <v>108.6</v>
      </c>
      <c r="U130" s="22" t="e">
        <f t="shared" si="24"/>
        <v>#VALUE!</v>
      </c>
      <c r="V130" s="22" t="str">
        <f t="shared" si="25"/>
        <v>NY</v>
      </c>
      <c r="W130" s="22" t="e">
        <f t="shared" si="26"/>
        <v>#VALUE!</v>
      </c>
      <c r="X130" s="19" t="str">
        <f t="shared" si="27"/>
        <v>CB1UTZMokaGS.6792</v>
      </c>
      <c r="Y130" s="19" t="str">
        <f t="shared" si="28"/>
        <v>GS.6792</v>
      </c>
      <c r="Z130" s="19" t="e">
        <v>#VALUE!</v>
      </c>
      <c r="AA130" s="19" t="e">
        <f t="shared" si="29"/>
        <v>#VALUE!</v>
      </c>
      <c r="AB130" s="22" t="e">
        <f t="shared" si="30"/>
        <v>#VALUE!</v>
      </c>
      <c r="AC130" s="23" t="e">
        <v>#VALUE!</v>
      </c>
      <c r="AD130" s="23" t="e">
        <f t="shared" si="31"/>
        <v>#VALUE!</v>
      </c>
      <c r="AE130" s="24" t="e">
        <f t="shared" si="32"/>
        <v>#VALUE!</v>
      </c>
      <c r="AF130" s="24">
        <v>110.35</v>
      </c>
      <c r="AG130" s="24" t="e">
        <f t="shared" si="33"/>
        <v>#VALUE!</v>
      </c>
      <c r="AH130" s="24" t="e">
        <f t="shared" si="34"/>
        <v>#VALUE!</v>
      </c>
      <c r="AI130" s="25" t="e">
        <f t="shared" si="35"/>
        <v>#VALUE!</v>
      </c>
      <c r="AJ130" s="25" t="e">
        <f t="shared" si="36"/>
        <v>#VALUE!</v>
      </c>
      <c r="AK130" s="25" t="e">
        <f t="shared" si="37"/>
        <v>#VALUE!</v>
      </c>
      <c r="AL130" s="12">
        <v>24.402378000000002</v>
      </c>
      <c r="AM130" s="12">
        <v>0</v>
      </c>
      <c r="AN130" s="26">
        <v>3.2766000000000002</v>
      </c>
      <c r="AO130" s="125">
        <f t="shared" si="38"/>
        <v>5.6991501026249523E-2</v>
      </c>
      <c r="AP130" s="126"/>
      <c r="AQ130" s="16">
        <v>0</v>
      </c>
      <c r="AT130" s="28">
        <v>0</v>
      </c>
      <c r="AU130" s="28">
        <v>0</v>
      </c>
      <c r="AW130" s="44" t="e">
        <f t="shared" si="39"/>
        <v>#VALUE!</v>
      </c>
    </row>
    <row r="131" spans="1:49" s="28" customFormat="1" hidden="1" x14ac:dyDescent="0.2">
      <c r="A131" s="16">
        <f>ROW()</f>
        <v>131</v>
      </c>
      <c r="B131" s="16" t="s">
        <v>233</v>
      </c>
      <c r="C131" s="16">
        <v>0</v>
      </c>
      <c r="D131" s="122">
        <v>1.3778516816310344</v>
      </c>
      <c r="E131" s="123">
        <v>5.2542622532201856E-2</v>
      </c>
      <c r="F131" s="122">
        <f t="shared" ref="F131:F194" si="40">E131+D131</f>
        <v>1.4303943041632363</v>
      </c>
      <c r="G131" s="122"/>
      <c r="H131" s="101" t="s">
        <v>4</v>
      </c>
      <c r="I131" s="16">
        <v>1</v>
      </c>
      <c r="J131" s="16" t="s">
        <v>170</v>
      </c>
      <c r="K131" s="124">
        <v>42460</v>
      </c>
      <c r="L131" s="16" t="s">
        <v>64</v>
      </c>
      <c r="M131" s="16" t="s">
        <v>61</v>
      </c>
      <c r="N131" s="16" t="s">
        <v>70</v>
      </c>
      <c r="O131" s="16" t="s">
        <v>66</v>
      </c>
      <c r="P131" s="19" t="str">
        <f t="shared" ref="P131:P194" si="41">N131&amp;" "&amp;O131</f>
        <v>CB1UTZ Moka</v>
      </c>
      <c r="Q131" s="20">
        <f t="shared" ref="Q131:Q194" si="42">F131*100</f>
        <v>143.03943041632363</v>
      </c>
      <c r="R131" s="19">
        <v>122.6</v>
      </c>
      <c r="S131" s="19">
        <v>-14</v>
      </c>
      <c r="T131" s="19">
        <f t="shared" ref="T131:T194" si="43">R131+S131</f>
        <v>108.6</v>
      </c>
      <c r="U131" s="22" t="e">
        <f t="shared" ref="U131:U194" si="44">(T131-Q131)*1.3228*AD131</f>
        <v>#VALUE!</v>
      </c>
      <c r="V131" s="22" t="str">
        <f t="shared" ref="V131:V194" si="45">IF(LEFT(N131,3)="CB7","LDN","NY")</f>
        <v>NY</v>
      </c>
      <c r="W131" s="22" t="e">
        <f t="shared" ref="W131:W194" si="46">V131-U131</f>
        <v>#VALUE!</v>
      </c>
      <c r="X131" s="19" t="str">
        <f t="shared" ref="X131:X194" si="47">TRIM(N131)&amp;TRIM(O131)&amp;TRIM(Y131)</f>
        <v>CB1UTZMokaGS.7330</v>
      </c>
      <c r="Y131" s="19" t="str">
        <f t="shared" ref="Y131:Y194" si="48">IF(LEFT(B131,2)&lt;&gt;"GS","GS."&amp;LEFT(B131,4),B131)</f>
        <v>GS.7330</v>
      </c>
      <c r="Z131" s="19" t="e">
        <v>#VALUE!</v>
      </c>
      <c r="AA131" s="19" t="e">
        <f t="shared" ref="AA131:AA194" si="49">IF(C131=0,Z131,C131-Z131)</f>
        <v>#VALUE!</v>
      </c>
      <c r="AB131" s="22" t="e">
        <f t="shared" ref="AB131:AB194" si="50">(T131-Q131)*1.3228*AA131</f>
        <v>#VALUE!</v>
      </c>
      <c r="AC131" s="23" t="e">
        <v>#VALUE!</v>
      </c>
      <c r="AD131" s="23" t="e">
        <f t="shared" ref="AD131:AD194" si="51">AA131-AC131+AQ131</f>
        <v>#VALUE!</v>
      </c>
      <c r="AE131" s="24" t="e">
        <f t="shared" ref="AE131:AE194" si="52">(T131-Q131)*1.3228*AD131</f>
        <v>#VALUE!</v>
      </c>
      <c r="AF131" s="24">
        <v>110.35</v>
      </c>
      <c r="AG131" s="24" t="e">
        <f t="shared" ref="AG131:AG194" si="53">(AF131-Q131)*1.3228*AD131</f>
        <v>#VALUE!</v>
      </c>
      <c r="AH131" s="24" t="e">
        <f t="shared" ref="AH131:AH194" si="54">AE131-AG131</f>
        <v>#VALUE!</v>
      </c>
      <c r="AI131" s="25" t="e">
        <f t="shared" ref="AI131:AI194" si="55">AD131*T131*1.3228</f>
        <v>#VALUE!</v>
      </c>
      <c r="AJ131" s="25" t="e">
        <f t="shared" ref="AJ131:AJ194" si="56">E131*132.28*AD131</f>
        <v>#VALUE!</v>
      </c>
      <c r="AK131" s="25" t="e">
        <f t="shared" ref="AK131:AK194" si="57">AI131-AE131</f>
        <v>#VALUE!</v>
      </c>
      <c r="AL131" s="12">
        <v>22.180000000000003</v>
      </c>
      <c r="AM131" s="12">
        <v>0</v>
      </c>
      <c r="AN131" s="26">
        <v>3.2766000000000002</v>
      </c>
      <c r="AO131" s="125">
        <f t="shared" si="38"/>
        <v>5.1801160229638869E-2</v>
      </c>
      <c r="AP131" s="126"/>
      <c r="AQ131" s="16">
        <v>0</v>
      </c>
      <c r="AT131" s="28">
        <v>0</v>
      </c>
      <c r="AU131" s="28">
        <v>0</v>
      </c>
      <c r="AW131" s="44" t="e">
        <f t="shared" si="39"/>
        <v>#VALUE!</v>
      </c>
    </row>
    <row r="132" spans="1:49" s="28" customFormat="1" hidden="1" x14ac:dyDescent="0.2">
      <c r="A132" s="16">
        <f>ROW()</f>
        <v>132</v>
      </c>
      <c r="B132" s="16" t="s">
        <v>206</v>
      </c>
      <c r="C132" s="16">
        <v>50</v>
      </c>
      <c r="D132" s="122">
        <v>1.4536690565020018</v>
      </c>
      <c r="E132" s="123">
        <v>5.7050029244223283E-2</v>
      </c>
      <c r="F132" s="122">
        <f t="shared" si="40"/>
        <v>1.5107190857462252</v>
      </c>
      <c r="G132" s="122"/>
      <c r="H132" s="101" t="s">
        <v>4</v>
      </c>
      <c r="I132" s="16">
        <v>1</v>
      </c>
      <c r="J132" s="16" t="s">
        <v>170</v>
      </c>
      <c r="K132" s="124">
        <v>42606</v>
      </c>
      <c r="L132" s="16" t="s">
        <v>56</v>
      </c>
      <c r="M132" s="16" t="s">
        <v>171</v>
      </c>
      <c r="N132" s="16" t="s">
        <v>70</v>
      </c>
      <c r="O132" s="16" t="s">
        <v>66</v>
      </c>
      <c r="P132" s="19" t="str">
        <f t="shared" si="41"/>
        <v>CB1UTZ Moka</v>
      </c>
      <c r="Q132" s="20">
        <f t="shared" si="42"/>
        <v>151.07190857462251</v>
      </c>
      <c r="R132" s="19">
        <v>122.6</v>
      </c>
      <c r="S132" s="19" t="e">
        <v>#N/A</v>
      </c>
      <c r="T132" s="19" t="e">
        <f t="shared" si="43"/>
        <v>#N/A</v>
      </c>
      <c r="U132" s="22" t="e">
        <f t="shared" si="44"/>
        <v>#N/A</v>
      </c>
      <c r="V132" s="22" t="str">
        <f t="shared" si="45"/>
        <v>NY</v>
      </c>
      <c r="W132" s="22" t="e">
        <f t="shared" si="46"/>
        <v>#VALUE!</v>
      </c>
      <c r="X132" s="19" t="str">
        <f t="shared" si="47"/>
        <v>CB1UTZMokaGS.7737</v>
      </c>
      <c r="Y132" s="19" t="str">
        <f t="shared" si="48"/>
        <v>GS.7737</v>
      </c>
      <c r="Z132" s="19" t="e">
        <v>#VALUE!</v>
      </c>
      <c r="AA132" s="19" t="e">
        <f t="shared" si="49"/>
        <v>#VALUE!</v>
      </c>
      <c r="AB132" s="22" t="e">
        <f t="shared" si="50"/>
        <v>#N/A</v>
      </c>
      <c r="AC132" s="23" t="e">
        <v>#VALUE!</v>
      </c>
      <c r="AD132" s="23" t="e">
        <f t="shared" si="51"/>
        <v>#VALUE!</v>
      </c>
      <c r="AE132" s="24" t="e">
        <f t="shared" si="52"/>
        <v>#N/A</v>
      </c>
      <c r="AF132" s="24" t="e">
        <v>#N/A</v>
      </c>
      <c r="AG132" s="24" t="e">
        <f t="shared" si="53"/>
        <v>#N/A</v>
      </c>
      <c r="AH132" s="24" t="e">
        <f t="shared" si="54"/>
        <v>#N/A</v>
      </c>
      <c r="AI132" s="25" t="e">
        <f t="shared" si="55"/>
        <v>#VALUE!</v>
      </c>
      <c r="AJ132" s="25" t="e">
        <f t="shared" si="56"/>
        <v>#VALUE!</v>
      </c>
      <c r="AK132" s="25" t="e">
        <f t="shared" si="57"/>
        <v>#VALUE!</v>
      </c>
      <c r="AL132" s="12">
        <v>24.082727272727276</v>
      </c>
      <c r="AM132" s="12">
        <v>0</v>
      </c>
      <c r="AN132" s="26">
        <v>3.2766000000000002</v>
      </c>
      <c r="AO132" s="125">
        <f t="shared" ref="AO132:AO195" si="58">E132*132.28*AN132/$AO$2/132.28</f>
        <v>5.6244960064077532E-2</v>
      </c>
      <c r="AP132" s="126"/>
      <c r="AQ132" s="16">
        <v>0</v>
      </c>
      <c r="AT132" s="28">
        <v>0</v>
      </c>
      <c r="AU132" s="28">
        <v>0</v>
      </c>
      <c r="AW132" s="44" t="e">
        <f t="shared" ref="AW132:AW195" si="59">E132*132.28*AD132</f>
        <v>#VALUE!</v>
      </c>
    </row>
    <row r="133" spans="1:49" s="28" customFormat="1" hidden="1" x14ac:dyDescent="0.2">
      <c r="A133" s="16">
        <f>ROW()</f>
        <v>133</v>
      </c>
      <c r="B133" s="16" t="s">
        <v>209</v>
      </c>
      <c r="C133" s="16">
        <v>435</v>
      </c>
      <c r="D133" s="122">
        <v>1.5271299364582707</v>
      </c>
      <c r="E133" s="123">
        <v>5.0529041416224774E-2</v>
      </c>
      <c r="F133" s="122">
        <f t="shared" si="40"/>
        <v>1.5776589778744954</v>
      </c>
      <c r="G133" s="122"/>
      <c r="H133" s="101" t="s">
        <v>4</v>
      </c>
      <c r="I133" s="16">
        <v>1</v>
      </c>
      <c r="J133" s="16" t="s">
        <v>170</v>
      </c>
      <c r="K133" s="124">
        <v>42675</v>
      </c>
      <c r="L133" s="16" t="s">
        <v>56</v>
      </c>
      <c r="M133" s="16" t="s">
        <v>171</v>
      </c>
      <c r="N133" s="16" t="s">
        <v>70</v>
      </c>
      <c r="O133" s="16" t="s">
        <v>66</v>
      </c>
      <c r="P133" s="19" t="str">
        <f t="shared" si="41"/>
        <v>CB1UTZ Moka</v>
      </c>
      <c r="Q133" s="20">
        <f t="shared" si="42"/>
        <v>157.76589778744955</v>
      </c>
      <c r="R133" s="19">
        <v>122.6</v>
      </c>
      <c r="S133" s="19" t="e">
        <v>#N/A</v>
      </c>
      <c r="T133" s="19" t="e">
        <f t="shared" si="43"/>
        <v>#N/A</v>
      </c>
      <c r="U133" s="22" t="e">
        <f t="shared" si="44"/>
        <v>#N/A</v>
      </c>
      <c r="V133" s="22" t="str">
        <f t="shared" si="45"/>
        <v>NY</v>
      </c>
      <c r="W133" s="22" t="e">
        <f t="shared" si="46"/>
        <v>#VALUE!</v>
      </c>
      <c r="X133" s="19" t="str">
        <f t="shared" si="47"/>
        <v>CB1UTZMokaGS.7871</v>
      </c>
      <c r="Y133" s="19" t="str">
        <f t="shared" si="48"/>
        <v>GS.7871</v>
      </c>
      <c r="Z133" s="19" t="e">
        <v>#VALUE!</v>
      </c>
      <c r="AA133" s="19" t="e">
        <f t="shared" si="49"/>
        <v>#VALUE!</v>
      </c>
      <c r="AB133" s="22" t="e">
        <f t="shared" si="50"/>
        <v>#N/A</v>
      </c>
      <c r="AC133" s="23" t="e">
        <v>#VALUE!</v>
      </c>
      <c r="AD133" s="23" t="e">
        <f t="shared" si="51"/>
        <v>#VALUE!</v>
      </c>
      <c r="AE133" s="24" t="e">
        <f t="shared" si="52"/>
        <v>#N/A</v>
      </c>
      <c r="AF133" s="24" t="e">
        <v>#N/A</v>
      </c>
      <c r="AG133" s="24" t="e">
        <f t="shared" si="53"/>
        <v>#N/A</v>
      </c>
      <c r="AH133" s="24" t="e">
        <f t="shared" si="54"/>
        <v>#N/A</v>
      </c>
      <c r="AI133" s="25" t="e">
        <f t="shared" si="55"/>
        <v>#VALUE!</v>
      </c>
      <c r="AJ133" s="25" t="e">
        <f t="shared" si="56"/>
        <v>#VALUE!</v>
      </c>
      <c r="AK133" s="25" t="e">
        <f t="shared" si="57"/>
        <v>#VALUE!</v>
      </c>
      <c r="AL133" s="12">
        <v>21.330000000000002</v>
      </c>
      <c r="AM133" s="12">
        <v>0</v>
      </c>
      <c r="AN133" s="26">
        <v>3.2766000000000002</v>
      </c>
      <c r="AO133" s="125">
        <f t="shared" si="58"/>
        <v>4.981599403508552E-2</v>
      </c>
      <c r="AP133" s="126"/>
      <c r="AQ133" s="16">
        <v>0</v>
      </c>
      <c r="AT133" s="28">
        <v>0</v>
      </c>
      <c r="AU133" s="28">
        <v>0</v>
      </c>
      <c r="AW133" s="44" t="e">
        <f t="shared" si="59"/>
        <v>#VALUE!</v>
      </c>
    </row>
    <row r="134" spans="1:49" s="28" customFormat="1" hidden="1" x14ac:dyDescent="0.2">
      <c r="A134" s="16">
        <f>ROW()</f>
        <v>134</v>
      </c>
      <c r="B134" s="16" t="s">
        <v>210</v>
      </c>
      <c r="C134" s="16">
        <v>678</v>
      </c>
      <c r="D134" s="122">
        <v>1.528282598636538</v>
      </c>
      <c r="E134" s="123">
        <v>5.7200651437606415E-2</v>
      </c>
      <c r="F134" s="122">
        <f t="shared" si="40"/>
        <v>1.5854832500741445</v>
      </c>
      <c r="G134" s="122"/>
      <c r="H134" s="101" t="s">
        <v>4</v>
      </c>
      <c r="I134" s="16">
        <v>1</v>
      </c>
      <c r="J134" s="16" t="s">
        <v>192</v>
      </c>
      <c r="K134" s="124">
        <v>42783</v>
      </c>
      <c r="L134" s="16" t="s">
        <v>56</v>
      </c>
      <c r="M134" s="16" t="s">
        <v>171</v>
      </c>
      <c r="N134" s="16" t="s">
        <v>70</v>
      </c>
      <c r="O134" s="16" t="s">
        <v>66</v>
      </c>
      <c r="P134" s="19" t="str">
        <f t="shared" si="41"/>
        <v>CB1UTZ Moka</v>
      </c>
      <c r="Q134" s="20">
        <f t="shared" si="42"/>
        <v>158.54832500741446</v>
      </c>
      <c r="R134" s="19">
        <v>122.6</v>
      </c>
      <c r="S134" s="19" t="e">
        <v>#N/A</v>
      </c>
      <c r="T134" s="19" t="e">
        <f t="shared" si="43"/>
        <v>#N/A</v>
      </c>
      <c r="U134" s="22" t="e">
        <f t="shared" si="44"/>
        <v>#N/A</v>
      </c>
      <c r="V134" s="22" t="str">
        <f t="shared" si="45"/>
        <v>NY</v>
      </c>
      <c r="W134" s="22" t="e">
        <f t="shared" si="46"/>
        <v>#VALUE!</v>
      </c>
      <c r="X134" s="19" t="str">
        <f t="shared" si="47"/>
        <v>CB1UTZMokaGS.7979</v>
      </c>
      <c r="Y134" s="19" t="str">
        <f t="shared" si="48"/>
        <v>GS.7979</v>
      </c>
      <c r="Z134" s="19" t="e">
        <v>#VALUE!</v>
      </c>
      <c r="AA134" s="19" t="e">
        <f t="shared" si="49"/>
        <v>#VALUE!</v>
      </c>
      <c r="AB134" s="22" t="e">
        <f t="shared" si="50"/>
        <v>#N/A</v>
      </c>
      <c r="AC134" s="23" t="e">
        <v>#VALUE!</v>
      </c>
      <c r="AD134" s="23" t="e">
        <f t="shared" si="51"/>
        <v>#VALUE!</v>
      </c>
      <c r="AE134" s="24" t="e">
        <f t="shared" si="52"/>
        <v>#N/A</v>
      </c>
      <c r="AF134" s="24" t="e">
        <v>#N/A</v>
      </c>
      <c r="AG134" s="24" t="e">
        <f t="shared" si="53"/>
        <v>#N/A</v>
      </c>
      <c r="AH134" s="24" t="e">
        <f t="shared" si="54"/>
        <v>#N/A</v>
      </c>
      <c r="AI134" s="25" t="e">
        <f t="shared" si="55"/>
        <v>#VALUE!</v>
      </c>
      <c r="AJ134" s="25" t="e">
        <f t="shared" si="56"/>
        <v>#VALUE!</v>
      </c>
      <c r="AK134" s="25" t="e">
        <f t="shared" si="57"/>
        <v>#VALUE!</v>
      </c>
      <c r="AL134" s="12">
        <v>24.14630994310485</v>
      </c>
      <c r="AM134" s="12">
        <v>0</v>
      </c>
      <c r="AN134" s="26">
        <v>3.2766000000000002</v>
      </c>
      <c r="AO134" s="125">
        <f t="shared" si="58"/>
        <v>5.6393456732069268E-2</v>
      </c>
      <c r="AP134" s="126"/>
      <c r="AQ134" s="16">
        <v>0</v>
      </c>
      <c r="AT134" s="28">
        <v>0</v>
      </c>
      <c r="AU134" s="28">
        <v>0</v>
      </c>
      <c r="AW134" s="44" t="e">
        <f t="shared" si="59"/>
        <v>#VALUE!</v>
      </c>
    </row>
    <row r="135" spans="1:49" s="28" customFormat="1" hidden="1" x14ac:dyDescent="0.2">
      <c r="A135" s="16">
        <f>ROW()</f>
        <v>135</v>
      </c>
      <c r="B135" s="16" t="s">
        <v>211</v>
      </c>
      <c r="C135" s="16">
        <v>77</v>
      </c>
      <c r="D135" s="122">
        <v>1.5741676746295736</v>
      </c>
      <c r="E135" s="123">
        <v>6.7241095816591864E-2</v>
      </c>
      <c r="F135" s="122">
        <f t="shared" si="40"/>
        <v>1.6414087704461655</v>
      </c>
      <c r="G135" s="122"/>
      <c r="H135" s="101" t="s">
        <v>4</v>
      </c>
      <c r="I135" s="16">
        <v>1</v>
      </c>
      <c r="J135" s="16" t="s">
        <v>188</v>
      </c>
      <c r="K135" s="124">
        <v>42751</v>
      </c>
      <c r="L135" s="16" t="s">
        <v>56</v>
      </c>
      <c r="M135" s="16" t="s">
        <v>171</v>
      </c>
      <c r="N135" s="16" t="s">
        <v>70</v>
      </c>
      <c r="O135" s="16" t="s">
        <v>66</v>
      </c>
      <c r="P135" s="19" t="str">
        <f t="shared" si="41"/>
        <v>CB1UTZ Moka</v>
      </c>
      <c r="Q135" s="20">
        <f t="shared" si="42"/>
        <v>164.14087704461656</v>
      </c>
      <c r="R135" s="19">
        <v>122.6</v>
      </c>
      <c r="S135" s="19" t="e">
        <v>#N/A</v>
      </c>
      <c r="T135" s="19" t="e">
        <f t="shared" si="43"/>
        <v>#N/A</v>
      </c>
      <c r="U135" s="22" t="e">
        <f t="shared" si="44"/>
        <v>#N/A</v>
      </c>
      <c r="V135" s="22" t="str">
        <f t="shared" si="45"/>
        <v>NY</v>
      </c>
      <c r="W135" s="22" t="e">
        <f t="shared" si="46"/>
        <v>#VALUE!</v>
      </c>
      <c r="X135" s="19" t="str">
        <f t="shared" si="47"/>
        <v>CB1UTZMokaGS.8098</v>
      </c>
      <c r="Y135" s="19" t="str">
        <f t="shared" si="48"/>
        <v>GS.8098</v>
      </c>
      <c r="Z135" s="19" t="e">
        <v>#VALUE!</v>
      </c>
      <c r="AA135" s="19" t="e">
        <f t="shared" si="49"/>
        <v>#VALUE!</v>
      </c>
      <c r="AB135" s="22" t="e">
        <f t="shared" si="50"/>
        <v>#N/A</v>
      </c>
      <c r="AC135" s="23" t="e">
        <v>#VALUE!</v>
      </c>
      <c r="AD135" s="23" t="e">
        <f t="shared" si="51"/>
        <v>#VALUE!</v>
      </c>
      <c r="AE135" s="24" t="e">
        <f t="shared" si="52"/>
        <v>#N/A</v>
      </c>
      <c r="AF135" s="24" t="e">
        <v>#N/A</v>
      </c>
      <c r="AG135" s="24" t="e">
        <f t="shared" si="53"/>
        <v>#N/A</v>
      </c>
      <c r="AH135" s="24" t="e">
        <f t="shared" si="54"/>
        <v>#N/A</v>
      </c>
      <c r="AI135" s="25" t="e">
        <f t="shared" si="55"/>
        <v>#VALUE!</v>
      </c>
      <c r="AJ135" s="25" t="e">
        <f t="shared" si="56"/>
        <v>#VALUE!</v>
      </c>
      <c r="AK135" s="25" t="e">
        <f t="shared" si="57"/>
        <v>#VALUE!</v>
      </c>
      <c r="AL135" s="12">
        <v>28.384717650855109</v>
      </c>
      <c r="AM135" s="12">
        <v>0</v>
      </c>
      <c r="AN135" s="26">
        <v>3.2766000000000002</v>
      </c>
      <c r="AO135" s="125">
        <f t="shared" si="58"/>
        <v>6.6292214026375293E-2</v>
      </c>
      <c r="AP135" s="126"/>
      <c r="AQ135" s="16">
        <v>0</v>
      </c>
      <c r="AT135" s="28">
        <v>0</v>
      </c>
      <c r="AU135" s="28">
        <v>0</v>
      </c>
      <c r="AW135" s="44" t="e">
        <f t="shared" si="59"/>
        <v>#VALUE!</v>
      </c>
    </row>
    <row r="136" spans="1:49" s="28" customFormat="1" hidden="1" x14ac:dyDescent="0.2">
      <c r="A136" s="16">
        <f>ROW()</f>
        <v>136</v>
      </c>
      <c r="B136" s="16" t="s">
        <v>212</v>
      </c>
      <c r="C136" s="16">
        <v>230</v>
      </c>
      <c r="D136" s="122">
        <v>1.2364563779881617</v>
      </c>
      <c r="E136" s="123">
        <v>4.7735610417346537E-2</v>
      </c>
      <c r="F136" s="122">
        <f t="shared" si="40"/>
        <v>1.2841919884055082</v>
      </c>
      <c r="G136" s="122"/>
      <c r="H136" s="101" t="s">
        <v>4</v>
      </c>
      <c r="I136" s="16">
        <v>1</v>
      </c>
      <c r="J136" s="16" t="s">
        <v>170</v>
      </c>
      <c r="K136" s="124">
        <v>42752</v>
      </c>
      <c r="L136" s="16" t="s">
        <v>56</v>
      </c>
      <c r="M136" s="16" t="s">
        <v>171</v>
      </c>
      <c r="N136" s="16" t="s">
        <v>70</v>
      </c>
      <c r="O136" s="16" t="s">
        <v>66</v>
      </c>
      <c r="P136" s="19" t="str">
        <f t="shared" si="41"/>
        <v>CB1UTZ Moka</v>
      </c>
      <c r="Q136" s="20">
        <f t="shared" si="42"/>
        <v>128.41919884055082</v>
      </c>
      <c r="R136" s="19">
        <v>122.6</v>
      </c>
      <c r="S136" s="19" t="e">
        <v>#N/A</v>
      </c>
      <c r="T136" s="19" t="e">
        <f t="shared" si="43"/>
        <v>#N/A</v>
      </c>
      <c r="U136" s="22" t="e">
        <f t="shared" si="44"/>
        <v>#N/A</v>
      </c>
      <c r="V136" s="22" t="str">
        <f t="shared" si="45"/>
        <v>NY</v>
      </c>
      <c r="W136" s="22" t="e">
        <f t="shared" si="46"/>
        <v>#VALUE!</v>
      </c>
      <c r="X136" s="19" t="str">
        <f t="shared" si="47"/>
        <v>CB1UTZMokaGS.8159</v>
      </c>
      <c r="Y136" s="19" t="str">
        <f t="shared" si="48"/>
        <v>GS.8159</v>
      </c>
      <c r="Z136" s="19" t="e">
        <v>#VALUE!</v>
      </c>
      <c r="AA136" s="19" t="e">
        <f t="shared" si="49"/>
        <v>#VALUE!</v>
      </c>
      <c r="AB136" s="22" t="e">
        <f t="shared" si="50"/>
        <v>#N/A</v>
      </c>
      <c r="AC136" s="23" t="e">
        <v>#VALUE!</v>
      </c>
      <c r="AD136" s="23" t="e">
        <f t="shared" si="51"/>
        <v>#VALUE!</v>
      </c>
      <c r="AE136" s="24" t="e">
        <f t="shared" si="52"/>
        <v>#N/A</v>
      </c>
      <c r="AF136" s="24" t="e">
        <v>#N/A</v>
      </c>
      <c r="AG136" s="24" t="e">
        <f t="shared" si="53"/>
        <v>#N/A</v>
      </c>
      <c r="AH136" s="24" t="e">
        <f t="shared" si="54"/>
        <v>#N/A</v>
      </c>
      <c r="AI136" s="25" t="e">
        <f t="shared" si="55"/>
        <v>#VALUE!</v>
      </c>
      <c r="AJ136" s="25" t="e">
        <f t="shared" si="56"/>
        <v>#VALUE!</v>
      </c>
      <c r="AK136" s="25" t="e">
        <f t="shared" si="57"/>
        <v>#VALUE!</v>
      </c>
      <c r="AL136" s="12">
        <v>20.150799256505582</v>
      </c>
      <c r="AM136" s="12">
        <v>0</v>
      </c>
      <c r="AN136" s="26">
        <v>3.2766000000000002</v>
      </c>
      <c r="AO136" s="125">
        <f t="shared" si="58"/>
        <v>4.7061982914406365E-2</v>
      </c>
      <c r="AP136" s="126"/>
      <c r="AQ136" s="16">
        <v>0</v>
      </c>
      <c r="AT136" s="28">
        <v>0</v>
      </c>
      <c r="AU136" s="28">
        <v>0</v>
      </c>
      <c r="AW136" s="44" t="e">
        <f t="shared" si="59"/>
        <v>#VALUE!</v>
      </c>
    </row>
    <row r="137" spans="1:49" s="28" customFormat="1" hidden="1" x14ac:dyDescent="0.2">
      <c r="A137" s="16">
        <f>ROW()</f>
        <v>137</v>
      </c>
      <c r="B137" s="16" t="s">
        <v>234</v>
      </c>
      <c r="C137" s="16">
        <v>1440</v>
      </c>
      <c r="D137" s="122">
        <v>1.4437498650458533</v>
      </c>
      <c r="E137" s="123">
        <v>5.5847254148536953E-2</v>
      </c>
      <c r="F137" s="122">
        <f t="shared" si="40"/>
        <v>1.4995971191943902</v>
      </c>
      <c r="G137" s="122"/>
      <c r="H137" s="101" t="s">
        <v>4</v>
      </c>
      <c r="I137" s="16">
        <v>1</v>
      </c>
      <c r="J137" s="16" t="s">
        <v>170</v>
      </c>
      <c r="K137" s="124">
        <v>42430</v>
      </c>
      <c r="L137" s="16" t="s">
        <v>56</v>
      </c>
      <c r="M137" s="16" t="s">
        <v>171</v>
      </c>
      <c r="N137" s="16" t="s">
        <v>70</v>
      </c>
      <c r="O137" s="16" t="s">
        <v>66</v>
      </c>
      <c r="P137" s="19" t="str">
        <f t="shared" si="41"/>
        <v>CB1UTZ Moka</v>
      </c>
      <c r="Q137" s="20">
        <f t="shared" si="42"/>
        <v>149.95971191943903</v>
      </c>
      <c r="R137" s="19">
        <v>122.6</v>
      </c>
      <c r="S137" s="19" t="e">
        <v>#N/A</v>
      </c>
      <c r="T137" s="19" t="e">
        <f t="shared" si="43"/>
        <v>#N/A</v>
      </c>
      <c r="U137" s="22" t="e">
        <f t="shared" si="44"/>
        <v>#N/A</v>
      </c>
      <c r="V137" s="22" t="str">
        <f t="shared" si="45"/>
        <v>NY</v>
      </c>
      <c r="W137" s="22" t="e">
        <f t="shared" si="46"/>
        <v>#VALUE!</v>
      </c>
      <c r="X137" s="19" t="str">
        <f t="shared" si="47"/>
        <v>CB1UTZMokaGS.8529</v>
      </c>
      <c r="Y137" s="19" t="str">
        <f t="shared" si="48"/>
        <v>GS.8529</v>
      </c>
      <c r="Z137" s="19" t="e">
        <v>#VALUE!</v>
      </c>
      <c r="AA137" s="19" t="e">
        <f t="shared" si="49"/>
        <v>#VALUE!</v>
      </c>
      <c r="AB137" s="22" t="e">
        <f t="shared" si="50"/>
        <v>#N/A</v>
      </c>
      <c r="AC137" s="23" t="e">
        <v>#VALUE!</v>
      </c>
      <c r="AD137" s="23" t="e">
        <f t="shared" si="51"/>
        <v>#VALUE!</v>
      </c>
      <c r="AE137" s="127" t="e">
        <f t="shared" si="52"/>
        <v>#N/A</v>
      </c>
      <c r="AF137" s="24" t="e">
        <v>#N/A</v>
      </c>
      <c r="AG137" s="24" t="e">
        <f t="shared" si="53"/>
        <v>#N/A</v>
      </c>
      <c r="AH137" s="24" t="e">
        <f t="shared" si="54"/>
        <v>#N/A</v>
      </c>
      <c r="AI137" s="25" t="e">
        <f t="shared" si="55"/>
        <v>#VALUE!</v>
      </c>
      <c r="AJ137" s="25" t="e">
        <f t="shared" si="56"/>
        <v>#VALUE!</v>
      </c>
      <c r="AK137" s="25" t="e">
        <f t="shared" si="57"/>
        <v>#VALUE!</v>
      </c>
      <c r="AL137" s="12">
        <v>23.574995638167685</v>
      </c>
      <c r="AM137" s="12">
        <v>0</v>
      </c>
      <c r="AN137" s="26">
        <v>3.2766000000000002</v>
      </c>
      <c r="AO137" s="125">
        <f t="shared" si="58"/>
        <v>5.5059158091332799E-2</v>
      </c>
      <c r="AP137" s="126"/>
      <c r="AQ137" s="16">
        <v>0</v>
      </c>
      <c r="AT137" s="28">
        <v>0</v>
      </c>
      <c r="AU137" s="28">
        <v>0</v>
      </c>
      <c r="AW137" s="44" t="e">
        <f t="shared" si="59"/>
        <v>#VALUE!</v>
      </c>
    </row>
    <row r="138" spans="1:49" s="28" customFormat="1" hidden="1" x14ac:dyDescent="0.2">
      <c r="A138" s="16">
        <f>ROW()</f>
        <v>138</v>
      </c>
      <c r="B138" s="16" t="s">
        <v>235</v>
      </c>
      <c r="C138" s="16">
        <v>467</v>
      </c>
      <c r="D138" s="122">
        <v>1.3750019052174112</v>
      </c>
      <c r="E138" s="123">
        <v>5.5904919231012061E-2</v>
      </c>
      <c r="F138" s="122">
        <f t="shared" si="40"/>
        <v>1.4309068244484233</v>
      </c>
      <c r="G138" s="122"/>
      <c r="H138" s="101" t="s">
        <v>4</v>
      </c>
      <c r="I138" s="16">
        <v>1</v>
      </c>
      <c r="J138" s="16" t="s">
        <v>170</v>
      </c>
      <c r="K138" s="124">
        <v>41920</v>
      </c>
      <c r="L138" s="16" t="s">
        <v>69</v>
      </c>
      <c r="M138" s="16" t="s">
        <v>61</v>
      </c>
      <c r="N138" s="16" t="s">
        <v>71</v>
      </c>
      <c r="O138" s="16" t="s">
        <v>66</v>
      </c>
      <c r="P138" s="19" t="str">
        <f t="shared" si="41"/>
        <v>CB1RF Moka</v>
      </c>
      <c r="Q138" s="20">
        <f t="shared" si="42"/>
        <v>143.09068244484234</v>
      </c>
      <c r="R138" s="19">
        <v>122.6</v>
      </c>
      <c r="S138" s="19">
        <v>-10</v>
      </c>
      <c r="T138" s="19">
        <f t="shared" si="43"/>
        <v>112.6</v>
      </c>
      <c r="U138" s="22" t="e">
        <f t="shared" si="44"/>
        <v>#VALUE!</v>
      </c>
      <c r="V138" s="22" t="str">
        <f t="shared" si="45"/>
        <v>NY</v>
      </c>
      <c r="W138" s="22" t="e">
        <f t="shared" si="46"/>
        <v>#VALUE!</v>
      </c>
      <c r="X138" s="19" t="str">
        <f t="shared" si="47"/>
        <v>CB1RFMokaGS.5783</v>
      </c>
      <c r="Y138" s="19" t="str">
        <f t="shared" si="48"/>
        <v>GS.5783</v>
      </c>
      <c r="Z138" s="19" t="e">
        <v>#VALUE!</v>
      </c>
      <c r="AA138" s="19" t="e">
        <f t="shared" si="49"/>
        <v>#VALUE!</v>
      </c>
      <c r="AB138" s="22" t="e">
        <f t="shared" si="50"/>
        <v>#VALUE!</v>
      </c>
      <c r="AC138" s="23" t="e">
        <v>#VALUE!</v>
      </c>
      <c r="AD138" s="23" t="e">
        <f t="shared" si="51"/>
        <v>#VALUE!</v>
      </c>
      <c r="AE138" s="24" t="e">
        <f t="shared" si="52"/>
        <v>#VALUE!</v>
      </c>
      <c r="AF138" s="24">
        <v>114.35</v>
      </c>
      <c r="AG138" s="24" t="e">
        <f t="shared" si="53"/>
        <v>#VALUE!</v>
      </c>
      <c r="AH138" s="24" t="e">
        <f t="shared" si="54"/>
        <v>#VALUE!</v>
      </c>
      <c r="AI138" s="25" t="e">
        <f t="shared" si="55"/>
        <v>#VALUE!</v>
      </c>
      <c r="AJ138" s="25" t="e">
        <f t="shared" si="56"/>
        <v>#VALUE!</v>
      </c>
      <c r="AK138" s="25" t="e">
        <f t="shared" si="57"/>
        <v>#VALUE!</v>
      </c>
      <c r="AL138" s="12">
        <v>23.599337999999999</v>
      </c>
      <c r="AM138" s="12">
        <v>0</v>
      </c>
      <c r="AN138" s="26">
        <v>3.2766000000000002</v>
      </c>
      <c r="AO138" s="125">
        <f t="shared" si="58"/>
        <v>5.5116009425221164E-2</v>
      </c>
      <c r="AP138" s="126"/>
      <c r="AQ138" s="16">
        <v>0</v>
      </c>
      <c r="AT138" s="28">
        <v>0</v>
      </c>
      <c r="AU138" s="28">
        <v>0</v>
      </c>
      <c r="AW138" s="44" t="e">
        <f t="shared" si="59"/>
        <v>#VALUE!</v>
      </c>
    </row>
    <row r="139" spans="1:49" s="28" customFormat="1" hidden="1" x14ac:dyDescent="0.2">
      <c r="A139" s="16">
        <f>ROW()</f>
        <v>139</v>
      </c>
      <c r="B139" s="16" t="s">
        <v>230</v>
      </c>
      <c r="C139" s="16">
        <v>367</v>
      </c>
      <c r="D139" s="122">
        <v>1.4219213238064921</v>
      </c>
      <c r="E139" s="123">
        <v>6.2325305531468589E-2</v>
      </c>
      <c r="F139" s="122">
        <f t="shared" si="40"/>
        <v>1.4842466293379606</v>
      </c>
      <c r="G139" s="122"/>
      <c r="H139" s="101" t="s">
        <v>4</v>
      </c>
      <c r="I139" s="16">
        <v>1</v>
      </c>
      <c r="J139" s="16" t="s">
        <v>192</v>
      </c>
      <c r="K139" s="124">
        <v>41932</v>
      </c>
      <c r="L139" s="16" t="s">
        <v>69</v>
      </c>
      <c r="M139" s="16" t="s">
        <v>61</v>
      </c>
      <c r="N139" s="16" t="s">
        <v>71</v>
      </c>
      <c r="O139" s="16" t="s">
        <v>66</v>
      </c>
      <c r="P139" s="19" t="str">
        <f t="shared" si="41"/>
        <v>CB1RF Moka</v>
      </c>
      <c r="Q139" s="20">
        <f t="shared" si="42"/>
        <v>148.42466293379607</v>
      </c>
      <c r="R139" s="19">
        <v>122.6</v>
      </c>
      <c r="S139" s="19">
        <v>-10</v>
      </c>
      <c r="T139" s="19">
        <f t="shared" si="43"/>
        <v>112.6</v>
      </c>
      <c r="U139" s="22" t="e">
        <f t="shared" si="44"/>
        <v>#VALUE!</v>
      </c>
      <c r="V139" s="22" t="str">
        <f t="shared" si="45"/>
        <v>NY</v>
      </c>
      <c r="W139" s="22" t="e">
        <f t="shared" si="46"/>
        <v>#VALUE!</v>
      </c>
      <c r="X139" s="19" t="str">
        <f t="shared" si="47"/>
        <v>CB1RFMokaGS.5943</v>
      </c>
      <c r="Y139" s="19" t="str">
        <f t="shared" si="48"/>
        <v>GS.5943</v>
      </c>
      <c r="Z139" s="19" t="e">
        <v>#VALUE!</v>
      </c>
      <c r="AA139" s="19" t="e">
        <f t="shared" si="49"/>
        <v>#VALUE!</v>
      </c>
      <c r="AB139" s="22" t="e">
        <f t="shared" si="50"/>
        <v>#VALUE!</v>
      </c>
      <c r="AC139" s="23" t="e">
        <v>#VALUE!</v>
      </c>
      <c r="AD139" s="23" t="e">
        <f t="shared" si="51"/>
        <v>#VALUE!</v>
      </c>
      <c r="AE139" s="24" t="e">
        <f t="shared" si="52"/>
        <v>#VALUE!</v>
      </c>
      <c r="AF139" s="24">
        <v>114.35</v>
      </c>
      <c r="AG139" s="24" t="e">
        <f t="shared" si="53"/>
        <v>#VALUE!</v>
      </c>
      <c r="AH139" s="24" t="e">
        <f t="shared" si="54"/>
        <v>#VALUE!</v>
      </c>
      <c r="AI139" s="25" t="e">
        <f t="shared" si="55"/>
        <v>#VALUE!</v>
      </c>
      <c r="AJ139" s="25" t="e">
        <f t="shared" si="56"/>
        <v>#VALUE!</v>
      </c>
      <c r="AK139" s="25" t="e">
        <f t="shared" si="57"/>
        <v>#VALUE!</v>
      </c>
      <c r="AL139" s="12">
        <v>26.309598000000005</v>
      </c>
      <c r="AM139" s="12">
        <v>0</v>
      </c>
      <c r="AN139" s="26">
        <v>3.2766000000000002</v>
      </c>
      <c r="AO139" s="125">
        <f t="shared" si="58"/>
        <v>6.1445793578691919E-2</v>
      </c>
      <c r="AP139" s="126"/>
      <c r="AQ139" s="16">
        <v>0</v>
      </c>
      <c r="AT139" s="28">
        <v>0</v>
      </c>
      <c r="AU139" s="28">
        <v>0</v>
      </c>
      <c r="AW139" s="44" t="e">
        <f t="shared" si="59"/>
        <v>#VALUE!</v>
      </c>
    </row>
    <row r="140" spans="1:49" s="28" customFormat="1" hidden="1" x14ac:dyDescent="0.2">
      <c r="A140" s="16">
        <f>ROW()</f>
        <v>140</v>
      </c>
      <c r="B140" s="16" t="s">
        <v>228</v>
      </c>
      <c r="C140" s="16">
        <v>200</v>
      </c>
      <c r="D140" s="122">
        <v>0.87329662499167837</v>
      </c>
      <c r="E140" s="123">
        <v>5.4002582549395314E-2</v>
      </c>
      <c r="F140" s="122">
        <f t="shared" si="40"/>
        <v>0.92729920754107364</v>
      </c>
      <c r="G140" s="122"/>
      <c r="H140" s="101" t="s">
        <v>4</v>
      </c>
      <c r="I140" s="16">
        <v>1</v>
      </c>
      <c r="J140" s="16" t="s">
        <v>192</v>
      </c>
      <c r="K140" s="124">
        <v>42424</v>
      </c>
      <c r="L140" s="16" t="s">
        <v>64</v>
      </c>
      <c r="M140" s="16" t="s">
        <v>61</v>
      </c>
      <c r="N140" s="16" t="s">
        <v>71</v>
      </c>
      <c r="O140" s="16" t="s">
        <v>66</v>
      </c>
      <c r="P140" s="19" t="str">
        <f t="shared" si="41"/>
        <v>CB1RF Moka</v>
      </c>
      <c r="Q140" s="20">
        <f t="shared" si="42"/>
        <v>92.729920754107368</v>
      </c>
      <c r="R140" s="19">
        <v>122.6</v>
      </c>
      <c r="S140" s="19">
        <v>-10</v>
      </c>
      <c r="T140" s="19">
        <f t="shared" si="43"/>
        <v>112.6</v>
      </c>
      <c r="U140" s="22" t="e">
        <f t="shared" si="44"/>
        <v>#VALUE!</v>
      </c>
      <c r="V140" s="22" t="str">
        <f t="shared" si="45"/>
        <v>NY</v>
      </c>
      <c r="W140" s="22" t="e">
        <f t="shared" si="46"/>
        <v>#VALUE!</v>
      </c>
      <c r="X140" s="19" t="str">
        <f t="shared" si="47"/>
        <v>CB1RFMokaGS.6927</v>
      </c>
      <c r="Y140" s="19" t="str">
        <f t="shared" si="48"/>
        <v>GS.6927</v>
      </c>
      <c r="Z140" s="19" t="e">
        <v>#VALUE!</v>
      </c>
      <c r="AA140" s="19" t="e">
        <f t="shared" si="49"/>
        <v>#VALUE!</v>
      </c>
      <c r="AB140" s="22" t="e">
        <f t="shared" si="50"/>
        <v>#VALUE!</v>
      </c>
      <c r="AC140" s="23" t="e">
        <v>#VALUE!</v>
      </c>
      <c r="AD140" s="23" t="e">
        <f t="shared" si="51"/>
        <v>#VALUE!</v>
      </c>
      <c r="AE140" s="24" t="e">
        <f t="shared" si="52"/>
        <v>#VALUE!</v>
      </c>
      <c r="AF140" s="24">
        <v>114.35</v>
      </c>
      <c r="AG140" s="24" t="e">
        <f t="shared" si="53"/>
        <v>#VALUE!</v>
      </c>
      <c r="AH140" s="24" t="e">
        <f t="shared" si="54"/>
        <v>#VALUE!</v>
      </c>
      <c r="AI140" s="25" t="e">
        <f t="shared" si="55"/>
        <v>#VALUE!</v>
      </c>
      <c r="AJ140" s="25" t="e">
        <f t="shared" si="56"/>
        <v>#VALUE!</v>
      </c>
      <c r="AK140" s="25" t="e">
        <f t="shared" si="57"/>
        <v>#VALUE!</v>
      </c>
      <c r="AL140" s="12">
        <v>22.796298000000007</v>
      </c>
      <c r="AM140" s="12">
        <v>0</v>
      </c>
      <c r="AN140" s="26">
        <v>3.2766000000000002</v>
      </c>
      <c r="AO140" s="125">
        <f t="shared" si="58"/>
        <v>5.3240517824192791E-2</v>
      </c>
      <c r="AP140" s="126"/>
      <c r="AQ140" s="16">
        <v>0</v>
      </c>
      <c r="AT140" s="28">
        <v>0</v>
      </c>
      <c r="AU140" s="28">
        <v>0</v>
      </c>
      <c r="AW140" s="44" t="e">
        <f t="shared" si="59"/>
        <v>#VALUE!</v>
      </c>
    </row>
    <row r="141" spans="1:49" s="28" customFormat="1" hidden="1" x14ac:dyDescent="0.2">
      <c r="A141" s="16">
        <f>ROW()</f>
        <v>141</v>
      </c>
      <c r="B141" s="16" t="s">
        <v>231</v>
      </c>
      <c r="C141" s="16">
        <v>134</v>
      </c>
      <c r="D141" s="122">
        <v>0.87614707667512914</v>
      </c>
      <c r="E141" s="123">
        <v>4.1274380717139444E-2</v>
      </c>
      <c r="F141" s="122">
        <f t="shared" si="40"/>
        <v>0.91742145739226855</v>
      </c>
      <c r="G141" s="122"/>
      <c r="H141" s="101" t="s">
        <v>4</v>
      </c>
      <c r="I141" s="16">
        <v>1</v>
      </c>
      <c r="J141" s="16" t="s">
        <v>170</v>
      </c>
      <c r="K141" s="124">
        <v>42424</v>
      </c>
      <c r="L141" s="16" t="s">
        <v>64</v>
      </c>
      <c r="M141" s="16" t="s">
        <v>61</v>
      </c>
      <c r="N141" s="16" t="s">
        <v>71</v>
      </c>
      <c r="O141" s="16" t="s">
        <v>66</v>
      </c>
      <c r="P141" s="19" t="str">
        <f t="shared" si="41"/>
        <v>CB1RF Moka</v>
      </c>
      <c r="Q141" s="20">
        <f t="shared" si="42"/>
        <v>91.742145739226856</v>
      </c>
      <c r="R141" s="19">
        <v>122.6</v>
      </c>
      <c r="S141" s="19">
        <v>-10</v>
      </c>
      <c r="T141" s="19">
        <f t="shared" si="43"/>
        <v>112.6</v>
      </c>
      <c r="U141" s="22" t="e">
        <f t="shared" si="44"/>
        <v>#VALUE!</v>
      </c>
      <c r="V141" s="22" t="str">
        <f t="shared" si="45"/>
        <v>NY</v>
      </c>
      <c r="W141" s="22" t="e">
        <f t="shared" si="46"/>
        <v>#VALUE!</v>
      </c>
      <c r="X141" s="19" t="str">
        <f t="shared" si="47"/>
        <v>CB1RFMokaGS.6929</v>
      </c>
      <c r="Y141" s="19" t="str">
        <f t="shared" si="48"/>
        <v>GS.6929</v>
      </c>
      <c r="Z141" s="19" t="e">
        <v>#VALUE!</v>
      </c>
      <c r="AA141" s="19" t="e">
        <f t="shared" si="49"/>
        <v>#VALUE!</v>
      </c>
      <c r="AB141" s="22" t="e">
        <f t="shared" si="50"/>
        <v>#VALUE!</v>
      </c>
      <c r="AC141" s="23" t="e">
        <v>#VALUE!</v>
      </c>
      <c r="AD141" s="23" t="e">
        <f t="shared" si="51"/>
        <v>#VALUE!</v>
      </c>
      <c r="AE141" s="24" t="e">
        <f t="shared" si="52"/>
        <v>#VALUE!</v>
      </c>
      <c r="AF141" s="24">
        <v>114.35</v>
      </c>
      <c r="AG141" s="24" t="e">
        <f t="shared" si="53"/>
        <v>#VALUE!</v>
      </c>
      <c r="AH141" s="24" t="e">
        <f t="shared" si="54"/>
        <v>#VALUE!</v>
      </c>
      <c r="AI141" s="25" t="e">
        <f t="shared" si="55"/>
        <v>#VALUE!</v>
      </c>
      <c r="AJ141" s="25" t="e">
        <f t="shared" si="56"/>
        <v>#VALUE!</v>
      </c>
      <c r="AK141" s="25" t="e">
        <f t="shared" si="57"/>
        <v>#VALUE!</v>
      </c>
      <c r="AL141" s="12">
        <v>17.423297890109886</v>
      </c>
      <c r="AM141" s="12">
        <v>0</v>
      </c>
      <c r="AN141" s="26">
        <v>3.2766000000000002</v>
      </c>
      <c r="AO141" s="125">
        <f t="shared" si="58"/>
        <v>4.0691931728327822E-2</v>
      </c>
      <c r="AP141" s="126"/>
      <c r="AQ141" s="16">
        <v>0</v>
      </c>
      <c r="AT141" s="28">
        <v>0</v>
      </c>
      <c r="AU141" s="28">
        <v>0</v>
      </c>
      <c r="AW141" s="44" t="e">
        <f t="shared" si="59"/>
        <v>#VALUE!</v>
      </c>
    </row>
    <row r="142" spans="1:49" s="28" customFormat="1" hidden="1" x14ac:dyDescent="0.2">
      <c r="A142" s="16">
        <f>ROW()</f>
        <v>142</v>
      </c>
      <c r="B142" s="16" t="s">
        <v>232</v>
      </c>
      <c r="C142" s="16">
        <v>613</v>
      </c>
      <c r="D142" s="122">
        <v>0.99528770999516281</v>
      </c>
      <c r="E142" s="123">
        <v>3.1602568123358155E-2</v>
      </c>
      <c r="F142" s="122">
        <f t="shared" si="40"/>
        <v>1.026890278118521</v>
      </c>
      <c r="G142" s="122"/>
      <c r="H142" s="101" t="s">
        <v>4</v>
      </c>
      <c r="I142" s="16">
        <v>1</v>
      </c>
      <c r="J142" s="16" t="s">
        <v>192</v>
      </c>
      <c r="K142" s="124">
        <v>42455</v>
      </c>
      <c r="L142" s="16" t="s">
        <v>64</v>
      </c>
      <c r="M142" s="16" t="s">
        <v>61</v>
      </c>
      <c r="N142" s="16" t="s">
        <v>71</v>
      </c>
      <c r="O142" s="16" t="s">
        <v>66</v>
      </c>
      <c r="P142" s="19" t="str">
        <f t="shared" si="41"/>
        <v>CB1RF Moka</v>
      </c>
      <c r="Q142" s="20">
        <f t="shared" si="42"/>
        <v>102.6890278118521</v>
      </c>
      <c r="R142" s="19">
        <v>122.6</v>
      </c>
      <c r="S142" s="19">
        <v>-10</v>
      </c>
      <c r="T142" s="19">
        <f t="shared" si="43"/>
        <v>112.6</v>
      </c>
      <c r="U142" s="22" t="e">
        <f t="shared" si="44"/>
        <v>#VALUE!</v>
      </c>
      <c r="V142" s="22" t="str">
        <f t="shared" si="45"/>
        <v>NY</v>
      </c>
      <c r="W142" s="22" t="e">
        <f t="shared" si="46"/>
        <v>#VALUE!</v>
      </c>
      <c r="X142" s="19" t="str">
        <f t="shared" si="47"/>
        <v>CB1RFMokaGS.7010</v>
      </c>
      <c r="Y142" s="19" t="str">
        <f t="shared" si="48"/>
        <v>GS.7010</v>
      </c>
      <c r="Z142" s="19" t="e">
        <v>#VALUE!</v>
      </c>
      <c r="AA142" s="19" t="e">
        <f t="shared" si="49"/>
        <v>#VALUE!</v>
      </c>
      <c r="AB142" s="22" t="e">
        <f t="shared" si="50"/>
        <v>#VALUE!</v>
      </c>
      <c r="AC142" s="23" t="e">
        <v>#VALUE!</v>
      </c>
      <c r="AD142" s="23" t="e">
        <f t="shared" si="51"/>
        <v>#VALUE!</v>
      </c>
      <c r="AE142" s="24" t="e">
        <f t="shared" si="52"/>
        <v>#VALUE!</v>
      </c>
      <c r="AF142" s="24">
        <v>114.35</v>
      </c>
      <c r="AG142" s="24" t="e">
        <f t="shared" si="53"/>
        <v>#VALUE!</v>
      </c>
      <c r="AH142" s="24" t="e">
        <f t="shared" si="54"/>
        <v>#VALUE!</v>
      </c>
      <c r="AI142" s="25" t="e">
        <f t="shared" si="55"/>
        <v>#VALUE!</v>
      </c>
      <c r="AJ142" s="25" t="e">
        <f t="shared" si="56"/>
        <v>#VALUE!</v>
      </c>
      <c r="AK142" s="25" t="e">
        <f t="shared" si="57"/>
        <v>#VALUE!</v>
      </c>
      <c r="AL142" s="12">
        <v>13.340501999999997</v>
      </c>
      <c r="AM142" s="12">
        <v>0</v>
      </c>
      <c r="AN142" s="26">
        <v>3.2766000000000002</v>
      </c>
      <c r="AO142" s="125">
        <f t="shared" si="58"/>
        <v>3.1156604222083759E-2</v>
      </c>
      <c r="AP142" s="126"/>
      <c r="AQ142" s="16">
        <v>0</v>
      </c>
      <c r="AT142" s="28">
        <v>0</v>
      </c>
      <c r="AU142" s="28">
        <v>0</v>
      </c>
      <c r="AW142" s="44" t="e">
        <f t="shared" si="59"/>
        <v>#VALUE!</v>
      </c>
    </row>
    <row r="143" spans="1:49" s="28" customFormat="1" hidden="1" x14ac:dyDescent="0.2">
      <c r="A143" s="16">
        <f>ROW()</f>
        <v>143</v>
      </c>
      <c r="B143" s="16" t="s">
        <v>229</v>
      </c>
      <c r="C143" s="16">
        <v>367</v>
      </c>
      <c r="D143" s="122">
        <v>0.88494427518529051</v>
      </c>
      <c r="E143" s="123">
        <v>3.5930384074036224E-2</v>
      </c>
      <c r="F143" s="122">
        <f t="shared" si="40"/>
        <v>0.92087465925932677</v>
      </c>
      <c r="G143" s="122"/>
      <c r="H143" s="101" t="s">
        <v>4</v>
      </c>
      <c r="I143" s="16">
        <v>1</v>
      </c>
      <c r="J143" s="16" t="s">
        <v>170</v>
      </c>
      <c r="K143" s="124">
        <v>42424</v>
      </c>
      <c r="L143" s="16" t="s">
        <v>64</v>
      </c>
      <c r="M143" s="16" t="s">
        <v>61</v>
      </c>
      <c r="N143" s="16" t="s">
        <v>71</v>
      </c>
      <c r="O143" s="16" t="s">
        <v>66</v>
      </c>
      <c r="P143" s="19" t="str">
        <f t="shared" si="41"/>
        <v>CB1RF Moka</v>
      </c>
      <c r="Q143" s="20">
        <f t="shared" si="42"/>
        <v>92.087465925932676</v>
      </c>
      <c r="R143" s="19">
        <v>122.6</v>
      </c>
      <c r="S143" s="19">
        <v>-10</v>
      </c>
      <c r="T143" s="19">
        <f t="shared" si="43"/>
        <v>112.6</v>
      </c>
      <c r="U143" s="22" t="e">
        <f t="shared" si="44"/>
        <v>#VALUE!</v>
      </c>
      <c r="V143" s="22" t="str">
        <f t="shared" si="45"/>
        <v>NY</v>
      </c>
      <c r="W143" s="22" t="e">
        <f t="shared" si="46"/>
        <v>#VALUE!</v>
      </c>
      <c r="X143" s="19" t="str">
        <f t="shared" si="47"/>
        <v>CB1RFMokaGS.7065</v>
      </c>
      <c r="Y143" s="19" t="str">
        <f t="shared" si="48"/>
        <v>GS.7065</v>
      </c>
      <c r="Z143" s="19" t="e">
        <v>#VALUE!</v>
      </c>
      <c r="AA143" s="19" t="e">
        <f t="shared" si="49"/>
        <v>#VALUE!</v>
      </c>
      <c r="AB143" s="22" t="e">
        <f t="shared" si="50"/>
        <v>#VALUE!</v>
      </c>
      <c r="AC143" s="23" t="e">
        <v>#VALUE!</v>
      </c>
      <c r="AD143" s="23" t="e">
        <f t="shared" si="51"/>
        <v>#VALUE!</v>
      </c>
      <c r="AE143" s="24" t="e">
        <f t="shared" si="52"/>
        <v>#VALUE!</v>
      </c>
      <c r="AF143" s="24">
        <v>114.35</v>
      </c>
      <c r="AG143" s="24" t="e">
        <f t="shared" si="53"/>
        <v>#VALUE!</v>
      </c>
      <c r="AH143" s="24" t="e">
        <f t="shared" si="54"/>
        <v>#VALUE!</v>
      </c>
      <c r="AI143" s="25" t="e">
        <f t="shared" si="55"/>
        <v>#VALUE!</v>
      </c>
      <c r="AJ143" s="25" t="e">
        <f t="shared" si="56"/>
        <v>#VALUE!</v>
      </c>
      <c r="AK143" s="25" t="e">
        <f t="shared" si="57"/>
        <v>#VALUE!</v>
      </c>
      <c r="AL143" s="12">
        <v>15.167417999999998</v>
      </c>
      <c r="AM143" s="12">
        <v>0</v>
      </c>
      <c r="AN143" s="26">
        <v>3.2766000000000002</v>
      </c>
      <c r="AO143" s="125">
        <f t="shared" si="58"/>
        <v>3.542334761442327E-2</v>
      </c>
      <c r="AP143" s="126"/>
      <c r="AQ143" s="16">
        <v>0</v>
      </c>
      <c r="AT143" s="28">
        <v>0</v>
      </c>
      <c r="AU143" s="28">
        <v>0</v>
      </c>
      <c r="AW143" s="44" t="e">
        <f t="shared" si="59"/>
        <v>#VALUE!</v>
      </c>
    </row>
    <row r="144" spans="1:49" s="28" customFormat="1" hidden="1" x14ac:dyDescent="0.2">
      <c r="A144" s="16">
        <f>ROW()</f>
        <v>144</v>
      </c>
      <c r="B144" s="16" t="s">
        <v>213</v>
      </c>
      <c r="C144" s="16">
        <v>851</v>
      </c>
      <c r="D144" s="122">
        <v>1.0701854797582599</v>
      </c>
      <c r="E144" s="123">
        <v>5.002349171173405E-2</v>
      </c>
      <c r="F144" s="122">
        <f t="shared" si="40"/>
        <v>1.1202089714699941</v>
      </c>
      <c r="G144" s="122"/>
      <c r="H144" s="101" t="s">
        <v>4</v>
      </c>
      <c r="I144" s="16">
        <v>1</v>
      </c>
      <c r="J144" s="16" t="s">
        <v>170</v>
      </c>
      <c r="K144" s="124">
        <v>42642</v>
      </c>
      <c r="L144" s="16" t="s">
        <v>56</v>
      </c>
      <c r="M144" s="16" t="s">
        <v>171</v>
      </c>
      <c r="N144" s="16" t="s">
        <v>71</v>
      </c>
      <c r="O144" s="16" t="s">
        <v>66</v>
      </c>
      <c r="P144" s="19" t="str">
        <f t="shared" si="41"/>
        <v>CB1RF Moka</v>
      </c>
      <c r="Q144" s="20">
        <f t="shared" si="42"/>
        <v>112.0208971469994</v>
      </c>
      <c r="R144" s="19">
        <v>122.6</v>
      </c>
      <c r="S144" s="19" t="e">
        <v>#N/A</v>
      </c>
      <c r="T144" s="19" t="e">
        <f t="shared" si="43"/>
        <v>#N/A</v>
      </c>
      <c r="U144" s="22" t="e">
        <f t="shared" si="44"/>
        <v>#N/A</v>
      </c>
      <c r="V144" s="22" t="str">
        <f t="shared" si="45"/>
        <v>NY</v>
      </c>
      <c r="W144" s="22" t="e">
        <f t="shared" si="46"/>
        <v>#VALUE!</v>
      </c>
      <c r="X144" s="19" t="str">
        <f t="shared" si="47"/>
        <v>CB1RFMokaGS.7800</v>
      </c>
      <c r="Y144" s="19" t="str">
        <f t="shared" si="48"/>
        <v>GS.7800</v>
      </c>
      <c r="Z144" s="19" t="e">
        <v>#VALUE!</v>
      </c>
      <c r="AA144" s="19" t="e">
        <f t="shared" si="49"/>
        <v>#VALUE!</v>
      </c>
      <c r="AB144" s="22" t="e">
        <f t="shared" si="50"/>
        <v>#N/A</v>
      </c>
      <c r="AC144" s="23" t="e">
        <v>#VALUE!</v>
      </c>
      <c r="AD144" s="23" t="e">
        <f t="shared" si="51"/>
        <v>#VALUE!</v>
      </c>
      <c r="AE144" s="24" t="e">
        <f t="shared" si="52"/>
        <v>#N/A</v>
      </c>
      <c r="AF144" s="24" t="e">
        <v>#N/A</v>
      </c>
      <c r="AG144" s="24" t="e">
        <f t="shared" si="53"/>
        <v>#N/A</v>
      </c>
      <c r="AH144" s="24" t="e">
        <f t="shared" si="54"/>
        <v>#N/A</v>
      </c>
      <c r="AI144" s="25" t="e">
        <f t="shared" si="55"/>
        <v>#VALUE!</v>
      </c>
      <c r="AJ144" s="25" t="e">
        <f t="shared" si="56"/>
        <v>#VALUE!</v>
      </c>
      <c r="AK144" s="25" t="e">
        <f t="shared" si="57"/>
        <v>#VALUE!</v>
      </c>
      <c r="AL144" s="12">
        <v>21.116590544871794</v>
      </c>
      <c r="AM144" s="12">
        <v>0</v>
      </c>
      <c r="AN144" s="26">
        <v>3.2766000000000002</v>
      </c>
      <c r="AO144" s="125">
        <f t="shared" si="58"/>
        <v>4.9317578463416632E-2</v>
      </c>
      <c r="AP144" s="126"/>
      <c r="AQ144" s="16">
        <v>0</v>
      </c>
      <c r="AT144" s="28">
        <v>0</v>
      </c>
      <c r="AU144" s="28">
        <v>0</v>
      </c>
      <c r="AW144" s="44" t="e">
        <f t="shared" si="59"/>
        <v>#VALUE!</v>
      </c>
    </row>
    <row r="145" spans="1:49" s="28" customFormat="1" hidden="1" x14ac:dyDescent="0.2">
      <c r="A145" s="16">
        <f>ROW()</f>
        <v>145</v>
      </c>
      <c r="B145" s="16" t="s">
        <v>214</v>
      </c>
      <c r="C145" s="16">
        <v>165</v>
      </c>
      <c r="D145" s="122">
        <v>1.4260623180135739</v>
      </c>
      <c r="E145" s="123">
        <v>5.6214446920160074E-2</v>
      </c>
      <c r="F145" s="122">
        <f t="shared" si="40"/>
        <v>1.4822767649337338</v>
      </c>
      <c r="G145" s="122"/>
      <c r="H145" s="101" t="s">
        <v>4</v>
      </c>
      <c r="I145" s="16">
        <v>1</v>
      </c>
      <c r="J145" s="16" t="s">
        <v>192</v>
      </c>
      <c r="K145" s="124">
        <v>42726</v>
      </c>
      <c r="L145" s="16" t="s">
        <v>56</v>
      </c>
      <c r="M145" s="16" t="s">
        <v>171</v>
      </c>
      <c r="N145" s="16" t="s">
        <v>71</v>
      </c>
      <c r="O145" s="16" t="s">
        <v>66</v>
      </c>
      <c r="P145" s="19" t="str">
        <f t="shared" si="41"/>
        <v>CB1RF Moka</v>
      </c>
      <c r="Q145" s="20">
        <f t="shared" si="42"/>
        <v>148.22767649337339</v>
      </c>
      <c r="R145" s="19">
        <v>122.6</v>
      </c>
      <c r="S145" s="19" t="e">
        <v>#N/A</v>
      </c>
      <c r="T145" s="19" t="e">
        <f t="shared" si="43"/>
        <v>#N/A</v>
      </c>
      <c r="U145" s="22" t="e">
        <f t="shared" si="44"/>
        <v>#N/A</v>
      </c>
      <c r="V145" s="22" t="str">
        <f t="shared" si="45"/>
        <v>NY</v>
      </c>
      <c r="W145" s="22" t="e">
        <f t="shared" si="46"/>
        <v>#VALUE!</v>
      </c>
      <c r="X145" s="19" t="str">
        <f t="shared" si="47"/>
        <v>CB1RFMokaGS.7956</v>
      </c>
      <c r="Y145" s="19" t="str">
        <f t="shared" si="48"/>
        <v>GS.7956</v>
      </c>
      <c r="Z145" s="19" t="e">
        <v>#VALUE!</v>
      </c>
      <c r="AA145" s="19" t="e">
        <f t="shared" si="49"/>
        <v>#VALUE!</v>
      </c>
      <c r="AB145" s="22" t="e">
        <f t="shared" si="50"/>
        <v>#N/A</v>
      </c>
      <c r="AC145" s="23" t="e">
        <v>#VALUE!</v>
      </c>
      <c r="AD145" s="23" t="e">
        <f t="shared" si="51"/>
        <v>#VALUE!</v>
      </c>
      <c r="AE145" s="24" t="e">
        <f t="shared" si="52"/>
        <v>#N/A</v>
      </c>
      <c r="AF145" s="24" t="e">
        <v>#N/A</v>
      </c>
      <c r="AG145" s="24" t="e">
        <f t="shared" si="53"/>
        <v>#N/A</v>
      </c>
      <c r="AH145" s="24" t="e">
        <f t="shared" si="54"/>
        <v>#N/A</v>
      </c>
      <c r="AI145" s="25" t="e">
        <f t="shared" si="55"/>
        <v>#VALUE!</v>
      </c>
      <c r="AJ145" s="25" t="e">
        <f t="shared" si="56"/>
        <v>#VALUE!</v>
      </c>
      <c r="AK145" s="25" t="e">
        <f t="shared" si="57"/>
        <v>#VALUE!</v>
      </c>
      <c r="AL145" s="12">
        <v>23.730000000000004</v>
      </c>
      <c r="AM145" s="12">
        <v>0</v>
      </c>
      <c r="AN145" s="26">
        <v>3.2766000000000002</v>
      </c>
      <c r="AO145" s="125">
        <f t="shared" si="58"/>
        <v>5.5421169172647916E-2</v>
      </c>
      <c r="AP145" s="126"/>
      <c r="AQ145" s="16">
        <v>0</v>
      </c>
      <c r="AT145" s="28">
        <v>0</v>
      </c>
      <c r="AU145" s="28">
        <v>0</v>
      </c>
      <c r="AW145" s="44" t="e">
        <f t="shared" si="59"/>
        <v>#VALUE!</v>
      </c>
    </row>
    <row r="146" spans="1:49" s="28" customFormat="1" hidden="1" x14ac:dyDescent="0.2">
      <c r="A146" s="16">
        <f>ROW()</f>
        <v>146</v>
      </c>
      <c r="B146" s="16" t="s">
        <v>215</v>
      </c>
      <c r="C146" s="16">
        <v>174</v>
      </c>
      <c r="D146" s="122">
        <v>1.5168320324843725</v>
      </c>
      <c r="E146" s="123">
        <v>5.8740897504823884E-2</v>
      </c>
      <c r="F146" s="122">
        <f t="shared" si="40"/>
        <v>1.5755729299891963</v>
      </c>
      <c r="G146" s="122"/>
      <c r="H146" s="101" t="s">
        <v>4</v>
      </c>
      <c r="I146" s="16">
        <v>1</v>
      </c>
      <c r="J146" s="16" t="s">
        <v>216</v>
      </c>
      <c r="K146" s="124">
        <v>42724</v>
      </c>
      <c r="L146" s="16" t="s">
        <v>56</v>
      </c>
      <c r="M146" s="16" t="s">
        <v>171</v>
      </c>
      <c r="N146" s="16" t="s">
        <v>71</v>
      </c>
      <c r="O146" s="16" t="s">
        <v>66</v>
      </c>
      <c r="P146" s="19" t="str">
        <f t="shared" si="41"/>
        <v>CB1RF Moka</v>
      </c>
      <c r="Q146" s="20">
        <f t="shared" si="42"/>
        <v>157.55729299891962</v>
      </c>
      <c r="R146" s="19">
        <v>122.6</v>
      </c>
      <c r="S146" s="19" t="e">
        <v>#N/A</v>
      </c>
      <c r="T146" s="19" t="e">
        <f t="shared" si="43"/>
        <v>#N/A</v>
      </c>
      <c r="U146" s="22" t="e">
        <f t="shared" si="44"/>
        <v>#N/A</v>
      </c>
      <c r="V146" s="22" t="str">
        <f t="shared" si="45"/>
        <v>NY</v>
      </c>
      <c r="W146" s="22" t="e">
        <f t="shared" si="46"/>
        <v>#VALUE!</v>
      </c>
      <c r="X146" s="19" t="str">
        <f t="shared" si="47"/>
        <v>CB1RFMokaGS.7984</v>
      </c>
      <c r="Y146" s="19" t="str">
        <f t="shared" si="48"/>
        <v>GS.7984</v>
      </c>
      <c r="Z146" s="19" t="e">
        <v>#VALUE!</v>
      </c>
      <c r="AA146" s="19" t="e">
        <f t="shared" si="49"/>
        <v>#VALUE!</v>
      </c>
      <c r="AB146" s="22" t="e">
        <f t="shared" si="50"/>
        <v>#N/A</v>
      </c>
      <c r="AC146" s="23" t="e">
        <v>#VALUE!</v>
      </c>
      <c r="AD146" s="23" t="e">
        <f t="shared" si="51"/>
        <v>#VALUE!</v>
      </c>
      <c r="AE146" s="24" t="e">
        <f t="shared" si="52"/>
        <v>#N/A</v>
      </c>
      <c r="AF146" s="24" t="e">
        <v>#N/A</v>
      </c>
      <c r="AG146" s="24" t="e">
        <f t="shared" si="53"/>
        <v>#N/A</v>
      </c>
      <c r="AH146" s="24" t="e">
        <f t="shared" si="54"/>
        <v>#N/A</v>
      </c>
      <c r="AI146" s="25" t="e">
        <f t="shared" si="55"/>
        <v>#VALUE!</v>
      </c>
      <c r="AJ146" s="25" t="e">
        <f t="shared" si="56"/>
        <v>#VALUE!</v>
      </c>
      <c r="AK146" s="25" t="e">
        <f t="shared" si="57"/>
        <v>#VALUE!</v>
      </c>
      <c r="AL146" s="12">
        <v>24.796499372647428</v>
      </c>
      <c r="AM146" s="12">
        <v>0</v>
      </c>
      <c r="AN146" s="26">
        <v>3.2766000000000002</v>
      </c>
      <c r="AO146" s="125">
        <f t="shared" si="58"/>
        <v>5.7911967409226738E-2</v>
      </c>
      <c r="AP146" s="126"/>
      <c r="AQ146" s="16">
        <v>-174</v>
      </c>
      <c r="AT146" s="28">
        <v>0</v>
      </c>
      <c r="AU146" s="28">
        <v>0</v>
      </c>
      <c r="AW146" s="44" t="e">
        <f t="shared" si="59"/>
        <v>#VALUE!</v>
      </c>
    </row>
    <row r="147" spans="1:49" s="28" customFormat="1" hidden="1" x14ac:dyDescent="0.2">
      <c r="A147" s="16">
        <f>ROW()</f>
        <v>147</v>
      </c>
      <c r="B147" s="16" t="s">
        <v>217</v>
      </c>
      <c r="C147" s="16">
        <v>269</v>
      </c>
      <c r="D147" s="122">
        <v>1.3538902980261134</v>
      </c>
      <c r="E147" s="123">
        <v>5.0073364011185381E-2</v>
      </c>
      <c r="F147" s="122">
        <f t="shared" si="40"/>
        <v>1.4039636620372988</v>
      </c>
      <c r="G147" s="122"/>
      <c r="H147" s="101" t="s">
        <v>4</v>
      </c>
      <c r="I147" s="16">
        <v>1</v>
      </c>
      <c r="J147" s="16" t="s">
        <v>170</v>
      </c>
      <c r="K147" s="124">
        <v>42695</v>
      </c>
      <c r="L147" s="16" t="s">
        <v>56</v>
      </c>
      <c r="M147" s="16" t="s">
        <v>171</v>
      </c>
      <c r="N147" s="16" t="s">
        <v>71</v>
      </c>
      <c r="O147" s="16" t="s">
        <v>66</v>
      </c>
      <c r="P147" s="19" t="str">
        <f t="shared" si="41"/>
        <v>CB1RF Moka</v>
      </c>
      <c r="Q147" s="20">
        <f t="shared" si="42"/>
        <v>140.39636620372988</v>
      </c>
      <c r="R147" s="19">
        <v>122.6</v>
      </c>
      <c r="S147" s="19" t="e">
        <v>#N/A</v>
      </c>
      <c r="T147" s="19" t="e">
        <f t="shared" si="43"/>
        <v>#N/A</v>
      </c>
      <c r="U147" s="22" t="e">
        <f t="shared" si="44"/>
        <v>#N/A</v>
      </c>
      <c r="V147" s="22" t="str">
        <f t="shared" si="45"/>
        <v>NY</v>
      </c>
      <c r="W147" s="22" t="e">
        <f t="shared" si="46"/>
        <v>#VALUE!</v>
      </c>
      <c r="X147" s="19" t="str">
        <f t="shared" si="47"/>
        <v>CB1RFMokaGS.8048</v>
      </c>
      <c r="Y147" s="19" t="str">
        <f t="shared" si="48"/>
        <v>GS.8048</v>
      </c>
      <c r="Z147" s="19" t="e">
        <v>#VALUE!</v>
      </c>
      <c r="AA147" s="19" t="e">
        <f t="shared" si="49"/>
        <v>#VALUE!</v>
      </c>
      <c r="AB147" s="22" t="e">
        <f t="shared" si="50"/>
        <v>#N/A</v>
      </c>
      <c r="AC147" s="23" t="e">
        <v>#VALUE!</v>
      </c>
      <c r="AD147" s="23" t="e">
        <f t="shared" si="51"/>
        <v>#VALUE!</v>
      </c>
      <c r="AE147" s="24" t="e">
        <f t="shared" si="52"/>
        <v>#N/A</v>
      </c>
      <c r="AF147" s="24" t="e">
        <v>#N/A</v>
      </c>
      <c r="AG147" s="24" t="e">
        <f t="shared" si="53"/>
        <v>#N/A</v>
      </c>
      <c r="AH147" s="24" t="e">
        <f t="shared" si="54"/>
        <v>#N/A</v>
      </c>
      <c r="AI147" s="25" t="e">
        <f t="shared" si="55"/>
        <v>#VALUE!</v>
      </c>
      <c r="AJ147" s="25" t="e">
        <f t="shared" si="56"/>
        <v>#VALUE!</v>
      </c>
      <c r="AK147" s="25" t="e">
        <f t="shared" si="57"/>
        <v>#VALUE!</v>
      </c>
      <c r="AL147" s="12">
        <v>21.137643312101918</v>
      </c>
      <c r="AM147" s="12">
        <v>0</v>
      </c>
      <c r="AN147" s="26">
        <v>3.2766000000000002</v>
      </c>
      <c r="AO147" s="125">
        <f t="shared" si="58"/>
        <v>4.9366746983189616E-2</v>
      </c>
      <c r="AP147" s="126"/>
      <c r="AQ147" s="16">
        <v>0</v>
      </c>
      <c r="AT147" s="28">
        <v>0</v>
      </c>
      <c r="AU147" s="28">
        <v>0</v>
      </c>
      <c r="AW147" s="44" t="e">
        <f t="shared" si="59"/>
        <v>#VALUE!</v>
      </c>
    </row>
    <row r="148" spans="1:49" s="28" customFormat="1" hidden="1" x14ac:dyDescent="0.2">
      <c r="A148" s="16">
        <f>ROW()</f>
        <v>148</v>
      </c>
      <c r="B148" s="16" t="s">
        <v>218</v>
      </c>
      <c r="C148" s="16">
        <v>477</v>
      </c>
      <c r="D148" s="122">
        <v>1.58182491684306</v>
      </c>
      <c r="E148" s="123">
        <v>6.2550969560345601E-2</v>
      </c>
      <c r="F148" s="122">
        <f t="shared" si="40"/>
        <v>1.6443758864034057</v>
      </c>
      <c r="G148" s="122"/>
      <c r="H148" s="101" t="s">
        <v>4</v>
      </c>
      <c r="I148" s="16">
        <v>1</v>
      </c>
      <c r="J148" s="16" t="s">
        <v>170</v>
      </c>
      <c r="K148" s="124">
        <v>42754</v>
      </c>
      <c r="L148" s="16" t="s">
        <v>56</v>
      </c>
      <c r="M148" s="16" t="s">
        <v>171</v>
      </c>
      <c r="N148" s="16" t="s">
        <v>71</v>
      </c>
      <c r="O148" s="16" t="s">
        <v>66</v>
      </c>
      <c r="P148" s="19" t="str">
        <f t="shared" si="41"/>
        <v>CB1RF Moka</v>
      </c>
      <c r="Q148" s="20">
        <f t="shared" si="42"/>
        <v>164.43758864034058</v>
      </c>
      <c r="R148" s="19">
        <v>122.6</v>
      </c>
      <c r="S148" s="19" t="e">
        <v>#N/A</v>
      </c>
      <c r="T148" s="19" t="e">
        <f t="shared" si="43"/>
        <v>#N/A</v>
      </c>
      <c r="U148" s="22" t="e">
        <f t="shared" si="44"/>
        <v>#N/A</v>
      </c>
      <c r="V148" s="22" t="str">
        <f t="shared" si="45"/>
        <v>NY</v>
      </c>
      <c r="W148" s="22" t="e">
        <f t="shared" si="46"/>
        <v>#VALUE!</v>
      </c>
      <c r="X148" s="19" t="str">
        <f t="shared" si="47"/>
        <v>CB1RFMokaGS.8116</v>
      </c>
      <c r="Y148" s="19" t="str">
        <f t="shared" si="48"/>
        <v>GS.8116</v>
      </c>
      <c r="Z148" s="19" t="e">
        <v>#VALUE!</v>
      </c>
      <c r="AA148" s="19" t="e">
        <f t="shared" si="49"/>
        <v>#VALUE!</v>
      </c>
      <c r="AB148" s="22" t="e">
        <f t="shared" si="50"/>
        <v>#N/A</v>
      </c>
      <c r="AC148" s="23" t="e">
        <v>#VALUE!</v>
      </c>
      <c r="AD148" s="23" t="e">
        <f t="shared" si="51"/>
        <v>#VALUE!</v>
      </c>
      <c r="AE148" s="24" t="e">
        <f t="shared" si="52"/>
        <v>#N/A</v>
      </c>
      <c r="AF148" s="24" t="e">
        <v>#N/A</v>
      </c>
      <c r="AG148" s="24" t="e">
        <f t="shared" si="53"/>
        <v>#N/A</v>
      </c>
      <c r="AH148" s="24" t="e">
        <f t="shared" si="54"/>
        <v>#N/A</v>
      </c>
      <c r="AI148" s="25" t="e">
        <f t="shared" si="55"/>
        <v>#VALUE!</v>
      </c>
      <c r="AJ148" s="25" t="e">
        <f t="shared" si="56"/>
        <v>#VALUE!</v>
      </c>
      <c r="AK148" s="25" t="e">
        <f t="shared" si="57"/>
        <v>#VALUE!</v>
      </c>
      <c r="AL148" s="12">
        <v>26.404858341400445</v>
      </c>
      <c r="AM148" s="12">
        <v>0</v>
      </c>
      <c r="AN148" s="26">
        <v>3.2766000000000002</v>
      </c>
      <c r="AO148" s="125">
        <f t="shared" si="58"/>
        <v>6.1668273119197523E-2</v>
      </c>
      <c r="AP148" s="126"/>
      <c r="AQ148" s="16">
        <v>0</v>
      </c>
      <c r="AT148" s="28">
        <v>0</v>
      </c>
      <c r="AU148" s="28">
        <v>0</v>
      </c>
      <c r="AW148" s="44" t="e">
        <f t="shared" si="59"/>
        <v>#VALUE!</v>
      </c>
    </row>
    <row r="149" spans="1:49" s="28" customFormat="1" hidden="1" x14ac:dyDescent="0.2">
      <c r="A149" s="16">
        <f>ROW()</f>
        <v>149</v>
      </c>
      <c r="B149" s="16" t="s">
        <v>219</v>
      </c>
      <c r="C149" s="16">
        <v>536</v>
      </c>
      <c r="D149" s="122">
        <v>1.3931894466283641</v>
      </c>
      <c r="E149" s="123">
        <v>4.8309736192272121E-2</v>
      </c>
      <c r="F149" s="122">
        <f t="shared" si="40"/>
        <v>1.4414991828206363</v>
      </c>
      <c r="G149" s="122"/>
      <c r="H149" s="101" t="s">
        <v>4</v>
      </c>
      <c r="I149" s="16">
        <v>1</v>
      </c>
      <c r="J149" s="16" t="s">
        <v>170</v>
      </c>
      <c r="K149" s="124">
        <v>42765</v>
      </c>
      <c r="L149" s="16" t="s">
        <v>56</v>
      </c>
      <c r="M149" s="16" t="s">
        <v>171</v>
      </c>
      <c r="N149" s="16" t="s">
        <v>71</v>
      </c>
      <c r="O149" s="16" t="s">
        <v>66</v>
      </c>
      <c r="P149" s="19" t="str">
        <f t="shared" si="41"/>
        <v>CB1RF Moka</v>
      </c>
      <c r="Q149" s="20">
        <f t="shared" si="42"/>
        <v>144.14991828206362</v>
      </c>
      <c r="R149" s="19">
        <v>122.6</v>
      </c>
      <c r="S149" s="19" t="e">
        <v>#N/A</v>
      </c>
      <c r="T149" s="19" t="e">
        <f t="shared" si="43"/>
        <v>#N/A</v>
      </c>
      <c r="U149" s="22" t="e">
        <f t="shared" si="44"/>
        <v>#N/A</v>
      </c>
      <c r="V149" s="22" t="str">
        <f t="shared" si="45"/>
        <v>NY</v>
      </c>
      <c r="W149" s="22" t="e">
        <f t="shared" si="46"/>
        <v>#VALUE!</v>
      </c>
      <c r="X149" s="19" t="str">
        <f t="shared" si="47"/>
        <v>CB1RFMokaGS.8189</v>
      </c>
      <c r="Y149" s="19" t="str">
        <f t="shared" si="48"/>
        <v>GS.8189</v>
      </c>
      <c r="Z149" s="19" t="e">
        <v>#VALUE!</v>
      </c>
      <c r="AA149" s="19" t="e">
        <f t="shared" si="49"/>
        <v>#VALUE!</v>
      </c>
      <c r="AB149" s="22" t="e">
        <f t="shared" si="50"/>
        <v>#N/A</v>
      </c>
      <c r="AC149" s="23" t="e">
        <v>#VALUE!</v>
      </c>
      <c r="AD149" s="23" t="e">
        <f t="shared" si="51"/>
        <v>#VALUE!</v>
      </c>
      <c r="AE149" s="24" t="e">
        <f t="shared" si="52"/>
        <v>#N/A</v>
      </c>
      <c r="AF149" s="24" t="e">
        <v>#N/A</v>
      </c>
      <c r="AG149" s="24" t="e">
        <f t="shared" si="53"/>
        <v>#N/A</v>
      </c>
      <c r="AH149" s="24" t="e">
        <f t="shared" si="54"/>
        <v>#N/A</v>
      </c>
      <c r="AI149" s="25" t="e">
        <f t="shared" si="55"/>
        <v>#VALUE!</v>
      </c>
      <c r="AJ149" s="25" t="e">
        <f t="shared" si="56"/>
        <v>#VALUE!</v>
      </c>
      <c r="AK149" s="25" t="e">
        <f t="shared" si="57"/>
        <v>#VALUE!</v>
      </c>
      <c r="AL149" s="12">
        <v>20.393156966763474</v>
      </c>
      <c r="AM149" s="12">
        <v>0</v>
      </c>
      <c r="AN149" s="26">
        <v>3.2766000000000002</v>
      </c>
      <c r="AO149" s="125">
        <f t="shared" si="58"/>
        <v>4.762800683604558E-2</v>
      </c>
      <c r="AP149" s="126"/>
      <c r="AQ149" s="16">
        <v>0</v>
      </c>
      <c r="AT149" s="28">
        <v>0</v>
      </c>
      <c r="AU149" s="28">
        <v>0</v>
      </c>
      <c r="AW149" s="44" t="e">
        <f t="shared" si="59"/>
        <v>#VALUE!</v>
      </c>
    </row>
    <row r="150" spans="1:49" s="28" customFormat="1" hidden="1" x14ac:dyDescent="0.2">
      <c r="A150" s="16">
        <f>ROW()</f>
        <v>150</v>
      </c>
      <c r="B150" s="16" t="s">
        <v>220</v>
      </c>
      <c r="C150" s="16">
        <v>551</v>
      </c>
      <c r="D150" s="122">
        <v>1.4065489869972785</v>
      </c>
      <c r="E150" s="123">
        <v>5.1948891299669724E-2</v>
      </c>
      <c r="F150" s="122">
        <f t="shared" si="40"/>
        <v>1.4584978782969482</v>
      </c>
      <c r="G150" s="122"/>
      <c r="H150" s="101" t="s">
        <v>4</v>
      </c>
      <c r="I150" s="16">
        <v>1</v>
      </c>
      <c r="J150" s="16" t="s">
        <v>170</v>
      </c>
      <c r="K150" s="124">
        <v>42754</v>
      </c>
      <c r="L150" s="16" t="s">
        <v>56</v>
      </c>
      <c r="M150" s="16" t="s">
        <v>171</v>
      </c>
      <c r="N150" s="16" t="s">
        <v>71</v>
      </c>
      <c r="O150" s="16" t="s">
        <v>66</v>
      </c>
      <c r="P150" s="19" t="str">
        <f t="shared" si="41"/>
        <v>CB1RF Moka</v>
      </c>
      <c r="Q150" s="20">
        <f t="shared" si="42"/>
        <v>145.84978782969483</v>
      </c>
      <c r="R150" s="19">
        <v>122.6</v>
      </c>
      <c r="S150" s="19" t="e">
        <v>#N/A</v>
      </c>
      <c r="T150" s="19" t="e">
        <f t="shared" si="43"/>
        <v>#N/A</v>
      </c>
      <c r="U150" s="22" t="e">
        <f t="shared" si="44"/>
        <v>#N/A</v>
      </c>
      <c r="V150" s="22" t="str">
        <f t="shared" si="45"/>
        <v>NY</v>
      </c>
      <c r="W150" s="22" t="e">
        <f t="shared" si="46"/>
        <v>#VALUE!</v>
      </c>
      <c r="X150" s="19" t="str">
        <f t="shared" si="47"/>
        <v>CB1RFMokaGS.8196</v>
      </c>
      <c r="Y150" s="19" t="str">
        <f t="shared" si="48"/>
        <v>GS.8196</v>
      </c>
      <c r="Z150" s="19" t="e">
        <v>#VALUE!</v>
      </c>
      <c r="AA150" s="19" t="e">
        <f t="shared" si="49"/>
        <v>#VALUE!</v>
      </c>
      <c r="AB150" s="22" t="e">
        <f t="shared" si="50"/>
        <v>#N/A</v>
      </c>
      <c r="AC150" s="23" t="e">
        <v>#VALUE!</v>
      </c>
      <c r="AD150" s="23" t="e">
        <f t="shared" si="51"/>
        <v>#VALUE!</v>
      </c>
      <c r="AE150" s="24" t="e">
        <f t="shared" si="52"/>
        <v>#N/A</v>
      </c>
      <c r="AF150" s="24" t="e">
        <v>#N/A</v>
      </c>
      <c r="AG150" s="24" t="e">
        <f t="shared" si="53"/>
        <v>#N/A</v>
      </c>
      <c r="AH150" s="24" t="e">
        <f t="shared" si="54"/>
        <v>#N/A</v>
      </c>
      <c r="AI150" s="25" t="e">
        <f t="shared" si="55"/>
        <v>#VALUE!</v>
      </c>
      <c r="AJ150" s="25" t="e">
        <f t="shared" si="56"/>
        <v>#VALUE!</v>
      </c>
      <c r="AK150" s="25" t="e">
        <f t="shared" si="57"/>
        <v>#VALUE!</v>
      </c>
      <c r="AL150" s="12">
        <v>21.929366169732173</v>
      </c>
      <c r="AM150" s="12">
        <v>0</v>
      </c>
      <c r="AN150" s="26">
        <v>3.2766000000000002</v>
      </c>
      <c r="AO150" s="125">
        <f t="shared" si="58"/>
        <v>5.121580751545167E-2</v>
      </c>
      <c r="AP150" s="126"/>
      <c r="AQ150" s="16">
        <v>0</v>
      </c>
      <c r="AT150" s="28">
        <v>0</v>
      </c>
      <c r="AU150" s="28">
        <v>0</v>
      </c>
      <c r="AW150" s="44" t="e">
        <f t="shared" si="59"/>
        <v>#VALUE!</v>
      </c>
    </row>
    <row r="151" spans="1:49" s="28" customFormat="1" hidden="1" x14ac:dyDescent="0.2">
      <c r="A151" s="16">
        <f>ROW()</f>
        <v>151</v>
      </c>
      <c r="B151" s="16" t="s">
        <v>221</v>
      </c>
      <c r="C151" s="16">
        <v>139</v>
      </c>
      <c r="D151" s="122">
        <v>1.0718899304505594</v>
      </c>
      <c r="E151" s="123">
        <v>4.6925191778055743E-2</v>
      </c>
      <c r="F151" s="122">
        <f t="shared" si="40"/>
        <v>1.1188151222286151</v>
      </c>
      <c r="G151" s="122"/>
      <c r="H151" s="101" t="s">
        <v>4</v>
      </c>
      <c r="I151" s="16">
        <v>1</v>
      </c>
      <c r="J151" s="16" t="s">
        <v>222</v>
      </c>
      <c r="K151" s="124">
        <v>42789</v>
      </c>
      <c r="L151" s="16" t="s">
        <v>56</v>
      </c>
      <c r="M151" s="16" t="s">
        <v>171</v>
      </c>
      <c r="N151" s="16" t="s">
        <v>71</v>
      </c>
      <c r="O151" s="16" t="s">
        <v>66</v>
      </c>
      <c r="P151" s="19" t="str">
        <f t="shared" si="41"/>
        <v>CB1RF Moka</v>
      </c>
      <c r="Q151" s="20">
        <f t="shared" si="42"/>
        <v>111.88151222286152</v>
      </c>
      <c r="R151" s="19">
        <v>122.6</v>
      </c>
      <c r="S151" s="19" t="e">
        <v>#N/A</v>
      </c>
      <c r="T151" s="19" t="e">
        <f t="shared" si="43"/>
        <v>#N/A</v>
      </c>
      <c r="U151" s="22" t="e">
        <f t="shared" si="44"/>
        <v>#N/A</v>
      </c>
      <c r="V151" s="22" t="str">
        <f t="shared" si="45"/>
        <v>NY</v>
      </c>
      <c r="W151" s="22" t="e">
        <f t="shared" si="46"/>
        <v>#VALUE!</v>
      </c>
      <c r="X151" s="19" t="str">
        <f t="shared" si="47"/>
        <v>CB1RFMokaGS.8283</v>
      </c>
      <c r="Y151" s="19" t="str">
        <f t="shared" si="48"/>
        <v>GS.8283</v>
      </c>
      <c r="Z151" s="19" t="e">
        <v>#VALUE!</v>
      </c>
      <c r="AA151" s="19" t="e">
        <f t="shared" si="49"/>
        <v>#VALUE!</v>
      </c>
      <c r="AB151" s="22" t="e">
        <f t="shared" si="50"/>
        <v>#N/A</v>
      </c>
      <c r="AC151" s="23" t="e">
        <v>#VALUE!</v>
      </c>
      <c r="AD151" s="23" t="e">
        <f t="shared" si="51"/>
        <v>#VALUE!</v>
      </c>
      <c r="AE151" s="24" t="e">
        <f t="shared" si="52"/>
        <v>#N/A</v>
      </c>
      <c r="AF151" s="24" t="e">
        <v>#N/A</v>
      </c>
      <c r="AG151" s="24" t="e">
        <f t="shared" si="53"/>
        <v>#N/A</v>
      </c>
      <c r="AH151" s="24" t="e">
        <f t="shared" si="54"/>
        <v>#N/A</v>
      </c>
      <c r="AI151" s="25" t="e">
        <f t="shared" si="55"/>
        <v>#VALUE!</v>
      </c>
      <c r="AJ151" s="25" t="e">
        <f t="shared" si="56"/>
        <v>#VALUE!</v>
      </c>
      <c r="AK151" s="25" t="e">
        <f t="shared" si="57"/>
        <v>#VALUE!</v>
      </c>
      <c r="AL151" s="12">
        <v>19.808694417554047</v>
      </c>
      <c r="AM151" s="12">
        <v>0</v>
      </c>
      <c r="AN151" s="26">
        <v>3.2766000000000002</v>
      </c>
      <c r="AO151" s="125">
        <f t="shared" si="58"/>
        <v>4.6263000607018497E-2</v>
      </c>
      <c r="AP151" s="126"/>
      <c r="AQ151" s="16">
        <v>0</v>
      </c>
      <c r="AT151" s="28">
        <v>0</v>
      </c>
      <c r="AU151" s="28">
        <v>0</v>
      </c>
      <c r="AW151" s="44" t="e">
        <f t="shared" si="59"/>
        <v>#VALUE!</v>
      </c>
    </row>
    <row r="152" spans="1:49" s="28" customFormat="1" hidden="1" x14ac:dyDescent="0.2">
      <c r="A152" s="16">
        <f>ROW()</f>
        <v>152</v>
      </c>
      <c r="B152" s="16" t="s">
        <v>236</v>
      </c>
      <c r="C152" s="16">
        <v>315</v>
      </c>
      <c r="D152" s="122">
        <v>2.5068499211626492</v>
      </c>
      <c r="E152" s="123">
        <v>4.3161534682257516E-2</v>
      </c>
      <c r="F152" s="122">
        <f t="shared" si="40"/>
        <v>2.5500114558449067</v>
      </c>
      <c r="G152" s="122"/>
      <c r="H152" s="101" t="s">
        <v>4</v>
      </c>
      <c r="I152" s="16">
        <v>1</v>
      </c>
      <c r="J152" s="16" t="s">
        <v>192</v>
      </c>
      <c r="K152" s="124">
        <v>42311</v>
      </c>
      <c r="L152" s="16" t="s">
        <v>69</v>
      </c>
      <c r="M152" s="16" t="s">
        <v>61</v>
      </c>
      <c r="N152" s="16" t="s">
        <v>72</v>
      </c>
      <c r="O152" s="16" t="s">
        <v>59</v>
      </c>
      <c r="P152" s="19" t="str">
        <f t="shared" si="41"/>
        <v>CBEB 14/16</v>
      </c>
      <c r="Q152" s="20">
        <f t="shared" si="42"/>
        <v>255.00114558449067</v>
      </c>
      <c r="R152" s="19">
        <v>122.6</v>
      </c>
      <c r="S152" s="19">
        <v>15</v>
      </c>
      <c r="T152" s="19">
        <f t="shared" si="43"/>
        <v>137.6</v>
      </c>
      <c r="U152" s="22" t="e">
        <f t="shared" si="44"/>
        <v>#VALUE!</v>
      </c>
      <c r="V152" s="22" t="str">
        <f t="shared" si="45"/>
        <v>NY</v>
      </c>
      <c r="W152" s="22" t="e">
        <f t="shared" si="46"/>
        <v>#VALUE!</v>
      </c>
      <c r="X152" s="19" t="str">
        <f t="shared" si="47"/>
        <v>CBEB14/16GS.6518</v>
      </c>
      <c r="Y152" s="19" t="str">
        <f t="shared" si="48"/>
        <v>GS.6518</v>
      </c>
      <c r="Z152" s="19" t="e">
        <v>#VALUE!</v>
      </c>
      <c r="AA152" s="19" t="e">
        <f t="shared" si="49"/>
        <v>#VALUE!</v>
      </c>
      <c r="AB152" s="22" t="e">
        <f t="shared" si="50"/>
        <v>#VALUE!</v>
      </c>
      <c r="AC152" s="23" t="e">
        <v>#VALUE!</v>
      </c>
      <c r="AD152" s="23" t="e">
        <f t="shared" si="51"/>
        <v>#VALUE!</v>
      </c>
      <c r="AE152" s="24" t="e">
        <f t="shared" si="52"/>
        <v>#VALUE!</v>
      </c>
      <c r="AF152" s="24">
        <v>139.35</v>
      </c>
      <c r="AG152" s="24" t="e">
        <f t="shared" si="53"/>
        <v>#VALUE!</v>
      </c>
      <c r="AH152" s="24" t="e">
        <f t="shared" si="54"/>
        <v>#VALUE!</v>
      </c>
      <c r="AI152" s="25" t="e">
        <f t="shared" si="55"/>
        <v>#VALUE!</v>
      </c>
      <c r="AJ152" s="25" t="e">
        <f t="shared" si="56"/>
        <v>#VALUE!</v>
      </c>
      <c r="AK152" s="25" t="e">
        <f t="shared" si="57"/>
        <v>#VALUE!</v>
      </c>
      <c r="AL152" s="12">
        <v>18.219928757186732</v>
      </c>
      <c r="AM152" s="12">
        <v>0</v>
      </c>
      <c r="AN152" s="26">
        <v>3.2766000000000002</v>
      </c>
      <c r="AO152" s="125">
        <f t="shared" si="58"/>
        <v>4.2552454865808595E-2</v>
      </c>
      <c r="AP152" s="126"/>
      <c r="AQ152" s="16">
        <v>0</v>
      </c>
      <c r="AT152" s="28">
        <v>0</v>
      </c>
      <c r="AU152" s="28">
        <v>0</v>
      </c>
      <c r="AW152" s="44" t="e">
        <f t="shared" si="59"/>
        <v>#VALUE!</v>
      </c>
    </row>
    <row r="153" spans="1:49" s="28" customFormat="1" hidden="1" x14ac:dyDescent="0.2">
      <c r="A153" s="16">
        <f>ROW()</f>
        <v>153</v>
      </c>
      <c r="B153" s="16" t="s">
        <v>237</v>
      </c>
      <c r="C153" s="16">
        <v>325</v>
      </c>
      <c r="D153" s="122">
        <v>2.2461859788846903</v>
      </c>
      <c r="E153" s="123">
        <v>4.8879908848794465E-2</v>
      </c>
      <c r="F153" s="122">
        <f t="shared" si="40"/>
        <v>2.2950658877334846</v>
      </c>
      <c r="G153" s="122"/>
      <c r="H153" s="101" t="s">
        <v>4</v>
      </c>
      <c r="I153" s="16">
        <v>1</v>
      </c>
      <c r="J153" s="16" t="s">
        <v>192</v>
      </c>
      <c r="K153" s="124">
        <v>42245</v>
      </c>
      <c r="L153" s="16" t="s">
        <v>69</v>
      </c>
      <c r="M153" s="16" t="s">
        <v>61</v>
      </c>
      <c r="N153" s="16" t="s">
        <v>72</v>
      </c>
      <c r="O153" s="16" t="s">
        <v>59</v>
      </c>
      <c r="P153" s="19" t="str">
        <f t="shared" si="41"/>
        <v>CBEB 14/16</v>
      </c>
      <c r="Q153" s="20">
        <f t="shared" si="42"/>
        <v>229.50658877334845</v>
      </c>
      <c r="R153" s="19">
        <v>122.6</v>
      </c>
      <c r="S153" s="19">
        <v>15</v>
      </c>
      <c r="T153" s="19">
        <f t="shared" si="43"/>
        <v>137.6</v>
      </c>
      <c r="U153" s="22" t="e">
        <f t="shared" si="44"/>
        <v>#VALUE!</v>
      </c>
      <c r="V153" s="22" t="str">
        <f t="shared" si="45"/>
        <v>NY</v>
      </c>
      <c r="W153" s="22" t="e">
        <f t="shared" si="46"/>
        <v>#VALUE!</v>
      </c>
      <c r="X153" s="19" t="str">
        <f t="shared" si="47"/>
        <v>CBEB14/16GS.6519</v>
      </c>
      <c r="Y153" s="19" t="str">
        <f t="shared" si="48"/>
        <v>GS.6519</v>
      </c>
      <c r="Z153" s="19" t="e">
        <v>#VALUE!</v>
      </c>
      <c r="AA153" s="19" t="e">
        <f t="shared" si="49"/>
        <v>#VALUE!</v>
      </c>
      <c r="AB153" s="22" t="e">
        <f t="shared" si="50"/>
        <v>#VALUE!</v>
      </c>
      <c r="AC153" s="23" t="e">
        <v>#VALUE!</v>
      </c>
      <c r="AD153" s="23" t="e">
        <f t="shared" si="51"/>
        <v>#VALUE!</v>
      </c>
      <c r="AE153" s="24" t="e">
        <f t="shared" si="52"/>
        <v>#VALUE!</v>
      </c>
      <c r="AF153" s="24">
        <v>139.35</v>
      </c>
      <c r="AG153" s="24" t="e">
        <f t="shared" si="53"/>
        <v>#VALUE!</v>
      </c>
      <c r="AH153" s="24" t="e">
        <f t="shared" si="54"/>
        <v>#VALUE!</v>
      </c>
      <c r="AI153" s="25" t="e">
        <f t="shared" si="55"/>
        <v>#VALUE!</v>
      </c>
      <c r="AJ153" s="25" t="e">
        <f t="shared" si="56"/>
        <v>#VALUE!</v>
      </c>
      <c r="AK153" s="25" t="e">
        <f t="shared" si="57"/>
        <v>#VALUE!</v>
      </c>
      <c r="AL153" s="12">
        <v>20.633845933400316</v>
      </c>
      <c r="AM153" s="12">
        <v>0</v>
      </c>
      <c r="AN153" s="26">
        <v>3.2766000000000002</v>
      </c>
      <c r="AO153" s="125">
        <f t="shared" si="58"/>
        <v>4.819013342424492E-2</v>
      </c>
      <c r="AP153" s="126"/>
      <c r="AQ153" s="16">
        <v>0</v>
      </c>
      <c r="AT153" s="28">
        <v>0</v>
      </c>
      <c r="AU153" s="28">
        <v>0</v>
      </c>
      <c r="AW153" s="44" t="e">
        <f t="shared" si="59"/>
        <v>#VALUE!</v>
      </c>
    </row>
    <row r="154" spans="1:49" s="28" customFormat="1" hidden="1" x14ac:dyDescent="0.2">
      <c r="A154" s="16">
        <f>ROW()</f>
        <v>154</v>
      </c>
      <c r="B154" s="16" t="s">
        <v>238</v>
      </c>
      <c r="C154" s="16">
        <v>691</v>
      </c>
      <c r="D154" s="122">
        <v>1.0424280880818546</v>
      </c>
      <c r="E154" s="123">
        <v>6.2325305531468589E-2</v>
      </c>
      <c r="F154" s="122">
        <f t="shared" si="40"/>
        <v>1.1047533936133231</v>
      </c>
      <c r="G154" s="122"/>
      <c r="H154" s="101" t="s">
        <v>4</v>
      </c>
      <c r="I154" s="16">
        <v>1</v>
      </c>
      <c r="J154" s="16" t="s">
        <v>192</v>
      </c>
      <c r="K154" s="124">
        <v>42426</v>
      </c>
      <c r="L154" s="16" t="s">
        <v>56</v>
      </c>
      <c r="M154" s="16" t="s">
        <v>61</v>
      </c>
      <c r="N154" s="16" t="s">
        <v>73</v>
      </c>
      <c r="O154" s="16" t="s">
        <v>58</v>
      </c>
      <c r="P154" s="19" t="str">
        <f t="shared" si="41"/>
        <v>CB1 17/18</v>
      </c>
      <c r="Q154" s="20">
        <f t="shared" si="42"/>
        <v>110.47533936133232</v>
      </c>
      <c r="R154" s="19">
        <v>122.6</v>
      </c>
      <c r="S154" s="19" t="e">
        <v>#N/A</v>
      </c>
      <c r="T154" s="19" t="e">
        <f t="shared" si="43"/>
        <v>#N/A</v>
      </c>
      <c r="U154" s="22" t="e">
        <f t="shared" si="44"/>
        <v>#N/A</v>
      </c>
      <c r="V154" s="22" t="str">
        <f t="shared" si="45"/>
        <v>NY</v>
      </c>
      <c r="W154" s="22" t="e">
        <f t="shared" si="46"/>
        <v>#VALUE!</v>
      </c>
      <c r="X154" s="19" t="str">
        <f t="shared" si="47"/>
        <v>CB117/18GS.7100</v>
      </c>
      <c r="Y154" s="19" t="str">
        <f t="shared" si="48"/>
        <v>GS.7100</v>
      </c>
      <c r="Z154" s="19" t="e">
        <v>#VALUE!</v>
      </c>
      <c r="AA154" s="19" t="e">
        <f t="shared" si="49"/>
        <v>#VALUE!</v>
      </c>
      <c r="AB154" s="22" t="e">
        <f t="shared" si="50"/>
        <v>#N/A</v>
      </c>
      <c r="AC154" s="23" t="e">
        <v>#VALUE!</v>
      </c>
      <c r="AD154" s="23" t="e">
        <f t="shared" si="51"/>
        <v>#VALUE!</v>
      </c>
      <c r="AE154" s="24" t="e">
        <f t="shared" si="52"/>
        <v>#N/A</v>
      </c>
      <c r="AF154" s="24" t="e">
        <v>#N/A</v>
      </c>
      <c r="AG154" s="24" t="e">
        <f t="shared" si="53"/>
        <v>#N/A</v>
      </c>
      <c r="AH154" s="24" t="e">
        <f t="shared" si="54"/>
        <v>#N/A</v>
      </c>
      <c r="AI154" s="25" t="e">
        <f t="shared" si="55"/>
        <v>#VALUE!</v>
      </c>
      <c r="AJ154" s="25" t="e">
        <f t="shared" si="56"/>
        <v>#VALUE!</v>
      </c>
      <c r="AK154" s="25" t="e">
        <f t="shared" si="57"/>
        <v>#VALUE!</v>
      </c>
      <c r="AL154" s="12">
        <v>26.309598000000005</v>
      </c>
      <c r="AM154" s="12">
        <v>0</v>
      </c>
      <c r="AN154" s="26">
        <v>3.2766000000000002</v>
      </c>
      <c r="AO154" s="125">
        <f t="shared" si="58"/>
        <v>6.1445793578691919E-2</v>
      </c>
      <c r="AP154" s="126"/>
      <c r="AQ154" s="16">
        <v>0</v>
      </c>
      <c r="AT154" s="28">
        <v>273</v>
      </c>
      <c r="AU154" s="28">
        <v>1870.0469004737824</v>
      </c>
      <c r="AW154" s="44" t="e">
        <f t="shared" si="59"/>
        <v>#VALUE!</v>
      </c>
    </row>
    <row r="155" spans="1:49" s="28" customFormat="1" hidden="1" x14ac:dyDescent="0.2">
      <c r="A155" s="16">
        <f>ROW()</f>
        <v>155</v>
      </c>
      <c r="B155" s="16" t="s">
        <v>239</v>
      </c>
      <c r="C155" s="16">
        <v>339</v>
      </c>
      <c r="D155" s="122">
        <v>1.3591811286480426</v>
      </c>
      <c r="E155" s="123">
        <v>6.1193480205181811E-2</v>
      </c>
      <c r="F155" s="122">
        <f t="shared" si="40"/>
        <v>1.4203746088532245</v>
      </c>
      <c r="G155" s="122"/>
      <c r="H155" s="101" t="s">
        <v>4</v>
      </c>
      <c r="I155" s="16">
        <v>1</v>
      </c>
      <c r="J155" s="16" t="s">
        <v>192</v>
      </c>
      <c r="K155" s="124">
        <v>42614</v>
      </c>
      <c r="L155" s="16" t="s">
        <v>56</v>
      </c>
      <c r="M155" s="16" t="s">
        <v>171</v>
      </c>
      <c r="N155" s="16" t="s">
        <v>73</v>
      </c>
      <c r="O155" s="16" t="s">
        <v>58</v>
      </c>
      <c r="P155" s="19" t="str">
        <f t="shared" si="41"/>
        <v>CB1 17/18</v>
      </c>
      <c r="Q155" s="20">
        <f t="shared" si="42"/>
        <v>142.03746088532245</v>
      </c>
      <c r="R155" s="19">
        <v>122.6</v>
      </c>
      <c r="S155" s="19" t="e">
        <v>#N/A</v>
      </c>
      <c r="T155" s="19" t="e">
        <f t="shared" si="43"/>
        <v>#N/A</v>
      </c>
      <c r="U155" s="22" t="e">
        <f t="shared" si="44"/>
        <v>#N/A</v>
      </c>
      <c r="V155" s="22" t="str">
        <f t="shared" si="45"/>
        <v>NY</v>
      </c>
      <c r="W155" s="22" t="e">
        <f t="shared" si="46"/>
        <v>#VALUE!</v>
      </c>
      <c r="X155" s="19" t="str">
        <f t="shared" si="47"/>
        <v>CB117/18GS.7755</v>
      </c>
      <c r="Y155" s="19" t="str">
        <f t="shared" si="48"/>
        <v>GS.7755</v>
      </c>
      <c r="Z155" s="19" t="e">
        <v>#VALUE!</v>
      </c>
      <c r="AA155" s="19" t="e">
        <f t="shared" si="49"/>
        <v>#VALUE!</v>
      </c>
      <c r="AB155" s="22" t="e">
        <f t="shared" si="50"/>
        <v>#N/A</v>
      </c>
      <c r="AC155" s="23" t="e">
        <v>#VALUE!</v>
      </c>
      <c r="AD155" s="23" t="e">
        <f t="shared" si="51"/>
        <v>#VALUE!</v>
      </c>
      <c r="AE155" s="24" t="e">
        <f t="shared" si="52"/>
        <v>#N/A</v>
      </c>
      <c r="AF155" s="24" t="e">
        <v>#N/A</v>
      </c>
      <c r="AG155" s="24" t="e">
        <f t="shared" si="53"/>
        <v>#N/A</v>
      </c>
      <c r="AH155" s="24" t="e">
        <f t="shared" si="54"/>
        <v>#N/A</v>
      </c>
      <c r="AI155" s="25" t="e">
        <f t="shared" si="55"/>
        <v>#VALUE!</v>
      </c>
      <c r="AJ155" s="25" t="e">
        <f t="shared" si="56"/>
        <v>#VALUE!</v>
      </c>
      <c r="AK155" s="25" t="e">
        <f t="shared" si="57"/>
        <v>#VALUE!</v>
      </c>
      <c r="AL155" s="12">
        <v>25.831816638370121</v>
      </c>
      <c r="AM155" s="12">
        <v>0</v>
      </c>
      <c r="AN155" s="26">
        <v>3.2766000000000002</v>
      </c>
      <c r="AO155" s="125">
        <f t="shared" si="58"/>
        <v>6.0329940158109191E-2</v>
      </c>
      <c r="AP155" s="126"/>
      <c r="AQ155" s="16">
        <v>0</v>
      </c>
      <c r="AT155" s="28">
        <v>0</v>
      </c>
      <c r="AU155" s="28">
        <v>0</v>
      </c>
      <c r="AW155" s="44" t="e">
        <f t="shared" si="59"/>
        <v>#VALUE!</v>
      </c>
    </row>
    <row r="156" spans="1:49" s="28" customFormat="1" hidden="1" x14ac:dyDescent="0.2">
      <c r="A156" s="16">
        <f>ROW()</f>
        <v>156</v>
      </c>
      <c r="B156" s="16" t="s">
        <v>240</v>
      </c>
      <c r="C156" s="16">
        <v>527</v>
      </c>
      <c r="D156" s="122">
        <v>1.4381401496882136</v>
      </c>
      <c r="E156" s="123">
        <v>6.4454469787934413E-2</v>
      </c>
      <c r="F156" s="122">
        <f t="shared" si="40"/>
        <v>1.5025946194761479</v>
      </c>
      <c r="G156" s="122"/>
      <c r="H156" s="101" t="s">
        <v>4</v>
      </c>
      <c r="I156" s="16">
        <v>1</v>
      </c>
      <c r="J156" s="16" t="s">
        <v>225</v>
      </c>
      <c r="K156" s="124">
        <v>42842</v>
      </c>
      <c r="L156" s="16" t="s">
        <v>56</v>
      </c>
      <c r="M156" s="16" t="s">
        <v>171</v>
      </c>
      <c r="N156" s="16" t="s">
        <v>73</v>
      </c>
      <c r="O156" s="16" t="s">
        <v>58</v>
      </c>
      <c r="P156" s="19" t="str">
        <f t="shared" si="41"/>
        <v>CB1 17/18</v>
      </c>
      <c r="Q156" s="20">
        <f t="shared" si="42"/>
        <v>150.2594619476148</v>
      </c>
      <c r="R156" s="19">
        <v>122.6</v>
      </c>
      <c r="S156" s="19" t="e">
        <v>#N/A</v>
      </c>
      <c r="T156" s="19" t="e">
        <f t="shared" si="43"/>
        <v>#N/A</v>
      </c>
      <c r="U156" s="22" t="e">
        <f t="shared" si="44"/>
        <v>#N/A</v>
      </c>
      <c r="V156" s="22" t="str">
        <f t="shared" si="45"/>
        <v>NY</v>
      </c>
      <c r="W156" s="22" t="e">
        <f t="shared" si="46"/>
        <v>#VALUE!</v>
      </c>
      <c r="X156" s="19" t="str">
        <f t="shared" si="47"/>
        <v>CB117/18GS.7759</v>
      </c>
      <c r="Y156" s="19" t="str">
        <f t="shared" si="48"/>
        <v>GS.7759</v>
      </c>
      <c r="Z156" s="19" t="e">
        <v>#VALUE!</v>
      </c>
      <c r="AA156" s="19" t="e">
        <f t="shared" si="49"/>
        <v>#VALUE!</v>
      </c>
      <c r="AB156" s="22" t="e">
        <f t="shared" si="50"/>
        <v>#N/A</v>
      </c>
      <c r="AC156" s="23" t="e">
        <v>#VALUE!</v>
      </c>
      <c r="AD156" s="23" t="e">
        <f t="shared" si="51"/>
        <v>#VALUE!</v>
      </c>
      <c r="AE156" s="24" t="e">
        <f t="shared" si="52"/>
        <v>#N/A</v>
      </c>
      <c r="AF156" s="24" t="e">
        <v>#N/A</v>
      </c>
      <c r="AG156" s="24" t="e">
        <f t="shared" si="53"/>
        <v>#N/A</v>
      </c>
      <c r="AH156" s="24" t="e">
        <f t="shared" si="54"/>
        <v>#N/A</v>
      </c>
      <c r="AI156" s="25" t="e">
        <f t="shared" si="55"/>
        <v>#VALUE!</v>
      </c>
      <c r="AJ156" s="25" t="e">
        <f t="shared" si="56"/>
        <v>#VALUE!</v>
      </c>
      <c r="AK156" s="25" t="e">
        <f t="shared" si="57"/>
        <v>#VALUE!</v>
      </c>
      <c r="AL156" s="12">
        <v>27.20838951310861</v>
      </c>
      <c r="AM156" s="12">
        <v>0</v>
      </c>
      <c r="AN156" s="26">
        <v>3.2766000000000002</v>
      </c>
      <c r="AO156" s="125">
        <f t="shared" si="58"/>
        <v>6.3544911846662097E-2</v>
      </c>
      <c r="AP156" s="126"/>
      <c r="AQ156" s="16">
        <v>0</v>
      </c>
      <c r="AT156" s="28">
        <v>0</v>
      </c>
      <c r="AU156" s="28">
        <v>0</v>
      </c>
      <c r="AW156" s="44" t="e">
        <f t="shared" si="59"/>
        <v>#VALUE!</v>
      </c>
    </row>
    <row r="157" spans="1:49" s="28" customFormat="1" hidden="1" x14ac:dyDescent="0.2">
      <c r="A157" s="16">
        <f>ROW()</f>
        <v>157</v>
      </c>
      <c r="B157" s="16" t="s">
        <v>241</v>
      </c>
      <c r="C157" s="16">
        <v>764</v>
      </c>
      <c r="D157" s="122">
        <v>1.407859889945994</v>
      </c>
      <c r="E157" s="123">
        <v>6.3703971232032724E-2</v>
      </c>
      <c r="F157" s="122">
        <f t="shared" si="40"/>
        <v>1.4715638611780266</v>
      </c>
      <c r="G157" s="122"/>
      <c r="H157" s="101" t="s">
        <v>4</v>
      </c>
      <c r="I157" s="16">
        <v>1</v>
      </c>
      <c r="J157" s="16" t="s">
        <v>225</v>
      </c>
      <c r="K157" s="124">
        <v>42842</v>
      </c>
      <c r="L157" s="16" t="s">
        <v>56</v>
      </c>
      <c r="M157" s="16" t="s">
        <v>171</v>
      </c>
      <c r="N157" s="16" t="s">
        <v>73</v>
      </c>
      <c r="O157" s="16" t="s">
        <v>58</v>
      </c>
      <c r="P157" s="19" t="str">
        <f t="shared" si="41"/>
        <v>CB1 17/18</v>
      </c>
      <c r="Q157" s="20">
        <f t="shared" si="42"/>
        <v>147.15638611780267</v>
      </c>
      <c r="R157" s="19">
        <v>122.6</v>
      </c>
      <c r="S157" s="19" t="e">
        <v>#N/A</v>
      </c>
      <c r="T157" s="19" t="e">
        <f t="shared" si="43"/>
        <v>#N/A</v>
      </c>
      <c r="U157" s="22" t="e">
        <f t="shared" si="44"/>
        <v>#N/A</v>
      </c>
      <c r="V157" s="22" t="str">
        <f t="shared" si="45"/>
        <v>NY</v>
      </c>
      <c r="W157" s="22" t="e">
        <f t="shared" si="46"/>
        <v>#VALUE!</v>
      </c>
      <c r="X157" s="19" t="str">
        <f t="shared" si="47"/>
        <v>CB117/18GS.7768</v>
      </c>
      <c r="Y157" s="19" t="str">
        <f t="shared" si="48"/>
        <v>GS.7768</v>
      </c>
      <c r="Z157" s="19" t="e">
        <v>#VALUE!</v>
      </c>
      <c r="AA157" s="19" t="e">
        <f t="shared" si="49"/>
        <v>#VALUE!</v>
      </c>
      <c r="AB157" s="22" t="e">
        <f t="shared" si="50"/>
        <v>#N/A</v>
      </c>
      <c r="AC157" s="23" t="e">
        <v>#VALUE!</v>
      </c>
      <c r="AD157" s="23" t="e">
        <f t="shared" si="51"/>
        <v>#VALUE!</v>
      </c>
      <c r="AE157" s="24" t="e">
        <f t="shared" si="52"/>
        <v>#N/A</v>
      </c>
      <c r="AF157" s="24" t="e">
        <v>#N/A</v>
      </c>
      <c r="AG157" s="24" t="e">
        <f t="shared" si="53"/>
        <v>#N/A</v>
      </c>
      <c r="AH157" s="24" t="e">
        <f t="shared" si="54"/>
        <v>#N/A</v>
      </c>
      <c r="AI157" s="25" t="e">
        <f t="shared" si="55"/>
        <v>#VALUE!</v>
      </c>
      <c r="AJ157" s="25" t="e">
        <f t="shared" si="56"/>
        <v>#VALUE!</v>
      </c>
      <c r="AK157" s="25" t="e">
        <f t="shared" si="57"/>
        <v>#VALUE!</v>
      </c>
      <c r="AL157" s="12">
        <v>26.891578947368426</v>
      </c>
      <c r="AM157" s="12">
        <v>0</v>
      </c>
      <c r="AN157" s="26">
        <v>3.2766000000000002</v>
      </c>
      <c r="AO157" s="125">
        <f t="shared" si="58"/>
        <v>6.2805004052327126E-2</v>
      </c>
      <c r="AP157" s="126"/>
      <c r="AQ157" s="16">
        <v>0</v>
      </c>
      <c r="AT157" s="28">
        <v>0</v>
      </c>
      <c r="AU157" s="28">
        <v>0</v>
      </c>
      <c r="AW157" s="44" t="e">
        <f t="shared" si="59"/>
        <v>#VALUE!</v>
      </c>
    </row>
    <row r="158" spans="1:49" s="28" customFormat="1" hidden="1" x14ac:dyDescent="0.2">
      <c r="A158" s="16">
        <f>ROW()</f>
        <v>158</v>
      </c>
      <c r="B158" s="16" t="s">
        <v>242</v>
      </c>
      <c r="C158" s="16">
        <v>93</v>
      </c>
      <c r="D158" s="122">
        <v>1.4681205323184741</v>
      </c>
      <c r="E158" s="123">
        <v>6.3771298402474044E-2</v>
      </c>
      <c r="F158" s="122">
        <f t="shared" si="40"/>
        <v>1.5318918307209481</v>
      </c>
      <c r="G158" s="122"/>
      <c r="H158" s="101" t="s">
        <v>4</v>
      </c>
      <c r="I158" s="16">
        <v>1</v>
      </c>
      <c r="J158" s="16" t="s">
        <v>225</v>
      </c>
      <c r="K158" s="124">
        <v>42863</v>
      </c>
      <c r="L158" s="16" t="s">
        <v>56</v>
      </c>
      <c r="M158" s="16" t="s">
        <v>171</v>
      </c>
      <c r="N158" s="16" t="s">
        <v>73</v>
      </c>
      <c r="O158" s="16" t="s">
        <v>58</v>
      </c>
      <c r="P158" s="19" t="str">
        <f t="shared" si="41"/>
        <v>CB1 17/18</v>
      </c>
      <c r="Q158" s="20">
        <f t="shared" si="42"/>
        <v>153.18918307209481</v>
      </c>
      <c r="R158" s="19">
        <v>122.6</v>
      </c>
      <c r="S158" s="19" t="e">
        <v>#N/A</v>
      </c>
      <c r="T158" s="19" t="e">
        <f t="shared" si="43"/>
        <v>#N/A</v>
      </c>
      <c r="U158" s="22" t="e">
        <f t="shared" si="44"/>
        <v>#N/A</v>
      </c>
      <c r="V158" s="22" t="str">
        <f t="shared" si="45"/>
        <v>NY</v>
      </c>
      <c r="W158" s="22" t="e">
        <f t="shared" si="46"/>
        <v>#VALUE!</v>
      </c>
      <c r="X158" s="19" t="str">
        <f t="shared" si="47"/>
        <v>CB117/18GS.7790</v>
      </c>
      <c r="Y158" s="19" t="str">
        <f t="shared" si="48"/>
        <v>GS.7790</v>
      </c>
      <c r="Z158" s="19" t="e">
        <v>#VALUE!</v>
      </c>
      <c r="AA158" s="19" t="e">
        <f t="shared" si="49"/>
        <v>#VALUE!</v>
      </c>
      <c r="AB158" s="22" t="e">
        <f t="shared" si="50"/>
        <v>#N/A</v>
      </c>
      <c r="AC158" s="23" t="e">
        <v>#VALUE!</v>
      </c>
      <c r="AD158" s="23" t="e">
        <f t="shared" si="51"/>
        <v>#VALUE!</v>
      </c>
      <c r="AE158" s="24" t="e">
        <f t="shared" si="52"/>
        <v>#N/A</v>
      </c>
      <c r="AF158" s="24" t="e">
        <v>#N/A</v>
      </c>
      <c r="AG158" s="24" t="e">
        <f t="shared" si="53"/>
        <v>#N/A</v>
      </c>
      <c r="AH158" s="24" t="e">
        <f t="shared" si="54"/>
        <v>#N/A</v>
      </c>
      <c r="AI158" s="25" t="e">
        <f t="shared" si="55"/>
        <v>#VALUE!</v>
      </c>
      <c r="AJ158" s="25" t="e">
        <f t="shared" si="56"/>
        <v>#VALUE!</v>
      </c>
      <c r="AK158" s="25" t="e">
        <f t="shared" si="57"/>
        <v>#VALUE!</v>
      </c>
      <c r="AL158" s="12">
        <v>26.920000000000009</v>
      </c>
      <c r="AM158" s="12">
        <v>0</v>
      </c>
      <c r="AN158" s="26">
        <v>3.2766000000000002</v>
      </c>
      <c r="AO158" s="125">
        <f t="shared" si="58"/>
        <v>6.2871381126324552E-2</v>
      </c>
      <c r="AP158" s="126"/>
      <c r="AQ158" s="16">
        <v>0</v>
      </c>
      <c r="AT158" s="28">
        <v>0</v>
      </c>
      <c r="AU158" s="28">
        <v>0</v>
      </c>
      <c r="AW158" s="44" t="e">
        <f t="shared" si="59"/>
        <v>#VALUE!</v>
      </c>
    </row>
    <row r="159" spans="1:49" s="28" customFormat="1" hidden="1" x14ac:dyDescent="0.2">
      <c r="A159" s="16">
        <f>ROW()</f>
        <v>159</v>
      </c>
      <c r="B159" s="16" t="s">
        <v>243</v>
      </c>
      <c r="C159" s="16">
        <v>1387</v>
      </c>
      <c r="D159" s="122">
        <v>1.3095305412760812</v>
      </c>
      <c r="E159" s="123">
        <v>6.4417448376606873E-2</v>
      </c>
      <c r="F159" s="122">
        <f t="shared" si="40"/>
        <v>1.3739479896526881</v>
      </c>
      <c r="G159" s="122"/>
      <c r="H159" s="101" t="s">
        <v>4</v>
      </c>
      <c r="I159" s="16">
        <v>1</v>
      </c>
      <c r="J159" s="16" t="s">
        <v>225</v>
      </c>
      <c r="K159" s="124">
        <v>42773</v>
      </c>
      <c r="L159" s="16" t="s">
        <v>56</v>
      </c>
      <c r="M159" s="16" t="s">
        <v>171</v>
      </c>
      <c r="N159" s="16" t="s">
        <v>73</v>
      </c>
      <c r="O159" s="16" t="s">
        <v>58</v>
      </c>
      <c r="P159" s="19" t="str">
        <f t="shared" si="41"/>
        <v>CB1 17/18</v>
      </c>
      <c r="Q159" s="20">
        <f t="shared" si="42"/>
        <v>137.39479896526882</v>
      </c>
      <c r="R159" s="19">
        <v>122.6</v>
      </c>
      <c r="S159" s="19" t="e">
        <v>#N/A</v>
      </c>
      <c r="T159" s="19" t="e">
        <f t="shared" si="43"/>
        <v>#N/A</v>
      </c>
      <c r="U159" s="22" t="e">
        <f t="shared" si="44"/>
        <v>#N/A</v>
      </c>
      <c r="V159" s="22" t="str">
        <f t="shared" si="45"/>
        <v>NY</v>
      </c>
      <c r="W159" s="22" t="e">
        <f t="shared" si="46"/>
        <v>#VALUE!</v>
      </c>
      <c r="X159" s="19" t="str">
        <f t="shared" si="47"/>
        <v>CB117/18GS.7791</v>
      </c>
      <c r="Y159" s="19" t="str">
        <f t="shared" si="48"/>
        <v>GS.7791</v>
      </c>
      <c r="Z159" s="19" t="e">
        <v>#VALUE!</v>
      </c>
      <c r="AA159" s="19" t="e">
        <f t="shared" si="49"/>
        <v>#VALUE!</v>
      </c>
      <c r="AB159" s="22" t="e">
        <f t="shared" si="50"/>
        <v>#N/A</v>
      </c>
      <c r="AC159" s="23" t="e">
        <v>#VALUE!</v>
      </c>
      <c r="AD159" s="23" t="e">
        <f t="shared" si="51"/>
        <v>#VALUE!</v>
      </c>
      <c r="AE159" s="24" t="e">
        <f t="shared" si="52"/>
        <v>#N/A</v>
      </c>
      <c r="AF159" s="24" t="e">
        <v>#N/A</v>
      </c>
      <c r="AG159" s="24" t="e">
        <f t="shared" si="53"/>
        <v>#N/A</v>
      </c>
      <c r="AH159" s="24" t="e">
        <f t="shared" si="54"/>
        <v>#N/A</v>
      </c>
      <c r="AI159" s="25" t="e">
        <f t="shared" si="55"/>
        <v>#VALUE!</v>
      </c>
      <c r="AJ159" s="25" t="e">
        <f t="shared" si="56"/>
        <v>#VALUE!</v>
      </c>
      <c r="AK159" s="25" t="e">
        <f t="shared" si="57"/>
        <v>#VALUE!</v>
      </c>
      <c r="AL159" s="12">
        <v>27.192761535979347</v>
      </c>
      <c r="AM159" s="12">
        <v>0</v>
      </c>
      <c r="AN159" s="26">
        <v>3.2766000000000002</v>
      </c>
      <c r="AO159" s="125">
        <f t="shared" si="58"/>
        <v>6.3508412867972361E-2</v>
      </c>
      <c r="AP159" s="126"/>
      <c r="AQ159" s="16">
        <v>0</v>
      </c>
      <c r="AT159" s="28">
        <v>0</v>
      </c>
      <c r="AU159" s="28">
        <v>0</v>
      </c>
      <c r="AW159" s="44" t="e">
        <f t="shared" si="59"/>
        <v>#VALUE!</v>
      </c>
    </row>
    <row r="160" spans="1:49" s="28" customFormat="1" hidden="1" x14ac:dyDescent="0.2">
      <c r="A160" s="16">
        <f>ROW()</f>
        <v>160</v>
      </c>
      <c r="B160" s="16" t="s">
        <v>244</v>
      </c>
      <c r="C160" s="16">
        <v>438</v>
      </c>
      <c r="D160" s="122">
        <v>1.441008519028057</v>
      </c>
      <c r="E160" s="123">
        <v>6.5095296944486333E-2</v>
      </c>
      <c r="F160" s="122">
        <f t="shared" si="40"/>
        <v>1.5061038159725433</v>
      </c>
      <c r="G160" s="122"/>
      <c r="H160" s="101" t="s">
        <v>4</v>
      </c>
      <c r="I160" s="16">
        <v>1</v>
      </c>
      <c r="J160" s="16" t="s">
        <v>225</v>
      </c>
      <c r="K160" s="124">
        <v>42885</v>
      </c>
      <c r="L160" s="16" t="s">
        <v>56</v>
      </c>
      <c r="M160" s="16" t="s">
        <v>171</v>
      </c>
      <c r="N160" s="16" t="s">
        <v>73</v>
      </c>
      <c r="O160" s="16" t="s">
        <v>58</v>
      </c>
      <c r="P160" s="19" t="str">
        <f t="shared" si="41"/>
        <v>CB1 17/18</v>
      </c>
      <c r="Q160" s="20">
        <f t="shared" si="42"/>
        <v>150.61038159725433</v>
      </c>
      <c r="R160" s="19">
        <v>122.6</v>
      </c>
      <c r="S160" s="19" t="e">
        <v>#N/A</v>
      </c>
      <c r="T160" s="19" t="e">
        <f t="shared" si="43"/>
        <v>#N/A</v>
      </c>
      <c r="U160" s="22" t="e">
        <f t="shared" si="44"/>
        <v>#N/A</v>
      </c>
      <c r="V160" s="22" t="str">
        <f t="shared" si="45"/>
        <v>NY</v>
      </c>
      <c r="W160" s="22" t="e">
        <f t="shared" si="46"/>
        <v>#VALUE!</v>
      </c>
      <c r="X160" s="19" t="str">
        <f t="shared" si="47"/>
        <v>CB117/18GS.7796</v>
      </c>
      <c r="Y160" s="19" t="str">
        <f t="shared" si="48"/>
        <v>GS.7796</v>
      </c>
      <c r="Z160" s="19" t="e">
        <v>#VALUE!</v>
      </c>
      <c r="AA160" s="19" t="e">
        <f t="shared" si="49"/>
        <v>#VALUE!</v>
      </c>
      <c r="AB160" s="22" t="e">
        <f t="shared" si="50"/>
        <v>#N/A</v>
      </c>
      <c r="AC160" s="23" t="e">
        <v>#VALUE!</v>
      </c>
      <c r="AD160" s="23" t="e">
        <f t="shared" si="51"/>
        <v>#VALUE!</v>
      </c>
      <c r="AE160" s="24" t="e">
        <f t="shared" si="52"/>
        <v>#N/A</v>
      </c>
      <c r="AF160" s="24" t="e">
        <v>#N/A</v>
      </c>
      <c r="AG160" s="24" t="e">
        <f t="shared" si="53"/>
        <v>#N/A</v>
      </c>
      <c r="AH160" s="24" t="e">
        <f t="shared" si="54"/>
        <v>#N/A</v>
      </c>
      <c r="AI160" s="25" t="e">
        <f t="shared" si="55"/>
        <v>#VALUE!</v>
      </c>
      <c r="AJ160" s="25" t="e">
        <f t="shared" si="56"/>
        <v>#VALUE!</v>
      </c>
      <c r="AK160" s="25" t="e">
        <f t="shared" si="57"/>
        <v>#VALUE!</v>
      </c>
      <c r="AL160" s="12">
        <v>27.478904109589042</v>
      </c>
      <c r="AM160" s="12">
        <v>0</v>
      </c>
      <c r="AN160" s="26">
        <v>3.2766000000000002</v>
      </c>
      <c r="AO160" s="125">
        <f t="shared" si="58"/>
        <v>6.4176695884387E-2</v>
      </c>
      <c r="AP160" s="126"/>
      <c r="AQ160" s="16">
        <v>0</v>
      </c>
      <c r="AT160" s="28">
        <v>0</v>
      </c>
      <c r="AU160" s="28">
        <v>0</v>
      </c>
      <c r="AW160" s="44" t="e">
        <f t="shared" si="59"/>
        <v>#VALUE!</v>
      </c>
    </row>
    <row r="161" spans="1:49" s="28" customFormat="1" hidden="1" x14ac:dyDescent="0.2">
      <c r="A161" s="16">
        <f>ROW()</f>
        <v>161</v>
      </c>
      <c r="B161" s="16" t="s">
        <v>245</v>
      </c>
      <c r="C161" s="16">
        <v>579</v>
      </c>
      <c r="D161" s="122">
        <v>1.4355481587746348</v>
      </c>
      <c r="E161" s="123">
        <v>6.3771298402474044E-2</v>
      </c>
      <c r="F161" s="122">
        <f t="shared" si="40"/>
        <v>1.4993194571771089</v>
      </c>
      <c r="G161" s="122"/>
      <c r="H161" s="101" t="s">
        <v>4</v>
      </c>
      <c r="I161" s="16">
        <v>1</v>
      </c>
      <c r="J161" s="16" t="s">
        <v>225</v>
      </c>
      <c r="K161" s="124">
        <v>42885</v>
      </c>
      <c r="L161" s="16" t="s">
        <v>56</v>
      </c>
      <c r="M161" s="16" t="s">
        <v>171</v>
      </c>
      <c r="N161" s="16" t="s">
        <v>73</v>
      </c>
      <c r="O161" s="16" t="s">
        <v>58</v>
      </c>
      <c r="P161" s="19" t="str">
        <f t="shared" si="41"/>
        <v>CB1 17/18</v>
      </c>
      <c r="Q161" s="20">
        <f t="shared" si="42"/>
        <v>149.9319457177109</v>
      </c>
      <c r="R161" s="19">
        <v>122.6</v>
      </c>
      <c r="S161" s="19" t="e">
        <v>#N/A</v>
      </c>
      <c r="T161" s="19" t="e">
        <f t="shared" si="43"/>
        <v>#N/A</v>
      </c>
      <c r="U161" s="22" t="e">
        <f t="shared" si="44"/>
        <v>#N/A</v>
      </c>
      <c r="V161" s="22" t="str">
        <f t="shared" si="45"/>
        <v>NY</v>
      </c>
      <c r="W161" s="22" t="e">
        <f t="shared" si="46"/>
        <v>#VALUE!</v>
      </c>
      <c r="X161" s="19" t="str">
        <f t="shared" si="47"/>
        <v>CB117/18GS.7826</v>
      </c>
      <c r="Y161" s="19" t="str">
        <f t="shared" si="48"/>
        <v>GS.7826</v>
      </c>
      <c r="Z161" s="19" t="e">
        <v>#VALUE!</v>
      </c>
      <c r="AA161" s="19" t="e">
        <f t="shared" si="49"/>
        <v>#VALUE!</v>
      </c>
      <c r="AB161" s="22" t="e">
        <f t="shared" si="50"/>
        <v>#N/A</v>
      </c>
      <c r="AC161" s="23" t="e">
        <v>#VALUE!</v>
      </c>
      <c r="AD161" s="23" t="e">
        <f t="shared" si="51"/>
        <v>#VALUE!</v>
      </c>
      <c r="AE161" s="24" t="e">
        <f t="shared" si="52"/>
        <v>#N/A</v>
      </c>
      <c r="AF161" s="24" t="e">
        <v>#N/A</v>
      </c>
      <c r="AG161" s="24" t="e">
        <f t="shared" si="53"/>
        <v>#N/A</v>
      </c>
      <c r="AH161" s="24" t="e">
        <f t="shared" si="54"/>
        <v>#N/A</v>
      </c>
      <c r="AI161" s="25" t="e">
        <f t="shared" si="55"/>
        <v>#VALUE!</v>
      </c>
      <c r="AJ161" s="25" t="e">
        <f t="shared" si="56"/>
        <v>#VALUE!</v>
      </c>
      <c r="AK161" s="25" t="e">
        <f t="shared" si="57"/>
        <v>#VALUE!</v>
      </c>
      <c r="AL161" s="12">
        <v>26.920000000000009</v>
      </c>
      <c r="AM161" s="12">
        <v>0</v>
      </c>
      <c r="AN161" s="26">
        <v>3.2766000000000002</v>
      </c>
      <c r="AO161" s="125">
        <f t="shared" si="58"/>
        <v>6.2871381126324552E-2</v>
      </c>
      <c r="AP161" s="126"/>
      <c r="AQ161" s="16">
        <v>0</v>
      </c>
      <c r="AT161" s="28">
        <v>0</v>
      </c>
      <c r="AU161" s="28">
        <v>0</v>
      </c>
      <c r="AW161" s="44" t="e">
        <f t="shared" si="59"/>
        <v>#VALUE!</v>
      </c>
    </row>
    <row r="162" spans="1:49" s="28" customFormat="1" hidden="1" x14ac:dyDescent="0.2">
      <c r="A162" s="16">
        <f>ROW()</f>
        <v>162</v>
      </c>
      <c r="B162" s="16" t="s">
        <v>246</v>
      </c>
      <c r="C162" s="16">
        <f>342+40</f>
        <v>382</v>
      </c>
      <c r="D162" s="122">
        <v>1.2260373854438851</v>
      </c>
      <c r="E162" s="123">
        <v>6.0088867627777383E-2</v>
      </c>
      <c r="F162" s="122">
        <f t="shared" si="40"/>
        <v>1.2861262530716624</v>
      </c>
      <c r="G162" s="122"/>
      <c r="H162" s="101" t="s">
        <v>4</v>
      </c>
      <c r="I162" s="16">
        <v>1</v>
      </c>
      <c r="J162" s="16" t="s">
        <v>192</v>
      </c>
      <c r="K162" s="124">
        <v>42657</v>
      </c>
      <c r="L162" s="16" t="s">
        <v>56</v>
      </c>
      <c r="M162" s="16" t="s">
        <v>171</v>
      </c>
      <c r="N162" s="16" t="s">
        <v>73</v>
      </c>
      <c r="O162" s="16" t="s">
        <v>58</v>
      </c>
      <c r="P162" s="19" t="str">
        <f t="shared" si="41"/>
        <v>CB1 17/18</v>
      </c>
      <c r="Q162" s="20">
        <f t="shared" si="42"/>
        <v>128.61262530716624</v>
      </c>
      <c r="R162" s="19">
        <v>122.6</v>
      </c>
      <c r="S162" s="19" t="e">
        <v>#N/A</v>
      </c>
      <c r="T162" s="19" t="e">
        <f t="shared" si="43"/>
        <v>#N/A</v>
      </c>
      <c r="U162" s="22" t="e">
        <f t="shared" si="44"/>
        <v>#N/A</v>
      </c>
      <c r="V162" s="22" t="str">
        <f t="shared" si="45"/>
        <v>NY</v>
      </c>
      <c r="W162" s="22" t="e">
        <f t="shared" si="46"/>
        <v>#VALUE!</v>
      </c>
      <c r="X162" s="19" t="str">
        <f t="shared" si="47"/>
        <v>CB117/18GS.7878</v>
      </c>
      <c r="Y162" s="19" t="str">
        <f t="shared" si="48"/>
        <v>GS.7878</v>
      </c>
      <c r="Z162" s="19" t="e">
        <v>#VALUE!</v>
      </c>
      <c r="AA162" s="19" t="e">
        <f t="shared" si="49"/>
        <v>#VALUE!</v>
      </c>
      <c r="AB162" s="22" t="e">
        <f t="shared" si="50"/>
        <v>#N/A</v>
      </c>
      <c r="AC162" s="23" t="e">
        <v>#VALUE!</v>
      </c>
      <c r="AD162" s="23" t="e">
        <f t="shared" si="51"/>
        <v>#VALUE!</v>
      </c>
      <c r="AE162" s="24" t="e">
        <f t="shared" si="52"/>
        <v>#N/A</v>
      </c>
      <c r="AF162" s="24" t="e">
        <v>#N/A</v>
      </c>
      <c r="AG162" s="24" t="e">
        <f t="shared" si="53"/>
        <v>#N/A</v>
      </c>
      <c r="AH162" s="24" t="e">
        <f t="shared" si="54"/>
        <v>#N/A</v>
      </c>
      <c r="AI162" s="25" t="e">
        <f t="shared" si="55"/>
        <v>#VALUE!</v>
      </c>
      <c r="AJ162" s="25" t="e">
        <f t="shared" si="56"/>
        <v>#VALUE!</v>
      </c>
      <c r="AK162" s="25" t="e">
        <f t="shared" si="57"/>
        <v>#VALUE!</v>
      </c>
      <c r="AL162" s="12">
        <v>25.365522689075629</v>
      </c>
      <c r="AM162" s="12">
        <v>0</v>
      </c>
      <c r="AN162" s="26">
        <v>3.2766000000000002</v>
      </c>
      <c r="AO162" s="125">
        <f t="shared" si="58"/>
        <v>5.9240915470033656E-2</v>
      </c>
      <c r="AP162" s="126"/>
      <c r="AQ162" s="16">
        <v>0</v>
      </c>
      <c r="AT162" s="28">
        <v>0</v>
      </c>
      <c r="AU162" s="28">
        <v>0</v>
      </c>
      <c r="AW162" s="44" t="e">
        <f t="shared" si="59"/>
        <v>#VALUE!</v>
      </c>
    </row>
    <row r="163" spans="1:49" s="28" customFormat="1" hidden="1" x14ac:dyDescent="0.2">
      <c r="A163" s="16">
        <f>ROW()</f>
        <v>163</v>
      </c>
      <c r="B163" s="16" t="s">
        <v>247</v>
      </c>
      <c r="C163" s="16">
        <v>679</v>
      </c>
      <c r="D163" s="122">
        <v>1.4327903210804074</v>
      </c>
      <c r="E163" s="123">
        <v>6.3771298402474044E-2</v>
      </c>
      <c r="F163" s="122">
        <f t="shared" si="40"/>
        <v>1.4965616194828815</v>
      </c>
      <c r="G163" s="122"/>
      <c r="H163" s="101" t="s">
        <v>4</v>
      </c>
      <c r="I163" s="16">
        <v>1</v>
      </c>
      <c r="J163" s="16" t="s">
        <v>225</v>
      </c>
      <c r="K163" s="124">
        <v>42870</v>
      </c>
      <c r="L163" s="16" t="s">
        <v>56</v>
      </c>
      <c r="M163" s="16" t="s">
        <v>171</v>
      </c>
      <c r="N163" s="16" t="s">
        <v>73</v>
      </c>
      <c r="O163" s="16" t="s">
        <v>58</v>
      </c>
      <c r="P163" s="19" t="str">
        <f t="shared" si="41"/>
        <v>CB1 17/18</v>
      </c>
      <c r="Q163" s="20">
        <f t="shared" si="42"/>
        <v>149.65616194828814</v>
      </c>
      <c r="R163" s="19">
        <v>122.6</v>
      </c>
      <c r="S163" s="19" t="e">
        <v>#N/A</v>
      </c>
      <c r="T163" s="19" t="e">
        <f t="shared" si="43"/>
        <v>#N/A</v>
      </c>
      <c r="U163" s="22" t="e">
        <f t="shared" si="44"/>
        <v>#N/A</v>
      </c>
      <c r="V163" s="22" t="str">
        <f t="shared" si="45"/>
        <v>NY</v>
      </c>
      <c r="W163" s="22" t="e">
        <f t="shared" si="46"/>
        <v>#VALUE!</v>
      </c>
      <c r="X163" s="19" t="str">
        <f t="shared" si="47"/>
        <v>CB117/18GS.7882</v>
      </c>
      <c r="Y163" s="19" t="str">
        <f t="shared" si="48"/>
        <v>GS.7882</v>
      </c>
      <c r="Z163" s="19" t="e">
        <v>#VALUE!</v>
      </c>
      <c r="AA163" s="19" t="e">
        <f t="shared" si="49"/>
        <v>#VALUE!</v>
      </c>
      <c r="AB163" s="22" t="e">
        <f t="shared" si="50"/>
        <v>#N/A</v>
      </c>
      <c r="AC163" s="23" t="e">
        <v>#VALUE!</v>
      </c>
      <c r="AD163" s="23" t="e">
        <f t="shared" si="51"/>
        <v>#VALUE!</v>
      </c>
      <c r="AE163" s="24" t="e">
        <f t="shared" si="52"/>
        <v>#N/A</v>
      </c>
      <c r="AF163" s="24" t="e">
        <v>#N/A</v>
      </c>
      <c r="AG163" s="24" t="e">
        <f t="shared" si="53"/>
        <v>#N/A</v>
      </c>
      <c r="AH163" s="24" t="e">
        <f t="shared" si="54"/>
        <v>#N/A</v>
      </c>
      <c r="AI163" s="25" t="e">
        <f t="shared" si="55"/>
        <v>#VALUE!</v>
      </c>
      <c r="AJ163" s="25" t="e">
        <f t="shared" si="56"/>
        <v>#VALUE!</v>
      </c>
      <c r="AK163" s="25" t="e">
        <f t="shared" si="57"/>
        <v>#VALUE!</v>
      </c>
      <c r="AL163" s="12">
        <v>26.920000000000009</v>
      </c>
      <c r="AM163" s="12">
        <v>0</v>
      </c>
      <c r="AN163" s="26">
        <v>3.2766000000000002</v>
      </c>
      <c r="AO163" s="125">
        <f t="shared" si="58"/>
        <v>6.2871381126324552E-2</v>
      </c>
      <c r="AP163" s="126"/>
      <c r="AQ163" s="16">
        <v>0</v>
      </c>
      <c r="AT163" s="28">
        <v>0</v>
      </c>
      <c r="AU163" s="28">
        <v>0</v>
      </c>
      <c r="AW163" s="44" t="e">
        <f t="shared" si="59"/>
        <v>#VALUE!</v>
      </c>
    </row>
    <row r="164" spans="1:49" s="28" customFormat="1" hidden="1" x14ac:dyDescent="0.2">
      <c r="A164" s="16">
        <f>ROW()</f>
        <v>164</v>
      </c>
      <c r="B164" s="16" t="s">
        <v>248</v>
      </c>
      <c r="C164" s="16">
        <v>1026</v>
      </c>
      <c r="D164" s="122">
        <v>1.4323057382675575</v>
      </c>
      <c r="E164" s="123">
        <v>6.4418467443434643E-2</v>
      </c>
      <c r="F164" s="122">
        <f t="shared" si="40"/>
        <v>1.4967242057109922</v>
      </c>
      <c r="G164" s="122"/>
      <c r="H164" s="101" t="s">
        <v>4</v>
      </c>
      <c r="I164" s="16">
        <v>1</v>
      </c>
      <c r="J164" s="16" t="s">
        <v>225</v>
      </c>
      <c r="K164" s="124">
        <v>42885</v>
      </c>
      <c r="L164" s="16" t="s">
        <v>56</v>
      </c>
      <c r="M164" s="16" t="s">
        <v>171</v>
      </c>
      <c r="N164" s="16" t="s">
        <v>73</v>
      </c>
      <c r="O164" s="16" t="s">
        <v>58</v>
      </c>
      <c r="P164" s="19" t="str">
        <f t="shared" si="41"/>
        <v>CB1 17/18</v>
      </c>
      <c r="Q164" s="20">
        <f t="shared" si="42"/>
        <v>149.67242057109922</v>
      </c>
      <c r="R164" s="19">
        <v>122.6</v>
      </c>
      <c r="S164" s="19" t="e">
        <v>#N/A</v>
      </c>
      <c r="T164" s="19" t="e">
        <f t="shared" si="43"/>
        <v>#N/A</v>
      </c>
      <c r="U164" s="22" t="e">
        <f t="shared" si="44"/>
        <v>#N/A</v>
      </c>
      <c r="V164" s="22" t="str">
        <f t="shared" si="45"/>
        <v>NY</v>
      </c>
      <c r="W164" s="22" t="e">
        <f t="shared" si="46"/>
        <v>#VALUE!</v>
      </c>
      <c r="X164" s="19" t="str">
        <f t="shared" si="47"/>
        <v>CB117/18GS.7885</v>
      </c>
      <c r="Y164" s="19" t="str">
        <f t="shared" si="48"/>
        <v>GS.7885</v>
      </c>
      <c r="Z164" s="19" t="e">
        <v>#VALUE!</v>
      </c>
      <c r="AA164" s="19" t="e">
        <f t="shared" si="49"/>
        <v>#VALUE!</v>
      </c>
      <c r="AB164" s="22" t="e">
        <f t="shared" si="50"/>
        <v>#N/A</v>
      </c>
      <c r="AC164" s="23" t="e">
        <v>#VALUE!</v>
      </c>
      <c r="AD164" s="23" t="e">
        <f t="shared" si="51"/>
        <v>#VALUE!</v>
      </c>
      <c r="AE164" s="24" t="e">
        <f t="shared" si="52"/>
        <v>#N/A</v>
      </c>
      <c r="AF164" s="24" t="e">
        <v>#N/A</v>
      </c>
      <c r="AG164" s="24" t="e">
        <f t="shared" si="53"/>
        <v>#N/A</v>
      </c>
      <c r="AH164" s="24" t="e">
        <f t="shared" si="54"/>
        <v>#N/A</v>
      </c>
      <c r="AI164" s="25" t="e">
        <f t="shared" si="55"/>
        <v>#VALUE!</v>
      </c>
      <c r="AJ164" s="25" t="e">
        <f t="shared" si="56"/>
        <v>#VALUE!</v>
      </c>
      <c r="AK164" s="25" t="e">
        <f t="shared" si="57"/>
        <v>#VALUE!</v>
      </c>
      <c r="AL164" s="12">
        <v>27.193191718203817</v>
      </c>
      <c r="AM164" s="12">
        <v>0</v>
      </c>
      <c r="AN164" s="26">
        <v>3.2766000000000002</v>
      </c>
      <c r="AO164" s="125">
        <f t="shared" si="58"/>
        <v>6.3509417554101166E-2</v>
      </c>
      <c r="AP164" s="126"/>
      <c r="AQ164" s="16">
        <v>0</v>
      </c>
      <c r="AT164" s="28">
        <v>0</v>
      </c>
      <c r="AU164" s="28">
        <v>0</v>
      </c>
      <c r="AW164" s="44" t="e">
        <f t="shared" si="59"/>
        <v>#VALUE!</v>
      </c>
    </row>
    <row r="165" spans="1:49" s="28" customFormat="1" hidden="1" x14ac:dyDescent="0.2">
      <c r="A165" s="16">
        <f>ROW()</f>
        <v>165</v>
      </c>
      <c r="B165" s="16" t="s">
        <v>249</v>
      </c>
      <c r="C165" s="16">
        <v>971</v>
      </c>
      <c r="D165" s="122">
        <v>1.3992657704474036</v>
      </c>
      <c r="E165" s="123">
        <v>6.4001954708057918E-2</v>
      </c>
      <c r="F165" s="122">
        <f t="shared" si="40"/>
        <v>1.4632677251554616</v>
      </c>
      <c r="G165" s="122"/>
      <c r="H165" s="101" t="s">
        <v>4</v>
      </c>
      <c r="I165" s="16">
        <v>1</v>
      </c>
      <c r="J165" s="16" t="s">
        <v>170</v>
      </c>
      <c r="K165" s="124">
        <v>42787</v>
      </c>
      <c r="L165" s="16" t="s">
        <v>56</v>
      </c>
      <c r="M165" s="16" t="s">
        <v>171</v>
      </c>
      <c r="N165" s="16" t="s">
        <v>73</v>
      </c>
      <c r="O165" s="16" t="s">
        <v>58</v>
      </c>
      <c r="P165" s="19" t="str">
        <f t="shared" si="41"/>
        <v>CB1 17/18</v>
      </c>
      <c r="Q165" s="20">
        <f t="shared" si="42"/>
        <v>146.32677251554617</v>
      </c>
      <c r="R165" s="19">
        <v>122.6</v>
      </c>
      <c r="S165" s="19" t="e">
        <v>#N/A</v>
      </c>
      <c r="T165" s="19" t="e">
        <f t="shared" si="43"/>
        <v>#N/A</v>
      </c>
      <c r="U165" s="22" t="e">
        <f t="shared" si="44"/>
        <v>#N/A</v>
      </c>
      <c r="V165" s="22" t="str">
        <f t="shared" si="45"/>
        <v>NY</v>
      </c>
      <c r="W165" s="22" t="e">
        <f t="shared" si="46"/>
        <v>#VALUE!</v>
      </c>
      <c r="X165" s="19" t="str">
        <f t="shared" si="47"/>
        <v>CB117/18GS.7903</v>
      </c>
      <c r="Y165" s="19" t="str">
        <f t="shared" si="48"/>
        <v>GS.7903</v>
      </c>
      <c r="Z165" s="19" t="e">
        <v>#VALUE!</v>
      </c>
      <c r="AA165" s="19" t="e">
        <f t="shared" si="49"/>
        <v>#VALUE!</v>
      </c>
      <c r="AB165" s="22" t="e">
        <f t="shared" si="50"/>
        <v>#N/A</v>
      </c>
      <c r="AC165" s="23" t="e">
        <v>#VALUE!</v>
      </c>
      <c r="AD165" s="23" t="e">
        <f t="shared" si="51"/>
        <v>#VALUE!</v>
      </c>
      <c r="AE165" s="24" t="e">
        <f t="shared" si="52"/>
        <v>#N/A</v>
      </c>
      <c r="AF165" s="24" t="e">
        <v>#N/A</v>
      </c>
      <c r="AG165" s="24" t="e">
        <f t="shared" si="53"/>
        <v>#N/A</v>
      </c>
      <c r="AH165" s="24" t="e">
        <f t="shared" si="54"/>
        <v>#N/A</v>
      </c>
      <c r="AI165" s="25" t="e">
        <f t="shared" si="55"/>
        <v>#VALUE!</v>
      </c>
      <c r="AJ165" s="25" t="e">
        <f t="shared" si="56"/>
        <v>#VALUE!</v>
      </c>
      <c r="AK165" s="25" t="e">
        <f t="shared" si="57"/>
        <v>#VALUE!</v>
      </c>
      <c r="AL165" s="12">
        <v>27.017367748530543</v>
      </c>
      <c r="AM165" s="12">
        <v>0</v>
      </c>
      <c r="AN165" s="26">
        <v>3.2766000000000002</v>
      </c>
      <c r="AO165" s="125">
        <f t="shared" si="58"/>
        <v>6.3098782494351136E-2</v>
      </c>
      <c r="AP165" s="126"/>
      <c r="AQ165" s="16">
        <v>0</v>
      </c>
      <c r="AT165" s="28">
        <v>0</v>
      </c>
      <c r="AU165" s="28">
        <v>0</v>
      </c>
      <c r="AW165" s="44" t="e">
        <f t="shared" si="59"/>
        <v>#VALUE!</v>
      </c>
    </row>
    <row r="166" spans="1:49" s="28" customFormat="1" hidden="1" x14ac:dyDescent="0.2">
      <c r="A166" s="16">
        <f>ROW()</f>
        <v>166</v>
      </c>
      <c r="B166" s="16" t="s">
        <v>250</v>
      </c>
      <c r="C166" s="16">
        <v>651</v>
      </c>
      <c r="D166" s="122">
        <v>1.5164934492971347</v>
      </c>
      <c r="E166" s="123">
        <v>4.0769095301135878E-2</v>
      </c>
      <c r="F166" s="122">
        <f t="shared" si="40"/>
        <v>1.5572625445982706</v>
      </c>
      <c r="G166" s="122"/>
      <c r="H166" s="101" t="s">
        <v>4</v>
      </c>
      <c r="I166" s="16">
        <v>1</v>
      </c>
      <c r="J166" s="16" t="s">
        <v>170</v>
      </c>
      <c r="K166" s="124">
        <v>42699</v>
      </c>
      <c r="L166" s="16" t="s">
        <v>56</v>
      </c>
      <c r="M166" s="16" t="s">
        <v>171</v>
      </c>
      <c r="N166" s="16" t="s">
        <v>73</v>
      </c>
      <c r="O166" s="16" t="s">
        <v>58</v>
      </c>
      <c r="P166" s="19" t="str">
        <f t="shared" si="41"/>
        <v>CB1 17/18</v>
      </c>
      <c r="Q166" s="20">
        <f t="shared" si="42"/>
        <v>155.72625445982706</v>
      </c>
      <c r="R166" s="19">
        <v>122.6</v>
      </c>
      <c r="S166" s="19" t="e">
        <v>#N/A</v>
      </c>
      <c r="T166" s="19" t="e">
        <f t="shared" si="43"/>
        <v>#N/A</v>
      </c>
      <c r="U166" s="22" t="e">
        <f t="shared" si="44"/>
        <v>#N/A</v>
      </c>
      <c r="V166" s="22" t="str">
        <f t="shared" si="45"/>
        <v>NY</v>
      </c>
      <c r="W166" s="22" t="e">
        <f t="shared" si="46"/>
        <v>#VALUE!</v>
      </c>
      <c r="X166" s="19" t="str">
        <f t="shared" si="47"/>
        <v>CB117/18GS.7941</v>
      </c>
      <c r="Y166" s="19" t="str">
        <f t="shared" si="48"/>
        <v>GS.7941</v>
      </c>
      <c r="Z166" s="19" t="e">
        <v>#VALUE!</v>
      </c>
      <c r="AA166" s="19" t="e">
        <f t="shared" si="49"/>
        <v>#VALUE!</v>
      </c>
      <c r="AB166" s="22" t="e">
        <f t="shared" si="50"/>
        <v>#N/A</v>
      </c>
      <c r="AC166" s="23" t="e">
        <v>#VALUE!</v>
      </c>
      <c r="AD166" s="23" t="e">
        <f t="shared" si="51"/>
        <v>#VALUE!</v>
      </c>
      <c r="AE166" s="24" t="e">
        <f t="shared" si="52"/>
        <v>#N/A</v>
      </c>
      <c r="AF166" s="24" t="e">
        <v>#N/A</v>
      </c>
      <c r="AG166" s="24" t="e">
        <f t="shared" si="53"/>
        <v>#N/A</v>
      </c>
      <c r="AH166" s="24" t="e">
        <f t="shared" si="54"/>
        <v>#N/A</v>
      </c>
      <c r="AI166" s="25" t="e">
        <f t="shared" si="55"/>
        <v>#VALUE!</v>
      </c>
      <c r="AJ166" s="25" t="e">
        <f t="shared" si="56"/>
        <v>#VALUE!</v>
      </c>
      <c r="AK166" s="25" t="e">
        <f t="shared" si="57"/>
        <v>#VALUE!</v>
      </c>
      <c r="AL166" s="12">
        <v>17.209999999999997</v>
      </c>
      <c r="AM166" s="12">
        <v>0</v>
      </c>
      <c r="AN166" s="26">
        <v>3.2766000000000002</v>
      </c>
      <c r="AO166" s="125">
        <f t="shared" si="58"/>
        <v>4.0193776715603466E-2</v>
      </c>
      <c r="AP166" s="126"/>
      <c r="AQ166" s="16">
        <v>0</v>
      </c>
      <c r="AT166" s="28">
        <v>0</v>
      </c>
      <c r="AU166" s="28">
        <v>0</v>
      </c>
      <c r="AW166" s="44" t="e">
        <f t="shared" si="59"/>
        <v>#VALUE!</v>
      </c>
    </row>
    <row r="167" spans="1:49" s="28" customFormat="1" hidden="1" x14ac:dyDescent="0.2">
      <c r="A167" s="16">
        <f>ROW()</f>
        <v>167</v>
      </c>
      <c r="B167" s="16" t="s">
        <v>251</v>
      </c>
      <c r="C167" s="16">
        <v>0</v>
      </c>
      <c r="D167" s="122">
        <v>1.1667764743377447</v>
      </c>
      <c r="E167" s="123">
        <v>5.0729364563228317E-2</v>
      </c>
      <c r="F167" s="122">
        <f t="shared" si="40"/>
        <v>1.217505838900973</v>
      </c>
      <c r="G167" s="122"/>
      <c r="H167" s="101" t="s">
        <v>4</v>
      </c>
      <c r="I167" s="16">
        <v>1</v>
      </c>
      <c r="J167" s="16" t="s">
        <v>188</v>
      </c>
      <c r="K167" s="124">
        <v>42698</v>
      </c>
      <c r="L167" s="16" t="s">
        <v>56</v>
      </c>
      <c r="M167" s="16" t="s">
        <v>171</v>
      </c>
      <c r="N167" s="16" t="s">
        <v>73</v>
      </c>
      <c r="O167" s="16" t="s">
        <v>58</v>
      </c>
      <c r="P167" s="19" t="str">
        <f t="shared" si="41"/>
        <v>CB1 17/18</v>
      </c>
      <c r="Q167" s="20">
        <f t="shared" si="42"/>
        <v>121.7505838900973</v>
      </c>
      <c r="R167" s="19">
        <v>122.6</v>
      </c>
      <c r="S167" s="19" t="e">
        <v>#N/A</v>
      </c>
      <c r="T167" s="19" t="e">
        <f t="shared" si="43"/>
        <v>#N/A</v>
      </c>
      <c r="U167" s="22" t="e">
        <f t="shared" si="44"/>
        <v>#N/A</v>
      </c>
      <c r="V167" s="22" t="str">
        <f t="shared" si="45"/>
        <v>NY</v>
      </c>
      <c r="W167" s="22" t="e">
        <f t="shared" si="46"/>
        <v>#VALUE!</v>
      </c>
      <c r="X167" s="19" t="str">
        <f t="shared" si="47"/>
        <v>CB117/18GS.7944</v>
      </c>
      <c r="Y167" s="19" t="str">
        <f t="shared" si="48"/>
        <v>GS.7944</v>
      </c>
      <c r="Z167" s="19" t="e">
        <v>#VALUE!</v>
      </c>
      <c r="AA167" s="19" t="e">
        <f t="shared" si="49"/>
        <v>#VALUE!</v>
      </c>
      <c r="AB167" s="22" t="e">
        <f t="shared" si="50"/>
        <v>#N/A</v>
      </c>
      <c r="AC167" s="23" t="e">
        <v>#VALUE!</v>
      </c>
      <c r="AD167" s="23" t="e">
        <f t="shared" si="51"/>
        <v>#VALUE!</v>
      </c>
      <c r="AE167" s="24" t="e">
        <f t="shared" si="52"/>
        <v>#N/A</v>
      </c>
      <c r="AF167" s="24" t="e">
        <v>#N/A</v>
      </c>
      <c r="AG167" s="24" t="e">
        <f t="shared" si="53"/>
        <v>#N/A</v>
      </c>
      <c r="AH167" s="24" t="e">
        <f t="shared" si="54"/>
        <v>#N/A</v>
      </c>
      <c r="AI167" s="25" t="e">
        <f t="shared" si="55"/>
        <v>#VALUE!</v>
      </c>
      <c r="AJ167" s="25" t="e">
        <f t="shared" si="56"/>
        <v>#VALUE!</v>
      </c>
      <c r="AK167" s="25" t="e">
        <f t="shared" si="57"/>
        <v>#VALUE!</v>
      </c>
      <c r="AL167" s="12">
        <v>21.41456310679612</v>
      </c>
      <c r="AM167" s="12">
        <v>0</v>
      </c>
      <c r="AN167" s="26">
        <v>3.2766000000000002</v>
      </c>
      <c r="AO167" s="125">
        <f t="shared" si="58"/>
        <v>5.0013490294989117E-2</v>
      </c>
      <c r="AP167" s="126"/>
      <c r="AQ167" s="16">
        <v>0</v>
      </c>
      <c r="AT167" s="28">
        <v>0</v>
      </c>
      <c r="AU167" s="28">
        <v>0</v>
      </c>
      <c r="AW167" s="44" t="e">
        <f t="shared" si="59"/>
        <v>#VALUE!</v>
      </c>
    </row>
    <row r="168" spans="1:49" s="28" customFormat="1" hidden="1" x14ac:dyDescent="0.2">
      <c r="A168" s="16">
        <f>ROW()</f>
        <v>168</v>
      </c>
      <c r="B168" s="16" t="s">
        <v>252</v>
      </c>
      <c r="C168" s="16">
        <v>616</v>
      </c>
      <c r="D168" s="122">
        <v>1.5216272858126862</v>
      </c>
      <c r="E168" s="123">
        <v>6.3585243161530206E-2</v>
      </c>
      <c r="F168" s="122">
        <f t="shared" si="40"/>
        <v>1.5852125289742165</v>
      </c>
      <c r="G168" s="122"/>
      <c r="H168" s="101" t="s">
        <v>4</v>
      </c>
      <c r="I168" s="16">
        <v>1</v>
      </c>
      <c r="J168" s="16" t="s">
        <v>192</v>
      </c>
      <c r="K168" s="124">
        <v>42745</v>
      </c>
      <c r="L168" s="16" t="s">
        <v>56</v>
      </c>
      <c r="M168" s="16" t="s">
        <v>171</v>
      </c>
      <c r="N168" s="16" t="s">
        <v>73</v>
      </c>
      <c r="O168" s="16" t="s">
        <v>58</v>
      </c>
      <c r="P168" s="19" t="str">
        <f t="shared" si="41"/>
        <v>CB1 17/18</v>
      </c>
      <c r="Q168" s="20">
        <f t="shared" si="42"/>
        <v>158.52125289742165</v>
      </c>
      <c r="R168" s="19">
        <v>122.6</v>
      </c>
      <c r="S168" s="19" t="e">
        <v>#N/A</v>
      </c>
      <c r="T168" s="19" t="e">
        <f t="shared" si="43"/>
        <v>#N/A</v>
      </c>
      <c r="U168" s="22" t="e">
        <f t="shared" si="44"/>
        <v>#N/A</v>
      </c>
      <c r="V168" s="22" t="str">
        <f t="shared" si="45"/>
        <v>NY</v>
      </c>
      <c r="W168" s="22" t="e">
        <f t="shared" si="46"/>
        <v>#VALUE!</v>
      </c>
      <c r="X168" s="19" t="str">
        <f t="shared" si="47"/>
        <v>CB117/18GS.7959</v>
      </c>
      <c r="Y168" s="19" t="str">
        <f t="shared" si="48"/>
        <v>GS.7959</v>
      </c>
      <c r="Z168" s="19" t="e">
        <v>#VALUE!</v>
      </c>
      <c r="AA168" s="19" t="e">
        <f t="shared" si="49"/>
        <v>#VALUE!</v>
      </c>
      <c r="AB168" s="22" t="e">
        <f t="shared" si="50"/>
        <v>#N/A</v>
      </c>
      <c r="AC168" s="23" t="e">
        <v>#VALUE!</v>
      </c>
      <c r="AD168" s="23" t="e">
        <f t="shared" si="51"/>
        <v>#VALUE!</v>
      </c>
      <c r="AE168" s="24" t="e">
        <f t="shared" si="52"/>
        <v>#N/A</v>
      </c>
      <c r="AF168" s="24" t="e">
        <v>#N/A</v>
      </c>
      <c r="AG168" s="24" t="e">
        <f t="shared" si="53"/>
        <v>#N/A</v>
      </c>
      <c r="AH168" s="24" t="e">
        <f t="shared" si="54"/>
        <v>#N/A</v>
      </c>
      <c r="AI168" s="25" t="e">
        <f t="shared" si="55"/>
        <v>#VALUE!</v>
      </c>
      <c r="AJ168" s="25" t="e">
        <f t="shared" si="56"/>
        <v>#VALUE!</v>
      </c>
      <c r="AK168" s="25" t="e">
        <f t="shared" si="57"/>
        <v>#VALUE!</v>
      </c>
      <c r="AL168" s="12">
        <v>26.841459854014609</v>
      </c>
      <c r="AM168" s="12">
        <v>0</v>
      </c>
      <c r="AN168" s="26">
        <v>3.2766000000000002</v>
      </c>
      <c r="AO168" s="125">
        <f t="shared" si="58"/>
        <v>6.2687951429000466E-2</v>
      </c>
      <c r="AP168" s="126"/>
      <c r="AQ168" s="16">
        <v>0</v>
      </c>
      <c r="AT168" s="28">
        <v>0</v>
      </c>
      <c r="AU168" s="28">
        <v>0</v>
      </c>
      <c r="AW168" s="44" t="e">
        <f t="shared" si="59"/>
        <v>#VALUE!</v>
      </c>
    </row>
    <row r="169" spans="1:49" s="28" customFormat="1" hidden="1" x14ac:dyDescent="0.2">
      <c r="A169" s="16">
        <f>ROW()</f>
        <v>169</v>
      </c>
      <c r="B169" s="16" t="s">
        <v>253</v>
      </c>
      <c r="C169" s="16">
        <v>846</v>
      </c>
      <c r="D169" s="122">
        <v>1.3664786815845178</v>
      </c>
      <c r="E169" s="123">
        <v>5.8567233748407443E-2</v>
      </c>
      <c r="F169" s="122">
        <f t="shared" si="40"/>
        <v>1.4250459153329254</v>
      </c>
      <c r="G169" s="122"/>
      <c r="H169" s="101" t="s">
        <v>4</v>
      </c>
      <c r="I169" s="16">
        <v>1</v>
      </c>
      <c r="J169" s="16" t="s">
        <v>192</v>
      </c>
      <c r="K169" s="124">
        <v>42800</v>
      </c>
      <c r="L169" s="16" t="s">
        <v>56</v>
      </c>
      <c r="M169" s="16" t="s">
        <v>171</v>
      </c>
      <c r="N169" s="16" t="s">
        <v>73</v>
      </c>
      <c r="O169" s="16" t="s">
        <v>58</v>
      </c>
      <c r="P169" s="19" t="str">
        <f t="shared" si="41"/>
        <v>CB1 17/18</v>
      </c>
      <c r="Q169" s="20">
        <f t="shared" si="42"/>
        <v>142.50459153329254</v>
      </c>
      <c r="R169" s="19">
        <v>122.6</v>
      </c>
      <c r="S169" s="19" t="e">
        <v>#N/A</v>
      </c>
      <c r="T169" s="19" t="e">
        <f t="shared" si="43"/>
        <v>#N/A</v>
      </c>
      <c r="U169" s="22" t="e">
        <f t="shared" si="44"/>
        <v>#N/A</v>
      </c>
      <c r="V169" s="22" t="str">
        <f t="shared" si="45"/>
        <v>NY</v>
      </c>
      <c r="W169" s="22" t="e">
        <f t="shared" si="46"/>
        <v>#VALUE!</v>
      </c>
      <c r="X169" s="19" t="str">
        <f t="shared" si="47"/>
        <v>CB117/18GS.7971</v>
      </c>
      <c r="Y169" s="19" t="str">
        <f t="shared" si="48"/>
        <v>GS.7971</v>
      </c>
      <c r="Z169" s="19" t="e">
        <v>#VALUE!</v>
      </c>
      <c r="AA169" s="19" t="e">
        <f t="shared" si="49"/>
        <v>#VALUE!</v>
      </c>
      <c r="AB169" s="22" t="e">
        <f t="shared" si="50"/>
        <v>#N/A</v>
      </c>
      <c r="AC169" s="23" t="e">
        <v>#VALUE!</v>
      </c>
      <c r="AD169" s="23" t="e">
        <f t="shared" si="51"/>
        <v>#VALUE!</v>
      </c>
      <c r="AE169" s="24" t="e">
        <f t="shared" si="52"/>
        <v>#N/A</v>
      </c>
      <c r="AF169" s="24" t="e">
        <v>#N/A</v>
      </c>
      <c r="AG169" s="24" t="e">
        <f t="shared" si="53"/>
        <v>#N/A</v>
      </c>
      <c r="AH169" s="24" t="e">
        <f t="shared" si="54"/>
        <v>#N/A</v>
      </c>
      <c r="AI169" s="25" t="e">
        <f t="shared" si="55"/>
        <v>#VALUE!</v>
      </c>
      <c r="AJ169" s="25" t="e">
        <f t="shared" si="56"/>
        <v>#VALUE!</v>
      </c>
      <c r="AK169" s="25" t="e">
        <f t="shared" si="57"/>
        <v>#VALUE!</v>
      </c>
      <c r="AL169" s="12">
        <v>24.723190087124873</v>
      </c>
      <c r="AM169" s="12">
        <v>0</v>
      </c>
      <c r="AN169" s="26">
        <v>3.2766000000000002</v>
      </c>
      <c r="AO169" s="125">
        <f t="shared" si="58"/>
        <v>5.7740754332325304E-2</v>
      </c>
      <c r="AP169" s="126"/>
      <c r="AQ169" s="16">
        <v>0</v>
      </c>
      <c r="AT169" s="28">
        <v>0</v>
      </c>
      <c r="AU169" s="28">
        <v>0</v>
      </c>
      <c r="AW169" s="44" t="e">
        <f t="shared" si="59"/>
        <v>#VALUE!</v>
      </c>
    </row>
    <row r="170" spans="1:49" s="28" customFormat="1" hidden="1" x14ac:dyDescent="0.2">
      <c r="A170" s="16">
        <f>ROW()</f>
        <v>170</v>
      </c>
      <c r="B170" s="16" t="s">
        <v>254</v>
      </c>
      <c r="C170" s="16">
        <v>852</v>
      </c>
      <c r="D170" s="122">
        <v>1.4161944360447536</v>
      </c>
      <c r="E170" s="123">
        <v>6.6991514097955909E-2</v>
      </c>
      <c r="F170" s="122">
        <f t="shared" si="40"/>
        <v>1.4831859501427096</v>
      </c>
      <c r="G170" s="122"/>
      <c r="H170" s="101" t="s">
        <v>4</v>
      </c>
      <c r="I170" s="16">
        <v>1</v>
      </c>
      <c r="J170" s="16" t="s">
        <v>192</v>
      </c>
      <c r="K170" s="124">
        <v>42758</v>
      </c>
      <c r="L170" s="16" t="s">
        <v>56</v>
      </c>
      <c r="M170" s="16" t="s">
        <v>171</v>
      </c>
      <c r="N170" s="16" t="s">
        <v>73</v>
      </c>
      <c r="O170" s="16" t="s">
        <v>58</v>
      </c>
      <c r="P170" s="19" t="str">
        <f t="shared" si="41"/>
        <v>CB1 17/18</v>
      </c>
      <c r="Q170" s="20">
        <f t="shared" si="42"/>
        <v>148.31859501427095</v>
      </c>
      <c r="R170" s="19">
        <v>122.6</v>
      </c>
      <c r="S170" s="19" t="e">
        <v>#N/A</v>
      </c>
      <c r="T170" s="19" t="e">
        <f t="shared" si="43"/>
        <v>#N/A</v>
      </c>
      <c r="U170" s="22" t="e">
        <f t="shared" si="44"/>
        <v>#N/A</v>
      </c>
      <c r="V170" s="22" t="str">
        <f t="shared" si="45"/>
        <v>NY</v>
      </c>
      <c r="W170" s="22" t="e">
        <f t="shared" si="46"/>
        <v>#VALUE!</v>
      </c>
      <c r="X170" s="19" t="str">
        <f t="shared" si="47"/>
        <v>CB117/18GS.7974</v>
      </c>
      <c r="Y170" s="19" t="str">
        <f t="shared" si="48"/>
        <v>GS.7974</v>
      </c>
      <c r="Z170" s="19" t="e">
        <v>#VALUE!</v>
      </c>
      <c r="AA170" s="19" t="e">
        <f t="shared" si="49"/>
        <v>#VALUE!</v>
      </c>
      <c r="AB170" s="22" t="e">
        <f t="shared" si="50"/>
        <v>#N/A</v>
      </c>
      <c r="AC170" s="23" t="e">
        <v>#VALUE!</v>
      </c>
      <c r="AD170" s="23" t="e">
        <f t="shared" si="51"/>
        <v>#VALUE!</v>
      </c>
      <c r="AE170" s="24" t="e">
        <f t="shared" si="52"/>
        <v>#N/A</v>
      </c>
      <c r="AF170" s="24" t="e">
        <v>#N/A</v>
      </c>
      <c r="AG170" s="24" t="e">
        <f t="shared" si="53"/>
        <v>#N/A</v>
      </c>
      <c r="AH170" s="24" t="e">
        <f t="shared" si="54"/>
        <v>#N/A</v>
      </c>
      <c r="AI170" s="25" t="e">
        <f t="shared" si="55"/>
        <v>#VALUE!</v>
      </c>
      <c r="AJ170" s="25" t="e">
        <f t="shared" si="56"/>
        <v>#VALUE!</v>
      </c>
      <c r="AK170" s="25" t="e">
        <f t="shared" si="57"/>
        <v>#VALUE!</v>
      </c>
      <c r="AL170" s="12">
        <v>28.279360851887706</v>
      </c>
      <c r="AM170" s="12">
        <v>0</v>
      </c>
      <c r="AN170" s="26">
        <v>3.2766000000000002</v>
      </c>
      <c r="AO170" s="125">
        <f t="shared" si="58"/>
        <v>6.6046154313814776E-2</v>
      </c>
      <c r="AP170" s="126"/>
      <c r="AQ170" s="16">
        <v>0</v>
      </c>
      <c r="AT170" s="28">
        <v>0</v>
      </c>
      <c r="AU170" s="28">
        <v>0</v>
      </c>
      <c r="AW170" s="44" t="e">
        <f t="shared" si="59"/>
        <v>#VALUE!</v>
      </c>
    </row>
    <row r="171" spans="1:49" s="28" customFormat="1" hidden="1" x14ac:dyDescent="0.2">
      <c r="A171" s="16">
        <f>ROW()</f>
        <v>171</v>
      </c>
      <c r="B171" s="16" t="s">
        <v>255</v>
      </c>
      <c r="C171" s="16">
        <v>1430</v>
      </c>
      <c r="D171" s="122">
        <v>1.4149175990323557</v>
      </c>
      <c r="E171" s="123">
        <v>6.268186236963981E-2</v>
      </c>
      <c r="F171" s="122">
        <f t="shared" si="40"/>
        <v>1.4775994614019956</v>
      </c>
      <c r="G171" s="122"/>
      <c r="H171" s="101" t="s">
        <v>4</v>
      </c>
      <c r="I171" s="16">
        <v>1</v>
      </c>
      <c r="J171" s="16" t="s">
        <v>216</v>
      </c>
      <c r="K171" s="124">
        <v>42758</v>
      </c>
      <c r="L171" s="16" t="s">
        <v>56</v>
      </c>
      <c r="M171" s="16" t="s">
        <v>171</v>
      </c>
      <c r="N171" s="16" t="s">
        <v>73</v>
      </c>
      <c r="O171" s="16" t="s">
        <v>58</v>
      </c>
      <c r="P171" s="19" t="str">
        <f t="shared" si="41"/>
        <v>CB1 17/18</v>
      </c>
      <c r="Q171" s="20">
        <f t="shared" si="42"/>
        <v>147.75994614019956</v>
      </c>
      <c r="R171" s="19">
        <v>122.6</v>
      </c>
      <c r="S171" s="19" t="e">
        <v>#N/A</v>
      </c>
      <c r="T171" s="19" t="e">
        <f t="shared" si="43"/>
        <v>#N/A</v>
      </c>
      <c r="U171" s="22" t="e">
        <f t="shared" si="44"/>
        <v>#N/A</v>
      </c>
      <c r="V171" s="22" t="str">
        <f t="shared" si="45"/>
        <v>NY</v>
      </c>
      <c r="W171" s="22" t="e">
        <f t="shared" si="46"/>
        <v>#VALUE!</v>
      </c>
      <c r="X171" s="19" t="str">
        <f t="shared" si="47"/>
        <v>CB117/18GS.8003</v>
      </c>
      <c r="Y171" s="19" t="str">
        <f t="shared" si="48"/>
        <v>GS.8003</v>
      </c>
      <c r="Z171" s="19" t="e">
        <v>#VALUE!</v>
      </c>
      <c r="AA171" s="19" t="e">
        <f t="shared" si="49"/>
        <v>#VALUE!</v>
      </c>
      <c r="AB171" s="22" t="e">
        <f t="shared" si="50"/>
        <v>#N/A</v>
      </c>
      <c r="AC171" s="23" t="e">
        <v>#VALUE!</v>
      </c>
      <c r="AD171" s="23" t="e">
        <f t="shared" si="51"/>
        <v>#VALUE!</v>
      </c>
      <c r="AE171" s="24" t="e">
        <f t="shared" si="52"/>
        <v>#N/A</v>
      </c>
      <c r="AF171" s="24" t="e">
        <v>#N/A</v>
      </c>
      <c r="AG171" s="24" t="e">
        <f t="shared" si="53"/>
        <v>#N/A</v>
      </c>
      <c r="AH171" s="24" t="e">
        <f t="shared" si="54"/>
        <v>#N/A</v>
      </c>
      <c r="AI171" s="25" t="e">
        <f t="shared" si="55"/>
        <v>#VALUE!</v>
      </c>
      <c r="AJ171" s="25" t="e">
        <f t="shared" si="56"/>
        <v>#VALUE!</v>
      </c>
      <c r="AK171" s="25" t="e">
        <f t="shared" si="57"/>
        <v>#VALUE!</v>
      </c>
      <c r="AL171" s="12">
        <v>26.460112578251046</v>
      </c>
      <c r="AM171" s="12">
        <v>0</v>
      </c>
      <c r="AN171" s="26">
        <v>3.2766000000000002</v>
      </c>
      <c r="AO171" s="125">
        <f t="shared" si="58"/>
        <v>6.1797318816964153E-2</v>
      </c>
      <c r="AP171" s="126"/>
      <c r="AQ171" s="16">
        <v>0</v>
      </c>
      <c r="AT171" s="28">
        <v>0</v>
      </c>
      <c r="AU171" s="28">
        <v>0</v>
      </c>
      <c r="AW171" s="44" t="e">
        <f t="shared" si="59"/>
        <v>#VALUE!</v>
      </c>
    </row>
    <row r="172" spans="1:49" s="28" customFormat="1" hidden="1" x14ac:dyDescent="0.2">
      <c r="A172" s="16">
        <f>ROW()</f>
        <v>172</v>
      </c>
      <c r="B172" s="16" t="s">
        <v>256</v>
      </c>
      <c r="C172" s="16">
        <v>826</v>
      </c>
      <c r="D172" s="122">
        <v>1.1667764743377447</v>
      </c>
      <c r="E172" s="123">
        <v>5.0729364563228317E-2</v>
      </c>
      <c r="F172" s="122">
        <f t="shared" si="40"/>
        <v>1.217505838900973</v>
      </c>
      <c r="G172" s="122"/>
      <c r="H172" s="101" t="s">
        <v>4</v>
      </c>
      <c r="I172" s="16">
        <v>1</v>
      </c>
      <c r="J172" s="16" t="s">
        <v>170</v>
      </c>
      <c r="K172" s="124">
        <v>42724</v>
      </c>
      <c r="L172" s="16" t="s">
        <v>56</v>
      </c>
      <c r="M172" s="16" t="s">
        <v>171</v>
      </c>
      <c r="N172" s="16" t="s">
        <v>73</v>
      </c>
      <c r="O172" s="16" t="s">
        <v>58</v>
      </c>
      <c r="P172" s="19" t="str">
        <f t="shared" si="41"/>
        <v>CB1 17/18</v>
      </c>
      <c r="Q172" s="20">
        <f t="shared" si="42"/>
        <v>121.7505838900973</v>
      </c>
      <c r="R172" s="19">
        <v>122.6</v>
      </c>
      <c r="S172" s="19" t="e">
        <v>#N/A</v>
      </c>
      <c r="T172" s="19" t="e">
        <f t="shared" si="43"/>
        <v>#N/A</v>
      </c>
      <c r="U172" s="22" t="e">
        <f t="shared" si="44"/>
        <v>#N/A</v>
      </c>
      <c r="V172" s="22" t="str">
        <f t="shared" si="45"/>
        <v>NY</v>
      </c>
      <c r="W172" s="22" t="e">
        <f t="shared" si="46"/>
        <v>#VALUE!</v>
      </c>
      <c r="X172" s="19" t="str">
        <f t="shared" si="47"/>
        <v>CB117/18GS.8051</v>
      </c>
      <c r="Y172" s="19" t="str">
        <f t="shared" si="48"/>
        <v>GS.8051</v>
      </c>
      <c r="Z172" s="19" t="e">
        <v>#VALUE!</v>
      </c>
      <c r="AA172" s="19" t="e">
        <f t="shared" si="49"/>
        <v>#VALUE!</v>
      </c>
      <c r="AB172" s="22" t="e">
        <f t="shared" si="50"/>
        <v>#N/A</v>
      </c>
      <c r="AC172" s="23" t="e">
        <v>#VALUE!</v>
      </c>
      <c r="AD172" s="23" t="e">
        <f t="shared" si="51"/>
        <v>#VALUE!</v>
      </c>
      <c r="AE172" s="24" t="e">
        <f t="shared" si="52"/>
        <v>#N/A</v>
      </c>
      <c r="AF172" s="24" t="e">
        <v>#N/A</v>
      </c>
      <c r="AG172" s="24" t="e">
        <f t="shared" si="53"/>
        <v>#N/A</v>
      </c>
      <c r="AH172" s="24" t="e">
        <f t="shared" si="54"/>
        <v>#N/A</v>
      </c>
      <c r="AI172" s="25" t="e">
        <f t="shared" si="55"/>
        <v>#VALUE!</v>
      </c>
      <c r="AJ172" s="25" t="e">
        <f t="shared" si="56"/>
        <v>#VALUE!</v>
      </c>
      <c r="AK172" s="25" t="e">
        <f t="shared" si="57"/>
        <v>#VALUE!</v>
      </c>
      <c r="AL172" s="12">
        <v>21.41456310679612</v>
      </c>
      <c r="AM172" s="12">
        <v>0</v>
      </c>
      <c r="AN172" s="26">
        <v>3.2766000000000002</v>
      </c>
      <c r="AO172" s="125">
        <f t="shared" si="58"/>
        <v>5.0013490294989117E-2</v>
      </c>
      <c r="AP172" s="126"/>
      <c r="AQ172" s="16">
        <v>0</v>
      </c>
      <c r="AT172" s="28">
        <v>0</v>
      </c>
      <c r="AU172" s="28">
        <v>0</v>
      </c>
      <c r="AW172" s="44" t="e">
        <f t="shared" si="59"/>
        <v>#VALUE!</v>
      </c>
    </row>
    <row r="173" spans="1:49" s="28" customFormat="1" hidden="1" x14ac:dyDescent="0.2">
      <c r="A173" s="16">
        <f>ROW()</f>
        <v>173</v>
      </c>
      <c r="B173" s="16" t="s">
        <v>257</v>
      </c>
      <c r="C173" s="16">
        <v>146</v>
      </c>
      <c r="D173" s="122">
        <v>1.3331399894414591</v>
      </c>
      <c r="E173" s="123">
        <v>4.9107690040240966E-2</v>
      </c>
      <c r="F173" s="122">
        <f t="shared" si="40"/>
        <v>1.3822476794817</v>
      </c>
      <c r="G173" s="122"/>
      <c r="H173" s="101" t="s">
        <v>4</v>
      </c>
      <c r="I173" s="16">
        <v>1</v>
      </c>
      <c r="J173" s="16" t="s">
        <v>170</v>
      </c>
      <c r="K173" s="124">
        <v>42744</v>
      </c>
      <c r="L173" s="16" t="s">
        <v>56</v>
      </c>
      <c r="M173" s="16" t="s">
        <v>171</v>
      </c>
      <c r="N173" s="16" t="s">
        <v>73</v>
      </c>
      <c r="O173" s="16" t="s">
        <v>58</v>
      </c>
      <c r="P173" s="19" t="str">
        <f t="shared" si="41"/>
        <v>CB1 17/18</v>
      </c>
      <c r="Q173" s="20">
        <f t="shared" si="42"/>
        <v>138.22476794817001</v>
      </c>
      <c r="R173" s="19">
        <v>122.6</v>
      </c>
      <c r="S173" s="19" t="e">
        <v>#N/A</v>
      </c>
      <c r="T173" s="19" t="e">
        <f t="shared" si="43"/>
        <v>#N/A</v>
      </c>
      <c r="U173" s="22" t="e">
        <f t="shared" si="44"/>
        <v>#N/A</v>
      </c>
      <c r="V173" s="22" t="str">
        <f t="shared" si="45"/>
        <v>NY</v>
      </c>
      <c r="W173" s="22" t="e">
        <f t="shared" si="46"/>
        <v>#VALUE!</v>
      </c>
      <c r="X173" s="19" t="str">
        <f t="shared" si="47"/>
        <v>CB117/18GS.8065</v>
      </c>
      <c r="Y173" s="19" t="str">
        <f t="shared" si="48"/>
        <v>GS.8065</v>
      </c>
      <c r="Z173" s="19" t="e">
        <v>#VALUE!</v>
      </c>
      <c r="AA173" s="19" t="e">
        <f t="shared" si="49"/>
        <v>#VALUE!</v>
      </c>
      <c r="AB173" s="22" t="e">
        <f t="shared" si="50"/>
        <v>#N/A</v>
      </c>
      <c r="AC173" s="23" t="e">
        <v>#VALUE!</v>
      </c>
      <c r="AD173" s="23" t="e">
        <f t="shared" si="51"/>
        <v>#VALUE!</v>
      </c>
      <c r="AE173" s="24" t="e">
        <f t="shared" si="52"/>
        <v>#N/A</v>
      </c>
      <c r="AF173" s="24" t="e">
        <v>#N/A</v>
      </c>
      <c r="AG173" s="24" t="e">
        <f t="shared" si="53"/>
        <v>#N/A</v>
      </c>
      <c r="AH173" s="24" t="e">
        <f t="shared" si="54"/>
        <v>#N/A</v>
      </c>
      <c r="AI173" s="25" t="e">
        <f t="shared" si="55"/>
        <v>#VALUE!</v>
      </c>
      <c r="AJ173" s="25" t="e">
        <f t="shared" si="56"/>
        <v>#VALUE!</v>
      </c>
      <c r="AK173" s="25" t="e">
        <f t="shared" si="57"/>
        <v>#VALUE!</v>
      </c>
      <c r="AL173" s="12">
        <v>20.730000000000004</v>
      </c>
      <c r="AM173" s="12">
        <v>0</v>
      </c>
      <c r="AN173" s="26">
        <v>3.2766000000000002</v>
      </c>
      <c r="AO173" s="125">
        <f t="shared" si="58"/>
        <v>4.8414700250694942E-2</v>
      </c>
      <c r="AP173" s="126"/>
      <c r="AQ173" s="16">
        <v>0</v>
      </c>
      <c r="AT173" s="28">
        <v>0</v>
      </c>
      <c r="AU173" s="28">
        <v>0</v>
      </c>
      <c r="AW173" s="44" t="e">
        <f t="shared" si="59"/>
        <v>#VALUE!</v>
      </c>
    </row>
    <row r="174" spans="1:49" s="28" customFormat="1" hidden="1" x14ac:dyDescent="0.2">
      <c r="A174" s="16">
        <f>ROW()</f>
        <v>174</v>
      </c>
      <c r="B174" s="16" t="s">
        <v>258</v>
      </c>
      <c r="C174" s="16">
        <v>48</v>
      </c>
      <c r="D174" s="122">
        <v>1.1047455912279232</v>
      </c>
      <c r="E174" s="123">
        <v>6.0241609152114232E-2</v>
      </c>
      <c r="F174" s="122">
        <f t="shared" si="40"/>
        <v>1.1649872003800374</v>
      </c>
      <c r="G174" s="122"/>
      <c r="H174" s="101" t="s">
        <v>4</v>
      </c>
      <c r="I174" s="16">
        <v>1</v>
      </c>
      <c r="J174" s="16" t="s">
        <v>222</v>
      </c>
      <c r="K174" s="124">
        <v>42720</v>
      </c>
      <c r="L174" s="16" t="s">
        <v>56</v>
      </c>
      <c r="M174" s="16" t="s">
        <v>171</v>
      </c>
      <c r="N174" s="16" t="s">
        <v>73</v>
      </c>
      <c r="O174" s="16" t="s">
        <v>58</v>
      </c>
      <c r="P174" s="19" t="str">
        <f t="shared" si="41"/>
        <v>CB1 17/18</v>
      </c>
      <c r="Q174" s="20">
        <f t="shared" si="42"/>
        <v>116.49872003800374</v>
      </c>
      <c r="R174" s="19">
        <v>122.6</v>
      </c>
      <c r="S174" s="19" t="e">
        <v>#N/A</v>
      </c>
      <c r="T174" s="19" t="e">
        <f t="shared" si="43"/>
        <v>#N/A</v>
      </c>
      <c r="U174" s="22" t="e">
        <f t="shared" si="44"/>
        <v>#N/A</v>
      </c>
      <c r="V174" s="22" t="str">
        <f t="shared" si="45"/>
        <v>NY</v>
      </c>
      <c r="W174" s="22" t="e">
        <f t="shared" si="46"/>
        <v>#VALUE!</v>
      </c>
      <c r="X174" s="19" t="str">
        <f t="shared" si="47"/>
        <v>CB117/18GS.8068</v>
      </c>
      <c r="Y174" s="19" t="str">
        <f t="shared" si="48"/>
        <v>GS.8068</v>
      </c>
      <c r="Z174" s="19" t="e">
        <v>#VALUE!</v>
      </c>
      <c r="AA174" s="19" t="e">
        <f t="shared" si="49"/>
        <v>#VALUE!</v>
      </c>
      <c r="AB174" s="22" t="e">
        <f t="shared" si="50"/>
        <v>#N/A</v>
      </c>
      <c r="AC174" s="23" t="e">
        <v>#VALUE!</v>
      </c>
      <c r="AD174" s="23" t="e">
        <f t="shared" si="51"/>
        <v>#VALUE!</v>
      </c>
      <c r="AE174" s="24" t="e">
        <f t="shared" si="52"/>
        <v>#N/A</v>
      </c>
      <c r="AF174" s="24" t="e">
        <v>#N/A</v>
      </c>
      <c r="AG174" s="24" t="e">
        <f t="shared" si="53"/>
        <v>#N/A</v>
      </c>
      <c r="AH174" s="24" t="e">
        <f t="shared" si="54"/>
        <v>#N/A</v>
      </c>
      <c r="AI174" s="25" t="e">
        <f t="shared" si="55"/>
        <v>#VALUE!</v>
      </c>
      <c r="AJ174" s="25" t="e">
        <f t="shared" si="56"/>
        <v>#VALUE!</v>
      </c>
      <c r="AK174" s="25" t="e">
        <f t="shared" si="57"/>
        <v>#VALUE!</v>
      </c>
      <c r="AL174" s="12">
        <v>25.430000000000007</v>
      </c>
      <c r="AM174" s="12">
        <v>0</v>
      </c>
      <c r="AN174" s="26">
        <v>3.2766000000000002</v>
      </c>
      <c r="AO174" s="125">
        <f t="shared" si="58"/>
        <v>5.93915015617546E-2</v>
      </c>
      <c r="AP174" s="126"/>
      <c r="AQ174" s="16">
        <v>0</v>
      </c>
      <c r="AT174" s="28">
        <v>0</v>
      </c>
      <c r="AU174" s="28">
        <v>0</v>
      </c>
      <c r="AW174" s="44" t="e">
        <f t="shared" si="59"/>
        <v>#VALUE!</v>
      </c>
    </row>
    <row r="175" spans="1:49" s="28" customFormat="1" hidden="1" x14ac:dyDescent="0.2">
      <c r="A175" s="16">
        <f>ROW()</f>
        <v>175</v>
      </c>
      <c r="B175" s="16" t="s">
        <v>259</v>
      </c>
      <c r="C175" s="16">
        <v>1919</v>
      </c>
      <c r="D175" s="122">
        <v>1.4694063479748429</v>
      </c>
      <c r="E175" s="123">
        <v>6.3771298402474044E-2</v>
      </c>
      <c r="F175" s="122">
        <f t="shared" si="40"/>
        <v>1.533177646377317</v>
      </c>
      <c r="G175" s="122"/>
      <c r="H175" s="101" t="s">
        <v>4</v>
      </c>
      <c r="I175" s="16">
        <v>1</v>
      </c>
      <c r="J175" s="16" t="s">
        <v>225</v>
      </c>
      <c r="K175" s="124">
        <v>42723</v>
      </c>
      <c r="L175" s="16" t="s">
        <v>56</v>
      </c>
      <c r="M175" s="16" t="s">
        <v>171</v>
      </c>
      <c r="N175" s="16" t="s">
        <v>73</v>
      </c>
      <c r="O175" s="16" t="s">
        <v>58</v>
      </c>
      <c r="P175" s="19" t="str">
        <f t="shared" si="41"/>
        <v>CB1 17/18</v>
      </c>
      <c r="Q175" s="20">
        <f t="shared" si="42"/>
        <v>153.3177646377317</v>
      </c>
      <c r="R175" s="19">
        <v>122.6</v>
      </c>
      <c r="S175" s="19" t="e">
        <v>#N/A</v>
      </c>
      <c r="T175" s="19" t="e">
        <f t="shared" si="43"/>
        <v>#N/A</v>
      </c>
      <c r="U175" s="22" t="e">
        <f t="shared" si="44"/>
        <v>#N/A</v>
      </c>
      <c r="V175" s="22" t="str">
        <f t="shared" si="45"/>
        <v>NY</v>
      </c>
      <c r="W175" s="22" t="e">
        <f t="shared" si="46"/>
        <v>#VALUE!</v>
      </c>
      <c r="X175" s="19" t="str">
        <f t="shared" si="47"/>
        <v>CB117/18GS.8073</v>
      </c>
      <c r="Y175" s="19" t="str">
        <f t="shared" si="48"/>
        <v>GS.8073</v>
      </c>
      <c r="Z175" s="19" t="e">
        <v>#VALUE!</v>
      </c>
      <c r="AA175" s="19" t="e">
        <f t="shared" si="49"/>
        <v>#VALUE!</v>
      </c>
      <c r="AB175" s="22" t="e">
        <f t="shared" si="50"/>
        <v>#N/A</v>
      </c>
      <c r="AC175" s="23" t="e">
        <v>#VALUE!</v>
      </c>
      <c r="AD175" s="23" t="e">
        <f t="shared" si="51"/>
        <v>#VALUE!</v>
      </c>
      <c r="AE175" s="24" t="e">
        <f t="shared" si="52"/>
        <v>#N/A</v>
      </c>
      <c r="AF175" s="24" t="e">
        <v>#N/A</v>
      </c>
      <c r="AG175" s="24" t="e">
        <f t="shared" si="53"/>
        <v>#N/A</v>
      </c>
      <c r="AH175" s="24" t="e">
        <f t="shared" si="54"/>
        <v>#N/A</v>
      </c>
      <c r="AI175" s="25" t="e">
        <f t="shared" si="55"/>
        <v>#VALUE!</v>
      </c>
      <c r="AJ175" s="25" t="e">
        <f t="shared" si="56"/>
        <v>#VALUE!</v>
      </c>
      <c r="AK175" s="25" t="e">
        <f t="shared" si="57"/>
        <v>#VALUE!</v>
      </c>
      <c r="AL175" s="12">
        <v>26.920000000000009</v>
      </c>
      <c r="AM175" s="12">
        <v>0</v>
      </c>
      <c r="AN175" s="26">
        <v>3.2766000000000002</v>
      </c>
      <c r="AO175" s="125">
        <f t="shared" si="58"/>
        <v>6.2871381126324552E-2</v>
      </c>
      <c r="AP175" s="126"/>
      <c r="AQ175" s="16">
        <v>0</v>
      </c>
      <c r="AT175" s="28">
        <v>0</v>
      </c>
      <c r="AU175" s="28">
        <v>0</v>
      </c>
      <c r="AW175" s="44" t="e">
        <f t="shared" si="59"/>
        <v>#VALUE!</v>
      </c>
    </row>
    <row r="176" spans="1:49" s="28" customFormat="1" hidden="1" x14ac:dyDescent="0.2">
      <c r="A176" s="16">
        <f>ROW()</f>
        <v>176</v>
      </c>
      <c r="B176" s="16" t="s">
        <v>260</v>
      </c>
      <c r="C176" s="16">
        <v>0</v>
      </c>
      <c r="D176" s="122">
        <v>1.3083453517339092</v>
      </c>
      <c r="E176" s="123">
        <v>5.0529041416224801E-2</v>
      </c>
      <c r="F176" s="122">
        <f t="shared" si="40"/>
        <v>1.3588743931501339</v>
      </c>
      <c r="G176" s="122"/>
      <c r="H176" s="101" t="s">
        <v>4</v>
      </c>
      <c r="I176" s="16">
        <v>1</v>
      </c>
      <c r="J176" s="16" t="s">
        <v>225</v>
      </c>
      <c r="K176" s="124">
        <v>42723</v>
      </c>
      <c r="L176" s="16" t="s">
        <v>56</v>
      </c>
      <c r="M176" s="16" t="s">
        <v>171</v>
      </c>
      <c r="N176" s="16" t="s">
        <v>73</v>
      </c>
      <c r="O176" s="16" t="s">
        <v>58</v>
      </c>
      <c r="P176" s="19" t="str">
        <f t="shared" si="41"/>
        <v>CB1 17/18</v>
      </c>
      <c r="Q176" s="20">
        <f t="shared" si="42"/>
        <v>135.88743931501338</v>
      </c>
      <c r="R176" s="19">
        <v>122.6</v>
      </c>
      <c r="S176" s="19" t="e">
        <v>#N/A</v>
      </c>
      <c r="T176" s="19" t="e">
        <f t="shared" si="43"/>
        <v>#N/A</v>
      </c>
      <c r="U176" s="22" t="e">
        <f t="shared" si="44"/>
        <v>#N/A</v>
      </c>
      <c r="V176" s="22" t="str">
        <f t="shared" si="45"/>
        <v>NY</v>
      </c>
      <c r="W176" s="22" t="e">
        <f t="shared" si="46"/>
        <v>#VALUE!</v>
      </c>
      <c r="X176" s="19" t="str">
        <f t="shared" si="47"/>
        <v>CB117/18GS.8081</v>
      </c>
      <c r="Y176" s="19" t="str">
        <f t="shared" si="48"/>
        <v>GS.8081</v>
      </c>
      <c r="Z176" s="19" t="e">
        <v>#VALUE!</v>
      </c>
      <c r="AA176" s="19" t="e">
        <f t="shared" si="49"/>
        <v>#VALUE!</v>
      </c>
      <c r="AB176" s="22" t="e">
        <f t="shared" si="50"/>
        <v>#N/A</v>
      </c>
      <c r="AC176" s="23" t="e">
        <v>#VALUE!</v>
      </c>
      <c r="AD176" s="23" t="e">
        <f t="shared" si="51"/>
        <v>#VALUE!</v>
      </c>
      <c r="AE176" s="24" t="e">
        <f t="shared" si="52"/>
        <v>#N/A</v>
      </c>
      <c r="AF176" s="24" t="e">
        <v>#N/A</v>
      </c>
      <c r="AG176" s="24" t="e">
        <f t="shared" si="53"/>
        <v>#N/A</v>
      </c>
      <c r="AH176" s="24" t="e">
        <f t="shared" si="54"/>
        <v>#N/A</v>
      </c>
      <c r="AI176" s="25" t="e">
        <f t="shared" si="55"/>
        <v>#VALUE!</v>
      </c>
      <c r="AJ176" s="25" t="e">
        <f t="shared" si="56"/>
        <v>#VALUE!</v>
      </c>
      <c r="AK176" s="25" t="e">
        <f t="shared" si="57"/>
        <v>#VALUE!</v>
      </c>
      <c r="AL176" s="12">
        <v>21.330000000000005</v>
      </c>
      <c r="AM176" s="12">
        <v>0</v>
      </c>
      <c r="AN176" s="26">
        <v>3.2766000000000002</v>
      </c>
      <c r="AO176" s="125">
        <f t="shared" si="58"/>
        <v>4.9815994035085555E-2</v>
      </c>
      <c r="AP176" s="126"/>
      <c r="AQ176" s="16">
        <v>0</v>
      </c>
      <c r="AT176" s="28">
        <v>0</v>
      </c>
      <c r="AU176" s="28">
        <v>0</v>
      </c>
      <c r="AW176" s="44" t="e">
        <f t="shared" si="59"/>
        <v>#VALUE!</v>
      </c>
    </row>
    <row r="177" spans="1:49" s="28" customFormat="1" hidden="1" x14ac:dyDescent="0.2">
      <c r="A177" s="16">
        <f>ROW()</f>
        <v>177</v>
      </c>
      <c r="B177" s="16" t="s">
        <v>261</v>
      </c>
      <c r="C177" s="16">
        <v>361</v>
      </c>
      <c r="D177" s="122">
        <v>1.3367387013877572</v>
      </c>
      <c r="E177" s="123">
        <v>4.1960323121008024E-2</v>
      </c>
      <c r="F177" s="122">
        <f t="shared" si="40"/>
        <v>1.3786990245087651</v>
      </c>
      <c r="G177" s="122"/>
      <c r="H177" s="101" t="s">
        <v>4</v>
      </c>
      <c r="I177" s="16">
        <v>1</v>
      </c>
      <c r="J177" s="16" t="s">
        <v>170</v>
      </c>
      <c r="K177" s="124">
        <v>42747</v>
      </c>
      <c r="L177" s="16" t="s">
        <v>56</v>
      </c>
      <c r="M177" s="16" t="s">
        <v>171</v>
      </c>
      <c r="N177" s="16" t="s">
        <v>73</v>
      </c>
      <c r="O177" s="16" t="s">
        <v>58</v>
      </c>
      <c r="P177" s="19" t="str">
        <f t="shared" si="41"/>
        <v>CB1 17/18</v>
      </c>
      <c r="Q177" s="20">
        <f t="shared" si="42"/>
        <v>137.86990245087651</v>
      </c>
      <c r="R177" s="19">
        <v>122.6</v>
      </c>
      <c r="S177" s="19" t="e">
        <v>#N/A</v>
      </c>
      <c r="T177" s="19" t="e">
        <f t="shared" si="43"/>
        <v>#N/A</v>
      </c>
      <c r="U177" s="22" t="e">
        <f t="shared" si="44"/>
        <v>#N/A</v>
      </c>
      <c r="V177" s="22" t="str">
        <f t="shared" si="45"/>
        <v>NY</v>
      </c>
      <c r="W177" s="22" t="e">
        <f t="shared" si="46"/>
        <v>#VALUE!</v>
      </c>
      <c r="X177" s="19" t="str">
        <f t="shared" si="47"/>
        <v>CB117/18GS.8090</v>
      </c>
      <c r="Y177" s="19" t="str">
        <f t="shared" si="48"/>
        <v>GS.8090</v>
      </c>
      <c r="Z177" s="19" t="e">
        <v>#VALUE!</v>
      </c>
      <c r="AA177" s="19" t="e">
        <f t="shared" si="49"/>
        <v>#VALUE!</v>
      </c>
      <c r="AB177" s="22" t="e">
        <f t="shared" si="50"/>
        <v>#N/A</v>
      </c>
      <c r="AC177" s="23" t="e">
        <v>#VALUE!</v>
      </c>
      <c r="AD177" s="23" t="e">
        <f t="shared" si="51"/>
        <v>#VALUE!</v>
      </c>
      <c r="AE177" s="24" t="e">
        <f t="shared" si="52"/>
        <v>#N/A</v>
      </c>
      <c r="AF177" s="24" t="e">
        <v>#N/A</v>
      </c>
      <c r="AG177" s="24" t="e">
        <f t="shared" si="53"/>
        <v>#N/A</v>
      </c>
      <c r="AH177" s="24" t="e">
        <f t="shared" si="54"/>
        <v>#N/A</v>
      </c>
      <c r="AI177" s="25" t="e">
        <f t="shared" si="55"/>
        <v>#VALUE!</v>
      </c>
      <c r="AJ177" s="25" t="e">
        <f t="shared" si="56"/>
        <v>#VALUE!</v>
      </c>
      <c r="AK177" s="25" t="e">
        <f t="shared" si="57"/>
        <v>#VALUE!</v>
      </c>
      <c r="AL177" s="12">
        <v>17.712857142857139</v>
      </c>
      <c r="AM177" s="12">
        <v>0</v>
      </c>
      <c r="AN177" s="26">
        <v>3.2766000000000002</v>
      </c>
      <c r="AO177" s="125">
        <f t="shared" si="58"/>
        <v>4.1368194363473672E-2</v>
      </c>
      <c r="AP177" s="126"/>
      <c r="AQ177" s="16">
        <v>0</v>
      </c>
      <c r="AT177" s="28">
        <v>0</v>
      </c>
      <c r="AU177" s="28">
        <v>0</v>
      </c>
      <c r="AW177" s="44" t="e">
        <f t="shared" si="59"/>
        <v>#VALUE!</v>
      </c>
    </row>
    <row r="178" spans="1:49" s="28" customFormat="1" hidden="1" x14ac:dyDescent="0.2">
      <c r="A178" s="16">
        <f>ROW()</f>
        <v>178</v>
      </c>
      <c r="B178" s="16" t="s">
        <v>262</v>
      </c>
      <c r="C178" s="16">
        <v>28</v>
      </c>
      <c r="D178" s="122">
        <v>1.1377313274871486</v>
      </c>
      <c r="E178" s="123">
        <v>5.1041016860067762E-2</v>
      </c>
      <c r="F178" s="122">
        <f t="shared" si="40"/>
        <v>1.1887723443472162</v>
      </c>
      <c r="G178" s="122"/>
      <c r="H178" s="101" t="s">
        <v>4</v>
      </c>
      <c r="I178" s="16">
        <v>1</v>
      </c>
      <c r="J178" s="16" t="s">
        <v>170</v>
      </c>
      <c r="K178" s="124">
        <v>42747</v>
      </c>
      <c r="L178" s="16" t="s">
        <v>56</v>
      </c>
      <c r="M178" s="16" t="s">
        <v>171</v>
      </c>
      <c r="N178" s="16" t="s">
        <v>73</v>
      </c>
      <c r="O178" s="16" t="s">
        <v>58</v>
      </c>
      <c r="P178" s="19" t="str">
        <f t="shared" si="41"/>
        <v>CB1 17/18</v>
      </c>
      <c r="Q178" s="20">
        <f t="shared" si="42"/>
        <v>118.87723443472163</v>
      </c>
      <c r="R178" s="19">
        <v>122.6</v>
      </c>
      <c r="S178" s="19" t="e">
        <v>#N/A</v>
      </c>
      <c r="T178" s="19" t="e">
        <f t="shared" si="43"/>
        <v>#N/A</v>
      </c>
      <c r="U178" s="22" t="e">
        <f t="shared" si="44"/>
        <v>#N/A</v>
      </c>
      <c r="V178" s="22" t="str">
        <f t="shared" si="45"/>
        <v>NY</v>
      </c>
      <c r="W178" s="22" t="e">
        <f t="shared" si="46"/>
        <v>#VALUE!</v>
      </c>
      <c r="X178" s="19" t="str">
        <f t="shared" si="47"/>
        <v>CB117/18GS.8117</v>
      </c>
      <c r="Y178" s="19" t="str">
        <f t="shared" si="48"/>
        <v>GS.8117</v>
      </c>
      <c r="Z178" s="19" t="e">
        <v>#VALUE!</v>
      </c>
      <c r="AA178" s="19" t="e">
        <f t="shared" si="49"/>
        <v>#VALUE!</v>
      </c>
      <c r="AB178" s="22" t="e">
        <f t="shared" si="50"/>
        <v>#N/A</v>
      </c>
      <c r="AC178" s="23" t="e">
        <v>#VALUE!</v>
      </c>
      <c r="AD178" s="23" t="e">
        <f t="shared" si="51"/>
        <v>#VALUE!</v>
      </c>
      <c r="AE178" s="24" t="e">
        <f t="shared" si="52"/>
        <v>#N/A</v>
      </c>
      <c r="AF178" s="24" t="e">
        <v>#N/A</v>
      </c>
      <c r="AG178" s="24" t="e">
        <f t="shared" si="53"/>
        <v>#N/A</v>
      </c>
      <c r="AH178" s="24" t="e">
        <f t="shared" si="54"/>
        <v>#N/A</v>
      </c>
      <c r="AI178" s="25" t="e">
        <f t="shared" si="55"/>
        <v>#VALUE!</v>
      </c>
      <c r="AJ178" s="25" t="e">
        <f t="shared" si="56"/>
        <v>#VALUE!</v>
      </c>
      <c r="AK178" s="25" t="e">
        <f t="shared" si="57"/>
        <v>#VALUE!</v>
      </c>
      <c r="AL178" s="12">
        <v>21.546121974830587</v>
      </c>
      <c r="AM178" s="12">
        <v>0</v>
      </c>
      <c r="AN178" s="26">
        <v>3.2766000000000002</v>
      </c>
      <c r="AO178" s="125">
        <f t="shared" si="58"/>
        <v>5.032074466841939E-2</v>
      </c>
      <c r="AP178" s="126"/>
      <c r="AQ178" s="16">
        <v>0</v>
      </c>
      <c r="AT178" s="28">
        <v>0</v>
      </c>
      <c r="AU178" s="28">
        <v>0</v>
      </c>
      <c r="AW178" s="44" t="e">
        <f t="shared" si="59"/>
        <v>#VALUE!</v>
      </c>
    </row>
    <row r="179" spans="1:49" s="28" customFormat="1" hidden="1" x14ac:dyDescent="0.2">
      <c r="A179" s="16">
        <f>ROW()</f>
        <v>179</v>
      </c>
      <c r="B179" s="16" t="s">
        <v>263</v>
      </c>
      <c r="C179" s="16">
        <v>28</v>
      </c>
      <c r="D179" s="122">
        <v>2.6732499244027821</v>
      </c>
      <c r="E179" s="123">
        <v>5.6784028602410136E-2</v>
      </c>
      <c r="F179" s="122">
        <f t="shared" si="40"/>
        <v>2.7300339530051922</v>
      </c>
      <c r="G179" s="122"/>
      <c r="H179" s="101" t="s">
        <v>4</v>
      </c>
      <c r="I179" s="16">
        <v>1</v>
      </c>
      <c r="J179" s="16" t="s">
        <v>192</v>
      </c>
      <c r="K179" s="124">
        <v>42814</v>
      </c>
      <c r="L179" s="16" t="s">
        <v>56</v>
      </c>
      <c r="M179" s="16" t="s">
        <v>171</v>
      </c>
      <c r="N179" s="16" t="s">
        <v>73</v>
      </c>
      <c r="O179" s="16" t="s">
        <v>58</v>
      </c>
      <c r="P179" s="19" t="str">
        <f t="shared" si="41"/>
        <v>CB1 17/18</v>
      </c>
      <c r="Q179" s="20">
        <f t="shared" si="42"/>
        <v>273.00339530051923</v>
      </c>
      <c r="R179" s="19">
        <v>122.6</v>
      </c>
      <c r="S179" s="19" t="e">
        <v>#N/A</v>
      </c>
      <c r="T179" s="19" t="e">
        <f t="shared" si="43"/>
        <v>#N/A</v>
      </c>
      <c r="U179" s="22" t="e">
        <f t="shared" si="44"/>
        <v>#N/A</v>
      </c>
      <c r="V179" s="22" t="str">
        <f t="shared" si="45"/>
        <v>NY</v>
      </c>
      <c r="W179" s="22" t="e">
        <f t="shared" si="46"/>
        <v>#VALUE!</v>
      </c>
      <c r="X179" s="19" t="str">
        <f t="shared" si="47"/>
        <v>CB117/18GS.8168</v>
      </c>
      <c r="Y179" s="19" t="str">
        <f t="shared" si="48"/>
        <v>GS.8168</v>
      </c>
      <c r="Z179" s="19" t="e">
        <v>#VALUE!</v>
      </c>
      <c r="AA179" s="19" t="e">
        <f t="shared" si="49"/>
        <v>#VALUE!</v>
      </c>
      <c r="AB179" s="22" t="e">
        <f t="shared" si="50"/>
        <v>#N/A</v>
      </c>
      <c r="AC179" s="23" t="e">
        <v>#VALUE!</v>
      </c>
      <c r="AD179" s="23" t="e">
        <f t="shared" si="51"/>
        <v>#VALUE!</v>
      </c>
      <c r="AE179" s="24" t="e">
        <f t="shared" si="52"/>
        <v>#N/A</v>
      </c>
      <c r="AF179" s="24" t="e">
        <v>#N/A</v>
      </c>
      <c r="AG179" s="24" t="e">
        <f t="shared" si="53"/>
        <v>#N/A</v>
      </c>
      <c r="AH179" s="24" t="e">
        <f t="shared" si="54"/>
        <v>#N/A</v>
      </c>
      <c r="AI179" s="25" t="e">
        <f t="shared" si="55"/>
        <v>#VALUE!</v>
      </c>
      <c r="AJ179" s="25" t="e">
        <f t="shared" si="56"/>
        <v>#VALUE!</v>
      </c>
      <c r="AK179" s="25" t="e">
        <f t="shared" si="57"/>
        <v>#VALUE!</v>
      </c>
      <c r="AL179" s="12">
        <v>23.970439496611807</v>
      </c>
      <c r="AM179" s="12">
        <v>0</v>
      </c>
      <c r="AN179" s="26">
        <v>3.2766000000000002</v>
      </c>
      <c r="AO179" s="125">
        <f t="shared" si="58"/>
        <v>5.5982713126188112E-2</v>
      </c>
      <c r="AP179" s="126"/>
      <c r="AQ179" s="16">
        <v>-28</v>
      </c>
      <c r="AT179" s="28">
        <v>0</v>
      </c>
      <c r="AU179" s="28">
        <v>0</v>
      </c>
      <c r="AW179" s="44" t="e">
        <f t="shared" si="59"/>
        <v>#VALUE!</v>
      </c>
    </row>
    <row r="180" spans="1:49" s="28" customFormat="1" hidden="1" x14ac:dyDescent="0.2">
      <c r="A180" s="16">
        <f>ROW()</f>
        <v>180</v>
      </c>
      <c r="B180" s="16" t="s">
        <v>264</v>
      </c>
      <c r="C180" s="16">
        <v>584</v>
      </c>
      <c r="D180" s="122">
        <v>1.3528840338675536</v>
      </c>
      <c r="E180" s="123">
        <v>5.0936924772237824E-2</v>
      </c>
      <c r="F180" s="122">
        <f t="shared" si="40"/>
        <v>1.4038209586397914</v>
      </c>
      <c r="G180" s="122"/>
      <c r="H180" s="101" t="s">
        <v>4</v>
      </c>
      <c r="I180" s="16">
        <v>1</v>
      </c>
      <c r="J180" s="16" t="s">
        <v>170</v>
      </c>
      <c r="K180" s="124">
        <v>42765</v>
      </c>
      <c r="L180" s="16" t="s">
        <v>56</v>
      </c>
      <c r="M180" s="16" t="s">
        <v>171</v>
      </c>
      <c r="N180" s="16" t="s">
        <v>73</v>
      </c>
      <c r="O180" s="16" t="s">
        <v>58</v>
      </c>
      <c r="P180" s="19" t="str">
        <f t="shared" si="41"/>
        <v>CB1 17/18</v>
      </c>
      <c r="Q180" s="20">
        <f t="shared" si="42"/>
        <v>140.38209586397915</v>
      </c>
      <c r="R180" s="19">
        <v>122.6</v>
      </c>
      <c r="S180" s="19" t="e">
        <v>#N/A</v>
      </c>
      <c r="T180" s="19" t="e">
        <f t="shared" si="43"/>
        <v>#N/A</v>
      </c>
      <c r="U180" s="22" t="e">
        <f t="shared" si="44"/>
        <v>#N/A</v>
      </c>
      <c r="V180" s="22" t="str">
        <f t="shared" si="45"/>
        <v>NY</v>
      </c>
      <c r="W180" s="22" t="e">
        <f t="shared" si="46"/>
        <v>#VALUE!</v>
      </c>
      <c r="X180" s="19" t="str">
        <f t="shared" si="47"/>
        <v>CB117/18GS.8205</v>
      </c>
      <c r="Y180" s="19" t="str">
        <f t="shared" si="48"/>
        <v>GS.8205</v>
      </c>
      <c r="Z180" s="19" t="e">
        <v>#VALUE!</v>
      </c>
      <c r="AA180" s="19" t="e">
        <f t="shared" si="49"/>
        <v>#VALUE!</v>
      </c>
      <c r="AB180" s="22" t="e">
        <f t="shared" si="50"/>
        <v>#N/A</v>
      </c>
      <c r="AC180" s="23" t="e">
        <v>#VALUE!</v>
      </c>
      <c r="AD180" s="23" t="e">
        <f t="shared" si="51"/>
        <v>#VALUE!</v>
      </c>
      <c r="AE180" s="24" t="e">
        <f t="shared" si="52"/>
        <v>#N/A</v>
      </c>
      <c r="AF180" s="24" t="e">
        <v>#N/A</v>
      </c>
      <c r="AG180" s="24" t="e">
        <f t="shared" si="53"/>
        <v>#N/A</v>
      </c>
      <c r="AH180" s="24" t="e">
        <f t="shared" si="54"/>
        <v>#N/A</v>
      </c>
      <c r="AI180" s="25" t="e">
        <f t="shared" si="55"/>
        <v>#VALUE!</v>
      </c>
      <c r="AJ180" s="25" t="e">
        <f t="shared" si="56"/>
        <v>#VALUE!</v>
      </c>
      <c r="AK180" s="25" t="e">
        <f t="shared" si="57"/>
        <v>#VALUE!</v>
      </c>
      <c r="AL180" s="12">
        <v>21.502181219748305</v>
      </c>
      <c r="AM180" s="12">
        <v>0</v>
      </c>
      <c r="AN180" s="26">
        <v>3.2766000000000002</v>
      </c>
      <c r="AO180" s="125">
        <f t="shared" si="58"/>
        <v>5.021812149012235E-2</v>
      </c>
      <c r="AP180" s="126"/>
      <c r="AQ180" s="16">
        <v>0</v>
      </c>
      <c r="AT180" s="28">
        <v>14</v>
      </c>
      <c r="AU180" s="28">
        <v>-457.79282466410217</v>
      </c>
      <c r="AW180" s="44" t="e">
        <f t="shared" si="59"/>
        <v>#VALUE!</v>
      </c>
    </row>
    <row r="181" spans="1:49" s="28" customFormat="1" hidden="1" x14ac:dyDescent="0.2">
      <c r="A181" s="16">
        <f>ROW()</f>
        <v>181</v>
      </c>
      <c r="B181" s="16" t="s">
        <v>265</v>
      </c>
      <c r="C181" s="16">
        <v>220</v>
      </c>
      <c r="D181" s="122">
        <v>1.2333565164801936</v>
      </c>
      <c r="E181" s="123">
        <v>5.0936924772237824E-2</v>
      </c>
      <c r="F181" s="122">
        <f t="shared" si="40"/>
        <v>1.2842934412524314</v>
      </c>
      <c r="G181" s="122"/>
      <c r="H181" s="101" t="s">
        <v>4</v>
      </c>
      <c r="I181" s="16">
        <v>1</v>
      </c>
      <c r="J181" s="16" t="s">
        <v>170</v>
      </c>
      <c r="K181" s="124">
        <v>42765</v>
      </c>
      <c r="L181" s="16" t="s">
        <v>56</v>
      </c>
      <c r="M181" s="16" t="s">
        <v>171</v>
      </c>
      <c r="N181" s="16" t="s">
        <v>73</v>
      </c>
      <c r="O181" s="16" t="s">
        <v>58</v>
      </c>
      <c r="P181" s="19" t="str">
        <f t="shared" si="41"/>
        <v>CB1 17/18</v>
      </c>
      <c r="Q181" s="20">
        <f t="shared" si="42"/>
        <v>128.42934412524315</v>
      </c>
      <c r="R181" s="19">
        <v>122.6</v>
      </c>
      <c r="S181" s="19" t="e">
        <v>#N/A</v>
      </c>
      <c r="T181" s="19" t="e">
        <f t="shared" si="43"/>
        <v>#N/A</v>
      </c>
      <c r="U181" s="22" t="e">
        <f t="shared" si="44"/>
        <v>#N/A</v>
      </c>
      <c r="V181" s="22" t="str">
        <f t="shared" si="45"/>
        <v>NY</v>
      </c>
      <c r="W181" s="22" t="e">
        <f t="shared" si="46"/>
        <v>#VALUE!</v>
      </c>
      <c r="X181" s="19" t="str">
        <f t="shared" si="47"/>
        <v>CB117/18GS.8208</v>
      </c>
      <c r="Y181" s="19" t="str">
        <f t="shared" si="48"/>
        <v>GS.8208</v>
      </c>
      <c r="Z181" s="19" t="e">
        <v>#VALUE!</v>
      </c>
      <c r="AA181" s="19" t="e">
        <f t="shared" si="49"/>
        <v>#VALUE!</v>
      </c>
      <c r="AB181" s="22" t="e">
        <f t="shared" si="50"/>
        <v>#N/A</v>
      </c>
      <c r="AC181" s="23" t="e">
        <v>#VALUE!</v>
      </c>
      <c r="AD181" s="23" t="e">
        <f t="shared" si="51"/>
        <v>#VALUE!</v>
      </c>
      <c r="AE181" s="24" t="e">
        <f t="shared" si="52"/>
        <v>#N/A</v>
      </c>
      <c r="AF181" s="24" t="e">
        <v>#N/A</v>
      </c>
      <c r="AG181" s="24" t="e">
        <f t="shared" si="53"/>
        <v>#N/A</v>
      </c>
      <c r="AH181" s="24" t="e">
        <f t="shared" si="54"/>
        <v>#N/A</v>
      </c>
      <c r="AI181" s="25" t="e">
        <f t="shared" si="55"/>
        <v>#VALUE!</v>
      </c>
      <c r="AJ181" s="25" t="e">
        <f t="shared" si="56"/>
        <v>#VALUE!</v>
      </c>
      <c r="AK181" s="25" t="e">
        <f t="shared" si="57"/>
        <v>#VALUE!</v>
      </c>
      <c r="AL181" s="12">
        <v>21.502181219748305</v>
      </c>
      <c r="AM181" s="12">
        <v>0</v>
      </c>
      <c r="AN181" s="26">
        <v>3.2766000000000002</v>
      </c>
      <c r="AO181" s="125">
        <f t="shared" si="58"/>
        <v>5.021812149012235E-2</v>
      </c>
      <c r="AP181" s="126"/>
      <c r="AQ181" s="16">
        <v>0</v>
      </c>
      <c r="AT181" s="28">
        <v>0</v>
      </c>
      <c r="AU181" s="28">
        <v>0</v>
      </c>
      <c r="AW181" s="44" t="e">
        <f t="shared" si="59"/>
        <v>#VALUE!</v>
      </c>
    </row>
    <row r="182" spans="1:49" s="28" customFormat="1" hidden="1" x14ac:dyDescent="0.2">
      <c r="A182" s="16">
        <f>ROW()</f>
        <v>182</v>
      </c>
      <c r="B182" s="16" t="s">
        <v>266</v>
      </c>
      <c r="C182" s="16">
        <v>61</v>
      </c>
      <c r="D182" s="122">
        <v>1.3971643483519807</v>
      </c>
      <c r="E182" s="123">
        <v>5.0936924772237824E-2</v>
      </c>
      <c r="F182" s="122">
        <f t="shared" si="40"/>
        <v>1.4481012731242184</v>
      </c>
      <c r="G182" s="122"/>
      <c r="H182" s="101" t="s">
        <v>4</v>
      </c>
      <c r="I182" s="16">
        <v>1</v>
      </c>
      <c r="J182" s="16" t="s">
        <v>170</v>
      </c>
      <c r="K182" s="124">
        <v>42765</v>
      </c>
      <c r="L182" s="16" t="s">
        <v>56</v>
      </c>
      <c r="M182" s="16" t="s">
        <v>171</v>
      </c>
      <c r="N182" s="16" t="s">
        <v>73</v>
      </c>
      <c r="O182" s="16" t="s">
        <v>58</v>
      </c>
      <c r="P182" s="19" t="str">
        <f t="shared" si="41"/>
        <v>CB1 17/18</v>
      </c>
      <c r="Q182" s="20">
        <f t="shared" si="42"/>
        <v>144.81012731242186</v>
      </c>
      <c r="R182" s="19">
        <v>122.6</v>
      </c>
      <c r="S182" s="19" t="e">
        <v>#N/A</v>
      </c>
      <c r="T182" s="19" t="e">
        <f t="shared" si="43"/>
        <v>#N/A</v>
      </c>
      <c r="U182" s="22" t="e">
        <f t="shared" si="44"/>
        <v>#N/A</v>
      </c>
      <c r="V182" s="22" t="str">
        <f t="shared" si="45"/>
        <v>NY</v>
      </c>
      <c r="W182" s="22" t="e">
        <f t="shared" si="46"/>
        <v>#VALUE!</v>
      </c>
      <c r="X182" s="19" t="str">
        <f t="shared" si="47"/>
        <v>CB117/18GS.8225</v>
      </c>
      <c r="Y182" s="19" t="str">
        <f t="shared" si="48"/>
        <v>GS.8225</v>
      </c>
      <c r="Z182" s="19" t="e">
        <v>#VALUE!</v>
      </c>
      <c r="AA182" s="19" t="e">
        <f t="shared" si="49"/>
        <v>#VALUE!</v>
      </c>
      <c r="AB182" s="22" t="e">
        <f t="shared" si="50"/>
        <v>#N/A</v>
      </c>
      <c r="AC182" s="23" t="e">
        <v>#VALUE!</v>
      </c>
      <c r="AD182" s="23" t="e">
        <f t="shared" si="51"/>
        <v>#VALUE!</v>
      </c>
      <c r="AE182" s="24" t="e">
        <f t="shared" si="52"/>
        <v>#N/A</v>
      </c>
      <c r="AF182" s="24" t="e">
        <v>#N/A</v>
      </c>
      <c r="AG182" s="24" t="e">
        <f t="shared" si="53"/>
        <v>#N/A</v>
      </c>
      <c r="AH182" s="24" t="e">
        <f t="shared" si="54"/>
        <v>#N/A</v>
      </c>
      <c r="AI182" s="25" t="e">
        <f t="shared" si="55"/>
        <v>#VALUE!</v>
      </c>
      <c r="AJ182" s="25" t="e">
        <f t="shared" si="56"/>
        <v>#VALUE!</v>
      </c>
      <c r="AK182" s="25" t="e">
        <f t="shared" si="57"/>
        <v>#VALUE!</v>
      </c>
      <c r="AL182" s="12">
        <v>21.502181219748305</v>
      </c>
      <c r="AM182" s="12">
        <v>0</v>
      </c>
      <c r="AN182" s="26">
        <v>3.2766000000000002</v>
      </c>
      <c r="AO182" s="125">
        <f t="shared" si="58"/>
        <v>5.021812149012235E-2</v>
      </c>
      <c r="AP182" s="126"/>
      <c r="AQ182" s="16">
        <v>0</v>
      </c>
      <c r="AT182" s="28">
        <v>0</v>
      </c>
      <c r="AU182" s="28">
        <v>0</v>
      </c>
      <c r="AW182" s="44" t="e">
        <f t="shared" si="59"/>
        <v>#VALUE!</v>
      </c>
    </row>
    <row r="183" spans="1:49" s="28" customFormat="1" hidden="1" x14ac:dyDescent="0.2">
      <c r="A183" s="16">
        <f>ROW()</f>
        <v>183</v>
      </c>
      <c r="B183" s="16" t="s">
        <v>267</v>
      </c>
      <c r="C183" s="16">
        <v>40</v>
      </c>
      <c r="D183" s="122">
        <v>1.2909562609915222</v>
      </c>
      <c r="E183" s="123">
        <v>4.8527345879804659E-2</v>
      </c>
      <c r="F183" s="122">
        <f t="shared" si="40"/>
        <v>1.3394836068713267</v>
      </c>
      <c r="G183" s="122"/>
      <c r="H183" s="101" t="s">
        <v>4</v>
      </c>
      <c r="I183" s="16">
        <v>1</v>
      </c>
      <c r="J183" s="16" t="s">
        <v>170</v>
      </c>
      <c r="K183" s="124">
        <v>42759</v>
      </c>
      <c r="L183" s="16" t="s">
        <v>56</v>
      </c>
      <c r="M183" s="16" t="s">
        <v>171</v>
      </c>
      <c r="N183" s="16" t="s">
        <v>73</v>
      </c>
      <c r="O183" s="16" t="s">
        <v>58</v>
      </c>
      <c r="P183" s="19" t="str">
        <f t="shared" si="41"/>
        <v>CB1 17/18</v>
      </c>
      <c r="Q183" s="20">
        <f t="shared" si="42"/>
        <v>133.94836068713266</v>
      </c>
      <c r="R183" s="19">
        <v>122.6</v>
      </c>
      <c r="S183" s="19" t="e">
        <v>#N/A</v>
      </c>
      <c r="T183" s="19" t="e">
        <f t="shared" si="43"/>
        <v>#N/A</v>
      </c>
      <c r="U183" s="22" t="e">
        <f t="shared" si="44"/>
        <v>#N/A</v>
      </c>
      <c r="V183" s="22" t="str">
        <f t="shared" si="45"/>
        <v>NY</v>
      </c>
      <c r="W183" s="22" t="e">
        <f t="shared" si="46"/>
        <v>#VALUE!</v>
      </c>
      <c r="X183" s="19" t="str">
        <f t="shared" si="47"/>
        <v>CB117/18GS.8226</v>
      </c>
      <c r="Y183" s="19" t="str">
        <f t="shared" si="48"/>
        <v>GS.8226</v>
      </c>
      <c r="Z183" s="19" t="e">
        <v>#VALUE!</v>
      </c>
      <c r="AA183" s="19" t="e">
        <f t="shared" si="49"/>
        <v>#VALUE!</v>
      </c>
      <c r="AB183" s="22" t="e">
        <f t="shared" si="50"/>
        <v>#N/A</v>
      </c>
      <c r="AC183" s="23" t="e">
        <v>#VALUE!</v>
      </c>
      <c r="AD183" s="23" t="e">
        <f t="shared" si="51"/>
        <v>#VALUE!</v>
      </c>
      <c r="AE183" s="24" t="e">
        <f t="shared" si="52"/>
        <v>#N/A</v>
      </c>
      <c r="AF183" s="24" t="e">
        <v>#N/A</v>
      </c>
      <c r="AG183" s="24" t="e">
        <f t="shared" si="53"/>
        <v>#N/A</v>
      </c>
      <c r="AH183" s="24" t="e">
        <f t="shared" si="54"/>
        <v>#N/A</v>
      </c>
      <c r="AI183" s="25" t="e">
        <f t="shared" si="55"/>
        <v>#VALUE!</v>
      </c>
      <c r="AJ183" s="25" t="e">
        <f t="shared" si="56"/>
        <v>#VALUE!</v>
      </c>
      <c r="AK183" s="25" t="e">
        <f t="shared" si="57"/>
        <v>#VALUE!</v>
      </c>
      <c r="AL183" s="12">
        <v>20.485017301038063</v>
      </c>
      <c r="AM183" s="12">
        <v>0</v>
      </c>
      <c r="AN183" s="26">
        <v>3.2766000000000002</v>
      </c>
      <c r="AO183" s="125">
        <f t="shared" si="58"/>
        <v>4.7842545695130613E-2</v>
      </c>
      <c r="AP183" s="126"/>
      <c r="AQ183" s="16">
        <v>0</v>
      </c>
      <c r="AT183" s="28">
        <v>0</v>
      </c>
      <c r="AU183" s="28">
        <v>0</v>
      </c>
      <c r="AW183" s="44" t="e">
        <f t="shared" si="59"/>
        <v>#VALUE!</v>
      </c>
    </row>
    <row r="184" spans="1:49" s="28" customFormat="1" hidden="1" x14ac:dyDescent="0.2">
      <c r="A184" s="16">
        <f>ROW()</f>
        <v>184</v>
      </c>
      <c r="B184" s="16" t="s">
        <v>268</v>
      </c>
      <c r="C184" s="16">
        <v>0</v>
      </c>
      <c r="D184" s="122">
        <v>1.3601126398548533</v>
      </c>
      <c r="E184" s="123">
        <v>5.1519840464085573E-2</v>
      </c>
      <c r="F184" s="122">
        <f t="shared" si="40"/>
        <v>1.4116324803189388</v>
      </c>
      <c r="G184" s="122"/>
      <c r="H184" s="101" t="s">
        <v>4</v>
      </c>
      <c r="I184" s="16">
        <v>1</v>
      </c>
      <c r="J184" s="16" t="s">
        <v>170</v>
      </c>
      <c r="K184" s="124">
        <v>42765</v>
      </c>
      <c r="L184" s="16" t="s">
        <v>56</v>
      </c>
      <c r="M184" s="16" t="s">
        <v>171</v>
      </c>
      <c r="N184" s="16" t="s">
        <v>73</v>
      </c>
      <c r="O184" s="16" t="s">
        <v>58</v>
      </c>
      <c r="P184" s="19" t="str">
        <f t="shared" si="41"/>
        <v>CB1 17/18</v>
      </c>
      <c r="Q184" s="20">
        <f t="shared" si="42"/>
        <v>141.16324803189389</v>
      </c>
      <c r="R184" s="19">
        <v>122.6</v>
      </c>
      <c r="S184" s="19" t="e">
        <v>#N/A</v>
      </c>
      <c r="T184" s="19" t="e">
        <f t="shared" si="43"/>
        <v>#N/A</v>
      </c>
      <c r="U184" s="22" t="e">
        <f t="shared" si="44"/>
        <v>#N/A</v>
      </c>
      <c r="V184" s="22" t="str">
        <f t="shared" si="45"/>
        <v>NY</v>
      </c>
      <c r="W184" s="22" t="e">
        <f t="shared" si="46"/>
        <v>#VALUE!</v>
      </c>
      <c r="X184" s="19" t="str">
        <f t="shared" si="47"/>
        <v>CB117/18GS.8228</v>
      </c>
      <c r="Y184" s="19" t="str">
        <f t="shared" si="48"/>
        <v>GS.8228</v>
      </c>
      <c r="Z184" s="19" t="e">
        <v>#VALUE!</v>
      </c>
      <c r="AA184" s="19" t="e">
        <f t="shared" si="49"/>
        <v>#VALUE!</v>
      </c>
      <c r="AB184" s="22" t="e">
        <f t="shared" si="50"/>
        <v>#N/A</v>
      </c>
      <c r="AC184" s="23" t="e">
        <v>#VALUE!</v>
      </c>
      <c r="AD184" s="23" t="e">
        <f t="shared" si="51"/>
        <v>#VALUE!</v>
      </c>
      <c r="AE184" s="24" t="e">
        <f t="shared" si="52"/>
        <v>#N/A</v>
      </c>
      <c r="AF184" s="24" t="e">
        <v>#N/A</v>
      </c>
      <c r="AG184" s="24" t="e">
        <f t="shared" si="53"/>
        <v>#N/A</v>
      </c>
      <c r="AH184" s="24" t="e">
        <f t="shared" si="54"/>
        <v>#N/A</v>
      </c>
      <c r="AI184" s="25" t="e">
        <f t="shared" si="55"/>
        <v>#VALUE!</v>
      </c>
      <c r="AJ184" s="25" t="e">
        <f t="shared" si="56"/>
        <v>#VALUE!</v>
      </c>
      <c r="AK184" s="25" t="e">
        <f t="shared" si="57"/>
        <v>#VALUE!</v>
      </c>
      <c r="AL184" s="12">
        <v>21.748249448209101</v>
      </c>
      <c r="AM184" s="12">
        <v>0</v>
      </c>
      <c r="AN184" s="26">
        <v>3.2766000000000002</v>
      </c>
      <c r="AO184" s="125">
        <f t="shared" si="58"/>
        <v>5.0792811288585871E-2</v>
      </c>
      <c r="AP184" s="126"/>
      <c r="AQ184" s="16">
        <v>0</v>
      </c>
      <c r="AT184" s="28">
        <v>0</v>
      </c>
      <c r="AU184" s="28">
        <v>0</v>
      </c>
      <c r="AW184" s="44" t="e">
        <f t="shared" si="59"/>
        <v>#VALUE!</v>
      </c>
    </row>
    <row r="185" spans="1:49" s="28" customFormat="1" hidden="1" x14ac:dyDescent="0.2">
      <c r="A185" s="16">
        <f>ROW()</f>
        <v>185</v>
      </c>
      <c r="B185" s="16" t="s">
        <v>269</v>
      </c>
      <c r="C185" s="16">
        <v>347</v>
      </c>
      <c r="D185" s="122">
        <v>1.3610084668884186</v>
      </c>
      <c r="E185" s="123">
        <v>5.1632786361684974E-2</v>
      </c>
      <c r="F185" s="122">
        <f t="shared" si="40"/>
        <v>1.4126412532501036</v>
      </c>
      <c r="G185" s="122"/>
      <c r="H185" s="101" t="s">
        <v>4</v>
      </c>
      <c r="I185" s="16">
        <v>1</v>
      </c>
      <c r="J185" s="16" t="s">
        <v>170</v>
      </c>
      <c r="K185" s="124">
        <v>42767</v>
      </c>
      <c r="L185" s="16" t="s">
        <v>56</v>
      </c>
      <c r="M185" s="16" t="s">
        <v>171</v>
      </c>
      <c r="N185" s="16" t="s">
        <v>73</v>
      </c>
      <c r="O185" s="16" t="s">
        <v>58</v>
      </c>
      <c r="P185" s="19" t="str">
        <f t="shared" si="41"/>
        <v>CB1 17/18</v>
      </c>
      <c r="Q185" s="20">
        <f t="shared" si="42"/>
        <v>141.26412532501035</v>
      </c>
      <c r="R185" s="19">
        <v>122.6</v>
      </c>
      <c r="S185" s="19" t="e">
        <v>#N/A</v>
      </c>
      <c r="T185" s="19" t="e">
        <f t="shared" si="43"/>
        <v>#N/A</v>
      </c>
      <c r="U185" s="22" t="e">
        <f t="shared" si="44"/>
        <v>#N/A</v>
      </c>
      <c r="V185" s="22" t="str">
        <f t="shared" si="45"/>
        <v>NY</v>
      </c>
      <c r="W185" s="22" t="e">
        <f t="shared" si="46"/>
        <v>#VALUE!</v>
      </c>
      <c r="X185" s="19" t="str">
        <f t="shared" si="47"/>
        <v>CB117/18GS.8231</v>
      </c>
      <c r="Y185" s="19" t="str">
        <f t="shared" si="48"/>
        <v>GS.8231</v>
      </c>
      <c r="Z185" s="19" t="e">
        <v>#VALUE!</v>
      </c>
      <c r="AA185" s="19" t="e">
        <f t="shared" si="49"/>
        <v>#VALUE!</v>
      </c>
      <c r="AB185" s="22" t="e">
        <f t="shared" si="50"/>
        <v>#N/A</v>
      </c>
      <c r="AC185" s="23" t="e">
        <v>#VALUE!</v>
      </c>
      <c r="AD185" s="23" t="e">
        <f t="shared" si="51"/>
        <v>#VALUE!</v>
      </c>
      <c r="AE185" s="24" t="e">
        <f t="shared" si="52"/>
        <v>#N/A</v>
      </c>
      <c r="AF185" s="24" t="e">
        <v>#N/A</v>
      </c>
      <c r="AG185" s="24" t="e">
        <f t="shared" si="53"/>
        <v>#N/A</v>
      </c>
      <c r="AH185" s="24" t="e">
        <f t="shared" si="54"/>
        <v>#N/A</v>
      </c>
      <c r="AI185" s="25" t="e">
        <f t="shared" si="55"/>
        <v>#VALUE!</v>
      </c>
      <c r="AJ185" s="25" t="e">
        <f t="shared" si="56"/>
        <v>#VALUE!</v>
      </c>
      <c r="AK185" s="25" t="e">
        <f t="shared" si="57"/>
        <v>#VALUE!</v>
      </c>
      <c r="AL185" s="12">
        <v>21.795927692804128</v>
      </c>
      <c r="AM185" s="12">
        <v>0</v>
      </c>
      <c r="AN185" s="26">
        <v>3.2766000000000002</v>
      </c>
      <c r="AO185" s="125">
        <f t="shared" si="58"/>
        <v>5.0904163334921988E-2</v>
      </c>
      <c r="AP185" s="126"/>
      <c r="AQ185" s="16">
        <v>0</v>
      </c>
      <c r="AT185" s="28">
        <v>0</v>
      </c>
      <c r="AU185" s="28">
        <v>0</v>
      </c>
      <c r="AW185" s="44" t="e">
        <f t="shared" si="59"/>
        <v>#VALUE!</v>
      </c>
    </row>
    <row r="186" spans="1:49" s="28" customFormat="1" hidden="1" x14ac:dyDescent="0.2">
      <c r="A186" s="16">
        <f>ROW()</f>
        <v>186</v>
      </c>
      <c r="B186" s="16" t="s">
        <v>270</v>
      </c>
      <c r="C186" s="16">
        <v>224</v>
      </c>
      <c r="D186" s="122">
        <v>1.3265693982461446</v>
      </c>
      <c r="E186" s="123">
        <v>5.1632786361684974E-2</v>
      </c>
      <c r="F186" s="122">
        <f t="shared" si="40"/>
        <v>1.3782021846078296</v>
      </c>
      <c r="G186" s="122"/>
      <c r="H186" s="101" t="s">
        <v>4</v>
      </c>
      <c r="I186" s="16">
        <v>1</v>
      </c>
      <c r="J186" s="16" t="s">
        <v>170</v>
      </c>
      <c r="K186" s="124">
        <v>42767</v>
      </c>
      <c r="L186" s="16" t="s">
        <v>56</v>
      </c>
      <c r="M186" s="16" t="s">
        <v>171</v>
      </c>
      <c r="N186" s="16" t="s">
        <v>73</v>
      </c>
      <c r="O186" s="16" t="s">
        <v>58</v>
      </c>
      <c r="P186" s="19" t="str">
        <f t="shared" si="41"/>
        <v>CB1 17/18</v>
      </c>
      <c r="Q186" s="20">
        <f t="shared" si="42"/>
        <v>137.82021846078297</v>
      </c>
      <c r="R186" s="19">
        <v>122.6</v>
      </c>
      <c r="S186" s="19" t="e">
        <v>#N/A</v>
      </c>
      <c r="T186" s="19" t="e">
        <f t="shared" si="43"/>
        <v>#N/A</v>
      </c>
      <c r="U186" s="22" t="e">
        <f t="shared" si="44"/>
        <v>#N/A</v>
      </c>
      <c r="V186" s="22" t="str">
        <f t="shared" si="45"/>
        <v>NY</v>
      </c>
      <c r="W186" s="22" t="e">
        <f t="shared" si="46"/>
        <v>#VALUE!</v>
      </c>
      <c r="X186" s="19" t="str">
        <f t="shared" si="47"/>
        <v>CB117/18GS.8232</v>
      </c>
      <c r="Y186" s="19" t="str">
        <f t="shared" si="48"/>
        <v>GS.8232</v>
      </c>
      <c r="Z186" s="19" t="e">
        <v>#VALUE!</v>
      </c>
      <c r="AA186" s="19" t="e">
        <f t="shared" si="49"/>
        <v>#VALUE!</v>
      </c>
      <c r="AB186" s="22" t="e">
        <f t="shared" si="50"/>
        <v>#N/A</v>
      </c>
      <c r="AC186" s="23" t="e">
        <v>#VALUE!</v>
      </c>
      <c r="AD186" s="23" t="e">
        <f t="shared" si="51"/>
        <v>#VALUE!</v>
      </c>
      <c r="AE186" s="24" t="e">
        <f t="shared" si="52"/>
        <v>#N/A</v>
      </c>
      <c r="AF186" s="24" t="e">
        <v>#N/A</v>
      </c>
      <c r="AG186" s="24" t="e">
        <f t="shared" si="53"/>
        <v>#N/A</v>
      </c>
      <c r="AH186" s="24" t="e">
        <f t="shared" si="54"/>
        <v>#N/A</v>
      </c>
      <c r="AI186" s="25" t="e">
        <f t="shared" si="55"/>
        <v>#VALUE!</v>
      </c>
      <c r="AJ186" s="25" t="e">
        <f t="shared" si="56"/>
        <v>#VALUE!</v>
      </c>
      <c r="AK186" s="25" t="e">
        <f t="shared" si="57"/>
        <v>#VALUE!</v>
      </c>
      <c r="AL186" s="12">
        <v>21.795927692804128</v>
      </c>
      <c r="AM186" s="12">
        <v>0</v>
      </c>
      <c r="AN186" s="26">
        <v>3.2766000000000002</v>
      </c>
      <c r="AO186" s="125">
        <f t="shared" si="58"/>
        <v>5.0904163334921988E-2</v>
      </c>
      <c r="AP186" s="126"/>
      <c r="AQ186" s="16">
        <v>0</v>
      </c>
      <c r="AT186" s="28">
        <v>0</v>
      </c>
      <c r="AU186" s="28">
        <v>0</v>
      </c>
      <c r="AW186" s="44" t="e">
        <f t="shared" si="59"/>
        <v>#VALUE!</v>
      </c>
    </row>
    <row r="187" spans="1:49" s="28" customFormat="1" hidden="1" x14ac:dyDescent="0.2">
      <c r="A187" s="16">
        <f>ROW()</f>
        <v>187</v>
      </c>
      <c r="B187" s="16" t="s">
        <v>271</v>
      </c>
      <c r="C187" s="16">
        <v>135</v>
      </c>
      <c r="D187" s="122">
        <v>1.3187896885394617</v>
      </c>
      <c r="E187" s="123">
        <v>5.1350900201998312E-2</v>
      </c>
      <c r="F187" s="122">
        <f t="shared" si="40"/>
        <v>1.3701405887414599</v>
      </c>
      <c r="G187" s="122"/>
      <c r="H187" s="101" t="s">
        <v>4</v>
      </c>
      <c r="I187" s="16">
        <v>1</v>
      </c>
      <c r="J187" s="16" t="s">
        <v>170</v>
      </c>
      <c r="K187" s="124">
        <v>42780</v>
      </c>
      <c r="L187" s="16" t="s">
        <v>56</v>
      </c>
      <c r="M187" s="16" t="s">
        <v>171</v>
      </c>
      <c r="N187" s="16" t="s">
        <v>73</v>
      </c>
      <c r="O187" s="16" t="s">
        <v>58</v>
      </c>
      <c r="P187" s="19" t="str">
        <f t="shared" si="41"/>
        <v>CB1 17/18</v>
      </c>
      <c r="Q187" s="20">
        <f t="shared" si="42"/>
        <v>137.014058874146</v>
      </c>
      <c r="R187" s="19">
        <v>122.6</v>
      </c>
      <c r="S187" s="19" t="e">
        <v>#N/A</v>
      </c>
      <c r="T187" s="19" t="e">
        <f t="shared" si="43"/>
        <v>#N/A</v>
      </c>
      <c r="U187" s="22" t="e">
        <f t="shared" si="44"/>
        <v>#N/A</v>
      </c>
      <c r="V187" s="22" t="str">
        <f t="shared" si="45"/>
        <v>NY</v>
      </c>
      <c r="W187" s="22" t="e">
        <f t="shared" si="46"/>
        <v>#VALUE!</v>
      </c>
      <c r="X187" s="19" t="str">
        <f t="shared" si="47"/>
        <v>CB117/18GS.8240</v>
      </c>
      <c r="Y187" s="19" t="str">
        <f t="shared" si="48"/>
        <v>GS.8240</v>
      </c>
      <c r="Z187" s="19" t="e">
        <v>#VALUE!</v>
      </c>
      <c r="AA187" s="19" t="e">
        <f t="shared" si="49"/>
        <v>#VALUE!</v>
      </c>
      <c r="AB187" s="22" t="e">
        <f t="shared" si="50"/>
        <v>#N/A</v>
      </c>
      <c r="AC187" s="23" t="e">
        <v>#VALUE!</v>
      </c>
      <c r="AD187" s="23" t="e">
        <f t="shared" si="51"/>
        <v>#VALUE!</v>
      </c>
      <c r="AE187" s="24" t="e">
        <f t="shared" si="52"/>
        <v>#N/A</v>
      </c>
      <c r="AF187" s="24" t="e">
        <v>#N/A</v>
      </c>
      <c r="AG187" s="24" t="e">
        <f t="shared" si="53"/>
        <v>#N/A</v>
      </c>
      <c r="AH187" s="24" t="e">
        <f t="shared" si="54"/>
        <v>#N/A</v>
      </c>
      <c r="AI187" s="25" t="e">
        <f t="shared" si="55"/>
        <v>#VALUE!</v>
      </c>
      <c r="AJ187" s="25" t="e">
        <f t="shared" si="56"/>
        <v>#VALUE!</v>
      </c>
      <c r="AK187" s="25" t="e">
        <f t="shared" si="57"/>
        <v>#VALUE!</v>
      </c>
      <c r="AL187" s="12">
        <v>21.676934107776699</v>
      </c>
      <c r="AM187" s="12">
        <v>0</v>
      </c>
      <c r="AN187" s="26">
        <v>3.2766000000000002</v>
      </c>
      <c r="AO187" s="125">
        <f t="shared" si="58"/>
        <v>5.0626255049786489E-2</v>
      </c>
      <c r="AP187" s="126"/>
      <c r="AQ187" s="16">
        <v>0</v>
      </c>
      <c r="AT187" s="28">
        <v>0</v>
      </c>
      <c r="AU187" s="28">
        <v>0</v>
      </c>
      <c r="AW187" s="44" t="e">
        <f t="shared" si="59"/>
        <v>#VALUE!</v>
      </c>
    </row>
    <row r="188" spans="1:49" s="28" customFormat="1" hidden="1" x14ac:dyDescent="0.2">
      <c r="A188" s="16">
        <f>ROW()</f>
        <v>188</v>
      </c>
      <c r="B188" s="16" t="s">
        <v>272</v>
      </c>
      <c r="C188" s="16">
        <v>128</v>
      </c>
      <c r="D188" s="122">
        <v>1.3333217417599033</v>
      </c>
      <c r="E188" s="123">
        <v>5.8345266344565896E-2</v>
      </c>
      <c r="F188" s="122">
        <f t="shared" si="40"/>
        <v>1.3916670081044691</v>
      </c>
      <c r="G188" s="122"/>
      <c r="H188" s="101" t="s">
        <v>4</v>
      </c>
      <c r="I188" s="16">
        <v>1</v>
      </c>
      <c r="J188" s="16" t="s">
        <v>170</v>
      </c>
      <c r="K188" s="124">
        <v>42779</v>
      </c>
      <c r="L188" s="16" t="s">
        <v>56</v>
      </c>
      <c r="M188" s="16" t="s">
        <v>171</v>
      </c>
      <c r="N188" s="16" t="s">
        <v>73</v>
      </c>
      <c r="O188" s="16" t="s">
        <v>58</v>
      </c>
      <c r="P188" s="19" t="str">
        <f t="shared" si="41"/>
        <v>CB1 17/18</v>
      </c>
      <c r="Q188" s="20">
        <f t="shared" si="42"/>
        <v>139.16670081044691</v>
      </c>
      <c r="R188" s="19">
        <v>122.6</v>
      </c>
      <c r="S188" s="19" t="e">
        <v>#N/A</v>
      </c>
      <c r="T188" s="19" t="e">
        <f t="shared" si="43"/>
        <v>#N/A</v>
      </c>
      <c r="U188" s="22" t="e">
        <f t="shared" si="44"/>
        <v>#N/A</v>
      </c>
      <c r="V188" s="22" t="str">
        <f t="shared" si="45"/>
        <v>NY</v>
      </c>
      <c r="W188" s="22" t="e">
        <f t="shared" si="46"/>
        <v>#VALUE!</v>
      </c>
      <c r="X188" s="19" t="str">
        <f t="shared" si="47"/>
        <v>CB117/18GS.8251</v>
      </c>
      <c r="Y188" s="19" t="str">
        <f t="shared" si="48"/>
        <v>GS.8251</v>
      </c>
      <c r="Z188" s="19" t="e">
        <v>#VALUE!</v>
      </c>
      <c r="AA188" s="19" t="e">
        <f t="shared" si="49"/>
        <v>#VALUE!</v>
      </c>
      <c r="AB188" s="22" t="e">
        <f t="shared" si="50"/>
        <v>#N/A</v>
      </c>
      <c r="AC188" s="23" t="e">
        <v>#VALUE!</v>
      </c>
      <c r="AD188" s="23" t="e">
        <f t="shared" si="51"/>
        <v>#VALUE!</v>
      </c>
      <c r="AE188" s="24" t="e">
        <f t="shared" si="52"/>
        <v>#N/A</v>
      </c>
      <c r="AF188" s="24" t="e">
        <v>#N/A</v>
      </c>
      <c r="AG188" s="24" t="e">
        <f t="shared" si="53"/>
        <v>#N/A</v>
      </c>
      <c r="AH188" s="24" t="e">
        <f t="shared" si="54"/>
        <v>#N/A</v>
      </c>
      <c r="AI188" s="25" t="e">
        <f t="shared" si="55"/>
        <v>#VALUE!</v>
      </c>
      <c r="AJ188" s="25" t="e">
        <f t="shared" si="56"/>
        <v>#VALUE!</v>
      </c>
      <c r="AK188" s="25" t="e">
        <f t="shared" si="57"/>
        <v>#VALUE!</v>
      </c>
      <c r="AL188" s="12">
        <v>24.629490214908031</v>
      </c>
      <c r="AM188" s="12">
        <v>0</v>
      </c>
      <c r="AN188" s="26">
        <v>3.2766000000000002</v>
      </c>
      <c r="AO188" s="125">
        <f t="shared" si="58"/>
        <v>5.7521919251432525E-2</v>
      </c>
      <c r="AP188" s="126"/>
      <c r="AQ188" s="16">
        <v>-128</v>
      </c>
      <c r="AT188" s="28">
        <v>0</v>
      </c>
      <c r="AU188" s="28">
        <v>0</v>
      </c>
      <c r="AW188" s="44" t="e">
        <f t="shared" si="59"/>
        <v>#VALUE!</v>
      </c>
    </row>
    <row r="189" spans="1:49" s="28" customFormat="1" hidden="1" x14ac:dyDescent="0.2">
      <c r="A189" s="16">
        <f>ROW()</f>
        <v>189</v>
      </c>
      <c r="B189" s="16" t="s">
        <v>273</v>
      </c>
      <c r="C189" s="16">
        <v>71</v>
      </c>
      <c r="D189" s="122">
        <v>1.2904757863411473</v>
      </c>
      <c r="E189" s="123">
        <v>4.986922360610592E-2</v>
      </c>
      <c r="F189" s="122">
        <f t="shared" si="40"/>
        <v>1.3403450099472534</v>
      </c>
      <c r="G189" s="122"/>
      <c r="H189" s="101" t="s">
        <v>4</v>
      </c>
      <c r="I189" s="16">
        <v>1</v>
      </c>
      <c r="J189" s="16" t="s">
        <v>170</v>
      </c>
      <c r="K189" s="124">
        <v>42781</v>
      </c>
      <c r="L189" s="16" t="s">
        <v>56</v>
      </c>
      <c r="M189" s="16" t="s">
        <v>171</v>
      </c>
      <c r="N189" s="16" t="s">
        <v>73</v>
      </c>
      <c r="O189" s="16" t="s">
        <v>58</v>
      </c>
      <c r="P189" s="19" t="str">
        <f t="shared" si="41"/>
        <v>CB1 17/18</v>
      </c>
      <c r="Q189" s="20">
        <f t="shared" si="42"/>
        <v>134.03450099472533</v>
      </c>
      <c r="R189" s="19">
        <v>122.6</v>
      </c>
      <c r="S189" s="19" t="e">
        <v>#N/A</v>
      </c>
      <c r="T189" s="19" t="e">
        <f t="shared" si="43"/>
        <v>#N/A</v>
      </c>
      <c r="U189" s="22" t="e">
        <f t="shared" si="44"/>
        <v>#N/A</v>
      </c>
      <c r="V189" s="22" t="str">
        <f t="shared" si="45"/>
        <v>NY</v>
      </c>
      <c r="W189" s="22" t="e">
        <f t="shared" si="46"/>
        <v>#VALUE!</v>
      </c>
      <c r="X189" s="19" t="str">
        <f t="shared" si="47"/>
        <v>CB117/18GS.8245</v>
      </c>
      <c r="Y189" s="19" t="str">
        <f t="shared" si="48"/>
        <v>GS.8245</v>
      </c>
      <c r="Z189" s="19" t="e">
        <v>#VALUE!</v>
      </c>
      <c r="AA189" s="19" t="e">
        <f t="shared" si="49"/>
        <v>#VALUE!</v>
      </c>
      <c r="AB189" s="22" t="e">
        <f t="shared" si="50"/>
        <v>#N/A</v>
      </c>
      <c r="AC189" s="23" t="e">
        <v>#VALUE!</v>
      </c>
      <c r="AD189" s="23" t="e">
        <f t="shared" si="51"/>
        <v>#VALUE!</v>
      </c>
      <c r="AE189" s="24" t="e">
        <f t="shared" si="52"/>
        <v>#N/A</v>
      </c>
      <c r="AF189" s="24" t="e">
        <v>#N/A</v>
      </c>
      <c r="AG189" s="24" t="e">
        <f t="shared" si="53"/>
        <v>#N/A</v>
      </c>
      <c r="AH189" s="24" t="e">
        <f t="shared" si="54"/>
        <v>#N/A</v>
      </c>
      <c r="AI189" s="25" t="e">
        <f t="shared" si="55"/>
        <v>#VALUE!</v>
      </c>
      <c r="AJ189" s="25" t="e">
        <f t="shared" si="56"/>
        <v>#VALUE!</v>
      </c>
      <c r="AK189" s="25" t="e">
        <f t="shared" si="57"/>
        <v>#VALUE!</v>
      </c>
      <c r="AL189" s="12">
        <v>21.051468812877264</v>
      </c>
      <c r="AM189" s="12">
        <v>0</v>
      </c>
      <c r="AN189" s="26">
        <v>3.2766000000000002</v>
      </c>
      <c r="AO189" s="125">
        <f t="shared" si="58"/>
        <v>4.9165487332962152E-2</v>
      </c>
      <c r="AP189" s="126"/>
      <c r="AQ189" s="16">
        <v>0</v>
      </c>
      <c r="AT189" s="28">
        <v>0</v>
      </c>
      <c r="AU189" s="28">
        <v>0</v>
      </c>
      <c r="AW189" s="44" t="e">
        <f t="shared" si="59"/>
        <v>#VALUE!</v>
      </c>
    </row>
    <row r="190" spans="1:49" s="28" customFormat="1" hidden="1" x14ac:dyDescent="0.2">
      <c r="A190" s="16">
        <f>ROW()</f>
        <v>190</v>
      </c>
      <c r="B190" s="16" t="s">
        <v>274</v>
      </c>
      <c r="C190" s="16">
        <v>1755</v>
      </c>
      <c r="D190" s="122">
        <v>1.1941852672118138</v>
      </c>
      <c r="E190" s="123">
        <v>4.9189529616384918E-2</v>
      </c>
      <c r="F190" s="122">
        <f t="shared" si="40"/>
        <v>1.2433747968281987</v>
      </c>
      <c r="G190" s="122"/>
      <c r="H190" s="101" t="s">
        <v>4</v>
      </c>
      <c r="I190" s="16">
        <v>1</v>
      </c>
      <c r="J190" s="16" t="s">
        <v>170</v>
      </c>
      <c r="K190" s="124">
        <v>42782</v>
      </c>
      <c r="L190" s="16" t="s">
        <v>56</v>
      </c>
      <c r="M190" s="16" t="s">
        <v>171</v>
      </c>
      <c r="N190" s="16" t="s">
        <v>73</v>
      </c>
      <c r="O190" s="16" t="s">
        <v>58</v>
      </c>
      <c r="P190" s="19" t="str">
        <f t="shared" si="41"/>
        <v>CB1 17/18</v>
      </c>
      <c r="Q190" s="20">
        <f t="shared" si="42"/>
        <v>124.33747968281988</v>
      </c>
      <c r="R190" s="19">
        <v>122.6</v>
      </c>
      <c r="S190" s="19" t="e">
        <v>#N/A</v>
      </c>
      <c r="T190" s="19" t="e">
        <f t="shared" si="43"/>
        <v>#N/A</v>
      </c>
      <c r="U190" s="22" t="e">
        <f t="shared" si="44"/>
        <v>#N/A</v>
      </c>
      <c r="V190" s="22" t="str">
        <f t="shared" si="45"/>
        <v>NY</v>
      </c>
      <c r="W190" s="22" t="e">
        <f t="shared" si="46"/>
        <v>#VALUE!</v>
      </c>
      <c r="X190" s="19" t="str">
        <f t="shared" si="47"/>
        <v>CB117/18GS.8265</v>
      </c>
      <c r="Y190" s="19" t="str">
        <f t="shared" si="48"/>
        <v>GS.8265</v>
      </c>
      <c r="Z190" s="19" t="e">
        <v>#VALUE!</v>
      </c>
      <c r="AA190" s="19" t="e">
        <f t="shared" si="49"/>
        <v>#VALUE!</v>
      </c>
      <c r="AB190" s="22" t="e">
        <f t="shared" si="50"/>
        <v>#N/A</v>
      </c>
      <c r="AC190" s="23" t="e">
        <v>#VALUE!</v>
      </c>
      <c r="AD190" s="23" t="e">
        <f t="shared" si="51"/>
        <v>#VALUE!</v>
      </c>
      <c r="AE190" s="24" t="e">
        <f t="shared" si="52"/>
        <v>#N/A</v>
      </c>
      <c r="AF190" s="24" t="e">
        <v>#N/A</v>
      </c>
      <c r="AG190" s="24" t="e">
        <f t="shared" si="53"/>
        <v>#N/A</v>
      </c>
      <c r="AH190" s="24" t="e">
        <f t="shared" si="54"/>
        <v>#N/A</v>
      </c>
      <c r="AI190" s="25" t="e">
        <f t="shared" si="55"/>
        <v>#VALUE!</v>
      </c>
      <c r="AJ190" s="25" t="e">
        <f t="shared" si="56"/>
        <v>#VALUE!</v>
      </c>
      <c r="AK190" s="25" t="e">
        <f t="shared" si="57"/>
        <v>#VALUE!</v>
      </c>
      <c r="AL190" s="12">
        <v>20.764547224926975</v>
      </c>
      <c r="AM190" s="12">
        <v>0</v>
      </c>
      <c r="AN190" s="26">
        <v>3.2766000000000002</v>
      </c>
      <c r="AO190" s="125">
        <f t="shared" si="58"/>
        <v>4.8495384936625127E-2</v>
      </c>
      <c r="AP190" s="126"/>
      <c r="AQ190" s="16">
        <v>0</v>
      </c>
      <c r="AT190" s="28">
        <v>0</v>
      </c>
      <c r="AU190" s="28">
        <v>0</v>
      </c>
      <c r="AW190" s="44" t="e">
        <f t="shared" si="59"/>
        <v>#VALUE!</v>
      </c>
    </row>
    <row r="191" spans="1:49" s="28" customFormat="1" hidden="1" x14ac:dyDescent="0.2">
      <c r="A191" s="16">
        <f>ROW()</f>
        <v>191</v>
      </c>
      <c r="B191" s="16" t="s">
        <v>275</v>
      </c>
      <c r="C191" s="16">
        <v>516</v>
      </c>
      <c r="D191" s="122">
        <v>1.2963514172800081</v>
      </c>
      <c r="E191" s="123">
        <v>5.9066457886430515E-2</v>
      </c>
      <c r="F191" s="122">
        <f t="shared" si="40"/>
        <v>1.3554178751664387</v>
      </c>
      <c r="G191" s="122"/>
      <c r="H191" s="101" t="s">
        <v>4</v>
      </c>
      <c r="I191" s="16">
        <v>1</v>
      </c>
      <c r="J191" s="16" t="s">
        <v>170</v>
      </c>
      <c r="K191" s="124">
        <v>42782</v>
      </c>
      <c r="L191" s="16" t="s">
        <v>56</v>
      </c>
      <c r="M191" s="16" t="s">
        <v>171</v>
      </c>
      <c r="N191" s="16" t="s">
        <v>73</v>
      </c>
      <c r="O191" s="16" t="s">
        <v>58</v>
      </c>
      <c r="P191" s="19" t="str">
        <f t="shared" si="41"/>
        <v>CB1 17/18</v>
      </c>
      <c r="Q191" s="20">
        <f t="shared" si="42"/>
        <v>135.54178751664386</v>
      </c>
      <c r="R191" s="19">
        <v>122.6</v>
      </c>
      <c r="S191" s="19" t="e">
        <v>#N/A</v>
      </c>
      <c r="T191" s="19" t="e">
        <f t="shared" si="43"/>
        <v>#N/A</v>
      </c>
      <c r="U191" s="22" t="e">
        <f t="shared" si="44"/>
        <v>#N/A</v>
      </c>
      <c r="V191" s="22" t="str">
        <f t="shared" si="45"/>
        <v>NY</v>
      </c>
      <c r="W191" s="22" t="e">
        <f t="shared" si="46"/>
        <v>#VALUE!</v>
      </c>
      <c r="X191" s="19" t="str">
        <f t="shared" si="47"/>
        <v>CB117/18GS.8267</v>
      </c>
      <c r="Y191" s="19" t="str">
        <f t="shared" si="48"/>
        <v>GS.8267</v>
      </c>
      <c r="Z191" s="19" t="e">
        <v>#VALUE!</v>
      </c>
      <c r="AA191" s="19" t="e">
        <f t="shared" si="49"/>
        <v>#VALUE!</v>
      </c>
      <c r="AB191" s="22" t="e">
        <f t="shared" si="50"/>
        <v>#N/A</v>
      </c>
      <c r="AC191" s="23" t="e">
        <v>#VALUE!</v>
      </c>
      <c r="AD191" s="23" t="e">
        <f t="shared" si="51"/>
        <v>#VALUE!</v>
      </c>
      <c r="AE191" s="24" t="e">
        <f t="shared" si="52"/>
        <v>#N/A</v>
      </c>
      <c r="AF191" s="24" t="e">
        <v>#N/A</v>
      </c>
      <c r="AG191" s="24" t="e">
        <f t="shared" si="53"/>
        <v>#N/A</v>
      </c>
      <c r="AH191" s="24" t="e">
        <f t="shared" si="54"/>
        <v>#N/A</v>
      </c>
      <c r="AI191" s="25" t="e">
        <f t="shared" si="55"/>
        <v>#VALUE!</v>
      </c>
      <c r="AJ191" s="25" t="e">
        <f t="shared" si="56"/>
        <v>#VALUE!</v>
      </c>
      <c r="AK191" s="25" t="e">
        <f t="shared" si="57"/>
        <v>#VALUE!</v>
      </c>
      <c r="AL191" s="12">
        <v>24.933929308878906</v>
      </c>
      <c r="AM191" s="12">
        <v>0</v>
      </c>
      <c r="AN191" s="26">
        <v>3.2766000000000002</v>
      </c>
      <c r="AO191" s="125">
        <f t="shared" si="58"/>
        <v>5.8232933601610672E-2</v>
      </c>
      <c r="AP191" s="126"/>
      <c r="AQ191" s="16">
        <v>0</v>
      </c>
      <c r="AT191" s="28">
        <v>0</v>
      </c>
      <c r="AU191" s="28">
        <v>0</v>
      </c>
      <c r="AW191" s="44" t="e">
        <f t="shared" si="59"/>
        <v>#VALUE!</v>
      </c>
    </row>
    <row r="192" spans="1:49" s="28" customFormat="1" hidden="1" x14ac:dyDescent="0.2">
      <c r="A192" s="16">
        <f>ROW()</f>
        <v>192</v>
      </c>
      <c r="B192" s="16" t="s">
        <v>276</v>
      </c>
      <c r="C192" s="16">
        <v>1424</v>
      </c>
      <c r="D192" s="122">
        <v>1.2724482941990929</v>
      </c>
      <c r="E192" s="123">
        <v>5.0481663037025316E-2</v>
      </c>
      <c r="F192" s="122">
        <f t="shared" si="40"/>
        <v>1.3229299572361182</v>
      </c>
      <c r="G192" s="122"/>
      <c r="H192" s="101" t="s">
        <v>4</v>
      </c>
      <c r="I192" s="16">
        <v>1</v>
      </c>
      <c r="J192" s="16" t="s">
        <v>225</v>
      </c>
      <c r="K192" s="124">
        <v>42815</v>
      </c>
      <c r="L192" s="16" t="s">
        <v>56</v>
      </c>
      <c r="M192" s="16" t="s">
        <v>171</v>
      </c>
      <c r="N192" s="16" t="s">
        <v>73</v>
      </c>
      <c r="O192" s="16" t="s">
        <v>58</v>
      </c>
      <c r="P192" s="19" t="str">
        <f t="shared" si="41"/>
        <v>CB1 17/18</v>
      </c>
      <c r="Q192" s="20">
        <f t="shared" si="42"/>
        <v>132.29299572361182</v>
      </c>
      <c r="R192" s="19">
        <v>122.6</v>
      </c>
      <c r="S192" s="19" t="e">
        <v>#N/A</v>
      </c>
      <c r="T192" s="19" t="e">
        <f t="shared" si="43"/>
        <v>#N/A</v>
      </c>
      <c r="U192" s="22" t="e">
        <f t="shared" si="44"/>
        <v>#N/A</v>
      </c>
      <c r="V192" s="22" t="str">
        <f t="shared" si="45"/>
        <v>NY</v>
      </c>
      <c r="W192" s="22" t="e">
        <f t="shared" si="46"/>
        <v>#VALUE!</v>
      </c>
      <c r="X192" s="19" t="str">
        <f t="shared" si="47"/>
        <v>CB117/18GS.8284</v>
      </c>
      <c r="Y192" s="19" t="str">
        <f t="shared" si="48"/>
        <v>GS.8284</v>
      </c>
      <c r="Z192" s="19" t="e">
        <v>#VALUE!</v>
      </c>
      <c r="AA192" s="19" t="e">
        <f t="shared" si="49"/>
        <v>#VALUE!</v>
      </c>
      <c r="AB192" s="22" t="e">
        <f t="shared" si="50"/>
        <v>#N/A</v>
      </c>
      <c r="AC192" s="23" t="e">
        <v>#VALUE!</v>
      </c>
      <c r="AD192" s="23" t="e">
        <f t="shared" si="51"/>
        <v>#VALUE!</v>
      </c>
      <c r="AE192" s="24" t="e">
        <f t="shared" si="52"/>
        <v>#N/A</v>
      </c>
      <c r="AF192" s="24" t="e">
        <v>#N/A</v>
      </c>
      <c r="AG192" s="24" t="e">
        <f t="shared" si="53"/>
        <v>#N/A</v>
      </c>
      <c r="AH192" s="24" t="e">
        <f t="shared" si="54"/>
        <v>#N/A</v>
      </c>
      <c r="AI192" s="25" t="e">
        <f t="shared" si="55"/>
        <v>#VALUE!</v>
      </c>
      <c r="AJ192" s="25" t="e">
        <f t="shared" si="56"/>
        <v>#VALUE!</v>
      </c>
      <c r="AK192" s="25" t="e">
        <f t="shared" si="57"/>
        <v>#VALUE!</v>
      </c>
      <c r="AL192" s="12">
        <v>21.310000000000002</v>
      </c>
      <c r="AM192" s="12">
        <v>0</v>
      </c>
      <c r="AN192" s="26">
        <v>3.2766000000000002</v>
      </c>
      <c r="AO192" s="125">
        <f t="shared" si="58"/>
        <v>4.9769284242272512E-2</v>
      </c>
      <c r="AP192" s="126"/>
      <c r="AQ192" s="16">
        <v>0</v>
      </c>
      <c r="AT192" s="28">
        <v>0</v>
      </c>
      <c r="AU192" s="28">
        <v>0</v>
      </c>
      <c r="AW192" s="44" t="e">
        <f t="shared" si="59"/>
        <v>#VALUE!</v>
      </c>
    </row>
    <row r="193" spans="1:49" s="28" customFormat="1" hidden="1" x14ac:dyDescent="0.2">
      <c r="A193" s="16">
        <f>ROW()</f>
        <v>193</v>
      </c>
      <c r="B193" s="16" t="s">
        <v>277</v>
      </c>
      <c r="C193" s="16">
        <v>1276</v>
      </c>
      <c r="D193" s="122">
        <v>1.2642372247487206</v>
      </c>
      <c r="E193" s="123">
        <v>5.0481663037025316E-2</v>
      </c>
      <c r="F193" s="122">
        <f t="shared" si="40"/>
        <v>1.3147188877857459</v>
      </c>
      <c r="G193" s="122"/>
      <c r="H193" s="101" t="s">
        <v>4</v>
      </c>
      <c r="I193" s="16">
        <v>1</v>
      </c>
      <c r="J193" s="16" t="s">
        <v>225</v>
      </c>
      <c r="K193" s="124">
        <v>42781</v>
      </c>
      <c r="L193" s="16" t="s">
        <v>56</v>
      </c>
      <c r="M193" s="16" t="s">
        <v>171</v>
      </c>
      <c r="N193" s="16" t="s">
        <v>73</v>
      </c>
      <c r="O193" s="16" t="s">
        <v>58</v>
      </c>
      <c r="P193" s="19" t="str">
        <f t="shared" si="41"/>
        <v>CB1 17/18</v>
      </c>
      <c r="Q193" s="20">
        <f t="shared" si="42"/>
        <v>131.47188877857459</v>
      </c>
      <c r="R193" s="19">
        <v>122.6</v>
      </c>
      <c r="S193" s="19" t="e">
        <v>#N/A</v>
      </c>
      <c r="T193" s="19" t="e">
        <f t="shared" si="43"/>
        <v>#N/A</v>
      </c>
      <c r="U193" s="22" t="e">
        <f t="shared" si="44"/>
        <v>#N/A</v>
      </c>
      <c r="V193" s="22" t="str">
        <f t="shared" si="45"/>
        <v>NY</v>
      </c>
      <c r="W193" s="22" t="e">
        <f t="shared" si="46"/>
        <v>#VALUE!</v>
      </c>
      <c r="X193" s="19" t="str">
        <f t="shared" si="47"/>
        <v>CB117/18GS.8286</v>
      </c>
      <c r="Y193" s="19" t="str">
        <f t="shared" si="48"/>
        <v>GS.8286</v>
      </c>
      <c r="Z193" s="19" t="e">
        <v>#VALUE!</v>
      </c>
      <c r="AA193" s="19" t="e">
        <f t="shared" si="49"/>
        <v>#VALUE!</v>
      </c>
      <c r="AB193" s="22" t="e">
        <f t="shared" si="50"/>
        <v>#N/A</v>
      </c>
      <c r="AC193" s="23" t="e">
        <v>#VALUE!</v>
      </c>
      <c r="AD193" s="23" t="e">
        <f t="shared" si="51"/>
        <v>#VALUE!</v>
      </c>
      <c r="AE193" s="24" t="e">
        <f t="shared" si="52"/>
        <v>#N/A</v>
      </c>
      <c r="AF193" s="24" t="e">
        <v>#N/A</v>
      </c>
      <c r="AG193" s="24" t="e">
        <f t="shared" si="53"/>
        <v>#N/A</v>
      </c>
      <c r="AH193" s="24" t="e">
        <f t="shared" si="54"/>
        <v>#N/A</v>
      </c>
      <c r="AI193" s="25" t="e">
        <f t="shared" si="55"/>
        <v>#VALUE!</v>
      </c>
      <c r="AJ193" s="25" t="e">
        <f t="shared" si="56"/>
        <v>#VALUE!</v>
      </c>
      <c r="AK193" s="25" t="e">
        <f t="shared" si="57"/>
        <v>#VALUE!</v>
      </c>
      <c r="AL193" s="12">
        <v>21.310000000000002</v>
      </c>
      <c r="AM193" s="12">
        <v>0</v>
      </c>
      <c r="AN193" s="26">
        <v>3.2766000000000002</v>
      </c>
      <c r="AO193" s="125">
        <f t="shared" si="58"/>
        <v>4.9769284242272512E-2</v>
      </c>
      <c r="AP193" s="126"/>
      <c r="AQ193" s="16">
        <v>0</v>
      </c>
      <c r="AT193" s="28">
        <v>0</v>
      </c>
      <c r="AU193" s="28">
        <v>0</v>
      </c>
      <c r="AW193" s="44" t="e">
        <f t="shared" si="59"/>
        <v>#VALUE!</v>
      </c>
    </row>
    <row r="194" spans="1:49" s="28" customFormat="1" hidden="1" x14ac:dyDescent="0.2">
      <c r="A194" s="16">
        <f>ROW()</f>
        <v>194</v>
      </c>
      <c r="B194" s="16" t="s">
        <v>278</v>
      </c>
      <c r="C194" s="16">
        <v>1294</v>
      </c>
      <c r="D194" s="122">
        <v>1.2715173911658484</v>
      </c>
      <c r="E194" s="123">
        <v>5.1183580397876481E-2</v>
      </c>
      <c r="F194" s="122">
        <f t="shared" si="40"/>
        <v>1.3227009715637248</v>
      </c>
      <c r="G194" s="122"/>
      <c r="H194" s="101" t="s">
        <v>4</v>
      </c>
      <c r="I194" s="16">
        <v>1</v>
      </c>
      <c r="J194" s="16" t="s">
        <v>225</v>
      </c>
      <c r="K194" s="124">
        <v>42814</v>
      </c>
      <c r="L194" s="16" t="s">
        <v>56</v>
      </c>
      <c r="M194" s="16" t="s">
        <v>171</v>
      </c>
      <c r="N194" s="16" t="s">
        <v>73</v>
      </c>
      <c r="O194" s="16" t="s">
        <v>58</v>
      </c>
      <c r="P194" s="19" t="str">
        <f t="shared" si="41"/>
        <v>CB1 17/18</v>
      </c>
      <c r="Q194" s="20">
        <f t="shared" si="42"/>
        <v>132.27009715637249</v>
      </c>
      <c r="R194" s="19">
        <v>122.6</v>
      </c>
      <c r="S194" s="19" t="e">
        <v>#N/A</v>
      </c>
      <c r="T194" s="19" t="e">
        <f t="shared" si="43"/>
        <v>#N/A</v>
      </c>
      <c r="U194" s="22" t="e">
        <f t="shared" si="44"/>
        <v>#N/A</v>
      </c>
      <c r="V194" s="22" t="str">
        <f t="shared" si="45"/>
        <v>NY</v>
      </c>
      <c r="W194" s="22" t="e">
        <f t="shared" si="46"/>
        <v>#VALUE!</v>
      </c>
      <c r="X194" s="19" t="str">
        <f t="shared" si="47"/>
        <v>CB117/18GS.8287</v>
      </c>
      <c r="Y194" s="19" t="str">
        <f t="shared" si="48"/>
        <v>GS.8287</v>
      </c>
      <c r="Z194" s="19" t="e">
        <v>#VALUE!</v>
      </c>
      <c r="AA194" s="19" t="e">
        <f t="shared" si="49"/>
        <v>#VALUE!</v>
      </c>
      <c r="AB194" s="22" t="e">
        <f t="shared" si="50"/>
        <v>#N/A</v>
      </c>
      <c r="AC194" s="23" t="e">
        <v>#VALUE!</v>
      </c>
      <c r="AD194" s="23" t="e">
        <f t="shared" si="51"/>
        <v>#VALUE!</v>
      </c>
      <c r="AE194" s="24" t="e">
        <f t="shared" si="52"/>
        <v>#N/A</v>
      </c>
      <c r="AF194" s="24" t="e">
        <v>#N/A</v>
      </c>
      <c r="AG194" s="24" t="e">
        <f t="shared" si="53"/>
        <v>#N/A</v>
      </c>
      <c r="AH194" s="24" t="e">
        <f t="shared" si="54"/>
        <v>#N/A</v>
      </c>
      <c r="AI194" s="25" t="e">
        <f t="shared" si="55"/>
        <v>#VALUE!</v>
      </c>
      <c r="AJ194" s="25" t="e">
        <f t="shared" si="56"/>
        <v>#VALUE!</v>
      </c>
      <c r="AK194" s="25" t="e">
        <f t="shared" si="57"/>
        <v>#VALUE!</v>
      </c>
      <c r="AL194" s="12">
        <v>21.606302816901412</v>
      </c>
      <c r="AM194" s="12">
        <v>0</v>
      </c>
      <c r="AN194" s="26">
        <v>3.2766000000000002</v>
      </c>
      <c r="AO194" s="125">
        <f t="shared" si="58"/>
        <v>5.0461296401641459E-2</v>
      </c>
      <c r="AP194" s="126"/>
      <c r="AQ194" s="16">
        <v>0</v>
      </c>
      <c r="AT194" s="28">
        <v>0</v>
      </c>
      <c r="AU194" s="28">
        <v>0</v>
      </c>
      <c r="AW194" s="44" t="e">
        <f t="shared" si="59"/>
        <v>#VALUE!</v>
      </c>
    </row>
    <row r="195" spans="1:49" s="28" customFormat="1" hidden="1" x14ac:dyDescent="0.2">
      <c r="A195" s="16">
        <f>ROW()</f>
        <v>195</v>
      </c>
      <c r="B195" s="16" t="s">
        <v>279</v>
      </c>
      <c r="C195" s="16">
        <v>0</v>
      </c>
      <c r="D195" s="122">
        <v>1.0486800725733294</v>
      </c>
      <c r="E195" s="123">
        <v>5.0993158428881587E-2</v>
      </c>
      <c r="F195" s="122">
        <f t="shared" ref="F195:F258" si="60">E195+D195</f>
        <v>1.099673231002211</v>
      </c>
      <c r="G195" s="122"/>
      <c r="H195" s="101" t="s">
        <v>4</v>
      </c>
      <c r="I195" s="16">
        <v>1</v>
      </c>
      <c r="J195" s="16" t="s">
        <v>188</v>
      </c>
      <c r="K195" s="124">
        <v>42804</v>
      </c>
      <c r="L195" s="16" t="s">
        <v>56</v>
      </c>
      <c r="M195" s="16" t="s">
        <v>171</v>
      </c>
      <c r="N195" s="16" t="s">
        <v>73</v>
      </c>
      <c r="O195" s="16" t="s">
        <v>58</v>
      </c>
      <c r="P195" s="19" t="str">
        <f t="shared" ref="P195:P258" si="61">N195&amp;" "&amp;O195</f>
        <v>CB1 17/18</v>
      </c>
      <c r="Q195" s="20">
        <f t="shared" ref="Q195:Q258" si="62">F195*100</f>
        <v>109.96732310022111</v>
      </c>
      <c r="R195" s="19">
        <v>122.6</v>
      </c>
      <c r="S195" s="19" t="e">
        <v>#N/A</v>
      </c>
      <c r="T195" s="19" t="e">
        <f t="shared" ref="T195:T258" si="63">R195+S195</f>
        <v>#N/A</v>
      </c>
      <c r="U195" s="22" t="e">
        <f t="shared" ref="U195:U258" si="64">(T195-Q195)*1.3228*AD195</f>
        <v>#N/A</v>
      </c>
      <c r="V195" s="22" t="str">
        <f t="shared" ref="V195:V258" si="65">IF(LEFT(N195,3)="CB7","LDN","NY")</f>
        <v>NY</v>
      </c>
      <c r="W195" s="22" t="e">
        <f t="shared" ref="W195:W258" si="66">V195-U195</f>
        <v>#VALUE!</v>
      </c>
      <c r="X195" s="19" t="str">
        <f t="shared" ref="X195:X258" si="67">TRIM(N195)&amp;TRIM(O195)&amp;TRIM(Y195)</f>
        <v>CB117/18GS.8317</v>
      </c>
      <c r="Y195" s="19" t="str">
        <f t="shared" ref="Y195:Y258" si="68">IF(LEFT(B195,2)&lt;&gt;"GS","GS."&amp;LEFT(B195,4),B195)</f>
        <v>GS.8317</v>
      </c>
      <c r="Z195" s="19" t="e">
        <v>#VALUE!</v>
      </c>
      <c r="AA195" s="19" t="e">
        <f t="shared" ref="AA195:AA258" si="69">IF(C195=0,Z195,C195-Z195)</f>
        <v>#VALUE!</v>
      </c>
      <c r="AB195" s="22" t="e">
        <f t="shared" ref="AB195:AB258" si="70">(T195-Q195)*1.3228*AA195</f>
        <v>#N/A</v>
      </c>
      <c r="AC195" s="23" t="e">
        <v>#VALUE!</v>
      </c>
      <c r="AD195" s="23" t="e">
        <f t="shared" ref="AD195:AD258" si="71">AA195-AC195+AQ195</f>
        <v>#VALUE!</v>
      </c>
      <c r="AE195" s="24" t="e">
        <f t="shared" ref="AE195:AE258" si="72">(T195-Q195)*1.3228*AD195</f>
        <v>#N/A</v>
      </c>
      <c r="AF195" s="24" t="e">
        <v>#N/A</v>
      </c>
      <c r="AG195" s="24" t="e">
        <f t="shared" ref="AG195:AG258" si="73">(AF195-Q195)*1.3228*AD195</f>
        <v>#N/A</v>
      </c>
      <c r="AH195" s="24" t="e">
        <f t="shared" ref="AH195:AH258" si="74">AE195-AG195</f>
        <v>#N/A</v>
      </c>
      <c r="AI195" s="25" t="e">
        <f t="shared" ref="AI195:AI258" si="75">AD195*T195*1.3228</f>
        <v>#VALUE!</v>
      </c>
      <c r="AJ195" s="25" t="e">
        <f t="shared" ref="AJ195:AJ258" si="76">E195*132.28*AD195</f>
        <v>#VALUE!</v>
      </c>
      <c r="AK195" s="25" t="e">
        <f t="shared" ref="AK195:AK258" si="77">AI195-AE195</f>
        <v>#VALUE!</v>
      </c>
      <c r="AL195" s="12">
        <v>21.525919328815743</v>
      </c>
      <c r="AM195" s="12">
        <v>0</v>
      </c>
      <c r="AN195" s="26">
        <v>3.2766000000000002</v>
      </c>
      <c r="AO195" s="125">
        <f t="shared" si="58"/>
        <v>5.0273561597937992E-2</v>
      </c>
      <c r="AP195" s="126"/>
      <c r="AQ195" s="16">
        <v>0</v>
      </c>
      <c r="AT195" s="28">
        <v>0</v>
      </c>
      <c r="AU195" s="28">
        <v>0</v>
      </c>
      <c r="AW195" s="44" t="e">
        <f t="shared" si="59"/>
        <v>#VALUE!</v>
      </c>
    </row>
    <row r="196" spans="1:49" s="28" customFormat="1" hidden="1" x14ac:dyDescent="0.2">
      <c r="A196" s="16">
        <f>ROW()</f>
        <v>196</v>
      </c>
      <c r="B196" s="16" t="s">
        <v>280</v>
      </c>
      <c r="C196" s="16">
        <v>724</v>
      </c>
      <c r="D196" s="122">
        <v>1.5422807128611418</v>
      </c>
      <c r="E196" s="123">
        <v>5.8455840036086039E-2</v>
      </c>
      <c r="F196" s="122">
        <f t="shared" si="60"/>
        <v>1.6007365528972277</v>
      </c>
      <c r="G196" s="122"/>
      <c r="H196" s="101" t="s">
        <v>4</v>
      </c>
      <c r="I196" s="16">
        <v>1</v>
      </c>
      <c r="J196" s="16" t="s">
        <v>192</v>
      </c>
      <c r="K196" s="124">
        <v>42872</v>
      </c>
      <c r="L196" s="16" t="s">
        <v>56</v>
      </c>
      <c r="M196" s="16" t="s">
        <v>171</v>
      </c>
      <c r="N196" s="16" t="s">
        <v>73</v>
      </c>
      <c r="O196" s="16" t="s">
        <v>58</v>
      </c>
      <c r="P196" s="19" t="str">
        <f t="shared" si="61"/>
        <v>CB1 17/18</v>
      </c>
      <c r="Q196" s="20">
        <f t="shared" si="62"/>
        <v>160.07365528972278</v>
      </c>
      <c r="R196" s="19">
        <v>122.6</v>
      </c>
      <c r="S196" s="19" t="e">
        <v>#N/A</v>
      </c>
      <c r="T196" s="19" t="e">
        <f t="shared" si="63"/>
        <v>#N/A</v>
      </c>
      <c r="U196" s="22" t="e">
        <f t="shared" si="64"/>
        <v>#N/A</v>
      </c>
      <c r="V196" s="22" t="str">
        <f t="shared" si="65"/>
        <v>NY</v>
      </c>
      <c r="W196" s="22" t="e">
        <f t="shared" si="66"/>
        <v>#VALUE!</v>
      </c>
      <c r="X196" s="19" t="str">
        <f t="shared" si="67"/>
        <v>CB117/18GS.8325</v>
      </c>
      <c r="Y196" s="19" t="str">
        <f t="shared" si="68"/>
        <v>GS.8325</v>
      </c>
      <c r="Z196" s="19" t="e">
        <v>#VALUE!</v>
      </c>
      <c r="AA196" s="19" t="e">
        <f t="shared" si="69"/>
        <v>#VALUE!</v>
      </c>
      <c r="AB196" s="22" t="e">
        <f t="shared" si="70"/>
        <v>#N/A</v>
      </c>
      <c r="AC196" s="23" t="e">
        <v>#VALUE!</v>
      </c>
      <c r="AD196" s="23" t="e">
        <f t="shared" si="71"/>
        <v>#VALUE!</v>
      </c>
      <c r="AE196" s="24" t="e">
        <f t="shared" si="72"/>
        <v>#N/A</v>
      </c>
      <c r="AF196" s="24" t="e">
        <v>#N/A</v>
      </c>
      <c r="AG196" s="24" t="e">
        <f t="shared" si="73"/>
        <v>#N/A</v>
      </c>
      <c r="AH196" s="24" t="e">
        <f t="shared" si="74"/>
        <v>#N/A</v>
      </c>
      <c r="AI196" s="25" t="e">
        <f t="shared" si="75"/>
        <v>#VALUE!</v>
      </c>
      <c r="AJ196" s="25" t="e">
        <f t="shared" si="76"/>
        <v>#VALUE!</v>
      </c>
      <c r="AK196" s="25" t="e">
        <f t="shared" si="77"/>
        <v>#VALUE!</v>
      </c>
      <c r="AL196" s="12">
        <v>24.676167071899968</v>
      </c>
      <c r="AM196" s="12">
        <v>0</v>
      </c>
      <c r="AN196" s="26">
        <v>3.2766000000000002</v>
      </c>
      <c r="AO196" s="125">
        <f t="shared" ref="AO196:AO259" si="78">E196*132.28*AN196/$AO$2/132.28</f>
        <v>5.7630932567395342E-2</v>
      </c>
      <c r="AP196" s="126"/>
      <c r="AQ196" s="16">
        <v>0</v>
      </c>
      <c r="AT196" s="28">
        <v>0</v>
      </c>
      <c r="AU196" s="28">
        <v>0</v>
      </c>
      <c r="AW196" s="44" t="e">
        <f t="shared" ref="AW196:AW259" si="79">E196*132.28*AD196</f>
        <v>#VALUE!</v>
      </c>
    </row>
    <row r="197" spans="1:49" s="28" customFormat="1" hidden="1" x14ac:dyDescent="0.2">
      <c r="A197" s="16">
        <f>ROW()</f>
        <v>197</v>
      </c>
      <c r="B197" s="16" t="s">
        <v>281</v>
      </c>
      <c r="C197" s="16">
        <v>0</v>
      </c>
      <c r="D197" s="122">
        <v>1.1132639964088835</v>
      </c>
      <c r="E197" s="123">
        <v>5.0481663037025316E-2</v>
      </c>
      <c r="F197" s="122">
        <f t="shared" si="60"/>
        <v>1.1637456594459088</v>
      </c>
      <c r="G197" s="122"/>
      <c r="H197" s="101" t="s">
        <v>4</v>
      </c>
      <c r="I197" s="16">
        <v>1</v>
      </c>
      <c r="J197" s="16" t="s">
        <v>188</v>
      </c>
      <c r="K197" s="124">
        <v>42821</v>
      </c>
      <c r="L197" s="16" t="s">
        <v>56</v>
      </c>
      <c r="M197" s="16" t="s">
        <v>171</v>
      </c>
      <c r="N197" s="16" t="s">
        <v>73</v>
      </c>
      <c r="O197" s="16" t="s">
        <v>58</v>
      </c>
      <c r="P197" s="19" t="str">
        <f t="shared" si="61"/>
        <v>CB1 17/18</v>
      </c>
      <c r="Q197" s="20">
        <f t="shared" si="62"/>
        <v>116.37456594459088</v>
      </c>
      <c r="R197" s="19">
        <v>122.6</v>
      </c>
      <c r="S197" s="19" t="e">
        <v>#N/A</v>
      </c>
      <c r="T197" s="19" t="e">
        <f t="shared" si="63"/>
        <v>#N/A</v>
      </c>
      <c r="U197" s="22" t="e">
        <f t="shared" si="64"/>
        <v>#N/A</v>
      </c>
      <c r="V197" s="22" t="str">
        <f t="shared" si="65"/>
        <v>NY</v>
      </c>
      <c r="W197" s="22" t="e">
        <f t="shared" si="66"/>
        <v>#VALUE!</v>
      </c>
      <c r="X197" s="19" t="str">
        <f t="shared" si="67"/>
        <v>CB117/18GS.8342</v>
      </c>
      <c r="Y197" s="19" t="str">
        <f t="shared" si="68"/>
        <v>GS.8342</v>
      </c>
      <c r="Z197" s="19" t="e">
        <v>#VALUE!</v>
      </c>
      <c r="AA197" s="19" t="e">
        <f t="shared" si="69"/>
        <v>#VALUE!</v>
      </c>
      <c r="AB197" s="22" t="e">
        <f t="shared" si="70"/>
        <v>#N/A</v>
      </c>
      <c r="AC197" s="23" t="e">
        <v>#VALUE!</v>
      </c>
      <c r="AD197" s="23" t="e">
        <f t="shared" si="71"/>
        <v>#VALUE!</v>
      </c>
      <c r="AE197" s="24" t="e">
        <f t="shared" si="72"/>
        <v>#N/A</v>
      </c>
      <c r="AF197" s="24" t="e">
        <v>#N/A</v>
      </c>
      <c r="AG197" s="24" t="e">
        <f t="shared" si="73"/>
        <v>#N/A</v>
      </c>
      <c r="AH197" s="24" t="e">
        <f t="shared" si="74"/>
        <v>#N/A</v>
      </c>
      <c r="AI197" s="25" t="e">
        <f t="shared" si="75"/>
        <v>#VALUE!</v>
      </c>
      <c r="AJ197" s="25" t="e">
        <f t="shared" si="76"/>
        <v>#VALUE!</v>
      </c>
      <c r="AK197" s="25" t="e">
        <f t="shared" si="77"/>
        <v>#VALUE!</v>
      </c>
      <c r="AL197" s="12">
        <v>21.310000000000002</v>
      </c>
      <c r="AM197" s="12">
        <v>0</v>
      </c>
      <c r="AN197" s="26">
        <v>3.2766000000000002</v>
      </c>
      <c r="AO197" s="125">
        <f t="shared" si="78"/>
        <v>4.9769284242272512E-2</v>
      </c>
      <c r="AP197" s="126"/>
      <c r="AQ197" s="16">
        <v>0</v>
      </c>
      <c r="AT197" s="28">
        <v>0</v>
      </c>
      <c r="AU197" s="28">
        <v>0</v>
      </c>
      <c r="AW197" s="44" t="e">
        <f t="shared" si="79"/>
        <v>#VALUE!</v>
      </c>
    </row>
    <row r="198" spans="1:49" s="28" customFormat="1" hidden="1" x14ac:dyDescent="0.2">
      <c r="A198" s="16">
        <f>ROW()</f>
        <v>198</v>
      </c>
      <c r="B198" s="16" t="s">
        <v>282</v>
      </c>
      <c r="C198" s="16">
        <v>43</v>
      </c>
      <c r="D198" s="122">
        <v>1.1068443233071101</v>
      </c>
      <c r="E198" s="123">
        <v>5.0481663037025316E-2</v>
      </c>
      <c r="F198" s="122">
        <f t="shared" si="60"/>
        <v>1.1573259863441354</v>
      </c>
      <c r="G198" s="122"/>
      <c r="H198" s="101" t="s">
        <v>4</v>
      </c>
      <c r="I198" s="16">
        <v>1</v>
      </c>
      <c r="J198" s="16" t="s">
        <v>188</v>
      </c>
      <c r="K198" s="124">
        <v>42824</v>
      </c>
      <c r="L198" s="16" t="s">
        <v>56</v>
      </c>
      <c r="M198" s="16" t="s">
        <v>171</v>
      </c>
      <c r="N198" s="16" t="s">
        <v>73</v>
      </c>
      <c r="O198" s="16" t="s">
        <v>58</v>
      </c>
      <c r="P198" s="19" t="str">
        <f t="shared" si="61"/>
        <v>CB1 17/18</v>
      </c>
      <c r="Q198" s="20">
        <f t="shared" si="62"/>
        <v>115.73259863441353</v>
      </c>
      <c r="R198" s="19">
        <v>122.6</v>
      </c>
      <c r="S198" s="19" t="e">
        <v>#N/A</v>
      </c>
      <c r="T198" s="19" t="e">
        <f t="shared" si="63"/>
        <v>#N/A</v>
      </c>
      <c r="U198" s="22" t="e">
        <f t="shared" si="64"/>
        <v>#N/A</v>
      </c>
      <c r="V198" s="22" t="str">
        <f t="shared" si="65"/>
        <v>NY</v>
      </c>
      <c r="W198" s="22" t="e">
        <f t="shared" si="66"/>
        <v>#VALUE!</v>
      </c>
      <c r="X198" s="19" t="str">
        <f t="shared" si="67"/>
        <v>CB117/18GS.8343</v>
      </c>
      <c r="Y198" s="19" t="str">
        <f t="shared" si="68"/>
        <v>GS.8343</v>
      </c>
      <c r="Z198" s="19" t="e">
        <v>#VALUE!</v>
      </c>
      <c r="AA198" s="19" t="e">
        <f t="shared" si="69"/>
        <v>#VALUE!</v>
      </c>
      <c r="AB198" s="22" t="e">
        <f t="shared" si="70"/>
        <v>#N/A</v>
      </c>
      <c r="AC198" s="23" t="e">
        <v>#VALUE!</v>
      </c>
      <c r="AD198" s="23" t="e">
        <f t="shared" si="71"/>
        <v>#VALUE!</v>
      </c>
      <c r="AE198" s="24" t="e">
        <f t="shared" si="72"/>
        <v>#N/A</v>
      </c>
      <c r="AF198" s="24" t="e">
        <v>#N/A</v>
      </c>
      <c r="AG198" s="24" t="e">
        <f t="shared" si="73"/>
        <v>#N/A</v>
      </c>
      <c r="AH198" s="24" t="e">
        <f t="shared" si="74"/>
        <v>#N/A</v>
      </c>
      <c r="AI198" s="25" t="e">
        <f t="shared" si="75"/>
        <v>#VALUE!</v>
      </c>
      <c r="AJ198" s="25" t="e">
        <f t="shared" si="76"/>
        <v>#VALUE!</v>
      </c>
      <c r="AK198" s="25" t="e">
        <f t="shared" si="77"/>
        <v>#VALUE!</v>
      </c>
      <c r="AL198" s="12">
        <v>21.310000000000002</v>
      </c>
      <c r="AM198" s="12">
        <v>0</v>
      </c>
      <c r="AN198" s="26">
        <v>3.2766000000000002</v>
      </c>
      <c r="AO198" s="125">
        <f t="shared" si="78"/>
        <v>4.9769284242272512E-2</v>
      </c>
      <c r="AP198" s="126"/>
      <c r="AQ198" s="16">
        <v>0</v>
      </c>
      <c r="AT198" s="28">
        <v>0</v>
      </c>
      <c r="AU198" s="28">
        <v>0</v>
      </c>
      <c r="AW198" s="44" t="e">
        <f t="shared" si="79"/>
        <v>#VALUE!</v>
      </c>
    </row>
    <row r="199" spans="1:49" s="28" customFormat="1" hidden="1" x14ac:dyDescent="0.2">
      <c r="A199" s="16">
        <f>ROW()</f>
        <v>199</v>
      </c>
      <c r="B199" s="16" t="s">
        <v>232</v>
      </c>
      <c r="C199" s="16">
        <v>1396</v>
      </c>
      <c r="D199" s="122">
        <v>0.99528770999516281</v>
      </c>
      <c r="E199" s="123">
        <v>3.1602568123358155E-2</v>
      </c>
      <c r="F199" s="122">
        <f t="shared" si="60"/>
        <v>1.026890278118521</v>
      </c>
      <c r="G199" s="122"/>
      <c r="H199" s="101" t="s">
        <v>4</v>
      </c>
      <c r="I199" s="16">
        <v>1</v>
      </c>
      <c r="J199" s="16" t="s">
        <v>192</v>
      </c>
      <c r="K199" s="124">
        <v>42455</v>
      </c>
      <c r="L199" s="16" t="s">
        <v>64</v>
      </c>
      <c r="M199" s="16" t="s">
        <v>61</v>
      </c>
      <c r="N199" s="16" t="s">
        <v>73</v>
      </c>
      <c r="O199" s="16" t="s">
        <v>64</v>
      </c>
      <c r="P199" s="19" t="str">
        <f t="shared" si="61"/>
        <v>CB1 15/16</v>
      </c>
      <c r="Q199" s="20">
        <f t="shared" si="62"/>
        <v>102.6890278118521</v>
      </c>
      <c r="R199" s="19">
        <v>122.6</v>
      </c>
      <c r="S199" s="19">
        <v>-14</v>
      </c>
      <c r="T199" s="19">
        <f t="shared" si="63"/>
        <v>108.6</v>
      </c>
      <c r="U199" s="22" t="e">
        <f t="shared" si="64"/>
        <v>#VALUE!</v>
      </c>
      <c r="V199" s="22" t="str">
        <f t="shared" si="65"/>
        <v>NY</v>
      </c>
      <c r="W199" s="22" t="e">
        <f t="shared" si="66"/>
        <v>#VALUE!</v>
      </c>
      <c r="X199" s="19" t="str">
        <f t="shared" si="67"/>
        <v>CB115/16GS.7010</v>
      </c>
      <c r="Y199" s="19" t="str">
        <f t="shared" si="68"/>
        <v>GS.7010</v>
      </c>
      <c r="Z199" s="19" t="e">
        <v>#VALUE!</v>
      </c>
      <c r="AA199" s="19" t="e">
        <f t="shared" si="69"/>
        <v>#VALUE!</v>
      </c>
      <c r="AB199" s="22" t="e">
        <f t="shared" si="70"/>
        <v>#VALUE!</v>
      </c>
      <c r="AC199" s="23" t="e">
        <v>#VALUE!</v>
      </c>
      <c r="AD199" s="23" t="e">
        <f t="shared" si="71"/>
        <v>#VALUE!</v>
      </c>
      <c r="AE199" s="24" t="e">
        <f t="shared" si="72"/>
        <v>#VALUE!</v>
      </c>
      <c r="AF199" s="24">
        <v>110.35</v>
      </c>
      <c r="AG199" s="24" t="e">
        <f t="shared" si="73"/>
        <v>#VALUE!</v>
      </c>
      <c r="AH199" s="24" t="e">
        <f t="shared" si="74"/>
        <v>#VALUE!</v>
      </c>
      <c r="AI199" s="25" t="e">
        <f t="shared" si="75"/>
        <v>#VALUE!</v>
      </c>
      <c r="AJ199" s="25" t="e">
        <f t="shared" si="76"/>
        <v>#VALUE!</v>
      </c>
      <c r="AK199" s="25" t="e">
        <f t="shared" si="77"/>
        <v>#VALUE!</v>
      </c>
      <c r="AL199" s="12">
        <v>13.340501999999997</v>
      </c>
      <c r="AM199" s="12">
        <v>0</v>
      </c>
      <c r="AN199" s="26">
        <v>3.2766000000000002</v>
      </c>
      <c r="AO199" s="125">
        <f t="shared" si="78"/>
        <v>3.1156604222083759E-2</v>
      </c>
      <c r="AP199" s="126"/>
      <c r="AQ199" s="16">
        <v>0</v>
      </c>
      <c r="AT199" s="28">
        <v>0</v>
      </c>
      <c r="AU199" s="28">
        <v>0</v>
      </c>
      <c r="AW199" s="44" t="e">
        <f t="shared" si="79"/>
        <v>#VALUE!</v>
      </c>
    </row>
    <row r="200" spans="1:49" s="28" customFormat="1" hidden="1" x14ac:dyDescent="0.2">
      <c r="A200" s="16">
        <f>ROW()</f>
        <v>200</v>
      </c>
      <c r="B200" s="16" t="s">
        <v>238</v>
      </c>
      <c r="C200" s="16">
        <v>0</v>
      </c>
      <c r="D200" s="122">
        <v>1.0424280880818546</v>
      </c>
      <c r="E200" s="123">
        <v>6.2325305531468589E-2</v>
      </c>
      <c r="F200" s="122">
        <f t="shared" si="60"/>
        <v>1.1047533936133231</v>
      </c>
      <c r="G200" s="122"/>
      <c r="H200" s="101" t="s">
        <v>4</v>
      </c>
      <c r="I200" s="16">
        <v>1</v>
      </c>
      <c r="J200" s="16" t="s">
        <v>192</v>
      </c>
      <c r="K200" s="124">
        <v>42426</v>
      </c>
      <c r="L200" s="16" t="s">
        <v>64</v>
      </c>
      <c r="M200" s="16" t="s">
        <v>61</v>
      </c>
      <c r="N200" s="16" t="s">
        <v>73</v>
      </c>
      <c r="O200" s="16" t="s">
        <v>64</v>
      </c>
      <c r="P200" s="19" t="str">
        <f t="shared" si="61"/>
        <v>CB1 15/16</v>
      </c>
      <c r="Q200" s="20">
        <f t="shared" si="62"/>
        <v>110.47533936133232</v>
      </c>
      <c r="R200" s="19">
        <v>122.6</v>
      </c>
      <c r="S200" s="19">
        <v>-14</v>
      </c>
      <c r="T200" s="19">
        <f t="shared" si="63"/>
        <v>108.6</v>
      </c>
      <c r="U200" s="22" t="e">
        <f t="shared" si="64"/>
        <v>#VALUE!</v>
      </c>
      <c r="V200" s="22" t="str">
        <f t="shared" si="65"/>
        <v>NY</v>
      </c>
      <c r="W200" s="22" t="e">
        <f t="shared" si="66"/>
        <v>#VALUE!</v>
      </c>
      <c r="X200" s="19" t="str">
        <f t="shared" si="67"/>
        <v>CB115/16GS.7100</v>
      </c>
      <c r="Y200" s="19" t="str">
        <f t="shared" si="68"/>
        <v>GS.7100</v>
      </c>
      <c r="Z200" s="19" t="e">
        <v>#VALUE!</v>
      </c>
      <c r="AA200" s="19" t="e">
        <f t="shared" si="69"/>
        <v>#VALUE!</v>
      </c>
      <c r="AB200" s="22" t="e">
        <f t="shared" si="70"/>
        <v>#VALUE!</v>
      </c>
      <c r="AC200" s="23" t="e">
        <v>#VALUE!</v>
      </c>
      <c r="AD200" s="23" t="e">
        <f t="shared" si="71"/>
        <v>#VALUE!</v>
      </c>
      <c r="AE200" s="24" t="e">
        <f t="shared" si="72"/>
        <v>#VALUE!</v>
      </c>
      <c r="AF200" s="24">
        <v>110.35</v>
      </c>
      <c r="AG200" s="24" t="e">
        <f t="shared" si="73"/>
        <v>#VALUE!</v>
      </c>
      <c r="AH200" s="24" t="e">
        <f t="shared" si="74"/>
        <v>#VALUE!</v>
      </c>
      <c r="AI200" s="25" t="e">
        <f t="shared" si="75"/>
        <v>#VALUE!</v>
      </c>
      <c r="AJ200" s="25" t="e">
        <f t="shared" si="76"/>
        <v>#VALUE!</v>
      </c>
      <c r="AK200" s="25" t="e">
        <f t="shared" si="77"/>
        <v>#VALUE!</v>
      </c>
      <c r="AL200" s="12">
        <v>26.309598000000005</v>
      </c>
      <c r="AM200" s="12">
        <v>0</v>
      </c>
      <c r="AN200" s="26">
        <v>3.2766000000000002</v>
      </c>
      <c r="AO200" s="125">
        <f t="shared" si="78"/>
        <v>6.1445793578691919E-2</v>
      </c>
      <c r="AP200" s="126"/>
      <c r="AQ200" s="16">
        <v>0</v>
      </c>
      <c r="AT200" s="28">
        <v>0</v>
      </c>
      <c r="AU200" s="28">
        <v>0</v>
      </c>
      <c r="AW200" s="44" t="e">
        <f t="shared" si="79"/>
        <v>#VALUE!</v>
      </c>
    </row>
    <row r="201" spans="1:49" s="28" customFormat="1" hidden="1" x14ac:dyDescent="0.2">
      <c r="A201" s="16">
        <f>ROW()</f>
        <v>201</v>
      </c>
      <c r="B201" s="16" t="s">
        <v>283</v>
      </c>
      <c r="C201" s="16">
        <v>149</v>
      </c>
      <c r="D201" s="122">
        <v>1.0136876703517861</v>
      </c>
      <c r="E201" s="123">
        <v>5.2901043185764399E-2</v>
      </c>
      <c r="F201" s="122">
        <f t="shared" si="60"/>
        <v>1.0665887135375505</v>
      </c>
      <c r="G201" s="122"/>
      <c r="H201" s="101" t="s">
        <v>4</v>
      </c>
      <c r="I201" s="16">
        <v>1</v>
      </c>
      <c r="J201" s="16" t="s">
        <v>192</v>
      </c>
      <c r="K201" s="124">
        <v>42459</v>
      </c>
      <c r="L201" s="16" t="s">
        <v>64</v>
      </c>
      <c r="M201" s="16" t="s">
        <v>61</v>
      </c>
      <c r="N201" s="16" t="s">
        <v>73</v>
      </c>
      <c r="O201" s="16" t="s">
        <v>64</v>
      </c>
      <c r="P201" s="19" t="str">
        <f t="shared" si="61"/>
        <v>CB1 15/16</v>
      </c>
      <c r="Q201" s="20">
        <f t="shared" si="62"/>
        <v>106.65887135375505</v>
      </c>
      <c r="R201" s="19">
        <v>122.6</v>
      </c>
      <c r="S201" s="19">
        <v>-14</v>
      </c>
      <c r="T201" s="19">
        <f t="shared" si="63"/>
        <v>108.6</v>
      </c>
      <c r="U201" s="22" t="e">
        <f t="shared" si="64"/>
        <v>#VALUE!</v>
      </c>
      <c r="V201" s="22" t="str">
        <f t="shared" si="65"/>
        <v>NY</v>
      </c>
      <c r="W201" s="22" t="e">
        <f t="shared" si="66"/>
        <v>#VALUE!</v>
      </c>
      <c r="X201" s="19" t="str">
        <f t="shared" si="67"/>
        <v>CB115/16GS.7039</v>
      </c>
      <c r="Y201" s="19" t="str">
        <f t="shared" si="68"/>
        <v>GS.7039</v>
      </c>
      <c r="Z201" s="19" t="e">
        <v>#VALUE!</v>
      </c>
      <c r="AA201" s="19" t="e">
        <f t="shared" si="69"/>
        <v>#VALUE!</v>
      </c>
      <c r="AB201" s="22" t="e">
        <f t="shared" si="70"/>
        <v>#VALUE!</v>
      </c>
      <c r="AC201" s="23" t="e">
        <v>#VALUE!</v>
      </c>
      <c r="AD201" s="23" t="e">
        <f t="shared" si="71"/>
        <v>#VALUE!</v>
      </c>
      <c r="AE201" s="24" t="e">
        <f t="shared" si="72"/>
        <v>#VALUE!</v>
      </c>
      <c r="AF201" s="24">
        <v>110.35</v>
      </c>
      <c r="AG201" s="24" t="e">
        <f t="shared" si="73"/>
        <v>#VALUE!</v>
      </c>
      <c r="AH201" s="24" t="e">
        <f t="shared" si="74"/>
        <v>#VALUE!</v>
      </c>
      <c r="AI201" s="25" t="e">
        <f t="shared" si="75"/>
        <v>#VALUE!</v>
      </c>
      <c r="AJ201" s="25" t="e">
        <f t="shared" si="76"/>
        <v>#VALUE!</v>
      </c>
      <c r="AK201" s="25" t="e">
        <f t="shared" si="77"/>
        <v>#VALUE!</v>
      </c>
      <c r="AL201" s="12">
        <v>22.331301357124783</v>
      </c>
      <c r="AM201" s="12">
        <v>0</v>
      </c>
      <c r="AN201" s="26">
        <v>3.2766000000000002</v>
      </c>
      <c r="AO201" s="125">
        <f t="shared" si="78"/>
        <v>5.2154522981820231E-2</v>
      </c>
      <c r="AP201" s="126"/>
      <c r="AQ201" s="16">
        <v>0</v>
      </c>
      <c r="AT201" s="28">
        <v>0</v>
      </c>
      <c r="AU201" s="28">
        <v>0</v>
      </c>
      <c r="AW201" s="44" t="e">
        <f t="shared" si="79"/>
        <v>#VALUE!</v>
      </c>
    </row>
    <row r="202" spans="1:49" s="28" customFormat="1" hidden="1" x14ac:dyDescent="0.2">
      <c r="A202" s="16">
        <f>ROW()</f>
        <v>202</v>
      </c>
      <c r="B202" s="16" t="s">
        <v>284</v>
      </c>
      <c r="C202" s="16">
        <v>1725</v>
      </c>
      <c r="D202" s="122">
        <v>1.2984934370082979</v>
      </c>
      <c r="E202" s="123">
        <v>6.3771298402474044E-2</v>
      </c>
      <c r="F202" s="122">
        <f t="shared" si="60"/>
        <v>1.362264735410772</v>
      </c>
      <c r="G202" s="122"/>
      <c r="H202" s="101" t="s">
        <v>4</v>
      </c>
      <c r="I202" s="16">
        <v>1</v>
      </c>
      <c r="J202" s="16" t="s">
        <v>225</v>
      </c>
      <c r="K202" s="124">
        <v>42646</v>
      </c>
      <c r="L202" s="16" t="s">
        <v>56</v>
      </c>
      <c r="M202" s="16" t="s">
        <v>171</v>
      </c>
      <c r="N202" s="16" t="s">
        <v>73</v>
      </c>
      <c r="O202" s="16" t="s">
        <v>64</v>
      </c>
      <c r="P202" s="19" t="str">
        <f t="shared" si="61"/>
        <v>CB1 15/16</v>
      </c>
      <c r="Q202" s="20">
        <f t="shared" si="62"/>
        <v>136.22647354107721</v>
      </c>
      <c r="R202" s="19">
        <v>122.6</v>
      </c>
      <c r="S202" s="19" t="e">
        <v>#N/A</v>
      </c>
      <c r="T202" s="19" t="e">
        <f t="shared" si="63"/>
        <v>#N/A</v>
      </c>
      <c r="U202" s="22" t="e">
        <f t="shared" si="64"/>
        <v>#N/A</v>
      </c>
      <c r="V202" s="22" t="str">
        <f t="shared" si="65"/>
        <v>NY</v>
      </c>
      <c r="W202" s="22" t="e">
        <f t="shared" si="66"/>
        <v>#VALUE!</v>
      </c>
      <c r="X202" s="19" t="str">
        <f t="shared" si="67"/>
        <v>CB115/16GS.7752</v>
      </c>
      <c r="Y202" s="19" t="str">
        <f t="shared" si="68"/>
        <v>GS.7752</v>
      </c>
      <c r="Z202" s="19" t="e">
        <v>#VALUE!</v>
      </c>
      <c r="AA202" s="19" t="e">
        <f t="shared" si="69"/>
        <v>#VALUE!</v>
      </c>
      <c r="AB202" s="22" t="e">
        <f t="shared" si="70"/>
        <v>#N/A</v>
      </c>
      <c r="AC202" s="23" t="e">
        <v>#VALUE!</v>
      </c>
      <c r="AD202" s="23" t="e">
        <f t="shared" si="71"/>
        <v>#VALUE!</v>
      </c>
      <c r="AE202" s="24" t="e">
        <f t="shared" si="72"/>
        <v>#N/A</v>
      </c>
      <c r="AF202" s="24" t="e">
        <v>#N/A</v>
      </c>
      <c r="AG202" s="24" t="e">
        <f t="shared" si="73"/>
        <v>#N/A</v>
      </c>
      <c r="AH202" s="24" t="e">
        <f t="shared" si="74"/>
        <v>#N/A</v>
      </c>
      <c r="AI202" s="25" t="e">
        <f t="shared" si="75"/>
        <v>#VALUE!</v>
      </c>
      <c r="AJ202" s="25" t="e">
        <f t="shared" si="76"/>
        <v>#VALUE!</v>
      </c>
      <c r="AK202" s="25" t="e">
        <f t="shared" si="77"/>
        <v>#VALUE!</v>
      </c>
      <c r="AL202" s="12">
        <v>26.920000000000009</v>
      </c>
      <c r="AM202" s="12">
        <v>0</v>
      </c>
      <c r="AN202" s="26">
        <v>3.2766000000000002</v>
      </c>
      <c r="AO202" s="125">
        <f t="shared" si="78"/>
        <v>6.2871381126324552E-2</v>
      </c>
      <c r="AP202" s="126"/>
      <c r="AQ202" s="16">
        <v>0</v>
      </c>
      <c r="AT202" s="28">
        <v>0</v>
      </c>
      <c r="AU202" s="28">
        <v>0</v>
      </c>
      <c r="AW202" s="44" t="e">
        <f t="shared" si="79"/>
        <v>#VALUE!</v>
      </c>
    </row>
    <row r="203" spans="1:49" s="28" customFormat="1" hidden="1" x14ac:dyDescent="0.2">
      <c r="A203" s="16">
        <f>ROW()</f>
        <v>203</v>
      </c>
      <c r="B203" s="16" t="s">
        <v>285</v>
      </c>
      <c r="C203" s="16">
        <v>21</v>
      </c>
      <c r="D203" s="122">
        <v>1.334403518979864</v>
      </c>
      <c r="E203" s="123">
        <v>6.3771298402474044E-2</v>
      </c>
      <c r="F203" s="122">
        <f t="shared" si="60"/>
        <v>1.3981748173823381</v>
      </c>
      <c r="G203" s="122"/>
      <c r="H203" s="101" t="s">
        <v>4</v>
      </c>
      <c r="I203" s="16">
        <v>1</v>
      </c>
      <c r="J203" s="16" t="s">
        <v>225</v>
      </c>
      <c r="K203" s="124">
        <v>42650</v>
      </c>
      <c r="L203" s="16" t="s">
        <v>56</v>
      </c>
      <c r="M203" s="16" t="s">
        <v>171</v>
      </c>
      <c r="N203" s="16" t="s">
        <v>73</v>
      </c>
      <c r="O203" s="16" t="s">
        <v>64</v>
      </c>
      <c r="P203" s="19" t="str">
        <f t="shared" si="61"/>
        <v>CB1 15/16</v>
      </c>
      <c r="Q203" s="20">
        <f t="shared" si="62"/>
        <v>139.81748173823379</v>
      </c>
      <c r="R203" s="19">
        <v>122.6</v>
      </c>
      <c r="S203" s="19" t="e">
        <v>#N/A</v>
      </c>
      <c r="T203" s="19" t="e">
        <f t="shared" si="63"/>
        <v>#N/A</v>
      </c>
      <c r="U203" s="22" t="e">
        <f t="shared" si="64"/>
        <v>#N/A</v>
      </c>
      <c r="V203" s="22" t="str">
        <f t="shared" si="65"/>
        <v>NY</v>
      </c>
      <c r="W203" s="22" t="e">
        <f t="shared" si="66"/>
        <v>#VALUE!</v>
      </c>
      <c r="X203" s="19" t="str">
        <f t="shared" si="67"/>
        <v>CB115/16GS.7753</v>
      </c>
      <c r="Y203" s="19" t="str">
        <f t="shared" si="68"/>
        <v>GS.7753</v>
      </c>
      <c r="Z203" s="19" t="e">
        <v>#VALUE!</v>
      </c>
      <c r="AA203" s="19" t="e">
        <f t="shared" si="69"/>
        <v>#VALUE!</v>
      </c>
      <c r="AB203" s="22" t="e">
        <f t="shared" si="70"/>
        <v>#N/A</v>
      </c>
      <c r="AC203" s="23" t="e">
        <v>#VALUE!</v>
      </c>
      <c r="AD203" s="23" t="e">
        <f t="shared" si="71"/>
        <v>#VALUE!</v>
      </c>
      <c r="AE203" s="24" t="e">
        <f t="shared" si="72"/>
        <v>#N/A</v>
      </c>
      <c r="AF203" s="24" t="e">
        <v>#N/A</v>
      </c>
      <c r="AG203" s="24" t="e">
        <f t="shared" si="73"/>
        <v>#N/A</v>
      </c>
      <c r="AH203" s="24" t="e">
        <f t="shared" si="74"/>
        <v>#N/A</v>
      </c>
      <c r="AI203" s="25" t="e">
        <f t="shared" si="75"/>
        <v>#VALUE!</v>
      </c>
      <c r="AJ203" s="25" t="e">
        <f t="shared" si="76"/>
        <v>#VALUE!</v>
      </c>
      <c r="AK203" s="25" t="e">
        <f t="shared" si="77"/>
        <v>#VALUE!</v>
      </c>
      <c r="AL203" s="12">
        <v>26.920000000000009</v>
      </c>
      <c r="AM203" s="12">
        <v>0</v>
      </c>
      <c r="AN203" s="26">
        <v>3.2766000000000002</v>
      </c>
      <c r="AO203" s="125">
        <f t="shared" si="78"/>
        <v>6.2871381126324552E-2</v>
      </c>
      <c r="AP203" s="126"/>
      <c r="AQ203" s="16">
        <v>-10</v>
      </c>
      <c r="AT203" s="28">
        <v>0</v>
      </c>
      <c r="AU203" s="28">
        <v>0</v>
      </c>
      <c r="AW203" s="44" t="e">
        <f t="shared" si="79"/>
        <v>#VALUE!</v>
      </c>
    </row>
    <row r="204" spans="1:49" s="28" customFormat="1" hidden="1" x14ac:dyDescent="0.2">
      <c r="A204" s="16">
        <f>ROW()</f>
        <v>204</v>
      </c>
      <c r="B204" s="16" t="s">
        <v>240</v>
      </c>
      <c r="C204" s="16">
        <v>828</v>
      </c>
      <c r="D204" s="122">
        <v>1.4381401496882136</v>
      </c>
      <c r="E204" s="123">
        <v>6.4454469787934413E-2</v>
      </c>
      <c r="F204" s="122">
        <f t="shared" si="60"/>
        <v>1.5025946194761479</v>
      </c>
      <c r="G204" s="122"/>
      <c r="H204" s="101" t="s">
        <v>4</v>
      </c>
      <c r="I204" s="16">
        <v>1</v>
      </c>
      <c r="J204" s="16" t="s">
        <v>225</v>
      </c>
      <c r="K204" s="124">
        <v>42842</v>
      </c>
      <c r="L204" s="16" t="s">
        <v>56</v>
      </c>
      <c r="M204" s="16" t="s">
        <v>171</v>
      </c>
      <c r="N204" s="16" t="s">
        <v>73</v>
      </c>
      <c r="O204" s="16" t="s">
        <v>64</v>
      </c>
      <c r="P204" s="19" t="str">
        <f t="shared" si="61"/>
        <v>CB1 15/16</v>
      </c>
      <c r="Q204" s="20">
        <f t="shared" si="62"/>
        <v>150.2594619476148</v>
      </c>
      <c r="R204" s="19">
        <v>122.6</v>
      </c>
      <c r="S204" s="19" t="e">
        <v>#N/A</v>
      </c>
      <c r="T204" s="19" t="e">
        <f t="shared" si="63"/>
        <v>#N/A</v>
      </c>
      <c r="U204" s="22" t="e">
        <f t="shared" si="64"/>
        <v>#N/A</v>
      </c>
      <c r="V204" s="22" t="str">
        <f t="shared" si="65"/>
        <v>NY</v>
      </c>
      <c r="W204" s="22" t="e">
        <f t="shared" si="66"/>
        <v>#VALUE!</v>
      </c>
      <c r="X204" s="19" t="str">
        <f t="shared" si="67"/>
        <v>CB115/16GS.7759</v>
      </c>
      <c r="Y204" s="19" t="str">
        <f t="shared" si="68"/>
        <v>GS.7759</v>
      </c>
      <c r="Z204" s="19" t="e">
        <v>#VALUE!</v>
      </c>
      <c r="AA204" s="19" t="e">
        <f t="shared" si="69"/>
        <v>#VALUE!</v>
      </c>
      <c r="AB204" s="22" t="e">
        <f t="shared" si="70"/>
        <v>#N/A</v>
      </c>
      <c r="AC204" s="23" t="e">
        <v>#VALUE!</v>
      </c>
      <c r="AD204" s="23" t="e">
        <f t="shared" si="71"/>
        <v>#VALUE!</v>
      </c>
      <c r="AE204" s="24" t="e">
        <f t="shared" si="72"/>
        <v>#N/A</v>
      </c>
      <c r="AF204" s="24" t="e">
        <v>#N/A</v>
      </c>
      <c r="AG204" s="24" t="e">
        <f t="shared" si="73"/>
        <v>#N/A</v>
      </c>
      <c r="AH204" s="24" t="e">
        <f t="shared" si="74"/>
        <v>#N/A</v>
      </c>
      <c r="AI204" s="25" t="e">
        <f t="shared" si="75"/>
        <v>#VALUE!</v>
      </c>
      <c r="AJ204" s="25" t="e">
        <f t="shared" si="76"/>
        <v>#VALUE!</v>
      </c>
      <c r="AK204" s="25" t="e">
        <f t="shared" si="77"/>
        <v>#VALUE!</v>
      </c>
      <c r="AL204" s="12">
        <v>27.20838951310861</v>
      </c>
      <c r="AM204" s="12">
        <v>0</v>
      </c>
      <c r="AN204" s="26">
        <v>3.2766000000000002</v>
      </c>
      <c r="AO204" s="125">
        <f t="shared" si="78"/>
        <v>6.3544911846662097E-2</v>
      </c>
      <c r="AP204" s="126"/>
      <c r="AQ204" s="16">
        <v>0</v>
      </c>
      <c r="AT204" s="28">
        <v>0</v>
      </c>
      <c r="AU204" s="28">
        <v>0</v>
      </c>
      <c r="AW204" s="44" t="e">
        <f t="shared" si="79"/>
        <v>#VALUE!</v>
      </c>
    </row>
    <row r="205" spans="1:49" s="28" customFormat="1" hidden="1" x14ac:dyDescent="0.2">
      <c r="A205" s="16">
        <f>ROW()</f>
        <v>205</v>
      </c>
      <c r="B205" s="16" t="s">
        <v>241</v>
      </c>
      <c r="C205" s="16">
        <v>593</v>
      </c>
      <c r="D205" s="122">
        <v>1.407859889945994</v>
      </c>
      <c r="E205" s="123">
        <v>6.3703971232032724E-2</v>
      </c>
      <c r="F205" s="122">
        <f t="shared" si="60"/>
        <v>1.4715638611780266</v>
      </c>
      <c r="G205" s="122"/>
      <c r="H205" s="101" t="s">
        <v>4</v>
      </c>
      <c r="I205" s="16">
        <v>1</v>
      </c>
      <c r="J205" s="16" t="s">
        <v>225</v>
      </c>
      <c r="K205" s="124">
        <v>42842</v>
      </c>
      <c r="L205" s="16" t="s">
        <v>56</v>
      </c>
      <c r="M205" s="16" t="s">
        <v>171</v>
      </c>
      <c r="N205" s="16" t="s">
        <v>73</v>
      </c>
      <c r="O205" s="16" t="s">
        <v>64</v>
      </c>
      <c r="P205" s="19" t="str">
        <f t="shared" si="61"/>
        <v>CB1 15/16</v>
      </c>
      <c r="Q205" s="20">
        <f t="shared" si="62"/>
        <v>147.15638611780267</v>
      </c>
      <c r="R205" s="19">
        <v>122.6</v>
      </c>
      <c r="S205" s="19" t="e">
        <v>#N/A</v>
      </c>
      <c r="T205" s="19" t="e">
        <f t="shared" si="63"/>
        <v>#N/A</v>
      </c>
      <c r="U205" s="22" t="e">
        <f t="shared" si="64"/>
        <v>#N/A</v>
      </c>
      <c r="V205" s="22" t="str">
        <f t="shared" si="65"/>
        <v>NY</v>
      </c>
      <c r="W205" s="22" t="e">
        <f t="shared" si="66"/>
        <v>#VALUE!</v>
      </c>
      <c r="X205" s="19" t="str">
        <f t="shared" si="67"/>
        <v>CB115/16GS.7768</v>
      </c>
      <c r="Y205" s="19" t="str">
        <f t="shared" si="68"/>
        <v>GS.7768</v>
      </c>
      <c r="Z205" s="19" t="e">
        <v>#VALUE!</v>
      </c>
      <c r="AA205" s="19" t="e">
        <f t="shared" si="69"/>
        <v>#VALUE!</v>
      </c>
      <c r="AB205" s="22" t="e">
        <f t="shared" si="70"/>
        <v>#N/A</v>
      </c>
      <c r="AC205" s="23" t="e">
        <v>#VALUE!</v>
      </c>
      <c r="AD205" s="23" t="e">
        <f t="shared" si="71"/>
        <v>#VALUE!</v>
      </c>
      <c r="AE205" s="24" t="e">
        <f t="shared" si="72"/>
        <v>#N/A</v>
      </c>
      <c r="AF205" s="24" t="e">
        <v>#N/A</v>
      </c>
      <c r="AG205" s="24" t="e">
        <f t="shared" si="73"/>
        <v>#N/A</v>
      </c>
      <c r="AH205" s="24" t="e">
        <f t="shared" si="74"/>
        <v>#N/A</v>
      </c>
      <c r="AI205" s="25" t="e">
        <f t="shared" si="75"/>
        <v>#VALUE!</v>
      </c>
      <c r="AJ205" s="25" t="e">
        <f t="shared" si="76"/>
        <v>#VALUE!</v>
      </c>
      <c r="AK205" s="25" t="e">
        <f t="shared" si="77"/>
        <v>#VALUE!</v>
      </c>
      <c r="AL205" s="12">
        <v>26.891578947368426</v>
      </c>
      <c r="AM205" s="12">
        <v>0</v>
      </c>
      <c r="AN205" s="26">
        <v>3.2766000000000002</v>
      </c>
      <c r="AO205" s="125">
        <f t="shared" si="78"/>
        <v>6.2805004052327126E-2</v>
      </c>
      <c r="AP205" s="126"/>
      <c r="AQ205" s="16">
        <v>0</v>
      </c>
      <c r="AT205" s="28">
        <v>0</v>
      </c>
      <c r="AU205" s="28">
        <v>0</v>
      </c>
      <c r="AW205" s="44" t="e">
        <f t="shared" si="79"/>
        <v>#VALUE!</v>
      </c>
    </row>
    <row r="206" spans="1:49" s="28" customFormat="1" hidden="1" x14ac:dyDescent="0.2">
      <c r="A206" s="16">
        <f>ROW()</f>
        <v>206</v>
      </c>
      <c r="B206" s="16" t="s">
        <v>242</v>
      </c>
      <c r="C206" s="16">
        <v>235</v>
      </c>
      <c r="D206" s="122">
        <v>1.4681205323184741</v>
      </c>
      <c r="E206" s="123">
        <v>6.3771298402474044E-2</v>
      </c>
      <c r="F206" s="122">
        <f t="shared" si="60"/>
        <v>1.5318918307209481</v>
      </c>
      <c r="G206" s="122"/>
      <c r="H206" s="101" t="s">
        <v>4</v>
      </c>
      <c r="I206" s="16">
        <v>1</v>
      </c>
      <c r="J206" s="16" t="s">
        <v>225</v>
      </c>
      <c r="K206" s="124">
        <v>42863</v>
      </c>
      <c r="L206" s="16" t="s">
        <v>56</v>
      </c>
      <c r="M206" s="16" t="s">
        <v>171</v>
      </c>
      <c r="N206" s="16" t="s">
        <v>73</v>
      </c>
      <c r="O206" s="16" t="s">
        <v>64</v>
      </c>
      <c r="P206" s="19" t="str">
        <f t="shared" si="61"/>
        <v>CB1 15/16</v>
      </c>
      <c r="Q206" s="20">
        <f t="shared" si="62"/>
        <v>153.18918307209481</v>
      </c>
      <c r="R206" s="19">
        <v>122.6</v>
      </c>
      <c r="S206" s="19" t="e">
        <v>#N/A</v>
      </c>
      <c r="T206" s="19" t="e">
        <f t="shared" si="63"/>
        <v>#N/A</v>
      </c>
      <c r="U206" s="22" t="e">
        <f t="shared" si="64"/>
        <v>#N/A</v>
      </c>
      <c r="V206" s="22" t="str">
        <f t="shared" si="65"/>
        <v>NY</v>
      </c>
      <c r="W206" s="22" t="e">
        <f t="shared" si="66"/>
        <v>#VALUE!</v>
      </c>
      <c r="X206" s="19" t="str">
        <f t="shared" si="67"/>
        <v>CB115/16GS.7790</v>
      </c>
      <c r="Y206" s="19" t="str">
        <f t="shared" si="68"/>
        <v>GS.7790</v>
      </c>
      <c r="Z206" s="19" t="e">
        <v>#VALUE!</v>
      </c>
      <c r="AA206" s="19" t="e">
        <f t="shared" si="69"/>
        <v>#VALUE!</v>
      </c>
      <c r="AB206" s="22" t="e">
        <f t="shared" si="70"/>
        <v>#N/A</v>
      </c>
      <c r="AC206" s="23" t="e">
        <v>#VALUE!</v>
      </c>
      <c r="AD206" s="23" t="e">
        <f t="shared" si="71"/>
        <v>#VALUE!</v>
      </c>
      <c r="AE206" s="24" t="e">
        <f t="shared" si="72"/>
        <v>#N/A</v>
      </c>
      <c r="AF206" s="24" t="e">
        <v>#N/A</v>
      </c>
      <c r="AG206" s="24" t="e">
        <f t="shared" si="73"/>
        <v>#N/A</v>
      </c>
      <c r="AH206" s="24" t="e">
        <f t="shared" si="74"/>
        <v>#N/A</v>
      </c>
      <c r="AI206" s="25" t="e">
        <f t="shared" si="75"/>
        <v>#VALUE!</v>
      </c>
      <c r="AJ206" s="25" t="e">
        <f t="shared" si="76"/>
        <v>#VALUE!</v>
      </c>
      <c r="AK206" s="25" t="e">
        <f t="shared" si="77"/>
        <v>#VALUE!</v>
      </c>
      <c r="AL206" s="12">
        <v>26.920000000000009</v>
      </c>
      <c r="AM206" s="12">
        <v>0</v>
      </c>
      <c r="AN206" s="26">
        <v>3.2766000000000002</v>
      </c>
      <c r="AO206" s="125">
        <f t="shared" si="78"/>
        <v>6.2871381126324552E-2</v>
      </c>
      <c r="AP206" s="126"/>
      <c r="AQ206" s="16">
        <v>0</v>
      </c>
      <c r="AT206" s="28">
        <v>0</v>
      </c>
      <c r="AU206" s="28">
        <v>0</v>
      </c>
      <c r="AW206" s="44" t="e">
        <f t="shared" si="79"/>
        <v>#VALUE!</v>
      </c>
    </row>
    <row r="207" spans="1:49" s="28" customFormat="1" hidden="1" x14ac:dyDescent="0.2">
      <c r="A207" s="16">
        <f>ROW()</f>
        <v>207</v>
      </c>
      <c r="B207" s="16" t="s">
        <v>243</v>
      </c>
      <c r="C207" s="16">
        <v>1874</v>
      </c>
      <c r="D207" s="122">
        <v>1.3095305412760812</v>
      </c>
      <c r="E207" s="123">
        <v>6.4417448376606873E-2</v>
      </c>
      <c r="F207" s="122">
        <f t="shared" si="60"/>
        <v>1.3739479896526881</v>
      </c>
      <c r="G207" s="122"/>
      <c r="H207" s="101" t="s">
        <v>4</v>
      </c>
      <c r="I207" s="16">
        <v>1</v>
      </c>
      <c r="J207" s="16" t="s">
        <v>225</v>
      </c>
      <c r="K207" s="124">
        <v>42773</v>
      </c>
      <c r="L207" s="16" t="s">
        <v>56</v>
      </c>
      <c r="M207" s="16" t="s">
        <v>171</v>
      </c>
      <c r="N207" s="16" t="s">
        <v>73</v>
      </c>
      <c r="O207" s="16" t="s">
        <v>64</v>
      </c>
      <c r="P207" s="19" t="str">
        <f t="shared" si="61"/>
        <v>CB1 15/16</v>
      </c>
      <c r="Q207" s="20">
        <f t="shared" si="62"/>
        <v>137.39479896526882</v>
      </c>
      <c r="R207" s="19">
        <v>122.6</v>
      </c>
      <c r="S207" s="19" t="e">
        <v>#N/A</v>
      </c>
      <c r="T207" s="19" t="e">
        <f t="shared" si="63"/>
        <v>#N/A</v>
      </c>
      <c r="U207" s="22" t="e">
        <f t="shared" si="64"/>
        <v>#N/A</v>
      </c>
      <c r="V207" s="22" t="str">
        <f t="shared" si="65"/>
        <v>NY</v>
      </c>
      <c r="W207" s="22" t="e">
        <f t="shared" si="66"/>
        <v>#VALUE!</v>
      </c>
      <c r="X207" s="19" t="str">
        <f t="shared" si="67"/>
        <v>CB115/16GS.7791</v>
      </c>
      <c r="Y207" s="19" t="str">
        <f t="shared" si="68"/>
        <v>GS.7791</v>
      </c>
      <c r="Z207" s="19" t="e">
        <v>#VALUE!</v>
      </c>
      <c r="AA207" s="19" t="e">
        <f t="shared" si="69"/>
        <v>#VALUE!</v>
      </c>
      <c r="AB207" s="22" t="e">
        <f t="shared" si="70"/>
        <v>#N/A</v>
      </c>
      <c r="AC207" s="23" t="e">
        <v>#VALUE!</v>
      </c>
      <c r="AD207" s="23" t="e">
        <f t="shared" si="71"/>
        <v>#VALUE!</v>
      </c>
      <c r="AE207" s="24" t="e">
        <f t="shared" si="72"/>
        <v>#N/A</v>
      </c>
      <c r="AF207" s="24" t="e">
        <v>#N/A</v>
      </c>
      <c r="AG207" s="24" t="e">
        <f t="shared" si="73"/>
        <v>#N/A</v>
      </c>
      <c r="AH207" s="24" t="e">
        <f t="shared" si="74"/>
        <v>#N/A</v>
      </c>
      <c r="AI207" s="25" t="e">
        <f t="shared" si="75"/>
        <v>#VALUE!</v>
      </c>
      <c r="AJ207" s="25" t="e">
        <f t="shared" si="76"/>
        <v>#VALUE!</v>
      </c>
      <c r="AK207" s="25" t="e">
        <f t="shared" si="77"/>
        <v>#VALUE!</v>
      </c>
      <c r="AL207" s="12">
        <v>27.192761535979347</v>
      </c>
      <c r="AM207" s="12">
        <v>0</v>
      </c>
      <c r="AN207" s="26">
        <v>3.2766000000000002</v>
      </c>
      <c r="AO207" s="125">
        <f t="shared" si="78"/>
        <v>6.3508412867972361E-2</v>
      </c>
      <c r="AP207" s="126"/>
      <c r="AQ207" s="16">
        <v>0</v>
      </c>
      <c r="AT207" s="28">
        <v>0</v>
      </c>
      <c r="AU207" s="28">
        <v>0</v>
      </c>
      <c r="AW207" s="44" t="e">
        <f t="shared" si="79"/>
        <v>#VALUE!</v>
      </c>
    </row>
    <row r="208" spans="1:49" s="28" customFormat="1" hidden="1" x14ac:dyDescent="0.2">
      <c r="A208" s="16">
        <f>ROW()</f>
        <v>208</v>
      </c>
      <c r="B208" s="16" t="s">
        <v>244</v>
      </c>
      <c r="C208" s="16">
        <v>549</v>
      </c>
      <c r="D208" s="122">
        <v>1.441008519028057</v>
      </c>
      <c r="E208" s="123">
        <v>6.5095296944486333E-2</v>
      </c>
      <c r="F208" s="122">
        <f t="shared" si="60"/>
        <v>1.5061038159725433</v>
      </c>
      <c r="G208" s="122"/>
      <c r="H208" s="101" t="s">
        <v>4</v>
      </c>
      <c r="I208" s="16">
        <v>1</v>
      </c>
      <c r="J208" s="16" t="s">
        <v>225</v>
      </c>
      <c r="K208" s="124">
        <v>42885</v>
      </c>
      <c r="L208" s="16" t="s">
        <v>56</v>
      </c>
      <c r="M208" s="16" t="s">
        <v>171</v>
      </c>
      <c r="N208" s="16" t="s">
        <v>73</v>
      </c>
      <c r="O208" s="16" t="s">
        <v>64</v>
      </c>
      <c r="P208" s="19" t="str">
        <f t="shared" si="61"/>
        <v>CB1 15/16</v>
      </c>
      <c r="Q208" s="20">
        <f t="shared" si="62"/>
        <v>150.61038159725433</v>
      </c>
      <c r="R208" s="19">
        <v>122.6</v>
      </c>
      <c r="S208" s="19" t="e">
        <v>#N/A</v>
      </c>
      <c r="T208" s="19" t="e">
        <f t="shared" si="63"/>
        <v>#N/A</v>
      </c>
      <c r="U208" s="22" t="e">
        <f t="shared" si="64"/>
        <v>#N/A</v>
      </c>
      <c r="V208" s="22" t="str">
        <f t="shared" si="65"/>
        <v>NY</v>
      </c>
      <c r="W208" s="22" t="e">
        <f t="shared" si="66"/>
        <v>#VALUE!</v>
      </c>
      <c r="X208" s="19" t="str">
        <f t="shared" si="67"/>
        <v>CB115/16GS.7796</v>
      </c>
      <c r="Y208" s="19" t="str">
        <f t="shared" si="68"/>
        <v>GS.7796</v>
      </c>
      <c r="Z208" s="19" t="e">
        <v>#VALUE!</v>
      </c>
      <c r="AA208" s="19" t="e">
        <f t="shared" si="69"/>
        <v>#VALUE!</v>
      </c>
      <c r="AB208" s="22" t="e">
        <f t="shared" si="70"/>
        <v>#N/A</v>
      </c>
      <c r="AC208" s="23" t="e">
        <v>#VALUE!</v>
      </c>
      <c r="AD208" s="23" t="e">
        <f t="shared" si="71"/>
        <v>#VALUE!</v>
      </c>
      <c r="AE208" s="24" t="e">
        <f t="shared" si="72"/>
        <v>#N/A</v>
      </c>
      <c r="AF208" s="24" t="e">
        <v>#N/A</v>
      </c>
      <c r="AG208" s="24" t="e">
        <f t="shared" si="73"/>
        <v>#N/A</v>
      </c>
      <c r="AH208" s="24" t="e">
        <f t="shared" si="74"/>
        <v>#N/A</v>
      </c>
      <c r="AI208" s="25" t="e">
        <f t="shared" si="75"/>
        <v>#VALUE!</v>
      </c>
      <c r="AJ208" s="25" t="e">
        <f t="shared" si="76"/>
        <v>#VALUE!</v>
      </c>
      <c r="AK208" s="25" t="e">
        <f t="shared" si="77"/>
        <v>#VALUE!</v>
      </c>
      <c r="AL208" s="12">
        <v>27.478904109589042</v>
      </c>
      <c r="AM208" s="12">
        <v>0</v>
      </c>
      <c r="AN208" s="26">
        <v>3.2766000000000002</v>
      </c>
      <c r="AO208" s="125">
        <f t="shared" si="78"/>
        <v>6.4176695884387E-2</v>
      </c>
      <c r="AP208" s="126"/>
      <c r="AQ208" s="16">
        <v>0</v>
      </c>
      <c r="AT208" s="28">
        <v>0</v>
      </c>
      <c r="AU208" s="28">
        <v>0</v>
      </c>
      <c r="AW208" s="44" t="e">
        <f t="shared" si="79"/>
        <v>#VALUE!</v>
      </c>
    </row>
    <row r="209" spans="1:49" s="28" customFormat="1" hidden="1" x14ac:dyDescent="0.2">
      <c r="A209" s="16">
        <f>ROW()</f>
        <v>209</v>
      </c>
      <c r="B209" s="16" t="s">
        <v>245</v>
      </c>
      <c r="C209" s="16">
        <v>943</v>
      </c>
      <c r="D209" s="122">
        <v>1.4355481587746348</v>
      </c>
      <c r="E209" s="123">
        <v>6.3771298402474044E-2</v>
      </c>
      <c r="F209" s="122">
        <f t="shared" si="60"/>
        <v>1.4993194571771089</v>
      </c>
      <c r="G209" s="122"/>
      <c r="H209" s="101" t="s">
        <v>4</v>
      </c>
      <c r="I209" s="16">
        <v>1</v>
      </c>
      <c r="J209" s="16" t="s">
        <v>225</v>
      </c>
      <c r="K209" s="124">
        <v>42885</v>
      </c>
      <c r="L209" s="16" t="s">
        <v>56</v>
      </c>
      <c r="M209" s="16" t="s">
        <v>171</v>
      </c>
      <c r="N209" s="16" t="s">
        <v>73</v>
      </c>
      <c r="O209" s="16" t="s">
        <v>64</v>
      </c>
      <c r="P209" s="19" t="str">
        <f t="shared" si="61"/>
        <v>CB1 15/16</v>
      </c>
      <c r="Q209" s="20">
        <f t="shared" si="62"/>
        <v>149.9319457177109</v>
      </c>
      <c r="R209" s="19">
        <v>122.6</v>
      </c>
      <c r="S209" s="19" t="e">
        <v>#N/A</v>
      </c>
      <c r="T209" s="19" t="e">
        <f t="shared" si="63"/>
        <v>#N/A</v>
      </c>
      <c r="U209" s="22" t="e">
        <f t="shared" si="64"/>
        <v>#N/A</v>
      </c>
      <c r="V209" s="22" t="str">
        <f t="shared" si="65"/>
        <v>NY</v>
      </c>
      <c r="W209" s="22" t="e">
        <f t="shared" si="66"/>
        <v>#VALUE!</v>
      </c>
      <c r="X209" s="19" t="str">
        <f t="shared" si="67"/>
        <v>CB115/16GS.7826</v>
      </c>
      <c r="Y209" s="19" t="str">
        <f t="shared" si="68"/>
        <v>GS.7826</v>
      </c>
      <c r="Z209" s="19" t="e">
        <v>#VALUE!</v>
      </c>
      <c r="AA209" s="19" t="e">
        <f t="shared" si="69"/>
        <v>#VALUE!</v>
      </c>
      <c r="AB209" s="22" t="e">
        <f t="shared" si="70"/>
        <v>#N/A</v>
      </c>
      <c r="AC209" s="23" t="e">
        <v>#VALUE!</v>
      </c>
      <c r="AD209" s="23" t="e">
        <f t="shared" si="71"/>
        <v>#VALUE!</v>
      </c>
      <c r="AE209" s="24" t="e">
        <f t="shared" si="72"/>
        <v>#N/A</v>
      </c>
      <c r="AF209" s="24" t="e">
        <v>#N/A</v>
      </c>
      <c r="AG209" s="24" t="e">
        <f t="shared" si="73"/>
        <v>#N/A</v>
      </c>
      <c r="AH209" s="24" t="e">
        <f t="shared" si="74"/>
        <v>#N/A</v>
      </c>
      <c r="AI209" s="25" t="e">
        <f t="shared" si="75"/>
        <v>#VALUE!</v>
      </c>
      <c r="AJ209" s="25" t="e">
        <f t="shared" si="76"/>
        <v>#VALUE!</v>
      </c>
      <c r="AK209" s="25" t="e">
        <f t="shared" si="77"/>
        <v>#VALUE!</v>
      </c>
      <c r="AL209" s="12">
        <v>26.920000000000009</v>
      </c>
      <c r="AM209" s="12">
        <v>0</v>
      </c>
      <c r="AN209" s="26">
        <v>3.2766000000000002</v>
      </c>
      <c r="AO209" s="125">
        <f t="shared" si="78"/>
        <v>6.2871381126324552E-2</v>
      </c>
      <c r="AP209" s="126"/>
      <c r="AQ209" s="16">
        <v>0</v>
      </c>
      <c r="AT209" s="28">
        <v>0</v>
      </c>
      <c r="AU209" s="28">
        <v>0</v>
      </c>
      <c r="AW209" s="44" t="e">
        <f t="shared" si="79"/>
        <v>#VALUE!</v>
      </c>
    </row>
    <row r="210" spans="1:49" s="28" customFormat="1" hidden="1" x14ac:dyDescent="0.2">
      <c r="A210" s="16">
        <f>ROW()</f>
        <v>210</v>
      </c>
      <c r="B210" s="16" t="s">
        <v>286</v>
      </c>
      <c r="C210" s="16">
        <v>0</v>
      </c>
      <c r="D210" s="122">
        <v>1.2808282588971001</v>
      </c>
      <c r="E210" s="123">
        <v>5.2234950884327808E-2</v>
      </c>
      <c r="F210" s="122">
        <f t="shared" si="60"/>
        <v>1.3330632097814279</v>
      </c>
      <c r="G210" s="122"/>
      <c r="H210" s="101" t="s">
        <v>4</v>
      </c>
      <c r="I210" s="16">
        <v>1</v>
      </c>
      <c r="J210" s="16" t="s">
        <v>170</v>
      </c>
      <c r="K210" s="124">
        <v>42691</v>
      </c>
      <c r="L210" s="16" t="s">
        <v>56</v>
      </c>
      <c r="M210" s="16" t="s">
        <v>171</v>
      </c>
      <c r="N210" s="16" t="s">
        <v>73</v>
      </c>
      <c r="O210" s="16" t="s">
        <v>64</v>
      </c>
      <c r="P210" s="19" t="str">
        <f t="shared" si="61"/>
        <v>CB1 15/16</v>
      </c>
      <c r="Q210" s="20">
        <f t="shared" si="62"/>
        <v>133.30632097814279</v>
      </c>
      <c r="R210" s="19">
        <v>122.6</v>
      </c>
      <c r="S210" s="19" t="e">
        <v>#N/A</v>
      </c>
      <c r="T210" s="19" t="e">
        <f t="shared" si="63"/>
        <v>#N/A</v>
      </c>
      <c r="U210" s="22" t="e">
        <f t="shared" si="64"/>
        <v>#N/A</v>
      </c>
      <c r="V210" s="22" t="str">
        <f t="shared" si="65"/>
        <v>NY</v>
      </c>
      <c r="W210" s="22" t="e">
        <f t="shared" si="66"/>
        <v>#VALUE!</v>
      </c>
      <c r="X210" s="19" t="str">
        <f t="shared" si="67"/>
        <v>CB115/16GS.7865</v>
      </c>
      <c r="Y210" s="19" t="str">
        <f t="shared" si="68"/>
        <v>GS.7865</v>
      </c>
      <c r="Z210" s="19" t="e">
        <v>#VALUE!</v>
      </c>
      <c r="AA210" s="19" t="e">
        <f t="shared" si="69"/>
        <v>#VALUE!</v>
      </c>
      <c r="AB210" s="22" t="e">
        <f t="shared" si="70"/>
        <v>#N/A</v>
      </c>
      <c r="AC210" s="23" t="e">
        <v>#VALUE!</v>
      </c>
      <c r="AD210" s="23" t="e">
        <f t="shared" si="71"/>
        <v>#VALUE!</v>
      </c>
      <c r="AE210" s="24" t="e">
        <f t="shared" si="72"/>
        <v>#N/A</v>
      </c>
      <c r="AF210" s="24" t="e">
        <v>#N/A</v>
      </c>
      <c r="AG210" s="24" t="e">
        <f t="shared" si="73"/>
        <v>#N/A</v>
      </c>
      <c r="AH210" s="24" t="e">
        <f t="shared" si="74"/>
        <v>#N/A</v>
      </c>
      <c r="AI210" s="25" t="e">
        <f t="shared" si="75"/>
        <v>#VALUE!</v>
      </c>
      <c r="AJ210" s="25" t="e">
        <f t="shared" si="76"/>
        <v>#VALUE!</v>
      </c>
      <c r="AK210" s="25" t="e">
        <f t="shared" si="77"/>
        <v>#VALUE!</v>
      </c>
      <c r="AL210" s="12">
        <v>22.050121497158536</v>
      </c>
      <c r="AM210" s="12">
        <v>0</v>
      </c>
      <c r="AN210" s="26">
        <v>3.2766000000000002</v>
      </c>
      <c r="AO210" s="125">
        <f t="shared" si="78"/>
        <v>5.1497830331709377E-2</v>
      </c>
      <c r="AP210" s="126"/>
      <c r="AQ210" s="16">
        <v>0</v>
      </c>
      <c r="AT210" s="28">
        <v>0</v>
      </c>
      <c r="AU210" s="28">
        <v>0</v>
      </c>
      <c r="AW210" s="44" t="e">
        <f t="shared" si="79"/>
        <v>#VALUE!</v>
      </c>
    </row>
    <row r="211" spans="1:49" s="28" customFormat="1" hidden="1" x14ac:dyDescent="0.2">
      <c r="A211" s="16">
        <f>ROW()</f>
        <v>211</v>
      </c>
      <c r="B211" s="16" t="s">
        <v>287</v>
      </c>
      <c r="C211" s="16">
        <v>749</v>
      </c>
      <c r="D211" s="122">
        <v>1.2229541816260217</v>
      </c>
      <c r="E211" s="123">
        <v>4.9388450805867394E-2</v>
      </c>
      <c r="F211" s="122">
        <f t="shared" si="60"/>
        <v>1.2723426324318889</v>
      </c>
      <c r="G211" s="122"/>
      <c r="H211" s="101" t="s">
        <v>4</v>
      </c>
      <c r="I211" s="16">
        <v>1</v>
      </c>
      <c r="J211" s="16" t="s">
        <v>170</v>
      </c>
      <c r="K211" s="124">
        <v>42691</v>
      </c>
      <c r="L211" s="16" t="s">
        <v>56</v>
      </c>
      <c r="M211" s="16" t="s">
        <v>171</v>
      </c>
      <c r="N211" s="16" t="s">
        <v>73</v>
      </c>
      <c r="O211" s="16" t="s">
        <v>64</v>
      </c>
      <c r="P211" s="19" t="str">
        <f t="shared" si="61"/>
        <v>CB1 15/16</v>
      </c>
      <c r="Q211" s="20">
        <f t="shared" si="62"/>
        <v>127.23426324318889</v>
      </c>
      <c r="R211" s="19">
        <v>122.6</v>
      </c>
      <c r="S211" s="19" t="e">
        <v>#N/A</v>
      </c>
      <c r="T211" s="19" t="e">
        <f t="shared" si="63"/>
        <v>#N/A</v>
      </c>
      <c r="U211" s="22" t="e">
        <f t="shared" si="64"/>
        <v>#N/A</v>
      </c>
      <c r="V211" s="22" t="str">
        <f t="shared" si="65"/>
        <v>NY</v>
      </c>
      <c r="W211" s="22" t="e">
        <f t="shared" si="66"/>
        <v>#VALUE!</v>
      </c>
      <c r="X211" s="19" t="str">
        <f t="shared" si="67"/>
        <v>CB115/16GS.7877</v>
      </c>
      <c r="Y211" s="19" t="str">
        <f t="shared" si="68"/>
        <v>GS.7877</v>
      </c>
      <c r="Z211" s="19" t="e">
        <v>#VALUE!</v>
      </c>
      <c r="AA211" s="19" t="e">
        <f t="shared" si="69"/>
        <v>#VALUE!</v>
      </c>
      <c r="AB211" s="22" t="e">
        <f t="shared" si="70"/>
        <v>#N/A</v>
      </c>
      <c r="AC211" s="23" t="e">
        <v>#VALUE!</v>
      </c>
      <c r="AD211" s="23" t="e">
        <f t="shared" si="71"/>
        <v>#VALUE!</v>
      </c>
      <c r="AE211" s="24" t="e">
        <f t="shared" si="72"/>
        <v>#N/A</v>
      </c>
      <c r="AF211" s="24" t="e">
        <v>#N/A</v>
      </c>
      <c r="AG211" s="24" t="e">
        <f t="shared" si="73"/>
        <v>#N/A</v>
      </c>
      <c r="AH211" s="24" t="e">
        <f t="shared" si="74"/>
        <v>#N/A</v>
      </c>
      <c r="AI211" s="25" t="e">
        <f t="shared" si="75"/>
        <v>#VALUE!</v>
      </c>
      <c r="AJ211" s="25" t="e">
        <f t="shared" si="76"/>
        <v>#VALUE!</v>
      </c>
      <c r="AK211" s="25" t="e">
        <f t="shared" si="77"/>
        <v>#VALUE!</v>
      </c>
      <c r="AL211" s="12">
        <v>20.848518518518521</v>
      </c>
      <c r="AM211" s="12">
        <v>0</v>
      </c>
      <c r="AN211" s="26">
        <v>3.2766000000000002</v>
      </c>
      <c r="AO211" s="125">
        <f t="shared" si="78"/>
        <v>4.8691499022920241E-2</v>
      </c>
      <c r="AP211" s="126"/>
      <c r="AQ211" s="16">
        <v>0</v>
      </c>
      <c r="AT211" s="28">
        <v>0</v>
      </c>
      <c r="AU211" s="28">
        <v>0</v>
      </c>
      <c r="AW211" s="44" t="e">
        <f t="shared" si="79"/>
        <v>#VALUE!</v>
      </c>
    </row>
    <row r="212" spans="1:49" s="28" customFormat="1" hidden="1" x14ac:dyDescent="0.2">
      <c r="A212" s="16">
        <f>ROW()</f>
        <v>212</v>
      </c>
      <c r="B212" s="16" t="s">
        <v>288</v>
      </c>
      <c r="C212" s="16">
        <v>802</v>
      </c>
      <c r="D212" s="122">
        <v>1.2523447795097815</v>
      </c>
      <c r="E212" s="123">
        <v>5.5762599300673815E-2</v>
      </c>
      <c r="F212" s="122">
        <f t="shared" si="60"/>
        <v>1.3081073788104554</v>
      </c>
      <c r="G212" s="122"/>
      <c r="H212" s="101" t="s">
        <v>4</v>
      </c>
      <c r="I212" s="16">
        <v>1</v>
      </c>
      <c r="J212" s="16" t="s">
        <v>170</v>
      </c>
      <c r="K212" s="124">
        <v>42699</v>
      </c>
      <c r="L212" s="16" t="s">
        <v>56</v>
      </c>
      <c r="M212" s="16" t="s">
        <v>171</v>
      </c>
      <c r="N212" s="16" t="s">
        <v>73</v>
      </c>
      <c r="O212" s="16" t="s">
        <v>64</v>
      </c>
      <c r="P212" s="19" t="str">
        <f t="shared" si="61"/>
        <v>CB1 15/16</v>
      </c>
      <c r="Q212" s="20">
        <f t="shared" si="62"/>
        <v>130.81073788104553</v>
      </c>
      <c r="R212" s="19">
        <v>122.6</v>
      </c>
      <c r="S212" s="19" t="e">
        <v>#N/A</v>
      </c>
      <c r="T212" s="19" t="e">
        <f t="shared" si="63"/>
        <v>#N/A</v>
      </c>
      <c r="U212" s="22" t="e">
        <f t="shared" si="64"/>
        <v>#N/A</v>
      </c>
      <c r="V212" s="22" t="str">
        <f t="shared" si="65"/>
        <v>NY</v>
      </c>
      <c r="W212" s="22" t="e">
        <f t="shared" si="66"/>
        <v>#VALUE!</v>
      </c>
      <c r="X212" s="19" t="str">
        <f t="shared" si="67"/>
        <v>CB115/16GS.7880</v>
      </c>
      <c r="Y212" s="19" t="str">
        <f t="shared" si="68"/>
        <v>GS.7880</v>
      </c>
      <c r="Z212" s="19" t="e">
        <v>#VALUE!</v>
      </c>
      <c r="AA212" s="19" t="e">
        <f t="shared" si="69"/>
        <v>#VALUE!</v>
      </c>
      <c r="AB212" s="22" t="e">
        <f t="shared" si="70"/>
        <v>#N/A</v>
      </c>
      <c r="AC212" s="23" t="e">
        <v>#VALUE!</v>
      </c>
      <c r="AD212" s="23" t="e">
        <f t="shared" si="71"/>
        <v>#VALUE!</v>
      </c>
      <c r="AE212" s="24" t="e">
        <f t="shared" si="72"/>
        <v>#N/A</v>
      </c>
      <c r="AF212" s="24" t="e">
        <v>#N/A</v>
      </c>
      <c r="AG212" s="24" t="e">
        <f t="shared" si="73"/>
        <v>#N/A</v>
      </c>
      <c r="AH212" s="24" t="e">
        <f t="shared" si="74"/>
        <v>#N/A</v>
      </c>
      <c r="AI212" s="25" t="e">
        <f t="shared" si="75"/>
        <v>#VALUE!</v>
      </c>
      <c r="AJ212" s="25" t="e">
        <f t="shared" si="76"/>
        <v>#VALUE!</v>
      </c>
      <c r="AK212" s="25" t="e">
        <f t="shared" si="77"/>
        <v>#VALUE!</v>
      </c>
      <c r="AL212" s="12">
        <v>23.539259992797987</v>
      </c>
      <c r="AM212" s="12">
        <v>0</v>
      </c>
      <c r="AN212" s="26">
        <v>3.2766000000000002</v>
      </c>
      <c r="AO212" s="125">
        <f t="shared" si="78"/>
        <v>5.4975697861769909E-2</v>
      </c>
      <c r="AP212" s="126"/>
      <c r="AQ212" s="16">
        <v>0</v>
      </c>
      <c r="AT212" s="28">
        <v>0</v>
      </c>
      <c r="AU212" s="28">
        <v>0</v>
      </c>
      <c r="AW212" s="44" t="e">
        <f t="shared" si="79"/>
        <v>#VALUE!</v>
      </c>
    </row>
    <row r="213" spans="1:49" s="28" customFormat="1" hidden="1" x14ac:dyDescent="0.2">
      <c r="A213" s="16">
        <f>ROW()</f>
        <v>213</v>
      </c>
      <c r="B213" s="16" t="s">
        <v>247</v>
      </c>
      <c r="C213" s="16">
        <v>804</v>
      </c>
      <c r="D213" s="122">
        <v>1.4327903210804074</v>
      </c>
      <c r="E213" s="123">
        <v>6.3771298402474044E-2</v>
      </c>
      <c r="F213" s="122">
        <f t="shared" si="60"/>
        <v>1.4965616194828815</v>
      </c>
      <c r="G213" s="122"/>
      <c r="H213" s="101" t="s">
        <v>4</v>
      </c>
      <c r="I213" s="16">
        <v>1</v>
      </c>
      <c r="J213" s="16" t="s">
        <v>225</v>
      </c>
      <c r="K213" s="124">
        <v>42870</v>
      </c>
      <c r="L213" s="16" t="s">
        <v>56</v>
      </c>
      <c r="M213" s="16" t="s">
        <v>171</v>
      </c>
      <c r="N213" s="16" t="s">
        <v>73</v>
      </c>
      <c r="O213" s="16" t="s">
        <v>64</v>
      </c>
      <c r="P213" s="19" t="str">
        <f t="shared" si="61"/>
        <v>CB1 15/16</v>
      </c>
      <c r="Q213" s="20">
        <f t="shared" si="62"/>
        <v>149.65616194828814</v>
      </c>
      <c r="R213" s="19">
        <v>122.6</v>
      </c>
      <c r="S213" s="19" t="e">
        <v>#N/A</v>
      </c>
      <c r="T213" s="19" t="e">
        <f t="shared" si="63"/>
        <v>#N/A</v>
      </c>
      <c r="U213" s="22" t="e">
        <f t="shared" si="64"/>
        <v>#N/A</v>
      </c>
      <c r="V213" s="22" t="str">
        <f t="shared" si="65"/>
        <v>NY</v>
      </c>
      <c r="W213" s="22" t="e">
        <f t="shared" si="66"/>
        <v>#VALUE!</v>
      </c>
      <c r="X213" s="19" t="str">
        <f t="shared" si="67"/>
        <v>CB115/16GS.7882</v>
      </c>
      <c r="Y213" s="19" t="str">
        <f t="shared" si="68"/>
        <v>GS.7882</v>
      </c>
      <c r="Z213" s="19" t="e">
        <v>#VALUE!</v>
      </c>
      <c r="AA213" s="19" t="e">
        <f t="shared" si="69"/>
        <v>#VALUE!</v>
      </c>
      <c r="AB213" s="22" t="e">
        <f t="shared" si="70"/>
        <v>#N/A</v>
      </c>
      <c r="AC213" s="23" t="e">
        <v>#VALUE!</v>
      </c>
      <c r="AD213" s="23" t="e">
        <f t="shared" si="71"/>
        <v>#VALUE!</v>
      </c>
      <c r="AE213" s="24" t="e">
        <f t="shared" si="72"/>
        <v>#N/A</v>
      </c>
      <c r="AF213" s="24" t="e">
        <v>#N/A</v>
      </c>
      <c r="AG213" s="24" t="e">
        <f t="shared" si="73"/>
        <v>#N/A</v>
      </c>
      <c r="AH213" s="24" t="e">
        <f t="shared" si="74"/>
        <v>#N/A</v>
      </c>
      <c r="AI213" s="25" t="e">
        <f t="shared" si="75"/>
        <v>#VALUE!</v>
      </c>
      <c r="AJ213" s="25" t="e">
        <f t="shared" si="76"/>
        <v>#VALUE!</v>
      </c>
      <c r="AK213" s="25" t="e">
        <f t="shared" si="77"/>
        <v>#VALUE!</v>
      </c>
      <c r="AL213" s="12">
        <v>26.920000000000009</v>
      </c>
      <c r="AM213" s="12">
        <v>0</v>
      </c>
      <c r="AN213" s="26">
        <v>3.2766000000000002</v>
      </c>
      <c r="AO213" s="125">
        <f t="shared" si="78"/>
        <v>6.2871381126324552E-2</v>
      </c>
      <c r="AP213" s="126"/>
      <c r="AQ213" s="16">
        <v>0</v>
      </c>
      <c r="AT213" s="28">
        <v>0</v>
      </c>
      <c r="AU213" s="28">
        <v>0</v>
      </c>
      <c r="AW213" s="44" t="e">
        <f t="shared" si="79"/>
        <v>#VALUE!</v>
      </c>
    </row>
    <row r="214" spans="1:49" s="28" customFormat="1" hidden="1" x14ac:dyDescent="0.2">
      <c r="A214" s="16">
        <f>ROW()</f>
        <v>214</v>
      </c>
      <c r="B214" s="16" t="s">
        <v>248</v>
      </c>
      <c r="C214" s="16">
        <v>1416</v>
      </c>
      <c r="D214" s="122">
        <v>1.4323057382675575</v>
      </c>
      <c r="E214" s="123">
        <v>6.4418467443434643E-2</v>
      </c>
      <c r="F214" s="122">
        <f t="shared" si="60"/>
        <v>1.4967242057109922</v>
      </c>
      <c r="G214" s="122"/>
      <c r="H214" s="101" t="s">
        <v>4</v>
      </c>
      <c r="I214" s="16">
        <v>1</v>
      </c>
      <c r="J214" s="16" t="s">
        <v>225</v>
      </c>
      <c r="K214" s="124">
        <v>42885</v>
      </c>
      <c r="L214" s="16" t="s">
        <v>56</v>
      </c>
      <c r="M214" s="16" t="s">
        <v>171</v>
      </c>
      <c r="N214" s="16" t="s">
        <v>73</v>
      </c>
      <c r="O214" s="16" t="s">
        <v>64</v>
      </c>
      <c r="P214" s="19" t="str">
        <f t="shared" si="61"/>
        <v>CB1 15/16</v>
      </c>
      <c r="Q214" s="20">
        <f t="shared" si="62"/>
        <v>149.67242057109922</v>
      </c>
      <c r="R214" s="19">
        <v>122.6</v>
      </c>
      <c r="S214" s="19" t="e">
        <v>#N/A</v>
      </c>
      <c r="T214" s="19" t="e">
        <f t="shared" si="63"/>
        <v>#N/A</v>
      </c>
      <c r="U214" s="22" t="e">
        <f t="shared" si="64"/>
        <v>#N/A</v>
      </c>
      <c r="V214" s="22" t="str">
        <f t="shared" si="65"/>
        <v>NY</v>
      </c>
      <c r="W214" s="22" t="e">
        <f t="shared" si="66"/>
        <v>#VALUE!</v>
      </c>
      <c r="X214" s="19" t="str">
        <f t="shared" si="67"/>
        <v>CB115/16GS.7885</v>
      </c>
      <c r="Y214" s="19" t="str">
        <f t="shared" si="68"/>
        <v>GS.7885</v>
      </c>
      <c r="Z214" s="19" t="e">
        <v>#VALUE!</v>
      </c>
      <c r="AA214" s="19" t="e">
        <f t="shared" si="69"/>
        <v>#VALUE!</v>
      </c>
      <c r="AB214" s="22" t="e">
        <f t="shared" si="70"/>
        <v>#N/A</v>
      </c>
      <c r="AC214" s="23" t="e">
        <v>#VALUE!</v>
      </c>
      <c r="AD214" s="23" t="e">
        <f t="shared" si="71"/>
        <v>#VALUE!</v>
      </c>
      <c r="AE214" s="24" t="e">
        <f t="shared" si="72"/>
        <v>#N/A</v>
      </c>
      <c r="AF214" s="24" t="e">
        <v>#N/A</v>
      </c>
      <c r="AG214" s="24" t="e">
        <f t="shared" si="73"/>
        <v>#N/A</v>
      </c>
      <c r="AH214" s="24" t="e">
        <f t="shared" si="74"/>
        <v>#N/A</v>
      </c>
      <c r="AI214" s="25" t="e">
        <f t="shared" si="75"/>
        <v>#VALUE!</v>
      </c>
      <c r="AJ214" s="25" t="e">
        <f t="shared" si="76"/>
        <v>#VALUE!</v>
      </c>
      <c r="AK214" s="25" t="e">
        <f t="shared" si="77"/>
        <v>#VALUE!</v>
      </c>
      <c r="AL214" s="12">
        <v>27.193191718203817</v>
      </c>
      <c r="AM214" s="12">
        <v>0</v>
      </c>
      <c r="AN214" s="26">
        <v>3.2766000000000002</v>
      </c>
      <c r="AO214" s="125">
        <f t="shared" si="78"/>
        <v>6.3509417554101166E-2</v>
      </c>
      <c r="AP214" s="126"/>
      <c r="AQ214" s="16">
        <v>0</v>
      </c>
      <c r="AT214" s="28">
        <v>0</v>
      </c>
      <c r="AU214" s="28">
        <v>0</v>
      </c>
      <c r="AW214" s="44" t="e">
        <f t="shared" si="79"/>
        <v>#VALUE!</v>
      </c>
    </row>
    <row r="215" spans="1:49" s="28" customFormat="1" hidden="1" x14ac:dyDescent="0.2">
      <c r="A215" s="16">
        <f>ROW()</f>
        <v>215</v>
      </c>
      <c r="B215" s="16" t="s">
        <v>289</v>
      </c>
      <c r="C215" s="16">
        <v>1518</v>
      </c>
      <c r="D215" s="122">
        <v>1.351069485556696</v>
      </c>
      <c r="E215" s="123">
        <v>5.0529041416224774E-2</v>
      </c>
      <c r="F215" s="122">
        <f t="shared" si="60"/>
        <v>1.4015985269729208</v>
      </c>
      <c r="G215" s="122"/>
      <c r="H215" s="101" t="s">
        <v>4</v>
      </c>
      <c r="I215" s="16">
        <v>1</v>
      </c>
      <c r="J215" s="16" t="s">
        <v>170</v>
      </c>
      <c r="K215" s="124">
        <v>42691</v>
      </c>
      <c r="L215" s="16" t="s">
        <v>56</v>
      </c>
      <c r="M215" s="16" t="s">
        <v>171</v>
      </c>
      <c r="N215" s="16" t="s">
        <v>73</v>
      </c>
      <c r="O215" s="16" t="s">
        <v>64</v>
      </c>
      <c r="P215" s="19" t="str">
        <f t="shared" si="61"/>
        <v>CB1 15/16</v>
      </c>
      <c r="Q215" s="20">
        <f t="shared" si="62"/>
        <v>140.15985269729208</v>
      </c>
      <c r="R215" s="19">
        <v>122.6</v>
      </c>
      <c r="S215" s="19" t="e">
        <v>#N/A</v>
      </c>
      <c r="T215" s="19" t="e">
        <f t="shared" si="63"/>
        <v>#N/A</v>
      </c>
      <c r="U215" s="22" t="e">
        <f t="shared" si="64"/>
        <v>#N/A</v>
      </c>
      <c r="V215" s="22" t="str">
        <f t="shared" si="65"/>
        <v>NY</v>
      </c>
      <c r="W215" s="22" t="e">
        <f t="shared" si="66"/>
        <v>#VALUE!</v>
      </c>
      <c r="X215" s="19" t="str">
        <f t="shared" si="67"/>
        <v>CB115/16GS.7887</v>
      </c>
      <c r="Y215" s="19" t="str">
        <f t="shared" si="68"/>
        <v>GS.7887</v>
      </c>
      <c r="Z215" s="19" t="e">
        <v>#VALUE!</v>
      </c>
      <c r="AA215" s="19" t="e">
        <f t="shared" si="69"/>
        <v>#VALUE!</v>
      </c>
      <c r="AB215" s="22" t="e">
        <f t="shared" si="70"/>
        <v>#N/A</v>
      </c>
      <c r="AC215" s="23" t="e">
        <v>#VALUE!</v>
      </c>
      <c r="AD215" s="23" t="e">
        <f t="shared" si="71"/>
        <v>#VALUE!</v>
      </c>
      <c r="AE215" s="24" t="e">
        <f t="shared" si="72"/>
        <v>#N/A</v>
      </c>
      <c r="AF215" s="24" t="e">
        <v>#N/A</v>
      </c>
      <c r="AG215" s="24" t="e">
        <f t="shared" si="73"/>
        <v>#N/A</v>
      </c>
      <c r="AH215" s="24" t="e">
        <f t="shared" si="74"/>
        <v>#N/A</v>
      </c>
      <c r="AI215" s="25" t="e">
        <f t="shared" si="75"/>
        <v>#VALUE!</v>
      </c>
      <c r="AJ215" s="25" t="e">
        <f t="shared" si="76"/>
        <v>#VALUE!</v>
      </c>
      <c r="AK215" s="25" t="e">
        <f t="shared" si="77"/>
        <v>#VALUE!</v>
      </c>
      <c r="AL215" s="12">
        <v>21.330000000000002</v>
      </c>
      <c r="AM215" s="12">
        <v>0</v>
      </c>
      <c r="AN215" s="26">
        <v>3.2766000000000002</v>
      </c>
      <c r="AO215" s="125">
        <f t="shared" si="78"/>
        <v>4.981599403508552E-2</v>
      </c>
      <c r="AP215" s="126"/>
      <c r="AQ215" s="16">
        <v>0</v>
      </c>
      <c r="AT215" s="28">
        <v>0</v>
      </c>
      <c r="AU215" s="28">
        <v>0</v>
      </c>
      <c r="AW215" s="44" t="e">
        <f t="shared" si="79"/>
        <v>#VALUE!</v>
      </c>
    </row>
    <row r="216" spans="1:49" s="28" customFormat="1" hidden="1" x14ac:dyDescent="0.2">
      <c r="A216" s="16">
        <f>ROW()</f>
        <v>216</v>
      </c>
      <c r="B216" s="16" t="s">
        <v>249</v>
      </c>
      <c r="C216" s="16">
        <v>1661</v>
      </c>
      <c r="D216" s="122">
        <v>1.3992657704474036</v>
      </c>
      <c r="E216" s="123">
        <v>6.4001954708057918E-2</v>
      </c>
      <c r="F216" s="122">
        <f t="shared" si="60"/>
        <v>1.4632677251554616</v>
      </c>
      <c r="G216" s="122"/>
      <c r="H216" s="101" t="s">
        <v>4</v>
      </c>
      <c r="I216" s="16">
        <v>1</v>
      </c>
      <c r="J216" s="16" t="s">
        <v>170</v>
      </c>
      <c r="K216" s="124">
        <v>42787</v>
      </c>
      <c r="L216" s="16" t="s">
        <v>56</v>
      </c>
      <c r="M216" s="16" t="s">
        <v>171</v>
      </c>
      <c r="N216" s="16" t="s">
        <v>73</v>
      </c>
      <c r="O216" s="16" t="s">
        <v>64</v>
      </c>
      <c r="P216" s="19" t="str">
        <f t="shared" si="61"/>
        <v>CB1 15/16</v>
      </c>
      <c r="Q216" s="20">
        <f t="shared" si="62"/>
        <v>146.32677251554617</v>
      </c>
      <c r="R216" s="19">
        <v>122.6</v>
      </c>
      <c r="S216" s="19" t="e">
        <v>#N/A</v>
      </c>
      <c r="T216" s="19" t="e">
        <f t="shared" si="63"/>
        <v>#N/A</v>
      </c>
      <c r="U216" s="22" t="e">
        <f t="shared" si="64"/>
        <v>#N/A</v>
      </c>
      <c r="V216" s="22" t="str">
        <f t="shared" si="65"/>
        <v>NY</v>
      </c>
      <c r="W216" s="22" t="e">
        <f t="shared" si="66"/>
        <v>#VALUE!</v>
      </c>
      <c r="X216" s="19" t="str">
        <f t="shared" si="67"/>
        <v>CB115/16GS.7903</v>
      </c>
      <c r="Y216" s="19" t="str">
        <f t="shared" si="68"/>
        <v>GS.7903</v>
      </c>
      <c r="Z216" s="19" t="e">
        <v>#VALUE!</v>
      </c>
      <c r="AA216" s="19" t="e">
        <f t="shared" si="69"/>
        <v>#VALUE!</v>
      </c>
      <c r="AB216" s="22" t="e">
        <f t="shared" si="70"/>
        <v>#N/A</v>
      </c>
      <c r="AC216" s="23" t="e">
        <v>#VALUE!</v>
      </c>
      <c r="AD216" s="23" t="e">
        <f t="shared" si="71"/>
        <v>#VALUE!</v>
      </c>
      <c r="AE216" s="24" t="e">
        <f t="shared" si="72"/>
        <v>#N/A</v>
      </c>
      <c r="AF216" s="24" t="e">
        <v>#N/A</v>
      </c>
      <c r="AG216" s="24" t="e">
        <f t="shared" si="73"/>
        <v>#N/A</v>
      </c>
      <c r="AH216" s="24" t="e">
        <f t="shared" si="74"/>
        <v>#N/A</v>
      </c>
      <c r="AI216" s="25" t="e">
        <f t="shared" si="75"/>
        <v>#VALUE!</v>
      </c>
      <c r="AJ216" s="25" t="e">
        <f t="shared" si="76"/>
        <v>#VALUE!</v>
      </c>
      <c r="AK216" s="25" t="e">
        <f t="shared" si="77"/>
        <v>#VALUE!</v>
      </c>
      <c r="AL216" s="12">
        <v>27.017367748530543</v>
      </c>
      <c r="AM216" s="12">
        <v>0</v>
      </c>
      <c r="AN216" s="26">
        <v>3.2766000000000002</v>
      </c>
      <c r="AO216" s="125">
        <f t="shared" si="78"/>
        <v>6.3098782494351136E-2</v>
      </c>
      <c r="AP216" s="126"/>
      <c r="AQ216" s="16">
        <v>0</v>
      </c>
      <c r="AT216" s="28">
        <v>0</v>
      </c>
      <c r="AU216" s="28">
        <v>0</v>
      </c>
      <c r="AW216" s="44" t="e">
        <f t="shared" si="79"/>
        <v>#VALUE!</v>
      </c>
    </row>
    <row r="217" spans="1:49" s="28" customFormat="1" hidden="1" x14ac:dyDescent="0.2">
      <c r="A217" s="16">
        <f>ROW()</f>
        <v>217</v>
      </c>
      <c r="B217" s="16" t="s">
        <v>290</v>
      </c>
      <c r="C217" s="16">
        <v>1075</v>
      </c>
      <c r="D217" s="122">
        <v>1.2314606580786673</v>
      </c>
      <c r="E217" s="123">
        <v>4.9652281142443501E-2</v>
      </c>
      <c r="F217" s="122">
        <f t="shared" si="60"/>
        <v>1.2811129392211109</v>
      </c>
      <c r="G217" s="122"/>
      <c r="H217" s="101" t="s">
        <v>4</v>
      </c>
      <c r="I217" s="16">
        <v>1</v>
      </c>
      <c r="J217" s="16" t="s">
        <v>170</v>
      </c>
      <c r="K217" s="124">
        <v>42691</v>
      </c>
      <c r="L217" s="16" t="s">
        <v>56</v>
      </c>
      <c r="M217" s="16" t="s">
        <v>171</v>
      </c>
      <c r="N217" s="16" t="s">
        <v>73</v>
      </c>
      <c r="O217" s="16" t="s">
        <v>64</v>
      </c>
      <c r="P217" s="19" t="str">
        <f t="shared" si="61"/>
        <v>CB1 15/16</v>
      </c>
      <c r="Q217" s="20">
        <f t="shared" si="62"/>
        <v>128.11129392211109</v>
      </c>
      <c r="R217" s="19">
        <v>122.6</v>
      </c>
      <c r="S217" s="19" t="e">
        <v>#N/A</v>
      </c>
      <c r="T217" s="19" t="e">
        <f t="shared" si="63"/>
        <v>#N/A</v>
      </c>
      <c r="U217" s="22" t="e">
        <f t="shared" si="64"/>
        <v>#N/A</v>
      </c>
      <c r="V217" s="22" t="str">
        <f t="shared" si="65"/>
        <v>NY</v>
      </c>
      <c r="W217" s="22" t="e">
        <f t="shared" si="66"/>
        <v>#VALUE!</v>
      </c>
      <c r="X217" s="19" t="str">
        <f t="shared" si="67"/>
        <v>CB115/16GS.7917</v>
      </c>
      <c r="Y217" s="19" t="str">
        <f t="shared" si="68"/>
        <v>GS.7917</v>
      </c>
      <c r="Z217" s="19" t="e">
        <v>#VALUE!</v>
      </c>
      <c r="AA217" s="19" t="e">
        <f t="shared" si="69"/>
        <v>#VALUE!</v>
      </c>
      <c r="AB217" s="22" t="e">
        <f t="shared" si="70"/>
        <v>#N/A</v>
      </c>
      <c r="AC217" s="23" t="e">
        <v>#VALUE!</v>
      </c>
      <c r="AD217" s="23" t="e">
        <f t="shared" si="71"/>
        <v>#VALUE!</v>
      </c>
      <c r="AE217" s="24" t="e">
        <f t="shared" si="72"/>
        <v>#N/A</v>
      </c>
      <c r="AF217" s="24" t="e">
        <v>#N/A</v>
      </c>
      <c r="AG217" s="24" t="e">
        <f t="shared" si="73"/>
        <v>#N/A</v>
      </c>
      <c r="AH217" s="24" t="e">
        <f t="shared" si="74"/>
        <v>#N/A</v>
      </c>
      <c r="AI217" s="25" t="e">
        <f t="shared" si="75"/>
        <v>#VALUE!</v>
      </c>
      <c r="AJ217" s="25" t="e">
        <f t="shared" si="76"/>
        <v>#VALUE!</v>
      </c>
      <c r="AK217" s="25" t="e">
        <f t="shared" si="77"/>
        <v>#VALUE!</v>
      </c>
      <c r="AL217" s="12">
        <v>20.959890136135662</v>
      </c>
      <c r="AM217" s="12">
        <v>0</v>
      </c>
      <c r="AN217" s="26">
        <v>3.2766000000000002</v>
      </c>
      <c r="AO217" s="125">
        <f t="shared" si="78"/>
        <v>4.8951606282127615E-2</v>
      </c>
      <c r="AP217" s="126"/>
      <c r="AQ217" s="16">
        <v>0</v>
      </c>
      <c r="AT217" s="28">
        <v>0</v>
      </c>
      <c r="AU217" s="28">
        <v>0</v>
      </c>
      <c r="AW217" s="44" t="e">
        <f t="shared" si="79"/>
        <v>#VALUE!</v>
      </c>
    </row>
    <row r="218" spans="1:49" s="28" customFormat="1" hidden="1" x14ac:dyDescent="0.2">
      <c r="A218" s="16">
        <f>ROW()</f>
        <v>218</v>
      </c>
      <c r="B218" s="16" t="s">
        <v>291</v>
      </c>
      <c r="C218" s="16">
        <v>47</v>
      </c>
      <c r="D218" s="122">
        <v>1.5204057268238778</v>
      </c>
      <c r="E218" s="123">
        <v>4.5909649444277369E-2</v>
      </c>
      <c r="F218" s="122">
        <f t="shared" si="60"/>
        <v>1.5663153762681552</v>
      </c>
      <c r="G218" s="122"/>
      <c r="H218" s="101" t="s">
        <v>4</v>
      </c>
      <c r="I218" s="16">
        <v>1</v>
      </c>
      <c r="J218" s="16" t="s">
        <v>170</v>
      </c>
      <c r="K218" s="124">
        <v>42691</v>
      </c>
      <c r="L218" s="16" t="s">
        <v>56</v>
      </c>
      <c r="M218" s="16" t="s">
        <v>171</v>
      </c>
      <c r="N218" s="16" t="s">
        <v>73</v>
      </c>
      <c r="O218" s="16" t="s">
        <v>64</v>
      </c>
      <c r="P218" s="19" t="str">
        <f t="shared" si="61"/>
        <v>CB1 15/16</v>
      </c>
      <c r="Q218" s="20">
        <f t="shared" si="62"/>
        <v>156.63153762681551</v>
      </c>
      <c r="R218" s="19">
        <v>122.6</v>
      </c>
      <c r="S218" s="19" t="e">
        <v>#N/A</v>
      </c>
      <c r="T218" s="19" t="e">
        <f t="shared" si="63"/>
        <v>#N/A</v>
      </c>
      <c r="U218" s="22" t="e">
        <f t="shared" si="64"/>
        <v>#N/A</v>
      </c>
      <c r="V218" s="22" t="str">
        <f t="shared" si="65"/>
        <v>NY</v>
      </c>
      <c r="W218" s="22" t="e">
        <f t="shared" si="66"/>
        <v>#VALUE!</v>
      </c>
      <c r="X218" s="19" t="str">
        <f t="shared" si="67"/>
        <v>CB115/16GS.7938</v>
      </c>
      <c r="Y218" s="19" t="str">
        <f t="shared" si="68"/>
        <v>GS.7938</v>
      </c>
      <c r="Z218" s="19" t="e">
        <v>#VALUE!</v>
      </c>
      <c r="AA218" s="19" t="e">
        <f t="shared" si="69"/>
        <v>#VALUE!</v>
      </c>
      <c r="AB218" s="22" t="e">
        <f t="shared" si="70"/>
        <v>#N/A</v>
      </c>
      <c r="AC218" s="23" t="e">
        <v>#VALUE!</v>
      </c>
      <c r="AD218" s="23" t="e">
        <f t="shared" si="71"/>
        <v>#VALUE!</v>
      </c>
      <c r="AE218" s="24" t="e">
        <f t="shared" si="72"/>
        <v>#N/A</v>
      </c>
      <c r="AF218" s="24" t="e">
        <v>#N/A</v>
      </c>
      <c r="AG218" s="24" t="e">
        <f t="shared" si="73"/>
        <v>#N/A</v>
      </c>
      <c r="AH218" s="24" t="e">
        <f t="shared" si="74"/>
        <v>#N/A</v>
      </c>
      <c r="AI218" s="25" t="e">
        <f t="shared" si="75"/>
        <v>#VALUE!</v>
      </c>
      <c r="AJ218" s="25" t="e">
        <f t="shared" si="76"/>
        <v>#VALUE!</v>
      </c>
      <c r="AK218" s="25" t="e">
        <f t="shared" si="77"/>
        <v>#VALUE!</v>
      </c>
      <c r="AL218" s="12">
        <v>19.38</v>
      </c>
      <c r="AM218" s="12">
        <v>0</v>
      </c>
      <c r="AN218" s="26">
        <v>3.2766000000000002</v>
      </c>
      <c r="AO218" s="125">
        <f t="shared" si="78"/>
        <v>4.5261789235816113E-2</v>
      </c>
      <c r="AP218" s="126"/>
      <c r="AQ218" s="16">
        <v>0</v>
      </c>
      <c r="AT218" s="28">
        <v>0</v>
      </c>
      <c r="AU218" s="28">
        <v>0</v>
      </c>
      <c r="AW218" s="44" t="e">
        <f t="shared" si="79"/>
        <v>#VALUE!</v>
      </c>
    </row>
    <row r="219" spans="1:49" s="28" customFormat="1" hidden="1" x14ac:dyDescent="0.2">
      <c r="A219" s="16">
        <f>ROW()</f>
        <v>219</v>
      </c>
      <c r="B219" s="16" t="s">
        <v>250</v>
      </c>
      <c r="C219" s="16">
        <v>0</v>
      </c>
      <c r="D219" s="122">
        <v>1.5164934492971347</v>
      </c>
      <c r="E219" s="123">
        <v>4.0769095301135878E-2</v>
      </c>
      <c r="F219" s="122">
        <f t="shared" si="60"/>
        <v>1.5572625445982706</v>
      </c>
      <c r="G219" s="122"/>
      <c r="H219" s="101" t="s">
        <v>4</v>
      </c>
      <c r="I219" s="16">
        <v>1</v>
      </c>
      <c r="J219" s="16" t="s">
        <v>170</v>
      </c>
      <c r="K219" s="124">
        <v>42699</v>
      </c>
      <c r="L219" s="16" t="s">
        <v>56</v>
      </c>
      <c r="M219" s="16" t="s">
        <v>171</v>
      </c>
      <c r="N219" s="16" t="s">
        <v>73</v>
      </c>
      <c r="O219" s="16" t="s">
        <v>64</v>
      </c>
      <c r="P219" s="19" t="str">
        <f t="shared" si="61"/>
        <v>CB1 15/16</v>
      </c>
      <c r="Q219" s="20">
        <f t="shared" si="62"/>
        <v>155.72625445982706</v>
      </c>
      <c r="R219" s="19">
        <v>122.6</v>
      </c>
      <c r="S219" s="19" t="e">
        <v>#N/A</v>
      </c>
      <c r="T219" s="19" t="e">
        <f t="shared" si="63"/>
        <v>#N/A</v>
      </c>
      <c r="U219" s="22" t="e">
        <f t="shared" si="64"/>
        <v>#N/A</v>
      </c>
      <c r="V219" s="22" t="str">
        <f t="shared" si="65"/>
        <v>NY</v>
      </c>
      <c r="W219" s="22" t="e">
        <f t="shared" si="66"/>
        <v>#VALUE!</v>
      </c>
      <c r="X219" s="19" t="str">
        <f t="shared" si="67"/>
        <v>CB115/16GS.7941</v>
      </c>
      <c r="Y219" s="19" t="str">
        <f t="shared" si="68"/>
        <v>GS.7941</v>
      </c>
      <c r="Z219" s="19" t="e">
        <v>#VALUE!</v>
      </c>
      <c r="AA219" s="19" t="e">
        <f t="shared" si="69"/>
        <v>#VALUE!</v>
      </c>
      <c r="AB219" s="22" t="e">
        <f t="shared" si="70"/>
        <v>#N/A</v>
      </c>
      <c r="AC219" s="23" t="e">
        <v>#VALUE!</v>
      </c>
      <c r="AD219" s="23" t="e">
        <f t="shared" si="71"/>
        <v>#VALUE!</v>
      </c>
      <c r="AE219" s="24" t="e">
        <f t="shared" si="72"/>
        <v>#N/A</v>
      </c>
      <c r="AF219" s="24" t="e">
        <v>#N/A</v>
      </c>
      <c r="AG219" s="24" t="e">
        <f t="shared" si="73"/>
        <v>#N/A</v>
      </c>
      <c r="AH219" s="24" t="e">
        <f t="shared" si="74"/>
        <v>#N/A</v>
      </c>
      <c r="AI219" s="25" t="e">
        <f t="shared" si="75"/>
        <v>#VALUE!</v>
      </c>
      <c r="AJ219" s="25" t="e">
        <f t="shared" si="76"/>
        <v>#VALUE!</v>
      </c>
      <c r="AK219" s="25" t="e">
        <f t="shared" si="77"/>
        <v>#VALUE!</v>
      </c>
      <c r="AL219" s="12">
        <v>17.209999999999997</v>
      </c>
      <c r="AM219" s="12">
        <v>0</v>
      </c>
      <c r="AN219" s="26">
        <v>3.2766000000000002</v>
      </c>
      <c r="AO219" s="125">
        <f t="shared" si="78"/>
        <v>4.0193776715603466E-2</v>
      </c>
      <c r="AP219" s="126"/>
      <c r="AQ219" s="16">
        <v>0</v>
      </c>
      <c r="AT219" s="28">
        <v>0</v>
      </c>
      <c r="AU219" s="28">
        <v>0</v>
      </c>
      <c r="AW219" s="44" t="e">
        <f t="shared" si="79"/>
        <v>#VALUE!</v>
      </c>
    </row>
    <row r="220" spans="1:49" s="28" customFormat="1" hidden="1" x14ac:dyDescent="0.2">
      <c r="A220" s="16">
        <f>ROW()</f>
        <v>220</v>
      </c>
      <c r="B220" s="16" t="s">
        <v>254</v>
      </c>
      <c r="C220" s="16">
        <v>1096</v>
      </c>
      <c r="D220" s="122">
        <v>1.4161944360447536</v>
      </c>
      <c r="E220" s="123">
        <v>6.6991514097955909E-2</v>
      </c>
      <c r="F220" s="122">
        <f t="shared" si="60"/>
        <v>1.4831859501427096</v>
      </c>
      <c r="G220" s="122"/>
      <c r="H220" s="101" t="s">
        <v>4</v>
      </c>
      <c r="I220" s="16">
        <v>1</v>
      </c>
      <c r="J220" s="16" t="s">
        <v>192</v>
      </c>
      <c r="K220" s="124">
        <v>42758</v>
      </c>
      <c r="L220" s="16" t="s">
        <v>56</v>
      </c>
      <c r="M220" s="16" t="s">
        <v>171</v>
      </c>
      <c r="N220" s="16" t="s">
        <v>73</v>
      </c>
      <c r="O220" s="16" t="s">
        <v>64</v>
      </c>
      <c r="P220" s="19" t="str">
        <f t="shared" si="61"/>
        <v>CB1 15/16</v>
      </c>
      <c r="Q220" s="20">
        <f t="shared" si="62"/>
        <v>148.31859501427095</v>
      </c>
      <c r="R220" s="19">
        <v>122.6</v>
      </c>
      <c r="S220" s="19" t="e">
        <v>#N/A</v>
      </c>
      <c r="T220" s="19" t="e">
        <f t="shared" si="63"/>
        <v>#N/A</v>
      </c>
      <c r="U220" s="22" t="e">
        <f t="shared" si="64"/>
        <v>#N/A</v>
      </c>
      <c r="V220" s="22" t="str">
        <f t="shared" si="65"/>
        <v>NY</v>
      </c>
      <c r="W220" s="22" t="e">
        <f t="shared" si="66"/>
        <v>#VALUE!</v>
      </c>
      <c r="X220" s="19" t="str">
        <f t="shared" si="67"/>
        <v>CB115/16GS.7974</v>
      </c>
      <c r="Y220" s="19" t="str">
        <f t="shared" si="68"/>
        <v>GS.7974</v>
      </c>
      <c r="Z220" s="19" t="e">
        <v>#VALUE!</v>
      </c>
      <c r="AA220" s="19" t="e">
        <f t="shared" si="69"/>
        <v>#VALUE!</v>
      </c>
      <c r="AB220" s="22" t="e">
        <f t="shared" si="70"/>
        <v>#N/A</v>
      </c>
      <c r="AC220" s="23" t="e">
        <v>#VALUE!</v>
      </c>
      <c r="AD220" s="23" t="e">
        <f t="shared" si="71"/>
        <v>#VALUE!</v>
      </c>
      <c r="AE220" s="24" t="e">
        <f t="shared" si="72"/>
        <v>#N/A</v>
      </c>
      <c r="AF220" s="24" t="e">
        <v>#N/A</v>
      </c>
      <c r="AG220" s="24" t="e">
        <f t="shared" si="73"/>
        <v>#N/A</v>
      </c>
      <c r="AH220" s="24" t="e">
        <f t="shared" si="74"/>
        <v>#N/A</v>
      </c>
      <c r="AI220" s="25" t="e">
        <f t="shared" si="75"/>
        <v>#VALUE!</v>
      </c>
      <c r="AJ220" s="25" t="e">
        <f t="shared" si="76"/>
        <v>#VALUE!</v>
      </c>
      <c r="AK220" s="25" t="e">
        <f t="shared" si="77"/>
        <v>#VALUE!</v>
      </c>
      <c r="AL220" s="12">
        <v>28.279360851887706</v>
      </c>
      <c r="AM220" s="12">
        <v>0</v>
      </c>
      <c r="AN220" s="26">
        <v>3.2766000000000002</v>
      </c>
      <c r="AO220" s="125">
        <f t="shared" si="78"/>
        <v>6.6046154313814776E-2</v>
      </c>
      <c r="AP220" s="126"/>
      <c r="AQ220" s="16">
        <v>0</v>
      </c>
      <c r="AT220" s="28">
        <v>0</v>
      </c>
      <c r="AU220" s="28">
        <v>0</v>
      </c>
      <c r="AW220" s="44" t="e">
        <f t="shared" si="79"/>
        <v>#VALUE!</v>
      </c>
    </row>
    <row r="221" spans="1:49" s="28" customFormat="1" hidden="1" x14ac:dyDescent="0.2">
      <c r="A221" s="16">
        <f>ROW()</f>
        <v>221</v>
      </c>
      <c r="B221" s="16" t="s">
        <v>255</v>
      </c>
      <c r="C221" s="16">
        <v>37</v>
      </c>
      <c r="D221" s="122">
        <v>1.4149175990323557</v>
      </c>
      <c r="E221" s="123">
        <v>6.268186236963981E-2</v>
      </c>
      <c r="F221" s="122">
        <f t="shared" si="60"/>
        <v>1.4775994614019956</v>
      </c>
      <c r="G221" s="122"/>
      <c r="H221" s="101" t="s">
        <v>4</v>
      </c>
      <c r="I221" s="16">
        <v>1</v>
      </c>
      <c r="J221" s="16" t="s">
        <v>216</v>
      </c>
      <c r="K221" s="124">
        <v>42758</v>
      </c>
      <c r="L221" s="16" t="s">
        <v>56</v>
      </c>
      <c r="M221" s="16" t="s">
        <v>171</v>
      </c>
      <c r="N221" s="16" t="s">
        <v>73</v>
      </c>
      <c r="O221" s="16" t="s">
        <v>64</v>
      </c>
      <c r="P221" s="19" t="str">
        <f t="shared" si="61"/>
        <v>CB1 15/16</v>
      </c>
      <c r="Q221" s="20">
        <f t="shared" si="62"/>
        <v>147.75994614019956</v>
      </c>
      <c r="R221" s="19">
        <v>122.6</v>
      </c>
      <c r="S221" s="19" t="e">
        <v>#N/A</v>
      </c>
      <c r="T221" s="19" t="e">
        <f t="shared" si="63"/>
        <v>#N/A</v>
      </c>
      <c r="U221" s="22" t="e">
        <f t="shared" si="64"/>
        <v>#N/A</v>
      </c>
      <c r="V221" s="22" t="str">
        <f t="shared" si="65"/>
        <v>NY</v>
      </c>
      <c r="W221" s="22" t="e">
        <f t="shared" si="66"/>
        <v>#VALUE!</v>
      </c>
      <c r="X221" s="19" t="str">
        <f t="shared" si="67"/>
        <v>CB115/16GS.8003</v>
      </c>
      <c r="Y221" s="19" t="str">
        <f t="shared" si="68"/>
        <v>GS.8003</v>
      </c>
      <c r="Z221" s="19" t="e">
        <v>#VALUE!</v>
      </c>
      <c r="AA221" s="19" t="e">
        <f t="shared" si="69"/>
        <v>#VALUE!</v>
      </c>
      <c r="AB221" s="22" t="e">
        <f t="shared" si="70"/>
        <v>#N/A</v>
      </c>
      <c r="AC221" s="23" t="e">
        <v>#VALUE!</v>
      </c>
      <c r="AD221" s="23" t="e">
        <f t="shared" si="71"/>
        <v>#VALUE!</v>
      </c>
      <c r="AE221" s="24" t="e">
        <f t="shared" si="72"/>
        <v>#N/A</v>
      </c>
      <c r="AF221" s="24" t="e">
        <v>#N/A</v>
      </c>
      <c r="AG221" s="24" t="e">
        <f t="shared" si="73"/>
        <v>#N/A</v>
      </c>
      <c r="AH221" s="24" t="e">
        <f t="shared" si="74"/>
        <v>#N/A</v>
      </c>
      <c r="AI221" s="25" t="e">
        <f t="shared" si="75"/>
        <v>#VALUE!</v>
      </c>
      <c r="AJ221" s="25" t="e">
        <f t="shared" si="76"/>
        <v>#VALUE!</v>
      </c>
      <c r="AK221" s="25" t="e">
        <f t="shared" si="77"/>
        <v>#VALUE!</v>
      </c>
      <c r="AL221" s="12">
        <v>26.460112578251046</v>
      </c>
      <c r="AM221" s="12">
        <v>0</v>
      </c>
      <c r="AN221" s="26">
        <v>3.2766000000000002</v>
      </c>
      <c r="AO221" s="125">
        <f t="shared" si="78"/>
        <v>6.1797318816964153E-2</v>
      </c>
      <c r="AP221" s="126"/>
      <c r="AQ221" s="16">
        <v>0</v>
      </c>
      <c r="AT221" s="28">
        <v>0</v>
      </c>
      <c r="AU221" s="28">
        <v>0</v>
      </c>
      <c r="AW221" s="44" t="e">
        <f t="shared" si="79"/>
        <v>#VALUE!</v>
      </c>
    </row>
    <row r="222" spans="1:49" s="28" customFormat="1" hidden="1" x14ac:dyDescent="0.2">
      <c r="A222" s="16">
        <f>ROW()</f>
        <v>222</v>
      </c>
      <c r="B222" s="16" t="s">
        <v>258</v>
      </c>
      <c r="C222" s="16">
        <v>765</v>
      </c>
      <c r="D222" s="122">
        <v>1.1047455912279232</v>
      </c>
      <c r="E222" s="123">
        <v>6.0241609152114232E-2</v>
      </c>
      <c r="F222" s="122">
        <f t="shared" si="60"/>
        <v>1.1649872003800374</v>
      </c>
      <c r="G222" s="122"/>
      <c r="H222" s="101" t="s">
        <v>4</v>
      </c>
      <c r="I222" s="16">
        <v>1</v>
      </c>
      <c r="J222" s="16" t="s">
        <v>222</v>
      </c>
      <c r="K222" s="124">
        <v>42720</v>
      </c>
      <c r="L222" s="16" t="s">
        <v>56</v>
      </c>
      <c r="M222" s="16" t="s">
        <v>171</v>
      </c>
      <c r="N222" s="16" t="s">
        <v>73</v>
      </c>
      <c r="O222" s="16" t="s">
        <v>64</v>
      </c>
      <c r="P222" s="19" t="str">
        <f t="shared" si="61"/>
        <v>CB1 15/16</v>
      </c>
      <c r="Q222" s="20">
        <f t="shared" si="62"/>
        <v>116.49872003800374</v>
      </c>
      <c r="R222" s="19">
        <v>122.6</v>
      </c>
      <c r="S222" s="19" t="e">
        <v>#N/A</v>
      </c>
      <c r="T222" s="19" t="e">
        <f t="shared" si="63"/>
        <v>#N/A</v>
      </c>
      <c r="U222" s="22" t="e">
        <f t="shared" si="64"/>
        <v>#N/A</v>
      </c>
      <c r="V222" s="22" t="str">
        <f t="shared" si="65"/>
        <v>NY</v>
      </c>
      <c r="W222" s="22" t="e">
        <f t="shared" si="66"/>
        <v>#VALUE!</v>
      </c>
      <c r="X222" s="19" t="str">
        <f t="shared" si="67"/>
        <v>CB115/16GS.8068</v>
      </c>
      <c r="Y222" s="19" t="str">
        <f t="shared" si="68"/>
        <v>GS.8068</v>
      </c>
      <c r="Z222" s="19" t="e">
        <v>#VALUE!</v>
      </c>
      <c r="AA222" s="19" t="e">
        <f t="shared" si="69"/>
        <v>#VALUE!</v>
      </c>
      <c r="AB222" s="22" t="e">
        <f t="shared" si="70"/>
        <v>#N/A</v>
      </c>
      <c r="AC222" s="23" t="e">
        <v>#VALUE!</v>
      </c>
      <c r="AD222" s="23" t="e">
        <f t="shared" si="71"/>
        <v>#VALUE!</v>
      </c>
      <c r="AE222" s="24" t="e">
        <f t="shared" si="72"/>
        <v>#N/A</v>
      </c>
      <c r="AF222" s="24" t="e">
        <v>#N/A</v>
      </c>
      <c r="AG222" s="24" t="e">
        <f t="shared" si="73"/>
        <v>#N/A</v>
      </c>
      <c r="AH222" s="24" t="e">
        <f t="shared" si="74"/>
        <v>#N/A</v>
      </c>
      <c r="AI222" s="25" t="e">
        <f t="shared" si="75"/>
        <v>#VALUE!</v>
      </c>
      <c r="AJ222" s="25" t="e">
        <f t="shared" si="76"/>
        <v>#VALUE!</v>
      </c>
      <c r="AK222" s="25" t="e">
        <f t="shared" si="77"/>
        <v>#VALUE!</v>
      </c>
      <c r="AL222" s="12">
        <v>25.430000000000007</v>
      </c>
      <c r="AM222" s="12">
        <v>0</v>
      </c>
      <c r="AN222" s="26">
        <v>3.2766000000000002</v>
      </c>
      <c r="AO222" s="125">
        <f t="shared" si="78"/>
        <v>5.93915015617546E-2</v>
      </c>
      <c r="AP222" s="126"/>
      <c r="AQ222" s="16">
        <v>0</v>
      </c>
      <c r="AT222" s="28">
        <v>0</v>
      </c>
      <c r="AU222" s="28">
        <v>0</v>
      </c>
      <c r="AW222" s="44" t="e">
        <f t="shared" si="79"/>
        <v>#VALUE!</v>
      </c>
    </row>
    <row r="223" spans="1:49" s="28" customFormat="1" hidden="1" x14ac:dyDescent="0.2">
      <c r="A223" s="16">
        <f>ROW()</f>
        <v>223</v>
      </c>
      <c r="B223" s="16" t="s">
        <v>259</v>
      </c>
      <c r="C223" s="16">
        <v>3647</v>
      </c>
      <c r="D223" s="122">
        <v>1.4694063479748429</v>
      </c>
      <c r="E223" s="123">
        <v>6.3771298402474044E-2</v>
      </c>
      <c r="F223" s="122">
        <f t="shared" si="60"/>
        <v>1.533177646377317</v>
      </c>
      <c r="G223" s="122"/>
      <c r="H223" s="101" t="s">
        <v>4</v>
      </c>
      <c r="I223" s="16">
        <v>1</v>
      </c>
      <c r="J223" s="16" t="s">
        <v>225</v>
      </c>
      <c r="K223" s="124">
        <v>42723</v>
      </c>
      <c r="L223" s="16" t="s">
        <v>56</v>
      </c>
      <c r="M223" s="16" t="s">
        <v>171</v>
      </c>
      <c r="N223" s="16" t="s">
        <v>73</v>
      </c>
      <c r="O223" s="16" t="s">
        <v>64</v>
      </c>
      <c r="P223" s="19" t="str">
        <f t="shared" si="61"/>
        <v>CB1 15/16</v>
      </c>
      <c r="Q223" s="20">
        <f t="shared" si="62"/>
        <v>153.3177646377317</v>
      </c>
      <c r="R223" s="19">
        <v>122.6</v>
      </c>
      <c r="S223" s="19" t="e">
        <v>#N/A</v>
      </c>
      <c r="T223" s="19" t="e">
        <f t="shared" si="63"/>
        <v>#N/A</v>
      </c>
      <c r="U223" s="22" t="e">
        <f t="shared" si="64"/>
        <v>#N/A</v>
      </c>
      <c r="V223" s="22" t="str">
        <f t="shared" si="65"/>
        <v>NY</v>
      </c>
      <c r="W223" s="22" t="e">
        <f t="shared" si="66"/>
        <v>#VALUE!</v>
      </c>
      <c r="X223" s="19" t="str">
        <f t="shared" si="67"/>
        <v>CB115/16GS.8073</v>
      </c>
      <c r="Y223" s="19" t="str">
        <f t="shared" si="68"/>
        <v>GS.8073</v>
      </c>
      <c r="Z223" s="19" t="e">
        <v>#VALUE!</v>
      </c>
      <c r="AA223" s="19" t="e">
        <f t="shared" si="69"/>
        <v>#VALUE!</v>
      </c>
      <c r="AB223" s="22" t="e">
        <f t="shared" si="70"/>
        <v>#N/A</v>
      </c>
      <c r="AC223" s="23" t="e">
        <v>#VALUE!</v>
      </c>
      <c r="AD223" s="23" t="e">
        <f t="shared" si="71"/>
        <v>#VALUE!</v>
      </c>
      <c r="AE223" s="24" t="e">
        <f t="shared" si="72"/>
        <v>#N/A</v>
      </c>
      <c r="AF223" s="24" t="e">
        <v>#N/A</v>
      </c>
      <c r="AG223" s="24" t="e">
        <f t="shared" si="73"/>
        <v>#N/A</v>
      </c>
      <c r="AH223" s="24" t="e">
        <f t="shared" si="74"/>
        <v>#N/A</v>
      </c>
      <c r="AI223" s="25" t="e">
        <f t="shared" si="75"/>
        <v>#VALUE!</v>
      </c>
      <c r="AJ223" s="25" t="e">
        <f t="shared" si="76"/>
        <v>#VALUE!</v>
      </c>
      <c r="AK223" s="25" t="e">
        <f t="shared" si="77"/>
        <v>#VALUE!</v>
      </c>
      <c r="AL223" s="12">
        <v>26.920000000000009</v>
      </c>
      <c r="AM223" s="12">
        <v>0</v>
      </c>
      <c r="AN223" s="26">
        <v>3.2766000000000002</v>
      </c>
      <c r="AO223" s="125">
        <f t="shared" si="78"/>
        <v>6.2871381126324552E-2</v>
      </c>
      <c r="AP223" s="126"/>
      <c r="AQ223" s="16">
        <v>0</v>
      </c>
      <c r="AT223" s="28">
        <v>0</v>
      </c>
      <c r="AU223" s="28">
        <v>0</v>
      </c>
      <c r="AW223" s="44" t="e">
        <f t="shared" si="79"/>
        <v>#VALUE!</v>
      </c>
    </row>
    <row r="224" spans="1:49" s="28" customFormat="1" hidden="1" x14ac:dyDescent="0.2">
      <c r="A224" s="16">
        <f>ROW()</f>
        <v>224</v>
      </c>
      <c r="B224" s="16" t="s">
        <v>261</v>
      </c>
      <c r="C224" s="16">
        <v>357</v>
      </c>
      <c r="D224" s="122">
        <v>1.3367387013877572</v>
      </c>
      <c r="E224" s="123">
        <v>4.1960323121008024E-2</v>
      </c>
      <c r="F224" s="122">
        <f t="shared" si="60"/>
        <v>1.3786990245087651</v>
      </c>
      <c r="G224" s="122"/>
      <c r="H224" s="101" t="s">
        <v>4</v>
      </c>
      <c r="I224" s="16">
        <v>1</v>
      </c>
      <c r="J224" s="16" t="s">
        <v>170</v>
      </c>
      <c r="K224" s="124">
        <v>42747</v>
      </c>
      <c r="L224" s="16" t="s">
        <v>56</v>
      </c>
      <c r="M224" s="16" t="s">
        <v>171</v>
      </c>
      <c r="N224" s="16" t="s">
        <v>73</v>
      </c>
      <c r="O224" s="16" t="s">
        <v>64</v>
      </c>
      <c r="P224" s="19" t="str">
        <f t="shared" si="61"/>
        <v>CB1 15/16</v>
      </c>
      <c r="Q224" s="20">
        <f t="shared" si="62"/>
        <v>137.86990245087651</v>
      </c>
      <c r="R224" s="19">
        <v>122.6</v>
      </c>
      <c r="S224" s="19" t="e">
        <v>#N/A</v>
      </c>
      <c r="T224" s="19" t="e">
        <f t="shared" si="63"/>
        <v>#N/A</v>
      </c>
      <c r="U224" s="22" t="e">
        <f t="shared" si="64"/>
        <v>#N/A</v>
      </c>
      <c r="V224" s="22" t="str">
        <f t="shared" si="65"/>
        <v>NY</v>
      </c>
      <c r="W224" s="22" t="e">
        <f t="shared" si="66"/>
        <v>#VALUE!</v>
      </c>
      <c r="X224" s="19" t="str">
        <f t="shared" si="67"/>
        <v>CB115/16GS.8090</v>
      </c>
      <c r="Y224" s="19" t="str">
        <f t="shared" si="68"/>
        <v>GS.8090</v>
      </c>
      <c r="Z224" s="19" t="e">
        <v>#VALUE!</v>
      </c>
      <c r="AA224" s="19" t="e">
        <f t="shared" si="69"/>
        <v>#VALUE!</v>
      </c>
      <c r="AB224" s="22" t="e">
        <f t="shared" si="70"/>
        <v>#N/A</v>
      </c>
      <c r="AC224" s="23" t="e">
        <v>#VALUE!</v>
      </c>
      <c r="AD224" s="23" t="e">
        <f t="shared" si="71"/>
        <v>#VALUE!</v>
      </c>
      <c r="AE224" s="24" t="e">
        <f t="shared" si="72"/>
        <v>#N/A</v>
      </c>
      <c r="AF224" s="24" t="e">
        <v>#N/A</v>
      </c>
      <c r="AG224" s="24" t="e">
        <f t="shared" si="73"/>
        <v>#N/A</v>
      </c>
      <c r="AH224" s="24" t="e">
        <f t="shared" si="74"/>
        <v>#N/A</v>
      </c>
      <c r="AI224" s="25" t="e">
        <f t="shared" si="75"/>
        <v>#VALUE!</v>
      </c>
      <c r="AJ224" s="25" t="e">
        <f t="shared" si="76"/>
        <v>#VALUE!</v>
      </c>
      <c r="AK224" s="25" t="e">
        <f t="shared" si="77"/>
        <v>#VALUE!</v>
      </c>
      <c r="AL224" s="12">
        <v>17.712857142857139</v>
      </c>
      <c r="AM224" s="12">
        <v>0</v>
      </c>
      <c r="AN224" s="26">
        <v>3.2766000000000002</v>
      </c>
      <c r="AO224" s="125">
        <f t="shared" si="78"/>
        <v>4.1368194363473672E-2</v>
      </c>
      <c r="AP224" s="126"/>
      <c r="AQ224" s="16">
        <v>-357</v>
      </c>
      <c r="AT224" s="28">
        <v>0</v>
      </c>
      <c r="AU224" s="28">
        <v>0</v>
      </c>
      <c r="AW224" s="44" t="e">
        <f t="shared" si="79"/>
        <v>#VALUE!</v>
      </c>
    </row>
    <row r="225" spans="1:49" s="28" customFormat="1" hidden="1" x14ac:dyDescent="0.2">
      <c r="A225" s="16">
        <f>ROW()</f>
        <v>225</v>
      </c>
      <c r="B225" s="16" t="s">
        <v>262</v>
      </c>
      <c r="C225" s="16">
        <v>447</v>
      </c>
      <c r="D225" s="122">
        <v>1.1377313274871486</v>
      </c>
      <c r="E225" s="123">
        <v>5.1041016860067762E-2</v>
      </c>
      <c r="F225" s="122">
        <f t="shared" si="60"/>
        <v>1.1887723443472162</v>
      </c>
      <c r="G225" s="122"/>
      <c r="H225" s="101" t="s">
        <v>4</v>
      </c>
      <c r="I225" s="16">
        <v>1</v>
      </c>
      <c r="J225" s="16" t="s">
        <v>170</v>
      </c>
      <c r="K225" s="124">
        <v>42754</v>
      </c>
      <c r="L225" s="16" t="s">
        <v>56</v>
      </c>
      <c r="M225" s="16" t="s">
        <v>171</v>
      </c>
      <c r="N225" s="16" t="s">
        <v>73</v>
      </c>
      <c r="O225" s="16" t="s">
        <v>64</v>
      </c>
      <c r="P225" s="19" t="str">
        <f t="shared" si="61"/>
        <v>CB1 15/16</v>
      </c>
      <c r="Q225" s="20">
        <f t="shared" si="62"/>
        <v>118.87723443472163</v>
      </c>
      <c r="R225" s="19">
        <v>122.6</v>
      </c>
      <c r="S225" s="19" t="e">
        <v>#N/A</v>
      </c>
      <c r="T225" s="19" t="e">
        <f t="shared" si="63"/>
        <v>#N/A</v>
      </c>
      <c r="U225" s="22" t="e">
        <f t="shared" si="64"/>
        <v>#N/A</v>
      </c>
      <c r="V225" s="22" t="str">
        <f t="shared" si="65"/>
        <v>NY</v>
      </c>
      <c r="W225" s="22" t="e">
        <f t="shared" si="66"/>
        <v>#VALUE!</v>
      </c>
      <c r="X225" s="19" t="str">
        <f t="shared" si="67"/>
        <v>CB115/16GS.8117</v>
      </c>
      <c r="Y225" s="19" t="str">
        <f t="shared" si="68"/>
        <v>GS.8117</v>
      </c>
      <c r="Z225" s="19" t="e">
        <v>#VALUE!</v>
      </c>
      <c r="AA225" s="19" t="e">
        <f t="shared" si="69"/>
        <v>#VALUE!</v>
      </c>
      <c r="AB225" s="22" t="e">
        <f t="shared" si="70"/>
        <v>#N/A</v>
      </c>
      <c r="AC225" s="23" t="e">
        <v>#VALUE!</v>
      </c>
      <c r="AD225" s="23" t="e">
        <f t="shared" si="71"/>
        <v>#VALUE!</v>
      </c>
      <c r="AE225" s="24" t="e">
        <f t="shared" si="72"/>
        <v>#N/A</v>
      </c>
      <c r="AF225" s="24" t="e">
        <v>#N/A</v>
      </c>
      <c r="AG225" s="24" t="e">
        <f t="shared" si="73"/>
        <v>#N/A</v>
      </c>
      <c r="AH225" s="24" t="e">
        <f t="shared" si="74"/>
        <v>#N/A</v>
      </c>
      <c r="AI225" s="25" t="e">
        <f t="shared" si="75"/>
        <v>#VALUE!</v>
      </c>
      <c r="AJ225" s="25" t="e">
        <f t="shared" si="76"/>
        <v>#VALUE!</v>
      </c>
      <c r="AK225" s="25" t="e">
        <f t="shared" si="77"/>
        <v>#VALUE!</v>
      </c>
      <c r="AL225" s="12">
        <v>21.546121974830587</v>
      </c>
      <c r="AM225" s="12">
        <v>0</v>
      </c>
      <c r="AN225" s="26">
        <v>3.2766000000000002</v>
      </c>
      <c r="AO225" s="125">
        <f t="shared" si="78"/>
        <v>5.032074466841939E-2</v>
      </c>
      <c r="AP225" s="126"/>
      <c r="AQ225" s="16">
        <v>0</v>
      </c>
      <c r="AT225" s="28">
        <v>0</v>
      </c>
      <c r="AU225" s="28">
        <v>0</v>
      </c>
      <c r="AW225" s="44" t="e">
        <f t="shared" si="79"/>
        <v>#VALUE!</v>
      </c>
    </row>
    <row r="226" spans="1:49" s="28" customFormat="1" hidden="1" x14ac:dyDescent="0.2">
      <c r="A226" s="16">
        <f>ROW()</f>
        <v>226</v>
      </c>
      <c r="B226" s="16" t="s">
        <v>263</v>
      </c>
      <c r="C226" s="16">
        <v>26</v>
      </c>
      <c r="D226" s="122">
        <v>2.6732499244027821</v>
      </c>
      <c r="E226" s="123">
        <v>5.6784028602410136E-2</v>
      </c>
      <c r="F226" s="122">
        <f t="shared" si="60"/>
        <v>2.7300339530051922</v>
      </c>
      <c r="G226" s="122"/>
      <c r="H226" s="101" t="s">
        <v>4</v>
      </c>
      <c r="I226" s="16">
        <v>1</v>
      </c>
      <c r="J226" s="16" t="s">
        <v>192</v>
      </c>
      <c r="K226" s="124">
        <v>42814</v>
      </c>
      <c r="L226" s="16" t="s">
        <v>56</v>
      </c>
      <c r="M226" s="16" t="s">
        <v>171</v>
      </c>
      <c r="N226" s="16" t="s">
        <v>73</v>
      </c>
      <c r="O226" s="16" t="s">
        <v>64</v>
      </c>
      <c r="P226" s="19" t="str">
        <f t="shared" si="61"/>
        <v>CB1 15/16</v>
      </c>
      <c r="Q226" s="20">
        <f t="shared" si="62"/>
        <v>273.00339530051923</v>
      </c>
      <c r="R226" s="19">
        <v>122.6</v>
      </c>
      <c r="S226" s="19" t="e">
        <v>#N/A</v>
      </c>
      <c r="T226" s="19" t="e">
        <f t="shared" si="63"/>
        <v>#N/A</v>
      </c>
      <c r="U226" s="22" t="e">
        <f t="shared" si="64"/>
        <v>#N/A</v>
      </c>
      <c r="V226" s="22" t="str">
        <f t="shared" si="65"/>
        <v>NY</v>
      </c>
      <c r="W226" s="22" t="e">
        <f t="shared" si="66"/>
        <v>#VALUE!</v>
      </c>
      <c r="X226" s="19" t="str">
        <f t="shared" si="67"/>
        <v>CB115/16GS.8168</v>
      </c>
      <c r="Y226" s="19" t="str">
        <f t="shared" si="68"/>
        <v>GS.8168</v>
      </c>
      <c r="Z226" s="19" t="e">
        <v>#VALUE!</v>
      </c>
      <c r="AA226" s="19" t="e">
        <f t="shared" si="69"/>
        <v>#VALUE!</v>
      </c>
      <c r="AB226" s="22" t="e">
        <f t="shared" si="70"/>
        <v>#N/A</v>
      </c>
      <c r="AC226" s="23" t="e">
        <v>#VALUE!</v>
      </c>
      <c r="AD226" s="23" t="e">
        <f t="shared" si="71"/>
        <v>#VALUE!</v>
      </c>
      <c r="AE226" s="24" t="e">
        <f t="shared" si="72"/>
        <v>#N/A</v>
      </c>
      <c r="AF226" s="24" t="e">
        <v>#N/A</v>
      </c>
      <c r="AG226" s="24" t="e">
        <f t="shared" si="73"/>
        <v>#N/A</v>
      </c>
      <c r="AH226" s="24" t="e">
        <f t="shared" si="74"/>
        <v>#N/A</v>
      </c>
      <c r="AI226" s="25" t="e">
        <f t="shared" si="75"/>
        <v>#VALUE!</v>
      </c>
      <c r="AJ226" s="25" t="e">
        <f t="shared" si="76"/>
        <v>#VALUE!</v>
      </c>
      <c r="AK226" s="25" t="e">
        <f t="shared" si="77"/>
        <v>#VALUE!</v>
      </c>
      <c r="AL226" s="12">
        <v>23.970439496611807</v>
      </c>
      <c r="AM226" s="12">
        <v>0</v>
      </c>
      <c r="AN226" s="26">
        <v>3.2766000000000002</v>
      </c>
      <c r="AO226" s="125">
        <f t="shared" si="78"/>
        <v>5.5982713126188112E-2</v>
      </c>
      <c r="AP226" s="126"/>
      <c r="AQ226" s="16">
        <v>0</v>
      </c>
      <c r="AT226" s="28">
        <v>0</v>
      </c>
      <c r="AU226" s="28">
        <v>0</v>
      </c>
      <c r="AW226" s="44" t="e">
        <f t="shared" si="79"/>
        <v>#VALUE!</v>
      </c>
    </row>
    <row r="227" spans="1:49" s="28" customFormat="1" hidden="1" x14ac:dyDescent="0.2">
      <c r="A227" s="16">
        <f>ROW()</f>
        <v>227</v>
      </c>
      <c r="B227" s="16" t="s">
        <v>292</v>
      </c>
      <c r="C227" s="16">
        <v>0</v>
      </c>
      <c r="D227" s="122">
        <v>1.3805586634411853</v>
      </c>
      <c r="E227" s="123">
        <v>4.9432973572211915E-2</v>
      </c>
      <c r="F227" s="122">
        <f t="shared" si="60"/>
        <v>1.4299916370133972</v>
      </c>
      <c r="G227" s="122"/>
      <c r="H227" s="101" t="s">
        <v>4</v>
      </c>
      <c r="I227" s="16">
        <v>1</v>
      </c>
      <c r="J227" s="16" t="s">
        <v>170</v>
      </c>
      <c r="K227" s="124">
        <v>42754</v>
      </c>
      <c r="L227" s="16" t="s">
        <v>56</v>
      </c>
      <c r="M227" s="16" t="s">
        <v>171</v>
      </c>
      <c r="N227" s="16" t="s">
        <v>73</v>
      </c>
      <c r="O227" s="16" t="s">
        <v>64</v>
      </c>
      <c r="P227" s="19" t="str">
        <f t="shared" si="61"/>
        <v>CB1 15/16</v>
      </c>
      <c r="Q227" s="20">
        <f t="shared" si="62"/>
        <v>142.99916370133971</v>
      </c>
      <c r="R227" s="19">
        <v>122.6</v>
      </c>
      <c r="S227" s="19" t="e">
        <v>#N/A</v>
      </c>
      <c r="T227" s="19" t="e">
        <f t="shared" si="63"/>
        <v>#N/A</v>
      </c>
      <c r="U227" s="22" t="e">
        <f t="shared" si="64"/>
        <v>#N/A</v>
      </c>
      <c r="V227" s="22" t="str">
        <f t="shared" si="65"/>
        <v>NY</v>
      </c>
      <c r="W227" s="22" t="e">
        <f t="shared" si="66"/>
        <v>#VALUE!</v>
      </c>
      <c r="X227" s="19" t="str">
        <f t="shared" si="67"/>
        <v>CB115/16GS.8190</v>
      </c>
      <c r="Y227" s="19" t="str">
        <f t="shared" si="68"/>
        <v>GS.8190</v>
      </c>
      <c r="Z227" s="19" t="e">
        <v>#VALUE!</v>
      </c>
      <c r="AA227" s="19" t="e">
        <f t="shared" si="69"/>
        <v>#VALUE!</v>
      </c>
      <c r="AB227" s="22" t="e">
        <f t="shared" si="70"/>
        <v>#N/A</v>
      </c>
      <c r="AC227" s="23" t="e">
        <v>#VALUE!</v>
      </c>
      <c r="AD227" s="23" t="e">
        <f t="shared" si="71"/>
        <v>#VALUE!</v>
      </c>
      <c r="AE227" s="24" t="e">
        <f t="shared" si="72"/>
        <v>#N/A</v>
      </c>
      <c r="AF227" s="24" t="e">
        <v>#N/A</v>
      </c>
      <c r="AG227" s="24" t="e">
        <f t="shared" si="73"/>
        <v>#N/A</v>
      </c>
      <c r="AH227" s="24" t="e">
        <f t="shared" si="74"/>
        <v>#N/A</v>
      </c>
      <c r="AI227" s="25" t="e">
        <f t="shared" si="75"/>
        <v>#VALUE!</v>
      </c>
      <c r="AJ227" s="25" t="e">
        <f t="shared" si="76"/>
        <v>#VALUE!</v>
      </c>
      <c r="AK227" s="25" t="e">
        <f t="shared" si="77"/>
        <v>#VALUE!</v>
      </c>
      <c r="AL227" s="12">
        <v>20.867313068731846</v>
      </c>
      <c r="AM227" s="12">
        <v>0</v>
      </c>
      <c r="AN227" s="26">
        <v>3.2766000000000002</v>
      </c>
      <c r="AO227" s="125">
        <f t="shared" si="78"/>
        <v>4.873539350024416E-2</v>
      </c>
      <c r="AP227" s="126"/>
      <c r="AQ227" s="16">
        <v>0</v>
      </c>
      <c r="AT227" s="28">
        <v>0</v>
      </c>
      <c r="AU227" s="28">
        <v>0</v>
      </c>
      <c r="AW227" s="44" t="e">
        <f t="shared" si="79"/>
        <v>#VALUE!</v>
      </c>
    </row>
    <row r="228" spans="1:49" s="28" customFormat="1" hidden="1" x14ac:dyDescent="0.2">
      <c r="A228" s="16">
        <f>ROW()</f>
        <v>228</v>
      </c>
      <c r="B228" s="16" t="s">
        <v>293</v>
      </c>
      <c r="C228" s="16">
        <v>14</v>
      </c>
      <c r="D228" s="122">
        <v>0.44327487148472938</v>
      </c>
      <c r="E228" s="123">
        <v>0</v>
      </c>
      <c r="F228" s="122">
        <f t="shared" si="60"/>
        <v>0.44327487148472938</v>
      </c>
      <c r="G228" s="122"/>
      <c r="H228" s="101" t="s">
        <v>4</v>
      </c>
      <c r="I228" s="16">
        <v>1</v>
      </c>
      <c r="J228" s="16" t="s">
        <v>192</v>
      </c>
      <c r="K228" s="124">
        <v>42810</v>
      </c>
      <c r="L228" s="16" t="s">
        <v>56</v>
      </c>
      <c r="M228" s="16" t="s">
        <v>171</v>
      </c>
      <c r="N228" s="16" t="s">
        <v>73</v>
      </c>
      <c r="O228" s="16" t="s">
        <v>64</v>
      </c>
      <c r="P228" s="19" t="str">
        <f t="shared" si="61"/>
        <v>CB1 15/16</v>
      </c>
      <c r="Q228" s="20">
        <f t="shared" si="62"/>
        <v>44.32748714847294</v>
      </c>
      <c r="R228" s="19">
        <v>122.6</v>
      </c>
      <c r="S228" s="19" t="e">
        <v>#N/A</v>
      </c>
      <c r="T228" s="19" t="e">
        <f t="shared" si="63"/>
        <v>#N/A</v>
      </c>
      <c r="U228" s="22" t="e">
        <f t="shared" si="64"/>
        <v>#N/A</v>
      </c>
      <c r="V228" s="22" t="str">
        <f t="shared" si="65"/>
        <v>NY</v>
      </c>
      <c r="W228" s="22" t="e">
        <f t="shared" si="66"/>
        <v>#VALUE!</v>
      </c>
      <c r="X228" s="19" t="str">
        <f t="shared" si="67"/>
        <v>CB115/16GS.8199</v>
      </c>
      <c r="Y228" s="19" t="str">
        <f t="shared" si="68"/>
        <v>GS.8199</v>
      </c>
      <c r="Z228" s="19" t="e">
        <v>#VALUE!</v>
      </c>
      <c r="AA228" s="19" t="e">
        <f t="shared" si="69"/>
        <v>#VALUE!</v>
      </c>
      <c r="AB228" s="22" t="e">
        <f t="shared" si="70"/>
        <v>#N/A</v>
      </c>
      <c r="AC228" s="23" t="e">
        <v>#VALUE!</v>
      </c>
      <c r="AD228" s="23" t="e">
        <f t="shared" si="71"/>
        <v>#VALUE!</v>
      </c>
      <c r="AE228" s="24" t="e">
        <f t="shared" si="72"/>
        <v>#N/A</v>
      </c>
      <c r="AF228" s="24" t="e">
        <v>#N/A</v>
      </c>
      <c r="AG228" s="24" t="e">
        <f t="shared" si="73"/>
        <v>#N/A</v>
      </c>
      <c r="AH228" s="24" t="e">
        <f t="shared" si="74"/>
        <v>#N/A</v>
      </c>
      <c r="AI228" s="25" t="e">
        <f t="shared" si="75"/>
        <v>#VALUE!</v>
      </c>
      <c r="AJ228" s="25" t="e">
        <f t="shared" si="76"/>
        <v>#VALUE!</v>
      </c>
      <c r="AK228" s="25" t="e">
        <f t="shared" si="77"/>
        <v>#VALUE!</v>
      </c>
      <c r="AL228" s="12">
        <v>0</v>
      </c>
      <c r="AM228" s="12">
        <v>0</v>
      </c>
      <c r="AN228" s="26">
        <v>3.2766000000000002</v>
      </c>
      <c r="AO228" s="125">
        <f t="shared" si="78"/>
        <v>0</v>
      </c>
      <c r="AP228" s="126"/>
      <c r="AQ228" s="16">
        <v>0</v>
      </c>
      <c r="AT228" s="28">
        <v>0</v>
      </c>
      <c r="AU228" s="28">
        <v>0</v>
      </c>
      <c r="AW228" s="44" t="e">
        <f t="shared" si="79"/>
        <v>#VALUE!</v>
      </c>
    </row>
    <row r="229" spans="1:49" s="28" customFormat="1" hidden="1" x14ac:dyDescent="0.2">
      <c r="A229" s="16">
        <f>ROW()</f>
        <v>229</v>
      </c>
      <c r="B229" s="16" t="s">
        <v>294</v>
      </c>
      <c r="C229" s="16">
        <v>11</v>
      </c>
      <c r="D229" s="122">
        <v>0.44327487148472938</v>
      </c>
      <c r="E229" s="123">
        <v>0</v>
      </c>
      <c r="F229" s="122">
        <f t="shared" si="60"/>
        <v>0.44327487148472938</v>
      </c>
      <c r="G229" s="122"/>
      <c r="H229" s="101" t="s">
        <v>4</v>
      </c>
      <c r="I229" s="16">
        <v>1</v>
      </c>
      <c r="J229" s="16" t="s">
        <v>192</v>
      </c>
      <c r="K229" s="124">
        <v>42810</v>
      </c>
      <c r="L229" s="16" t="s">
        <v>56</v>
      </c>
      <c r="M229" s="16" t="s">
        <v>171</v>
      </c>
      <c r="N229" s="16" t="s">
        <v>73</v>
      </c>
      <c r="O229" s="16" t="s">
        <v>64</v>
      </c>
      <c r="P229" s="19" t="str">
        <f t="shared" si="61"/>
        <v>CB1 15/16</v>
      </c>
      <c r="Q229" s="20">
        <f t="shared" si="62"/>
        <v>44.32748714847294</v>
      </c>
      <c r="R229" s="19">
        <v>122.6</v>
      </c>
      <c r="S229" s="19" t="e">
        <v>#N/A</v>
      </c>
      <c r="T229" s="19" t="e">
        <f t="shared" si="63"/>
        <v>#N/A</v>
      </c>
      <c r="U229" s="22" t="e">
        <f t="shared" si="64"/>
        <v>#N/A</v>
      </c>
      <c r="V229" s="22" t="str">
        <f t="shared" si="65"/>
        <v>NY</v>
      </c>
      <c r="W229" s="22" t="e">
        <f t="shared" si="66"/>
        <v>#VALUE!</v>
      </c>
      <c r="X229" s="19" t="str">
        <f t="shared" si="67"/>
        <v>CB115/16GS.8200</v>
      </c>
      <c r="Y229" s="19" t="str">
        <f t="shared" si="68"/>
        <v>GS.8200</v>
      </c>
      <c r="Z229" s="19" t="e">
        <v>#VALUE!</v>
      </c>
      <c r="AA229" s="19" t="e">
        <f t="shared" si="69"/>
        <v>#VALUE!</v>
      </c>
      <c r="AB229" s="22" t="e">
        <f t="shared" si="70"/>
        <v>#N/A</v>
      </c>
      <c r="AC229" s="23" t="e">
        <v>#VALUE!</v>
      </c>
      <c r="AD229" s="23" t="e">
        <f t="shared" si="71"/>
        <v>#VALUE!</v>
      </c>
      <c r="AE229" s="24" t="e">
        <f t="shared" si="72"/>
        <v>#N/A</v>
      </c>
      <c r="AF229" s="24" t="e">
        <v>#N/A</v>
      </c>
      <c r="AG229" s="24" t="e">
        <f t="shared" si="73"/>
        <v>#N/A</v>
      </c>
      <c r="AH229" s="24" t="e">
        <f t="shared" si="74"/>
        <v>#N/A</v>
      </c>
      <c r="AI229" s="25" t="e">
        <f t="shared" si="75"/>
        <v>#VALUE!</v>
      </c>
      <c r="AJ229" s="25" t="e">
        <f t="shared" si="76"/>
        <v>#VALUE!</v>
      </c>
      <c r="AK229" s="25" t="e">
        <f t="shared" si="77"/>
        <v>#VALUE!</v>
      </c>
      <c r="AL229" s="12">
        <v>0</v>
      </c>
      <c r="AM229" s="12">
        <v>0</v>
      </c>
      <c r="AN229" s="26">
        <v>3.2766000000000002</v>
      </c>
      <c r="AO229" s="125">
        <f t="shared" si="78"/>
        <v>0</v>
      </c>
      <c r="AP229" s="126"/>
      <c r="AQ229" s="16">
        <v>0</v>
      </c>
      <c r="AT229" s="28">
        <v>0</v>
      </c>
      <c r="AU229" s="28">
        <v>0</v>
      </c>
      <c r="AW229" s="44" t="e">
        <f t="shared" si="79"/>
        <v>#VALUE!</v>
      </c>
    </row>
    <row r="230" spans="1:49" s="28" customFormat="1" hidden="1" x14ac:dyDescent="0.2">
      <c r="A230" s="16">
        <f>ROW()</f>
        <v>230</v>
      </c>
      <c r="B230" s="16" t="s">
        <v>264</v>
      </c>
      <c r="C230" s="16">
        <v>971</v>
      </c>
      <c r="D230" s="122">
        <v>1.3528840338675536</v>
      </c>
      <c r="E230" s="123">
        <v>5.0936924772237824E-2</v>
      </c>
      <c r="F230" s="122">
        <f t="shared" si="60"/>
        <v>1.4038209586397914</v>
      </c>
      <c r="G230" s="122"/>
      <c r="H230" s="101" t="s">
        <v>4</v>
      </c>
      <c r="I230" s="16">
        <v>1</v>
      </c>
      <c r="J230" s="16" t="s">
        <v>170</v>
      </c>
      <c r="K230" s="124">
        <v>42765</v>
      </c>
      <c r="L230" s="16" t="s">
        <v>56</v>
      </c>
      <c r="M230" s="16" t="s">
        <v>171</v>
      </c>
      <c r="N230" s="16" t="s">
        <v>73</v>
      </c>
      <c r="O230" s="16" t="s">
        <v>64</v>
      </c>
      <c r="P230" s="19" t="str">
        <f t="shared" si="61"/>
        <v>CB1 15/16</v>
      </c>
      <c r="Q230" s="20">
        <f t="shared" si="62"/>
        <v>140.38209586397915</v>
      </c>
      <c r="R230" s="19">
        <v>122.6</v>
      </c>
      <c r="S230" s="19" t="e">
        <v>#N/A</v>
      </c>
      <c r="T230" s="19" t="e">
        <f t="shared" si="63"/>
        <v>#N/A</v>
      </c>
      <c r="U230" s="22" t="e">
        <f t="shared" si="64"/>
        <v>#N/A</v>
      </c>
      <c r="V230" s="22" t="str">
        <f t="shared" si="65"/>
        <v>NY</v>
      </c>
      <c r="W230" s="22" t="e">
        <f t="shared" si="66"/>
        <v>#VALUE!</v>
      </c>
      <c r="X230" s="19" t="str">
        <f t="shared" si="67"/>
        <v>CB115/16GS.8205</v>
      </c>
      <c r="Y230" s="19" t="str">
        <f t="shared" si="68"/>
        <v>GS.8205</v>
      </c>
      <c r="Z230" s="19" t="e">
        <v>#VALUE!</v>
      </c>
      <c r="AA230" s="19" t="e">
        <f t="shared" si="69"/>
        <v>#VALUE!</v>
      </c>
      <c r="AB230" s="22" t="e">
        <f t="shared" si="70"/>
        <v>#N/A</v>
      </c>
      <c r="AC230" s="23" t="e">
        <v>#VALUE!</v>
      </c>
      <c r="AD230" s="23" t="e">
        <f t="shared" si="71"/>
        <v>#VALUE!</v>
      </c>
      <c r="AE230" s="24" t="e">
        <f t="shared" si="72"/>
        <v>#N/A</v>
      </c>
      <c r="AF230" s="24" t="e">
        <v>#N/A</v>
      </c>
      <c r="AG230" s="24" t="e">
        <f t="shared" si="73"/>
        <v>#N/A</v>
      </c>
      <c r="AH230" s="24" t="e">
        <f t="shared" si="74"/>
        <v>#N/A</v>
      </c>
      <c r="AI230" s="25" t="e">
        <f t="shared" si="75"/>
        <v>#VALUE!</v>
      </c>
      <c r="AJ230" s="25" t="e">
        <f t="shared" si="76"/>
        <v>#VALUE!</v>
      </c>
      <c r="AK230" s="25" t="e">
        <f t="shared" si="77"/>
        <v>#VALUE!</v>
      </c>
      <c r="AL230" s="12">
        <v>21.502181219748305</v>
      </c>
      <c r="AM230" s="12">
        <v>0</v>
      </c>
      <c r="AN230" s="26">
        <v>3.2766000000000002</v>
      </c>
      <c r="AO230" s="125">
        <f t="shared" si="78"/>
        <v>5.021812149012235E-2</v>
      </c>
      <c r="AP230" s="126"/>
      <c r="AQ230" s="16">
        <v>0</v>
      </c>
      <c r="AT230" s="28">
        <v>0</v>
      </c>
      <c r="AU230" s="28">
        <v>0</v>
      </c>
      <c r="AW230" s="44" t="e">
        <f t="shared" si="79"/>
        <v>#VALUE!</v>
      </c>
    </row>
    <row r="231" spans="1:49" s="28" customFormat="1" hidden="1" x14ac:dyDescent="0.2">
      <c r="A231" s="16">
        <f>ROW()</f>
        <v>231</v>
      </c>
      <c r="B231" s="16" t="s">
        <v>295</v>
      </c>
      <c r="C231" s="16">
        <v>172</v>
      </c>
      <c r="D231" s="122">
        <v>1.5416343522747666</v>
      </c>
      <c r="E231" s="123">
        <v>5.6214446920160074E-2</v>
      </c>
      <c r="F231" s="122">
        <f t="shared" si="60"/>
        <v>1.5978487991949266</v>
      </c>
      <c r="G231" s="122"/>
      <c r="H231" s="101" t="s">
        <v>4</v>
      </c>
      <c r="I231" s="16">
        <v>1</v>
      </c>
      <c r="J231" s="16" t="s">
        <v>192</v>
      </c>
      <c r="K231" s="124">
        <v>42825</v>
      </c>
      <c r="L231" s="16" t="s">
        <v>56</v>
      </c>
      <c r="M231" s="16" t="s">
        <v>171</v>
      </c>
      <c r="N231" s="16" t="s">
        <v>73</v>
      </c>
      <c r="O231" s="16" t="s">
        <v>64</v>
      </c>
      <c r="P231" s="19" t="str">
        <f t="shared" si="61"/>
        <v>CB1 15/16</v>
      </c>
      <c r="Q231" s="20">
        <f t="shared" si="62"/>
        <v>159.78487991949265</v>
      </c>
      <c r="R231" s="19">
        <v>122.6</v>
      </c>
      <c r="S231" s="19" t="e">
        <v>#N/A</v>
      </c>
      <c r="T231" s="19" t="e">
        <f t="shared" si="63"/>
        <v>#N/A</v>
      </c>
      <c r="U231" s="22" t="e">
        <f t="shared" si="64"/>
        <v>#N/A</v>
      </c>
      <c r="V231" s="22" t="str">
        <f t="shared" si="65"/>
        <v>NY</v>
      </c>
      <c r="W231" s="22" t="e">
        <f t="shared" si="66"/>
        <v>#VALUE!</v>
      </c>
      <c r="X231" s="19" t="str">
        <f t="shared" si="67"/>
        <v>CB115/16GS.8207</v>
      </c>
      <c r="Y231" s="19" t="str">
        <f t="shared" si="68"/>
        <v>GS.8207</v>
      </c>
      <c r="Z231" s="19" t="e">
        <v>#VALUE!</v>
      </c>
      <c r="AA231" s="19" t="e">
        <f t="shared" si="69"/>
        <v>#VALUE!</v>
      </c>
      <c r="AB231" s="22" t="e">
        <f t="shared" si="70"/>
        <v>#N/A</v>
      </c>
      <c r="AC231" s="23" t="e">
        <v>#VALUE!</v>
      </c>
      <c r="AD231" s="23" t="e">
        <f t="shared" si="71"/>
        <v>#VALUE!</v>
      </c>
      <c r="AE231" s="24" t="e">
        <f t="shared" si="72"/>
        <v>#N/A</v>
      </c>
      <c r="AF231" s="24" t="e">
        <v>#N/A</v>
      </c>
      <c r="AG231" s="24" t="e">
        <f t="shared" si="73"/>
        <v>#N/A</v>
      </c>
      <c r="AH231" s="24" t="e">
        <f t="shared" si="74"/>
        <v>#N/A</v>
      </c>
      <c r="AI231" s="25" t="e">
        <f t="shared" si="75"/>
        <v>#VALUE!</v>
      </c>
      <c r="AJ231" s="25" t="e">
        <f t="shared" si="76"/>
        <v>#VALUE!</v>
      </c>
      <c r="AK231" s="25" t="e">
        <f t="shared" si="77"/>
        <v>#VALUE!</v>
      </c>
      <c r="AL231" s="12">
        <v>23.730000000000004</v>
      </c>
      <c r="AM231" s="12">
        <v>0</v>
      </c>
      <c r="AN231" s="26">
        <v>3.2766000000000002</v>
      </c>
      <c r="AO231" s="125">
        <f t="shared" si="78"/>
        <v>5.5421169172647916E-2</v>
      </c>
      <c r="AP231" s="126"/>
      <c r="AQ231" s="16">
        <v>0</v>
      </c>
      <c r="AT231" s="28">
        <v>0</v>
      </c>
      <c r="AU231" s="28">
        <v>0</v>
      </c>
      <c r="AW231" s="44" t="e">
        <f t="shared" si="79"/>
        <v>#VALUE!</v>
      </c>
    </row>
    <row r="232" spans="1:49" s="28" customFormat="1" hidden="1" x14ac:dyDescent="0.2">
      <c r="A232" s="16">
        <f>ROW()</f>
        <v>232</v>
      </c>
      <c r="B232" s="16" t="s">
        <v>265</v>
      </c>
      <c r="C232" s="16">
        <v>0</v>
      </c>
      <c r="D232" s="122">
        <v>1.2333565164801936</v>
      </c>
      <c r="E232" s="123">
        <v>5.0936924772237824E-2</v>
      </c>
      <c r="F232" s="122">
        <f t="shared" si="60"/>
        <v>1.2842934412524314</v>
      </c>
      <c r="G232" s="122"/>
      <c r="H232" s="101" t="s">
        <v>4</v>
      </c>
      <c r="I232" s="16">
        <v>1</v>
      </c>
      <c r="J232" s="16" t="s">
        <v>170</v>
      </c>
      <c r="K232" s="124">
        <v>42765</v>
      </c>
      <c r="L232" s="16" t="s">
        <v>56</v>
      </c>
      <c r="M232" s="16" t="s">
        <v>171</v>
      </c>
      <c r="N232" s="16" t="s">
        <v>73</v>
      </c>
      <c r="O232" s="16" t="s">
        <v>64</v>
      </c>
      <c r="P232" s="19" t="str">
        <f t="shared" si="61"/>
        <v>CB1 15/16</v>
      </c>
      <c r="Q232" s="20">
        <f t="shared" si="62"/>
        <v>128.42934412524315</v>
      </c>
      <c r="R232" s="19">
        <v>122.6</v>
      </c>
      <c r="S232" s="19" t="e">
        <v>#N/A</v>
      </c>
      <c r="T232" s="19" t="e">
        <f t="shared" si="63"/>
        <v>#N/A</v>
      </c>
      <c r="U232" s="22" t="e">
        <f t="shared" si="64"/>
        <v>#N/A</v>
      </c>
      <c r="V232" s="22" t="str">
        <f t="shared" si="65"/>
        <v>NY</v>
      </c>
      <c r="W232" s="22" t="e">
        <f t="shared" si="66"/>
        <v>#VALUE!</v>
      </c>
      <c r="X232" s="19" t="str">
        <f t="shared" si="67"/>
        <v>CB115/16GS.8208</v>
      </c>
      <c r="Y232" s="19" t="str">
        <f t="shared" si="68"/>
        <v>GS.8208</v>
      </c>
      <c r="Z232" s="19" t="e">
        <v>#VALUE!</v>
      </c>
      <c r="AA232" s="19" t="e">
        <f t="shared" si="69"/>
        <v>#VALUE!</v>
      </c>
      <c r="AB232" s="22" t="e">
        <f t="shared" si="70"/>
        <v>#N/A</v>
      </c>
      <c r="AC232" s="23" t="e">
        <v>#VALUE!</v>
      </c>
      <c r="AD232" s="23" t="e">
        <f t="shared" si="71"/>
        <v>#VALUE!</v>
      </c>
      <c r="AE232" s="24" t="e">
        <f t="shared" si="72"/>
        <v>#N/A</v>
      </c>
      <c r="AF232" s="24" t="e">
        <v>#N/A</v>
      </c>
      <c r="AG232" s="24" t="e">
        <f t="shared" si="73"/>
        <v>#N/A</v>
      </c>
      <c r="AH232" s="24" t="e">
        <f t="shared" si="74"/>
        <v>#N/A</v>
      </c>
      <c r="AI232" s="25" t="e">
        <f t="shared" si="75"/>
        <v>#VALUE!</v>
      </c>
      <c r="AJ232" s="25" t="e">
        <f t="shared" si="76"/>
        <v>#VALUE!</v>
      </c>
      <c r="AK232" s="25" t="e">
        <f t="shared" si="77"/>
        <v>#VALUE!</v>
      </c>
      <c r="AL232" s="12">
        <v>21.502181219748305</v>
      </c>
      <c r="AM232" s="12">
        <v>0</v>
      </c>
      <c r="AN232" s="26">
        <v>3.2766000000000002</v>
      </c>
      <c r="AO232" s="125">
        <f t="shared" si="78"/>
        <v>5.021812149012235E-2</v>
      </c>
      <c r="AP232" s="126"/>
      <c r="AQ232" s="16">
        <v>0</v>
      </c>
      <c r="AT232" s="28">
        <v>0</v>
      </c>
      <c r="AU232" s="28">
        <v>0</v>
      </c>
      <c r="AW232" s="44" t="e">
        <f t="shared" si="79"/>
        <v>#VALUE!</v>
      </c>
    </row>
    <row r="233" spans="1:49" s="28" customFormat="1" hidden="1" x14ac:dyDescent="0.2">
      <c r="A233" s="16">
        <f>ROW()</f>
        <v>233</v>
      </c>
      <c r="B233" s="16" t="s">
        <v>268</v>
      </c>
      <c r="C233" s="16">
        <v>198</v>
      </c>
      <c r="D233" s="122">
        <v>1.3601126398548533</v>
      </c>
      <c r="E233" s="123">
        <v>5.1519840464085573E-2</v>
      </c>
      <c r="F233" s="122">
        <f t="shared" si="60"/>
        <v>1.4116324803189388</v>
      </c>
      <c r="G233" s="122"/>
      <c r="H233" s="101" t="s">
        <v>4</v>
      </c>
      <c r="I233" s="16">
        <v>1</v>
      </c>
      <c r="J233" s="16" t="s">
        <v>170</v>
      </c>
      <c r="K233" s="124">
        <v>42765</v>
      </c>
      <c r="L233" s="16" t="s">
        <v>56</v>
      </c>
      <c r="M233" s="16" t="s">
        <v>171</v>
      </c>
      <c r="N233" s="16" t="s">
        <v>73</v>
      </c>
      <c r="O233" s="16" t="s">
        <v>64</v>
      </c>
      <c r="P233" s="19" t="str">
        <f t="shared" si="61"/>
        <v>CB1 15/16</v>
      </c>
      <c r="Q233" s="20">
        <f t="shared" si="62"/>
        <v>141.16324803189389</v>
      </c>
      <c r="R233" s="19">
        <v>122.6</v>
      </c>
      <c r="S233" s="19" t="e">
        <v>#N/A</v>
      </c>
      <c r="T233" s="19" t="e">
        <f t="shared" si="63"/>
        <v>#N/A</v>
      </c>
      <c r="U233" s="22" t="e">
        <f t="shared" si="64"/>
        <v>#N/A</v>
      </c>
      <c r="V233" s="22" t="str">
        <f t="shared" si="65"/>
        <v>NY</v>
      </c>
      <c r="W233" s="22" t="e">
        <f t="shared" si="66"/>
        <v>#VALUE!</v>
      </c>
      <c r="X233" s="19" t="str">
        <f t="shared" si="67"/>
        <v>CB115/16GS.8228</v>
      </c>
      <c r="Y233" s="19" t="str">
        <f t="shared" si="68"/>
        <v>GS.8228</v>
      </c>
      <c r="Z233" s="19" t="e">
        <v>#VALUE!</v>
      </c>
      <c r="AA233" s="19" t="e">
        <f t="shared" si="69"/>
        <v>#VALUE!</v>
      </c>
      <c r="AB233" s="22" t="e">
        <f t="shared" si="70"/>
        <v>#N/A</v>
      </c>
      <c r="AC233" s="23" t="e">
        <v>#VALUE!</v>
      </c>
      <c r="AD233" s="23" t="e">
        <f t="shared" si="71"/>
        <v>#VALUE!</v>
      </c>
      <c r="AE233" s="24" t="e">
        <f t="shared" si="72"/>
        <v>#N/A</v>
      </c>
      <c r="AF233" s="24" t="e">
        <v>#N/A</v>
      </c>
      <c r="AG233" s="24" t="e">
        <f t="shared" si="73"/>
        <v>#N/A</v>
      </c>
      <c r="AH233" s="24" t="e">
        <f t="shared" si="74"/>
        <v>#N/A</v>
      </c>
      <c r="AI233" s="25" t="e">
        <f t="shared" si="75"/>
        <v>#VALUE!</v>
      </c>
      <c r="AJ233" s="25" t="e">
        <f t="shared" si="76"/>
        <v>#VALUE!</v>
      </c>
      <c r="AK233" s="25" t="e">
        <f t="shared" si="77"/>
        <v>#VALUE!</v>
      </c>
      <c r="AL233" s="12">
        <v>21.748249448209101</v>
      </c>
      <c r="AM233" s="12">
        <v>0</v>
      </c>
      <c r="AN233" s="26">
        <v>3.2766000000000002</v>
      </c>
      <c r="AO233" s="125">
        <f t="shared" si="78"/>
        <v>5.0792811288585871E-2</v>
      </c>
      <c r="AP233" s="126"/>
      <c r="AQ233" s="16">
        <v>0</v>
      </c>
      <c r="AT233" s="28">
        <v>0</v>
      </c>
      <c r="AU233" s="28">
        <v>0</v>
      </c>
      <c r="AW233" s="44" t="e">
        <f t="shared" si="79"/>
        <v>#VALUE!</v>
      </c>
    </row>
    <row r="234" spans="1:49" s="28" customFormat="1" hidden="1" x14ac:dyDescent="0.2">
      <c r="A234" s="16">
        <f>ROW()</f>
        <v>234</v>
      </c>
      <c r="B234" s="16" t="s">
        <v>269</v>
      </c>
      <c r="C234" s="16">
        <v>0</v>
      </c>
      <c r="D234" s="122">
        <v>1.3610084668884186</v>
      </c>
      <c r="E234" s="123">
        <v>5.1632786361684974E-2</v>
      </c>
      <c r="F234" s="122">
        <f t="shared" si="60"/>
        <v>1.4126412532501036</v>
      </c>
      <c r="G234" s="122"/>
      <c r="H234" s="101" t="s">
        <v>4</v>
      </c>
      <c r="I234" s="16">
        <v>1</v>
      </c>
      <c r="J234" s="16" t="s">
        <v>170</v>
      </c>
      <c r="K234" s="124">
        <v>42767</v>
      </c>
      <c r="L234" s="16" t="s">
        <v>56</v>
      </c>
      <c r="M234" s="16" t="s">
        <v>171</v>
      </c>
      <c r="N234" s="16" t="s">
        <v>73</v>
      </c>
      <c r="O234" s="16" t="s">
        <v>64</v>
      </c>
      <c r="P234" s="19" t="str">
        <f t="shared" si="61"/>
        <v>CB1 15/16</v>
      </c>
      <c r="Q234" s="20">
        <f t="shared" si="62"/>
        <v>141.26412532501035</v>
      </c>
      <c r="R234" s="19">
        <v>122.6</v>
      </c>
      <c r="S234" s="19" t="e">
        <v>#N/A</v>
      </c>
      <c r="T234" s="19" t="e">
        <f t="shared" si="63"/>
        <v>#N/A</v>
      </c>
      <c r="U234" s="22" t="e">
        <f t="shared" si="64"/>
        <v>#N/A</v>
      </c>
      <c r="V234" s="22" t="str">
        <f t="shared" si="65"/>
        <v>NY</v>
      </c>
      <c r="W234" s="22" t="e">
        <f t="shared" si="66"/>
        <v>#VALUE!</v>
      </c>
      <c r="X234" s="19" t="str">
        <f t="shared" si="67"/>
        <v>CB115/16GS.8231</v>
      </c>
      <c r="Y234" s="19" t="str">
        <f t="shared" si="68"/>
        <v>GS.8231</v>
      </c>
      <c r="Z234" s="19" t="e">
        <v>#VALUE!</v>
      </c>
      <c r="AA234" s="19" t="e">
        <f t="shared" si="69"/>
        <v>#VALUE!</v>
      </c>
      <c r="AB234" s="22" t="e">
        <f t="shared" si="70"/>
        <v>#N/A</v>
      </c>
      <c r="AC234" s="23" t="e">
        <v>#VALUE!</v>
      </c>
      <c r="AD234" s="23" t="e">
        <f t="shared" si="71"/>
        <v>#VALUE!</v>
      </c>
      <c r="AE234" s="24" t="e">
        <f t="shared" si="72"/>
        <v>#N/A</v>
      </c>
      <c r="AF234" s="24" t="e">
        <v>#N/A</v>
      </c>
      <c r="AG234" s="24" t="e">
        <f t="shared" si="73"/>
        <v>#N/A</v>
      </c>
      <c r="AH234" s="24" t="e">
        <f t="shared" si="74"/>
        <v>#N/A</v>
      </c>
      <c r="AI234" s="25" t="e">
        <f t="shared" si="75"/>
        <v>#VALUE!</v>
      </c>
      <c r="AJ234" s="25" t="e">
        <f t="shared" si="76"/>
        <v>#VALUE!</v>
      </c>
      <c r="AK234" s="25" t="e">
        <f t="shared" si="77"/>
        <v>#VALUE!</v>
      </c>
      <c r="AL234" s="12">
        <v>21.795927692804128</v>
      </c>
      <c r="AM234" s="12">
        <v>0</v>
      </c>
      <c r="AN234" s="26">
        <v>3.2766000000000002</v>
      </c>
      <c r="AO234" s="125">
        <f t="shared" si="78"/>
        <v>5.0904163334921988E-2</v>
      </c>
      <c r="AP234" s="126"/>
      <c r="AQ234" s="16">
        <v>0</v>
      </c>
      <c r="AT234" s="28">
        <v>0</v>
      </c>
      <c r="AU234" s="28">
        <v>0</v>
      </c>
      <c r="AW234" s="44" t="e">
        <f t="shared" si="79"/>
        <v>#VALUE!</v>
      </c>
    </row>
    <row r="235" spans="1:49" s="28" customFormat="1" hidden="1" x14ac:dyDescent="0.2">
      <c r="A235" s="16">
        <f>ROW()</f>
        <v>235</v>
      </c>
      <c r="B235" s="16" t="s">
        <v>271</v>
      </c>
      <c r="C235" s="16">
        <v>365</v>
      </c>
      <c r="D235" s="122">
        <v>1.3187896885394617</v>
      </c>
      <c r="E235" s="123">
        <v>5.1350900201998312E-2</v>
      </c>
      <c r="F235" s="122">
        <f t="shared" si="60"/>
        <v>1.3701405887414599</v>
      </c>
      <c r="G235" s="122"/>
      <c r="H235" s="101" t="s">
        <v>4</v>
      </c>
      <c r="I235" s="16">
        <v>1</v>
      </c>
      <c r="J235" s="16" t="s">
        <v>170</v>
      </c>
      <c r="K235" s="124">
        <v>42780</v>
      </c>
      <c r="L235" s="16" t="s">
        <v>56</v>
      </c>
      <c r="M235" s="16" t="s">
        <v>171</v>
      </c>
      <c r="N235" s="16" t="s">
        <v>73</v>
      </c>
      <c r="O235" s="16" t="s">
        <v>64</v>
      </c>
      <c r="P235" s="19" t="str">
        <f t="shared" si="61"/>
        <v>CB1 15/16</v>
      </c>
      <c r="Q235" s="20">
        <f t="shared" si="62"/>
        <v>137.014058874146</v>
      </c>
      <c r="R235" s="19">
        <v>122.6</v>
      </c>
      <c r="S235" s="19" t="e">
        <v>#N/A</v>
      </c>
      <c r="T235" s="19" t="e">
        <f t="shared" si="63"/>
        <v>#N/A</v>
      </c>
      <c r="U235" s="22" t="e">
        <f t="shared" si="64"/>
        <v>#N/A</v>
      </c>
      <c r="V235" s="22" t="str">
        <f t="shared" si="65"/>
        <v>NY</v>
      </c>
      <c r="W235" s="22" t="e">
        <f t="shared" si="66"/>
        <v>#VALUE!</v>
      </c>
      <c r="X235" s="19" t="str">
        <f t="shared" si="67"/>
        <v>CB115/16GS.8240</v>
      </c>
      <c r="Y235" s="19" t="str">
        <f t="shared" si="68"/>
        <v>GS.8240</v>
      </c>
      <c r="Z235" s="19" t="e">
        <v>#VALUE!</v>
      </c>
      <c r="AA235" s="19" t="e">
        <f t="shared" si="69"/>
        <v>#VALUE!</v>
      </c>
      <c r="AB235" s="22" t="e">
        <f t="shared" si="70"/>
        <v>#N/A</v>
      </c>
      <c r="AC235" s="23" t="e">
        <v>#VALUE!</v>
      </c>
      <c r="AD235" s="23" t="e">
        <f t="shared" si="71"/>
        <v>#VALUE!</v>
      </c>
      <c r="AE235" s="24" t="e">
        <f t="shared" si="72"/>
        <v>#N/A</v>
      </c>
      <c r="AF235" s="24" t="e">
        <v>#N/A</v>
      </c>
      <c r="AG235" s="24" t="e">
        <f t="shared" si="73"/>
        <v>#N/A</v>
      </c>
      <c r="AH235" s="24" t="e">
        <f t="shared" si="74"/>
        <v>#N/A</v>
      </c>
      <c r="AI235" s="25" t="e">
        <f t="shared" si="75"/>
        <v>#VALUE!</v>
      </c>
      <c r="AJ235" s="25" t="e">
        <f t="shared" si="76"/>
        <v>#VALUE!</v>
      </c>
      <c r="AK235" s="25" t="e">
        <f t="shared" si="77"/>
        <v>#VALUE!</v>
      </c>
      <c r="AL235" s="12">
        <v>21.676934107776699</v>
      </c>
      <c r="AM235" s="12">
        <v>0</v>
      </c>
      <c r="AN235" s="26">
        <v>3.2766000000000002</v>
      </c>
      <c r="AO235" s="125">
        <f t="shared" si="78"/>
        <v>5.0626255049786489E-2</v>
      </c>
      <c r="AP235" s="126"/>
      <c r="AQ235" s="16">
        <v>0</v>
      </c>
      <c r="AT235" s="28">
        <v>0</v>
      </c>
      <c r="AU235" s="28">
        <v>0</v>
      </c>
      <c r="AW235" s="44" t="e">
        <f t="shared" si="79"/>
        <v>#VALUE!</v>
      </c>
    </row>
    <row r="236" spans="1:49" s="28" customFormat="1" hidden="1" x14ac:dyDescent="0.2">
      <c r="A236" s="16">
        <f>ROW()</f>
        <v>236</v>
      </c>
      <c r="B236" s="16" t="s">
        <v>273</v>
      </c>
      <c r="C236" s="16">
        <v>0</v>
      </c>
      <c r="D236" s="122">
        <v>1.2904757863411473</v>
      </c>
      <c r="E236" s="123">
        <v>4.986922360610592E-2</v>
      </c>
      <c r="F236" s="122">
        <f t="shared" si="60"/>
        <v>1.3403450099472534</v>
      </c>
      <c r="G236" s="122"/>
      <c r="H236" s="101" t="s">
        <v>4</v>
      </c>
      <c r="I236" s="16">
        <v>1</v>
      </c>
      <c r="J236" s="16" t="s">
        <v>170</v>
      </c>
      <c r="K236" s="124">
        <v>42781</v>
      </c>
      <c r="L236" s="16" t="s">
        <v>56</v>
      </c>
      <c r="M236" s="16" t="s">
        <v>171</v>
      </c>
      <c r="N236" s="16" t="s">
        <v>73</v>
      </c>
      <c r="O236" s="16" t="s">
        <v>64</v>
      </c>
      <c r="P236" s="19" t="str">
        <f t="shared" si="61"/>
        <v>CB1 15/16</v>
      </c>
      <c r="Q236" s="20">
        <f t="shared" si="62"/>
        <v>134.03450099472533</v>
      </c>
      <c r="R236" s="19">
        <v>122.6</v>
      </c>
      <c r="S236" s="19" t="e">
        <v>#N/A</v>
      </c>
      <c r="T236" s="19" t="e">
        <f t="shared" si="63"/>
        <v>#N/A</v>
      </c>
      <c r="U236" s="22" t="e">
        <f t="shared" si="64"/>
        <v>#N/A</v>
      </c>
      <c r="V236" s="22" t="str">
        <f t="shared" si="65"/>
        <v>NY</v>
      </c>
      <c r="W236" s="22" t="e">
        <f t="shared" si="66"/>
        <v>#VALUE!</v>
      </c>
      <c r="X236" s="19" t="str">
        <f t="shared" si="67"/>
        <v>CB115/16GS.8245</v>
      </c>
      <c r="Y236" s="19" t="str">
        <f t="shared" si="68"/>
        <v>GS.8245</v>
      </c>
      <c r="Z236" s="19" t="e">
        <v>#VALUE!</v>
      </c>
      <c r="AA236" s="19" t="e">
        <f t="shared" si="69"/>
        <v>#VALUE!</v>
      </c>
      <c r="AB236" s="22" t="e">
        <f t="shared" si="70"/>
        <v>#N/A</v>
      </c>
      <c r="AC236" s="23" t="e">
        <v>#VALUE!</v>
      </c>
      <c r="AD236" s="23" t="e">
        <f t="shared" si="71"/>
        <v>#VALUE!</v>
      </c>
      <c r="AE236" s="24" t="e">
        <f t="shared" si="72"/>
        <v>#N/A</v>
      </c>
      <c r="AF236" s="24" t="e">
        <v>#N/A</v>
      </c>
      <c r="AG236" s="24" t="e">
        <f t="shared" si="73"/>
        <v>#N/A</v>
      </c>
      <c r="AH236" s="24" t="e">
        <f t="shared" si="74"/>
        <v>#N/A</v>
      </c>
      <c r="AI236" s="25" t="e">
        <f t="shared" si="75"/>
        <v>#VALUE!</v>
      </c>
      <c r="AJ236" s="25" t="e">
        <f t="shared" si="76"/>
        <v>#VALUE!</v>
      </c>
      <c r="AK236" s="25" t="e">
        <f t="shared" si="77"/>
        <v>#VALUE!</v>
      </c>
      <c r="AL236" s="12">
        <v>21.051468812877264</v>
      </c>
      <c r="AM236" s="12">
        <v>0</v>
      </c>
      <c r="AN236" s="26">
        <v>3.2766000000000002</v>
      </c>
      <c r="AO236" s="125">
        <f t="shared" si="78"/>
        <v>4.9165487332962152E-2</v>
      </c>
      <c r="AP236" s="126"/>
      <c r="AQ236" s="16">
        <v>0</v>
      </c>
      <c r="AT236" s="28">
        <v>0</v>
      </c>
      <c r="AU236" s="28">
        <v>0</v>
      </c>
      <c r="AW236" s="44" t="e">
        <f t="shared" si="79"/>
        <v>#VALUE!</v>
      </c>
    </row>
    <row r="237" spans="1:49" s="28" customFormat="1" hidden="1" x14ac:dyDescent="0.2">
      <c r="A237" s="16">
        <f>ROW()</f>
        <v>237</v>
      </c>
      <c r="B237" s="16" t="s">
        <v>296</v>
      </c>
      <c r="C237" s="16">
        <v>251</v>
      </c>
      <c r="D237" s="122">
        <v>1.3237323609964302</v>
      </c>
      <c r="E237" s="123">
        <v>5.0455855137963954E-2</v>
      </c>
      <c r="F237" s="122">
        <f t="shared" si="60"/>
        <v>1.3741882161343941</v>
      </c>
      <c r="G237" s="122"/>
      <c r="H237" s="101" t="s">
        <v>4</v>
      </c>
      <c r="I237" s="16">
        <v>1</v>
      </c>
      <c r="J237" s="16" t="s">
        <v>170</v>
      </c>
      <c r="K237" s="124">
        <v>42783</v>
      </c>
      <c r="L237" s="16" t="s">
        <v>56</v>
      </c>
      <c r="M237" s="16" t="s">
        <v>171</v>
      </c>
      <c r="N237" s="16" t="s">
        <v>73</v>
      </c>
      <c r="O237" s="16" t="s">
        <v>64</v>
      </c>
      <c r="P237" s="19" t="str">
        <f t="shared" si="61"/>
        <v>CB1 15/16</v>
      </c>
      <c r="Q237" s="20">
        <f t="shared" si="62"/>
        <v>137.41882161343941</v>
      </c>
      <c r="R237" s="19">
        <v>122.6</v>
      </c>
      <c r="S237" s="19" t="e">
        <v>#N/A</v>
      </c>
      <c r="T237" s="19" t="e">
        <f t="shared" si="63"/>
        <v>#N/A</v>
      </c>
      <c r="U237" s="22" t="e">
        <f t="shared" si="64"/>
        <v>#N/A</v>
      </c>
      <c r="V237" s="22" t="str">
        <f t="shared" si="65"/>
        <v>NY</v>
      </c>
      <c r="W237" s="22" t="e">
        <f t="shared" si="66"/>
        <v>#VALUE!</v>
      </c>
      <c r="X237" s="19" t="str">
        <f t="shared" si="67"/>
        <v>CB115/16GS.8252</v>
      </c>
      <c r="Y237" s="19" t="str">
        <f t="shared" si="68"/>
        <v>GS.8252</v>
      </c>
      <c r="Z237" s="19" t="e">
        <v>#VALUE!</v>
      </c>
      <c r="AA237" s="19" t="e">
        <f t="shared" si="69"/>
        <v>#VALUE!</v>
      </c>
      <c r="AB237" s="22" t="e">
        <f t="shared" si="70"/>
        <v>#N/A</v>
      </c>
      <c r="AC237" s="23" t="e">
        <v>#VALUE!</v>
      </c>
      <c r="AD237" s="23" t="e">
        <f t="shared" si="71"/>
        <v>#VALUE!</v>
      </c>
      <c r="AE237" s="24" t="e">
        <f t="shared" si="72"/>
        <v>#N/A</v>
      </c>
      <c r="AF237" s="24" t="e">
        <v>#N/A</v>
      </c>
      <c r="AG237" s="24" t="e">
        <f t="shared" si="73"/>
        <v>#N/A</v>
      </c>
      <c r="AH237" s="24" t="e">
        <f t="shared" si="74"/>
        <v>#N/A</v>
      </c>
      <c r="AI237" s="25" t="e">
        <f t="shared" si="75"/>
        <v>#VALUE!</v>
      </c>
      <c r="AJ237" s="25" t="e">
        <f t="shared" si="76"/>
        <v>#VALUE!</v>
      </c>
      <c r="AK237" s="25" t="e">
        <f t="shared" si="77"/>
        <v>#VALUE!</v>
      </c>
      <c r="AL237" s="12">
        <v>21.299105621805793</v>
      </c>
      <c r="AM237" s="12">
        <v>0</v>
      </c>
      <c r="AN237" s="26">
        <v>3.2766000000000002</v>
      </c>
      <c r="AO237" s="125">
        <f t="shared" si="78"/>
        <v>4.974384053485862E-2</v>
      </c>
      <c r="AP237" s="126"/>
      <c r="AQ237" s="16">
        <v>0</v>
      </c>
      <c r="AT237" s="28">
        <v>0</v>
      </c>
      <c r="AU237" s="28">
        <v>0</v>
      </c>
      <c r="AW237" s="44" t="e">
        <f t="shared" si="79"/>
        <v>#VALUE!</v>
      </c>
    </row>
    <row r="238" spans="1:49" s="28" customFormat="1" hidden="1" x14ac:dyDescent="0.2">
      <c r="A238" s="16">
        <f>ROW()</f>
        <v>238</v>
      </c>
      <c r="B238" s="16" t="s">
        <v>274</v>
      </c>
      <c r="C238" s="16">
        <v>2651</v>
      </c>
      <c r="D238" s="122">
        <v>1.1941852672118138</v>
      </c>
      <c r="E238" s="123">
        <v>4.9189529616384918E-2</v>
      </c>
      <c r="F238" s="122">
        <f t="shared" si="60"/>
        <v>1.2433747968281987</v>
      </c>
      <c r="G238" s="122"/>
      <c r="H238" s="101" t="s">
        <v>4</v>
      </c>
      <c r="I238" s="16">
        <v>1</v>
      </c>
      <c r="J238" s="16" t="s">
        <v>170</v>
      </c>
      <c r="K238" s="124">
        <v>42782</v>
      </c>
      <c r="L238" s="16" t="s">
        <v>56</v>
      </c>
      <c r="M238" s="16" t="s">
        <v>171</v>
      </c>
      <c r="N238" s="16" t="s">
        <v>73</v>
      </c>
      <c r="O238" s="16" t="s">
        <v>64</v>
      </c>
      <c r="P238" s="19" t="str">
        <f t="shared" si="61"/>
        <v>CB1 15/16</v>
      </c>
      <c r="Q238" s="20">
        <f t="shared" si="62"/>
        <v>124.33747968281988</v>
      </c>
      <c r="R238" s="19">
        <v>122.6</v>
      </c>
      <c r="S238" s="19" t="e">
        <v>#N/A</v>
      </c>
      <c r="T238" s="19" t="e">
        <f t="shared" si="63"/>
        <v>#N/A</v>
      </c>
      <c r="U238" s="22" t="e">
        <f t="shared" si="64"/>
        <v>#N/A</v>
      </c>
      <c r="V238" s="22" t="str">
        <f t="shared" si="65"/>
        <v>NY</v>
      </c>
      <c r="W238" s="22" t="e">
        <f t="shared" si="66"/>
        <v>#VALUE!</v>
      </c>
      <c r="X238" s="19" t="str">
        <f t="shared" si="67"/>
        <v>CB115/16GS.8265</v>
      </c>
      <c r="Y238" s="19" t="str">
        <f t="shared" si="68"/>
        <v>GS.8265</v>
      </c>
      <c r="Z238" s="19" t="e">
        <v>#VALUE!</v>
      </c>
      <c r="AA238" s="19" t="e">
        <f t="shared" si="69"/>
        <v>#VALUE!</v>
      </c>
      <c r="AB238" s="22" t="e">
        <f t="shared" si="70"/>
        <v>#N/A</v>
      </c>
      <c r="AC238" s="23" t="e">
        <v>#VALUE!</v>
      </c>
      <c r="AD238" s="23" t="e">
        <f t="shared" si="71"/>
        <v>#VALUE!</v>
      </c>
      <c r="AE238" s="24" t="e">
        <f t="shared" si="72"/>
        <v>#N/A</v>
      </c>
      <c r="AF238" s="24" t="e">
        <v>#N/A</v>
      </c>
      <c r="AG238" s="24" t="e">
        <f t="shared" si="73"/>
        <v>#N/A</v>
      </c>
      <c r="AH238" s="24" t="e">
        <f t="shared" si="74"/>
        <v>#N/A</v>
      </c>
      <c r="AI238" s="25" t="e">
        <f t="shared" si="75"/>
        <v>#VALUE!</v>
      </c>
      <c r="AJ238" s="25" t="e">
        <f t="shared" si="76"/>
        <v>#VALUE!</v>
      </c>
      <c r="AK238" s="25" t="e">
        <f t="shared" si="77"/>
        <v>#VALUE!</v>
      </c>
      <c r="AL238" s="12">
        <v>20.764547224926975</v>
      </c>
      <c r="AM238" s="12">
        <v>0</v>
      </c>
      <c r="AN238" s="26">
        <v>3.2766000000000002</v>
      </c>
      <c r="AO238" s="125">
        <f t="shared" si="78"/>
        <v>4.8495384936625127E-2</v>
      </c>
      <c r="AP238" s="126"/>
      <c r="AQ238" s="16">
        <v>0</v>
      </c>
      <c r="AT238" s="28">
        <v>0</v>
      </c>
      <c r="AU238" s="28">
        <v>0</v>
      </c>
      <c r="AW238" s="44" t="e">
        <f t="shared" si="79"/>
        <v>#VALUE!</v>
      </c>
    </row>
    <row r="239" spans="1:49" s="28" customFormat="1" hidden="1" x14ac:dyDescent="0.2">
      <c r="A239" s="16">
        <f>ROW()</f>
        <v>239</v>
      </c>
      <c r="B239" s="16" t="s">
        <v>275</v>
      </c>
      <c r="C239" s="16">
        <v>373</v>
      </c>
      <c r="D239" s="122">
        <v>1.2963514172800081</v>
      </c>
      <c r="E239" s="123">
        <v>5.9066457886430515E-2</v>
      </c>
      <c r="F239" s="122">
        <f t="shared" si="60"/>
        <v>1.3554178751664387</v>
      </c>
      <c r="G239" s="122"/>
      <c r="H239" s="101" t="s">
        <v>4</v>
      </c>
      <c r="I239" s="16">
        <v>1</v>
      </c>
      <c r="J239" s="16" t="s">
        <v>170</v>
      </c>
      <c r="K239" s="124">
        <v>42782</v>
      </c>
      <c r="L239" s="16" t="s">
        <v>56</v>
      </c>
      <c r="M239" s="16" t="s">
        <v>171</v>
      </c>
      <c r="N239" s="16" t="s">
        <v>73</v>
      </c>
      <c r="O239" s="16" t="s">
        <v>64</v>
      </c>
      <c r="P239" s="19" t="str">
        <f t="shared" si="61"/>
        <v>CB1 15/16</v>
      </c>
      <c r="Q239" s="20">
        <f t="shared" si="62"/>
        <v>135.54178751664386</v>
      </c>
      <c r="R239" s="19">
        <v>122.6</v>
      </c>
      <c r="S239" s="19" t="e">
        <v>#N/A</v>
      </c>
      <c r="T239" s="19" t="e">
        <f t="shared" si="63"/>
        <v>#N/A</v>
      </c>
      <c r="U239" s="22" t="e">
        <f t="shared" si="64"/>
        <v>#N/A</v>
      </c>
      <c r="V239" s="22" t="str">
        <f t="shared" si="65"/>
        <v>NY</v>
      </c>
      <c r="W239" s="22" t="e">
        <f t="shared" si="66"/>
        <v>#VALUE!</v>
      </c>
      <c r="X239" s="19" t="str">
        <f t="shared" si="67"/>
        <v>CB115/16GS.8267</v>
      </c>
      <c r="Y239" s="19" t="str">
        <f t="shared" si="68"/>
        <v>GS.8267</v>
      </c>
      <c r="Z239" s="19" t="e">
        <v>#VALUE!</v>
      </c>
      <c r="AA239" s="19" t="e">
        <f t="shared" si="69"/>
        <v>#VALUE!</v>
      </c>
      <c r="AB239" s="22" t="e">
        <f t="shared" si="70"/>
        <v>#N/A</v>
      </c>
      <c r="AC239" s="23" t="e">
        <v>#VALUE!</v>
      </c>
      <c r="AD239" s="23" t="e">
        <f t="shared" si="71"/>
        <v>#VALUE!</v>
      </c>
      <c r="AE239" s="24" t="e">
        <f t="shared" si="72"/>
        <v>#N/A</v>
      </c>
      <c r="AF239" s="24" t="e">
        <v>#N/A</v>
      </c>
      <c r="AG239" s="24" t="e">
        <f t="shared" si="73"/>
        <v>#N/A</v>
      </c>
      <c r="AH239" s="24" t="e">
        <f t="shared" si="74"/>
        <v>#N/A</v>
      </c>
      <c r="AI239" s="25" t="e">
        <f t="shared" si="75"/>
        <v>#VALUE!</v>
      </c>
      <c r="AJ239" s="25" t="e">
        <f t="shared" si="76"/>
        <v>#VALUE!</v>
      </c>
      <c r="AK239" s="25" t="e">
        <f t="shared" si="77"/>
        <v>#VALUE!</v>
      </c>
      <c r="AL239" s="12">
        <v>24.933929308878906</v>
      </c>
      <c r="AM239" s="12">
        <v>0</v>
      </c>
      <c r="AN239" s="26">
        <v>3.2766000000000002</v>
      </c>
      <c r="AO239" s="125">
        <f t="shared" si="78"/>
        <v>5.8232933601610672E-2</v>
      </c>
      <c r="AP239" s="126"/>
      <c r="AQ239" s="16">
        <v>0</v>
      </c>
      <c r="AT239" s="28">
        <v>0</v>
      </c>
      <c r="AU239" s="28">
        <v>0</v>
      </c>
      <c r="AW239" s="44" t="e">
        <f t="shared" si="79"/>
        <v>#VALUE!</v>
      </c>
    </row>
    <row r="240" spans="1:49" s="28" customFormat="1" hidden="1" x14ac:dyDescent="0.2">
      <c r="A240" s="16">
        <f>ROW()</f>
        <v>240</v>
      </c>
      <c r="B240" s="16" t="s">
        <v>297</v>
      </c>
      <c r="C240" s="16">
        <v>238</v>
      </c>
      <c r="D240" s="122">
        <v>1.391244989003364</v>
      </c>
      <c r="E240" s="123">
        <v>6.5206014881979746E-2</v>
      </c>
      <c r="F240" s="122">
        <f t="shared" si="60"/>
        <v>1.4564510038853438</v>
      </c>
      <c r="G240" s="122"/>
      <c r="H240" s="101" t="s">
        <v>4</v>
      </c>
      <c r="I240" s="16">
        <v>1</v>
      </c>
      <c r="J240" s="16" t="s">
        <v>192</v>
      </c>
      <c r="K240" s="124">
        <v>42850</v>
      </c>
      <c r="L240" s="16" t="s">
        <v>56</v>
      </c>
      <c r="M240" s="16" t="s">
        <v>171</v>
      </c>
      <c r="N240" s="16" t="s">
        <v>73</v>
      </c>
      <c r="O240" s="16" t="s">
        <v>64</v>
      </c>
      <c r="P240" s="19" t="str">
        <f t="shared" si="61"/>
        <v>CB1 15/16</v>
      </c>
      <c r="Q240" s="20">
        <f t="shared" si="62"/>
        <v>145.64510038853439</v>
      </c>
      <c r="R240" s="19">
        <v>122.6</v>
      </c>
      <c r="S240" s="19" t="e">
        <v>#N/A</v>
      </c>
      <c r="T240" s="19" t="e">
        <f t="shared" si="63"/>
        <v>#N/A</v>
      </c>
      <c r="U240" s="22" t="e">
        <f t="shared" si="64"/>
        <v>#N/A</v>
      </c>
      <c r="V240" s="22" t="str">
        <f t="shared" si="65"/>
        <v>NY</v>
      </c>
      <c r="W240" s="22" t="e">
        <f t="shared" si="66"/>
        <v>#VALUE!</v>
      </c>
      <c r="X240" s="19" t="str">
        <f t="shared" si="67"/>
        <v>CB115/16GS.8279</v>
      </c>
      <c r="Y240" s="19" t="str">
        <f t="shared" si="68"/>
        <v>GS.8279</v>
      </c>
      <c r="Z240" s="19" t="e">
        <v>#VALUE!</v>
      </c>
      <c r="AA240" s="19" t="e">
        <f t="shared" si="69"/>
        <v>#VALUE!</v>
      </c>
      <c r="AB240" s="22" t="e">
        <f t="shared" si="70"/>
        <v>#N/A</v>
      </c>
      <c r="AC240" s="23" t="e">
        <v>#VALUE!</v>
      </c>
      <c r="AD240" s="23" t="e">
        <f t="shared" si="71"/>
        <v>#VALUE!</v>
      </c>
      <c r="AE240" s="24" t="e">
        <f t="shared" si="72"/>
        <v>#N/A</v>
      </c>
      <c r="AF240" s="24" t="e">
        <v>#N/A</v>
      </c>
      <c r="AG240" s="24" t="e">
        <f t="shared" si="73"/>
        <v>#N/A</v>
      </c>
      <c r="AH240" s="24" t="e">
        <f t="shared" si="74"/>
        <v>#N/A</v>
      </c>
      <c r="AI240" s="25" t="e">
        <f t="shared" si="75"/>
        <v>#VALUE!</v>
      </c>
      <c r="AJ240" s="25" t="e">
        <f t="shared" si="76"/>
        <v>#VALUE!</v>
      </c>
      <c r="AK240" s="25" t="e">
        <f t="shared" si="77"/>
        <v>#VALUE!</v>
      </c>
      <c r="AL240" s="12">
        <v>27.525641857635371</v>
      </c>
      <c r="AM240" s="12">
        <v>0</v>
      </c>
      <c r="AN240" s="26">
        <v>3.2766000000000002</v>
      </c>
      <c r="AO240" s="125">
        <f t="shared" si="78"/>
        <v>6.4285851410776584E-2</v>
      </c>
      <c r="AP240" s="126"/>
      <c r="AQ240" s="16">
        <v>0</v>
      </c>
      <c r="AT240" s="28">
        <v>0</v>
      </c>
      <c r="AU240" s="28">
        <v>0</v>
      </c>
      <c r="AW240" s="44" t="e">
        <f t="shared" si="79"/>
        <v>#VALUE!</v>
      </c>
    </row>
    <row r="241" spans="1:49" s="28" customFormat="1" hidden="1" x14ac:dyDescent="0.2">
      <c r="A241" s="16">
        <f>ROW()</f>
        <v>241</v>
      </c>
      <c r="B241" s="16" t="s">
        <v>276</v>
      </c>
      <c r="C241" s="16">
        <v>2260</v>
      </c>
      <c r="D241" s="122">
        <v>1.2724482941990929</v>
      </c>
      <c r="E241" s="123">
        <v>5.0481663037025316E-2</v>
      </c>
      <c r="F241" s="122">
        <f t="shared" si="60"/>
        <v>1.3229299572361182</v>
      </c>
      <c r="G241" s="122"/>
      <c r="H241" s="101" t="s">
        <v>4</v>
      </c>
      <c r="I241" s="16">
        <v>1</v>
      </c>
      <c r="J241" s="16" t="s">
        <v>225</v>
      </c>
      <c r="K241" s="124">
        <v>42815</v>
      </c>
      <c r="L241" s="16" t="s">
        <v>56</v>
      </c>
      <c r="M241" s="16" t="s">
        <v>171</v>
      </c>
      <c r="N241" s="16" t="s">
        <v>73</v>
      </c>
      <c r="O241" s="16" t="s">
        <v>64</v>
      </c>
      <c r="P241" s="19" t="str">
        <f t="shared" si="61"/>
        <v>CB1 15/16</v>
      </c>
      <c r="Q241" s="20">
        <f t="shared" si="62"/>
        <v>132.29299572361182</v>
      </c>
      <c r="R241" s="19">
        <v>122.6</v>
      </c>
      <c r="S241" s="19" t="e">
        <v>#N/A</v>
      </c>
      <c r="T241" s="19" t="e">
        <f t="shared" si="63"/>
        <v>#N/A</v>
      </c>
      <c r="U241" s="22" t="e">
        <f t="shared" si="64"/>
        <v>#N/A</v>
      </c>
      <c r="V241" s="22" t="str">
        <f t="shared" si="65"/>
        <v>NY</v>
      </c>
      <c r="W241" s="22" t="e">
        <f t="shared" si="66"/>
        <v>#VALUE!</v>
      </c>
      <c r="X241" s="19" t="str">
        <f t="shared" si="67"/>
        <v>CB115/16GS.8284</v>
      </c>
      <c r="Y241" s="19" t="str">
        <f t="shared" si="68"/>
        <v>GS.8284</v>
      </c>
      <c r="Z241" s="19" t="e">
        <v>#VALUE!</v>
      </c>
      <c r="AA241" s="19" t="e">
        <f t="shared" si="69"/>
        <v>#VALUE!</v>
      </c>
      <c r="AB241" s="22" t="e">
        <f t="shared" si="70"/>
        <v>#N/A</v>
      </c>
      <c r="AC241" s="23" t="e">
        <v>#VALUE!</v>
      </c>
      <c r="AD241" s="23" t="e">
        <f t="shared" si="71"/>
        <v>#VALUE!</v>
      </c>
      <c r="AE241" s="24" t="e">
        <f t="shared" si="72"/>
        <v>#N/A</v>
      </c>
      <c r="AF241" s="24" t="e">
        <v>#N/A</v>
      </c>
      <c r="AG241" s="24" t="e">
        <f t="shared" si="73"/>
        <v>#N/A</v>
      </c>
      <c r="AH241" s="24" t="e">
        <f t="shared" si="74"/>
        <v>#N/A</v>
      </c>
      <c r="AI241" s="25" t="e">
        <f t="shared" si="75"/>
        <v>#VALUE!</v>
      </c>
      <c r="AJ241" s="25" t="e">
        <f t="shared" si="76"/>
        <v>#VALUE!</v>
      </c>
      <c r="AK241" s="25" t="e">
        <f t="shared" si="77"/>
        <v>#VALUE!</v>
      </c>
      <c r="AL241" s="12">
        <v>21.310000000000002</v>
      </c>
      <c r="AM241" s="12">
        <v>0</v>
      </c>
      <c r="AN241" s="26">
        <v>3.2766000000000002</v>
      </c>
      <c r="AO241" s="125">
        <f t="shared" si="78"/>
        <v>4.9769284242272512E-2</v>
      </c>
      <c r="AP241" s="126"/>
      <c r="AQ241" s="16">
        <v>0</v>
      </c>
      <c r="AT241" s="28">
        <v>0</v>
      </c>
      <c r="AU241" s="28">
        <v>0</v>
      </c>
      <c r="AW241" s="44" t="e">
        <f t="shared" si="79"/>
        <v>#VALUE!</v>
      </c>
    </row>
    <row r="242" spans="1:49" s="28" customFormat="1" hidden="1" x14ac:dyDescent="0.2">
      <c r="A242" s="16">
        <f>ROW()</f>
        <v>242</v>
      </c>
      <c r="B242" s="16" t="s">
        <v>277</v>
      </c>
      <c r="C242" s="16">
        <v>2617</v>
      </c>
      <c r="D242" s="122">
        <v>1.2642372247487206</v>
      </c>
      <c r="E242" s="123">
        <v>5.0481663037025316E-2</v>
      </c>
      <c r="F242" s="122">
        <f t="shared" si="60"/>
        <v>1.3147188877857459</v>
      </c>
      <c r="G242" s="122"/>
      <c r="H242" s="101" t="s">
        <v>4</v>
      </c>
      <c r="I242" s="16">
        <v>1</v>
      </c>
      <c r="J242" s="16" t="s">
        <v>225</v>
      </c>
      <c r="K242" s="124">
        <v>42781</v>
      </c>
      <c r="L242" s="16" t="s">
        <v>56</v>
      </c>
      <c r="M242" s="16" t="s">
        <v>171</v>
      </c>
      <c r="N242" s="16" t="s">
        <v>73</v>
      </c>
      <c r="O242" s="16" t="s">
        <v>64</v>
      </c>
      <c r="P242" s="19" t="str">
        <f t="shared" si="61"/>
        <v>CB1 15/16</v>
      </c>
      <c r="Q242" s="20">
        <f t="shared" si="62"/>
        <v>131.47188877857459</v>
      </c>
      <c r="R242" s="19">
        <v>122.6</v>
      </c>
      <c r="S242" s="19" t="e">
        <v>#N/A</v>
      </c>
      <c r="T242" s="19" t="e">
        <f t="shared" si="63"/>
        <v>#N/A</v>
      </c>
      <c r="U242" s="22" t="e">
        <f t="shared" si="64"/>
        <v>#N/A</v>
      </c>
      <c r="V242" s="22" t="str">
        <f t="shared" si="65"/>
        <v>NY</v>
      </c>
      <c r="W242" s="22" t="e">
        <f t="shared" si="66"/>
        <v>#VALUE!</v>
      </c>
      <c r="X242" s="19" t="str">
        <f t="shared" si="67"/>
        <v>CB115/16GS.8286</v>
      </c>
      <c r="Y242" s="19" t="str">
        <f t="shared" si="68"/>
        <v>GS.8286</v>
      </c>
      <c r="Z242" s="19" t="e">
        <v>#VALUE!</v>
      </c>
      <c r="AA242" s="19" t="e">
        <f t="shared" si="69"/>
        <v>#VALUE!</v>
      </c>
      <c r="AB242" s="22" t="e">
        <f t="shared" si="70"/>
        <v>#N/A</v>
      </c>
      <c r="AC242" s="23" t="e">
        <v>#VALUE!</v>
      </c>
      <c r="AD242" s="23" t="e">
        <f t="shared" si="71"/>
        <v>#VALUE!</v>
      </c>
      <c r="AE242" s="24" t="e">
        <f t="shared" si="72"/>
        <v>#N/A</v>
      </c>
      <c r="AF242" s="24" t="e">
        <v>#N/A</v>
      </c>
      <c r="AG242" s="24" t="e">
        <f t="shared" si="73"/>
        <v>#N/A</v>
      </c>
      <c r="AH242" s="24" t="e">
        <f t="shared" si="74"/>
        <v>#N/A</v>
      </c>
      <c r="AI242" s="25" t="e">
        <f t="shared" si="75"/>
        <v>#VALUE!</v>
      </c>
      <c r="AJ242" s="25" t="e">
        <f t="shared" si="76"/>
        <v>#VALUE!</v>
      </c>
      <c r="AK242" s="25" t="e">
        <f t="shared" si="77"/>
        <v>#VALUE!</v>
      </c>
      <c r="AL242" s="12">
        <v>21.310000000000002</v>
      </c>
      <c r="AM242" s="12">
        <v>0</v>
      </c>
      <c r="AN242" s="26">
        <v>3.2766000000000002</v>
      </c>
      <c r="AO242" s="125">
        <f t="shared" si="78"/>
        <v>4.9769284242272512E-2</v>
      </c>
      <c r="AP242" s="126"/>
      <c r="AQ242" s="16">
        <v>0</v>
      </c>
      <c r="AT242" s="28">
        <v>0</v>
      </c>
      <c r="AU242" s="28">
        <v>0</v>
      </c>
      <c r="AW242" s="44" t="e">
        <f t="shared" si="79"/>
        <v>#VALUE!</v>
      </c>
    </row>
    <row r="243" spans="1:49" s="28" customFormat="1" hidden="1" x14ac:dyDescent="0.2">
      <c r="A243" s="16">
        <f>ROW()</f>
        <v>243</v>
      </c>
      <c r="B243" s="16" t="s">
        <v>278</v>
      </c>
      <c r="C243" s="16">
        <v>2397</v>
      </c>
      <c r="D243" s="122">
        <v>1.2715173911658484</v>
      </c>
      <c r="E243" s="123">
        <v>5.1183580397876481E-2</v>
      </c>
      <c r="F243" s="122">
        <f t="shared" si="60"/>
        <v>1.3227009715637248</v>
      </c>
      <c r="G243" s="122"/>
      <c r="H243" s="101" t="s">
        <v>4</v>
      </c>
      <c r="I243" s="16">
        <v>1</v>
      </c>
      <c r="J243" s="16" t="s">
        <v>225</v>
      </c>
      <c r="K243" s="124">
        <v>42814</v>
      </c>
      <c r="L243" s="16" t="s">
        <v>56</v>
      </c>
      <c r="M243" s="16" t="s">
        <v>171</v>
      </c>
      <c r="N243" s="16" t="s">
        <v>73</v>
      </c>
      <c r="O243" s="16" t="s">
        <v>64</v>
      </c>
      <c r="P243" s="19" t="str">
        <f t="shared" si="61"/>
        <v>CB1 15/16</v>
      </c>
      <c r="Q243" s="20">
        <f t="shared" si="62"/>
        <v>132.27009715637249</v>
      </c>
      <c r="R243" s="19">
        <v>122.6</v>
      </c>
      <c r="S243" s="19" t="e">
        <v>#N/A</v>
      </c>
      <c r="T243" s="19" t="e">
        <f t="shared" si="63"/>
        <v>#N/A</v>
      </c>
      <c r="U243" s="22" t="e">
        <f t="shared" si="64"/>
        <v>#N/A</v>
      </c>
      <c r="V243" s="22" t="str">
        <f t="shared" si="65"/>
        <v>NY</v>
      </c>
      <c r="W243" s="22" t="e">
        <f t="shared" si="66"/>
        <v>#VALUE!</v>
      </c>
      <c r="X243" s="19" t="str">
        <f t="shared" si="67"/>
        <v>CB115/16GS.8287</v>
      </c>
      <c r="Y243" s="19" t="str">
        <f t="shared" si="68"/>
        <v>GS.8287</v>
      </c>
      <c r="Z243" s="19" t="e">
        <v>#VALUE!</v>
      </c>
      <c r="AA243" s="19" t="e">
        <f t="shared" si="69"/>
        <v>#VALUE!</v>
      </c>
      <c r="AB243" s="22" t="e">
        <f t="shared" si="70"/>
        <v>#N/A</v>
      </c>
      <c r="AC243" s="23" t="e">
        <v>#VALUE!</v>
      </c>
      <c r="AD243" s="23" t="e">
        <f t="shared" si="71"/>
        <v>#VALUE!</v>
      </c>
      <c r="AE243" s="24" t="e">
        <f t="shared" si="72"/>
        <v>#N/A</v>
      </c>
      <c r="AF243" s="24" t="e">
        <v>#N/A</v>
      </c>
      <c r="AG243" s="24" t="e">
        <f t="shared" si="73"/>
        <v>#N/A</v>
      </c>
      <c r="AH243" s="24" t="e">
        <f t="shared" si="74"/>
        <v>#N/A</v>
      </c>
      <c r="AI243" s="25" t="e">
        <f t="shared" si="75"/>
        <v>#VALUE!</v>
      </c>
      <c r="AJ243" s="25" t="e">
        <f t="shared" si="76"/>
        <v>#VALUE!</v>
      </c>
      <c r="AK243" s="25" t="e">
        <f t="shared" si="77"/>
        <v>#VALUE!</v>
      </c>
      <c r="AL243" s="12">
        <v>21.606302816901412</v>
      </c>
      <c r="AM243" s="12">
        <v>0</v>
      </c>
      <c r="AN243" s="26">
        <v>3.2766000000000002</v>
      </c>
      <c r="AO243" s="125">
        <f t="shared" si="78"/>
        <v>5.0461296401641459E-2</v>
      </c>
      <c r="AP243" s="126"/>
      <c r="AQ243" s="16">
        <v>0</v>
      </c>
      <c r="AT243" s="28">
        <v>0</v>
      </c>
      <c r="AU243" s="28">
        <v>0</v>
      </c>
      <c r="AW243" s="44" t="e">
        <f t="shared" si="79"/>
        <v>#VALUE!</v>
      </c>
    </row>
    <row r="244" spans="1:49" s="28" customFormat="1" hidden="1" x14ac:dyDescent="0.2">
      <c r="A244" s="16">
        <f>ROW()</f>
        <v>244</v>
      </c>
      <c r="B244" s="16" t="s">
        <v>298</v>
      </c>
      <c r="C244" s="16">
        <v>71</v>
      </c>
      <c r="D244" s="122">
        <v>1.3812295962276682</v>
      </c>
      <c r="E244" s="123">
        <v>5.8908110453387327E-2</v>
      </c>
      <c r="F244" s="122">
        <f t="shared" si="60"/>
        <v>1.4401377066810555</v>
      </c>
      <c r="G244" s="122"/>
      <c r="H244" s="101" t="s">
        <v>4</v>
      </c>
      <c r="I244" s="16">
        <v>1</v>
      </c>
      <c r="J244" s="16" t="s">
        <v>192</v>
      </c>
      <c r="K244" s="124">
        <v>42857</v>
      </c>
      <c r="L244" s="16" t="s">
        <v>56</v>
      </c>
      <c r="M244" s="16" t="s">
        <v>171</v>
      </c>
      <c r="N244" s="16" t="s">
        <v>73</v>
      </c>
      <c r="O244" s="16" t="s">
        <v>64</v>
      </c>
      <c r="P244" s="19" t="str">
        <f t="shared" si="61"/>
        <v>CB1 15/16</v>
      </c>
      <c r="Q244" s="20">
        <f t="shared" si="62"/>
        <v>144.01377066810554</v>
      </c>
      <c r="R244" s="19">
        <v>122.6</v>
      </c>
      <c r="S244" s="19" t="e">
        <v>#N/A</v>
      </c>
      <c r="T244" s="19" t="e">
        <f t="shared" si="63"/>
        <v>#N/A</v>
      </c>
      <c r="U244" s="22" t="e">
        <f t="shared" si="64"/>
        <v>#N/A</v>
      </c>
      <c r="V244" s="22" t="str">
        <f t="shared" si="65"/>
        <v>NY</v>
      </c>
      <c r="W244" s="22" t="e">
        <f t="shared" si="66"/>
        <v>#VALUE!</v>
      </c>
      <c r="X244" s="19" t="str">
        <f t="shared" si="67"/>
        <v>CB115/16GS.8324</v>
      </c>
      <c r="Y244" s="19" t="str">
        <f t="shared" si="68"/>
        <v>GS.8324</v>
      </c>
      <c r="Z244" s="19" t="e">
        <v>#VALUE!</v>
      </c>
      <c r="AA244" s="19" t="e">
        <f t="shared" si="69"/>
        <v>#VALUE!</v>
      </c>
      <c r="AB244" s="22" t="e">
        <f t="shared" si="70"/>
        <v>#N/A</v>
      </c>
      <c r="AC244" s="23" t="e">
        <v>#VALUE!</v>
      </c>
      <c r="AD244" s="23" t="e">
        <f t="shared" si="71"/>
        <v>#VALUE!</v>
      </c>
      <c r="AE244" s="24" t="e">
        <f t="shared" si="72"/>
        <v>#N/A</v>
      </c>
      <c r="AF244" s="24" t="e">
        <v>#N/A</v>
      </c>
      <c r="AG244" s="24" t="e">
        <f t="shared" si="73"/>
        <v>#N/A</v>
      </c>
      <c r="AH244" s="24" t="e">
        <f t="shared" si="74"/>
        <v>#N/A</v>
      </c>
      <c r="AI244" s="25" t="e">
        <f t="shared" si="75"/>
        <v>#VALUE!</v>
      </c>
      <c r="AJ244" s="25" t="e">
        <f t="shared" si="76"/>
        <v>#VALUE!</v>
      </c>
      <c r="AK244" s="25" t="e">
        <f t="shared" si="77"/>
        <v>#VALUE!</v>
      </c>
      <c r="AL244" s="12">
        <v>24.867085556214192</v>
      </c>
      <c r="AM244" s="12">
        <v>0</v>
      </c>
      <c r="AN244" s="26">
        <v>3.2766000000000002</v>
      </c>
      <c r="AO244" s="125">
        <f t="shared" si="78"/>
        <v>5.8076820709719999E-2</v>
      </c>
      <c r="AP244" s="126"/>
      <c r="AQ244" s="16">
        <v>0</v>
      </c>
      <c r="AT244" s="28">
        <v>0</v>
      </c>
      <c r="AU244" s="28">
        <v>0</v>
      </c>
      <c r="AW244" s="44" t="e">
        <f t="shared" si="79"/>
        <v>#VALUE!</v>
      </c>
    </row>
    <row r="245" spans="1:49" s="28" customFormat="1" hidden="1" x14ac:dyDescent="0.2">
      <c r="A245" s="16">
        <f>ROW()</f>
        <v>245</v>
      </c>
      <c r="B245" s="16" t="s">
        <v>280</v>
      </c>
      <c r="C245" s="16">
        <v>194</v>
      </c>
      <c r="D245" s="122">
        <v>1.5422807128611418</v>
      </c>
      <c r="E245" s="123">
        <v>5.8455840036086039E-2</v>
      </c>
      <c r="F245" s="122">
        <f t="shared" si="60"/>
        <v>1.6007365528972277</v>
      </c>
      <c r="G245" s="122"/>
      <c r="H245" s="101" t="s">
        <v>4</v>
      </c>
      <c r="I245" s="16">
        <v>1</v>
      </c>
      <c r="J245" s="16" t="s">
        <v>192</v>
      </c>
      <c r="K245" s="124">
        <v>42872</v>
      </c>
      <c r="L245" s="16" t="s">
        <v>56</v>
      </c>
      <c r="M245" s="16" t="s">
        <v>171</v>
      </c>
      <c r="N245" s="16" t="s">
        <v>73</v>
      </c>
      <c r="O245" s="16" t="s">
        <v>64</v>
      </c>
      <c r="P245" s="19" t="str">
        <f t="shared" si="61"/>
        <v>CB1 15/16</v>
      </c>
      <c r="Q245" s="20">
        <f t="shared" si="62"/>
        <v>160.07365528972278</v>
      </c>
      <c r="R245" s="19">
        <v>122.6</v>
      </c>
      <c r="S245" s="19" t="e">
        <v>#N/A</v>
      </c>
      <c r="T245" s="19" t="e">
        <f t="shared" si="63"/>
        <v>#N/A</v>
      </c>
      <c r="U245" s="22" t="e">
        <f t="shared" si="64"/>
        <v>#N/A</v>
      </c>
      <c r="V245" s="22" t="str">
        <f t="shared" si="65"/>
        <v>NY</v>
      </c>
      <c r="W245" s="22" t="e">
        <f t="shared" si="66"/>
        <v>#VALUE!</v>
      </c>
      <c r="X245" s="19" t="str">
        <f t="shared" si="67"/>
        <v>CB115/16GS.8325</v>
      </c>
      <c r="Y245" s="19" t="str">
        <f t="shared" si="68"/>
        <v>GS.8325</v>
      </c>
      <c r="Z245" s="19" t="e">
        <v>#VALUE!</v>
      </c>
      <c r="AA245" s="19" t="e">
        <f t="shared" si="69"/>
        <v>#VALUE!</v>
      </c>
      <c r="AB245" s="22" t="e">
        <f t="shared" si="70"/>
        <v>#N/A</v>
      </c>
      <c r="AC245" s="23" t="e">
        <v>#VALUE!</v>
      </c>
      <c r="AD245" s="23" t="e">
        <f t="shared" si="71"/>
        <v>#VALUE!</v>
      </c>
      <c r="AE245" s="24" t="e">
        <f t="shared" si="72"/>
        <v>#N/A</v>
      </c>
      <c r="AF245" s="24" t="e">
        <v>#N/A</v>
      </c>
      <c r="AG245" s="24" t="e">
        <f t="shared" si="73"/>
        <v>#N/A</v>
      </c>
      <c r="AH245" s="24" t="e">
        <f t="shared" si="74"/>
        <v>#N/A</v>
      </c>
      <c r="AI245" s="25" t="e">
        <f t="shared" si="75"/>
        <v>#VALUE!</v>
      </c>
      <c r="AJ245" s="25" t="e">
        <f t="shared" si="76"/>
        <v>#VALUE!</v>
      </c>
      <c r="AK245" s="25" t="e">
        <f t="shared" si="77"/>
        <v>#VALUE!</v>
      </c>
      <c r="AL245" s="12">
        <v>24.676167071899968</v>
      </c>
      <c r="AM245" s="12">
        <v>0</v>
      </c>
      <c r="AN245" s="26">
        <v>3.2766000000000002</v>
      </c>
      <c r="AO245" s="125">
        <f t="shared" si="78"/>
        <v>5.7630932567395342E-2</v>
      </c>
      <c r="AP245" s="126"/>
      <c r="AQ245" s="16">
        <v>0</v>
      </c>
      <c r="AT245" s="28">
        <v>0</v>
      </c>
      <c r="AU245" s="28">
        <v>0</v>
      </c>
      <c r="AW245" s="44" t="e">
        <f t="shared" si="79"/>
        <v>#VALUE!</v>
      </c>
    </row>
    <row r="246" spans="1:49" s="28" customFormat="1" hidden="1" x14ac:dyDescent="0.2">
      <c r="A246" s="16">
        <f>ROW()</f>
        <v>246</v>
      </c>
      <c r="B246" s="16" t="s">
        <v>281</v>
      </c>
      <c r="C246" s="16">
        <v>2098</v>
      </c>
      <c r="D246" s="122">
        <v>1.1132639964088835</v>
      </c>
      <c r="E246" s="123">
        <v>5.0481663037025316E-2</v>
      </c>
      <c r="F246" s="122">
        <f t="shared" si="60"/>
        <v>1.1637456594459088</v>
      </c>
      <c r="G246" s="122"/>
      <c r="H246" s="101" t="s">
        <v>4</v>
      </c>
      <c r="I246" s="16">
        <v>1</v>
      </c>
      <c r="J246" s="16" t="s">
        <v>188</v>
      </c>
      <c r="K246" s="124">
        <v>42821</v>
      </c>
      <c r="L246" s="16" t="s">
        <v>56</v>
      </c>
      <c r="M246" s="16" t="s">
        <v>171</v>
      </c>
      <c r="N246" s="16" t="s">
        <v>73</v>
      </c>
      <c r="O246" s="16" t="s">
        <v>64</v>
      </c>
      <c r="P246" s="19" t="str">
        <f t="shared" si="61"/>
        <v>CB1 15/16</v>
      </c>
      <c r="Q246" s="20">
        <f t="shared" si="62"/>
        <v>116.37456594459088</v>
      </c>
      <c r="R246" s="19">
        <v>122.6</v>
      </c>
      <c r="S246" s="19" t="e">
        <v>#N/A</v>
      </c>
      <c r="T246" s="19" t="e">
        <f t="shared" si="63"/>
        <v>#N/A</v>
      </c>
      <c r="U246" s="22" t="e">
        <f t="shared" si="64"/>
        <v>#N/A</v>
      </c>
      <c r="V246" s="22" t="str">
        <f t="shared" si="65"/>
        <v>NY</v>
      </c>
      <c r="W246" s="22" t="e">
        <f t="shared" si="66"/>
        <v>#VALUE!</v>
      </c>
      <c r="X246" s="19" t="str">
        <f t="shared" si="67"/>
        <v>CB115/16GS.8342</v>
      </c>
      <c r="Y246" s="19" t="str">
        <f t="shared" si="68"/>
        <v>GS.8342</v>
      </c>
      <c r="Z246" s="19" t="e">
        <v>#VALUE!</v>
      </c>
      <c r="AA246" s="19" t="e">
        <f t="shared" si="69"/>
        <v>#VALUE!</v>
      </c>
      <c r="AB246" s="22" t="e">
        <f t="shared" si="70"/>
        <v>#N/A</v>
      </c>
      <c r="AC246" s="23" t="e">
        <v>#VALUE!</v>
      </c>
      <c r="AD246" s="23" t="e">
        <f t="shared" si="71"/>
        <v>#VALUE!</v>
      </c>
      <c r="AE246" s="24" t="e">
        <f t="shared" si="72"/>
        <v>#N/A</v>
      </c>
      <c r="AF246" s="24" t="e">
        <v>#N/A</v>
      </c>
      <c r="AG246" s="24" t="e">
        <f t="shared" si="73"/>
        <v>#N/A</v>
      </c>
      <c r="AH246" s="24" t="e">
        <f t="shared" si="74"/>
        <v>#N/A</v>
      </c>
      <c r="AI246" s="25" t="e">
        <f t="shared" si="75"/>
        <v>#VALUE!</v>
      </c>
      <c r="AJ246" s="25" t="e">
        <f t="shared" si="76"/>
        <v>#VALUE!</v>
      </c>
      <c r="AK246" s="25" t="e">
        <f t="shared" si="77"/>
        <v>#VALUE!</v>
      </c>
      <c r="AL246" s="12">
        <v>21.310000000000002</v>
      </c>
      <c r="AM246" s="12">
        <v>0</v>
      </c>
      <c r="AN246" s="26">
        <v>3.2766000000000002</v>
      </c>
      <c r="AO246" s="125">
        <f t="shared" si="78"/>
        <v>4.9769284242272512E-2</v>
      </c>
      <c r="AP246" s="126"/>
      <c r="AQ246" s="16">
        <v>0</v>
      </c>
      <c r="AT246" s="28">
        <v>0</v>
      </c>
      <c r="AU246" s="28">
        <v>0</v>
      </c>
      <c r="AW246" s="44" t="e">
        <f t="shared" si="79"/>
        <v>#VALUE!</v>
      </c>
    </row>
    <row r="247" spans="1:49" s="28" customFormat="1" hidden="1" x14ac:dyDescent="0.2">
      <c r="A247" s="16">
        <f>ROW()</f>
        <v>247</v>
      </c>
      <c r="B247" s="16" t="s">
        <v>282</v>
      </c>
      <c r="C247" s="16">
        <v>2310</v>
      </c>
      <c r="D247" s="122">
        <v>1.1068443233071101</v>
      </c>
      <c r="E247" s="123">
        <v>5.0481663037025316E-2</v>
      </c>
      <c r="F247" s="122">
        <f t="shared" si="60"/>
        <v>1.1573259863441354</v>
      </c>
      <c r="G247" s="122"/>
      <c r="H247" s="101" t="s">
        <v>4</v>
      </c>
      <c r="I247" s="16">
        <v>1</v>
      </c>
      <c r="J247" s="16" t="s">
        <v>188</v>
      </c>
      <c r="K247" s="124">
        <v>42824</v>
      </c>
      <c r="L247" s="16" t="s">
        <v>56</v>
      </c>
      <c r="M247" s="16" t="s">
        <v>171</v>
      </c>
      <c r="N247" s="16" t="s">
        <v>73</v>
      </c>
      <c r="O247" s="16" t="s">
        <v>64</v>
      </c>
      <c r="P247" s="19" t="str">
        <f t="shared" si="61"/>
        <v>CB1 15/16</v>
      </c>
      <c r="Q247" s="20">
        <f t="shared" si="62"/>
        <v>115.73259863441353</v>
      </c>
      <c r="R247" s="19">
        <v>122.6</v>
      </c>
      <c r="S247" s="19" t="e">
        <v>#N/A</v>
      </c>
      <c r="T247" s="19" t="e">
        <f t="shared" si="63"/>
        <v>#N/A</v>
      </c>
      <c r="U247" s="22" t="e">
        <f t="shared" si="64"/>
        <v>#N/A</v>
      </c>
      <c r="V247" s="22" t="str">
        <f t="shared" si="65"/>
        <v>NY</v>
      </c>
      <c r="W247" s="22" t="e">
        <f t="shared" si="66"/>
        <v>#VALUE!</v>
      </c>
      <c r="X247" s="19" t="str">
        <f t="shared" si="67"/>
        <v>CB115/16GS.8343</v>
      </c>
      <c r="Y247" s="19" t="str">
        <f t="shared" si="68"/>
        <v>GS.8343</v>
      </c>
      <c r="Z247" s="19" t="e">
        <v>#VALUE!</v>
      </c>
      <c r="AA247" s="19" t="e">
        <f t="shared" si="69"/>
        <v>#VALUE!</v>
      </c>
      <c r="AB247" s="22" t="e">
        <f t="shared" si="70"/>
        <v>#N/A</v>
      </c>
      <c r="AC247" s="23" t="e">
        <v>#VALUE!</v>
      </c>
      <c r="AD247" s="23" t="e">
        <f t="shared" si="71"/>
        <v>#VALUE!</v>
      </c>
      <c r="AE247" s="24" t="e">
        <f t="shared" si="72"/>
        <v>#N/A</v>
      </c>
      <c r="AF247" s="24" t="e">
        <v>#N/A</v>
      </c>
      <c r="AG247" s="24" t="e">
        <f t="shared" si="73"/>
        <v>#N/A</v>
      </c>
      <c r="AH247" s="24" t="e">
        <f t="shared" si="74"/>
        <v>#N/A</v>
      </c>
      <c r="AI247" s="25" t="e">
        <f t="shared" si="75"/>
        <v>#VALUE!</v>
      </c>
      <c r="AJ247" s="25" t="e">
        <f t="shared" si="76"/>
        <v>#VALUE!</v>
      </c>
      <c r="AK247" s="25" t="e">
        <f t="shared" si="77"/>
        <v>#VALUE!</v>
      </c>
      <c r="AL247" s="12">
        <v>21.310000000000002</v>
      </c>
      <c r="AM247" s="12">
        <v>0</v>
      </c>
      <c r="AN247" s="26">
        <v>3.2766000000000002</v>
      </c>
      <c r="AO247" s="125">
        <f t="shared" si="78"/>
        <v>4.9769284242272512E-2</v>
      </c>
      <c r="AP247" s="126"/>
      <c r="AQ247" s="16">
        <v>0</v>
      </c>
      <c r="AT247" s="28">
        <v>0</v>
      </c>
      <c r="AU247" s="28">
        <v>0</v>
      </c>
      <c r="AW247" s="44" t="e">
        <f t="shared" si="79"/>
        <v>#VALUE!</v>
      </c>
    </row>
    <row r="248" spans="1:49" s="28" customFormat="1" hidden="1" x14ac:dyDescent="0.2">
      <c r="A248" s="16">
        <f>ROW()</f>
        <v>248</v>
      </c>
      <c r="B248" s="16" t="s">
        <v>299</v>
      </c>
      <c r="C248" s="16">
        <v>416</v>
      </c>
      <c r="D248" s="122">
        <v>1.4250785784895477</v>
      </c>
      <c r="E248" s="123">
        <v>5.7807255912628801E-2</v>
      </c>
      <c r="F248" s="122">
        <f t="shared" si="60"/>
        <v>1.4828858344021765</v>
      </c>
      <c r="G248" s="122"/>
      <c r="H248" s="101" t="s">
        <v>4</v>
      </c>
      <c r="I248" s="16">
        <v>1</v>
      </c>
      <c r="J248" s="16" t="s">
        <v>225</v>
      </c>
      <c r="K248" s="124">
        <v>42368</v>
      </c>
      <c r="L248" s="16" t="s">
        <v>69</v>
      </c>
      <c r="M248" s="16" t="s">
        <v>61</v>
      </c>
      <c r="N248" s="16" t="s">
        <v>73</v>
      </c>
      <c r="O248" s="16" t="s">
        <v>59</v>
      </c>
      <c r="P248" s="19" t="str">
        <f t="shared" si="61"/>
        <v>CB1 14/16</v>
      </c>
      <c r="Q248" s="20">
        <f t="shared" si="62"/>
        <v>148.28858344021765</v>
      </c>
      <c r="R248" s="19">
        <v>122.6</v>
      </c>
      <c r="S248" s="19">
        <v>-16</v>
      </c>
      <c r="T248" s="19">
        <f t="shared" si="63"/>
        <v>106.6</v>
      </c>
      <c r="U248" s="22" t="e">
        <f t="shared" si="64"/>
        <v>#VALUE!</v>
      </c>
      <c r="V248" s="22" t="str">
        <f t="shared" si="65"/>
        <v>NY</v>
      </c>
      <c r="W248" s="22" t="e">
        <f t="shared" si="66"/>
        <v>#VALUE!</v>
      </c>
      <c r="X248" s="19" t="str">
        <f t="shared" si="67"/>
        <v>CB114/16GS.6717</v>
      </c>
      <c r="Y248" s="19" t="str">
        <f t="shared" si="68"/>
        <v>GS.6717</v>
      </c>
      <c r="Z248" s="19" t="e">
        <v>#VALUE!</v>
      </c>
      <c r="AA248" s="19" t="e">
        <f t="shared" si="69"/>
        <v>#VALUE!</v>
      </c>
      <c r="AB248" s="22" t="e">
        <f t="shared" si="70"/>
        <v>#VALUE!</v>
      </c>
      <c r="AC248" s="23" t="e">
        <v>#VALUE!</v>
      </c>
      <c r="AD248" s="23" t="e">
        <f t="shared" si="71"/>
        <v>#VALUE!</v>
      </c>
      <c r="AE248" s="24" t="e">
        <f t="shared" si="72"/>
        <v>#VALUE!</v>
      </c>
      <c r="AF248" s="24">
        <v>108.35</v>
      </c>
      <c r="AG248" s="24" t="e">
        <f t="shared" si="73"/>
        <v>#VALUE!</v>
      </c>
      <c r="AH248" s="24" t="e">
        <f t="shared" si="74"/>
        <v>#VALUE!</v>
      </c>
      <c r="AI248" s="25" t="e">
        <f t="shared" si="75"/>
        <v>#VALUE!</v>
      </c>
      <c r="AJ248" s="25" t="e">
        <f t="shared" si="76"/>
        <v>#VALUE!</v>
      </c>
      <c r="AK248" s="25" t="e">
        <f t="shared" si="77"/>
        <v>#VALUE!</v>
      </c>
      <c r="AL248" s="12">
        <v>24.402378000000002</v>
      </c>
      <c r="AM248" s="12">
        <v>0</v>
      </c>
      <c r="AN248" s="26">
        <v>3.2766000000000002</v>
      </c>
      <c r="AO248" s="125">
        <f t="shared" si="78"/>
        <v>5.6991501026249523E-2</v>
      </c>
      <c r="AP248" s="126"/>
      <c r="AQ248" s="16">
        <v>0</v>
      </c>
      <c r="AT248" s="28">
        <v>0</v>
      </c>
      <c r="AU248" s="28">
        <v>0</v>
      </c>
      <c r="AW248" s="44" t="e">
        <f t="shared" si="79"/>
        <v>#VALUE!</v>
      </c>
    </row>
    <row r="249" spans="1:49" s="28" customFormat="1" hidden="1" x14ac:dyDescent="0.2">
      <c r="A249" s="16">
        <f>ROW()</f>
        <v>249</v>
      </c>
      <c r="B249" s="16" t="s">
        <v>300</v>
      </c>
      <c r="C249" s="16">
        <v>584</v>
      </c>
      <c r="D249" s="122">
        <v>1.3457400080698954</v>
      </c>
      <c r="E249" s="123">
        <v>5.720938620730439E-2</v>
      </c>
      <c r="F249" s="122">
        <f t="shared" si="60"/>
        <v>1.4029493942771998</v>
      </c>
      <c r="G249" s="122"/>
      <c r="H249" s="101" t="s">
        <v>4</v>
      </c>
      <c r="I249" s="16">
        <v>1</v>
      </c>
      <c r="J249" s="16" t="s">
        <v>225</v>
      </c>
      <c r="K249" s="124">
        <v>42368</v>
      </c>
      <c r="L249" s="16" t="s">
        <v>69</v>
      </c>
      <c r="M249" s="16" t="s">
        <v>61</v>
      </c>
      <c r="N249" s="16" t="s">
        <v>73</v>
      </c>
      <c r="O249" s="16" t="s">
        <v>59</v>
      </c>
      <c r="P249" s="19" t="str">
        <f t="shared" si="61"/>
        <v>CB1 14/16</v>
      </c>
      <c r="Q249" s="20">
        <f t="shared" si="62"/>
        <v>140.29493942771998</v>
      </c>
      <c r="R249" s="19">
        <v>122.6</v>
      </c>
      <c r="S249" s="19">
        <v>-16</v>
      </c>
      <c r="T249" s="19">
        <f t="shared" si="63"/>
        <v>106.6</v>
      </c>
      <c r="U249" s="22" t="e">
        <f t="shared" si="64"/>
        <v>#VALUE!</v>
      </c>
      <c r="V249" s="22" t="str">
        <f t="shared" si="65"/>
        <v>NY</v>
      </c>
      <c r="W249" s="22" t="e">
        <f t="shared" si="66"/>
        <v>#VALUE!</v>
      </c>
      <c r="X249" s="19" t="str">
        <f t="shared" si="67"/>
        <v>CB114/16GS.6719</v>
      </c>
      <c r="Y249" s="19" t="str">
        <f t="shared" si="68"/>
        <v>GS.6719</v>
      </c>
      <c r="Z249" s="19" t="e">
        <v>#VALUE!</v>
      </c>
      <c r="AA249" s="19" t="e">
        <f t="shared" si="69"/>
        <v>#VALUE!</v>
      </c>
      <c r="AB249" s="22" t="e">
        <f t="shared" si="70"/>
        <v>#VALUE!</v>
      </c>
      <c r="AC249" s="23" t="e">
        <v>#VALUE!</v>
      </c>
      <c r="AD249" s="23" t="e">
        <f t="shared" si="71"/>
        <v>#VALUE!</v>
      </c>
      <c r="AE249" s="24" t="e">
        <f t="shared" si="72"/>
        <v>#VALUE!</v>
      </c>
      <c r="AF249" s="24">
        <v>108.35</v>
      </c>
      <c r="AG249" s="24" t="e">
        <f t="shared" si="73"/>
        <v>#VALUE!</v>
      </c>
      <c r="AH249" s="24" t="e">
        <f t="shared" si="74"/>
        <v>#VALUE!</v>
      </c>
      <c r="AI249" s="25" t="e">
        <f t="shared" si="75"/>
        <v>#VALUE!</v>
      </c>
      <c r="AJ249" s="25" t="e">
        <f t="shared" si="76"/>
        <v>#VALUE!</v>
      </c>
      <c r="AK249" s="25" t="e">
        <f t="shared" si="77"/>
        <v>#VALUE!</v>
      </c>
      <c r="AL249" s="12">
        <v>24.149997181818183</v>
      </c>
      <c r="AM249" s="12">
        <v>0</v>
      </c>
      <c r="AN249" s="26">
        <v>3.2766000000000002</v>
      </c>
      <c r="AO249" s="125">
        <f t="shared" si="78"/>
        <v>5.6402068239886881E-2</v>
      </c>
      <c r="AP249" s="126"/>
      <c r="AQ249" s="16">
        <v>0</v>
      </c>
      <c r="AT249" s="28">
        <v>0</v>
      </c>
      <c r="AU249" s="28">
        <v>0</v>
      </c>
      <c r="AW249" s="44" t="e">
        <f t="shared" si="79"/>
        <v>#VALUE!</v>
      </c>
    </row>
    <row r="250" spans="1:49" s="28" customFormat="1" hidden="1" x14ac:dyDescent="0.2">
      <c r="A250" s="16">
        <f>ROW()</f>
        <v>250</v>
      </c>
      <c r="B250" s="16" t="s">
        <v>246</v>
      </c>
      <c r="C250" s="16">
        <v>124</v>
      </c>
      <c r="D250" s="122">
        <v>1.2260373854438851</v>
      </c>
      <c r="E250" s="123">
        <v>6.0088867627777383E-2</v>
      </c>
      <c r="F250" s="122">
        <f t="shared" si="60"/>
        <v>1.2861262530716624</v>
      </c>
      <c r="G250" s="122"/>
      <c r="H250" s="101" t="s">
        <v>4</v>
      </c>
      <c r="I250" s="16">
        <v>1</v>
      </c>
      <c r="J250" s="16" t="s">
        <v>192</v>
      </c>
      <c r="K250" s="124">
        <v>42657</v>
      </c>
      <c r="L250" s="16" t="s">
        <v>56</v>
      </c>
      <c r="M250" s="16" t="s">
        <v>171</v>
      </c>
      <c r="N250" s="16" t="s">
        <v>73</v>
      </c>
      <c r="O250" s="16" t="s">
        <v>59</v>
      </c>
      <c r="P250" s="19" t="str">
        <f t="shared" si="61"/>
        <v>CB1 14/16</v>
      </c>
      <c r="Q250" s="20">
        <f t="shared" si="62"/>
        <v>128.61262530716624</v>
      </c>
      <c r="R250" s="19">
        <v>122.6</v>
      </c>
      <c r="S250" s="19" t="e">
        <v>#N/A</v>
      </c>
      <c r="T250" s="19" t="e">
        <f t="shared" si="63"/>
        <v>#N/A</v>
      </c>
      <c r="U250" s="22" t="e">
        <f t="shared" si="64"/>
        <v>#N/A</v>
      </c>
      <c r="V250" s="22" t="str">
        <f t="shared" si="65"/>
        <v>NY</v>
      </c>
      <c r="W250" s="22" t="e">
        <f t="shared" si="66"/>
        <v>#VALUE!</v>
      </c>
      <c r="X250" s="19" t="str">
        <f t="shared" si="67"/>
        <v>CB114/16GS.7878</v>
      </c>
      <c r="Y250" s="19" t="str">
        <f t="shared" si="68"/>
        <v>GS.7878</v>
      </c>
      <c r="Z250" s="19" t="e">
        <v>#VALUE!</v>
      </c>
      <c r="AA250" s="19" t="e">
        <f t="shared" si="69"/>
        <v>#VALUE!</v>
      </c>
      <c r="AB250" s="22" t="e">
        <f t="shared" si="70"/>
        <v>#N/A</v>
      </c>
      <c r="AC250" s="23" t="e">
        <v>#VALUE!</v>
      </c>
      <c r="AD250" s="23" t="e">
        <f t="shared" si="71"/>
        <v>#VALUE!</v>
      </c>
      <c r="AE250" s="24" t="e">
        <f t="shared" si="72"/>
        <v>#N/A</v>
      </c>
      <c r="AF250" s="24" t="e">
        <v>#N/A</v>
      </c>
      <c r="AG250" s="24" t="e">
        <f t="shared" si="73"/>
        <v>#N/A</v>
      </c>
      <c r="AH250" s="24" t="e">
        <f t="shared" si="74"/>
        <v>#N/A</v>
      </c>
      <c r="AI250" s="25" t="e">
        <f t="shared" si="75"/>
        <v>#VALUE!</v>
      </c>
      <c r="AJ250" s="25" t="e">
        <f t="shared" si="76"/>
        <v>#VALUE!</v>
      </c>
      <c r="AK250" s="25" t="e">
        <f t="shared" si="77"/>
        <v>#VALUE!</v>
      </c>
      <c r="AL250" s="12">
        <v>25.365522689075629</v>
      </c>
      <c r="AM250" s="12">
        <v>0</v>
      </c>
      <c r="AN250" s="26">
        <v>3.2766000000000002</v>
      </c>
      <c r="AO250" s="125">
        <f t="shared" si="78"/>
        <v>5.9240915470033656E-2</v>
      </c>
      <c r="AP250" s="126"/>
      <c r="AQ250" s="16">
        <v>-40</v>
      </c>
      <c r="AT250" s="28">
        <v>0</v>
      </c>
      <c r="AU250" s="28">
        <v>0</v>
      </c>
      <c r="AW250" s="44" t="e">
        <f t="shared" si="79"/>
        <v>#VALUE!</v>
      </c>
    </row>
    <row r="251" spans="1:49" s="28" customFormat="1" hidden="1" x14ac:dyDescent="0.2">
      <c r="A251" s="16">
        <f>ROW()</f>
        <v>251</v>
      </c>
      <c r="B251" s="16" t="s">
        <v>301</v>
      </c>
      <c r="C251" s="16">
        <v>1098</v>
      </c>
      <c r="D251" s="122">
        <v>1.5043374536685394</v>
      </c>
      <c r="E251" s="123">
        <v>5.0722025723378798E-2</v>
      </c>
      <c r="F251" s="122">
        <f t="shared" si="60"/>
        <v>1.5550594793919181</v>
      </c>
      <c r="G251" s="122"/>
      <c r="H251" s="101" t="s">
        <v>4</v>
      </c>
      <c r="I251" s="16">
        <v>1</v>
      </c>
      <c r="J251" s="16" t="s">
        <v>170</v>
      </c>
      <c r="K251" s="124">
        <v>42725</v>
      </c>
      <c r="L251" s="16" t="s">
        <v>56</v>
      </c>
      <c r="M251" s="16" t="s">
        <v>171</v>
      </c>
      <c r="N251" s="16" t="s">
        <v>73</v>
      </c>
      <c r="O251" s="16" t="s">
        <v>59</v>
      </c>
      <c r="P251" s="19" t="str">
        <f t="shared" si="61"/>
        <v>CB1 14/16</v>
      </c>
      <c r="Q251" s="20">
        <f t="shared" si="62"/>
        <v>155.5059479391918</v>
      </c>
      <c r="R251" s="19">
        <v>122.6</v>
      </c>
      <c r="S251" s="19" t="e">
        <v>#N/A</v>
      </c>
      <c r="T251" s="19" t="e">
        <f t="shared" si="63"/>
        <v>#N/A</v>
      </c>
      <c r="U251" s="22" t="e">
        <f t="shared" si="64"/>
        <v>#N/A</v>
      </c>
      <c r="V251" s="22" t="str">
        <f t="shared" si="65"/>
        <v>NY</v>
      </c>
      <c r="W251" s="22" t="e">
        <f t="shared" si="66"/>
        <v>#VALUE!</v>
      </c>
      <c r="X251" s="19" t="str">
        <f t="shared" si="67"/>
        <v>CB114/16GS.8049</v>
      </c>
      <c r="Y251" s="19" t="str">
        <f t="shared" si="68"/>
        <v>GS.8049</v>
      </c>
      <c r="Z251" s="19" t="e">
        <v>#VALUE!</v>
      </c>
      <c r="AA251" s="19" t="e">
        <f t="shared" si="69"/>
        <v>#VALUE!</v>
      </c>
      <c r="AB251" s="22" t="e">
        <f t="shared" si="70"/>
        <v>#N/A</v>
      </c>
      <c r="AC251" s="23" t="e">
        <v>#VALUE!</v>
      </c>
      <c r="AD251" s="23" t="e">
        <f t="shared" si="71"/>
        <v>#VALUE!</v>
      </c>
      <c r="AE251" s="24" t="e">
        <f t="shared" si="72"/>
        <v>#N/A</v>
      </c>
      <c r="AF251" s="24" t="e">
        <v>#N/A</v>
      </c>
      <c r="AG251" s="24" t="e">
        <f t="shared" si="73"/>
        <v>#N/A</v>
      </c>
      <c r="AH251" s="24" t="e">
        <f t="shared" si="74"/>
        <v>#N/A</v>
      </c>
      <c r="AI251" s="25" t="e">
        <f t="shared" si="75"/>
        <v>#VALUE!</v>
      </c>
      <c r="AJ251" s="25" t="e">
        <f t="shared" si="76"/>
        <v>#VALUE!</v>
      </c>
      <c r="AK251" s="25" t="e">
        <f t="shared" si="77"/>
        <v>#VALUE!</v>
      </c>
      <c r="AL251" s="12">
        <v>21.411465136804946</v>
      </c>
      <c r="AM251" s="12">
        <v>0</v>
      </c>
      <c r="AN251" s="26">
        <v>3.2766000000000002</v>
      </c>
      <c r="AO251" s="125">
        <f t="shared" si="78"/>
        <v>5.0006255018167689E-2</v>
      </c>
      <c r="AP251" s="126"/>
      <c r="AQ251" s="16">
        <v>0</v>
      </c>
      <c r="AT251" s="28">
        <v>0</v>
      </c>
      <c r="AU251" s="28">
        <v>0</v>
      </c>
      <c r="AW251" s="44" t="e">
        <f t="shared" si="79"/>
        <v>#VALUE!</v>
      </c>
    </row>
    <row r="252" spans="1:49" s="28" customFormat="1" hidden="1" x14ac:dyDescent="0.2">
      <c r="A252" s="16">
        <f>ROW()</f>
        <v>252</v>
      </c>
      <c r="B252" s="16" t="s">
        <v>256</v>
      </c>
      <c r="C252" s="16">
        <v>2486</v>
      </c>
      <c r="D252" s="122">
        <v>1.1667764743377447</v>
      </c>
      <c r="E252" s="123">
        <v>5.0729364563228317E-2</v>
      </c>
      <c r="F252" s="122">
        <f t="shared" si="60"/>
        <v>1.217505838900973</v>
      </c>
      <c r="G252" s="122"/>
      <c r="H252" s="101" t="s">
        <v>4</v>
      </c>
      <c r="I252" s="16">
        <v>1</v>
      </c>
      <c r="J252" s="16" t="s">
        <v>170</v>
      </c>
      <c r="K252" s="124">
        <v>42724</v>
      </c>
      <c r="L252" s="16" t="s">
        <v>56</v>
      </c>
      <c r="M252" s="16" t="s">
        <v>171</v>
      </c>
      <c r="N252" s="16" t="s">
        <v>73</v>
      </c>
      <c r="O252" s="16" t="s">
        <v>59</v>
      </c>
      <c r="P252" s="19" t="str">
        <f t="shared" si="61"/>
        <v>CB1 14/16</v>
      </c>
      <c r="Q252" s="20">
        <f t="shared" si="62"/>
        <v>121.7505838900973</v>
      </c>
      <c r="R252" s="19">
        <v>122.6</v>
      </c>
      <c r="S252" s="19" t="e">
        <v>#N/A</v>
      </c>
      <c r="T252" s="19" t="e">
        <f t="shared" si="63"/>
        <v>#N/A</v>
      </c>
      <c r="U252" s="22" t="e">
        <f t="shared" si="64"/>
        <v>#N/A</v>
      </c>
      <c r="V252" s="22" t="str">
        <f t="shared" si="65"/>
        <v>NY</v>
      </c>
      <c r="W252" s="22" t="e">
        <f t="shared" si="66"/>
        <v>#VALUE!</v>
      </c>
      <c r="X252" s="19" t="str">
        <f t="shared" si="67"/>
        <v>CB114/16GS.8051</v>
      </c>
      <c r="Y252" s="19" t="str">
        <f t="shared" si="68"/>
        <v>GS.8051</v>
      </c>
      <c r="Z252" s="19" t="e">
        <v>#VALUE!</v>
      </c>
      <c r="AA252" s="19" t="e">
        <f t="shared" si="69"/>
        <v>#VALUE!</v>
      </c>
      <c r="AB252" s="22" t="e">
        <f t="shared" si="70"/>
        <v>#N/A</v>
      </c>
      <c r="AC252" s="23" t="e">
        <v>#VALUE!</v>
      </c>
      <c r="AD252" s="23" t="e">
        <f t="shared" si="71"/>
        <v>#VALUE!</v>
      </c>
      <c r="AE252" s="24" t="e">
        <f t="shared" si="72"/>
        <v>#N/A</v>
      </c>
      <c r="AF252" s="24" t="e">
        <v>#N/A</v>
      </c>
      <c r="AG252" s="24" t="e">
        <f t="shared" si="73"/>
        <v>#N/A</v>
      </c>
      <c r="AH252" s="24" t="e">
        <f t="shared" si="74"/>
        <v>#N/A</v>
      </c>
      <c r="AI252" s="25" t="e">
        <f t="shared" si="75"/>
        <v>#VALUE!</v>
      </c>
      <c r="AJ252" s="25" t="e">
        <f t="shared" si="76"/>
        <v>#VALUE!</v>
      </c>
      <c r="AK252" s="25" t="e">
        <f t="shared" si="77"/>
        <v>#VALUE!</v>
      </c>
      <c r="AL252" s="12">
        <v>21.41456310679612</v>
      </c>
      <c r="AM252" s="12">
        <v>0</v>
      </c>
      <c r="AN252" s="26">
        <v>3.2766000000000002</v>
      </c>
      <c r="AO252" s="125">
        <f t="shared" si="78"/>
        <v>5.0013490294989117E-2</v>
      </c>
      <c r="AP252" s="126"/>
      <c r="AQ252" s="16">
        <v>0</v>
      </c>
      <c r="AT252" s="28">
        <v>0</v>
      </c>
      <c r="AU252" s="28">
        <v>0</v>
      </c>
      <c r="AW252" s="44" t="e">
        <f t="shared" si="79"/>
        <v>#VALUE!</v>
      </c>
    </row>
    <row r="253" spans="1:49" s="28" customFormat="1" hidden="1" x14ac:dyDescent="0.2">
      <c r="A253" s="16">
        <f>ROW()</f>
        <v>253</v>
      </c>
      <c r="B253" s="16" t="s">
        <v>257</v>
      </c>
      <c r="C253" s="16">
        <v>1451</v>
      </c>
      <c r="D253" s="122">
        <v>1.3331399894414591</v>
      </c>
      <c r="E253" s="123">
        <v>4.9107690040240966E-2</v>
      </c>
      <c r="F253" s="122">
        <f t="shared" si="60"/>
        <v>1.3822476794817</v>
      </c>
      <c r="G253" s="122"/>
      <c r="H253" s="101" t="s">
        <v>4</v>
      </c>
      <c r="I253" s="16">
        <v>1</v>
      </c>
      <c r="J253" s="16" t="s">
        <v>170</v>
      </c>
      <c r="K253" s="124">
        <v>42744</v>
      </c>
      <c r="L253" s="16" t="s">
        <v>56</v>
      </c>
      <c r="M253" s="16" t="s">
        <v>171</v>
      </c>
      <c r="N253" s="16" t="s">
        <v>73</v>
      </c>
      <c r="O253" s="16" t="s">
        <v>59</v>
      </c>
      <c r="P253" s="19" t="str">
        <f t="shared" si="61"/>
        <v>CB1 14/16</v>
      </c>
      <c r="Q253" s="20">
        <f t="shared" si="62"/>
        <v>138.22476794817001</v>
      </c>
      <c r="R253" s="19">
        <v>122.6</v>
      </c>
      <c r="S253" s="19" t="e">
        <v>#N/A</v>
      </c>
      <c r="T253" s="19" t="e">
        <f t="shared" si="63"/>
        <v>#N/A</v>
      </c>
      <c r="U253" s="22" t="e">
        <f t="shared" si="64"/>
        <v>#N/A</v>
      </c>
      <c r="V253" s="22" t="str">
        <f t="shared" si="65"/>
        <v>NY</v>
      </c>
      <c r="W253" s="22" t="e">
        <f t="shared" si="66"/>
        <v>#VALUE!</v>
      </c>
      <c r="X253" s="19" t="str">
        <f t="shared" si="67"/>
        <v>CB114/16GS.8065</v>
      </c>
      <c r="Y253" s="19" t="str">
        <f t="shared" si="68"/>
        <v>GS.8065</v>
      </c>
      <c r="Z253" s="19" t="e">
        <v>#VALUE!</v>
      </c>
      <c r="AA253" s="19" t="e">
        <f t="shared" si="69"/>
        <v>#VALUE!</v>
      </c>
      <c r="AB253" s="22" t="e">
        <f t="shared" si="70"/>
        <v>#N/A</v>
      </c>
      <c r="AC253" s="23" t="e">
        <v>#VALUE!</v>
      </c>
      <c r="AD253" s="23" t="e">
        <f t="shared" si="71"/>
        <v>#VALUE!</v>
      </c>
      <c r="AE253" s="24" t="e">
        <f t="shared" si="72"/>
        <v>#N/A</v>
      </c>
      <c r="AF253" s="24" t="e">
        <v>#N/A</v>
      </c>
      <c r="AG253" s="24" t="e">
        <f t="shared" si="73"/>
        <v>#N/A</v>
      </c>
      <c r="AH253" s="24" t="e">
        <f t="shared" si="74"/>
        <v>#N/A</v>
      </c>
      <c r="AI253" s="25" t="e">
        <f t="shared" si="75"/>
        <v>#VALUE!</v>
      </c>
      <c r="AJ253" s="25" t="e">
        <f t="shared" si="76"/>
        <v>#VALUE!</v>
      </c>
      <c r="AK253" s="25" t="e">
        <f t="shared" si="77"/>
        <v>#VALUE!</v>
      </c>
      <c r="AL253" s="12">
        <v>20.730000000000004</v>
      </c>
      <c r="AM253" s="12">
        <v>0</v>
      </c>
      <c r="AN253" s="26">
        <v>3.2766000000000002</v>
      </c>
      <c r="AO253" s="125">
        <f t="shared" si="78"/>
        <v>4.8414700250694942E-2</v>
      </c>
      <c r="AP253" s="126"/>
      <c r="AQ253" s="16">
        <v>0</v>
      </c>
      <c r="AT253" s="28">
        <v>0</v>
      </c>
      <c r="AU253" s="28">
        <v>0</v>
      </c>
      <c r="AW253" s="44" t="e">
        <f t="shared" si="79"/>
        <v>#VALUE!</v>
      </c>
    </row>
    <row r="254" spans="1:49" s="28" customFormat="1" hidden="1" x14ac:dyDescent="0.2">
      <c r="A254" s="16">
        <f>ROW()</f>
        <v>254</v>
      </c>
      <c r="B254" s="16" t="s">
        <v>260</v>
      </c>
      <c r="C254" s="16">
        <v>477</v>
      </c>
      <c r="D254" s="122">
        <v>1.3083453517339092</v>
      </c>
      <c r="E254" s="123">
        <v>5.0529041416224801E-2</v>
      </c>
      <c r="F254" s="122">
        <f t="shared" si="60"/>
        <v>1.3588743931501339</v>
      </c>
      <c r="G254" s="122"/>
      <c r="H254" s="101" t="s">
        <v>4</v>
      </c>
      <c r="I254" s="16">
        <v>1</v>
      </c>
      <c r="J254" s="16" t="s">
        <v>225</v>
      </c>
      <c r="K254" s="124">
        <v>42723</v>
      </c>
      <c r="L254" s="16" t="s">
        <v>56</v>
      </c>
      <c r="M254" s="16" t="s">
        <v>171</v>
      </c>
      <c r="N254" s="16" t="s">
        <v>73</v>
      </c>
      <c r="O254" s="16" t="s">
        <v>59</v>
      </c>
      <c r="P254" s="19" t="str">
        <f t="shared" si="61"/>
        <v>CB1 14/16</v>
      </c>
      <c r="Q254" s="20">
        <f t="shared" si="62"/>
        <v>135.88743931501338</v>
      </c>
      <c r="R254" s="19">
        <v>122.6</v>
      </c>
      <c r="S254" s="19" t="e">
        <v>#N/A</v>
      </c>
      <c r="T254" s="19" t="e">
        <f t="shared" si="63"/>
        <v>#N/A</v>
      </c>
      <c r="U254" s="22" t="e">
        <f t="shared" si="64"/>
        <v>#N/A</v>
      </c>
      <c r="V254" s="22" t="str">
        <f t="shared" si="65"/>
        <v>NY</v>
      </c>
      <c r="W254" s="22" t="e">
        <f t="shared" si="66"/>
        <v>#VALUE!</v>
      </c>
      <c r="X254" s="19" t="str">
        <f t="shared" si="67"/>
        <v>CB114/16GS.8081</v>
      </c>
      <c r="Y254" s="19" t="str">
        <f t="shared" si="68"/>
        <v>GS.8081</v>
      </c>
      <c r="Z254" s="19" t="e">
        <v>#VALUE!</v>
      </c>
      <c r="AA254" s="19" t="e">
        <f t="shared" si="69"/>
        <v>#VALUE!</v>
      </c>
      <c r="AB254" s="22" t="e">
        <f t="shared" si="70"/>
        <v>#N/A</v>
      </c>
      <c r="AC254" s="23" t="e">
        <v>#VALUE!</v>
      </c>
      <c r="AD254" s="23" t="e">
        <f t="shared" si="71"/>
        <v>#VALUE!</v>
      </c>
      <c r="AE254" s="24" t="e">
        <f t="shared" si="72"/>
        <v>#N/A</v>
      </c>
      <c r="AF254" s="24" t="e">
        <v>#N/A</v>
      </c>
      <c r="AG254" s="24" t="e">
        <f t="shared" si="73"/>
        <v>#N/A</v>
      </c>
      <c r="AH254" s="24" t="e">
        <f t="shared" si="74"/>
        <v>#N/A</v>
      </c>
      <c r="AI254" s="25" t="e">
        <f t="shared" si="75"/>
        <v>#VALUE!</v>
      </c>
      <c r="AJ254" s="25" t="e">
        <f t="shared" si="76"/>
        <v>#VALUE!</v>
      </c>
      <c r="AK254" s="25" t="e">
        <f t="shared" si="77"/>
        <v>#VALUE!</v>
      </c>
      <c r="AL254" s="12">
        <v>21.330000000000005</v>
      </c>
      <c r="AM254" s="12">
        <v>0</v>
      </c>
      <c r="AN254" s="26">
        <v>3.2766000000000002</v>
      </c>
      <c r="AO254" s="125">
        <f t="shared" si="78"/>
        <v>4.9815994035085555E-2</v>
      </c>
      <c r="AP254" s="126"/>
      <c r="AQ254" s="16">
        <v>0</v>
      </c>
      <c r="AT254" s="28">
        <v>0</v>
      </c>
      <c r="AU254" s="28">
        <v>0</v>
      </c>
      <c r="AW254" s="44" t="e">
        <f t="shared" si="79"/>
        <v>#VALUE!</v>
      </c>
    </row>
    <row r="255" spans="1:49" s="28" customFormat="1" hidden="1" x14ac:dyDescent="0.2">
      <c r="A255" s="16">
        <f>ROW()</f>
        <v>255</v>
      </c>
      <c r="B255" s="16" t="s">
        <v>302</v>
      </c>
      <c r="C255" s="16">
        <v>16</v>
      </c>
      <c r="D255" s="122">
        <v>1.3955779595194859</v>
      </c>
      <c r="E255" s="123">
        <v>4.7599173349806033E-2</v>
      </c>
      <c r="F255" s="122">
        <f t="shared" si="60"/>
        <v>1.4431771328692919</v>
      </c>
      <c r="G255" s="122"/>
      <c r="H255" s="101" t="s">
        <v>4</v>
      </c>
      <c r="I255" s="16">
        <v>1</v>
      </c>
      <c r="J255" s="16" t="s">
        <v>170</v>
      </c>
      <c r="K255" s="124">
        <v>42849</v>
      </c>
      <c r="L255" s="16" t="s">
        <v>56</v>
      </c>
      <c r="M255" s="16" t="s">
        <v>171</v>
      </c>
      <c r="N255" s="16" t="s">
        <v>73</v>
      </c>
      <c r="O255" s="16" t="s">
        <v>59</v>
      </c>
      <c r="P255" s="19" t="str">
        <f t="shared" si="61"/>
        <v>CB1 14/16</v>
      </c>
      <c r="Q255" s="20">
        <f t="shared" si="62"/>
        <v>144.31771328692921</v>
      </c>
      <c r="R255" s="19">
        <v>122.6</v>
      </c>
      <c r="S255" s="19" t="e">
        <v>#N/A</v>
      </c>
      <c r="T255" s="19" t="e">
        <f t="shared" si="63"/>
        <v>#N/A</v>
      </c>
      <c r="U255" s="22" t="e">
        <f t="shared" si="64"/>
        <v>#N/A</v>
      </c>
      <c r="V255" s="22" t="str">
        <f t="shared" si="65"/>
        <v>NY</v>
      </c>
      <c r="W255" s="22" t="e">
        <f t="shared" si="66"/>
        <v>#VALUE!</v>
      </c>
      <c r="X255" s="19" t="str">
        <f t="shared" si="67"/>
        <v>CB114/16GS.8448</v>
      </c>
      <c r="Y255" s="19" t="str">
        <f t="shared" si="68"/>
        <v>GS.8448</v>
      </c>
      <c r="Z255" s="19" t="e">
        <v>#VALUE!</v>
      </c>
      <c r="AA255" s="19" t="e">
        <f t="shared" si="69"/>
        <v>#VALUE!</v>
      </c>
      <c r="AB255" s="22" t="e">
        <f t="shared" si="70"/>
        <v>#N/A</v>
      </c>
      <c r="AC255" s="23" t="e">
        <v>#VALUE!</v>
      </c>
      <c r="AD255" s="23" t="e">
        <f t="shared" si="71"/>
        <v>#VALUE!</v>
      </c>
      <c r="AE255" s="24" t="e">
        <f t="shared" si="72"/>
        <v>#N/A</v>
      </c>
      <c r="AF255" s="24" t="e">
        <v>#N/A</v>
      </c>
      <c r="AG255" s="24" t="e">
        <f t="shared" si="73"/>
        <v>#N/A</v>
      </c>
      <c r="AH255" s="24" t="e">
        <f t="shared" si="74"/>
        <v>#N/A</v>
      </c>
      <c r="AI255" s="25" t="e">
        <f t="shared" si="75"/>
        <v>#VALUE!</v>
      </c>
      <c r="AJ255" s="25" t="e">
        <f t="shared" si="76"/>
        <v>#VALUE!</v>
      </c>
      <c r="AK255" s="25" t="e">
        <f t="shared" si="77"/>
        <v>#VALUE!</v>
      </c>
      <c r="AL255" s="12">
        <v>20.09320460263778</v>
      </c>
      <c r="AM255" s="12">
        <v>0</v>
      </c>
      <c r="AN255" s="26">
        <v>3.2766000000000002</v>
      </c>
      <c r="AO255" s="125">
        <f t="shared" si="78"/>
        <v>4.6927471196941246E-2</v>
      </c>
      <c r="AP255" s="126"/>
      <c r="AQ255" s="16">
        <v>0</v>
      </c>
      <c r="AT255" s="28">
        <v>0</v>
      </c>
      <c r="AU255" s="28">
        <v>0</v>
      </c>
      <c r="AW255" s="44" t="e">
        <f t="shared" si="79"/>
        <v>#VALUE!</v>
      </c>
    </row>
    <row r="256" spans="1:49" s="28" customFormat="1" hidden="1" x14ac:dyDescent="0.2">
      <c r="A256" s="16">
        <f>ROW()</f>
        <v>256</v>
      </c>
      <c r="B256" s="16" t="s">
        <v>303</v>
      </c>
      <c r="C256" s="16">
        <v>320</v>
      </c>
      <c r="D256" s="122">
        <v>1.3318614801793227</v>
      </c>
      <c r="E256" s="123">
        <v>5.0148357339230919E-2</v>
      </c>
      <c r="F256" s="122">
        <f t="shared" si="60"/>
        <v>1.3820098375185537</v>
      </c>
      <c r="G256" s="122"/>
      <c r="H256" s="101" t="s">
        <v>4</v>
      </c>
      <c r="I256" s="16">
        <v>1</v>
      </c>
      <c r="J256" s="16" t="s">
        <v>170</v>
      </c>
      <c r="K256" s="124">
        <v>42886</v>
      </c>
      <c r="L256" s="16" t="s">
        <v>56</v>
      </c>
      <c r="M256" s="16" t="s">
        <v>171</v>
      </c>
      <c r="N256" s="16" t="s">
        <v>73</v>
      </c>
      <c r="O256" s="16" t="s">
        <v>59</v>
      </c>
      <c r="P256" s="19" t="str">
        <f t="shared" si="61"/>
        <v>CB1 14/16</v>
      </c>
      <c r="Q256" s="20">
        <f t="shared" si="62"/>
        <v>138.20098375185538</v>
      </c>
      <c r="R256" s="19">
        <v>122.6</v>
      </c>
      <c r="S256" s="19" t="e">
        <v>#N/A</v>
      </c>
      <c r="T256" s="19" t="e">
        <f t="shared" si="63"/>
        <v>#N/A</v>
      </c>
      <c r="U256" s="22" t="e">
        <f t="shared" si="64"/>
        <v>#N/A</v>
      </c>
      <c r="V256" s="22" t="str">
        <f t="shared" si="65"/>
        <v>NY</v>
      </c>
      <c r="W256" s="22" t="e">
        <f t="shared" si="66"/>
        <v>#VALUE!</v>
      </c>
      <c r="X256" s="19" t="str">
        <f t="shared" si="67"/>
        <v>CB114/16GS.8486</v>
      </c>
      <c r="Y256" s="19" t="str">
        <f t="shared" si="68"/>
        <v>GS.8486</v>
      </c>
      <c r="Z256" s="19" t="e">
        <v>#VALUE!</v>
      </c>
      <c r="AA256" s="19" t="e">
        <f t="shared" si="69"/>
        <v>#VALUE!</v>
      </c>
      <c r="AB256" s="22" t="e">
        <f t="shared" si="70"/>
        <v>#N/A</v>
      </c>
      <c r="AC256" s="23" t="e">
        <v>#VALUE!</v>
      </c>
      <c r="AD256" s="23" t="e">
        <f t="shared" si="71"/>
        <v>#VALUE!</v>
      </c>
      <c r="AE256" s="24" t="e">
        <f t="shared" si="72"/>
        <v>#N/A</v>
      </c>
      <c r="AF256" s="24" t="e">
        <v>#N/A</v>
      </c>
      <c r="AG256" s="24" t="e">
        <f t="shared" si="73"/>
        <v>#N/A</v>
      </c>
      <c r="AH256" s="24" t="e">
        <f t="shared" si="74"/>
        <v>#N/A</v>
      </c>
      <c r="AI256" s="25" t="e">
        <f t="shared" si="75"/>
        <v>#VALUE!</v>
      </c>
      <c r="AJ256" s="25" t="e">
        <f t="shared" si="76"/>
        <v>#VALUE!</v>
      </c>
      <c r="AK256" s="25" t="e">
        <f t="shared" si="77"/>
        <v>#VALUE!</v>
      </c>
      <c r="AL256" s="12">
        <v>21.169300506506904</v>
      </c>
      <c r="AM256" s="12">
        <v>0</v>
      </c>
      <c r="AN256" s="26">
        <v>3.2766000000000002</v>
      </c>
      <c r="AO256" s="125">
        <f t="shared" si="78"/>
        <v>4.944068203277454E-2</v>
      </c>
      <c r="AP256" s="126"/>
      <c r="AQ256" s="16">
        <v>0</v>
      </c>
      <c r="AT256" s="28">
        <v>0</v>
      </c>
      <c r="AU256" s="28">
        <v>0</v>
      </c>
      <c r="AW256" s="44" t="e">
        <f t="shared" si="79"/>
        <v>#VALUE!</v>
      </c>
    </row>
    <row r="257" spans="1:49" s="28" customFormat="1" hidden="1" x14ac:dyDescent="0.2">
      <c r="A257" s="16">
        <f>ROW()</f>
        <v>257</v>
      </c>
      <c r="B257" s="16" t="s">
        <v>304</v>
      </c>
      <c r="C257" s="16">
        <v>350</v>
      </c>
      <c r="D257" s="122">
        <v>1.3374492922320425</v>
      </c>
      <c r="E257" s="123">
        <v>5.1687542449788591E-2</v>
      </c>
      <c r="F257" s="122">
        <f t="shared" si="60"/>
        <v>1.3891368346818311</v>
      </c>
      <c r="G257" s="122"/>
      <c r="H257" s="101" t="s">
        <v>4</v>
      </c>
      <c r="I257" s="16">
        <v>1</v>
      </c>
      <c r="J257" s="16" t="s">
        <v>170</v>
      </c>
      <c r="K257" s="124">
        <v>42886</v>
      </c>
      <c r="L257" s="16" t="s">
        <v>56</v>
      </c>
      <c r="M257" s="16" t="s">
        <v>171</v>
      </c>
      <c r="N257" s="16" t="s">
        <v>73</v>
      </c>
      <c r="O257" s="16" t="s">
        <v>59</v>
      </c>
      <c r="P257" s="19" t="str">
        <f t="shared" si="61"/>
        <v>CB1 14/16</v>
      </c>
      <c r="Q257" s="20">
        <f t="shared" si="62"/>
        <v>138.91368346818311</v>
      </c>
      <c r="R257" s="19">
        <v>122.6</v>
      </c>
      <c r="S257" s="19" t="e">
        <v>#N/A</v>
      </c>
      <c r="T257" s="19" t="e">
        <f t="shared" si="63"/>
        <v>#N/A</v>
      </c>
      <c r="U257" s="22" t="e">
        <f t="shared" si="64"/>
        <v>#N/A</v>
      </c>
      <c r="V257" s="22" t="str">
        <f t="shared" si="65"/>
        <v>NY</v>
      </c>
      <c r="W257" s="22" t="e">
        <f t="shared" si="66"/>
        <v>#VALUE!</v>
      </c>
      <c r="X257" s="19" t="str">
        <f t="shared" si="67"/>
        <v>CB114/16GS.8505</v>
      </c>
      <c r="Y257" s="19" t="str">
        <f t="shared" si="68"/>
        <v>GS.8505</v>
      </c>
      <c r="Z257" s="19" t="e">
        <v>#VALUE!</v>
      </c>
      <c r="AA257" s="19" t="e">
        <f t="shared" si="69"/>
        <v>#VALUE!</v>
      </c>
      <c r="AB257" s="22" t="e">
        <f t="shared" si="70"/>
        <v>#N/A</v>
      </c>
      <c r="AC257" s="23" t="e">
        <v>#VALUE!</v>
      </c>
      <c r="AD257" s="23" t="e">
        <f t="shared" si="71"/>
        <v>#VALUE!</v>
      </c>
      <c r="AE257" s="24" t="e">
        <f t="shared" si="72"/>
        <v>#N/A</v>
      </c>
      <c r="AF257" s="24" t="e">
        <v>#N/A</v>
      </c>
      <c r="AG257" s="24" t="e">
        <f t="shared" si="73"/>
        <v>#N/A</v>
      </c>
      <c r="AH257" s="24" t="e">
        <f t="shared" si="74"/>
        <v>#N/A</v>
      </c>
      <c r="AI257" s="25" t="e">
        <f t="shared" si="75"/>
        <v>#VALUE!</v>
      </c>
      <c r="AJ257" s="25" t="e">
        <f t="shared" si="76"/>
        <v>#VALUE!</v>
      </c>
      <c r="AK257" s="25" t="e">
        <f t="shared" si="77"/>
        <v>#VALUE!</v>
      </c>
      <c r="AL257" s="12">
        <v>21.819042070724535</v>
      </c>
      <c r="AM257" s="12">
        <v>0</v>
      </c>
      <c r="AN257" s="26">
        <v>3.2766000000000002</v>
      </c>
      <c r="AO257" s="125">
        <f t="shared" si="78"/>
        <v>5.095814672510518E-2</v>
      </c>
      <c r="AP257" s="126"/>
      <c r="AQ257" s="16">
        <v>0</v>
      </c>
      <c r="AT257" s="28">
        <v>0</v>
      </c>
      <c r="AU257" s="28">
        <v>0</v>
      </c>
      <c r="AW257" s="44" t="e">
        <f t="shared" si="79"/>
        <v>#VALUE!</v>
      </c>
    </row>
    <row r="258" spans="1:49" s="28" customFormat="1" hidden="1" x14ac:dyDescent="0.2">
      <c r="A258" s="16">
        <f>ROW()</f>
        <v>258</v>
      </c>
      <c r="B258" s="16" t="s">
        <v>305</v>
      </c>
      <c r="C258" s="16">
        <v>30</v>
      </c>
      <c r="D258" s="122">
        <v>1.3882363756419338</v>
      </c>
      <c r="E258" s="123">
        <v>5.2722308214514756E-2</v>
      </c>
      <c r="F258" s="122">
        <f t="shared" si="60"/>
        <v>1.4409586838564485</v>
      </c>
      <c r="G258" s="122"/>
      <c r="H258" s="101" t="s">
        <v>4</v>
      </c>
      <c r="I258" s="16">
        <v>1</v>
      </c>
      <c r="J258" s="16" t="s">
        <v>192</v>
      </c>
      <c r="K258" s="124">
        <v>42090</v>
      </c>
      <c r="L258" s="16" t="s">
        <v>69</v>
      </c>
      <c r="M258" s="16" t="s">
        <v>61</v>
      </c>
      <c r="N258" s="16" t="s">
        <v>73</v>
      </c>
      <c r="O258" s="16" t="s">
        <v>65</v>
      </c>
      <c r="P258" s="19" t="str">
        <f t="shared" si="61"/>
        <v>CB1 13/14</v>
      </c>
      <c r="Q258" s="20">
        <f t="shared" si="62"/>
        <v>144.09586838564485</v>
      </c>
      <c r="R258" s="19">
        <v>122.6</v>
      </c>
      <c r="S258" s="19">
        <v>-22</v>
      </c>
      <c r="T258" s="19">
        <f t="shared" si="63"/>
        <v>100.6</v>
      </c>
      <c r="U258" s="22" t="e">
        <f t="shared" si="64"/>
        <v>#VALUE!</v>
      </c>
      <c r="V258" s="22" t="str">
        <f t="shared" si="65"/>
        <v>NY</v>
      </c>
      <c r="W258" s="22" t="e">
        <f t="shared" si="66"/>
        <v>#VALUE!</v>
      </c>
      <c r="X258" s="19" t="str">
        <f t="shared" si="67"/>
        <v>CB113/14GS.6017</v>
      </c>
      <c r="Y258" s="19" t="str">
        <f t="shared" si="68"/>
        <v>GS.6017</v>
      </c>
      <c r="Z258" s="19" t="e">
        <v>#VALUE!</v>
      </c>
      <c r="AA258" s="19" t="e">
        <f t="shared" si="69"/>
        <v>#VALUE!</v>
      </c>
      <c r="AB258" s="22" t="e">
        <f t="shared" si="70"/>
        <v>#VALUE!</v>
      </c>
      <c r="AC258" s="23" t="e">
        <v>#VALUE!</v>
      </c>
      <c r="AD258" s="23" t="e">
        <f t="shared" si="71"/>
        <v>#VALUE!</v>
      </c>
      <c r="AE258" s="24" t="e">
        <f t="shared" si="72"/>
        <v>#VALUE!</v>
      </c>
      <c r="AF258" s="24">
        <v>102.35</v>
      </c>
      <c r="AG258" s="24" t="e">
        <f t="shared" si="73"/>
        <v>#VALUE!</v>
      </c>
      <c r="AH258" s="24" t="e">
        <f t="shared" si="74"/>
        <v>#VALUE!</v>
      </c>
      <c r="AI258" s="25" t="e">
        <f t="shared" si="75"/>
        <v>#VALUE!</v>
      </c>
      <c r="AJ258" s="25" t="e">
        <f t="shared" si="76"/>
        <v>#VALUE!</v>
      </c>
      <c r="AK258" s="25" t="e">
        <f t="shared" si="77"/>
        <v>#VALUE!</v>
      </c>
      <c r="AL258" s="12">
        <v>22.255851342046309</v>
      </c>
      <c r="AM258" s="12">
        <v>0</v>
      </c>
      <c r="AN258" s="26">
        <v>3.2766000000000002</v>
      </c>
      <c r="AO258" s="125">
        <f t="shared" si="78"/>
        <v>5.1978310253217495E-2</v>
      </c>
      <c r="AP258" s="126"/>
      <c r="AQ258" s="16">
        <v>-30</v>
      </c>
      <c r="AT258" s="28">
        <v>0</v>
      </c>
      <c r="AU258" s="28">
        <v>0</v>
      </c>
      <c r="AW258" s="44" t="e">
        <f t="shared" si="79"/>
        <v>#VALUE!</v>
      </c>
    </row>
    <row r="259" spans="1:49" s="28" customFormat="1" hidden="1" x14ac:dyDescent="0.2">
      <c r="A259" s="16">
        <f>ROW()</f>
        <v>259</v>
      </c>
      <c r="B259" s="16" t="s">
        <v>306</v>
      </c>
      <c r="C259" s="16">
        <v>200</v>
      </c>
      <c r="D259" s="122">
        <v>1.3223125162730429</v>
      </c>
      <c r="E259" s="123">
        <v>4.7582196248938828E-2</v>
      </c>
      <c r="F259" s="122">
        <f t="shared" ref="F259:F322" si="80">E259+D259</f>
        <v>1.3698947125219818</v>
      </c>
      <c r="G259" s="122"/>
      <c r="H259" s="101" t="s">
        <v>4</v>
      </c>
      <c r="I259" s="16">
        <v>1</v>
      </c>
      <c r="J259" s="16" t="s">
        <v>170</v>
      </c>
      <c r="K259" s="124">
        <v>41913</v>
      </c>
      <c r="L259" s="16" t="s">
        <v>69</v>
      </c>
      <c r="M259" s="16" t="s">
        <v>61</v>
      </c>
      <c r="N259" s="16" t="s">
        <v>73</v>
      </c>
      <c r="O259" s="16" t="s">
        <v>65</v>
      </c>
      <c r="P259" s="19" t="str">
        <f t="shared" ref="P259:P322" si="81">N259&amp;" "&amp;O259</f>
        <v>CB1 13/14</v>
      </c>
      <c r="Q259" s="20">
        <f t="shared" ref="Q259:Q322" si="82">F259*100</f>
        <v>136.98947125219817</v>
      </c>
      <c r="R259" s="19">
        <v>122.6</v>
      </c>
      <c r="S259" s="19">
        <v>-22</v>
      </c>
      <c r="T259" s="19">
        <f t="shared" ref="T259:T322" si="83">R259+S259</f>
        <v>100.6</v>
      </c>
      <c r="U259" s="22" t="e">
        <f t="shared" ref="U259:U322" si="84">(T259-Q259)*1.3228*AD259</f>
        <v>#VALUE!</v>
      </c>
      <c r="V259" s="22" t="str">
        <f t="shared" ref="V259:V322" si="85">IF(LEFT(N259,3)="CB7","LDN","NY")</f>
        <v>NY</v>
      </c>
      <c r="W259" s="22" t="e">
        <f t="shared" ref="W259:W322" si="86">V259-U259</f>
        <v>#VALUE!</v>
      </c>
      <c r="X259" s="19" t="str">
        <f t="shared" ref="X259:X322" si="87">TRIM(N259)&amp;TRIM(O259)&amp;TRIM(Y259)</f>
        <v>CB113/14GS.5823</v>
      </c>
      <c r="Y259" s="19" t="str">
        <f t="shared" ref="Y259:Y322" si="88">IF(LEFT(B259,2)&lt;&gt;"GS","GS."&amp;LEFT(B259,4),B259)</f>
        <v>GS.5823</v>
      </c>
      <c r="Z259" s="19" t="e">
        <v>#VALUE!</v>
      </c>
      <c r="AA259" s="19" t="e">
        <f t="shared" ref="AA259:AA322" si="89">IF(C259=0,Z259,C259-Z259)</f>
        <v>#VALUE!</v>
      </c>
      <c r="AB259" s="22" t="e">
        <f t="shared" ref="AB259:AB322" si="90">(T259-Q259)*1.3228*AA259</f>
        <v>#VALUE!</v>
      </c>
      <c r="AC259" s="23" t="e">
        <v>#VALUE!</v>
      </c>
      <c r="AD259" s="23" t="e">
        <f t="shared" ref="AD259:AD322" si="91">AA259-AC259+AQ259</f>
        <v>#VALUE!</v>
      </c>
      <c r="AE259" s="24" t="e">
        <f t="shared" ref="AE259:AE322" si="92">(T259-Q259)*1.3228*AD259</f>
        <v>#VALUE!</v>
      </c>
      <c r="AF259" s="24">
        <v>102.35</v>
      </c>
      <c r="AG259" s="24" t="e">
        <f t="shared" ref="AG259:AG322" si="93">(AF259-Q259)*1.3228*AD259</f>
        <v>#VALUE!</v>
      </c>
      <c r="AH259" s="24" t="e">
        <f t="shared" ref="AH259:AH322" si="94">AE259-AG259</f>
        <v>#VALUE!</v>
      </c>
      <c r="AI259" s="25" t="e">
        <f t="shared" ref="AI259:AI322" si="95">AD259*T259*1.3228</f>
        <v>#VALUE!</v>
      </c>
      <c r="AJ259" s="25" t="e">
        <f t="shared" ref="AJ259:AJ322" si="96">E259*132.28*AD259</f>
        <v>#VALUE!</v>
      </c>
      <c r="AK259" s="25" t="e">
        <f t="shared" ref="AK259:AK322" si="97">AI259-AE259</f>
        <v>#VALUE!</v>
      </c>
      <c r="AL259" s="12">
        <v>20.086038000000006</v>
      </c>
      <c r="AM259" s="12">
        <v>0</v>
      </c>
      <c r="AN259" s="26">
        <v>3.2766000000000002</v>
      </c>
      <c r="AO259" s="125">
        <f t="shared" si="78"/>
        <v>4.6910733670722071E-2</v>
      </c>
      <c r="AP259" s="126"/>
      <c r="AQ259" s="16">
        <v>0</v>
      </c>
      <c r="AT259" s="28">
        <v>0</v>
      </c>
      <c r="AU259" s="28">
        <v>0</v>
      </c>
      <c r="AW259" s="44" t="e">
        <f t="shared" si="79"/>
        <v>#VALUE!</v>
      </c>
    </row>
    <row r="260" spans="1:49" s="28" customFormat="1" hidden="1" x14ac:dyDescent="0.2">
      <c r="A260" s="16">
        <f>ROW()</f>
        <v>260</v>
      </c>
      <c r="B260" s="16" t="s">
        <v>307</v>
      </c>
      <c r="C260" s="16">
        <v>351</v>
      </c>
      <c r="D260" s="122">
        <v>0.97242224940537625</v>
      </c>
      <c r="E260" s="123">
        <v>5.7807255912628801E-2</v>
      </c>
      <c r="F260" s="122">
        <f t="shared" si="80"/>
        <v>1.0302295053180051</v>
      </c>
      <c r="G260" s="122"/>
      <c r="H260" s="101" t="s">
        <v>4</v>
      </c>
      <c r="I260" s="16">
        <v>1</v>
      </c>
      <c r="J260" s="16" t="s">
        <v>225</v>
      </c>
      <c r="K260" s="124">
        <v>42368</v>
      </c>
      <c r="L260" s="16" t="s">
        <v>64</v>
      </c>
      <c r="M260" s="16" t="s">
        <v>61</v>
      </c>
      <c r="N260" s="16" t="s">
        <v>73</v>
      </c>
      <c r="O260" s="16" t="s">
        <v>65</v>
      </c>
      <c r="P260" s="19" t="str">
        <f t="shared" si="81"/>
        <v>CB1 13/14</v>
      </c>
      <c r="Q260" s="20">
        <f t="shared" si="82"/>
        <v>103.0229505318005</v>
      </c>
      <c r="R260" s="19">
        <v>122.6</v>
      </c>
      <c r="S260" s="19">
        <v>-22</v>
      </c>
      <c r="T260" s="19">
        <f t="shared" si="83"/>
        <v>100.6</v>
      </c>
      <c r="U260" s="22" t="e">
        <f t="shared" si="84"/>
        <v>#VALUE!</v>
      </c>
      <c r="V260" s="22" t="str">
        <f t="shared" si="85"/>
        <v>NY</v>
      </c>
      <c r="W260" s="22" t="e">
        <f t="shared" si="86"/>
        <v>#VALUE!</v>
      </c>
      <c r="X260" s="19" t="str">
        <f t="shared" si="87"/>
        <v>CB113/14GS.6716</v>
      </c>
      <c r="Y260" s="19" t="str">
        <f t="shared" si="88"/>
        <v>GS.6716</v>
      </c>
      <c r="Z260" s="19" t="e">
        <v>#VALUE!</v>
      </c>
      <c r="AA260" s="19" t="e">
        <f t="shared" si="89"/>
        <v>#VALUE!</v>
      </c>
      <c r="AB260" s="22" t="e">
        <f t="shared" si="90"/>
        <v>#VALUE!</v>
      </c>
      <c r="AC260" s="23" t="e">
        <v>#VALUE!</v>
      </c>
      <c r="AD260" s="23" t="e">
        <f t="shared" si="91"/>
        <v>#VALUE!</v>
      </c>
      <c r="AE260" s="24" t="e">
        <f t="shared" si="92"/>
        <v>#VALUE!</v>
      </c>
      <c r="AF260" s="24">
        <v>102.35</v>
      </c>
      <c r="AG260" s="24" t="e">
        <f t="shared" si="93"/>
        <v>#VALUE!</v>
      </c>
      <c r="AH260" s="24" t="e">
        <f t="shared" si="94"/>
        <v>#VALUE!</v>
      </c>
      <c r="AI260" s="25" t="e">
        <f t="shared" si="95"/>
        <v>#VALUE!</v>
      </c>
      <c r="AJ260" s="25" t="e">
        <f t="shared" si="96"/>
        <v>#VALUE!</v>
      </c>
      <c r="AK260" s="25" t="e">
        <f t="shared" si="97"/>
        <v>#VALUE!</v>
      </c>
      <c r="AL260" s="12">
        <v>24.402378000000002</v>
      </c>
      <c r="AM260" s="12">
        <v>0</v>
      </c>
      <c r="AN260" s="26">
        <v>3.2766000000000002</v>
      </c>
      <c r="AO260" s="125">
        <f t="shared" ref="AO260:AO323" si="98">E260*132.28*AN260/$AO$2/132.28</f>
        <v>5.6991501026249523E-2</v>
      </c>
      <c r="AP260" s="126"/>
      <c r="AQ260" s="16">
        <v>-101</v>
      </c>
      <c r="AT260" s="28">
        <v>51</v>
      </c>
      <c r="AU260" s="28">
        <v>42.781070376487058</v>
      </c>
      <c r="AW260" s="44" t="e">
        <f t="shared" ref="AW260:AW323" si="99">E260*132.28*AD260</f>
        <v>#VALUE!</v>
      </c>
    </row>
    <row r="261" spans="1:49" s="28" customFormat="1" hidden="1" x14ac:dyDescent="0.2">
      <c r="A261" s="16">
        <f>ROW()</f>
        <v>261</v>
      </c>
      <c r="B261" s="16" t="s">
        <v>308</v>
      </c>
      <c r="C261" s="16">
        <v>500</v>
      </c>
      <c r="D261" s="122">
        <v>1.4433038356750003</v>
      </c>
      <c r="E261" s="123">
        <v>5.7807255912628801E-2</v>
      </c>
      <c r="F261" s="122">
        <f t="shared" si="80"/>
        <v>1.5011110915876291</v>
      </c>
      <c r="G261" s="122"/>
      <c r="H261" s="101" t="s">
        <v>4</v>
      </c>
      <c r="I261" s="16">
        <v>1</v>
      </c>
      <c r="J261" s="16" t="s">
        <v>225</v>
      </c>
      <c r="K261" s="124">
        <v>42368</v>
      </c>
      <c r="L261" s="16" t="s">
        <v>69</v>
      </c>
      <c r="M261" s="16" t="s">
        <v>61</v>
      </c>
      <c r="N261" s="16" t="s">
        <v>73</v>
      </c>
      <c r="O261" s="16" t="s">
        <v>65</v>
      </c>
      <c r="P261" s="19" t="str">
        <f t="shared" si="81"/>
        <v>CB1 13/14</v>
      </c>
      <c r="Q261" s="20">
        <f t="shared" si="82"/>
        <v>150.1111091587629</v>
      </c>
      <c r="R261" s="19">
        <v>122.6</v>
      </c>
      <c r="S261" s="19">
        <v>-22</v>
      </c>
      <c r="T261" s="19">
        <f t="shared" si="83"/>
        <v>100.6</v>
      </c>
      <c r="U261" s="22" t="e">
        <f t="shared" si="84"/>
        <v>#VALUE!</v>
      </c>
      <c r="V261" s="22" t="str">
        <f t="shared" si="85"/>
        <v>NY</v>
      </c>
      <c r="W261" s="22" t="e">
        <f t="shared" si="86"/>
        <v>#VALUE!</v>
      </c>
      <c r="X261" s="19" t="str">
        <f t="shared" si="87"/>
        <v>CB113/14GS.6718</v>
      </c>
      <c r="Y261" s="19" t="str">
        <f t="shared" si="88"/>
        <v>GS.6718</v>
      </c>
      <c r="Z261" s="19" t="e">
        <v>#VALUE!</v>
      </c>
      <c r="AA261" s="19" t="e">
        <f t="shared" si="89"/>
        <v>#VALUE!</v>
      </c>
      <c r="AB261" s="22" t="e">
        <f t="shared" si="90"/>
        <v>#VALUE!</v>
      </c>
      <c r="AC261" s="23" t="e">
        <v>#VALUE!</v>
      </c>
      <c r="AD261" s="23" t="e">
        <f t="shared" si="91"/>
        <v>#VALUE!</v>
      </c>
      <c r="AE261" s="24" t="e">
        <f t="shared" si="92"/>
        <v>#VALUE!</v>
      </c>
      <c r="AF261" s="24">
        <v>102.35</v>
      </c>
      <c r="AG261" s="24" t="e">
        <f t="shared" si="93"/>
        <v>#VALUE!</v>
      </c>
      <c r="AH261" s="24" t="e">
        <f t="shared" si="94"/>
        <v>#VALUE!</v>
      </c>
      <c r="AI261" s="25" t="e">
        <f t="shared" si="95"/>
        <v>#VALUE!</v>
      </c>
      <c r="AJ261" s="25" t="e">
        <f t="shared" si="96"/>
        <v>#VALUE!</v>
      </c>
      <c r="AK261" s="25" t="e">
        <f t="shared" si="97"/>
        <v>#VALUE!</v>
      </c>
      <c r="AL261" s="12">
        <v>24.402378000000002</v>
      </c>
      <c r="AM261" s="12">
        <v>0</v>
      </c>
      <c r="AN261" s="26">
        <v>3.2766000000000002</v>
      </c>
      <c r="AO261" s="125">
        <f t="shared" si="98"/>
        <v>5.6991501026249523E-2</v>
      </c>
      <c r="AP261" s="126"/>
      <c r="AQ261" s="16">
        <v>0</v>
      </c>
      <c r="AT261" s="28">
        <v>0</v>
      </c>
      <c r="AU261" s="28">
        <v>0</v>
      </c>
      <c r="AW261" s="44" t="e">
        <f t="shared" si="99"/>
        <v>#VALUE!</v>
      </c>
    </row>
    <row r="262" spans="1:49" s="28" customFormat="1" hidden="1" x14ac:dyDescent="0.2">
      <c r="A262" s="16">
        <f>ROW()</f>
        <v>262</v>
      </c>
      <c r="B262" s="16" t="s">
        <v>309</v>
      </c>
      <c r="C262" s="16">
        <v>457</v>
      </c>
      <c r="D262" s="122">
        <v>0.98632500067866302</v>
      </c>
      <c r="E262" s="123">
        <v>4.0426512521049271E-2</v>
      </c>
      <c r="F262" s="122">
        <f t="shared" si="80"/>
        <v>1.0267515131997123</v>
      </c>
      <c r="G262" s="122"/>
      <c r="H262" s="101" t="s">
        <v>4</v>
      </c>
      <c r="I262" s="16">
        <v>1</v>
      </c>
      <c r="J262" s="16" t="s">
        <v>170</v>
      </c>
      <c r="K262" s="124">
        <v>42367</v>
      </c>
      <c r="L262" s="16" t="s">
        <v>64</v>
      </c>
      <c r="M262" s="16" t="s">
        <v>61</v>
      </c>
      <c r="N262" s="16" t="s">
        <v>73</v>
      </c>
      <c r="O262" s="16" t="s">
        <v>65</v>
      </c>
      <c r="P262" s="19" t="str">
        <f t="shared" si="81"/>
        <v>CB1 13/14</v>
      </c>
      <c r="Q262" s="20">
        <f t="shared" si="82"/>
        <v>102.67515131997122</v>
      </c>
      <c r="R262" s="19">
        <v>122.6</v>
      </c>
      <c r="S262" s="19">
        <v>-22</v>
      </c>
      <c r="T262" s="19">
        <f t="shared" si="83"/>
        <v>100.6</v>
      </c>
      <c r="U262" s="22" t="e">
        <f t="shared" si="84"/>
        <v>#VALUE!</v>
      </c>
      <c r="V262" s="22" t="str">
        <f t="shared" si="85"/>
        <v>NY</v>
      </c>
      <c r="W262" s="22" t="e">
        <f t="shared" si="86"/>
        <v>#VALUE!</v>
      </c>
      <c r="X262" s="19" t="str">
        <f t="shared" si="87"/>
        <v>CB113/14GS.6795</v>
      </c>
      <c r="Y262" s="19" t="str">
        <f t="shared" si="88"/>
        <v>GS.6795</v>
      </c>
      <c r="Z262" s="19" t="e">
        <v>#VALUE!</v>
      </c>
      <c r="AA262" s="19" t="e">
        <f t="shared" si="89"/>
        <v>#VALUE!</v>
      </c>
      <c r="AB262" s="22" t="e">
        <f t="shared" si="90"/>
        <v>#VALUE!</v>
      </c>
      <c r="AC262" s="23" t="e">
        <v>#VALUE!</v>
      </c>
      <c r="AD262" s="23" t="e">
        <f t="shared" si="91"/>
        <v>#VALUE!</v>
      </c>
      <c r="AE262" s="24" t="e">
        <f t="shared" si="92"/>
        <v>#VALUE!</v>
      </c>
      <c r="AF262" s="24">
        <v>102.35</v>
      </c>
      <c r="AG262" s="24" t="e">
        <f t="shared" si="93"/>
        <v>#VALUE!</v>
      </c>
      <c r="AH262" s="24" t="e">
        <f t="shared" si="94"/>
        <v>#VALUE!</v>
      </c>
      <c r="AI262" s="25" t="e">
        <f t="shared" si="95"/>
        <v>#VALUE!</v>
      </c>
      <c r="AJ262" s="25" t="e">
        <f t="shared" si="96"/>
        <v>#VALUE!</v>
      </c>
      <c r="AK262" s="25" t="e">
        <f t="shared" si="97"/>
        <v>#VALUE!</v>
      </c>
      <c r="AL262" s="12">
        <v>17.065384339491921</v>
      </c>
      <c r="AM262" s="12">
        <v>0</v>
      </c>
      <c r="AN262" s="26">
        <v>3.2766000000000002</v>
      </c>
      <c r="AO262" s="125">
        <f t="shared" si="98"/>
        <v>3.9856028338610947E-2</v>
      </c>
      <c r="AP262" s="126"/>
      <c r="AQ262" s="16">
        <v>0</v>
      </c>
      <c r="AT262" s="28">
        <v>0</v>
      </c>
      <c r="AU262" s="28">
        <v>0</v>
      </c>
      <c r="AW262" s="44" t="e">
        <f t="shared" si="99"/>
        <v>#VALUE!</v>
      </c>
    </row>
    <row r="263" spans="1:49" s="28" customFormat="1" hidden="1" x14ac:dyDescent="0.2">
      <c r="A263" s="16">
        <f>ROW()</f>
        <v>263</v>
      </c>
      <c r="B263" s="16" t="s">
        <v>310</v>
      </c>
      <c r="C263" s="16">
        <v>1245</v>
      </c>
      <c r="D263" s="122">
        <v>0.7990702237234043</v>
      </c>
      <c r="E263" s="123">
        <v>5.7807255912628801E-2</v>
      </c>
      <c r="F263" s="122">
        <f t="shared" si="80"/>
        <v>0.85687747963603311</v>
      </c>
      <c r="G263" s="122"/>
      <c r="H263" s="101" t="s">
        <v>4</v>
      </c>
      <c r="I263" s="16">
        <v>1</v>
      </c>
      <c r="J263" s="16" t="s">
        <v>225</v>
      </c>
      <c r="K263" s="124">
        <v>42353</v>
      </c>
      <c r="L263" s="16" t="s">
        <v>64</v>
      </c>
      <c r="M263" s="16" t="s">
        <v>61</v>
      </c>
      <c r="N263" s="16" t="s">
        <v>73</v>
      </c>
      <c r="O263" s="16" t="s">
        <v>65</v>
      </c>
      <c r="P263" s="19" t="str">
        <f t="shared" si="81"/>
        <v>CB1 13/14</v>
      </c>
      <c r="Q263" s="20">
        <f t="shared" si="82"/>
        <v>85.687747963603314</v>
      </c>
      <c r="R263" s="19">
        <v>122.6</v>
      </c>
      <c r="S263" s="19">
        <v>-22</v>
      </c>
      <c r="T263" s="19">
        <f t="shared" si="83"/>
        <v>100.6</v>
      </c>
      <c r="U263" s="22" t="e">
        <f t="shared" si="84"/>
        <v>#VALUE!</v>
      </c>
      <c r="V263" s="22" t="str">
        <f t="shared" si="85"/>
        <v>NY</v>
      </c>
      <c r="W263" s="22" t="e">
        <f t="shared" si="86"/>
        <v>#VALUE!</v>
      </c>
      <c r="X263" s="19" t="str">
        <f t="shared" si="87"/>
        <v>CB113/14GS.6812</v>
      </c>
      <c r="Y263" s="19" t="str">
        <f t="shared" si="88"/>
        <v>GS.6812</v>
      </c>
      <c r="Z263" s="19" t="e">
        <v>#VALUE!</v>
      </c>
      <c r="AA263" s="19" t="e">
        <f t="shared" si="89"/>
        <v>#VALUE!</v>
      </c>
      <c r="AB263" s="22" t="e">
        <f t="shared" si="90"/>
        <v>#VALUE!</v>
      </c>
      <c r="AC263" s="23" t="e">
        <v>#VALUE!</v>
      </c>
      <c r="AD263" s="23" t="e">
        <f t="shared" si="91"/>
        <v>#VALUE!</v>
      </c>
      <c r="AE263" s="24" t="e">
        <f t="shared" si="92"/>
        <v>#VALUE!</v>
      </c>
      <c r="AF263" s="24">
        <v>102.35</v>
      </c>
      <c r="AG263" s="24" t="e">
        <f t="shared" si="93"/>
        <v>#VALUE!</v>
      </c>
      <c r="AH263" s="24" t="e">
        <f t="shared" si="94"/>
        <v>#VALUE!</v>
      </c>
      <c r="AI263" s="25" t="e">
        <f t="shared" si="95"/>
        <v>#VALUE!</v>
      </c>
      <c r="AJ263" s="25" t="e">
        <f t="shared" si="96"/>
        <v>#VALUE!</v>
      </c>
      <c r="AK263" s="25" t="e">
        <f t="shared" si="97"/>
        <v>#VALUE!</v>
      </c>
      <c r="AL263" s="12">
        <v>24.402378000000002</v>
      </c>
      <c r="AM263" s="12">
        <v>0</v>
      </c>
      <c r="AN263" s="26">
        <v>3.2766000000000002</v>
      </c>
      <c r="AO263" s="125">
        <f t="shared" si="98"/>
        <v>5.6991501026249523E-2</v>
      </c>
      <c r="AP263" s="126"/>
      <c r="AQ263" s="16">
        <v>0</v>
      </c>
      <c r="AT263" s="28">
        <v>0</v>
      </c>
      <c r="AU263" s="28">
        <v>0</v>
      </c>
      <c r="AW263" s="44" t="e">
        <f t="shared" si="99"/>
        <v>#VALUE!</v>
      </c>
    </row>
    <row r="264" spans="1:49" s="28" customFormat="1" hidden="1" x14ac:dyDescent="0.2">
      <c r="A264" s="16">
        <f>ROW()</f>
        <v>264</v>
      </c>
      <c r="B264" s="16" t="s">
        <v>311</v>
      </c>
      <c r="C264" s="16">
        <v>632</v>
      </c>
      <c r="D264" s="122">
        <v>0.99489869848338286</v>
      </c>
      <c r="E264" s="123">
        <v>5.7807255912628801E-2</v>
      </c>
      <c r="F264" s="122">
        <f t="shared" si="80"/>
        <v>1.0527059543960116</v>
      </c>
      <c r="G264" s="122"/>
      <c r="H264" s="101" t="s">
        <v>4</v>
      </c>
      <c r="I264" s="16">
        <v>1</v>
      </c>
      <c r="J264" s="16" t="s">
        <v>225</v>
      </c>
      <c r="K264" s="124">
        <v>42353</v>
      </c>
      <c r="L264" s="16" t="s">
        <v>64</v>
      </c>
      <c r="M264" s="16" t="s">
        <v>61</v>
      </c>
      <c r="N264" s="16" t="s">
        <v>73</v>
      </c>
      <c r="O264" s="16" t="s">
        <v>65</v>
      </c>
      <c r="P264" s="19" t="str">
        <f t="shared" si="81"/>
        <v>CB1 13/14</v>
      </c>
      <c r="Q264" s="20">
        <f t="shared" si="82"/>
        <v>105.27059543960115</v>
      </c>
      <c r="R264" s="19">
        <v>122.6</v>
      </c>
      <c r="S264" s="19">
        <v>-22</v>
      </c>
      <c r="T264" s="19">
        <f t="shared" si="83"/>
        <v>100.6</v>
      </c>
      <c r="U264" s="22" t="e">
        <f t="shared" si="84"/>
        <v>#VALUE!</v>
      </c>
      <c r="V264" s="22" t="str">
        <f t="shared" si="85"/>
        <v>NY</v>
      </c>
      <c r="W264" s="22" t="e">
        <f t="shared" si="86"/>
        <v>#VALUE!</v>
      </c>
      <c r="X264" s="19" t="str">
        <f t="shared" si="87"/>
        <v>CB113/14GS.6844</v>
      </c>
      <c r="Y264" s="19" t="str">
        <f t="shared" si="88"/>
        <v>GS.6844</v>
      </c>
      <c r="Z264" s="19" t="e">
        <v>#VALUE!</v>
      </c>
      <c r="AA264" s="19" t="e">
        <f t="shared" si="89"/>
        <v>#VALUE!</v>
      </c>
      <c r="AB264" s="22" t="e">
        <f t="shared" si="90"/>
        <v>#VALUE!</v>
      </c>
      <c r="AC264" s="23" t="e">
        <v>#VALUE!</v>
      </c>
      <c r="AD264" s="23" t="e">
        <f t="shared" si="91"/>
        <v>#VALUE!</v>
      </c>
      <c r="AE264" s="24" t="e">
        <f t="shared" si="92"/>
        <v>#VALUE!</v>
      </c>
      <c r="AF264" s="24">
        <v>102.35</v>
      </c>
      <c r="AG264" s="24" t="e">
        <f t="shared" si="93"/>
        <v>#VALUE!</v>
      </c>
      <c r="AH264" s="24" t="e">
        <f t="shared" si="94"/>
        <v>#VALUE!</v>
      </c>
      <c r="AI264" s="25" t="e">
        <f t="shared" si="95"/>
        <v>#VALUE!</v>
      </c>
      <c r="AJ264" s="25" t="e">
        <f t="shared" si="96"/>
        <v>#VALUE!</v>
      </c>
      <c r="AK264" s="25" t="e">
        <f t="shared" si="97"/>
        <v>#VALUE!</v>
      </c>
      <c r="AL264" s="12">
        <v>24.402378000000002</v>
      </c>
      <c r="AM264" s="12">
        <v>0</v>
      </c>
      <c r="AN264" s="26">
        <v>3.2766000000000002</v>
      </c>
      <c r="AO264" s="125">
        <f t="shared" si="98"/>
        <v>5.6991501026249523E-2</v>
      </c>
      <c r="AP264" s="126"/>
      <c r="AQ264" s="16">
        <v>0</v>
      </c>
      <c r="AT264" s="28">
        <v>0</v>
      </c>
      <c r="AU264" s="28">
        <v>0</v>
      </c>
      <c r="AW264" s="44" t="e">
        <f t="shared" si="99"/>
        <v>#VALUE!</v>
      </c>
    </row>
    <row r="265" spans="1:49" s="28" customFormat="1" hidden="1" x14ac:dyDescent="0.2">
      <c r="A265" s="16">
        <f>ROW()</f>
        <v>265</v>
      </c>
      <c r="B265" s="16" t="s">
        <v>312</v>
      </c>
      <c r="C265" s="16">
        <v>716</v>
      </c>
      <c r="D265" s="122">
        <v>0.98345175336010915</v>
      </c>
      <c r="E265" s="123">
        <v>5.7807255912628801E-2</v>
      </c>
      <c r="F265" s="122">
        <f t="shared" si="80"/>
        <v>1.0412590092727378</v>
      </c>
      <c r="G265" s="122"/>
      <c r="H265" s="101" t="s">
        <v>4</v>
      </c>
      <c r="I265" s="16">
        <v>1</v>
      </c>
      <c r="J265" s="16" t="s">
        <v>225</v>
      </c>
      <c r="K265" s="124">
        <v>42367</v>
      </c>
      <c r="L265" s="16" t="s">
        <v>64</v>
      </c>
      <c r="M265" s="16" t="s">
        <v>61</v>
      </c>
      <c r="N265" s="16" t="s">
        <v>73</v>
      </c>
      <c r="O265" s="16" t="s">
        <v>65</v>
      </c>
      <c r="P265" s="19" t="str">
        <f t="shared" si="81"/>
        <v>CB1 13/14</v>
      </c>
      <c r="Q265" s="20">
        <f t="shared" si="82"/>
        <v>104.12590092727379</v>
      </c>
      <c r="R265" s="19">
        <v>122.6</v>
      </c>
      <c r="S265" s="19">
        <v>-22</v>
      </c>
      <c r="T265" s="19">
        <f t="shared" si="83"/>
        <v>100.6</v>
      </c>
      <c r="U265" s="22" t="e">
        <f t="shared" si="84"/>
        <v>#VALUE!</v>
      </c>
      <c r="V265" s="22" t="str">
        <f t="shared" si="85"/>
        <v>NY</v>
      </c>
      <c r="W265" s="22" t="e">
        <f t="shared" si="86"/>
        <v>#VALUE!</v>
      </c>
      <c r="X265" s="19" t="str">
        <f t="shared" si="87"/>
        <v>CB113/14GS.6845</v>
      </c>
      <c r="Y265" s="19" t="str">
        <f t="shared" si="88"/>
        <v>GS.6845</v>
      </c>
      <c r="Z265" s="19" t="e">
        <v>#VALUE!</v>
      </c>
      <c r="AA265" s="19" t="e">
        <f t="shared" si="89"/>
        <v>#VALUE!</v>
      </c>
      <c r="AB265" s="22" t="e">
        <f t="shared" si="90"/>
        <v>#VALUE!</v>
      </c>
      <c r="AC265" s="23" t="e">
        <v>#VALUE!</v>
      </c>
      <c r="AD265" s="23" t="e">
        <f t="shared" si="91"/>
        <v>#VALUE!</v>
      </c>
      <c r="AE265" s="24" t="e">
        <f t="shared" si="92"/>
        <v>#VALUE!</v>
      </c>
      <c r="AF265" s="24">
        <v>102.35</v>
      </c>
      <c r="AG265" s="24" t="e">
        <f t="shared" si="93"/>
        <v>#VALUE!</v>
      </c>
      <c r="AH265" s="24" t="e">
        <f t="shared" si="94"/>
        <v>#VALUE!</v>
      </c>
      <c r="AI265" s="25" t="e">
        <f t="shared" si="95"/>
        <v>#VALUE!</v>
      </c>
      <c r="AJ265" s="25" t="e">
        <f t="shared" si="96"/>
        <v>#VALUE!</v>
      </c>
      <c r="AK265" s="25" t="e">
        <f t="shared" si="97"/>
        <v>#VALUE!</v>
      </c>
      <c r="AL265" s="12">
        <v>24.402378000000002</v>
      </c>
      <c r="AM265" s="12">
        <v>0</v>
      </c>
      <c r="AN265" s="26">
        <v>3.2766000000000002</v>
      </c>
      <c r="AO265" s="125">
        <f t="shared" si="98"/>
        <v>5.6991501026249523E-2</v>
      </c>
      <c r="AP265" s="126"/>
      <c r="AQ265" s="16">
        <v>-566</v>
      </c>
      <c r="AT265" s="28">
        <v>0</v>
      </c>
      <c r="AU265" s="28">
        <v>0</v>
      </c>
      <c r="AW265" s="44" t="e">
        <f t="shared" si="99"/>
        <v>#VALUE!</v>
      </c>
    </row>
    <row r="266" spans="1:49" s="28" customFormat="1" hidden="1" x14ac:dyDescent="0.2">
      <c r="A266" s="16">
        <f>ROW()</f>
        <v>266</v>
      </c>
      <c r="B266" s="16" t="s">
        <v>313</v>
      </c>
      <c r="C266" s="16">
        <v>139</v>
      </c>
      <c r="D266" s="122">
        <v>0.95448483819850882</v>
      </c>
      <c r="E266" s="123">
        <v>5.7807255912628801E-2</v>
      </c>
      <c r="F266" s="122">
        <f t="shared" si="80"/>
        <v>1.0122920941111375</v>
      </c>
      <c r="G266" s="122"/>
      <c r="H266" s="101" t="s">
        <v>4</v>
      </c>
      <c r="I266" s="16">
        <v>1</v>
      </c>
      <c r="J266" s="16" t="s">
        <v>225</v>
      </c>
      <c r="K266" s="124">
        <v>42395</v>
      </c>
      <c r="L266" s="16" t="s">
        <v>64</v>
      </c>
      <c r="M266" s="16" t="s">
        <v>61</v>
      </c>
      <c r="N266" s="16" t="s">
        <v>73</v>
      </c>
      <c r="O266" s="16" t="s">
        <v>65</v>
      </c>
      <c r="P266" s="19" t="str">
        <f t="shared" si="81"/>
        <v>CB1 13/14</v>
      </c>
      <c r="Q266" s="20">
        <f t="shared" si="82"/>
        <v>101.22920941111376</v>
      </c>
      <c r="R266" s="19">
        <v>122.6</v>
      </c>
      <c r="S266" s="19">
        <v>-22</v>
      </c>
      <c r="T266" s="19">
        <f t="shared" si="83"/>
        <v>100.6</v>
      </c>
      <c r="U266" s="22" t="e">
        <f t="shared" si="84"/>
        <v>#VALUE!</v>
      </c>
      <c r="V266" s="22" t="str">
        <f t="shared" si="85"/>
        <v>NY</v>
      </c>
      <c r="W266" s="22" t="e">
        <f t="shared" si="86"/>
        <v>#VALUE!</v>
      </c>
      <c r="X266" s="19" t="str">
        <f t="shared" si="87"/>
        <v>CB113/14GS.7069</v>
      </c>
      <c r="Y266" s="19" t="str">
        <f t="shared" si="88"/>
        <v>GS.7069</v>
      </c>
      <c r="Z266" s="19" t="e">
        <v>#VALUE!</v>
      </c>
      <c r="AA266" s="19" t="e">
        <f t="shared" si="89"/>
        <v>#VALUE!</v>
      </c>
      <c r="AB266" s="22" t="e">
        <f t="shared" si="90"/>
        <v>#VALUE!</v>
      </c>
      <c r="AC266" s="23" t="e">
        <v>#VALUE!</v>
      </c>
      <c r="AD266" s="23" t="e">
        <f t="shared" si="91"/>
        <v>#VALUE!</v>
      </c>
      <c r="AE266" s="24" t="e">
        <f t="shared" si="92"/>
        <v>#VALUE!</v>
      </c>
      <c r="AF266" s="24">
        <v>102.35</v>
      </c>
      <c r="AG266" s="24" t="e">
        <f t="shared" si="93"/>
        <v>#VALUE!</v>
      </c>
      <c r="AH266" s="24" t="e">
        <f t="shared" si="94"/>
        <v>#VALUE!</v>
      </c>
      <c r="AI266" s="25" t="e">
        <f t="shared" si="95"/>
        <v>#VALUE!</v>
      </c>
      <c r="AJ266" s="25" t="e">
        <f t="shared" si="96"/>
        <v>#VALUE!</v>
      </c>
      <c r="AK266" s="25" t="e">
        <f t="shared" si="97"/>
        <v>#VALUE!</v>
      </c>
      <c r="AL266" s="12">
        <v>24.402378000000002</v>
      </c>
      <c r="AM266" s="12">
        <v>0</v>
      </c>
      <c r="AN266" s="26">
        <v>3.2766000000000002</v>
      </c>
      <c r="AO266" s="125">
        <f t="shared" si="98"/>
        <v>5.6991501026249523E-2</v>
      </c>
      <c r="AP266" s="126"/>
      <c r="AQ266" s="16">
        <v>0</v>
      </c>
      <c r="AT266" s="28">
        <v>0</v>
      </c>
      <c r="AU266" s="28">
        <v>0</v>
      </c>
      <c r="AW266" s="44" t="e">
        <f t="shared" si="99"/>
        <v>#VALUE!</v>
      </c>
    </row>
    <row r="267" spans="1:49" s="28" customFormat="1" hidden="1" x14ac:dyDescent="0.2">
      <c r="A267" s="16">
        <f>ROW()</f>
        <v>267</v>
      </c>
      <c r="B267" s="16" t="s">
        <v>314</v>
      </c>
      <c r="C267" s="16">
        <v>16</v>
      </c>
      <c r="D267" s="122">
        <v>1.1259635678699356</v>
      </c>
      <c r="E267" s="123">
        <v>7.732151485351979E-2</v>
      </c>
      <c r="F267" s="122">
        <f t="shared" si="80"/>
        <v>1.2032850827234554</v>
      </c>
      <c r="G267" s="122"/>
      <c r="H267" s="101" t="s">
        <v>4</v>
      </c>
      <c r="I267" s="16">
        <v>1</v>
      </c>
      <c r="J267" s="16" t="s">
        <v>225</v>
      </c>
      <c r="K267" s="124">
        <v>42473</v>
      </c>
      <c r="L267" s="16" t="s">
        <v>64</v>
      </c>
      <c r="M267" s="16" t="s">
        <v>61</v>
      </c>
      <c r="N267" s="16" t="s">
        <v>73</v>
      </c>
      <c r="O267" s="16" t="s">
        <v>65</v>
      </c>
      <c r="P267" s="19" t="str">
        <f t="shared" si="81"/>
        <v>CB1 13/14</v>
      </c>
      <c r="Q267" s="20">
        <f t="shared" si="82"/>
        <v>120.32850827234553</v>
      </c>
      <c r="R267" s="19">
        <v>122.6</v>
      </c>
      <c r="S267" s="19">
        <v>-22</v>
      </c>
      <c r="T267" s="19">
        <f t="shared" si="83"/>
        <v>100.6</v>
      </c>
      <c r="U267" s="22" t="e">
        <f t="shared" si="84"/>
        <v>#VALUE!</v>
      </c>
      <c r="V267" s="22" t="str">
        <f t="shared" si="85"/>
        <v>NY</v>
      </c>
      <c r="W267" s="22" t="e">
        <f t="shared" si="86"/>
        <v>#VALUE!</v>
      </c>
      <c r="X267" s="19" t="str">
        <f t="shared" si="87"/>
        <v>CB113/14GS.7250</v>
      </c>
      <c r="Y267" s="19" t="str">
        <f t="shared" si="88"/>
        <v>GS.7250</v>
      </c>
      <c r="Z267" s="19" t="e">
        <v>#VALUE!</v>
      </c>
      <c r="AA267" s="19" t="e">
        <f t="shared" si="89"/>
        <v>#VALUE!</v>
      </c>
      <c r="AB267" s="22" t="e">
        <f t="shared" si="90"/>
        <v>#VALUE!</v>
      </c>
      <c r="AC267" s="23" t="e">
        <v>#VALUE!</v>
      </c>
      <c r="AD267" s="23" t="e">
        <f t="shared" si="91"/>
        <v>#VALUE!</v>
      </c>
      <c r="AE267" s="24" t="e">
        <f t="shared" si="92"/>
        <v>#VALUE!</v>
      </c>
      <c r="AF267" s="24">
        <v>102.35</v>
      </c>
      <c r="AG267" s="24" t="e">
        <f t="shared" si="93"/>
        <v>#VALUE!</v>
      </c>
      <c r="AH267" s="24" t="e">
        <f t="shared" si="94"/>
        <v>#VALUE!</v>
      </c>
      <c r="AI267" s="25" t="e">
        <f t="shared" si="95"/>
        <v>#VALUE!</v>
      </c>
      <c r="AJ267" s="25" t="e">
        <f t="shared" si="96"/>
        <v>#VALUE!</v>
      </c>
      <c r="AK267" s="25" t="e">
        <f t="shared" si="97"/>
        <v>#VALUE!</v>
      </c>
      <c r="AL267" s="12">
        <v>32.640000000000008</v>
      </c>
      <c r="AM267" s="12">
        <v>0</v>
      </c>
      <c r="AN267" s="26">
        <v>3.2766000000000002</v>
      </c>
      <c r="AO267" s="125">
        <f t="shared" si="98"/>
        <v>7.6230381870848185E-2</v>
      </c>
      <c r="AP267" s="126"/>
      <c r="AQ267" s="16">
        <v>0</v>
      </c>
      <c r="AT267" s="28">
        <v>0</v>
      </c>
      <c r="AU267" s="28">
        <v>0</v>
      </c>
      <c r="AW267" s="44" t="e">
        <f t="shared" si="99"/>
        <v>#VALUE!</v>
      </c>
    </row>
    <row r="268" spans="1:49" s="28" customFormat="1" hidden="1" x14ac:dyDescent="0.2">
      <c r="A268" s="16">
        <f>ROW()</f>
        <v>268</v>
      </c>
      <c r="B268" s="16" t="s">
        <v>315</v>
      </c>
      <c r="C268" s="16">
        <v>93</v>
      </c>
      <c r="D268" s="122">
        <v>1.3606109364567192</v>
      </c>
      <c r="E268" s="123">
        <v>6.417105347696947E-2</v>
      </c>
      <c r="F268" s="122">
        <f t="shared" si="80"/>
        <v>1.4247819899336887</v>
      </c>
      <c r="G268" s="122"/>
      <c r="H268" s="101" t="s">
        <v>4</v>
      </c>
      <c r="I268" s="16">
        <v>1</v>
      </c>
      <c r="J268" s="16" t="s">
        <v>225</v>
      </c>
      <c r="K268" s="124">
        <v>42604</v>
      </c>
      <c r="L268" s="16" t="s">
        <v>56</v>
      </c>
      <c r="M268" s="16" t="s">
        <v>171</v>
      </c>
      <c r="N268" s="16" t="s">
        <v>73</v>
      </c>
      <c r="O268" s="16" t="s">
        <v>65</v>
      </c>
      <c r="P268" s="19" t="str">
        <f t="shared" si="81"/>
        <v>CB1 13/14</v>
      </c>
      <c r="Q268" s="20">
        <f t="shared" si="82"/>
        <v>142.47819899336886</v>
      </c>
      <c r="R268" s="19">
        <v>122.6</v>
      </c>
      <c r="S268" s="19" t="e">
        <v>#N/A</v>
      </c>
      <c r="T268" s="19" t="e">
        <f t="shared" si="83"/>
        <v>#N/A</v>
      </c>
      <c r="U268" s="22" t="e">
        <f t="shared" si="84"/>
        <v>#N/A</v>
      </c>
      <c r="V268" s="22" t="str">
        <f t="shared" si="85"/>
        <v>NY</v>
      </c>
      <c r="W268" s="22" t="e">
        <f t="shared" si="86"/>
        <v>#VALUE!</v>
      </c>
      <c r="X268" s="19" t="str">
        <f t="shared" si="87"/>
        <v>CB113/14GS.7696</v>
      </c>
      <c r="Y268" s="19" t="str">
        <f t="shared" si="88"/>
        <v>GS.7696</v>
      </c>
      <c r="Z268" s="19" t="e">
        <v>#VALUE!</v>
      </c>
      <c r="AA268" s="19" t="e">
        <f t="shared" si="89"/>
        <v>#VALUE!</v>
      </c>
      <c r="AB268" s="22" t="e">
        <f t="shared" si="90"/>
        <v>#N/A</v>
      </c>
      <c r="AC268" s="23" t="e">
        <v>#VALUE!</v>
      </c>
      <c r="AD268" s="23" t="e">
        <f t="shared" si="91"/>
        <v>#VALUE!</v>
      </c>
      <c r="AE268" s="24" t="e">
        <f t="shared" si="92"/>
        <v>#N/A</v>
      </c>
      <c r="AF268" s="24" t="e">
        <v>#N/A</v>
      </c>
      <c r="AG268" s="24" t="e">
        <f t="shared" si="93"/>
        <v>#N/A</v>
      </c>
      <c r="AH268" s="24" t="e">
        <f t="shared" si="94"/>
        <v>#N/A</v>
      </c>
      <c r="AI268" s="25" t="e">
        <f t="shared" si="95"/>
        <v>#VALUE!</v>
      </c>
      <c r="AJ268" s="25" t="e">
        <f t="shared" si="96"/>
        <v>#VALUE!</v>
      </c>
      <c r="AK268" s="25" t="e">
        <f t="shared" si="97"/>
        <v>#VALUE!</v>
      </c>
      <c r="AL268" s="12">
        <v>27.088750000000008</v>
      </c>
      <c r="AM268" s="12">
        <v>0</v>
      </c>
      <c r="AN268" s="26">
        <v>3.2766000000000002</v>
      </c>
      <c r="AO268" s="125">
        <f t="shared" si="98"/>
        <v>6.3265495003184388E-2</v>
      </c>
      <c r="AP268" s="126"/>
      <c r="AQ268" s="16">
        <v>0</v>
      </c>
      <c r="AT268" s="28">
        <v>0</v>
      </c>
      <c r="AU268" s="28">
        <v>0</v>
      </c>
      <c r="AW268" s="44" t="e">
        <f t="shared" si="99"/>
        <v>#VALUE!</v>
      </c>
    </row>
    <row r="269" spans="1:49" s="28" customFormat="1" hidden="1" x14ac:dyDescent="0.2">
      <c r="A269" s="16">
        <f>ROW()</f>
        <v>269</v>
      </c>
      <c r="B269" s="16" t="s">
        <v>284</v>
      </c>
      <c r="C269" s="16">
        <v>306</v>
      </c>
      <c r="D269" s="122">
        <v>1.2984934370082979</v>
      </c>
      <c r="E269" s="123">
        <v>6.3771298402474044E-2</v>
      </c>
      <c r="F269" s="122">
        <f t="shared" si="80"/>
        <v>1.362264735410772</v>
      </c>
      <c r="G269" s="122"/>
      <c r="H269" s="101" t="s">
        <v>4</v>
      </c>
      <c r="I269" s="16">
        <v>1</v>
      </c>
      <c r="J269" s="16" t="s">
        <v>225</v>
      </c>
      <c r="K269" s="124">
        <v>42646</v>
      </c>
      <c r="L269" s="16" t="s">
        <v>56</v>
      </c>
      <c r="M269" s="16" t="s">
        <v>171</v>
      </c>
      <c r="N269" s="16" t="s">
        <v>73</v>
      </c>
      <c r="O269" s="16" t="s">
        <v>65</v>
      </c>
      <c r="P269" s="19" t="str">
        <f t="shared" si="81"/>
        <v>CB1 13/14</v>
      </c>
      <c r="Q269" s="20">
        <f t="shared" si="82"/>
        <v>136.22647354107721</v>
      </c>
      <c r="R269" s="19">
        <v>122.6</v>
      </c>
      <c r="S269" s="19" t="e">
        <v>#N/A</v>
      </c>
      <c r="T269" s="19" t="e">
        <f t="shared" si="83"/>
        <v>#N/A</v>
      </c>
      <c r="U269" s="22" t="e">
        <f t="shared" si="84"/>
        <v>#N/A</v>
      </c>
      <c r="V269" s="22" t="str">
        <f t="shared" si="85"/>
        <v>NY</v>
      </c>
      <c r="W269" s="22" t="e">
        <f t="shared" si="86"/>
        <v>#VALUE!</v>
      </c>
      <c r="X269" s="19" t="str">
        <f t="shared" si="87"/>
        <v>CB113/14GS.7752</v>
      </c>
      <c r="Y269" s="19" t="str">
        <f t="shared" si="88"/>
        <v>GS.7752</v>
      </c>
      <c r="Z269" s="19" t="e">
        <v>#VALUE!</v>
      </c>
      <c r="AA269" s="19" t="e">
        <f t="shared" si="89"/>
        <v>#VALUE!</v>
      </c>
      <c r="AB269" s="22" t="e">
        <f t="shared" si="90"/>
        <v>#N/A</v>
      </c>
      <c r="AC269" s="23" t="e">
        <v>#VALUE!</v>
      </c>
      <c r="AD269" s="23" t="e">
        <f t="shared" si="91"/>
        <v>#VALUE!</v>
      </c>
      <c r="AE269" s="24" t="e">
        <f t="shared" si="92"/>
        <v>#N/A</v>
      </c>
      <c r="AF269" s="24" t="e">
        <v>#N/A</v>
      </c>
      <c r="AG269" s="24" t="e">
        <f t="shared" si="93"/>
        <v>#N/A</v>
      </c>
      <c r="AH269" s="24" t="e">
        <f t="shared" si="94"/>
        <v>#N/A</v>
      </c>
      <c r="AI269" s="25" t="e">
        <f t="shared" si="95"/>
        <v>#VALUE!</v>
      </c>
      <c r="AJ269" s="25" t="e">
        <f t="shared" si="96"/>
        <v>#VALUE!</v>
      </c>
      <c r="AK269" s="25" t="e">
        <f t="shared" si="97"/>
        <v>#VALUE!</v>
      </c>
      <c r="AL269" s="12">
        <v>26.920000000000009</v>
      </c>
      <c r="AM269" s="12">
        <v>0</v>
      </c>
      <c r="AN269" s="26">
        <v>3.2766000000000002</v>
      </c>
      <c r="AO269" s="125">
        <f t="shared" si="98"/>
        <v>6.2871381126324552E-2</v>
      </c>
      <c r="AP269" s="126"/>
      <c r="AQ269" s="16">
        <v>0</v>
      </c>
      <c r="AT269" s="28">
        <v>0</v>
      </c>
      <c r="AU269" s="28">
        <v>0</v>
      </c>
      <c r="AW269" s="44" t="e">
        <f t="shared" si="99"/>
        <v>#VALUE!</v>
      </c>
    </row>
    <row r="270" spans="1:49" s="28" customFormat="1" hidden="1" x14ac:dyDescent="0.2">
      <c r="A270" s="16">
        <f>ROW()</f>
        <v>270</v>
      </c>
      <c r="B270" s="16" t="s">
        <v>285</v>
      </c>
      <c r="C270" s="16">
        <v>449</v>
      </c>
      <c r="D270" s="122">
        <v>1.334403518979864</v>
      </c>
      <c r="E270" s="123">
        <v>6.3771298402474044E-2</v>
      </c>
      <c r="F270" s="122">
        <f t="shared" si="80"/>
        <v>1.3981748173823381</v>
      </c>
      <c r="G270" s="122"/>
      <c r="H270" s="101" t="s">
        <v>4</v>
      </c>
      <c r="I270" s="16">
        <v>1</v>
      </c>
      <c r="J270" s="16" t="s">
        <v>225</v>
      </c>
      <c r="K270" s="124">
        <v>42650</v>
      </c>
      <c r="L270" s="16" t="s">
        <v>56</v>
      </c>
      <c r="M270" s="16" t="s">
        <v>171</v>
      </c>
      <c r="N270" s="16" t="s">
        <v>73</v>
      </c>
      <c r="O270" s="16" t="s">
        <v>65</v>
      </c>
      <c r="P270" s="19" t="str">
        <f t="shared" si="81"/>
        <v>CB1 13/14</v>
      </c>
      <c r="Q270" s="20">
        <f t="shared" si="82"/>
        <v>139.81748173823379</v>
      </c>
      <c r="R270" s="19">
        <v>122.6</v>
      </c>
      <c r="S270" s="19" t="e">
        <v>#N/A</v>
      </c>
      <c r="T270" s="19" t="e">
        <f t="shared" si="83"/>
        <v>#N/A</v>
      </c>
      <c r="U270" s="22" t="e">
        <f t="shared" si="84"/>
        <v>#N/A</v>
      </c>
      <c r="V270" s="22" t="str">
        <f t="shared" si="85"/>
        <v>NY</v>
      </c>
      <c r="W270" s="22" t="e">
        <f t="shared" si="86"/>
        <v>#VALUE!</v>
      </c>
      <c r="X270" s="19" t="str">
        <f t="shared" si="87"/>
        <v>CB113/14GS.7753</v>
      </c>
      <c r="Y270" s="19" t="str">
        <f t="shared" si="88"/>
        <v>GS.7753</v>
      </c>
      <c r="Z270" s="19" t="e">
        <v>#VALUE!</v>
      </c>
      <c r="AA270" s="19" t="e">
        <f t="shared" si="89"/>
        <v>#VALUE!</v>
      </c>
      <c r="AB270" s="22" t="e">
        <f t="shared" si="90"/>
        <v>#N/A</v>
      </c>
      <c r="AC270" s="23" t="e">
        <v>#VALUE!</v>
      </c>
      <c r="AD270" s="23" t="e">
        <f t="shared" si="91"/>
        <v>#VALUE!</v>
      </c>
      <c r="AE270" s="24" t="e">
        <f t="shared" si="92"/>
        <v>#N/A</v>
      </c>
      <c r="AF270" s="24" t="e">
        <v>#N/A</v>
      </c>
      <c r="AG270" s="24" t="e">
        <f t="shared" si="93"/>
        <v>#N/A</v>
      </c>
      <c r="AH270" s="24" t="e">
        <f t="shared" si="94"/>
        <v>#N/A</v>
      </c>
      <c r="AI270" s="25" t="e">
        <f t="shared" si="95"/>
        <v>#VALUE!</v>
      </c>
      <c r="AJ270" s="25" t="e">
        <f t="shared" si="96"/>
        <v>#VALUE!</v>
      </c>
      <c r="AK270" s="25" t="e">
        <f t="shared" si="97"/>
        <v>#VALUE!</v>
      </c>
      <c r="AL270" s="12">
        <v>26.920000000000009</v>
      </c>
      <c r="AM270" s="12">
        <v>0</v>
      </c>
      <c r="AN270" s="26">
        <v>3.2766000000000002</v>
      </c>
      <c r="AO270" s="125">
        <f t="shared" si="98"/>
        <v>6.2871381126324552E-2</v>
      </c>
      <c r="AP270" s="126"/>
      <c r="AQ270" s="16">
        <v>0</v>
      </c>
      <c r="AT270" s="28">
        <v>0</v>
      </c>
      <c r="AU270" s="28">
        <v>0</v>
      </c>
      <c r="AW270" s="44" t="e">
        <f t="shared" si="99"/>
        <v>#VALUE!</v>
      </c>
    </row>
    <row r="271" spans="1:49" s="28" customFormat="1" hidden="1" x14ac:dyDescent="0.2">
      <c r="A271" s="16">
        <f>ROW()</f>
        <v>271</v>
      </c>
      <c r="B271" s="16" t="s">
        <v>240</v>
      </c>
      <c r="C271" s="16">
        <v>155</v>
      </c>
      <c r="D271" s="122">
        <v>1.4381401496882136</v>
      </c>
      <c r="E271" s="123">
        <v>6.4454469787934413E-2</v>
      </c>
      <c r="F271" s="122">
        <f t="shared" si="80"/>
        <v>1.5025946194761479</v>
      </c>
      <c r="G271" s="122"/>
      <c r="H271" s="101" t="s">
        <v>4</v>
      </c>
      <c r="I271" s="16">
        <v>1</v>
      </c>
      <c r="J271" s="16" t="s">
        <v>225</v>
      </c>
      <c r="K271" s="124">
        <v>42842</v>
      </c>
      <c r="L271" s="16" t="s">
        <v>56</v>
      </c>
      <c r="M271" s="16" t="s">
        <v>171</v>
      </c>
      <c r="N271" s="16" t="s">
        <v>73</v>
      </c>
      <c r="O271" s="16" t="s">
        <v>65</v>
      </c>
      <c r="P271" s="19" t="str">
        <f t="shared" si="81"/>
        <v>CB1 13/14</v>
      </c>
      <c r="Q271" s="20">
        <f t="shared" si="82"/>
        <v>150.2594619476148</v>
      </c>
      <c r="R271" s="19">
        <v>122.6</v>
      </c>
      <c r="S271" s="19" t="e">
        <v>#N/A</v>
      </c>
      <c r="T271" s="19" t="e">
        <f t="shared" si="83"/>
        <v>#N/A</v>
      </c>
      <c r="U271" s="22" t="e">
        <f t="shared" si="84"/>
        <v>#N/A</v>
      </c>
      <c r="V271" s="22" t="str">
        <f t="shared" si="85"/>
        <v>NY</v>
      </c>
      <c r="W271" s="22" t="e">
        <f t="shared" si="86"/>
        <v>#VALUE!</v>
      </c>
      <c r="X271" s="19" t="str">
        <f t="shared" si="87"/>
        <v>CB113/14GS.7759</v>
      </c>
      <c r="Y271" s="19" t="str">
        <f t="shared" si="88"/>
        <v>GS.7759</v>
      </c>
      <c r="Z271" s="19" t="e">
        <v>#VALUE!</v>
      </c>
      <c r="AA271" s="19" t="e">
        <f t="shared" si="89"/>
        <v>#VALUE!</v>
      </c>
      <c r="AB271" s="22" t="e">
        <f t="shared" si="90"/>
        <v>#N/A</v>
      </c>
      <c r="AC271" s="23" t="e">
        <v>#VALUE!</v>
      </c>
      <c r="AD271" s="23" t="e">
        <f t="shared" si="91"/>
        <v>#VALUE!</v>
      </c>
      <c r="AE271" s="24" t="e">
        <f t="shared" si="92"/>
        <v>#N/A</v>
      </c>
      <c r="AF271" s="24" t="e">
        <v>#N/A</v>
      </c>
      <c r="AG271" s="24" t="e">
        <f t="shared" si="93"/>
        <v>#N/A</v>
      </c>
      <c r="AH271" s="24" t="e">
        <f t="shared" si="94"/>
        <v>#N/A</v>
      </c>
      <c r="AI271" s="25" t="e">
        <f t="shared" si="95"/>
        <v>#VALUE!</v>
      </c>
      <c r="AJ271" s="25" t="e">
        <f t="shared" si="96"/>
        <v>#VALUE!</v>
      </c>
      <c r="AK271" s="25" t="e">
        <f t="shared" si="97"/>
        <v>#VALUE!</v>
      </c>
      <c r="AL271" s="12">
        <v>27.20838951310861</v>
      </c>
      <c r="AM271" s="12">
        <v>0</v>
      </c>
      <c r="AN271" s="26">
        <v>3.2766000000000002</v>
      </c>
      <c r="AO271" s="125">
        <f t="shared" si="98"/>
        <v>6.3544911846662097E-2</v>
      </c>
      <c r="AP271" s="126"/>
      <c r="AQ271" s="16">
        <v>0</v>
      </c>
      <c r="AT271" s="28">
        <v>0</v>
      </c>
      <c r="AU271" s="28">
        <v>0</v>
      </c>
      <c r="AW271" s="44" t="e">
        <f t="shared" si="99"/>
        <v>#VALUE!</v>
      </c>
    </row>
    <row r="272" spans="1:49" s="28" customFormat="1" hidden="1" x14ac:dyDescent="0.2">
      <c r="A272" s="16">
        <f>ROW()</f>
        <v>272</v>
      </c>
      <c r="B272" s="16" t="s">
        <v>242</v>
      </c>
      <c r="C272" s="16">
        <v>38</v>
      </c>
      <c r="D272" s="122">
        <v>1.4681205323184741</v>
      </c>
      <c r="E272" s="123">
        <v>6.3771298402474044E-2</v>
      </c>
      <c r="F272" s="122">
        <f t="shared" si="80"/>
        <v>1.5318918307209481</v>
      </c>
      <c r="G272" s="122"/>
      <c r="H272" s="101" t="s">
        <v>4</v>
      </c>
      <c r="I272" s="16">
        <v>1</v>
      </c>
      <c r="J272" s="16" t="s">
        <v>225</v>
      </c>
      <c r="K272" s="124">
        <v>42863</v>
      </c>
      <c r="L272" s="16" t="s">
        <v>56</v>
      </c>
      <c r="M272" s="16" t="s">
        <v>171</v>
      </c>
      <c r="N272" s="16" t="s">
        <v>73</v>
      </c>
      <c r="O272" s="16" t="s">
        <v>65</v>
      </c>
      <c r="P272" s="19" t="str">
        <f t="shared" si="81"/>
        <v>CB1 13/14</v>
      </c>
      <c r="Q272" s="20">
        <f t="shared" si="82"/>
        <v>153.18918307209481</v>
      </c>
      <c r="R272" s="19">
        <v>122.6</v>
      </c>
      <c r="S272" s="19" t="e">
        <v>#N/A</v>
      </c>
      <c r="T272" s="19" t="e">
        <f t="shared" si="83"/>
        <v>#N/A</v>
      </c>
      <c r="U272" s="22" t="e">
        <f t="shared" si="84"/>
        <v>#N/A</v>
      </c>
      <c r="V272" s="22" t="str">
        <f t="shared" si="85"/>
        <v>NY</v>
      </c>
      <c r="W272" s="22" t="e">
        <f t="shared" si="86"/>
        <v>#VALUE!</v>
      </c>
      <c r="X272" s="19" t="str">
        <f t="shared" si="87"/>
        <v>CB113/14GS.7790</v>
      </c>
      <c r="Y272" s="19" t="str">
        <f t="shared" si="88"/>
        <v>GS.7790</v>
      </c>
      <c r="Z272" s="19" t="e">
        <v>#VALUE!</v>
      </c>
      <c r="AA272" s="19" t="e">
        <f t="shared" si="89"/>
        <v>#VALUE!</v>
      </c>
      <c r="AB272" s="22" t="e">
        <f t="shared" si="90"/>
        <v>#N/A</v>
      </c>
      <c r="AC272" s="23" t="e">
        <v>#VALUE!</v>
      </c>
      <c r="AD272" s="23" t="e">
        <f t="shared" si="91"/>
        <v>#VALUE!</v>
      </c>
      <c r="AE272" s="24" t="e">
        <f t="shared" si="92"/>
        <v>#N/A</v>
      </c>
      <c r="AF272" s="24" t="e">
        <v>#N/A</v>
      </c>
      <c r="AG272" s="24" t="e">
        <f t="shared" si="93"/>
        <v>#N/A</v>
      </c>
      <c r="AH272" s="24" t="e">
        <f t="shared" si="94"/>
        <v>#N/A</v>
      </c>
      <c r="AI272" s="25" t="e">
        <f t="shared" si="95"/>
        <v>#VALUE!</v>
      </c>
      <c r="AJ272" s="25" t="e">
        <f t="shared" si="96"/>
        <v>#VALUE!</v>
      </c>
      <c r="AK272" s="25" t="e">
        <f t="shared" si="97"/>
        <v>#VALUE!</v>
      </c>
      <c r="AL272" s="12">
        <v>26.920000000000009</v>
      </c>
      <c r="AM272" s="12">
        <v>0</v>
      </c>
      <c r="AN272" s="26">
        <v>3.2766000000000002</v>
      </c>
      <c r="AO272" s="125">
        <f t="shared" si="98"/>
        <v>6.2871381126324552E-2</v>
      </c>
      <c r="AP272" s="126"/>
      <c r="AQ272" s="16">
        <v>0</v>
      </c>
      <c r="AT272" s="28">
        <v>0</v>
      </c>
      <c r="AU272" s="28">
        <v>0</v>
      </c>
      <c r="AW272" s="44" t="e">
        <f t="shared" si="99"/>
        <v>#VALUE!</v>
      </c>
    </row>
    <row r="273" spans="1:49" s="28" customFormat="1" hidden="1" x14ac:dyDescent="0.2">
      <c r="A273" s="16">
        <f>ROW()</f>
        <v>273</v>
      </c>
      <c r="B273" s="16" t="s">
        <v>243</v>
      </c>
      <c r="C273" s="16">
        <v>560</v>
      </c>
      <c r="D273" s="122">
        <v>1.3095305412760812</v>
      </c>
      <c r="E273" s="123">
        <v>6.4417448376606873E-2</v>
      </c>
      <c r="F273" s="122">
        <f t="shared" si="80"/>
        <v>1.3739479896526881</v>
      </c>
      <c r="G273" s="122"/>
      <c r="H273" s="101" t="s">
        <v>4</v>
      </c>
      <c r="I273" s="16">
        <v>1</v>
      </c>
      <c r="J273" s="16" t="s">
        <v>225</v>
      </c>
      <c r="K273" s="124">
        <v>42773</v>
      </c>
      <c r="L273" s="16" t="s">
        <v>56</v>
      </c>
      <c r="M273" s="16" t="s">
        <v>171</v>
      </c>
      <c r="N273" s="16" t="s">
        <v>73</v>
      </c>
      <c r="O273" s="16" t="s">
        <v>65</v>
      </c>
      <c r="P273" s="19" t="str">
        <f t="shared" si="81"/>
        <v>CB1 13/14</v>
      </c>
      <c r="Q273" s="20">
        <f t="shared" si="82"/>
        <v>137.39479896526882</v>
      </c>
      <c r="R273" s="19">
        <v>122.6</v>
      </c>
      <c r="S273" s="19" t="e">
        <v>#N/A</v>
      </c>
      <c r="T273" s="19" t="e">
        <f t="shared" si="83"/>
        <v>#N/A</v>
      </c>
      <c r="U273" s="22" t="e">
        <f t="shared" si="84"/>
        <v>#N/A</v>
      </c>
      <c r="V273" s="22" t="str">
        <f t="shared" si="85"/>
        <v>NY</v>
      </c>
      <c r="W273" s="22" t="e">
        <f t="shared" si="86"/>
        <v>#VALUE!</v>
      </c>
      <c r="X273" s="19" t="str">
        <f t="shared" si="87"/>
        <v>CB113/14GS.7791</v>
      </c>
      <c r="Y273" s="19" t="str">
        <f t="shared" si="88"/>
        <v>GS.7791</v>
      </c>
      <c r="Z273" s="19" t="e">
        <v>#VALUE!</v>
      </c>
      <c r="AA273" s="19" t="e">
        <f t="shared" si="89"/>
        <v>#VALUE!</v>
      </c>
      <c r="AB273" s="22" t="e">
        <f t="shared" si="90"/>
        <v>#N/A</v>
      </c>
      <c r="AC273" s="23" t="e">
        <v>#VALUE!</v>
      </c>
      <c r="AD273" s="23" t="e">
        <f t="shared" si="91"/>
        <v>#VALUE!</v>
      </c>
      <c r="AE273" s="24" t="e">
        <f t="shared" si="92"/>
        <v>#N/A</v>
      </c>
      <c r="AF273" s="24" t="e">
        <v>#N/A</v>
      </c>
      <c r="AG273" s="24" t="e">
        <f t="shared" si="93"/>
        <v>#N/A</v>
      </c>
      <c r="AH273" s="24" t="e">
        <f t="shared" si="94"/>
        <v>#N/A</v>
      </c>
      <c r="AI273" s="25" t="e">
        <f t="shared" si="95"/>
        <v>#VALUE!</v>
      </c>
      <c r="AJ273" s="25" t="e">
        <f t="shared" si="96"/>
        <v>#VALUE!</v>
      </c>
      <c r="AK273" s="25" t="e">
        <f t="shared" si="97"/>
        <v>#VALUE!</v>
      </c>
      <c r="AL273" s="12">
        <v>27.192761535979347</v>
      </c>
      <c r="AM273" s="12">
        <v>0</v>
      </c>
      <c r="AN273" s="26">
        <v>3.2766000000000002</v>
      </c>
      <c r="AO273" s="125">
        <f t="shared" si="98"/>
        <v>6.3508412867972361E-2</v>
      </c>
      <c r="AP273" s="126"/>
      <c r="AQ273" s="16">
        <v>0</v>
      </c>
      <c r="AT273" s="28">
        <v>0</v>
      </c>
      <c r="AU273" s="28">
        <v>0</v>
      </c>
      <c r="AW273" s="44" t="e">
        <f t="shared" si="99"/>
        <v>#VALUE!</v>
      </c>
    </row>
    <row r="274" spans="1:49" s="28" customFormat="1" hidden="1" x14ac:dyDescent="0.2">
      <c r="A274" s="16">
        <f>ROW()</f>
        <v>274</v>
      </c>
      <c r="B274" s="16" t="s">
        <v>244</v>
      </c>
      <c r="C274" s="16">
        <v>79</v>
      </c>
      <c r="D274" s="122">
        <v>1.441008519028057</v>
      </c>
      <c r="E274" s="123">
        <v>6.5095296944486333E-2</v>
      </c>
      <c r="F274" s="122">
        <f t="shared" si="80"/>
        <v>1.5061038159725433</v>
      </c>
      <c r="G274" s="122"/>
      <c r="H274" s="101" t="s">
        <v>4</v>
      </c>
      <c r="I274" s="16">
        <v>1</v>
      </c>
      <c r="J274" s="16" t="s">
        <v>225</v>
      </c>
      <c r="K274" s="124">
        <v>42885</v>
      </c>
      <c r="L274" s="16" t="s">
        <v>56</v>
      </c>
      <c r="M274" s="16" t="s">
        <v>171</v>
      </c>
      <c r="N274" s="16" t="s">
        <v>73</v>
      </c>
      <c r="O274" s="16" t="s">
        <v>65</v>
      </c>
      <c r="P274" s="19" t="str">
        <f t="shared" si="81"/>
        <v>CB1 13/14</v>
      </c>
      <c r="Q274" s="20">
        <f t="shared" si="82"/>
        <v>150.61038159725433</v>
      </c>
      <c r="R274" s="19">
        <v>122.6</v>
      </c>
      <c r="S274" s="19" t="e">
        <v>#N/A</v>
      </c>
      <c r="T274" s="19" t="e">
        <f t="shared" si="83"/>
        <v>#N/A</v>
      </c>
      <c r="U274" s="22" t="e">
        <f t="shared" si="84"/>
        <v>#N/A</v>
      </c>
      <c r="V274" s="22" t="str">
        <f t="shared" si="85"/>
        <v>NY</v>
      </c>
      <c r="W274" s="22" t="e">
        <f t="shared" si="86"/>
        <v>#VALUE!</v>
      </c>
      <c r="X274" s="19" t="str">
        <f t="shared" si="87"/>
        <v>CB113/14GS.7796</v>
      </c>
      <c r="Y274" s="19" t="str">
        <f t="shared" si="88"/>
        <v>GS.7796</v>
      </c>
      <c r="Z274" s="19" t="e">
        <v>#VALUE!</v>
      </c>
      <c r="AA274" s="19" t="e">
        <f t="shared" si="89"/>
        <v>#VALUE!</v>
      </c>
      <c r="AB274" s="22" t="e">
        <f t="shared" si="90"/>
        <v>#N/A</v>
      </c>
      <c r="AC274" s="23" t="e">
        <v>#VALUE!</v>
      </c>
      <c r="AD274" s="23" t="e">
        <f t="shared" si="91"/>
        <v>#VALUE!</v>
      </c>
      <c r="AE274" s="24" t="e">
        <f t="shared" si="92"/>
        <v>#N/A</v>
      </c>
      <c r="AF274" s="24" t="e">
        <v>#N/A</v>
      </c>
      <c r="AG274" s="24" t="e">
        <f t="shared" si="93"/>
        <v>#N/A</v>
      </c>
      <c r="AH274" s="24" t="e">
        <f t="shared" si="94"/>
        <v>#N/A</v>
      </c>
      <c r="AI274" s="25" t="e">
        <f t="shared" si="95"/>
        <v>#VALUE!</v>
      </c>
      <c r="AJ274" s="25" t="e">
        <f t="shared" si="96"/>
        <v>#VALUE!</v>
      </c>
      <c r="AK274" s="25" t="e">
        <f t="shared" si="97"/>
        <v>#VALUE!</v>
      </c>
      <c r="AL274" s="12">
        <v>27.478904109589042</v>
      </c>
      <c r="AM274" s="12">
        <v>0</v>
      </c>
      <c r="AN274" s="26">
        <v>3.2766000000000002</v>
      </c>
      <c r="AO274" s="125">
        <f t="shared" si="98"/>
        <v>6.4176695884387E-2</v>
      </c>
      <c r="AP274" s="126"/>
      <c r="AQ274" s="16">
        <v>0</v>
      </c>
      <c r="AT274" s="28">
        <v>0</v>
      </c>
      <c r="AU274" s="28">
        <v>0</v>
      </c>
      <c r="AW274" s="44" t="e">
        <f t="shared" si="99"/>
        <v>#VALUE!</v>
      </c>
    </row>
    <row r="275" spans="1:49" s="28" customFormat="1" hidden="1" x14ac:dyDescent="0.2">
      <c r="A275" s="16">
        <f>ROW()</f>
        <v>275</v>
      </c>
      <c r="B275" s="16" t="s">
        <v>245</v>
      </c>
      <c r="C275" s="16">
        <v>153</v>
      </c>
      <c r="D275" s="122">
        <v>1.4355481587746348</v>
      </c>
      <c r="E275" s="123">
        <v>6.3771298402474044E-2</v>
      </c>
      <c r="F275" s="122">
        <f t="shared" si="80"/>
        <v>1.4993194571771089</v>
      </c>
      <c r="G275" s="122"/>
      <c r="H275" s="101" t="s">
        <v>4</v>
      </c>
      <c r="I275" s="16">
        <v>1</v>
      </c>
      <c r="J275" s="16" t="s">
        <v>225</v>
      </c>
      <c r="K275" s="124">
        <v>42885</v>
      </c>
      <c r="L275" s="16" t="s">
        <v>56</v>
      </c>
      <c r="M275" s="16" t="s">
        <v>171</v>
      </c>
      <c r="N275" s="16" t="s">
        <v>73</v>
      </c>
      <c r="O275" s="16" t="s">
        <v>65</v>
      </c>
      <c r="P275" s="19" t="str">
        <f t="shared" si="81"/>
        <v>CB1 13/14</v>
      </c>
      <c r="Q275" s="20">
        <f t="shared" si="82"/>
        <v>149.9319457177109</v>
      </c>
      <c r="R275" s="19">
        <v>122.6</v>
      </c>
      <c r="S275" s="19" t="e">
        <v>#N/A</v>
      </c>
      <c r="T275" s="19" t="e">
        <f t="shared" si="83"/>
        <v>#N/A</v>
      </c>
      <c r="U275" s="22" t="e">
        <f t="shared" si="84"/>
        <v>#N/A</v>
      </c>
      <c r="V275" s="22" t="str">
        <f t="shared" si="85"/>
        <v>NY</v>
      </c>
      <c r="W275" s="22" t="e">
        <f t="shared" si="86"/>
        <v>#VALUE!</v>
      </c>
      <c r="X275" s="19" t="str">
        <f t="shared" si="87"/>
        <v>CB113/14GS.7826</v>
      </c>
      <c r="Y275" s="19" t="str">
        <f t="shared" si="88"/>
        <v>GS.7826</v>
      </c>
      <c r="Z275" s="19" t="e">
        <v>#VALUE!</v>
      </c>
      <c r="AA275" s="19" t="e">
        <f t="shared" si="89"/>
        <v>#VALUE!</v>
      </c>
      <c r="AB275" s="22" t="e">
        <f t="shared" si="90"/>
        <v>#N/A</v>
      </c>
      <c r="AC275" s="23" t="e">
        <v>#VALUE!</v>
      </c>
      <c r="AD275" s="23" t="e">
        <f t="shared" si="91"/>
        <v>#VALUE!</v>
      </c>
      <c r="AE275" s="24" t="e">
        <f t="shared" si="92"/>
        <v>#N/A</v>
      </c>
      <c r="AF275" s="24" t="e">
        <v>#N/A</v>
      </c>
      <c r="AG275" s="24" t="e">
        <f t="shared" si="93"/>
        <v>#N/A</v>
      </c>
      <c r="AH275" s="24" t="e">
        <f t="shared" si="94"/>
        <v>#N/A</v>
      </c>
      <c r="AI275" s="25" t="e">
        <f t="shared" si="95"/>
        <v>#VALUE!</v>
      </c>
      <c r="AJ275" s="25" t="e">
        <f t="shared" si="96"/>
        <v>#VALUE!</v>
      </c>
      <c r="AK275" s="25" t="e">
        <f t="shared" si="97"/>
        <v>#VALUE!</v>
      </c>
      <c r="AL275" s="12">
        <v>26.920000000000009</v>
      </c>
      <c r="AM275" s="12">
        <v>0</v>
      </c>
      <c r="AN275" s="26">
        <v>3.2766000000000002</v>
      </c>
      <c r="AO275" s="125">
        <f t="shared" si="98"/>
        <v>6.2871381126324552E-2</v>
      </c>
      <c r="AP275" s="126"/>
      <c r="AQ275" s="16">
        <v>0</v>
      </c>
      <c r="AT275" s="28">
        <v>0</v>
      </c>
      <c r="AU275" s="28">
        <v>0</v>
      </c>
      <c r="AW275" s="44" t="e">
        <f t="shared" si="99"/>
        <v>#VALUE!</v>
      </c>
    </row>
    <row r="276" spans="1:49" s="28" customFormat="1" hidden="1" x14ac:dyDescent="0.2">
      <c r="A276" s="16">
        <f>ROW()</f>
        <v>276</v>
      </c>
      <c r="B276" s="16" t="s">
        <v>316</v>
      </c>
      <c r="C276" s="16">
        <v>203</v>
      </c>
      <c r="D276" s="122">
        <v>1.5763504133383708</v>
      </c>
      <c r="E276" s="123">
        <v>5.2215281003187404E-2</v>
      </c>
      <c r="F276" s="122">
        <f t="shared" si="80"/>
        <v>1.6285656943415583</v>
      </c>
      <c r="G276" s="122"/>
      <c r="H276" s="101" t="s">
        <v>4</v>
      </c>
      <c r="I276" s="16">
        <v>1</v>
      </c>
      <c r="J276" s="16" t="s">
        <v>170</v>
      </c>
      <c r="K276" s="124">
        <v>42675</v>
      </c>
      <c r="L276" s="16" t="s">
        <v>56</v>
      </c>
      <c r="M276" s="16" t="s">
        <v>171</v>
      </c>
      <c r="N276" s="16" t="s">
        <v>73</v>
      </c>
      <c r="O276" s="16" t="s">
        <v>65</v>
      </c>
      <c r="P276" s="19" t="str">
        <f t="shared" si="81"/>
        <v>CB1 13/14</v>
      </c>
      <c r="Q276" s="20">
        <f t="shared" si="82"/>
        <v>162.85656943415583</v>
      </c>
      <c r="R276" s="19">
        <v>122.6</v>
      </c>
      <c r="S276" s="19" t="e">
        <v>#N/A</v>
      </c>
      <c r="T276" s="19" t="e">
        <f t="shared" si="83"/>
        <v>#N/A</v>
      </c>
      <c r="U276" s="22" t="e">
        <f t="shared" si="84"/>
        <v>#N/A</v>
      </c>
      <c r="V276" s="22" t="str">
        <f t="shared" si="85"/>
        <v>NY</v>
      </c>
      <c r="W276" s="22" t="e">
        <f t="shared" si="86"/>
        <v>#VALUE!</v>
      </c>
      <c r="X276" s="19" t="str">
        <f t="shared" si="87"/>
        <v>CB113/14GS.7846</v>
      </c>
      <c r="Y276" s="19" t="str">
        <f t="shared" si="88"/>
        <v>GS.7846</v>
      </c>
      <c r="Z276" s="19" t="e">
        <v>#VALUE!</v>
      </c>
      <c r="AA276" s="19" t="e">
        <f t="shared" si="89"/>
        <v>#VALUE!</v>
      </c>
      <c r="AB276" s="22" t="e">
        <f t="shared" si="90"/>
        <v>#N/A</v>
      </c>
      <c r="AC276" s="23" t="e">
        <v>#VALUE!</v>
      </c>
      <c r="AD276" s="23" t="e">
        <f t="shared" si="91"/>
        <v>#VALUE!</v>
      </c>
      <c r="AE276" s="24" t="e">
        <f t="shared" si="92"/>
        <v>#N/A</v>
      </c>
      <c r="AF276" s="24" t="e">
        <v>#N/A</v>
      </c>
      <c r="AG276" s="24" t="e">
        <f t="shared" si="93"/>
        <v>#N/A</v>
      </c>
      <c r="AH276" s="24" t="e">
        <f t="shared" si="94"/>
        <v>#N/A</v>
      </c>
      <c r="AI276" s="25" t="e">
        <f t="shared" si="95"/>
        <v>#VALUE!</v>
      </c>
      <c r="AJ276" s="25" t="e">
        <f t="shared" si="96"/>
        <v>#VALUE!</v>
      </c>
      <c r="AK276" s="25" t="e">
        <f t="shared" si="97"/>
        <v>#VALUE!</v>
      </c>
      <c r="AL276" s="12">
        <v>22.041818181818186</v>
      </c>
      <c r="AM276" s="12">
        <v>0</v>
      </c>
      <c r="AN276" s="26">
        <v>3.2766000000000002</v>
      </c>
      <c r="AO276" s="125">
        <f t="shared" si="98"/>
        <v>5.147843802474892E-2</v>
      </c>
      <c r="AP276" s="126"/>
      <c r="AQ276" s="16">
        <v>0</v>
      </c>
      <c r="AT276" s="28">
        <v>0</v>
      </c>
      <c r="AU276" s="28">
        <v>0</v>
      </c>
      <c r="AW276" s="44" t="e">
        <f t="shared" si="99"/>
        <v>#VALUE!</v>
      </c>
    </row>
    <row r="277" spans="1:49" s="28" customFormat="1" hidden="1" x14ac:dyDescent="0.2">
      <c r="A277" s="16">
        <f>ROW()</f>
        <v>277</v>
      </c>
      <c r="B277" s="16" t="s">
        <v>286</v>
      </c>
      <c r="C277" s="16">
        <f>202+33</f>
        <v>235</v>
      </c>
      <c r="D277" s="122">
        <v>1.2808282588971001</v>
      </c>
      <c r="E277" s="123">
        <v>5.2234950884327808E-2</v>
      </c>
      <c r="F277" s="122">
        <f t="shared" si="80"/>
        <v>1.3330632097814279</v>
      </c>
      <c r="G277" s="122"/>
      <c r="H277" s="101" t="s">
        <v>4</v>
      </c>
      <c r="I277" s="16">
        <v>1</v>
      </c>
      <c r="J277" s="16" t="s">
        <v>170</v>
      </c>
      <c r="K277" s="124">
        <v>42691</v>
      </c>
      <c r="L277" s="16" t="s">
        <v>56</v>
      </c>
      <c r="M277" s="16" t="s">
        <v>171</v>
      </c>
      <c r="N277" s="16" t="s">
        <v>73</v>
      </c>
      <c r="O277" s="16" t="s">
        <v>65</v>
      </c>
      <c r="P277" s="19" t="str">
        <f t="shared" si="81"/>
        <v>CB1 13/14</v>
      </c>
      <c r="Q277" s="20">
        <f t="shared" si="82"/>
        <v>133.30632097814279</v>
      </c>
      <c r="R277" s="19">
        <v>122.6</v>
      </c>
      <c r="S277" s="19" t="e">
        <v>#N/A</v>
      </c>
      <c r="T277" s="19" t="e">
        <f t="shared" si="83"/>
        <v>#N/A</v>
      </c>
      <c r="U277" s="22" t="e">
        <f t="shared" si="84"/>
        <v>#N/A</v>
      </c>
      <c r="V277" s="22" t="str">
        <f t="shared" si="85"/>
        <v>NY</v>
      </c>
      <c r="W277" s="22" t="e">
        <f t="shared" si="86"/>
        <v>#VALUE!</v>
      </c>
      <c r="X277" s="19" t="str">
        <f t="shared" si="87"/>
        <v>CB113/14GS.7865</v>
      </c>
      <c r="Y277" s="19" t="str">
        <f t="shared" si="88"/>
        <v>GS.7865</v>
      </c>
      <c r="Z277" s="19" t="e">
        <v>#VALUE!</v>
      </c>
      <c r="AA277" s="19" t="e">
        <f t="shared" si="89"/>
        <v>#VALUE!</v>
      </c>
      <c r="AB277" s="22" t="e">
        <f t="shared" si="90"/>
        <v>#N/A</v>
      </c>
      <c r="AC277" s="23" t="e">
        <v>#VALUE!</v>
      </c>
      <c r="AD277" s="23" t="e">
        <f t="shared" si="91"/>
        <v>#VALUE!</v>
      </c>
      <c r="AE277" s="24" t="e">
        <f t="shared" si="92"/>
        <v>#N/A</v>
      </c>
      <c r="AF277" s="24" t="e">
        <v>#N/A</v>
      </c>
      <c r="AG277" s="24" t="e">
        <f t="shared" si="93"/>
        <v>#N/A</v>
      </c>
      <c r="AH277" s="24" t="e">
        <f t="shared" si="94"/>
        <v>#N/A</v>
      </c>
      <c r="AI277" s="25" t="e">
        <f t="shared" si="95"/>
        <v>#VALUE!</v>
      </c>
      <c r="AJ277" s="25" t="e">
        <f t="shared" si="96"/>
        <v>#VALUE!</v>
      </c>
      <c r="AK277" s="25" t="e">
        <f t="shared" si="97"/>
        <v>#VALUE!</v>
      </c>
      <c r="AL277" s="12">
        <v>22.050121497158536</v>
      </c>
      <c r="AM277" s="12">
        <v>0</v>
      </c>
      <c r="AN277" s="26">
        <v>3.2766000000000002</v>
      </c>
      <c r="AO277" s="125">
        <f t="shared" si="98"/>
        <v>5.1497830331709377E-2</v>
      </c>
      <c r="AP277" s="126"/>
      <c r="AQ277" s="16">
        <v>0</v>
      </c>
      <c r="AT277" s="28">
        <v>0</v>
      </c>
      <c r="AU277" s="28">
        <v>0</v>
      </c>
      <c r="AW277" s="44" t="e">
        <f t="shared" si="99"/>
        <v>#VALUE!</v>
      </c>
    </row>
    <row r="278" spans="1:49" s="28" customFormat="1" hidden="1" x14ac:dyDescent="0.2">
      <c r="A278" s="16">
        <f>ROW()</f>
        <v>278</v>
      </c>
      <c r="B278" s="16" t="s">
        <v>287</v>
      </c>
      <c r="C278" s="16">
        <v>202</v>
      </c>
      <c r="D278" s="122">
        <v>1.2229541816260217</v>
      </c>
      <c r="E278" s="123">
        <v>4.9388450805867394E-2</v>
      </c>
      <c r="F278" s="122">
        <f t="shared" si="80"/>
        <v>1.2723426324318889</v>
      </c>
      <c r="G278" s="122"/>
      <c r="H278" s="101" t="s">
        <v>4</v>
      </c>
      <c r="I278" s="16">
        <v>1</v>
      </c>
      <c r="J278" s="16" t="s">
        <v>170</v>
      </c>
      <c r="K278" s="124">
        <v>42691</v>
      </c>
      <c r="L278" s="16" t="s">
        <v>56</v>
      </c>
      <c r="M278" s="16" t="s">
        <v>171</v>
      </c>
      <c r="N278" s="16" t="s">
        <v>73</v>
      </c>
      <c r="O278" s="16" t="s">
        <v>65</v>
      </c>
      <c r="P278" s="19" t="str">
        <f t="shared" si="81"/>
        <v>CB1 13/14</v>
      </c>
      <c r="Q278" s="20">
        <f t="shared" si="82"/>
        <v>127.23426324318889</v>
      </c>
      <c r="R278" s="19">
        <v>122.6</v>
      </c>
      <c r="S278" s="19" t="e">
        <v>#N/A</v>
      </c>
      <c r="T278" s="19" t="e">
        <f t="shared" si="83"/>
        <v>#N/A</v>
      </c>
      <c r="U278" s="22" t="e">
        <f t="shared" si="84"/>
        <v>#N/A</v>
      </c>
      <c r="V278" s="22" t="str">
        <f t="shared" si="85"/>
        <v>NY</v>
      </c>
      <c r="W278" s="22" t="e">
        <f t="shared" si="86"/>
        <v>#VALUE!</v>
      </c>
      <c r="X278" s="19" t="str">
        <f t="shared" si="87"/>
        <v>CB113/14GS.7877</v>
      </c>
      <c r="Y278" s="19" t="str">
        <f t="shared" si="88"/>
        <v>GS.7877</v>
      </c>
      <c r="Z278" s="19" t="e">
        <v>#VALUE!</v>
      </c>
      <c r="AA278" s="19" t="e">
        <f t="shared" si="89"/>
        <v>#VALUE!</v>
      </c>
      <c r="AB278" s="22" t="e">
        <f t="shared" si="90"/>
        <v>#N/A</v>
      </c>
      <c r="AC278" s="23" t="e">
        <v>#VALUE!</v>
      </c>
      <c r="AD278" s="23" t="e">
        <f t="shared" si="91"/>
        <v>#VALUE!</v>
      </c>
      <c r="AE278" s="24" t="e">
        <f t="shared" si="92"/>
        <v>#N/A</v>
      </c>
      <c r="AF278" s="24" t="e">
        <v>#N/A</v>
      </c>
      <c r="AG278" s="24" t="e">
        <f t="shared" si="93"/>
        <v>#N/A</v>
      </c>
      <c r="AH278" s="24" t="e">
        <f t="shared" si="94"/>
        <v>#N/A</v>
      </c>
      <c r="AI278" s="25" t="e">
        <f t="shared" si="95"/>
        <v>#VALUE!</v>
      </c>
      <c r="AJ278" s="25" t="e">
        <f t="shared" si="96"/>
        <v>#VALUE!</v>
      </c>
      <c r="AK278" s="25" t="e">
        <f t="shared" si="97"/>
        <v>#VALUE!</v>
      </c>
      <c r="AL278" s="12">
        <v>20.848518518518521</v>
      </c>
      <c r="AM278" s="12">
        <v>0</v>
      </c>
      <c r="AN278" s="26">
        <v>3.2766000000000002</v>
      </c>
      <c r="AO278" s="125">
        <f t="shared" si="98"/>
        <v>4.8691499022920241E-2</v>
      </c>
      <c r="AP278" s="126"/>
      <c r="AQ278" s="16">
        <v>-36</v>
      </c>
      <c r="AT278" s="28">
        <v>0</v>
      </c>
      <c r="AU278" s="28">
        <v>0</v>
      </c>
      <c r="AW278" s="44" t="e">
        <f t="shared" si="99"/>
        <v>#VALUE!</v>
      </c>
    </row>
    <row r="279" spans="1:49" s="28" customFormat="1" hidden="1" x14ac:dyDescent="0.2">
      <c r="A279" s="16">
        <f>ROW()</f>
        <v>279</v>
      </c>
      <c r="B279" s="16" t="s">
        <v>288</v>
      </c>
      <c r="C279" s="16">
        <v>710</v>
      </c>
      <c r="D279" s="122">
        <v>1.2523447795097815</v>
      </c>
      <c r="E279" s="123">
        <v>5.5762599300673815E-2</v>
      </c>
      <c r="F279" s="122">
        <f t="shared" si="80"/>
        <v>1.3081073788104554</v>
      </c>
      <c r="G279" s="122"/>
      <c r="H279" s="101" t="s">
        <v>4</v>
      </c>
      <c r="I279" s="16">
        <v>1</v>
      </c>
      <c r="J279" s="16" t="s">
        <v>170</v>
      </c>
      <c r="K279" s="124">
        <v>42699</v>
      </c>
      <c r="L279" s="16" t="s">
        <v>56</v>
      </c>
      <c r="M279" s="16" t="s">
        <v>171</v>
      </c>
      <c r="N279" s="16" t="s">
        <v>73</v>
      </c>
      <c r="O279" s="16" t="s">
        <v>65</v>
      </c>
      <c r="P279" s="19" t="str">
        <f t="shared" si="81"/>
        <v>CB1 13/14</v>
      </c>
      <c r="Q279" s="20">
        <f t="shared" si="82"/>
        <v>130.81073788104553</v>
      </c>
      <c r="R279" s="19">
        <v>122.6</v>
      </c>
      <c r="S279" s="19" t="e">
        <v>#N/A</v>
      </c>
      <c r="T279" s="19" t="e">
        <f t="shared" si="83"/>
        <v>#N/A</v>
      </c>
      <c r="U279" s="22" t="e">
        <f t="shared" si="84"/>
        <v>#N/A</v>
      </c>
      <c r="V279" s="22" t="str">
        <f t="shared" si="85"/>
        <v>NY</v>
      </c>
      <c r="W279" s="22" t="e">
        <f t="shared" si="86"/>
        <v>#VALUE!</v>
      </c>
      <c r="X279" s="19" t="str">
        <f t="shared" si="87"/>
        <v>CB113/14GS.7880</v>
      </c>
      <c r="Y279" s="19" t="str">
        <f t="shared" si="88"/>
        <v>GS.7880</v>
      </c>
      <c r="Z279" s="19" t="e">
        <v>#VALUE!</v>
      </c>
      <c r="AA279" s="19" t="e">
        <f t="shared" si="89"/>
        <v>#VALUE!</v>
      </c>
      <c r="AB279" s="22" t="e">
        <f t="shared" si="90"/>
        <v>#N/A</v>
      </c>
      <c r="AC279" s="23" t="e">
        <v>#VALUE!</v>
      </c>
      <c r="AD279" s="23" t="e">
        <f t="shared" si="91"/>
        <v>#VALUE!</v>
      </c>
      <c r="AE279" s="24" t="e">
        <f t="shared" si="92"/>
        <v>#N/A</v>
      </c>
      <c r="AF279" s="24" t="e">
        <v>#N/A</v>
      </c>
      <c r="AG279" s="24" t="e">
        <f t="shared" si="93"/>
        <v>#N/A</v>
      </c>
      <c r="AH279" s="24" t="e">
        <f t="shared" si="94"/>
        <v>#N/A</v>
      </c>
      <c r="AI279" s="25" t="e">
        <f t="shared" si="95"/>
        <v>#VALUE!</v>
      </c>
      <c r="AJ279" s="25" t="e">
        <f t="shared" si="96"/>
        <v>#VALUE!</v>
      </c>
      <c r="AK279" s="25" t="e">
        <f t="shared" si="97"/>
        <v>#VALUE!</v>
      </c>
      <c r="AL279" s="12">
        <v>23.539259992797987</v>
      </c>
      <c r="AM279" s="12">
        <v>0</v>
      </c>
      <c r="AN279" s="26">
        <v>3.2766000000000002</v>
      </c>
      <c r="AO279" s="125">
        <f t="shared" si="98"/>
        <v>5.4975697861769909E-2</v>
      </c>
      <c r="AP279" s="126"/>
      <c r="AQ279" s="16">
        <v>-189</v>
      </c>
      <c r="AT279" s="28">
        <v>0</v>
      </c>
      <c r="AU279" s="28">
        <v>0</v>
      </c>
      <c r="AW279" s="44" t="e">
        <f t="shared" si="99"/>
        <v>#VALUE!</v>
      </c>
    </row>
    <row r="280" spans="1:49" s="28" customFormat="1" hidden="1" x14ac:dyDescent="0.2">
      <c r="A280" s="16">
        <f>ROW()</f>
        <v>280</v>
      </c>
      <c r="B280" s="16" t="s">
        <v>247</v>
      </c>
      <c r="C280" s="16">
        <v>106</v>
      </c>
      <c r="D280" s="122">
        <v>1.4327903210804074</v>
      </c>
      <c r="E280" s="123">
        <v>6.3771298402474044E-2</v>
      </c>
      <c r="F280" s="122">
        <f t="shared" si="80"/>
        <v>1.4965616194828815</v>
      </c>
      <c r="G280" s="122"/>
      <c r="H280" s="101" t="s">
        <v>4</v>
      </c>
      <c r="I280" s="16">
        <v>1</v>
      </c>
      <c r="J280" s="16" t="s">
        <v>225</v>
      </c>
      <c r="K280" s="124">
        <v>42870</v>
      </c>
      <c r="L280" s="16" t="s">
        <v>56</v>
      </c>
      <c r="M280" s="16" t="s">
        <v>171</v>
      </c>
      <c r="N280" s="16" t="s">
        <v>73</v>
      </c>
      <c r="O280" s="16" t="s">
        <v>65</v>
      </c>
      <c r="P280" s="19" t="str">
        <f t="shared" si="81"/>
        <v>CB1 13/14</v>
      </c>
      <c r="Q280" s="20">
        <f t="shared" si="82"/>
        <v>149.65616194828814</v>
      </c>
      <c r="R280" s="19">
        <v>122.6</v>
      </c>
      <c r="S280" s="19" t="e">
        <v>#N/A</v>
      </c>
      <c r="T280" s="19" t="e">
        <f t="shared" si="83"/>
        <v>#N/A</v>
      </c>
      <c r="U280" s="22" t="e">
        <f t="shared" si="84"/>
        <v>#N/A</v>
      </c>
      <c r="V280" s="22" t="str">
        <f t="shared" si="85"/>
        <v>NY</v>
      </c>
      <c r="W280" s="22" t="e">
        <f t="shared" si="86"/>
        <v>#VALUE!</v>
      </c>
      <c r="X280" s="19" t="str">
        <f t="shared" si="87"/>
        <v>CB113/14GS.7882</v>
      </c>
      <c r="Y280" s="19" t="str">
        <f t="shared" si="88"/>
        <v>GS.7882</v>
      </c>
      <c r="Z280" s="19" t="e">
        <v>#VALUE!</v>
      </c>
      <c r="AA280" s="19" t="e">
        <f t="shared" si="89"/>
        <v>#VALUE!</v>
      </c>
      <c r="AB280" s="22" t="e">
        <f t="shared" si="90"/>
        <v>#N/A</v>
      </c>
      <c r="AC280" s="23" t="e">
        <v>#VALUE!</v>
      </c>
      <c r="AD280" s="23" t="e">
        <f t="shared" si="91"/>
        <v>#VALUE!</v>
      </c>
      <c r="AE280" s="24" t="e">
        <f t="shared" si="92"/>
        <v>#N/A</v>
      </c>
      <c r="AF280" s="24" t="e">
        <v>#N/A</v>
      </c>
      <c r="AG280" s="24" t="e">
        <f t="shared" si="93"/>
        <v>#N/A</v>
      </c>
      <c r="AH280" s="24" t="e">
        <f t="shared" si="94"/>
        <v>#N/A</v>
      </c>
      <c r="AI280" s="25" t="e">
        <f t="shared" si="95"/>
        <v>#VALUE!</v>
      </c>
      <c r="AJ280" s="25" t="e">
        <f t="shared" si="96"/>
        <v>#VALUE!</v>
      </c>
      <c r="AK280" s="25" t="e">
        <f t="shared" si="97"/>
        <v>#VALUE!</v>
      </c>
      <c r="AL280" s="12">
        <v>26.920000000000009</v>
      </c>
      <c r="AM280" s="12">
        <v>0</v>
      </c>
      <c r="AN280" s="26">
        <v>3.2766000000000002</v>
      </c>
      <c r="AO280" s="125">
        <f t="shared" si="98"/>
        <v>6.2871381126324552E-2</v>
      </c>
      <c r="AP280" s="126"/>
      <c r="AQ280" s="16">
        <v>0</v>
      </c>
      <c r="AT280" s="28">
        <v>0</v>
      </c>
      <c r="AU280" s="28">
        <v>0</v>
      </c>
      <c r="AW280" s="44" t="e">
        <f t="shared" si="99"/>
        <v>#VALUE!</v>
      </c>
    </row>
    <row r="281" spans="1:49" s="28" customFormat="1" hidden="1" x14ac:dyDescent="0.2">
      <c r="A281" s="16">
        <f>ROW()</f>
        <v>281</v>
      </c>
      <c r="B281" s="16" t="s">
        <v>248</v>
      </c>
      <c r="C281" s="16">
        <v>229</v>
      </c>
      <c r="D281" s="122">
        <v>1.4323057382675575</v>
      </c>
      <c r="E281" s="123">
        <v>6.4418467443434643E-2</v>
      </c>
      <c r="F281" s="122">
        <f t="shared" si="80"/>
        <v>1.4967242057109922</v>
      </c>
      <c r="G281" s="122"/>
      <c r="H281" s="101" t="s">
        <v>4</v>
      </c>
      <c r="I281" s="16">
        <v>1</v>
      </c>
      <c r="J281" s="16" t="s">
        <v>225</v>
      </c>
      <c r="K281" s="124">
        <v>42885</v>
      </c>
      <c r="L281" s="16" t="s">
        <v>56</v>
      </c>
      <c r="M281" s="16" t="s">
        <v>171</v>
      </c>
      <c r="N281" s="16" t="s">
        <v>73</v>
      </c>
      <c r="O281" s="16" t="s">
        <v>65</v>
      </c>
      <c r="P281" s="19" t="str">
        <f t="shared" si="81"/>
        <v>CB1 13/14</v>
      </c>
      <c r="Q281" s="20">
        <f t="shared" si="82"/>
        <v>149.67242057109922</v>
      </c>
      <c r="R281" s="19">
        <v>122.6</v>
      </c>
      <c r="S281" s="19" t="e">
        <v>#N/A</v>
      </c>
      <c r="T281" s="19" t="e">
        <f t="shared" si="83"/>
        <v>#N/A</v>
      </c>
      <c r="U281" s="22" t="e">
        <f t="shared" si="84"/>
        <v>#N/A</v>
      </c>
      <c r="V281" s="22" t="str">
        <f t="shared" si="85"/>
        <v>NY</v>
      </c>
      <c r="W281" s="22" t="e">
        <f t="shared" si="86"/>
        <v>#VALUE!</v>
      </c>
      <c r="X281" s="19" t="str">
        <f t="shared" si="87"/>
        <v>CB113/14GS.7885</v>
      </c>
      <c r="Y281" s="19" t="str">
        <f t="shared" si="88"/>
        <v>GS.7885</v>
      </c>
      <c r="Z281" s="19" t="e">
        <v>#VALUE!</v>
      </c>
      <c r="AA281" s="19" t="e">
        <f t="shared" si="89"/>
        <v>#VALUE!</v>
      </c>
      <c r="AB281" s="22" t="e">
        <f t="shared" si="90"/>
        <v>#N/A</v>
      </c>
      <c r="AC281" s="23" t="e">
        <v>#VALUE!</v>
      </c>
      <c r="AD281" s="23" t="e">
        <f t="shared" si="91"/>
        <v>#VALUE!</v>
      </c>
      <c r="AE281" s="24" t="e">
        <f t="shared" si="92"/>
        <v>#N/A</v>
      </c>
      <c r="AF281" s="24" t="e">
        <v>#N/A</v>
      </c>
      <c r="AG281" s="24" t="e">
        <f t="shared" si="93"/>
        <v>#N/A</v>
      </c>
      <c r="AH281" s="24" t="e">
        <f t="shared" si="94"/>
        <v>#N/A</v>
      </c>
      <c r="AI281" s="25" t="e">
        <f t="shared" si="95"/>
        <v>#VALUE!</v>
      </c>
      <c r="AJ281" s="25" t="e">
        <f t="shared" si="96"/>
        <v>#VALUE!</v>
      </c>
      <c r="AK281" s="25" t="e">
        <f t="shared" si="97"/>
        <v>#VALUE!</v>
      </c>
      <c r="AL281" s="12">
        <v>27.193191718203817</v>
      </c>
      <c r="AM281" s="12">
        <v>0</v>
      </c>
      <c r="AN281" s="26">
        <v>3.2766000000000002</v>
      </c>
      <c r="AO281" s="125">
        <f t="shared" si="98"/>
        <v>6.3509417554101166E-2</v>
      </c>
      <c r="AP281" s="126"/>
      <c r="AQ281" s="16">
        <v>0</v>
      </c>
      <c r="AT281" s="28">
        <v>0</v>
      </c>
      <c r="AU281" s="28">
        <v>0</v>
      </c>
      <c r="AW281" s="44" t="e">
        <f t="shared" si="99"/>
        <v>#VALUE!</v>
      </c>
    </row>
    <row r="282" spans="1:49" s="28" customFormat="1" hidden="1" x14ac:dyDescent="0.2">
      <c r="A282" s="16">
        <f>ROW()</f>
        <v>282</v>
      </c>
      <c r="B282" s="16" t="s">
        <v>289</v>
      </c>
      <c r="C282" s="16">
        <v>498</v>
      </c>
      <c r="D282" s="122">
        <v>1.351069485556696</v>
      </c>
      <c r="E282" s="123">
        <v>5.0529041416224774E-2</v>
      </c>
      <c r="F282" s="122">
        <f t="shared" si="80"/>
        <v>1.4015985269729208</v>
      </c>
      <c r="G282" s="122"/>
      <c r="H282" s="101" t="s">
        <v>4</v>
      </c>
      <c r="I282" s="16">
        <v>1</v>
      </c>
      <c r="J282" s="16" t="s">
        <v>170</v>
      </c>
      <c r="K282" s="124">
        <v>42691</v>
      </c>
      <c r="L282" s="16" t="s">
        <v>56</v>
      </c>
      <c r="M282" s="16" t="s">
        <v>171</v>
      </c>
      <c r="N282" s="16" t="s">
        <v>73</v>
      </c>
      <c r="O282" s="16" t="s">
        <v>65</v>
      </c>
      <c r="P282" s="19" t="str">
        <f t="shared" si="81"/>
        <v>CB1 13/14</v>
      </c>
      <c r="Q282" s="20">
        <f t="shared" si="82"/>
        <v>140.15985269729208</v>
      </c>
      <c r="R282" s="19">
        <v>122.6</v>
      </c>
      <c r="S282" s="19" t="e">
        <v>#N/A</v>
      </c>
      <c r="T282" s="19" t="e">
        <f t="shared" si="83"/>
        <v>#N/A</v>
      </c>
      <c r="U282" s="22" t="e">
        <f t="shared" si="84"/>
        <v>#N/A</v>
      </c>
      <c r="V282" s="22" t="str">
        <f t="shared" si="85"/>
        <v>NY</v>
      </c>
      <c r="W282" s="22" t="e">
        <f t="shared" si="86"/>
        <v>#VALUE!</v>
      </c>
      <c r="X282" s="19" t="str">
        <f t="shared" si="87"/>
        <v>CB113/14GS.7887</v>
      </c>
      <c r="Y282" s="19" t="str">
        <f t="shared" si="88"/>
        <v>GS.7887</v>
      </c>
      <c r="Z282" s="19" t="e">
        <v>#VALUE!</v>
      </c>
      <c r="AA282" s="19" t="e">
        <f t="shared" si="89"/>
        <v>#VALUE!</v>
      </c>
      <c r="AB282" s="22" t="e">
        <f t="shared" si="90"/>
        <v>#N/A</v>
      </c>
      <c r="AC282" s="23" t="e">
        <v>#VALUE!</v>
      </c>
      <c r="AD282" s="23" t="e">
        <f t="shared" si="91"/>
        <v>#VALUE!</v>
      </c>
      <c r="AE282" s="24" t="e">
        <f t="shared" si="92"/>
        <v>#N/A</v>
      </c>
      <c r="AF282" s="24" t="e">
        <v>#N/A</v>
      </c>
      <c r="AG282" s="24" t="e">
        <f t="shared" si="93"/>
        <v>#N/A</v>
      </c>
      <c r="AH282" s="24" t="e">
        <f t="shared" si="94"/>
        <v>#N/A</v>
      </c>
      <c r="AI282" s="25" t="e">
        <f t="shared" si="95"/>
        <v>#VALUE!</v>
      </c>
      <c r="AJ282" s="25" t="e">
        <f t="shared" si="96"/>
        <v>#VALUE!</v>
      </c>
      <c r="AK282" s="25" t="e">
        <f t="shared" si="97"/>
        <v>#VALUE!</v>
      </c>
      <c r="AL282" s="12">
        <v>21.330000000000002</v>
      </c>
      <c r="AM282" s="12">
        <v>0</v>
      </c>
      <c r="AN282" s="26">
        <v>3.2766000000000002</v>
      </c>
      <c r="AO282" s="125">
        <f t="shared" si="98"/>
        <v>4.981599403508552E-2</v>
      </c>
      <c r="AP282" s="126"/>
      <c r="AQ282" s="16">
        <v>0</v>
      </c>
      <c r="AT282" s="28">
        <v>0</v>
      </c>
      <c r="AU282" s="28">
        <v>0</v>
      </c>
      <c r="AW282" s="44" t="e">
        <f t="shared" si="99"/>
        <v>#VALUE!</v>
      </c>
    </row>
    <row r="283" spans="1:49" s="28" customFormat="1" hidden="1" x14ac:dyDescent="0.2">
      <c r="A283" s="16">
        <f>ROW()</f>
        <v>283</v>
      </c>
      <c r="B283" s="16" t="s">
        <v>249</v>
      </c>
      <c r="C283" s="16">
        <v>358</v>
      </c>
      <c r="D283" s="122">
        <v>1.3992657704474036</v>
      </c>
      <c r="E283" s="123">
        <v>6.4001954708057918E-2</v>
      </c>
      <c r="F283" s="122">
        <f t="shared" si="80"/>
        <v>1.4632677251554616</v>
      </c>
      <c r="G283" s="122"/>
      <c r="H283" s="101" t="s">
        <v>4</v>
      </c>
      <c r="I283" s="16">
        <v>1</v>
      </c>
      <c r="J283" s="16" t="s">
        <v>170</v>
      </c>
      <c r="K283" s="124">
        <v>42787</v>
      </c>
      <c r="L283" s="16" t="s">
        <v>56</v>
      </c>
      <c r="M283" s="16" t="s">
        <v>171</v>
      </c>
      <c r="N283" s="16" t="s">
        <v>73</v>
      </c>
      <c r="O283" s="16" t="s">
        <v>65</v>
      </c>
      <c r="P283" s="19" t="str">
        <f t="shared" si="81"/>
        <v>CB1 13/14</v>
      </c>
      <c r="Q283" s="20">
        <f t="shared" si="82"/>
        <v>146.32677251554617</v>
      </c>
      <c r="R283" s="19">
        <v>122.6</v>
      </c>
      <c r="S283" s="19" t="e">
        <v>#N/A</v>
      </c>
      <c r="T283" s="19" t="e">
        <f t="shared" si="83"/>
        <v>#N/A</v>
      </c>
      <c r="U283" s="22" t="e">
        <f t="shared" si="84"/>
        <v>#N/A</v>
      </c>
      <c r="V283" s="22" t="str">
        <f t="shared" si="85"/>
        <v>NY</v>
      </c>
      <c r="W283" s="22" t="e">
        <f t="shared" si="86"/>
        <v>#VALUE!</v>
      </c>
      <c r="X283" s="19" t="str">
        <f t="shared" si="87"/>
        <v>CB113/14GS.7903</v>
      </c>
      <c r="Y283" s="19" t="str">
        <f t="shared" si="88"/>
        <v>GS.7903</v>
      </c>
      <c r="Z283" s="19" t="e">
        <v>#VALUE!</v>
      </c>
      <c r="AA283" s="19" t="e">
        <f t="shared" si="89"/>
        <v>#VALUE!</v>
      </c>
      <c r="AB283" s="22" t="e">
        <f t="shared" si="90"/>
        <v>#N/A</v>
      </c>
      <c r="AC283" s="23" t="e">
        <v>#VALUE!</v>
      </c>
      <c r="AD283" s="23" t="e">
        <f t="shared" si="91"/>
        <v>#VALUE!</v>
      </c>
      <c r="AE283" s="24" t="e">
        <f t="shared" si="92"/>
        <v>#N/A</v>
      </c>
      <c r="AF283" s="24" t="e">
        <v>#N/A</v>
      </c>
      <c r="AG283" s="24" t="e">
        <f t="shared" si="93"/>
        <v>#N/A</v>
      </c>
      <c r="AH283" s="24" t="e">
        <f t="shared" si="94"/>
        <v>#N/A</v>
      </c>
      <c r="AI283" s="25" t="e">
        <f t="shared" si="95"/>
        <v>#VALUE!</v>
      </c>
      <c r="AJ283" s="25" t="e">
        <f t="shared" si="96"/>
        <v>#VALUE!</v>
      </c>
      <c r="AK283" s="25" t="e">
        <f t="shared" si="97"/>
        <v>#VALUE!</v>
      </c>
      <c r="AL283" s="12">
        <v>27.017367748530543</v>
      </c>
      <c r="AM283" s="12">
        <v>0</v>
      </c>
      <c r="AN283" s="26">
        <v>3.2766000000000002</v>
      </c>
      <c r="AO283" s="125">
        <f t="shared" si="98"/>
        <v>6.3098782494351136E-2</v>
      </c>
      <c r="AP283" s="126"/>
      <c r="AQ283" s="16">
        <v>0</v>
      </c>
      <c r="AT283" s="28">
        <v>0</v>
      </c>
      <c r="AU283" s="28">
        <v>0</v>
      </c>
      <c r="AW283" s="44" t="e">
        <f t="shared" si="99"/>
        <v>#VALUE!</v>
      </c>
    </row>
    <row r="284" spans="1:49" s="28" customFormat="1" hidden="1" x14ac:dyDescent="0.2">
      <c r="A284" s="16">
        <f>ROW()</f>
        <v>284</v>
      </c>
      <c r="B284" s="16" t="s">
        <v>290</v>
      </c>
      <c r="C284" s="16">
        <v>533</v>
      </c>
      <c r="D284" s="122">
        <v>1.2314606580786673</v>
      </c>
      <c r="E284" s="123">
        <v>4.9652281142443501E-2</v>
      </c>
      <c r="F284" s="122">
        <f t="shared" si="80"/>
        <v>1.2811129392211109</v>
      </c>
      <c r="G284" s="122"/>
      <c r="H284" s="101" t="s">
        <v>4</v>
      </c>
      <c r="I284" s="16">
        <v>1</v>
      </c>
      <c r="J284" s="16" t="s">
        <v>170</v>
      </c>
      <c r="K284" s="124">
        <v>42691</v>
      </c>
      <c r="L284" s="16" t="s">
        <v>56</v>
      </c>
      <c r="M284" s="16" t="s">
        <v>171</v>
      </c>
      <c r="N284" s="16" t="s">
        <v>73</v>
      </c>
      <c r="O284" s="16" t="s">
        <v>65</v>
      </c>
      <c r="P284" s="19" t="str">
        <f t="shared" si="81"/>
        <v>CB1 13/14</v>
      </c>
      <c r="Q284" s="20">
        <f t="shared" si="82"/>
        <v>128.11129392211109</v>
      </c>
      <c r="R284" s="19">
        <v>122.6</v>
      </c>
      <c r="S284" s="19" t="e">
        <v>#N/A</v>
      </c>
      <c r="T284" s="19" t="e">
        <f t="shared" si="83"/>
        <v>#N/A</v>
      </c>
      <c r="U284" s="22" t="e">
        <f t="shared" si="84"/>
        <v>#N/A</v>
      </c>
      <c r="V284" s="22" t="str">
        <f t="shared" si="85"/>
        <v>NY</v>
      </c>
      <c r="W284" s="22" t="e">
        <f t="shared" si="86"/>
        <v>#VALUE!</v>
      </c>
      <c r="X284" s="19" t="str">
        <f t="shared" si="87"/>
        <v>CB113/14GS.7917</v>
      </c>
      <c r="Y284" s="19" t="str">
        <f t="shared" si="88"/>
        <v>GS.7917</v>
      </c>
      <c r="Z284" s="19" t="e">
        <v>#VALUE!</v>
      </c>
      <c r="AA284" s="19" t="e">
        <f t="shared" si="89"/>
        <v>#VALUE!</v>
      </c>
      <c r="AB284" s="22" t="e">
        <f t="shared" si="90"/>
        <v>#N/A</v>
      </c>
      <c r="AC284" s="23" t="e">
        <v>#VALUE!</v>
      </c>
      <c r="AD284" s="23" t="e">
        <f t="shared" si="91"/>
        <v>#VALUE!</v>
      </c>
      <c r="AE284" s="24" t="e">
        <f t="shared" si="92"/>
        <v>#N/A</v>
      </c>
      <c r="AF284" s="24" t="e">
        <v>#N/A</v>
      </c>
      <c r="AG284" s="24" t="e">
        <f t="shared" si="93"/>
        <v>#N/A</v>
      </c>
      <c r="AH284" s="24" t="e">
        <f t="shared" si="94"/>
        <v>#N/A</v>
      </c>
      <c r="AI284" s="25" t="e">
        <f t="shared" si="95"/>
        <v>#VALUE!</v>
      </c>
      <c r="AJ284" s="25" t="e">
        <f t="shared" si="96"/>
        <v>#VALUE!</v>
      </c>
      <c r="AK284" s="25" t="e">
        <f t="shared" si="97"/>
        <v>#VALUE!</v>
      </c>
      <c r="AL284" s="12">
        <v>20.959890136135662</v>
      </c>
      <c r="AM284" s="12">
        <v>0</v>
      </c>
      <c r="AN284" s="26">
        <v>3.2766000000000002</v>
      </c>
      <c r="AO284" s="125">
        <f t="shared" si="98"/>
        <v>4.8951606282127615E-2</v>
      </c>
      <c r="AP284" s="126"/>
      <c r="AQ284" s="16">
        <v>0</v>
      </c>
      <c r="AT284" s="28">
        <v>0</v>
      </c>
      <c r="AU284" s="28">
        <v>0</v>
      </c>
      <c r="AW284" s="44" t="e">
        <f t="shared" si="99"/>
        <v>#VALUE!</v>
      </c>
    </row>
    <row r="285" spans="1:49" s="28" customFormat="1" hidden="1" x14ac:dyDescent="0.2">
      <c r="A285" s="16">
        <f>ROW()</f>
        <v>285</v>
      </c>
      <c r="B285" s="16" t="s">
        <v>291</v>
      </c>
      <c r="C285" s="16">
        <v>31</v>
      </c>
      <c r="D285" s="122">
        <v>1.5204057268238778</v>
      </c>
      <c r="E285" s="123">
        <v>4.5909649444277369E-2</v>
      </c>
      <c r="F285" s="122">
        <f t="shared" si="80"/>
        <v>1.5663153762681552</v>
      </c>
      <c r="G285" s="122"/>
      <c r="H285" s="101" t="s">
        <v>4</v>
      </c>
      <c r="I285" s="16">
        <v>1</v>
      </c>
      <c r="J285" s="16" t="s">
        <v>170</v>
      </c>
      <c r="K285" s="124">
        <v>42691</v>
      </c>
      <c r="L285" s="16" t="s">
        <v>56</v>
      </c>
      <c r="M285" s="16" t="s">
        <v>171</v>
      </c>
      <c r="N285" s="16" t="s">
        <v>73</v>
      </c>
      <c r="O285" s="16" t="s">
        <v>65</v>
      </c>
      <c r="P285" s="19" t="str">
        <f t="shared" si="81"/>
        <v>CB1 13/14</v>
      </c>
      <c r="Q285" s="20">
        <f t="shared" si="82"/>
        <v>156.63153762681551</v>
      </c>
      <c r="R285" s="19">
        <v>122.6</v>
      </c>
      <c r="S285" s="19" t="e">
        <v>#N/A</v>
      </c>
      <c r="T285" s="19" t="e">
        <f t="shared" si="83"/>
        <v>#N/A</v>
      </c>
      <c r="U285" s="22" t="e">
        <f t="shared" si="84"/>
        <v>#N/A</v>
      </c>
      <c r="V285" s="22" t="str">
        <f t="shared" si="85"/>
        <v>NY</v>
      </c>
      <c r="W285" s="22" t="e">
        <f t="shared" si="86"/>
        <v>#VALUE!</v>
      </c>
      <c r="X285" s="19" t="str">
        <f t="shared" si="87"/>
        <v>CB113/14GS.7938</v>
      </c>
      <c r="Y285" s="19" t="str">
        <f t="shared" si="88"/>
        <v>GS.7938</v>
      </c>
      <c r="Z285" s="19" t="e">
        <v>#VALUE!</v>
      </c>
      <c r="AA285" s="19" t="e">
        <f t="shared" si="89"/>
        <v>#VALUE!</v>
      </c>
      <c r="AB285" s="22" t="e">
        <f t="shared" si="90"/>
        <v>#N/A</v>
      </c>
      <c r="AC285" s="23" t="e">
        <v>#VALUE!</v>
      </c>
      <c r="AD285" s="23" t="e">
        <f t="shared" si="91"/>
        <v>#VALUE!</v>
      </c>
      <c r="AE285" s="24" t="e">
        <f t="shared" si="92"/>
        <v>#N/A</v>
      </c>
      <c r="AF285" s="24" t="e">
        <v>#N/A</v>
      </c>
      <c r="AG285" s="24" t="e">
        <f t="shared" si="93"/>
        <v>#N/A</v>
      </c>
      <c r="AH285" s="24" t="e">
        <f t="shared" si="94"/>
        <v>#N/A</v>
      </c>
      <c r="AI285" s="25" t="e">
        <f t="shared" si="95"/>
        <v>#VALUE!</v>
      </c>
      <c r="AJ285" s="25" t="e">
        <f t="shared" si="96"/>
        <v>#VALUE!</v>
      </c>
      <c r="AK285" s="25" t="e">
        <f t="shared" si="97"/>
        <v>#VALUE!</v>
      </c>
      <c r="AL285" s="12">
        <v>19.38</v>
      </c>
      <c r="AM285" s="12">
        <v>0</v>
      </c>
      <c r="AN285" s="26">
        <v>3.2766000000000002</v>
      </c>
      <c r="AO285" s="125">
        <f t="shared" si="98"/>
        <v>4.5261789235816113E-2</v>
      </c>
      <c r="AP285" s="126"/>
      <c r="AQ285" s="16">
        <v>0</v>
      </c>
      <c r="AT285" s="28">
        <v>0</v>
      </c>
      <c r="AU285" s="28">
        <v>0</v>
      </c>
      <c r="AW285" s="44" t="e">
        <f t="shared" si="99"/>
        <v>#VALUE!</v>
      </c>
    </row>
    <row r="286" spans="1:49" s="28" customFormat="1" hidden="1" x14ac:dyDescent="0.2">
      <c r="A286" s="16">
        <f>ROW()</f>
        <v>286</v>
      </c>
      <c r="B286" s="16" t="s">
        <v>317</v>
      </c>
      <c r="C286" s="16">
        <v>179</v>
      </c>
      <c r="D286" s="122">
        <v>1.3786796363482192</v>
      </c>
      <c r="E286" s="123">
        <v>4.7154280871733824E-2</v>
      </c>
      <c r="F286" s="122">
        <f t="shared" si="80"/>
        <v>1.425833917219953</v>
      </c>
      <c r="G286" s="122"/>
      <c r="H286" s="101" t="s">
        <v>4</v>
      </c>
      <c r="I286" s="16">
        <v>1</v>
      </c>
      <c r="J286" s="16" t="s">
        <v>170</v>
      </c>
      <c r="K286" s="124">
        <v>42698</v>
      </c>
      <c r="L286" s="16" t="s">
        <v>56</v>
      </c>
      <c r="M286" s="16" t="s">
        <v>171</v>
      </c>
      <c r="N286" s="16" t="s">
        <v>73</v>
      </c>
      <c r="O286" s="16" t="s">
        <v>65</v>
      </c>
      <c r="P286" s="19" t="str">
        <f t="shared" si="81"/>
        <v>CB1 13/14</v>
      </c>
      <c r="Q286" s="20">
        <f t="shared" si="82"/>
        <v>142.5833917219953</v>
      </c>
      <c r="R286" s="19">
        <v>122.6</v>
      </c>
      <c r="S286" s="19" t="e">
        <v>#N/A</v>
      </c>
      <c r="T286" s="19" t="e">
        <f t="shared" si="83"/>
        <v>#N/A</v>
      </c>
      <c r="U286" s="22" t="e">
        <f t="shared" si="84"/>
        <v>#N/A</v>
      </c>
      <c r="V286" s="22" t="str">
        <f t="shared" si="85"/>
        <v>NY</v>
      </c>
      <c r="W286" s="22" t="e">
        <f t="shared" si="86"/>
        <v>#VALUE!</v>
      </c>
      <c r="X286" s="19" t="str">
        <f t="shared" si="87"/>
        <v>CB113/14GS.7939</v>
      </c>
      <c r="Y286" s="19" t="str">
        <f t="shared" si="88"/>
        <v>GS.7939</v>
      </c>
      <c r="Z286" s="19" t="e">
        <v>#VALUE!</v>
      </c>
      <c r="AA286" s="19" t="e">
        <f t="shared" si="89"/>
        <v>#VALUE!</v>
      </c>
      <c r="AB286" s="22" t="e">
        <f t="shared" si="90"/>
        <v>#N/A</v>
      </c>
      <c r="AC286" s="23" t="e">
        <v>#VALUE!</v>
      </c>
      <c r="AD286" s="23" t="e">
        <f t="shared" si="91"/>
        <v>#VALUE!</v>
      </c>
      <c r="AE286" s="24" t="e">
        <f t="shared" si="92"/>
        <v>#N/A</v>
      </c>
      <c r="AF286" s="24" t="e">
        <v>#N/A</v>
      </c>
      <c r="AG286" s="24" t="e">
        <f t="shared" si="93"/>
        <v>#N/A</v>
      </c>
      <c r="AH286" s="24" t="e">
        <f t="shared" si="94"/>
        <v>#N/A</v>
      </c>
      <c r="AI286" s="25" t="e">
        <f t="shared" si="95"/>
        <v>#VALUE!</v>
      </c>
      <c r="AJ286" s="25" t="e">
        <f t="shared" si="96"/>
        <v>#VALUE!</v>
      </c>
      <c r="AK286" s="25" t="e">
        <f t="shared" si="97"/>
        <v>#VALUE!</v>
      </c>
      <c r="AL286" s="12">
        <v>19.905400593471814</v>
      </c>
      <c r="AM286" s="12">
        <v>0</v>
      </c>
      <c r="AN286" s="26">
        <v>3.2766000000000002</v>
      </c>
      <c r="AO286" s="125">
        <f t="shared" si="98"/>
        <v>4.6488856879061409E-2</v>
      </c>
      <c r="AP286" s="126"/>
      <c r="AQ286" s="16">
        <v>0</v>
      </c>
      <c r="AT286" s="28">
        <v>0</v>
      </c>
      <c r="AU286" s="28">
        <v>0</v>
      </c>
      <c r="AW286" s="44" t="e">
        <f t="shared" si="99"/>
        <v>#VALUE!</v>
      </c>
    </row>
    <row r="287" spans="1:49" s="28" customFormat="1" hidden="1" x14ac:dyDescent="0.2">
      <c r="A287" s="16">
        <f>ROW()</f>
        <v>287</v>
      </c>
      <c r="B287" s="16" t="s">
        <v>250</v>
      </c>
      <c r="C287" s="16">
        <v>366</v>
      </c>
      <c r="D287" s="122">
        <v>1.5164934492971347</v>
      </c>
      <c r="E287" s="123">
        <v>4.0769095301135878E-2</v>
      </c>
      <c r="F287" s="122">
        <f t="shared" si="80"/>
        <v>1.5572625445982706</v>
      </c>
      <c r="G287" s="122"/>
      <c r="H287" s="101" t="s">
        <v>4</v>
      </c>
      <c r="I287" s="16">
        <v>1</v>
      </c>
      <c r="J287" s="16" t="s">
        <v>170</v>
      </c>
      <c r="K287" s="124">
        <v>42699</v>
      </c>
      <c r="L287" s="16" t="s">
        <v>56</v>
      </c>
      <c r="M287" s="16" t="s">
        <v>171</v>
      </c>
      <c r="N287" s="16" t="s">
        <v>73</v>
      </c>
      <c r="O287" s="16" t="s">
        <v>65</v>
      </c>
      <c r="P287" s="19" t="str">
        <f t="shared" si="81"/>
        <v>CB1 13/14</v>
      </c>
      <c r="Q287" s="20">
        <f t="shared" si="82"/>
        <v>155.72625445982706</v>
      </c>
      <c r="R287" s="19">
        <v>122.6</v>
      </c>
      <c r="S287" s="19" t="e">
        <v>#N/A</v>
      </c>
      <c r="T287" s="19" t="e">
        <f t="shared" si="83"/>
        <v>#N/A</v>
      </c>
      <c r="U287" s="22" t="e">
        <f t="shared" si="84"/>
        <v>#N/A</v>
      </c>
      <c r="V287" s="22" t="str">
        <f t="shared" si="85"/>
        <v>NY</v>
      </c>
      <c r="W287" s="22" t="e">
        <f t="shared" si="86"/>
        <v>#VALUE!</v>
      </c>
      <c r="X287" s="19" t="str">
        <f t="shared" si="87"/>
        <v>CB113/14GS.7941</v>
      </c>
      <c r="Y287" s="19" t="str">
        <f t="shared" si="88"/>
        <v>GS.7941</v>
      </c>
      <c r="Z287" s="19" t="e">
        <v>#VALUE!</v>
      </c>
      <c r="AA287" s="19" t="e">
        <f t="shared" si="89"/>
        <v>#VALUE!</v>
      </c>
      <c r="AB287" s="22" t="e">
        <f t="shared" si="90"/>
        <v>#N/A</v>
      </c>
      <c r="AC287" s="23" t="e">
        <v>#VALUE!</v>
      </c>
      <c r="AD287" s="23" t="e">
        <f t="shared" si="91"/>
        <v>#VALUE!</v>
      </c>
      <c r="AE287" s="24" t="e">
        <f t="shared" si="92"/>
        <v>#N/A</v>
      </c>
      <c r="AF287" s="24" t="e">
        <v>#N/A</v>
      </c>
      <c r="AG287" s="24" t="e">
        <f t="shared" si="93"/>
        <v>#N/A</v>
      </c>
      <c r="AH287" s="24" t="e">
        <f t="shared" si="94"/>
        <v>#N/A</v>
      </c>
      <c r="AI287" s="25" t="e">
        <f t="shared" si="95"/>
        <v>#VALUE!</v>
      </c>
      <c r="AJ287" s="25" t="e">
        <f t="shared" si="96"/>
        <v>#VALUE!</v>
      </c>
      <c r="AK287" s="25" t="e">
        <f t="shared" si="97"/>
        <v>#VALUE!</v>
      </c>
      <c r="AL287" s="12">
        <v>17.209999999999997</v>
      </c>
      <c r="AM287" s="12">
        <v>0</v>
      </c>
      <c r="AN287" s="26">
        <v>3.2766000000000002</v>
      </c>
      <c r="AO287" s="125">
        <f t="shared" si="98"/>
        <v>4.0193776715603466E-2</v>
      </c>
      <c r="AP287" s="126"/>
      <c r="AQ287" s="16">
        <v>0</v>
      </c>
      <c r="AT287" s="28">
        <v>0</v>
      </c>
      <c r="AU287" s="28">
        <v>0</v>
      </c>
      <c r="AW287" s="44" t="e">
        <f t="shared" si="99"/>
        <v>#VALUE!</v>
      </c>
    </row>
    <row r="288" spans="1:49" s="28" customFormat="1" hidden="1" x14ac:dyDescent="0.2">
      <c r="A288" s="16">
        <f>ROW()</f>
        <v>288</v>
      </c>
      <c r="B288" s="16" t="s">
        <v>254</v>
      </c>
      <c r="C288" s="16">
        <v>70</v>
      </c>
      <c r="D288" s="122">
        <v>1.4161944360447536</v>
      </c>
      <c r="E288" s="123">
        <v>6.6991514097955909E-2</v>
      </c>
      <c r="F288" s="122">
        <f t="shared" si="80"/>
        <v>1.4831859501427096</v>
      </c>
      <c r="G288" s="122"/>
      <c r="H288" s="101" t="s">
        <v>4</v>
      </c>
      <c r="I288" s="16">
        <v>1</v>
      </c>
      <c r="J288" s="16" t="s">
        <v>192</v>
      </c>
      <c r="K288" s="124">
        <v>42758</v>
      </c>
      <c r="L288" s="16" t="s">
        <v>56</v>
      </c>
      <c r="M288" s="16" t="s">
        <v>171</v>
      </c>
      <c r="N288" s="16" t="s">
        <v>73</v>
      </c>
      <c r="O288" s="16" t="s">
        <v>65</v>
      </c>
      <c r="P288" s="19" t="str">
        <f t="shared" si="81"/>
        <v>CB1 13/14</v>
      </c>
      <c r="Q288" s="20">
        <f t="shared" si="82"/>
        <v>148.31859501427095</v>
      </c>
      <c r="R288" s="19">
        <v>122.6</v>
      </c>
      <c r="S288" s="19" t="e">
        <v>#N/A</v>
      </c>
      <c r="T288" s="19" t="e">
        <f t="shared" si="83"/>
        <v>#N/A</v>
      </c>
      <c r="U288" s="22" t="e">
        <f t="shared" si="84"/>
        <v>#N/A</v>
      </c>
      <c r="V288" s="22" t="str">
        <f t="shared" si="85"/>
        <v>NY</v>
      </c>
      <c r="W288" s="22" t="e">
        <f t="shared" si="86"/>
        <v>#VALUE!</v>
      </c>
      <c r="X288" s="19" t="str">
        <f t="shared" si="87"/>
        <v>CB113/14GS.7974</v>
      </c>
      <c r="Y288" s="19" t="str">
        <f t="shared" si="88"/>
        <v>GS.7974</v>
      </c>
      <c r="Z288" s="19" t="e">
        <v>#VALUE!</v>
      </c>
      <c r="AA288" s="19" t="e">
        <f t="shared" si="89"/>
        <v>#VALUE!</v>
      </c>
      <c r="AB288" s="22" t="e">
        <f t="shared" si="90"/>
        <v>#N/A</v>
      </c>
      <c r="AC288" s="23" t="e">
        <v>#VALUE!</v>
      </c>
      <c r="AD288" s="23" t="e">
        <f t="shared" si="91"/>
        <v>#VALUE!</v>
      </c>
      <c r="AE288" s="24" t="e">
        <f t="shared" si="92"/>
        <v>#N/A</v>
      </c>
      <c r="AF288" s="24" t="e">
        <v>#N/A</v>
      </c>
      <c r="AG288" s="24" t="e">
        <f t="shared" si="93"/>
        <v>#N/A</v>
      </c>
      <c r="AH288" s="24" t="e">
        <f t="shared" si="94"/>
        <v>#N/A</v>
      </c>
      <c r="AI288" s="25" t="e">
        <f t="shared" si="95"/>
        <v>#VALUE!</v>
      </c>
      <c r="AJ288" s="25" t="e">
        <f t="shared" si="96"/>
        <v>#VALUE!</v>
      </c>
      <c r="AK288" s="25" t="e">
        <f t="shared" si="97"/>
        <v>#VALUE!</v>
      </c>
      <c r="AL288" s="12">
        <v>28.279360851887706</v>
      </c>
      <c r="AM288" s="12">
        <v>0</v>
      </c>
      <c r="AN288" s="26">
        <v>3.2766000000000002</v>
      </c>
      <c r="AO288" s="125">
        <f t="shared" si="98"/>
        <v>6.6046154313814776E-2</v>
      </c>
      <c r="AP288" s="126"/>
      <c r="AQ288" s="16">
        <v>0</v>
      </c>
      <c r="AT288" s="28">
        <v>0</v>
      </c>
      <c r="AU288" s="28">
        <v>0</v>
      </c>
      <c r="AW288" s="44" t="e">
        <f t="shared" si="99"/>
        <v>#VALUE!</v>
      </c>
    </row>
    <row r="289" spans="1:49" s="28" customFormat="1" hidden="1" x14ac:dyDescent="0.2">
      <c r="A289" s="16">
        <f>ROW()</f>
        <v>289</v>
      </c>
      <c r="B289" s="16" t="s">
        <v>318</v>
      </c>
      <c r="C289" s="16">
        <v>61</v>
      </c>
      <c r="D289" s="122">
        <v>1.3756901989801535</v>
      </c>
      <c r="E289" s="123">
        <v>6.3149224978555921E-2</v>
      </c>
      <c r="F289" s="122">
        <f t="shared" si="80"/>
        <v>1.4388394239587095</v>
      </c>
      <c r="G289" s="122"/>
      <c r="H289" s="101" t="s">
        <v>4</v>
      </c>
      <c r="I289" s="16">
        <v>1</v>
      </c>
      <c r="J289" s="16" t="s">
        <v>216</v>
      </c>
      <c r="K289" s="124">
        <v>42731</v>
      </c>
      <c r="L289" s="16" t="s">
        <v>56</v>
      </c>
      <c r="M289" s="16" t="s">
        <v>171</v>
      </c>
      <c r="N289" s="16" t="s">
        <v>73</v>
      </c>
      <c r="O289" s="16" t="s">
        <v>65</v>
      </c>
      <c r="P289" s="19" t="str">
        <f t="shared" si="81"/>
        <v>CB1 13/14</v>
      </c>
      <c r="Q289" s="20">
        <f t="shared" si="82"/>
        <v>143.88394239587095</v>
      </c>
      <c r="R289" s="19">
        <v>122.6</v>
      </c>
      <c r="S289" s="19" t="e">
        <v>#N/A</v>
      </c>
      <c r="T289" s="19" t="e">
        <f t="shared" si="83"/>
        <v>#N/A</v>
      </c>
      <c r="U289" s="22" t="e">
        <f t="shared" si="84"/>
        <v>#N/A</v>
      </c>
      <c r="V289" s="22" t="str">
        <f t="shared" si="85"/>
        <v>NY</v>
      </c>
      <c r="W289" s="22" t="e">
        <f t="shared" si="86"/>
        <v>#VALUE!</v>
      </c>
      <c r="X289" s="19" t="str">
        <f t="shared" si="87"/>
        <v>CB113/14GS.7978</v>
      </c>
      <c r="Y289" s="19" t="str">
        <f t="shared" si="88"/>
        <v>GS.7978</v>
      </c>
      <c r="Z289" s="19" t="e">
        <v>#VALUE!</v>
      </c>
      <c r="AA289" s="19" t="e">
        <f t="shared" si="89"/>
        <v>#VALUE!</v>
      </c>
      <c r="AB289" s="22" t="e">
        <f t="shared" si="90"/>
        <v>#N/A</v>
      </c>
      <c r="AC289" s="23" t="e">
        <v>#VALUE!</v>
      </c>
      <c r="AD289" s="23" t="e">
        <f t="shared" si="91"/>
        <v>#VALUE!</v>
      </c>
      <c r="AE289" s="24" t="e">
        <f t="shared" si="92"/>
        <v>#N/A</v>
      </c>
      <c r="AF289" s="24" t="e">
        <v>#N/A</v>
      </c>
      <c r="AG289" s="24" t="e">
        <f t="shared" si="93"/>
        <v>#N/A</v>
      </c>
      <c r="AH289" s="24" t="e">
        <f t="shared" si="94"/>
        <v>#N/A</v>
      </c>
      <c r="AI289" s="25" t="e">
        <f t="shared" si="95"/>
        <v>#VALUE!</v>
      </c>
      <c r="AJ289" s="25" t="e">
        <f t="shared" si="96"/>
        <v>#VALUE!</v>
      </c>
      <c r="AK289" s="25" t="e">
        <f t="shared" si="97"/>
        <v>#VALUE!</v>
      </c>
      <c r="AL289" s="12">
        <v>26.657401981904357</v>
      </c>
      <c r="AM289" s="12">
        <v>0</v>
      </c>
      <c r="AN289" s="26">
        <v>3.2766000000000002</v>
      </c>
      <c r="AO289" s="125">
        <f t="shared" si="98"/>
        <v>6.22580861754067E-2</v>
      </c>
      <c r="AP289" s="126"/>
      <c r="AQ289" s="16">
        <v>0</v>
      </c>
      <c r="AT289" s="28">
        <v>0</v>
      </c>
      <c r="AU289" s="28">
        <v>0</v>
      </c>
      <c r="AW289" s="44" t="e">
        <f t="shared" si="99"/>
        <v>#VALUE!</v>
      </c>
    </row>
    <row r="290" spans="1:49" s="28" customFormat="1" hidden="1" x14ac:dyDescent="0.2">
      <c r="A290" s="16">
        <f>ROW()</f>
        <v>290</v>
      </c>
      <c r="B290" s="16" t="s">
        <v>255</v>
      </c>
      <c r="C290" s="16">
        <v>86</v>
      </c>
      <c r="D290" s="122">
        <v>1.4149175990323557</v>
      </c>
      <c r="E290" s="123">
        <v>6.268186236963981E-2</v>
      </c>
      <c r="F290" s="122">
        <f t="shared" si="80"/>
        <v>1.4775994614019956</v>
      </c>
      <c r="G290" s="122"/>
      <c r="H290" s="101" t="s">
        <v>4</v>
      </c>
      <c r="I290" s="16">
        <v>1</v>
      </c>
      <c r="J290" s="16" t="s">
        <v>216</v>
      </c>
      <c r="K290" s="124">
        <v>42758</v>
      </c>
      <c r="L290" s="16" t="s">
        <v>56</v>
      </c>
      <c r="M290" s="16" t="s">
        <v>171</v>
      </c>
      <c r="N290" s="16" t="s">
        <v>73</v>
      </c>
      <c r="O290" s="16" t="s">
        <v>65</v>
      </c>
      <c r="P290" s="19" t="str">
        <f t="shared" si="81"/>
        <v>CB1 13/14</v>
      </c>
      <c r="Q290" s="20">
        <f t="shared" si="82"/>
        <v>147.75994614019956</v>
      </c>
      <c r="R290" s="19">
        <v>122.6</v>
      </c>
      <c r="S290" s="19" t="e">
        <v>#N/A</v>
      </c>
      <c r="T290" s="19" t="e">
        <f t="shared" si="83"/>
        <v>#N/A</v>
      </c>
      <c r="U290" s="22" t="e">
        <f t="shared" si="84"/>
        <v>#N/A</v>
      </c>
      <c r="V290" s="22" t="str">
        <f t="shared" si="85"/>
        <v>NY</v>
      </c>
      <c r="W290" s="22" t="e">
        <f t="shared" si="86"/>
        <v>#VALUE!</v>
      </c>
      <c r="X290" s="19" t="str">
        <f t="shared" si="87"/>
        <v>CB113/14GS.8003</v>
      </c>
      <c r="Y290" s="19" t="str">
        <f t="shared" si="88"/>
        <v>GS.8003</v>
      </c>
      <c r="Z290" s="19" t="e">
        <v>#VALUE!</v>
      </c>
      <c r="AA290" s="19" t="e">
        <f t="shared" si="89"/>
        <v>#VALUE!</v>
      </c>
      <c r="AB290" s="22" t="e">
        <f t="shared" si="90"/>
        <v>#N/A</v>
      </c>
      <c r="AC290" s="23" t="e">
        <v>#VALUE!</v>
      </c>
      <c r="AD290" s="23" t="e">
        <f t="shared" si="91"/>
        <v>#VALUE!</v>
      </c>
      <c r="AE290" s="24" t="e">
        <f t="shared" si="92"/>
        <v>#N/A</v>
      </c>
      <c r="AF290" s="24" t="e">
        <v>#N/A</v>
      </c>
      <c r="AG290" s="24" t="e">
        <f t="shared" si="93"/>
        <v>#N/A</v>
      </c>
      <c r="AH290" s="24" t="e">
        <f t="shared" si="94"/>
        <v>#N/A</v>
      </c>
      <c r="AI290" s="25" t="e">
        <f t="shared" si="95"/>
        <v>#VALUE!</v>
      </c>
      <c r="AJ290" s="25" t="e">
        <f t="shared" si="96"/>
        <v>#VALUE!</v>
      </c>
      <c r="AK290" s="25" t="e">
        <f t="shared" si="97"/>
        <v>#VALUE!</v>
      </c>
      <c r="AL290" s="12">
        <v>26.460112578251046</v>
      </c>
      <c r="AM290" s="12">
        <v>0</v>
      </c>
      <c r="AN290" s="26">
        <v>3.2766000000000002</v>
      </c>
      <c r="AO290" s="125">
        <f t="shared" si="98"/>
        <v>6.1797318816964153E-2</v>
      </c>
      <c r="AP290" s="126"/>
      <c r="AQ290" s="16">
        <v>0</v>
      </c>
      <c r="AT290" s="28">
        <v>0</v>
      </c>
      <c r="AU290" s="28">
        <v>0</v>
      </c>
      <c r="AW290" s="44" t="e">
        <f t="shared" si="99"/>
        <v>#VALUE!</v>
      </c>
    </row>
    <row r="291" spans="1:49" s="28" customFormat="1" hidden="1" x14ac:dyDescent="0.2">
      <c r="A291" s="16">
        <f>ROW()</f>
        <v>291</v>
      </c>
      <c r="B291" s="16" t="s">
        <v>257</v>
      </c>
      <c r="C291" s="16">
        <v>357</v>
      </c>
      <c r="D291" s="122">
        <v>1.3331399894414591</v>
      </c>
      <c r="E291" s="123">
        <v>4.9107690040240966E-2</v>
      </c>
      <c r="F291" s="122">
        <f t="shared" si="80"/>
        <v>1.3822476794817</v>
      </c>
      <c r="G291" s="122"/>
      <c r="H291" s="101" t="s">
        <v>4</v>
      </c>
      <c r="I291" s="16">
        <v>1</v>
      </c>
      <c r="J291" s="16" t="s">
        <v>170</v>
      </c>
      <c r="K291" s="124">
        <v>42744</v>
      </c>
      <c r="L291" s="16" t="s">
        <v>56</v>
      </c>
      <c r="M291" s="16" t="s">
        <v>171</v>
      </c>
      <c r="N291" s="16" t="s">
        <v>73</v>
      </c>
      <c r="O291" s="16" t="s">
        <v>65</v>
      </c>
      <c r="P291" s="19" t="str">
        <f t="shared" si="81"/>
        <v>CB1 13/14</v>
      </c>
      <c r="Q291" s="20">
        <f t="shared" si="82"/>
        <v>138.22476794817001</v>
      </c>
      <c r="R291" s="19">
        <v>122.6</v>
      </c>
      <c r="S291" s="19" t="e">
        <v>#N/A</v>
      </c>
      <c r="T291" s="19" t="e">
        <f t="shared" si="83"/>
        <v>#N/A</v>
      </c>
      <c r="U291" s="22" t="e">
        <f t="shared" si="84"/>
        <v>#N/A</v>
      </c>
      <c r="V291" s="22" t="str">
        <f t="shared" si="85"/>
        <v>NY</v>
      </c>
      <c r="W291" s="22" t="e">
        <f t="shared" si="86"/>
        <v>#VALUE!</v>
      </c>
      <c r="X291" s="19" t="str">
        <f t="shared" si="87"/>
        <v>CB113/14GS.8065</v>
      </c>
      <c r="Y291" s="19" t="str">
        <f t="shared" si="88"/>
        <v>GS.8065</v>
      </c>
      <c r="Z291" s="19" t="e">
        <v>#VALUE!</v>
      </c>
      <c r="AA291" s="19" t="e">
        <f t="shared" si="89"/>
        <v>#VALUE!</v>
      </c>
      <c r="AB291" s="22" t="e">
        <f t="shared" si="90"/>
        <v>#N/A</v>
      </c>
      <c r="AC291" s="23" t="e">
        <v>#VALUE!</v>
      </c>
      <c r="AD291" s="23" t="e">
        <f t="shared" si="91"/>
        <v>#VALUE!</v>
      </c>
      <c r="AE291" s="24" t="e">
        <f t="shared" si="92"/>
        <v>#N/A</v>
      </c>
      <c r="AF291" s="24" t="e">
        <v>#N/A</v>
      </c>
      <c r="AG291" s="24" t="e">
        <f t="shared" si="93"/>
        <v>#N/A</v>
      </c>
      <c r="AH291" s="24" t="e">
        <f t="shared" si="94"/>
        <v>#N/A</v>
      </c>
      <c r="AI291" s="25" t="e">
        <f t="shared" si="95"/>
        <v>#VALUE!</v>
      </c>
      <c r="AJ291" s="25" t="e">
        <f t="shared" si="96"/>
        <v>#VALUE!</v>
      </c>
      <c r="AK291" s="25" t="e">
        <f t="shared" si="97"/>
        <v>#VALUE!</v>
      </c>
      <c r="AL291" s="12">
        <v>20.730000000000004</v>
      </c>
      <c r="AM291" s="12">
        <v>0</v>
      </c>
      <c r="AN291" s="26">
        <v>3.2766000000000002</v>
      </c>
      <c r="AO291" s="125">
        <f t="shared" si="98"/>
        <v>4.8414700250694942E-2</v>
      </c>
      <c r="AP291" s="126"/>
      <c r="AQ291" s="16">
        <v>0</v>
      </c>
      <c r="AT291" s="28">
        <v>0</v>
      </c>
      <c r="AU291" s="28">
        <v>0</v>
      </c>
      <c r="AW291" s="44" t="e">
        <f t="shared" si="99"/>
        <v>#VALUE!</v>
      </c>
    </row>
    <row r="292" spans="1:49" s="28" customFormat="1" hidden="1" x14ac:dyDescent="0.2">
      <c r="A292" s="16">
        <f>ROW()</f>
        <v>292</v>
      </c>
      <c r="B292" s="16" t="s">
        <v>258</v>
      </c>
      <c r="C292" s="16">
        <v>182</v>
      </c>
      <c r="D292" s="122">
        <v>1.1047455912279232</v>
      </c>
      <c r="E292" s="123">
        <v>6.0241609152114232E-2</v>
      </c>
      <c r="F292" s="122">
        <f t="shared" si="80"/>
        <v>1.1649872003800374</v>
      </c>
      <c r="G292" s="122"/>
      <c r="H292" s="101" t="s">
        <v>4</v>
      </c>
      <c r="I292" s="16">
        <v>1</v>
      </c>
      <c r="J292" s="16" t="s">
        <v>222</v>
      </c>
      <c r="K292" s="124">
        <v>42720</v>
      </c>
      <c r="L292" s="16" t="s">
        <v>56</v>
      </c>
      <c r="M292" s="16" t="s">
        <v>171</v>
      </c>
      <c r="N292" s="16" t="s">
        <v>73</v>
      </c>
      <c r="O292" s="16" t="s">
        <v>65</v>
      </c>
      <c r="P292" s="19" t="str">
        <f t="shared" si="81"/>
        <v>CB1 13/14</v>
      </c>
      <c r="Q292" s="20">
        <f t="shared" si="82"/>
        <v>116.49872003800374</v>
      </c>
      <c r="R292" s="19">
        <v>122.6</v>
      </c>
      <c r="S292" s="19" t="e">
        <v>#N/A</v>
      </c>
      <c r="T292" s="19" t="e">
        <f t="shared" si="83"/>
        <v>#N/A</v>
      </c>
      <c r="U292" s="22" t="e">
        <f t="shared" si="84"/>
        <v>#N/A</v>
      </c>
      <c r="V292" s="22" t="str">
        <f t="shared" si="85"/>
        <v>NY</v>
      </c>
      <c r="W292" s="22" t="e">
        <f t="shared" si="86"/>
        <v>#VALUE!</v>
      </c>
      <c r="X292" s="19" t="str">
        <f t="shared" si="87"/>
        <v>CB113/14GS.8068</v>
      </c>
      <c r="Y292" s="19" t="str">
        <f t="shared" si="88"/>
        <v>GS.8068</v>
      </c>
      <c r="Z292" s="19" t="e">
        <v>#VALUE!</v>
      </c>
      <c r="AA292" s="19" t="e">
        <f t="shared" si="89"/>
        <v>#VALUE!</v>
      </c>
      <c r="AB292" s="22" t="e">
        <f t="shared" si="90"/>
        <v>#N/A</v>
      </c>
      <c r="AC292" s="23" t="e">
        <v>#VALUE!</v>
      </c>
      <c r="AD292" s="23" t="e">
        <f t="shared" si="91"/>
        <v>#VALUE!</v>
      </c>
      <c r="AE292" s="24" t="e">
        <f t="shared" si="92"/>
        <v>#N/A</v>
      </c>
      <c r="AF292" s="24" t="e">
        <v>#N/A</v>
      </c>
      <c r="AG292" s="24" t="e">
        <f t="shared" si="93"/>
        <v>#N/A</v>
      </c>
      <c r="AH292" s="24" t="e">
        <f t="shared" si="94"/>
        <v>#N/A</v>
      </c>
      <c r="AI292" s="25" t="e">
        <f t="shared" si="95"/>
        <v>#VALUE!</v>
      </c>
      <c r="AJ292" s="25" t="e">
        <f t="shared" si="96"/>
        <v>#VALUE!</v>
      </c>
      <c r="AK292" s="25" t="e">
        <f t="shared" si="97"/>
        <v>#VALUE!</v>
      </c>
      <c r="AL292" s="12">
        <v>25.430000000000007</v>
      </c>
      <c r="AM292" s="12">
        <v>0</v>
      </c>
      <c r="AN292" s="26">
        <v>3.2766000000000002</v>
      </c>
      <c r="AO292" s="125">
        <f t="shared" si="98"/>
        <v>5.93915015617546E-2</v>
      </c>
      <c r="AP292" s="126"/>
      <c r="AQ292" s="16">
        <v>-130</v>
      </c>
      <c r="AT292" s="28">
        <v>0</v>
      </c>
      <c r="AU292" s="28">
        <v>0</v>
      </c>
      <c r="AW292" s="44" t="e">
        <f t="shared" si="99"/>
        <v>#VALUE!</v>
      </c>
    </row>
    <row r="293" spans="1:49" s="28" customFormat="1" hidden="1" x14ac:dyDescent="0.2">
      <c r="A293" s="16">
        <f>ROW()</f>
        <v>293</v>
      </c>
      <c r="B293" s="16" t="s">
        <v>259</v>
      </c>
      <c r="C293" s="16">
        <v>751</v>
      </c>
      <c r="D293" s="122">
        <v>1.4694063479748429</v>
      </c>
      <c r="E293" s="123">
        <v>6.3771298402474044E-2</v>
      </c>
      <c r="F293" s="122">
        <f t="shared" si="80"/>
        <v>1.533177646377317</v>
      </c>
      <c r="G293" s="122"/>
      <c r="H293" s="101" t="s">
        <v>4</v>
      </c>
      <c r="I293" s="16">
        <v>1</v>
      </c>
      <c r="J293" s="16" t="s">
        <v>225</v>
      </c>
      <c r="K293" s="124">
        <v>42723</v>
      </c>
      <c r="L293" s="16" t="s">
        <v>56</v>
      </c>
      <c r="M293" s="16" t="s">
        <v>171</v>
      </c>
      <c r="N293" s="16" t="s">
        <v>73</v>
      </c>
      <c r="O293" s="16" t="s">
        <v>65</v>
      </c>
      <c r="P293" s="19" t="str">
        <f t="shared" si="81"/>
        <v>CB1 13/14</v>
      </c>
      <c r="Q293" s="20">
        <f t="shared" si="82"/>
        <v>153.3177646377317</v>
      </c>
      <c r="R293" s="19">
        <v>122.6</v>
      </c>
      <c r="S293" s="19" t="e">
        <v>#N/A</v>
      </c>
      <c r="T293" s="19" t="e">
        <f t="shared" si="83"/>
        <v>#N/A</v>
      </c>
      <c r="U293" s="22" t="e">
        <f t="shared" si="84"/>
        <v>#N/A</v>
      </c>
      <c r="V293" s="22" t="str">
        <f t="shared" si="85"/>
        <v>NY</v>
      </c>
      <c r="W293" s="22" t="e">
        <f t="shared" si="86"/>
        <v>#VALUE!</v>
      </c>
      <c r="X293" s="19" t="str">
        <f t="shared" si="87"/>
        <v>CB113/14GS.8073</v>
      </c>
      <c r="Y293" s="19" t="str">
        <f t="shared" si="88"/>
        <v>GS.8073</v>
      </c>
      <c r="Z293" s="19" t="e">
        <v>#VALUE!</v>
      </c>
      <c r="AA293" s="19" t="e">
        <f t="shared" si="89"/>
        <v>#VALUE!</v>
      </c>
      <c r="AB293" s="22" t="e">
        <f t="shared" si="90"/>
        <v>#N/A</v>
      </c>
      <c r="AC293" s="23" t="e">
        <v>#VALUE!</v>
      </c>
      <c r="AD293" s="23" t="e">
        <f t="shared" si="91"/>
        <v>#VALUE!</v>
      </c>
      <c r="AE293" s="24" t="e">
        <f t="shared" si="92"/>
        <v>#N/A</v>
      </c>
      <c r="AF293" s="24" t="e">
        <v>#N/A</v>
      </c>
      <c r="AG293" s="24" t="e">
        <f t="shared" si="93"/>
        <v>#N/A</v>
      </c>
      <c r="AH293" s="24" t="e">
        <f t="shared" si="94"/>
        <v>#N/A</v>
      </c>
      <c r="AI293" s="25" t="e">
        <f t="shared" si="95"/>
        <v>#VALUE!</v>
      </c>
      <c r="AJ293" s="25" t="e">
        <f t="shared" si="96"/>
        <v>#VALUE!</v>
      </c>
      <c r="AK293" s="25" t="e">
        <f t="shared" si="97"/>
        <v>#VALUE!</v>
      </c>
      <c r="AL293" s="12">
        <v>26.920000000000009</v>
      </c>
      <c r="AM293" s="12">
        <v>0</v>
      </c>
      <c r="AN293" s="26">
        <v>3.2766000000000002</v>
      </c>
      <c r="AO293" s="125">
        <f t="shared" si="98"/>
        <v>6.2871381126324552E-2</v>
      </c>
      <c r="AP293" s="126"/>
      <c r="AQ293" s="16">
        <v>0</v>
      </c>
      <c r="AT293" s="28">
        <v>0</v>
      </c>
      <c r="AU293" s="28">
        <v>0</v>
      </c>
      <c r="AW293" s="44" t="e">
        <f t="shared" si="99"/>
        <v>#VALUE!</v>
      </c>
    </row>
    <row r="294" spans="1:49" s="28" customFormat="1" hidden="1" x14ac:dyDescent="0.2">
      <c r="A294" s="16">
        <f>ROW()</f>
        <v>294</v>
      </c>
      <c r="B294" s="16" t="s">
        <v>262</v>
      </c>
      <c r="C294" s="16">
        <v>559</v>
      </c>
      <c r="D294" s="122">
        <v>1.1377313274871486</v>
      </c>
      <c r="E294" s="123">
        <v>5.1041016860067762E-2</v>
      </c>
      <c r="F294" s="122">
        <f t="shared" si="80"/>
        <v>1.1887723443472162</v>
      </c>
      <c r="G294" s="122"/>
      <c r="H294" s="101" t="s">
        <v>4</v>
      </c>
      <c r="I294" s="16">
        <v>1</v>
      </c>
      <c r="J294" s="16" t="s">
        <v>170</v>
      </c>
      <c r="K294" s="124">
        <v>42752</v>
      </c>
      <c r="L294" s="16" t="s">
        <v>56</v>
      </c>
      <c r="M294" s="16" t="s">
        <v>171</v>
      </c>
      <c r="N294" s="16" t="s">
        <v>73</v>
      </c>
      <c r="O294" s="16" t="s">
        <v>65</v>
      </c>
      <c r="P294" s="19" t="str">
        <f t="shared" si="81"/>
        <v>CB1 13/14</v>
      </c>
      <c r="Q294" s="20">
        <f t="shared" si="82"/>
        <v>118.87723443472163</v>
      </c>
      <c r="R294" s="19">
        <v>122.6</v>
      </c>
      <c r="S294" s="19" t="e">
        <v>#N/A</v>
      </c>
      <c r="T294" s="19" t="e">
        <f t="shared" si="83"/>
        <v>#N/A</v>
      </c>
      <c r="U294" s="22" t="e">
        <f t="shared" si="84"/>
        <v>#N/A</v>
      </c>
      <c r="V294" s="22" t="str">
        <f t="shared" si="85"/>
        <v>NY</v>
      </c>
      <c r="W294" s="22" t="e">
        <f t="shared" si="86"/>
        <v>#VALUE!</v>
      </c>
      <c r="X294" s="19" t="str">
        <f t="shared" si="87"/>
        <v>CB113/14GS.8117</v>
      </c>
      <c r="Y294" s="19" t="str">
        <f t="shared" si="88"/>
        <v>GS.8117</v>
      </c>
      <c r="Z294" s="19" t="e">
        <v>#VALUE!</v>
      </c>
      <c r="AA294" s="19" t="e">
        <f t="shared" si="89"/>
        <v>#VALUE!</v>
      </c>
      <c r="AB294" s="22" t="e">
        <f t="shared" si="90"/>
        <v>#N/A</v>
      </c>
      <c r="AC294" s="23" t="e">
        <v>#VALUE!</v>
      </c>
      <c r="AD294" s="23" t="e">
        <f t="shared" si="91"/>
        <v>#VALUE!</v>
      </c>
      <c r="AE294" s="24" t="e">
        <f t="shared" si="92"/>
        <v>#N/A</v>
      </c>
      <c r="AF294" s="24" t="e">
        <v>#N/A</v>
      </c>
      <c r="AG294" s="24" t="e">
        <f t="shared" si="93"/>
        <v>#N/A</v>
      </c>
      <c r="AH294" s="24" t="e">
        <f t="shared" si="94"/>
        <v>#N/A</v>
      </c>
      <c r="AI294" s="25" t="e">
        <f t="shared" si="95"/>
        <v>#VALUE!</v>
      </c>
      <c r="AJ294" s="25" t="e">
        <f t="shared" si="96"/>
        <v>#VALUE!</v>
      </c>
      <c r="AK294" s="25" t="e">
        <f t="shared" si="97"/>
        <v>#VALUE!</v>
      </c>
      <c r="AL294" s="12">
        <v>21.546121974830587</v>
      </c>
      <c r="AM294" s="12">
        <v>0</v>
      </c>
      <c r="AN294" s="26">
        <v>3.2766000000000002</v>
      </c>
      <c r="AO294" s="125">
        <f t="shared" si="98"/>
        <v>5.032074466841939E-2</v>
      </c>
      <c r="AP294" s="126"/>
      <c r="AQ294" s="16">
        <v>0</v>
      </c>
      <c r="AT294" s="28">
        <v>0</v>
      </c>
      <c r="AU294" s="28">
        <v>0</v>
      </c>
      <c r="AW294" s="44" t="e">
        <f t="shared" si="99"/>
        <v>#VALUE!</v>
      </c>
    </row>
    <row r="295" spans="1:49" s="28" customFormat="1" hidden="1" x14ac:dyDescent="0.2">
      <c r="A295" s="16">
        <f>ROW()</f>
        <v>295</v>
      </c>
      <c r="B295" s="16" t="s">
        <v>263</v>
      </c>
      <c r="C295" s="16">
        <v>2</v>
      </c>
      <c r="D295" s="122">
        <v>2.6732499244027821</v>
      </c>
      <c r="E295" s="123">
        <v>5.6784028602410136E-2</v>
      </c>
      <c r="F295" s="122">
        <f t="shared" si="80"/>
        <v>2.7300339530051922</v>
      </c>
      <c r="G295" s="122"/>
      <c r="H295" s="101" t="s">
        <v>4</v>
      </c>
      <c r="I295" s="16">
        <v>1</v>
      </c>
      <c r="J295" s="16" t="s">
        <v>192</v>
      </c>
      <c r="K295" s="124">
        <v>42814</v>
      </c>
      <c r="L295" s="16" t="s">
        <v>56</v>
      </c>
      <c r="M295" s="16" t="s">
        <v>171</v>
      </c>
      <c r="N295" s="16" t="s">
        <v>73</v>
      </c>
      <c r="O295" s="16" t="s">
        <v>65</v>
      </c>
      <c r="P295" s="19" t="str">
        <f t="shared" si="81"/>
        <v>CB1 13/14</v>
      </c>
      <c r="Q295" s="20">
        <f t="shared" si="82"/>
        <v>273.00339530051923</v>
      </c>
      <c r="R295" s="19">
        <v>122.6</v>
      </c>
      <c r="S295" s="19" t="e">
        <v>#N/A</v>
      </c>
      <c r="T295" s="19" t="e">
        <f t="shared" si="83"/>
        <v>#N/A</v>
      </c>
      <c r="U295" s="22" t="e">
        <f t="shared" si="84"/>
        <v>#N/A</v>
      </c>
      <c r="V295" s="22" t="str">
        <f t="shared" si="85"/>
        <v>NY</v>
      </c>
      <c r="W295" s="22" t="e">
        <f t="shared" si="86"/>
        <v>#VALUE!</v>
      </c>
      <c r="X295" s="19" t="str">
        <f t="shared" si="87"/>
        <v>CB113/14GS.8168</v>
      </c>
      <c r="Y295" s="19" t="str">
        <f t="shared" si="88"/>
        <v>GS.8168</v>
      </c>
      <c r="Z295" s="19" t="e">
        <v>#VALUE!</v>
      </c>
      <c r="AA295" s="19" t="e">
        <f t="shared" si="89"/>
        <v>#VALUE!</v>
      </c>
      <c r="AB295" s="22" t="e">
        <f t="shared" si="90"/>
        <v>#N/A</v>
      </c>
      <c r="AC295" s="23" t="e">
        <v>#VALUE!</v>
      </c>
      <c r="AD295" s="23" t="e">
        <f t="shared" si="91"/>
        <v>#VALUE!</v>
      </c>
      <c r="AE295" s="24" t="e">
        <f t="shared" si="92"/>
        <v>#N/A</v>
      </c>
      <c r="AF295" s="24" t="e">
        <v>#N/A</v>
      </c>
      <c r="AG295" s="24" t="e">
        <f t="shared" si="93"/>
        <v>#N/A</v>
      </c>
      <c r="AH295" s="24" t="e">
        <f t="shared" si="94"/>
        <v>#N/A</v>
      </c>
      <c r="AI295" s="25" t="e">
        <f t="shared" si="95"/>
        <v>#VALUE!</v>
      </c>
      <c r="AJ295" s="25" t="e">
        <f t="shared" si="96"/>
        <v>#VALUE!</v>
      </c>
      <c r="AK295" s="25" t="e">
        <f t="shared" si="97"/>
        <v>#VALUE!</v>
      </c>
      <c r="AL295" s="12">
        <v>23.970439496611807</v>
      </c>
      <c r="AM295" s="12">
        <v>0</v>
      </c>
      <c r="AN295" s="26">
        <v>3.2766000000000002</v>
      </c>
      <c r="AO295" s="125">
        <f t="shared" si="98"/>
        <v>5.5982713126188112E-2</v>
      </c>
      <c r="AP295" s="126"/>
      <c r="AQ295" s="16">
        <v>0</v>
      </c>
      <c r="AT295" s="28">
        <v>0</v>
      </c>
      <c r="AU295" s="28">
        <v>0</v>
      </c>
      <c r="AW295" s="44" t="e">
        <f t="shared" si="99"/>
        <v>#VALUE!</v>
      </c>
    </row>
    <row r="296" spans="1:49" s="28" customFormat="1" hidden="1" x14ac:dyDescent="0.2">
      <c r="A296" s="16">
        <f>ROW()</f>
        <v>296</v>
      </c>
      <c r="B296" s="16" t="s">
        <v>319</v>
      </c>
      <c r="C296" s="16">
        <v>342</v>
      </c>
      <c r="D296" s="122">
        <v>1.4785470214696099</v>
      </c>
      <c r="E296" s="123">
        <v>4.8426271472210479E-2</v>
      </c>
      <c r="F296" s="122">
        <f t="shared" si="80"/>
        <v>1.5269732929418205</v>
      </c>
      <c r="G296" s="122"/>
      <c r="H296" s="101" t="s">
        <v>4</v>
      </c>
      <c r="I296" s="16">
        <v>1</v>
      </c>
      <c r="J296" s="16" t="s">
        <v>170</v>
      </c>
      <c r="K296" s="124">
        <v>42752</v>
      </c>
      <c r="L296" s="16" t="s">
        <v>56</v>
      </c>
      <c r="M296" s="16" t="s">
        <v>171</v>
      </c>
      <c r="N296" s="16" t="s">
        <v>73</v>
      </c>
      <c r="O296" s="16" t="s">
        <v>65</v>
      </c>
      <c r="P296" s="19" t="str">
        <f t="shared" si="81"/>
        <v>CB1 13/14</v>
      </c>
      <c r="Q296" s="20">
        <f t="shared" si="82"/>
        <v>152.69732929418205</v>
      </c>
      <c r="R296" s="19">
        <v>122.6</v>
      </c>
      <c r="S296" s="19" t="e">
        <v>#N/A</v>
      </c>
      <c r="T296" s="19" t="e">
        <f t="shared" si="83"/>
        <v>#N/A</v>
      </c>
      <c r="U296" s="22" t="e">
        <f t="shared" si="84"/>
        <v>#N/A</v>
      </c>
      <c r="V296" s="22" t="str">
        <f t="shared" si="85"/>
        <v>NY</v>
      </c>
      <c r="W296" s="22" t="e">
        <f t="shared" si="86"/>
        <v>#VALUE!</v>
      </c>
      <c r="X296" s="19" t="str">
        <f t="shared" si="87"/>
        <v>CB113/14GS.8174</v>
      </c>
      <c r="Y296" s="19" t="str">
        <f t="shared" si="88"/>
        <v>GS.8174</v>
      </c>
      <c r="Z296" s="19" t="e">
        <v>#VALUE!</v>
      </c>
      <c r="AA296" s="19" t="e">
        <f t="shared" si="89"/>
        <v>#VALUE!</v>
      </c>
      <c r="AB296" s="22" t="e">
        <f t="shared" si="90"/>
        <v>#N/A</v>
      </c>
      <c r="AC296" s="23" t="e">
        <v>#VALUE!</v>
      </c>
      <c r="AD296" s="23" t="e">
        <f t="shared" si="91"/>
        <v>#VALUE!</v>
      </c>
      <c r="AE296" s="24" t="e">
        <f t="shared" si="92"/>
        <v>#N/A</v>
      </c>
      <c r="AF296" s="24" t="e">
        <v>#N/A</v>
      </c>
      <c r="AG296" s="24" t="e">
        <f t="shared" si="93"/>
        <v>#N/A</v>
      </c>
      <c r="AH296" s="24" t="e">
        <f t="shared" si="94"/>
        <v>#N/A</v>
      </c>
      <c r="AI296" s="25" t="e">
        <f t="shared" si="95"/>
        <v>#VALUE!</v>
      </c>
      <c r="AJ296" s="25" t="e">
        <f t="shared" si="96"/>
        <v>#VALUE!</v>
      </c>
      <c r="AK296" s="25" t="e">
        <f t="shared" si="97"/>
        <v>#VALUE!</v>
      </c>
      <c r="AL296" s="12">
        <v>20.442350409809613</v>
      </c>
      <c r="AM296" s="12">
        <v>0</v>
      </c>
      <c r="AN296" s="26">
        <v>3.2766000000000002</v>
      </c>
      <c r="AO296" s="125">
        <f t="shared" si="98"/>
        <v>4.7742897612667791E-2</v>
      </c>
      <c r="AP296" s="126"/>
      <c r="AQ296" s="16">
        <v>0</v>
      </c>
      <c r="AT296" s="28">
        <v>0</v>
      </c>
      <c r="AU296" s="28">
        <v>0</v>
      </c>
      <c r="AW296" s="44" t="e">
        <f t="shared" si="99"/>
        <v>#VALUE!</v>
      </c>
    </row>
    <row r="297" spans="1:49" s="28" customFormat="1" hidden="1" x14ac:dyDescent="0.2">
      <c r="A297" s="16">
        <f>ROW()</f>
        <v>297</v>
      </c>
      <c r="B297" s="16" t="s">
        <v>292</v>
      </c>
      <c r="C297" s="16">
        <v>80</v>
      </c>
      <c r="D297" s="122">
        <v>1.3805586634411853</v>
      </c>
      <c r="E297" s="123">
        <v>4.9432973572211915E-2</v>
      </c>
      <c r="F297" s="122">
        <f t="shared" si="80"/>
        <v>1.4299916370133972</v>
      </c>
      <c r="G297" s="122"/>
      <c r="H297" s="101" t="s">
        <v>4</v>
      </c>
      <c r="I297" s="16">
        <v>1</v>
      </c>
      <c r="J297" s="16" t="s">
        <v>170</v>
      </c>
      <c r="K297" s="124">
        <v>42752</v>
      </c>
      <c r="L297" s="16" t="s">
        <v>56</v>
      </c>
      <c r="M297" s="16" t="s">
        <v>171</v>
      </c>
      <c r="N297" s="16" t="s">
        <v>73</v>
      </c>
      <c r="O297" s="16" t="s">
        <v>65</v>
      </c>
      <c r="P297" s="19" t="str">
        <f t="shared" si="81"/>
        <v>CB1 13/14</v>
      </c>
      <c r="Q297" s="20">
        <f t="shared" si="82"/>
        <v>142.99916370133971</v>
      </c>
      <c r="R297" s="19">
        <v>122.6</v>
      </c>
      <c r="S297" s="19" t="e">
        <v>#N/A</v>
      </c>
      <c r="T297" s="19" t="e">
        <f t="shared" si="83"/>
        <v>#N/A</v>
      </c>
      <c r="U297" s="22" t="e">
        <f t="shared" si="84"/>
        <v>#N/A</v>
      </c>
      <c r="V297" s="22" t="str">
        <f t="shared" si="85"/>
        <v>NY</v>
      </c>
      <c r="W297" s="22" t="e">
        <f t="shared" si="86"/>
        <v>#VALUE!</v>
      </c>
      <c r="X297" s="19" t="str">
        <f t="shared" si="87"/>
        <v>CB113/14GS.8190</v>
      </c>
      <c r="Y297" s="19" t="str">
        <f t="shared" si="88"/>
        <v>GS.8190</v>
      </c>
      <c r="Z297" s="19" t="e">
        <v>#VALUE!</v>
      </c>
      <c r="AA297" s="19" t="e">
        <f t="shared" si="89"/>
        <v>#VALUE!</v>
      </c>
      <c r="AB297" s="22" t="e">
        <f t="shared" si="90"/>
        <v>#N/A</v>
      </c>
      <c r="AC297" s="23" t="e">
        <v>#VALUE!</v>
      </c>
      <c r="AD297" s="23" t="e">
        <f t="shared" si="91"/>
        <v>#VALUE!</v>
      </c>
      <c r="AE297" s="24" t="e">
        <f t="shared" si="92"/>
        <v>#N/A</v>
      </c>
      <c r="AF297" s="24" t="e">
        <v>#N/A</v>
      </c>
      <c r="AG297" s="24" t="e">
        <f t="shared" si="93"/>
        <v>#N/A</v>
      </c>
      <c r="AH297" s="24" t="e">
        <f t="shared" si="94"/>
        <v>#N/A</v>
      </c>
      <c r="AI297" s="25" t="e">
        <f t="shared" si="95"/>
        <v>#VALUE!</v>
      </c>
      <c r="AJ297" s="25" t="e">
        <f t="shared" si="96"/>
        <v>#VALUE!</v>
      </c>
      <c r="AK297" s="25" t="e">
        <f t="shared" si="97"/>
        <v>#VALUE!</v>
      </c>
      <c r="AL297" s="12">
        <v>20.867313068731846</v>
      </c>
      <c r="AM297" s="12">
        <v>0</v>
      </c>
      <c r="AN297" s="26">
        <v>3.2766000000000002</v>
      </c>
      <c r="AO297" s="125">
        <f t="shared" si="98"/>
        <v>4.873539350024416E-2</v>
      </c>
      <c r="AP297" s="126"/>
      <c r="AQ297" s="16">
        <v>-80</v>
      </c>
      <c r="AT297" s="28">
        <v>0</v>
      </c>
      <c r="AU297" s="28">
        <v>0</v>
      </c>
      <c r="AW297" s="44" t="e">
        <f t="shared" si="99"/>
        <v>#VALUE!</v>
      </c>
    </row>
    <row r="298" spans="1:49" s="28" customFormat="1" hidden="1" x14ac:dyDescent="0.2">
      <c r="A298" s="16">
        <f>ROW()</f>
        <v>298</v>
      </c>
      <c r="B298" s="16" t="s">
        <v>293</v>
      </c>
      <c r="C298" s="16">
        <v>9</v>
      </c>
      <c r="D298" s="122">
        <v>0.44327487148472938</v>
      </c>
      <c r="E298" s="123">
        <v>0</v>
      </c>
      <c r="F298" s="122">
        <f t="shared" si="80"/>
        <v>0.44327487148472938</v>
      </c>
      <c r="G298" s="122"/>
      <c r="H298" s="101" t="s">
        <v>4</v>
      </c>
      <c r="I298" s="16">
        <v>1</v>
      </c>
      <c r="J298" s="16" t="s">
        <v>192</v>
      </c>
      <c r="K298" s="124">
        <v>42810</v>
      </c>
      <c r="L298" s="16" t="s">
        <v>56</v>
      </c>
      <c r="M298" s="16" t="s">
        <v>171</v>
      </c>
      <c r="N298" s="16" t="s">
        <v>73</v>
      </c>
      <c r="O298" s="16" t="s">
        <v>65</v>
      </c>
      <c r="P298" s="19" t="str">
        <f t="shared" si="81"/>
        <v>CB1 13/14</v>
      </c>
      <c r="Q298" s="20">
        <f t="shared" si="82"/>
        <v>44.32748714847294</v>
      </c>
      <c r="R298" s="19">
        <v>122.6</v>
      </c>
      <c r="S298" s="19" t="e">
        <v>#N/A</v>
      </c>
      <c r="T298" s="19" t="e">
        <f t="shared" si="83"/>
        <v>#N/A</v>
      </c>
      <c r="U298" s="22" t="e">
        <f t="shared" si="84"/>
        <v>#N/A</v>
      </c>
      <c r="V298" s="22" t="str">
        <f t="shared" si="85"/>
        <v>NY</v>
      </c>
      <c r="W298" s="22" t="e">
        <f t="shared" si="86"/>
        <v>#VALUE!</v>
      </c>
      <c r="X298" s="19" t="str">
        <f t="shared" si="87"/>
        <v>CB113/14GS.8199</v>
      </c>
      <c r="Y298" s="19" t="str">
        <f t="shared" si="88"/>
        <v>GS.8199</v>
      </c>
      <c r="Z298" s="19" t="e">
        <v>#VALUE!</v>
      </c>
      <c r="AA298" s="19" t="e">
        <f t="shared" si="89"/>
        <v>#VALUE!</v>
      </c>
      <c r="AB298" s="22" t="e">
        <f t="shared" si="90"/>
        <v>#N/A</v>
      </c>
      <c r="AC298" s="23" t="e">
        <v>#VALUE!</v>
      </c>
      <c r="AD298" s="23" t="e">
        <f t="shared" si="91"/>
        <v>#VALUE!</v>
      </c>
      <c r="AE298" s="24" t="e">
        <f t="shared" si="92"/>
        <v>#N/A</v>
      </c>
      <c r="AF298" s="24" t="e">
        <v>#N/A</v>
      </c>
      <c r="AG298" s="24" t="e">
        <f t="shared" si="93"/>
        <v>#N/A</v>
      </c>
      <c r="AH298" s="24" t="e">
        <f t="shared" si="94"/>
        <v>#N/A</v>
      </c>
      <c r="AI298" s="25" t="e">
        <f t="shared" si="95"/>
        <v>#VALUE!</v>
      </c>
      <c r="AJ298" s="25" t="e">
        <f t="shared" si="96"/>
        <v>#VALUE!</v>
      </c>
      <c r="AK298" s="25" t="e">
        <f t="shared" si="97"/>
        <v>#VALUE!</v>
      </c>
      <c r="AL298" s="12">
        <v>0</v>
      </c>
      <c r="AM298" s="12">
        <v>0</v>
      </c>
      <c r="AN298" s="26">
        <v>3.2766000000000002</v>
      </c>
      <c r="AO298" s="125">
        <f t="shared" si="98"/>
        <v>0</v>
      </c>
      <c r="AP298" s="126"/>
      <c r="AQ298" s="16">
        <v>0</v>
      </c>
      <c r="AT298" s="28">
        <v>0</v>
      </c>
      <c r="AU298" s="28">
        <v>0</v>
      </c>
      <c r="AW298" s="44" t="e">
        <f t="shared" si="99"/>
        <v>#VALUE!</v>
      </c>
    </row>
    <row r="299" spans="1:49" s="28" customFormat="1" hidden="1" x14ac:dyDescent="0.2">
      <c r="A299" s="16">
        <f>ROW()</f>
        <v>299</v>
      </c>
      <c r="B299" s="16" t="s">
        <v>294</v>
      </c>
      <c r="C299" s="16">
        <v>2</v>
      </c>
      <c r="D299" s="122">
        <v>0.44327487148472938</v>
      </c>
      <c r="E299" s="123">
        <v>0</v>
      </c>
      <c r="F299" s="122">
        <f t="shared" si="80"/>
        <v>0.44327487148472938</v>
      </c>
      <c r="G299" s="122"/>
      <c r="H299" s="101" t="s">
        <v>4</v>
      </c>
      <c r="I299" s="16">
        <v>1</v>
      </c>
      <c r="J299" s="16" t="s">
        <v>192</v>
      </c>
      <c r="K299" s="124">
        <v>42810</v>
      </c>
      <c r="L299" s="16" t="s">
        <v>56</v>
      </c>
      <c r="M299" s="16" t="s">
        <v>171</v>
      </c>
      <c r="N299" s="16" t="s">
        <v>73</v>
      </c>
      <c r="O299" s="16" t="s">
        <v>65</v>
      </c>
      <c r="P299" s="19" t="str">
        <f t="shared" si="81"/>
        <v>CB1 13/14</v>
      </c>
      <c r="Q299" s="20">
        <f t="shared" si="82"/>
        <v>44.32748714847294</v>
      </c>
      <c r="R299" s="19">
        <v>122.6</v>
      </c>
      <c r="S299" s="19" t="e">
        <v>#N/A</v>
      </c>
      <c r="T299" s="19" t="e">
        <f t="shared" si="83"/>
        <v>#N/A</v>
      </c>
      <c r="U299" s="22" t="e">
        <f t="shared" si="84"/>
        <v>#N/A</v>
      </c>
      <c r="V299" s="22" t="str">
        <f t="shared" si="85"/>
        <v>NY</v>
      </c>
      <c r="W299" s="22" t="e">
        <f t="shared" si="86"/>
        <v>#VALUE!</v>
      </c>
      <c r="X299" s="19" t="str">
        <f t="shared" si="87"/>
        <v>CB113/14GS.8200</v>
      </c>
      <c r="Y299" s="19" t="str">
        <f t="shared" si="88"/>
        <v>GS.8200</v>
      </c>
      <c r="Z299" s="19" t="e">
        <v>#VALUE!</v>
      </c>
      <c r="AA299" s="19" t="e">
        <f t="shared" si="89"/>
        <v>#VALUE!</v>
      </c>
      <c r="AB299" s="22" t="e">
        <f t="shared" si="90"/>
        <v>#N/A</v>
      </c>
      <c r="AC299" s="23" t="e">
        <v>#VALUE!</v>
      </c>
      <c r="AD299" s="23" t="e">
        <f t="shared" si="91"/>
        <v>#VALUE!</v>
      </c>
      <c r="AE299" s="24" t="e">
        <f t="shared" si="92"/>
        <v>#N/A</v>
      </c>
      <c r="AF299" s="24" t="e">
        <v>#N/A</v>
      </c>
      <c r="AG299" s="24" t="e">
        <f t="shared" si="93"/>
        <v>#N/A</v>
      </c>
      <c r="AH299" s="24" t="e">
        <f t="shared" si="94"/>
        <v>#N/A</v>
      </c>
      <c r="AI299" s="25" t="e">
        <f t="shared" si="95"/>
        <v>#VALUE!</v>
      </c>
      <c r="AJ299" s="25" t="e">
        <f t="shared" si="96"/>
        <v>#VALUE!</v>
      </c>
      <c r="AK299" s="25" t="e">
        <f t="shared" si="97"/>
        <v>#VALUE!</v>
      </c>
      <c r="AL299" s="12">
        <v>0</v>
      </c>
      <c r="AM299" s="12">
        <v>0</v>
      </c>
      <c r="AN299" s="26">
        <v>3.2766000000000002</v>
      </c>
      <c r="AO299" s="125">
        <f t="shared" si="98"/>
        <v>0</v>
      </c>
      <c r="AP299" s="126"/>
      <c r="AQ299" s="16">
        <v>0</v>
      </c>
      <c r="AT299" s="28">
        <v>0</v>
      </c>
      <c r="AU299" s="28">
        <v>0</v>
      </c>
      <c r="AW299" s="44" t="e">
        <f t="shared" si="99"/>
        <v>#VALUE!</v>
      </c>
    </row>
    <row r="300" spans="1:49" s="28" customFormat="1" hidden="1" x14ac:dyDescent="0.2">
      <c r="A300" s="16">
        <f>ROW()</f>
        <v>300</v>
      </c>
      <c r="B300" s="16" t="s">
        <v>295</v>
      </c>
      <c r="C300" s="16">
        <v>2</v>
      </c>
      <c r="D300" s="122">
        <v>1.5416343522747666</v>
      </c>
      <c r="E300" s="123">
        <v>5.6214446920160074E-2</v>
      </c>
      <c r="F300" s="122">
        <f t="shared" si="80"/>
        <v>1.5978487991949266</v>
      </c>
      <c r="G300" s="122"/>
      <c r="H300" s="101" t="s">
        <v>4</v>
      </c>
      <c r="I300" s="16">
        <v>1</v>
      </c>
      <c r="J300" s="16" t="s">
        <v>192</v>
      </c>
      <c r="K300" s="124">
        <v>42825</v>
      </c>
      <c r="L300" s="16" t="s">
        <v>56</v>
      </c>
      <c r="M300" s="16" t="s">
        <v>171</v>
      </c>
      <c r="N300" s="16" t="s">
        <v>73</v>
      </c>
      <c r="O300" s="16" t="s">
        <v>65</v>
      </c>
      <c r="P300" s="19" t="str">
        <f t="shared" si="81"/>
        <v>CB1 13/14</v>
      </c>
      <c r="Q300" s="20">
        <f t="shared" si="82"/>
        <v>159.78487991949265</v>
      </c>
      <c r="R300" s="19">
        <v>122.6</v>
      </c>
      <c r="S300" s="19" t="e">
        <v>#N/A</v>
      </c>
      <c r="T300" s="19" t="e">
        <f t="shared" si="83"/>
        <v>#N/A</v>
      </c>
      <c r="U300" s="22" t="e">
        <f t="shared" si="84"/>
        <v>#N/A</v>
      </c>
      <c r="V300" s="22" t="str">
        <f t="shared" si="85"/>
        <v>NY</v>
      </c>
      <c r="W300" s="22" t="e">
        <f t="shared" si="86"/>
        <v>#VALUE!</v>
      </c>
      <c r="X300" s="19" t="str">
        <f t="shared" si="87"/>
        <v>CB113/14GS.8207</v>
      </c>
      <c r="Y300" s="19" t="str">
        <f t="shared" si="88"/>
        <v>GS.8207</v>
      </c>
      <c r="Z300" s="19" t="e">
        <v>#VALUE!</v>
      </c>
      <c r="AA300" s="19" t="e">
        <f t="shared" si="89"/>
        <v>#VALUE!</v>
      </c>
      <c r="AB300" s="22" t="e">
        <f t="shared" si="90"/>
        <v>#N/A</v>
      </c>
      <c r="AC300" s="23" t="e">
        <v>#VALUE!</v>
      </c>
      <c r="AD300" s="23" t="e">
        <f t="shared" si="91"/>
        <v>#VALUE!</v>
      </c>
      <c r="AE300" s="24" t="e">
        <f t="shared" si="92"/>
        <v>#N/A</v>
      </c>
      <c r="AF300" s="24" t="e">
        <v>#N/A</v>
      </c>
      <c r="AG300" s="24" t="e">
        <f t="shared" si="93"/>
        <v>#N/A</v>
      </c>
      <c r="AH300" s="24" t="e">
        <f t="shared" si="94"/>
        <v>#N/A</v>
      </c>
      <c r="AI300" s="25" t="e">
        <f t="shared" si="95"/>
        <v>#VALUE!</v>
      </c>
      <c r="AJ300" s="25" t="e">
        <f t="shared" si="96"/>
        <v>#VALUE!</v>
      </c>
      <c r="AK300" s="25" t="e">
        <f t="shared" si="97"/>
        <v>#VALUE!</v>
      </c>
      <c r="AL300" s="12">
        <v>23.730000000000004</v>
      </c>
      <c r="AM300" s="12">
        <v>0</v>
      </c>
      <c r="AN300" s="26">
        <v>3.2766000000000002</v>
      </c>
      <c r="AO300" s="125">
        <f t="shared" si="98"/>
        <v>5.5421169172647916E-2</v>
      </c>
      <c r="AP300" s="126"/>
      <c r="AQ300" s="16">
        <v>0</v>
      </c>
      <c r="AT300" s="28">
        <v>0</v>
      </c>
      <c r="AU300" s="28">
        <v>0</v>
      </c>
      <c r="AW300" s="44" t="e">
        <f t="shared" si="99"/>
        <v>#VALUE!</v>
      </c>
    </row>
    <row r="301" spans="1:49" s="28" customFormat="1" hidden="1" x14ac:dyDescent="0.2">
      <c r="A301" s="16">
        <f>ROW()</f>
        <v>301</v>
      </c>
      <c r="B301" s="16" t="s">
        <v>265</v>
      </c>
      <c r="C301" s="16">
        <v>180</v>
      </c>
      <c r="D301" s="122">
        <v>1.2333565164801936</v>
      </c>
      <c r="E301" s="123">
        <v>5.0936924772237824E-2</v>
      </c>
      <c r="F301" s="122">
        <f t="shared" si="80"/>
        <v>1.2842934412524314</v>
      </c>
      <c r="G301" s="122"/>
      <c r="H301" s="101" t="s">
        <v>4</v>
      </c>
      <c r="I301" s="16">
        <v>1</v>
      </c>
      <c r="J301" s="16" t="s">
        <v>170</v>
      </c>
      <c r="K301" s="124">
        <v>42765</v>
      </c>
      <c r="L301" s="16" t="s">
        <v>56</v>
      </c>
      <c r="M301" s="16" t="s">
        <v>171</v>
      </c>
      <c r="N301" s="16" t="s">
        <v>73</v>
      </c>
      <c r="O301" s="16" t="s">
        <v>65</v>
      </c>
      <c r="P301" s="19" t="str">
        <f t="shared" si="81"/>
        <v>CB1 13/14</v>
      </c>
      <c r="Q301" s="20">
        <f t="shared" si="82"/>
        <v>128.42934412524315</v>
      </c>
      <c r="R301" s="19">
        <v>122.6</v>
      </c>
      <c r="S301" s="19" t="e">
        <v>#N/A</v>
      </c>
      <c r="T301" s="19" t="e">
        <f t="shared" si="83"/>
        <v>#N/A</v>
      </c>
      <c r="U301" s="22" t="e">
        <f t="shared" si="84"/>
        <v>#N/A</v>
      </c>
      <c r="V301" s="22" t="str">
        <f t="shared" si="85"/>
        <v>NY</v>
      </c>
      <c r="W301" s="22" t="e">
        <f t="shared" si="86"/>
        <v>#VALUE!</v>
      </c>
      <c r="X301" s="19" t="str">
        <f t="shared" si="87"/>
        <v>CB113/14GS.8208</v>
      </c>
      <c r="Y301" s="19" t="str">
        <f t="shared" si="88"/>
        <v>GS.8208</v>
      </c>
      <c r="Z301" s="19" t="e">
        <v>#VALUE!</v>
      </c>
      <c r="AA301" s="19" t="e">
        <f t="shared" si="89"/>
        <v>#VALUE!</v>
      </c>
      <c r="AB301" s="22" t="e">
        <f t="shared" si="90"/>
        <v>#N/A</v>
      </c>
      <c r="AC301" s="23" t="e">
        <v>#VALUE!</v>
      </c>
      <c r="AD301" s="23" t="e">
        <f t="shared" si="91"/>
        <v>#VALUE!</v>
      </c>
      <c r="AE301" s="24" t="e">
        <f t="shared" si="92"/>
        <v>#N/A</v>
      </c>
      <c r="AF301" s="24" t="e">
        <v>#N/A</v>
      </c>
      <c r="AG301" s="24" t="e">
        <f t="shared" si="93"/>
        <v>#N/A</v>
      </c>
      <c r="AH301" s="24" t="e">
        <f t="shared" si="94"/>
        <v>#N/A</v>
      </c>
      <c r="AI301" s="25" t="e">
        <f t="shared" si="95"/>
        <v>#VALUE!</v>
      </c>
      <c r="AJ301" s="25" t="e">
        <f t="shared" si="96"/>
        <v>#VALUE!</v>
      </c>
      <c r="AK301" s="25" t="e">
        <f t="shared" si="97"/>
        <v>#VALUE!</v>
      </c>
      <c r="AL301" s="12">
        <v>21.502181219748305</v>
      </c>
      <c r="AM301" s="12">
        <v>0</v>
      </c>
      <c r="AN301" s="26">
        <v>3.2766000000000002</v>
      </c>
      <c r="AO301" s="125">
        <f t="shared" si="98"/>
        <v>5.021812149012235E-2</v>
      </c>
      <c r="AP301" s="126"/>
      <c r="AQ301" s="16">
        <v>0</v>
      </c>
      <c r="AT301" s="28">
        <v>0</v>
      </c>
      <c r="AU301" s="28">
        <v>0</v>
      </c>
      <c r="AW301" s="44" t="e">
        <f t="shared" si="99"/>
        <v>#VALUE!</v>
      </c>
    </row>
    <row r="302" spans="1:49" s="28" customFormat="1" hidden="1" x14ac:dyDescent="0.2">
      <c r="A302" s="16">
        <f>ROW()</f>
        <v>302</v>
      </c>
      <c r="B302" s="16" t="s">
        <v>266</v>
      </c>
      <c r="C302" s="16">
        <v>0</v>
      </c>
      <c r="D302" s="122">
        <v>1.3971643483519807</v>
      </c>
      <c r="E302" s="123">
        <v>5.0936924772237824E-2</v>
      </c>
      <c r="F302" s="122">
        <f t="shared" si="80"/>
        <v>1.4481012731242184</v>
      </c>
      <c r="G302" s="122"/>
      <c r="H302" s="101" t="s">
        <v>4</v>
      </c>
      <c r="I302" s="16">
        <v>1</v>
      </c>
      <c r="J302" s="16" t="s">
        <v>170</v>
      </c>
      <c r="K302" s="124">
        <v>42765</v>
      </c>
      <c r="L302" s="16" t="s">
        <v>56</v>
      </c>
      <c r="M302" s="16" t="s">
        <v>171</v>
      </c>
      <c r="N302" s="16" t="s">
        <v>73</v>
      </c>
      <c r="O302" s="16" t="s">
        <v>65</v>
      </c>
      <c r="P302" s="19" t="str">
        <f t="shared" si="81"/>
        <v>CB1 13/14</v>
      </c>
      <c r="Q302" s="20">
        <f t="shared" si="82"/>
        <v>144.81012731242186</v>
      </c>
      <c r="R302" s="19">
        <v>122.6</v>
      </c>
      <c r="S302" s="19" t="e">
        <v>#N/A</v>
      </c>
      <c r="T302" s="19" t="e">
        <f t="shared" si="83"/>
        <v>#N/A</v>
      </c>
      <c r="U302" s="22" t="e">
        <f t="shared" si="84"/>
        <v>#N/A</v>
      </c>
      <c r="V302" s="22" t="str">
        <f t="shared" si="85"/>
        <v>NY</v>
      </c>
      <c r="W302" s="22" t="e">
        <f t="shared" si="86"/>
        <v>#VALUE!</v>
      </c>
      <c r="X302" s="19" t="str">
        <f t="shared" si="87"/>
        <v>CB113/14GS.8225</v>
      </c>
      <c r="Y302" s="19" t="str">
        <f t="shared" si="88"/>
        <v>GS.8225</v>
      </c>
      <c r="Z302" s="19" t="e">
        <v>#VALUE!</v>
      </c>
      <c r="AA302" s="19" t="e">
        <f t="shared" si="89"/>
        <v>#VALUE!</v>
      </c>
      <c r="AB302" s="22" t="e">
        <f t="shared" si="90"/>
        <v>#N/A</v>
      </c>
      <c r="AC302" s="23" t="e">
        <v>#VALUE!</v>
      </c>
      <c r="AD302" s="23" t="e">
        <f t="shared" si="91"/>
        <v>#VALUE!</v>
      </c>
      <c r="AE302" s="24" t="e">
        <f t="shared" si="92"/>
        <v>#N/A</v>
      </c>
      <c r="AF302" s="24" t="e">
        <v>#N/A</v>
      </c>
      <c r="AG302" s="24" t="e">
        <f t="shared" si="93"/>
        <v>#N/A</v>
      </c>
      <c r="AH302" s="24" t="e">
        <f t="shared" si="94"/>
        <v>#N/A</v>
      </c>
      <c r="AI302" s="25" t="e">
        <f t="shared" si="95"/>
        <v>#VALUE!</v>
      </c>
      <c r="AJ302" s="25" t="e">
        <f t="shared" si="96"/>
        <v>#VALUE!</v>
      </c>
      <c r="AK302" s="25" t="e">
        <f t="shared" si="97"/>
        <v>#VALUE!</v>
      </c>
      <c r="AL302" s="12">
        <v>21.502181219748305</v>
      </c>
      <c r="AM302" s="12">
        <v>0</v>
      </c>
      <c r="AN302" s="26">
        <v>3.2766000000000002</v>
      </c>
      <c r="AO302" s="125">
        <f t="shared" si="98"/>
        <v>5.021812149012235E-2</v>
      </c>
      <c r="AP302" s="126"/>
      <c r="AQ302" s="16">
        <v>0</v>
      </c>
      <c r="AT302" s="28">
        <v>0</v>
      </c>
      <c r="AU302" s="28">
        <v>0</v>
      </c>
      <c r="AW302" s="44" t="e">
        <f t="shared" si="99"/>
        <v>#VALUE!</v>
      </c>
    </row>
    <row r="303" spans="1:49" s="28" customFormat="1" hidden="1" x14ac:dyDescent="0.2">
      <c r="A303" s="16">
        <f>ROW()</f>
        <v>303</v>
      </c>
      <c r="B303" s="16" t="s">
        <v>268</v>
      </c>
      <c r="C303" s="16">
        <v>270</v>
      </c>
      <c r="D303" s="122">
        <v>1.3601126398548533</v>
      </c>
      <c r="E303" s="123">
        <v>5.1519840464085573E-2</v>
      </c>
      <c r="F303" s="122">
        <f t="shared" si="80"/>
        <v>1.4116324803189388</v>
      </c>
      <c r="G303" s="122"/>
      <c r="H303" s="101" t="s">
        <v>4</v>
      </c>
      <c r="I303" s="16">
        <v>1</v>
      </c>
      <c r="J303" s="16" t="s">
        <v>170</v>
      </c>
      <c r="K303" s="124">
        <v>42765</v>
      </c>
      <c r="L303" s="16" t="s">
        <v>56</v>
      </c>
      <c r="M303" s="16" t="s">
        <v>171</v>
      </c>
      <c r="N303" s="16" t="s">
        <v>73</v>
      </c>
      <c r="O303" s="16" t="s">
        <v>65</v>
      </c>
      <c r="P303" s="19" t="str">
        <f t="shared" si="81"/>
        <v>CB1 13/14</v>
      </c>
      <c r="Q303" s="20">
        <f t="shared" si="82"/>
        <v>141.16324803189389</v>
      </c>
      <c r="R303" s="19">
        <v>122.6</v>
      </c>
      <c r="S303" s="19" t="e">
        <v>#N/A</v>
      </c>
      <c r="T303" s="19" t="e">
        <f t="shared" si="83"/>
        <v>#N/A</v>
      </c>
      <c r="U303" s="22" t="e">
        <f t="shared" si="84"/>
        <v>#N/A</v>
      </c>
      <c r="V303" s="22" t="str">
        <f t="shared" si="85"/>
        <v>NY</v>
      </c>
      <c r="W303" s="22" t="e">
        <f t="shared" si="86"/>
        <v>#VALUE!</v>
      </c>
      <c r="X303" s="19" t="str">
        <f t="shared" si="87"/>
        <v>CB113/14GS.8228</v>
      </c>
      <c r="Y303" s="19" t="str">
        <f t="shared" si="88"/>
        <v>GS.8228</v>
      </c>
      <c r="Z303" s="19" t="e">
        <v>#VALUE!</v>
      </c>
      <c r="AA303" s="19" t="e">
        <f t="shared" si="89"/>
        <v>#VALUE!</v>
      </c>
      <c r="AB303" s="22" t="e">
        <f t="shared" si="90"/>
        <v>#N/A</v>
      </c>
      <c r="AC303" s="23" t="e">
        <v>#VALUE!</v>
      </c>
      <c r="AD303" s="23" t="e">
        <f t="shared" si="91"/>
        <v>#VALUE!</v>
      </c>
      <c r="AE303" s="24" t="e">
        <f t="shared" si="92"/>
        <v>#N/A</v>
      </c>
      <c r="AF303" s="24" t="e">
        <v>#N/A</v>
      </c>
      <c r="AG303" s="24" t="e">
        <f t="shared" si="93"/>
        <v>#N/A</v>
      </c>
      <c r="AH303" s="24" t="e">
        <f t="shared" si="94"/>
        <v>#N/A</v>
      </c>
      <c r="AI303" s="25" t="e">
        <f t="shared" si="95"/>
        <v>#VALUE!</v>
      </c>
      <c r="AJ303" s="25" t="e">
        <f t="shared" si="96"/>
        <v>#VALUE!</v>
      </c>
      <c r="AK303" s="25" t="e">
        <f t="shared" si="97"/>
        <v>#VALUE!</v>
      </c>
      <c r="AL303" s="12">
        <v>21.748249448209101</v>
      </c>
      <c r="AM303" s="12">
        <v>0</v>
      </c>
      <c r="AN303" s="26">
        <v>3.2766000000000002</v>
      </c>
      <c r="AO303" s="125">
        <f t="shared" si="98"/>
        <v>5.0792811288585871E-2</v>
      </c>
      <c r="AP303" s="126"/>
      <c r="AQ303" s="16">
        <v>0</v>
      </c>
      <c r="AT303" s="28">
        <v>0</v>
      </c>
      <c r="AU303" s="28">
        <v>0</v>
      </c>
      <c r="AW303" s="44" t="e">
        <f t="shared" si="99"/>
        <v>#VALUE!</v>
      </c>
    </row>
    <row r="304" spans="1:49" s="28" customFormat="1" hidden="1" x14ac:dyDescent="0.2">
      <c r="A304" s="16">
        <f>ROW()</f>
        <v>304</v>
      </c>
      <c r="B304" s="16" t="s">
        <v>269</v>
      </c>
      <c r="C304" s="16">
        <v>246</v>
      </c>
      <c r="D304" s="122">
        <v>1.3610084668884186</v>
      </c>
      <c r="E304" s="123">
        <v>5.1632786361684974E-2</v>
      </c>
      <c r="F304" s="122">
        <f t="shared" si="80"/>
        <v>1.4126412532501036</v>
      </c>
      <c r="G304" s="122"/>
      <c r="H304" s="101" t="s">
        <v>4</v>
      </c>
      <c r="I304" s="16">
        <v>1</v>
      </c>
      <c r="J304" s="16" t="s">
        <v>170</v>
      </c>
      <c r="K304" s="124">
        <v>42767</v>
      </c>
      <c r="L304" s="16" t="s">
        <v>56</v>
      </c>
      <c r="M304" s="16" t="s">
        <v>171</v>
      </c>
      <c r="N304" s="16" t="s">
        <v>73</v>
      </c>
      <c r="O304" s="16" t="s">
        <v>65</v>
      </c>
      <c r="P304" s="19" t="str">
        <f t="shared" si="81"/>
        <v>CB1 13/14</v>
      </c>
      <c r="Q304" s="20">
        <f t="shared" si="82"/>
        <v>141.26412532501035</v>
      </c>
      <c r="R304" s="19">
        <v>122.6</v>
      </c>
      <c r="S304" s="19" t="e">
        <v>#N/A</v>
      </c>
      <c r="T304" s="19" t="e">
        <f t="shared" si="83"/>
        <v>#N/A</v>
      </c>
      <c r="U304" s="22" t="e">
        <f t="shared" si="84"/>
        <v>#N/A</v>
      </c>
      <c r="V304" s="22" t="str">
        <f t="shared" si="85"/>
        <v>NY</v>
      </c>
      <c r="W304" s="22" t="e">
        <f t="shared" si="86"/>
        <v>#VALUE!</v>
      </c>
      <c r="X304" s="19" t="str">
        <f t="shared" si="87"/>
        <v>CB113/14GS.8231</v>
      </c>
      <c r="Y304" s="19" t="str">
        <f t="shared" si="88"/>
        <v>GS.8231</v>
      </c>
      <c r="Z304" s="19" t="e">
        <v>#VALUE!</v>
      </c>
      <c r="AA304" s="19" t="e">
        <f t="shared" si="89"/>
        <v>#VALUE!</v>
      </c>
      <c r="AB304" s="22" t="e">
        <f t="shared" si="90"/>
        <v>#N/A</v>
      </c>
      <c r="AC304" s="23" t="e">
        <v>#VALUE!</v>
      </c>
      <c r="AD304" s="23" t="e">
        <f t="shared" si="91"/>
        <v>#VALUE!</v>
      </c>
      <c r="AE304" s="24" t="e">
        <f t="shared" si="92"/>
        <v>#N/A</v>
      </c>
      <c r="AF304" s="24" t="e">
        <v>#N/A</v>
      </c>
      <c r="AG304" s="24" t="e">
        <f t="shared" si="93"/>
        <v>#N/A</v>
      </c>
      <c r="AH304" s="24" t="e">
        <f t="shared" si="94"/>
        <v>#N/A</v>
      </c>
      <c r="AI304" s="25" t="e">
        <f t="shared" si="95"/>
        <v>#VALUE!</v>
      </c>
      <c r="AJ304" s="25" t="e">
        <f t="shared" si="96"/>
        <v>#VALUE!</v>
      </c>
      <c r="AK304" s="25" t="e">
        <f t="shared" si="97"/>
        <v>#VALUE!</v>
      </c>
      <c r="AL304" s="12">
        <v>21.795927692804128</v>
      </c>
      <c r="AM304" s="12">
        <v>0</v>
      </c>
      <c r="AN304" s="26">
        <v>3.2766000000000002</v>
      </c>
      <c r="AO304" s="125">
        <f t="shared" si="98"/>
        <v>5.0904163334921988E-2</v>
      </c>
      <c r="AP304" s="126"/>
      <c r="AQ304" s="16">
        <v>0</v>
      </c>
      <c r="AT304" s="28">
        <v>0</v>
      </c>
      <c r="AU304" s="28">
        <v>0</v>
      </c>
      <c r="AW304" s="44" t="e">
        <f t="shared" si="99"/>
        <v>#VALUE!</v>
      </c>
    </row>
    <row r="305" spans="1:49" s="28" customFormat="1" hidden="1" x14ac:dyDescent="0.2">
      <c r="A305" s="16">
        <f>ROW()</f>
        <v>305</v>
      </c>
      <c r="B305" s="16" t="s">
        <v>320</v>
      </c>
      <c r="C305" s="16">
        <v>150</v>
      </c>
      <c r="D305" s="122">
        <v>1.3675589658300575</v>
      </c>
      <c r="E305" s="123">
        <v>5.215492184592626E-2</v>
      </c>
      <c r="F305" s="122">
        <f t="shared" si="80"/>
        <v>1.4197138876759838</v>
      </c>
      <c r="G305" s="122"/>
      <c r="H305" s="101" t="s">
        <v>4</v>
      </c>
      <c r="I305" s="16">
        <v>1</v>
      </c>
      <c r="J305" s="16" t="s">
        <v>170</v>
      </c>
      <c r="K305" s="124">
        <v>42765</v>
      </c>
      <c r="L305" s="16" t="s">
        <v>56</v>
      </c>
      <c r="M305" s="16" t="s">
        <v>171</v>
      </c>
      <c r="N305" s="16" t="s">
        <v>73</v>
      </c>
      <c r="O305" s="16" t="s">
        <v>65</v>
      </c>
      <c r="P305" s="19" t="str">
        <f t="shared" si="81"/>
        <v>CB1 13/14</v>
      </c>
      <c r="Q305" s="20">
        <f t="shared" si="82"/>
        <v>141.97138876759837</v>
      </c>
      <c r="R305" s="19">
        <v>122.6</v>
      </c>
      <c r="S305" s="19" t="e">
        <v>#N/A</v>
      </c>
      <c r="T305" s="19" t="e">
        <f t="shared" si="83"/>
        <v>#N/A</v>
      </c>
      <c r="U305" s="22" t="e">
        <f t="shared" si="84"/>
        <v>#N/A</v>
      </c>
      <c r="V305" s="22" t="str">
        <f t="shared" si="85"/>
        <v>NY</v>
      </c>
      <c r="W305" s="22" t="e">
        <f t="shared" si="86"/>
        <v>#VALUE!</v>
      </c>
      <c r="X305" s="19" t="str">
        <f t="shared" si="87"/>
        <v>CB113/14GS.8235</v>
      </c>
      <c r="Y305" s="19" t="str">
        <f t="shared" si="88"/>
        <v>GS.8235</v>
      </c>
      <c r="Z305" s="19" t="e">
        <v>#VALUE!</v>
      </c>
      <c r="AA305" s="19" t="e">
        <f t="shared" si="89"/>
        <v>#VALUE!</v>
      </c>
      <c r="AB305" s="22" t="e">
        <f t="shared" si="90"/>
        <v>#N/A</v>
      </c>
      <c r="AC305" s="23" t="e">
        <v>#VALUE!</v>
      </c>
      <c r="AD305" s="23" t="e">
        <f t="shared" si="91"/>
        <v>#VALUE!</v>
      </c>
      <c r="AE305" s="24" t="e">
        <f t="shared" si="92"/>
        <v>#N/A</v>
      </c>
      <c r="AF305" s="24" t="e">
        <v>#N/A</v>
      </c>
      <c r="AG305" s="24" t="e">
        <f t="shared" si="93"/>
        <v>#N/A</v>
      </c>
      <c r="AH305" s="24" t="e">
        <f t="shared" si="94"/>
        <v>#N/A</v>
      </c>
      <c r="AI305" s="25" t="e">
        <f t="shared" si="95"/>
        <v>#VALUE!</v>
      </c>
      <c r="AJ305" s="25" t="e">
        <f t="shared" si="96"/>
        <v>#VALUE!</v>
      </c>
      <c r="AK305" s="25" t="e">
        <f t="shared" si="97"/>
        <v>#VALUE!</v>
      </c>
      <c r="AL305" s="12">
        <v>22.016338560826071</v>
      </c>
      <c r="AM305" s="12">
        <v>0</v>
      </c>
      <c r="AN305" s="26">
        <v>3.2766000000000002</v>
      </c>
      <c r="AO305" s="125">
        <f t="shared" si="98"/>
        <v>5.1418930633874121E-2</v>
      </c>
      <c r="AP305" s="126"/>
      <c r="AQ305" s="16">
        <v>0</v>
      </c>
      <c r="AT305" s="28">
        <v>0</v>
      </c>
      <c r="AU305" s="28">
        <v>0</v>
      </c>
      <c r="AW305" s="44" t="e">
        <f t="shared" si="99"/>
        <v>#VALUE!</v>
      </c>
    </row>
    <row r="306" spans="1:49" s="28" customFormat="1" hidden="1" x14ac:dyDescent="0.2">
      <c r="A306" s="16">
        <f>ROW()</f>
        <v>306</v>
      </c>
      <c r="B306" s="16" t="s">
        <v>271</v>
      </c>
      <c r="C306" s="16">
        <v>358</v>
      </c>
      <c r="D306" s="122">
        <v>1.3187896885394617</v>
      </c>
      <c r="E306" s="123">
        <v>5.1350900201998312E-2</v>
      </c>
      <c r="F306" s="122">
        <f t="shared" si="80"/>
        <v>1.3701405887414599</v>
      </c>
      <c r="G306" s="122"/>
      <c r="H306" s="101" t="s">
        <v>4</v>
      </c>
      <c r="I306" s="16">
        <v>1</v>
      </c>
      <c r="J306" s="16" t="s">
        <v>170</v>
      </c>
      <c r="K306" s="124">
        <v>42780</v>
      </c>
      <c r="L306" s="16" t="s">
        <v>56</v>
      </c>
      <c r="M306" s="16" t="s">
        <v>171</v>
      </c>
      <c r="N306" s="16" t="s">
        <v>73</v>
      </c>
      <c r="O306" s="16" t="s">
        <v>65</v>
      </c>
      <c r="P306" s="19" t="str">
        <f t="shared" si="81"/>
        <v>CB1 13/14</v>
      </c>
      <c r="Q306" s="20">
        <f t="shared" si="82"/>
        <v>137.014058874146</v>
      </c>
      <c r="R306" s="19">
        <v>122.6</v>
      </c>
      <c r="S306" s="19" t="e">
        <v>#N/A</v>
      </c>
      <c r="T306" s="19" t="e">
        <f t="shared" si="83"/>
        <v>#N/A</v>
      </c>
      <c r="U306" s="22" t="e">
        <f t="shared" si="84"/>
        <v>#N/A</v>
      </c>
      <c r="V306" s="22" t="str">
        <f t="shared" si="85"/>
        <v>NY</v>
      </c>
      <c r="W306" s="22" t="e">
        <f t="shared" si="86"/>
        <v>#VALUE!</v>
      </c>
      <c r="X306" s="19" t="str">
        <f t="shared" si="87"/>
        <v>CB113/14GS.8240</v>
      </c>
      <c r="Y306" s="19" t="str">
        <f t="shared" si="88"/>
        <v>GS.8240</v>
      </c>
      <c r="Z306" s="19" t="e">
        <v>#VALUE!</v>
      </c>
      <c r="AA306" s="19" t="e">
        <f t="shared" si="89"/>
        <v>#VALUE!</v>
      </c>
      <c r="AB306" s="22" t="e">
        <f t="shared" si="90"/>
        <v>#N/A</v>
      </c>
      <c r="AC306" s="23" t="e">
        <v>#VALUE!</v>
      </c>
      <c r="AD306" s="23" t="e">
        <f t="shared" si="91"/>
        <v>#VALUE!</v>
      </c>
      <c r="AE306" s="24" t="e">
        <f t="shared" si="92"/>
        <v>#N/A</v>
      </c>
      <c r="AF306" s="24" t="e">
        <v>#N/A</v>
      </c>
      <c r="AG306" s="24" t="e">
        <f t="shared" si="93"/>
        <v>#N/A</v>
      </c>
      <c r="AH306" s="24" t="e">
        <f t="shared" si="94"/>
        <v>#N/A</v>
      </c>
      <c r="AI306" s="25" t="e">
        <f t="shared" si="95"/>
        <v>#VALUE!</v>
      </c>
      <c r="AJ306" s="25" t="e">
        <f t="shared" si="96"/>
        <v>#VALUE!</v>
      </c>
      <c r="AK306" s="25" t="e">
        <f t="shared" si="97"/>
        <v>#VALUE!</v>
      </c>
      <c r="AL306" s="12">
        <v>21.676934107776699</v>
      </c>
      <c r="AM306" s="12">
        <v>0</v>
      </c>
      <c r="AN306" s="26">
        <v>3.2766000000000002</v>
      </c>
      <c r="AO306" s="125">
        <f t="shared" si="98"/>
        <v>5.0626255049786489E-2</v>
      </c>
      <c r="AP306" s="126"/>
      <c r="AQ306" s="16">
        <v>0</v>
      </c>
      <c r="AT306" s="28">
        <v>0</v>
      </c>
      <c r="AU306" s="28">
        <v>0</v>
      </c>
      <c r="AW306" s="44" t="e">
        <f t="shared" si="99"/>
        <v>#VALUE!</v>
      </c>
    </row>
    <row r="307" spans="1:49" s="28" customFormat="1" hidden="1" x14ac:dyDescent="0.2">
      <c r="A307" s="16">
        <f>ROW()</f>
        <v>307</v>
      </c>
      <c r="B307" s="16" t="s">
        <v>273</v>
      </c>
      <c r="C307" s="16">
        <v>189</v>
      </c>
      <c r="D307" s="122">
        <v>1.2904757863411473</v>
      </c>
      <c r="E307" s="123">
        <v>4.986922360610592E-2</v>
      </c>
      <c r="F307" s="122">
        <f t="shared" si="80"/>
        <v>1.3403450099472534</v>
      </c>
      <c r="G307" s="122"/>
      <c r="H307" s="101" t="s">
        <v>4</v>
      </c>
      <c r="I307" s="16">
        <v>1</v>
      </c>
      <c r="J307" s="16" t="s">
        <v>170</v>
      </c>
      <c r="K307" s="124">
        <v>42781</v>
      </c>
      <c r="L307" s="16" t="s">
        <v>56</v>
      </c>
      <c r="M307" s="16" t="s">
        <v>171</v>
      </c>
      <c r="N307" s="16" t="s">
        <v>73</v>
      </c>
      <c r="O307" s="16" t="s">
        <v>65</v>
      </c>
      <c r="P307" s="19" t="str">
        <f t="shared" si="81"/>
        <v>CB1 13/14</v>
      </c>
      <c r="Q307" s="20">
        <f t="shared" si="82"/>
        <v>134.03450099472533</v>
      </c>
      <c r="R307" s="19">
        <v>122.6</v>
      </c>
      <c r="S307" s="19" t="e">
        <v>#N/A</v>
      </c>
      <c r="T307" s="19" t="e">
        <f t="shared" si="83"/>
        <v>#N/A</v>
      </c>
      <c r="U307" s="22" t="e">
        <f t="shared" si="84"/>
        <v>#N/A</v>
      </c>
      <c r="V307" s="22" t="str">
        <f t="shared" si="85"/>
        <v>NY</v>
      </c>
      <c r="W307" s="22" t="e">
        <f t="shared" si="86"/>
        <v>#VALUE!</v>
      </c>
      <c r="X307" s="19" t="str">
        <f t="shared" si="87"/>
        <v>CB113/14GS.8245</v>
      </c>
      <c r="Y307" s="19" t="str">
        <f t="shared" si="88"/>
        <v>GS.8245</v>
      </c>
      <c r="Z307" s="19" t="e">
        <v>#VALUE!</v>
      </c>
      <c r="AA307" s="19" t="e">
        <f t="shared" si="89"/>
        <v>#VALUE!</v>
      </c>
      <c r="AB307" s="22" t="e">
        <f t="shared" si="90"/>
        <v>#N/A</v>
      </c>
      <c r="AC307" s="23" t="e">
        <v>#VALUE!</v>
      </c>
      <c r="AD307" s="23" t="e">
        <f t="shared" si="91"/>
        <v>#VALUE!</v>
      </c>
      <c r="AE307" s="24" t="e">
        <f t="shared" si="92"/>
        <v>#N/A</v>
      </c>
      <c r="AF307" s="24" t="e">
        <v>#N/A</v>
      </c>
      <c r="AG307" s="24" t="e">
        <f t="shared" si="93"/>
        <v>#N/A</v>
      </c>
      <c r="AH307" s="24" t="e">
        <f t="shared" si="94"/>
        <v>#N/A</v>
      </c>
      <c r="AI307" s="25" t="e">
        <f t="shared" si="95"/>
        <v>#VALUE!</v>
      </c>
      <c r="AJ307" s="25" t="e">
        <f t="shared" si="96"/>
        <v>#VALUE!</v>
      </c>
      <c r="AK307" s="25" t="e">
        <f t="shared" si="97"/>
        <v>#VALUE!</v>
      </c>
      <c r="AL307" s="12">
        <v>21.051468812877264</v>
      </c>
      <c r="AM307" s="12">
        <v>0</v>
      </c>
      <c r="AN307" s="26">
        <v>3.2766000000000002</v>
      </c>
      <c r="AO307" s="125">
        <f t="shared" si="98"/>
        <v>4.9165487332962152E-2</v>
      </c>
      <c r="AP307" s="126"/>
      <c r="AQ307" s="16">
        <v>0</v>
      </c>
      <c r="AT307" s="28">
        <v>0</v>
      </c>
      <c r="AU307" s="28">
        <v>0</v>
      </c>
      <c r="AW307" s="44" t="e">
        <f t="shared" si="99"/>
        <v>#VALUE!</v>
      </c>
    </row>
    <row r="308" spans="1:49" s="28" customFormat="1" hidden="1" x14ac:dyDescent="0.2">
      <c r="A308" s="16">
        <f>ROW()</f>
        <v>308</v>
      </c>
      <c r="B308" s="16" t="s">
        <v>296</v>
      </c>
      <c r="C308" s="16">
        <v>327</v>
      </c>
      <c r="D308" s="122">
        <v>1.3237323609964302</v>
      </c>
      <c r="E308" s="123">
        <v>5.0455855137963954E-2</v>
      </c>
      <c r="F308" s="122">
        <f t="shared" si="80"/>
        <v>1.3741882161343941</v>
      </c>
      <c r="G308" s="122"/>
      <c r="H308" s="101" t="s">
        <v>4</v>
      </c>
      <c r="I308" s="16">
        <v>1</v>
      </c>
      <c r="J308" s="16" t="s">
        <v>170</v>
      </c>
      <c r="K308" s="124">
        <v>42783</v>
      </c>
      <c r="L308" s="16" t="s">
        <v>56</v>
      </c>
      <c r="M308" s="16" t="s">
        <v>171</v>
      </c>
      <c r="N308" s="16" t="s">
        <v>73</v>
      </c>
      <c r="O308" s="16" t="s">
        <v>65</v>
      </c>
      <c r="P308" s="19" t="str">
        <f t="shared" si="81"/>
        <v>CB1 13/14</v>
      </c>
      <c r="Q308" s="20">
        <f t="shared" si="82"/>
        <v>137.41882161343941</v>
      </c>
      <c r="R308" s="19">
        <v>122.6</v>
      </c>
      <c r="S308" s="19" t="e">
        <v>#N/A</v>
      </c>
      <c r="T308" s="19" t="e">
        <f t="shared" si="83"/>
        <v>#N/A</v>
      </c>
      <c r="U308" s="22" t="e">
        <f t="shared" si="84"/>
        <v>#N/A</v>
      </c>
      <c r="V308" s="22" t="str">
        <f t="shared" si="85"/>
        <v>NY</v>
      </c>
      <c r="W308" s="22" t="e">
        <f t="shared" si="86"/>
        <v>#VALUE!</v>
      </c>
      <c r="X308" s="19" t="str">
        <f t="shared" si="87"/>
        <v>CB113/14GS.8252</v>
      </c>
      <c r="Y308" s="19" t="str">
        <f t="shared" si="88"/>
        <v>GS.8252</v>
      </c>
      <c r="Z308" s="19" t="e">
        <v>#VALUE!</v>
      </c>
      <c r="AA308" s="19" t="e">
        <f t="shared" si="89"/>
        <v>#VALUE!</v>
      </c>
      <c r="AB308" s="22" t="e">
        <f t="shared" si="90"/>
        <v>#N/A</v>
      </c>
      <c r="AC308" s="23" t="e">
        <v>#VALUE!</v>
      </c>
      <c r="AD308" s="23" t="e">
        <f t="shared" si="91"/>
        <v>#VALUE!</v>
      </c>
      <c r="AE308" s="24" t="e">
        <f t="shared" si="92"/>
        <v>#N/A</v>
      </c>
      <c r="AF308" s="24" t="e">
        <v>#N/A</v>
      </c>
      <c r="AG308" s="24" t="e">
        <f t="shared" si="93"/>
        <v>#N/A</v>
      </c>
      <c r="AH308" s="24" t="e">
        <f t="shared" si="94"/>
        <v>#N/A</v>
      </c>
      <c r="AI308" s="25" t="e">
        <f t="shared" si="95"/>
        <v>#VALUE!</v>
      </c>
      <c r="AJ308" s="25" t="e">
        <f t="shared" si="96"/>
        <v>#VALUE!</v>
      </c>
      <c r="AK308" s="25" t="e">
        <f t="shared" si="97"/>
        <v>#VALUE!</v>
      </c>
      <c r="AL308" s="12">
        <v>21.299105621805793</v>
      </c>
      <c r="AM308" s="12">
        <v>0</v>
      </c>
      <c r="AN308" s="26">
        <v>3.2766000000000002</v>
      </c>
      <c r="AO308" s="125">
        <f t="shared" si="98"/>
        <v>4.974384053485862E-2</v>
      </c>
      <c r="AP308" s="126"/>
      <c r="AQ308" s="16">
        <v>0</v>
      </c>
      <c r="AT308" s="28">
        <v>0</v>
      </c>
      <c r="AU308" s="28">
        <v>0</v>
      </c>
      <c r="AW308" s="44" t="e">
        <f t="shared" si="99"/>
        <v>#VALUE!</v>
      </c>
    </row>
    <row r="309" spans="1:49" s="28" customFormat="1" hidden="1" x14ac:dyDescent="0.2">
      <c r="A309" s="16">
        <f>ROW()</f>
        <v>309</v>
      </c>
      <c r="B309" s="16" t="s">
        <v>274</v>
      </c>
      <c r="C309" s="16">
        <v>729</v>
      </c>
      <c r="D309" s="122">
        <v>1.1941852672118138</v>
      </c>
      <c r="E309" s="123">
        <v>4.9189529616384918E-2</v>
      </c>
      <c r="F309" s="122">
        <f t="shared" si="80"/>
        <v>1.2433747968281987</v>
      </c>
      <c r="G309" s="122"/>
      <c r="H309" s="101" t="s">
        <v>4</v>
      </c>
      <c r="I309" s="16">
        <v>1</v>
      </c>
      <c r="J309" s="16" t="s">
        <v>170</v>
      </c>
      <c r="K309" s="124">
        <v>42782</v>
      </c>
      <c r="L309" s="16" t="s">
        <v>56</v>
      </c>
      <c r="M309" s="16" t="s">
        <v>171</v>
      </c>
      <c r="N309" s="16" t="s">
        <v>73</v>
      </c>
      <c r="O309" s="16" t="s">
        <v>65</v>
      </c>
      <c r="P309" s="19" t="str">
        <f t="shared" si="81"/>
        <v>CB1 13/14</v>
      </c>
      <c r="Q309" s="20">
        <f t="shared" si="82"/>
        <v>124.33747968281988</v>
      </c>
      <c r="R309" s="19">
        <v>122.6</v>
      </c>
      <c r="S309" s="19" t="e">
        <v>#N/A</v>
      </c>
      <c r="T309" s="19" t="e">
        <f t="shared" si="83"/>
        <v>#N/A</v>
      </c>
      <c r="U309" s="22" t="e">
        <f t="shared" si="84"/>
        <v>#N/A</v>
      </c>
      <c r="V309" s="22" t="str">
        <f t="shared" si="85"/>
        <v>NY</v>
      </c>
      <c r="W309" s="22" t="e">
        <f t="shared" si="86"/>
        <v>#VALUE!</v>
      </c>
      <c r="X309" s="19" t="str">
        <f t="shared" si="87"/>
        <v>CB113/14GS.8265</v>
      </c>
      <c r="Y309" s="19" t="str">
        <f t="shared" si="88"/>
        <v>GS.8265</v>
      </c>
      <c r="Z309" s="19" t="e">
        <v>#VALUE!</v>
      </c>
      <c r="AA309" s="19" t="e">
        <f t="shared" si="89"/>
        <v>#VALUE!</v>
      </c>
      <c r="AB309" s="22" t="e">
        <f t="shared" si="90"/>
        <v>#N/A</v>
      </c>
      <c r="AC309" s="23" t="e">
        <v>#VALUE!</v>
      </c>
      <c r="AD309" s="23" t="e">
        <f t="shared" si="91"/>
        <v>#VALUE!</v>
      </c>
      <c r="AE309" s="24" t="e">
        <f t="shared" si="92"/>
        <v>#N/A</v>
      </c>
      <c r="AF309" s="24" t="e">
        <v>#N/A</v>
      </c>
      <c r="AG309" s="24" t="e">
        <f t="shared" si="93"/>
        <v>#N/A</v>
      </c>
      <c r="AH309" s="24" t="e">
        <f t="shared" si="94"/>
        <v>#N/A</v>
      </c>
      <c r="AI309" s="25" t="e">
        <f t="shared" si="95"/>
        <v>#VALUE!</v>
      </c>
      <c r="AJ309" s="25" t="e">
        <f t="shared" si="96"/>
        <v>#VALUE!</v>
      </c>
      <c r="AK309" s="25" t="e">
        <f t="shared" si="97"/>
        <v>#VALUE!</v>
      </c>
      <c r="AL309" s="12">
        <v>20.764547224926975</v>
      </c>
      <c r="AM309" s="12">
        <v>0</v>
      </c>
      <c r="AN309" s="26">
        <v>3.2766000000000002</v>
      </c>
      <c r="AO309" s="125">
        <f t="shared" si="98"/>
        <v>4.8495384936625127E-2</v>
      </c>
      <c r="AP309" s="126"/>
      <c r="AQ309" s="16">
        <v>0</v>
      </c>
      <c r="AT309" s="28">
        <v>0</v>
      </c>
      <c r="AU309" s="28">
        <v>0</v>
      </c>
      <c r="AW309" s="44" t="e">
        <f t="shared" si="99"/>
        <v>#VALUE!</v>
      </c>
    </row>
    <row r="310" spans="1:49" s="28" customFormat="1" hidden="1" x14ac:dyDescent="0.2">
      <c r="A310" s="16">
        <f>ROW()</f>
        <v>310</v>
      </c>
      <c r="B310" s="16" t="s">
        <v>275</v>
      </c>
      <c r="C310" s="16">
        <v>575</v>
      </c>
      <c r="D310" s="122">
        <v>1.2963514172800081</v>
      </c>
      <c r="E310" s="123">
        <v>5.9066457886430515E-2</v>
      </c>
      <c r="F310" s="122">
        <f t="shared" si="80"/>
        <v>1.3554178751664387</v>
      </c>
      <c r="G310" s="122"/>
      <c r="H310" s="101" t="s">
        <v>4</v>
      </c>
      <c r="I310" s="16">
        <v>1</v>
      </c>
      <c r="J310" s="16" t="s">
        <v>170</v>
      </c>
      <c r="K310" s="124">
        <v>42782</v>
      </c>
      <c r="L310" s="16" t="s">
        <v>56</v>
      </c>
      <c r="M310" s="16" t="s">
        <v>171</v>
      </c>
      <c r="N310" s="16" t="s">
        <v>73</v>
      </c>
      <c r="O310" s="16" t="s">
        <v>65</v>
      </c>
      <c r="P310" s="19" t="str">
        <f t="shared" si="81"/>
        <v>CB1 13/14</v>
      </c>
      <c r="Q310" s="20">
        <f t="shared" si="82"/>
        <v>135.54178751664386</v>
      </c>
      <c r="R310" s="19">
        <v>122.6</v>
      </c>
      <c r="S310" s="19" t="e">
        <v>#N/A</v>
      </c>
      <c r="T310" s="19" t="e">
        <f t="shared" si="83"/>
        <v>#N/A</v>
      </c>
      <c r="U310" s="22" t="e">
        <f t="shared" si="84"/>
        <v>#N/A</v>
      </c>
      <c r="V310" s="22" t="str">
        <f t="shared" si="85"/>
        <v>NY</v>
      </c>
      <c r="W310" s="22" t="e">
        <f t="shared" si="86"/>
        <v>#VALUE!</v>
      </c>
      <c r="X310" s="19" t="str">
        <f t="shared" si="87"/>
        <v>CB113/14GS.8267</v>
      </c>
      <c r="Y310" s="19" t="str">
        <f t="shared" si="88"/>
        <v>GS.8267</v>
      </c>
      <c r="Z310" s="19" t="e">
        <v>#VALUE!</v>
      </c>
      <c r="AA310" s="19" t="e">
        <f t="shared" si="89"/>
        <v>#VALUE!</v>
      </c>
      <c r="AB310" s="22" t="e">
        <f t="shared" si="90"/>
        <v>#N/A</v>
      </c>
      <c r="AC310" s="23" t="e">
        <v>#VALUE!</v>
      </c>
      <c r="AD310" s="23" t="e">
        <f t="shared" si="91"/>
        <v>#VALUE!</v>
      </c>
      <c r="AE310" s="24" t="e">
        <f t="shared" si="92"/>
        <v>#N/A</v>
      </c>
      <c r="AF310" s="24" t="e">
        <v>#N/A</v>
      </c>
      <c r="AG310" s="24" t="e">
        <f t="shared" si="93"/>
        <v>#N/A</v>
      </c>
      <c r="AH310" s="24" t="e">
        <f t="shared" si="94"/>
        <v>#N/A</v>
      </c>
      <c r="AI310" s="25" t="e">
        <f t="shared" si="95"/>
        <v>#VALUE!</v>
      </c>
      <c r="AJ310" s="25" t="e">
        <f t="shared" si="96"/>
        <v>#VALUE!</v>
      </c>
      <c r="AK310" s="25" t="e">
        <f t="shared" si="97"/>
        <v>#VALUE!</v>
      </c>
      <c r="AL310" s="12">
        <v>24.933929308878906</v>
      </c>
      <c r="AM310" s="12">
        <v>0</v>
      </c>
      <c r="AN310" s="26">
        <v>3.2766000000000002</v>
      </c>
      <c r="AO310" s="125">
        <f t="shared" si="98"/>
        <v>5.8232933601610672E-2</v>
      </c>
      <c r="AP310" s="126"/>
      <c r="AQ310" s="16">
        <v>0</v>
      </c>
      <c r="AT310" s="28">
        <v>0</v>
      </c>
      <c r="AU310" s="28">
        <v>0</v>
      </c>
      <c r="AW310" s="44" t="e">
        <f t="shared" si="99"/>
        <v>#VALUE!</v>
      </c>
    </row>
    <row r="311" spans="1:49" s="28" customFormat="1" hidden="1" x14ac:dyDescent="0.2">
      <c r="A311" s="16">
        <f>ROW()</f>
        <v>311</v>
      </c>
      <c r="B311" s="16" t="s">
        <v>297</v>
      </c>
      <c r="C311" s="16">
        <v>68</v>
      </c>
      <c r="D311" s="122">
        <v>1.391244989003364</v>
      </c>
      <c r="E311" s="123">
        <v>6.5206014881979746E-2</v>
      </c>
      <c r="F311" s="122">
        <f t="shared" si="80"/>
        <v>1.4564510038853438</v>
      </c>
      <c r="G311" s="122"/>
      <c r="H311" s="101" t="s">
        <v>4</v>
      </c>
      <c r="I311" s="16">
        <v>1</v>
      </c>
      <c r="J311" s="16" t="s">
        <v>192</v>
      </c>
      <c r="K311" s="124">
        <v>42850</v>
      </c>
      <c r="L311" s="16" t="s">
        <v>56</v>
      </c>
      <c r="M311" s="16" t="s">
        <v>171</v>
      </c>
      <c r="N311" s="16" t="s">
        <v>73</v>
      </c>
      <c r="O311" s="16" t="s">
        <v>65</v>
      </c>
      <c r="P311" s="19" t="str">
        <f t="shared" si="81"/>
        <v>CB1 13/14</v>
      </c>
      <c r="Q311" s="20">
        <f t="shared" si="82"/>
        <v>145.64510038853439</v>
      </c>
      <c r="R311" s="19">
        <v>122.6</v>
      </c>
      <c r="S311" s="19" t="e">
        <v>#N/A</v>
      </c>
      <c r="T311" s="19" t="e">
        <f t="shared" si="83"/>
        <v>#N/A</v>
      </c>
      <c r="U311" s="22" t="e">
        <f t="shared" si="84"/>
        <v>#N/A</v>
      </c>
      <c r="V311" s="22" t="str">
        <f t="shared" si="85"/>
        <v>NY</v>
      </c>
      <c r="W311" s="22" t="e">
        <f t="shared" si="86"/>
        <v>#VALUE!</v>
      </c>
      <c r="X311" s="19" t="str">
        <f t="shared" si="87"/>
        <v>CB113/14GS.8279</v>
      </c>
      <c r="Y311" s="19" t="str">
        <f t="shared" si="88"/>
        <v>GS.8279</v>
      </c>
      <c r="Z311" s="19" t="e">
        <v>#VALUE!</v>
      </c>
      <c r="AA311" s="19" t="e">
        <f t="shared" si="89"/>
        <v>#VALUE!</v>
      </c>
      <c r="AB311" s="22" t="e">
        <f t="shared" si="90"/>
        <v>#N/A</v>
      </c>
      <c r="AC311" s="23" t="e">
        <v>#VALUE!</v>
      </c>
      <c r="AD311" s="23" t="e">
        <f t="shared" si="91"/>
        <v>#VALUE!</v>
      </c>
      <c r="AE311" s="24" t="e">
        <f t="shared" si="92"/>
        <v>#N/A</v>
      </c>
      <c r="AF311" s="24" t="e">
        <v>#N/A</v>
      </c>
      <c r="AG311" s="24" t="e">
        <f t="shared" si="93"/>
        <v>#N/A</v>
      </c>
      <c r="AH311" s="24" t="e">
        <f t="shared" si="94"/>
        <v>#N/A</v>
      </c>
      <c r="AI311" s="25" t="e">
        <f t="shared" si="95"/>
        <v>#VALUE!</v>
      </c>
      <c r="AJ311" s="25" t="e">
        <f t="shared" si="96"/>
        <v>#VALUE!</v>
      </c>
      <c r="AK311" s="25" t="e">
        <f t="shared" si="97"/>
        <v>#VALUE!</v>
      </c>
      <c r="AL311" s="12">
        <v>27.525641857635371</v>
      </c>
      <c r="AM311" s="12">
        <v>0</v>
      </c>
      <c r="AN311" s="26">
        <v>3.2766000000000002</v>
      </c>
      <c r="AO311" s="125">
        <f t="shared" si="98"/>
        <v>6.4285851410776584E-2</v>
      </c>
      <c r="AP311" s="126"/>
      <c r="AQ311" s="16">
        <v>0</v>
      </c>
      <c r="AT311" s="28">
        <v>0</v>
      </c>
      <c r="AU311" s="28">
        <v>0</v>
      </c>
      <c r="AW311" s="44" t="e">
        <f t="shared" si="99"/>
        <v>#VALUE!</v>
      </c>
    </row>
    <row r="312" spans="1:49" s="28" customFormat="1" hidden="1" x14ac:dyDescent="0.2">
      <c r="A312" s="16">
        <f>ROW()</f>
        <v>312</v>
      </c>
      <c r="B312" s="16" t="s">
        <v>276</v>
      </c>
      <c r="C312" s="16">
        <v>452</v>
      </c>
      <c r="D312" s="122">
        <v>1.2724482941990929</v>
      </c>
      <c r="E312" s="123">
        <v>5.0481663037025316E-2</v>
      </c>
      <c r="F312" s="122">
        <f t="shared" si="80"/>
        <v>1.3229299572361182</v>
      </c>
      <c r="G312" s="122"/>
      <c r="H312" s="101" t="s">
        <v>4</v>
      </c>
      <c r="I312" s="16">
        <v>1</v>
      </c>
      <c r="J312" s="16" t="s">
        <v>225</v>
      </c>
      <c r="K312" s="124">
        <v>42815</v>
      </c>
      <c r="L312" s="16" t="s">
        <v>56</v>
      </c>
      <c r="M312" s="16" t="s">
        <v>171</v>
      </c>
      <c r="N312" s="16" t="s">
        <v>73</v>
      </c>
      <c r="O312" s="16" t="s">
        <v>65</v>
      </c>
      <c r="P312" s="19" t="str">
        <f t="shared" si="81"/>
        <v>CB1 13/14</v>
      </c>
      <c r="Q312" s="20">
        <f t="shared" si="82"/>
        <v>132.29299572361182</v>
      </c>
      <c r="R312" s="19">
        <v>122.6</v>
      </c>
      <c r="S312" s="19" t="e">
        <v>#N/A</v>
      </c>
      <c r="T312" s="19" t="e">
        <f t="shared" si="83"/>
        <v>#N/A</v>
      </c>
      <c r="U312" s="22" t="e">
        <f t="shared" si="84"/>
        <v>#N/A</v>
      </c>
      <c r="V312" s="22" t="str">
        <f t="shared" si="85"/>
        <v>NY</v>
      </c>
      <c r="W312" s="22" t="e">
        <f t="shared" si="86"/>
        <v>#VALUE!</v>
      </c>
      <c r="X312" s="19" t="str">
        <f t="shared" si="87"/>
        <v>CB113/14GS.8284</v>
      </c>
      <c r="Y312" s="19" t="str">
        <f t="shared" si="88"/>
        <v>GS.8284</v>
      </c>
      <c r="Z312" s="19" t="e">
        <v>#VALUE!</v>
      </c>
      <c r="AA312" s="19" t="e">
        <f t="shared" si="89"/>
        <v>#VALUE!</v>
      </c>
      <c r="AB312" s="22" t="e">
        <f t="shared" si="90"/>
        <v>#N/A</v>
      </c>
      <c r="AC312" s="23" t="e">
        <v>#VALUE!</v>
      </c>
      <c r="AD312" s="23" t="e">
        <f t="shared" si="91"/>
        <v>#VALUE!</v>
      </c>
      <c r="AE312" s="24" t="e">
        <f t="shared" si="92"/>
        <v>#N/A</v>
      </c>
      <c r="AF312" s="24" t="e">
        <v>#N/A</v>
      </c>
      <c r="AG312" s="24" t="e">
        <f t="shared" si="93"/>
        <v>#N/A</v>
      </c>
      <c r="AH312" s="24" t="e">
        <f t="shared" si="94"/>
        <v>#N/A</v>
      </c>
      <c r="AI312" s="25" t="e">
        <f t="shared" si="95"/>
        <v>#VALUE!</v>
      </c>
      <c r="AJ312" s="25" t="e">
        <f t="shared" si="96"/>
        <v>#VALUE!</v>
      </c>
      <c r="AK312" s="25" t="e">
        <f t="shared" si="97"/>
        <v>#VALUE!</v>
      </c>
      <c r="AL312" s="12">
        <v>21.310000000000002</v>
      </c>
      <c r="AM312" s="12">
        <v>0</v>
      </c>
      <c r="AN312" s="26">
        <v>3.2766000000000002</v>
      </c>
      <c r="AO312" s="125">
        <f t="shared" si="98"/>
        <v>4.9769284242272512E-2</v>
      </c>
      <c r="AP312" s="126"/>
      <c r="AQ312" s="16">
        <v>0</v>
      </c>
      <c r="AT312" s="28">
        <v>0</v>
      </c>
      <c r="AU312" s="28">
        <v>0</v>
      </c>
      <c r="AW312" s="44" t="e">
        <f t="shared" si="99"/>
        <v>#VALUE!</v>
      </c>
    </row>
    <row r="313" spans="1:49" s="28" customFormat="1" hidden="1" x14ac:dyDescent="0.2">
      <c r="A313" s="16">
        <f>ROW()</f>
        <v>313</v>
      </c>
      <c r="B313" s="16" t="s">
        <v>277</v>
      </c>
      <c r="C313" s="16">
        <v>576</v>
      </c>
      <c r="D313" s="122">
        <v>1.2642372247487206</v>
      </c>
      <c r="E313" s="123">
        <v>5.0481663037025316E-2</v>
      </c>
      <c r="F313" s="122">
        <f t="shared" si="80"/>
        <v>1.3147188877857459</v>
      </c>
      <c r="G313" s="122"/>
      <c r="H313" s="101" t="s">
        <v>4</v>
      </c>
      <c r="I313" s="16">
        <v>1</v>
      </c>
      <c r="J313" s="16" t="s">
        <v>225</v>
      </c>
      <c r="K313" s="124">
        <v>42781</v>
      </c>
      <c r="L313" s="16" t="s">
        <v>56</v>
      </c>
      <c r="M313" s="16" t="s">
        <v>171</v>
      </c>
      <c r="N313" s="16" t="s">
        <v>73</v>
      </c>
      <c r="O313" s="16" t="s">
        <v>65</v>
      </c>
      <c r="P313" s="19" t="str">
        <f t="shared" si="81"/>
        <v>CB1 13/14</v>
      </c>
      <c r="Q313" s="20">
        <f t="shared" si="82"/>
        <v>131.47188877857459</v>
      </c>
      <c r="R313" s="19">
        <v>122.6</v>
      </c>
      <c r="S313" s="19" t="e">
        <v>#N/A</v>
      </c>
      <c r="T313" s="19" t="e">
        <f t="shared" si="83"/>
        <v>#N/A</v>
      </c>
      <c r="U313" s="22" t="e">
        <f t="shared" si="84"/>
        <v>#N/A</v>
      </c>
      <c r="V313" s="22" t="str">
        <f t="shared" si="85"/>
        <v>NY</v>
      </c>
      <c r="W313" s="22" t="e">
        <f t="shared" si="86"/>
        <v>#VALUE!</v>
      </c>
      <c r="X313" s="19" t="str">
        <f t="shared" si="87"/>
        <v>CB113/14GS.8286</v>
      </c>
      <c r="Y313" s="19" t="str">
        <f t="shared" si="88"/>
        <v>GS.8286</v>
      </c>
      <c r="Z313" s="19" t="e">
        <v>#VALUE!</v>
      </c>
      <c r="AA313" s="19" t="e">
        <f t="shared" si="89"/>
        <v>#VALUE!</v>
      </c>
      <c r="AB313" s="22" t="e">
        <f t="shared" si="90"/>
        <v>#N/A</v>
      </c>
      <c r="AC313" s="23" t="e">
        <v>#VALUE!</v>
      </c>
      <c r="AD313" s="23" t="e">
        <f t="shared" si="91"/>
        <v>#VALUE!</v>
      </c>
      <c r="AE313" s="24" t="e">
        <f t="shared" si="92"/>
        <v>#N/A</v>
      </c>
      <c r="AF313" s="24" t="e">
        <v>#N/A</v>
      </c>
      <c r="AG313" s="24" t="e">
        <f t="shared" si="93"/>
        <v>#N/A</v>
      </c>
      <c r="AH313" s="24" t="e">
        <f t="shared" si="94"/>
        <v>#N/A</v>
      </c>
      <c r="AI313" s="25" t="e">
        <f t="shared" si="95"/>
        <v>#VALUE!</v>
      </c>
      <c r="AJ313" s="25" t="e">
        <f t="shared" si="96"/>
        <v>#VALUE!</v>
      </c>
      <c r="AK313" s="25" t="e">
        <f t="shared" si="97"/>
        <v>#VALUE!</v>
      </c>
      <c r="AL313" s="12">
        <v>21.310000000000002</v>
      </c>
      <c r="AM313" s="12">
        <v>0</v>
      </c>
      <c r="AN313" s="26">
        <v>3.2766000000000002</v>
      </c>
      <c r="AO313" s="125">
        <f t="shared" si="98"/>
        <v>4.9769284242272512E-2</v>
      </c>
      <c r="AP313" s="126"/>
      <c r="AQ313" s="16">
        <v>0</v>
      </c>
      <c r="AT313" s="28">
        <v>0</v>
      </c>
      <c r="AU313" s="28">
        <v>0</v>
      </c>
      <c r="AW313" s="44" t="e">
        <f t="shared" si="99"/>
        <v>#VALUE!</v>
      </c>
    </row>
    <row r="314" spans="1:49" s="28" customFormat="1" hidden="1" x14ac:dyDescent="0.2">
      <c r="A314" s="16">
        <f>ROW()</f>
        <v>314</v>
      </c>
      <c r="B314" s="16" t="s">
        <v>278</v>
      </c>
      <c r="C314" s="16">
        <v>599</v>
      </c>
      <c r="D314" s="122">
        <v>1.2715173911658484</v>
      </c>
      <c r="E314" s="123">
        <v>5.1183580397876481E-2</v>
      </c>
      <c r="F314" s="122">
        <f t="shared" si="80"/>
        <v>1.3227009715637248</v>
      </c>
      <c r="G314" s="122"/>
      <c r="H314" s="101" t="s">
        <v>4</v>
      </c>
      <c r="I314" s="16">
        <v>1</v>
      </c>
      <c r="J314" s="16" t="s">
        <v>225</v>
      </c>
      <c r="K314" s="124">
        <v>42814</v>
      </c>
      <c r="L314" s="16" t="s">
        <v>56</v>
      </c>
      <c r="M314" s="16" t="s">
        <v>171</v>
      </c>
      <c r="N314" s="16" t="s">
        <v>73</v>
      </c>
      <c r="O314" s="16" t="s">
        <v>65</v>
      </c>
      <c r="P314" s="19" t="str">
        <f t="shared" si="81"/>
        <v>CB1 13/14</v>
      </c>
      <c r="Q314" s="20">
        <f t="shared" si="82"/>
        <v>132.27009715637249</v>
      </c>
      <c r="R314" s="19">
        <v>122.6</v>
      </c>
      <c r="S314" s="19" t="e">
        <v>#N/A</v>
      </c>
      <c r="T314" s="19" t="e">
        <f t="shared" si="83"/>
        <v>#N/A</v>
      </c>
      <c r="U314" s="22" t="e">
        <f t="shared" si="84"/>
        <v>#N/A</v>
      </c>
      <c r="V314" s="22" t="str">
        <f t="shared" si="85"/>
        <v>NY</v>
      </c>
      <c r="W314" s="22" t="e">
        <f t="shared" si="86"/>
        <v>#VALUE!</v>
      </c>
      <c r="X314" s="19" t="str">
        <f t="shared" si="87"/>
        <v>CB113/14GS.8287</v>
      </c>
      <c r="Y314" s="19" t="str">
        <f t="shared" si="88"/>
        <v>GS.8287</v>
      </c>
      <c r="Z314" s="19" t="e">
        <v>#VALUE!</v>
      </c>
      <c r="AA314" s="19" t="e">
        <f t="shared" si="89"/>
        <v>#VALUE!</v>
      </c>
      <c r="AB314" s="22" t="e">
        <f t="shared" si="90"/>
        <v>#N/A</v>
      </c>
      <c r="AC314" s="23" t="e">
        <v>#VALUE!</v>
      </c>
      <c r="AD314" s="23" t="e">
        <f t="shared" si="91"/>
        <v>#VALUE!</v>
      </c>
      <c r="AE314" s="24" t="e">
        <f t="shared" si="92"/>
        <v>#N/A</v>
      </c>
      <c r="AF314" s="24" t="e">
        <v>#N/A</v>
      </c>
      <c r="AG314" s="24" t="e">
        <f t="shared" si="93"/>
        <v>#N/A</v>
      </c>
      <c r="AH314" s="24" t="e">
        <f t="shared" si="94"/>
        <v>#N/A</v>
      </c>
      <c r="AI314" s="25" t="e">
        <f t="shared" si="95"/>
        <v>#VALUE!</v>
      </c>
      <c r="AJ314" s="25" t="e">
        <f t="shared" si="96"/>
        <v>#VALUE!</v>
      </c>
      <c r="AK314" s="25" t="e">
        <f t="shared" si="97"/>
        <v>#VALUE!</v>
      </c>
      <c r="AL314" s="12">
        <v>21.606302816901412</v>
      </c>
      <c r="AM314" s="12">
        <v>0</v>
      </c>
      <c r="AN314" s="26">
        <v>3.2766000000000002</v>
      </c>
      <c r="AO314" s="125">
        <f t="shared" si="98"/>
        <v>5.0461296401641459E-2</v>
      </c>
      <c r="AP314" s="126"/>
      <c r="AQ314" s="16">
        <v>0</v>
      </c>
      <c r="AT314" s="28">
        <v>0</v>
      </c>
      <c r="AU314" s="28">
        <v>0</v>
      </c>
      <c r="AW314" s="44" t="e">
        <f t="shared" si="99"/>
        <v>#VALUE!</v>
      </c>
    </row>
    <row r="315" spans="1:49" s="28" customFormat="1" hidden="1" x14ac:dyDescent="0.2">
      <c r="A315" s="16">
        <f>ROW()</f>
        <v>315</v>
      </c>
      <c r="B315" s="16" t="s">
        <v>321</v>
      </c>
      <c r="C315" s="16">
        <v>279</v>
      </c>
      <c r="D315" s="122">
        <v>1.3328952128908012</v>
      </c>
      <c r="E315" s="123">
        <v>5.4768492589432428E-2</v>
      </c>
      <c r="F315" s="122">
        <f t="shared" si="80"/>
        <v>1.3876637054802337</v>
      </c>
      <c r="G315" s="122"/>
      <c r="H315" s="101" t="s">
        <v>4</v>
      </c>
      <c r="I315" s="16">
        <v>1</v>
      </c>
      <c r="J315" s="16" t="s">
        <v>170</v>
      </c>
      <c r="K315" s="124">
        <v>42787</v>
      </c>
      <c r="L315" s="16" t="s">
        <v>56</v>
      </c>
      <c r="M315" s="16" t="s">
        <v>171</v>
      </c>
      <c r="N315" s="16" t="s">
        <v>73</v>
      </c>
      <c r="O315" s="16" t="s">
        <v>65</v>
      </c>
      <c r="P315" s="19" t="str">
        <f t="shared" si="81"/>
        <v>CB1 13/14</v>
      </c>
      <c r="Q315" s="20">
        <f t="shared" si="82"/>
        <v>138.76637054802336</v>
      </c>
      <c r="R315" s="19">
        <v>122.6</v>
      </c>
      <c r="S315" s="19" t="e">
        <v>#N/A</v>
      </c>
      <c r="T315" s="19" t="e">
        <f t="shared" si="83"/>
        <v>#N/A</v>
      </c>
      <c r="U315" s="22" t="e">
        <f t="shared" si="84"/>
        <v>#N/A</v>
      </c>
      <c r="V315" s="22" t="str">
        <f t="shared" si="85"/>
        <v>NY</v>
      </c>
      <c r="W315" s="22" t="e">
        <f t="shared" si="86"/>
        <v>#VALUE!</v>
      </c>
      <c r="X315" s="19" t="str">
        <f t="shared" si="87"/>
        <v>CB113/14GS.8307</v>
      </c>
      <c r="Y315" s="19" t="str">
        <f t="shared" si="88"/>
        <v>GS.8307</v>
      </c>
      <c r="Z315" s="19" t="e">
        <v>#VALUE!</v>
      </c>
      <c r="AA315" s="19" t="e">
        <f t="shared" si="89"/>
        <v>#VALUE!</v>
      </c>
      <c r="AB315" s="22" t="e">
        <f t="shared" si="90"/>
        <v>#N/A</v>
      </c>
      <c r="AC315" s="23" t="e">
        <v>#VALUE!</v>
      </c>
      <c r="AD315" s="23" t="e">
        <f t="shared" si="91"/>
        <v>#VALUE!</v>
      </c>
      <c r="AE315" s="24" t="e">
        <f t="shared" si="92"/>
        <v>#N/A</v>
      </c>
      <c r="AF315" s="24" t="e">
        <v>#N/A</v>
      </c>
      <c r="AG315" s="24" t="e">
        <f t="shared" si="93"/>
        <v>#N/A</v>
      </c>
      <c r="AH315" s="24" t="e">
        <f t="shared" si="94"/>
        <v>#N/A</v>
      </c>
      <c r="AI315" s="25" t="e">
        <f t="shared" si="95"/>
        <v>#VALUE!</v>
      </c>
      <c r="AJ315" s="25" t="e">
        <f t="shared" si="96"/>
        <v>#VALUE!</v>
      </c>
      <c r="AK315" s="25" t="e">
        <f t="shared" si="97"/>
        <v>#VALUE!</v>
      </c>
      <c r="AL315" s="12">
        <v>23.119614269141536</v>
      </c>
      <c r="AM315" s="12">
        <v>0</v>
      </c>
      <c r="AN315" s="26">
        <v>3.2766000000000002</v>
      </c>
      <c r="AO315" s="125">
        <f t="shared" si="98"/>
        <v>5.3995619621426766E-2</v>
      </c>
      <c r="AP315" s="126"/>
      <c r="AQ315" s="16">
        <v>0</v>
      </c>
      <c r="AT315" s="28">
        <v>0</v>
      </c>
      <c r="AU315" s="28">
        <v>0</v>
      </c>
      <c r="AW315" s="44" t="e">
        <f t="shared" si="99"/>
        <v>#VALUE!</v>
      </c>
    </row>
    <row r="316" spans="1:49" s="28" customFormat="1" hidden="1" x14ac:dyDescent="0.2">
      <c r="A316" s="16">
        <f>ROW()</f>
        <v>316</v>
      </c>
      <c r="B316" s="16" t="s">
        <v>298</v>
      </c>
      <c r="C316" s="16">
        <v>40</v>
      </c>
      <c r="D316" s="122">
        <v>1.3812295962276682</v>
      </c>
      <c r="E316" s="123">
        <v>5.8908110453387327E-2</v>
      </c>
      <c r="F316" s="122">
        <f t="shared" si="80"/>
        <v>1.4401377066810555</v>
      </c>
      <c r="G316" s="122"/>
      <c r="H316" s="101" t="s">
        <v>4</v>
      </c>
      <c r="I316" s="16">
        <v>1</v>
      </c>
      <c r="J316" s="16" t="s">
        <v>192</v>
      </c>
      <c r="K316" s="124">
        <v>42857</v>
      </c>
      <c r="L316" s="16" t="s">
        <v>56</v>
      </c>
      <c r="M316" s="16" t="s">
        <v>171</v>
      </c>
      <c r="N316" s="16" t="s">
        <v>73</v>
      </c>
      <c r="O316" s="16" t="s">
        <v>65</v>
      </c>
      <c r="P316" s="19" t="str">
        <f t="shared" si="81"/>
        <v>CB1 13/14</v>
      </c>
      <c r="Q316" s="20">
        <f t="shared" si="82"/>
        <v>144.01377066810554</v>
      </c>
      <c r="R316" s="19">
        <v>122.6</v>
      </c>
      <c r="S316" s="19" t="e">
        <v>#N/A</v>
      </c>
      <c r="T316" s="19" t="e">
        <f t="shared" si="83"/>
        <v>#N/A</v>
      </c>
      <c r="U316" s="22" t="e">
        <f t="shared" si="84"/>
        <v>#N/A</v>
      </c>
      <c r="V316" s="22" t="str">
        <f t="shared" si="85"/>
        <v>NY</v>
      </c>
      <c r="W316" s="22" t="e">
        <f t="shared" si="86"/>
        <v>#VALUE!</v>
      </c>
      <c r="X316" s="19" t="str">
        <f t="shared" si="87"/>
        <v>CB113/14GS.8324</v>
      </c>
      <c r="Y316" s="19" t="str">
        <f t="shared" si="88"/>
        <v>GS.8324</v>
      </c>
      <c r="Z316" s="19" t="e">
        <v>#VALUE!</v>
      </c>
      <c r="AA316" s="19" t="e">
        <f t="shared" si="89"/>
        <v>#VALUE!</v>
      </c>
      <c r="AB316" s="22" t="e">
        <f t="shared" si="90"/>
        <v>#N/A</v>
      </c>
      <c r="AC316" s="23" t="e">
        <v>#VALUE!</v>
      </c>
      <c r="AD316" s="23" t="e">
        <f t="shared" si="91"/>
        <v>#VALUE!</v>
      </c>
      <c r="AE316" s="24" t="e">
        <f t="shared" si="92"/>
        <v>#N/A</v>
      </c>
      <c r="AF316" s="24" t="e">
        <v>#N/A</v>
      </c>
      <c r="AG316" s="24" t="e">
        <f t="shared" si="93"/>
        <v>#N/A</v>
      </c>
      <c r="AH316" s="24" t="e">
        <f t="shared" si="94"/>
        <v>#N/A</v>
      </c>
      <c r="AI316" s="25" t="e">
        <f t="shared" si="95"/>
        <v>#VALUE!</v>
      </c>
      <c r="AJ316" s="25" t="e">
        <f t="shared" si="96"/>
        <v>#VALUE!</v>
      </c>
      <c r="AK316" s="25" t="e">
        <f t="shared" si="97"/>
        <v>#VALUE!</v>
      </c>
      <c r="AL316" s="12">
        <v>24.867085556214192</v>
      </c>
      <c r="AM316" s="12">
        <v>0</v>
      </c>
      <c r="AN316" s="26">
        <v>3.2766000000000002</v>
      </c>
      <c r="AO316" s="125">
        <f t="shared" si="98"/>
        <v>5.8076820709719999E-2</v>
      </c>
      <c r="AP316" s="126"/>
      <c r="AQ316" s="16">
        <v>0</v>
      </c>
      <c r="AT316" s="28">
        <v>0</v>
      </c>
      <c r="AU316" s="28">
        <v>0</v>
      </c>
      <c r="AW316" s="44" t="e">
        <f t="shared" si="99"/>
        <v>#VALUE!</v>
      </c>
    </row>
    <row r="317" spans="1:49" s="28" customFormat="1" hidden="1" x14ac:dyDescent="0.2">
      <c r="A317" s="16">
        <f>ROW()</f>
        <v>317</v>
      </c>
      <c r="B317" s="16" t="s">
        <v>281</v>
      </c>
      <c r="C317" s="16">
        <v>0</v>
      </c>
      <c r="D317" s="122">
        <v>1.1132639964088835</v>
      </c>
      <c r="E317" s="123">
        <v>5.0481663037025316E-2</v>
      </c>
      <c r="F317" s="122">
        <f t="shared" si="80"/>
        <v>1.1637456594459088</v>
      </c>
      <c r="G317" s="122"/>
      <c r="H317" s="101" t="s">
        <v>4</v>
      </c>
      <c r="I317" s="16">
        <v>1</v>
      </c>
      <c r="J317" s="16" t="s">
        <v>188</v>
      </c>
      <c r="K317" s="124">
        <v>42821</v>
      </c>
      <c r="L317" s="16" t="s">
        <v>56</v>
      </c>
      <c r="M317" s="16" t="s">
        <v>171</v>
      </c>
      <c r="N317" s="16" t="s">
        <v>73</v>
      </c>
      <c r="O317" s="16" t="s">
        <v>65</v>
      </c>
      <c r="P317" s="19" t="str">
        <f t="shared" si="81"/>
        <v>CB1 13/14</v>
      </c>
      <c r="Q317" s="20">
        <f t="shared" si="82"/>
        <v>116.37456594459088</v>
      </c>
      <c r="R317" s="19">
        <v>122.6</v>
      </c>
      <c r="S317" s="19" t="e">
        <v>#N/A</v>
      </c>
      <c r="T317" s="19" t="e">
        <f t="shared" si="83"/>
        <v>#N/A</v>
      </c>
      <c r="U317" s="22" t="e">
        <f t="shared" si="84"/>
        <v>#N/A</v>
      </c>
      <c r="V317" s="22" t="str">
        <f t="shared" si="85"/>
        <v>NY</v>
      </c>
      <c r="W317" s="22" t="e">
        <f t="shared" si="86"/>
        <v>#VALUE!</v>
      </c>
      <c r="X317" s="19" t="str">
        <f t="shared" si="87"/>
        <v>CB113/14GS.8342</v>
      </c>
      <c r="Y317" s="19" t="str">
        <f t="shared" si="88"/>
        <v>GS.8342</v>
      </c>
      <c r="Z317" s="19" t="e">
        <v>#VALUE!</v>
      </c>
      <c r="AA317" s="19" t="e">
        <f t="shared" si="89"/>
        <v>#VALUE!</v>
      </c>
      <c r="AB317" s="22" t="e">
        <f t="shared" si="90"/>
        <v>#N/A</v>
      </c>
      <c r="AC317" s="23" t="e">
        <v>#VALUE!</v>
      </c>
      <c r="AD317" s="23" t="e">
        <f t="shared" si="91"/>
        <v>#VALUE!</v>
      </c>
      <c r="AE317" s="24" t="e">
        <f t="shared" si="92"/>
        <v>#N/A</v>
      </c>
      <c r="AF317" s="24" t="e">
        <v>#N/A</v>
      </c>
      <c r="AG317" s="24" t="e">
        <f t="shared" si="93"/>
        <v>#N/A</v>
      </c>
      <c r="AH317" s="24" t="e">
        <f t="shared" si="94"/>
        <v>#N/A</v>
      </c>
      <c r="AI317" s="25" t="e">
        <f t="shared" si="95"/>
        <v>#VALUE!</v>
      </c>
      <c r="AJ317" s="25" t="e">
        <f t="shared" si="96"/>
        <v>#VALUE!</v>
      </c>
      <c r="AK317" s="25" t="e">
        <f t="shared" si="97"/>
        <v>#VALUE!</v>
      </c>
      <c r="AL317" s="12">
        <v>21.310000000000002</v>
      </c>
      <c r="AM317" s="12">
        <v>0</v>
      </c>
      <c r="AN317" s="26">
        <v>3.2766000000000002</v>
      </c>
      <c r="AO317" s="125">
        <f t="shared" si="98"/>
        <v>4.9769284242272512E-2</v>
      </c>
      <c r="AP317" s="126"/>
      <c r="AQ317" s="16">
        <v>0</v>
      </c>
      <c r="AT317" s="28">
        <v>0</v>
      </c>
      <c r="AU317" s="28">
        <v>0</v>
      </c>
      <c r="AW317" s="44" t="e">
        <f t="shared" si="99"/>
        <v>#VALUE!</v>
      </c>
    </row>
    <row r="318" spans="1:49" s="28" customFormat="1" hidden="1" x14ac:dyDescent="0.2">
      <c r="A318" s="16">
        <f>ROW()</f>
        <v>318</v>
      </c>
      <c r="B318" s="16" t="s">
        <v>282</v>
      </c>
      <c r="C318" s="16">
        <v>0</v>
      </c>
      <c r="D318" s="122">
        <v>1.1068443233071101</v>
      </c>
      <c r="E318" s="123">
        <v>5.0481663037025316E-2</v>
      </c>
      <c r="F318" s="122">
        <f t="shared" si="80"/>
        <v>1.1573259863441354</v>
      </c>
      <c r="G318" s="122"/>
      <c r="H318" s="101" t="s">
        <v>4</v>
      </c>
      <c r="I318" s="16">
        <v>1</v>
      </c>
      <c r="J318" s="16" t="s">
        <v>188</v>
      </c>
      <c r="K318" s="124">
        <v>42824</v>
      </c>
      <c r="L318" s="16" t="s">
        <v>56</v>
      </c>
      <c r="M318" s="16" t="s">
        <v>171</v>
      </c>
      <c r="N318" s="16" t="s">
        <v>73</v>
      </c>
      <c r="O318" s="16" t="s">
        <v>65</v>
      </c>
      <c r="P318" s="19" t="str">
        <f t="shared" si="81"/>
        <v>CB1 13/14</v>
      </c>
      <c r="Q318" s="20">
        <f t="shared" si="82"/>
        <v>115.73259863441353</v>
      </c>
      <c r="R318" s="19">
        <v>122.6</v>
      </c>
      <c r="S318" s="19" t="e">
        <v>#N/A</v>
      </c>
      <c r="T318" s="19" t="e">
        <f t="shared" si="83"/>
        <v>#N/A</v>
      </c>
      <c r="U318" s="22" t="e">
        <f t="shared" si="84"/>
        <v>#N/A</v>
      </c>
      <c r="V318" s="22" t="str">
        <f t="shared" si="85"/>
        <v>NY</v>
      </c>
      <c r="W318" s="22" t="e">
        <f t="shared" si="86"/>
        <v>#VALUE!</v>
      </c>
      <c r="X318" s="19" t="str">
        <f t="shared" si="87"/>
        <v>CB113/14GS.8343</v>
      </c>
      <c r="Y318" s="19" t="str">
        <f t="shared" si="88"/>
        <v>GS.8343</v>
      </c>
      <c r="Z318" s="19" t="e">
        <v>#VALUE!</v>
      </c>
      <c r="AA318" s="19" t="e">
        <f t="shared" si="89"/>
        <v>#VALUE!</v>
      </c>
      <c r="AB318" s="22" t="e">
        <f t="shared" si="90"/>
        <v>#N/A</v>
      </c>
      <c r="AC318" s="23" t="e">
        <v>#VALUE!</v>
      </c>
      <c r="AD318" s="23" t="e">
        <f t="shared" si="91"/>
        <v>#VALUE!</v>
      </c>
      <c r="AE318" s="24" t="e">
        <f t="shared" si="92"/>
        <v>#N/A</v>
      </c>
      <c r="AF318" s="24" t="e">
        <v>#N/A</v>
      </c>
      <c r="AG318" s="24" t="e">
        <f t="shared" si="93"/>
        <v>#N/A</v>
      </c>
      <c r="AH318" s="24" t="e">
        <f t="shared" si="94"/>
        <v>#N/A</v>
      </c>
      <c r="AI318" s="25" t="e">
        <f t="shared" si="95"/>
        <v>#VALUE!</v>
      </c>
      <c r="AJ318" s="25" t="e">
        <f t="shared" si="96"/>
        <v>#VALUE!</v>
      </c>
      <c r="AK318" s="25" t="e">
        <f t="shared" si="97"/>
        <v>#VALUE!</v>
      </c>
      <c r="AL318" s="12">
        <v>21.310000000000002</v>
      </c>
      <c r="AM318" s="12">
        <v>0</v>
      </c>
      <c r="AN318" s="26">
        <v>3.2766000000000002</v>
      </c>
      <c r="AO318" s="125">
        <f t="shared" si="98"/>
        <v>4.9769284242272512E-2</v>
      </c>
      <c r="AP318" s="126"/>
      <c r="AQ318" s="16">
        <v>0</v>
      </c>
      <c r="AT318" s="28">
        <v>0</v>
      </c>
      <c r="AU318" s="28">
        <v>0</v>
      </c>
      <c r="AW318" s="44" t="e">
        <f t="shared" si="99"/>
        <v>#VALUE!</v>
      </c>
    </row>
    <row r="319" spans="1:49" s="28" customFormat="1" hidden="1" x14ac:dyDescent="0.2">
      <c r="A319" s="16">
        <f>ROW()</f>
        <v>319</v>
      </c>
      <c r="B319" s="16" t="s">
        <v>280</v>
      </c>
      <c r="C319" s="16">
        <v>141</v>
      </c>
      <c r="D319" s="122">
        <v>1.5422807128611418</v>
      </c>
      <c r="E319" s="123">
        <v>5.8455840036086039E-2</v>
      </c>
      <c r="F319" s="122">
        <f t="shared" si="80"/>
        <v>1.6007365528972277</v>
      </c>
      <c r="G319" s="122"/>
      <c r="H319" s="101" t="s">
        <v>4</v>
      </c>
      <c r="I319" s="16">
        <v>1</v>
      </c>
      <c r="J319" s="16" t="s">
        <v>192</v>
      </c>
      <c r="K319" s="124">
        <v>42872</v>
      </c>
      <c r="L319" s="16" t="s">
        <v>56</v>
      </c>
      <c r="M319" s="16" t="s">
        <v>171</v>
      </c>
      <c r="N319" s="16" t="s">
        <v>73</v>
      </c>
      <c r="O319" s="16" t="s">
        <v>65</v>
      </c>
      <c r="P319" s="19" t="str">
        <f t="shared" si="81"/>
        <v>CB1 13/14</v>
      </c>
      <c r="Q319" s="20">
        <f t="shared" si="82"/>
        <v>160.07365528972278</v>
      </c>
      <c r="R319" s="19">
        <v>122.6</v>
      </c>
      <c r="S319" s="19" t="e">
        <v>#N/A</v>
      </c>
      <c r="T319" s="19" t="e">
        <f t="shared" si="83"/>
        <v>#N/A</v>
      </c>
      <c r="U319" s="22" t="e">
        <f t="shared" si="84"/>
        <v>#N/A</v>
      </c>
      <c r="V319" s="22" t="str">
        <f t="shared" si="85"/>
        <v>NY</v>
      </c>
      <c r="W319" s="22" t="e">
        <f t="shared" si="86"/>
        <v>#VALUE!</v>
      </c>
      <c r="X319" s="19" t="str">
        <f t="shared" si="87"/>
        <v>CB113/14GS.8325</v>
      </c>
      <c r="Y319" s="19" t="str">
        <f t="shared" si="88"/>
        <v>GS.8325</v>
      </c>
      <c r="Z319" s="19" t="e">
        <v>#VALUE!</v>
      </c>
      <c r="AA319" s="19" t="e">
        <f t="shared" si="89"/>
        <v>#VALUE!</v>
      </c>
      <c r="AB319" s="22" t="e">
        <f t="shared" si="90"/>
        <v>#N/A</v>
      </c>
      <c r="AC319" s="23" t="e">
        <v>#VALUE!</v>
      </c>
      <c r="AD319" s="23" t="e">
        <f t="shared" si="91"/>
        <v>#VALUE!</v>
      </c>
      <c r="AE319" s="24" t="e">
        <f t="shared" si="92"/>
        <v>#N/A</v>
      </c>
      <c r="AF319" s="24" t="e">
        <v>#N/A</v>
      </c>
      <c r="AG319" s="24" t="e">
        <f t="shared" si="93"/>
        <v>#N/A</v>
      </c>
      <c r="AH319" s="24" t="e">
        <f t="shared" si="94"/>
        <v>#N/A</v>
      </c>
      <c r="AI319" s="25" t="e">
        <f t="shared" si="95"/>
        <v>#VALUE!</v>
      </c>
      <c r="AJ319" s="25" t="e">
        <f t="shared" si="96"/>
        <v>#VALUE!</v>
      </c>
      <c r="AK319" s="25" t="e">
        <f t="shared" si="97"/>
        <v>#VALUE!</v>
      </c>
      <c r="AL319" s="12">
        <v>24.676167071899968</v>
      </c>
      <c r="AM319" s="12">
        <v>0</v>
      </c>
      <c r="AN319" s="26">
        <v>3.2766000000000002</v>
      </c>
      <c r="AO319" s="125">
        <f t="shared" si="98"/>
        <v>5.7630932567395342E-2</v>
      </c>
      <c r="AP319" s="126"/>
      <c r="AQ319" s="16">
        <v>0</v>
      </c>
      <c r="AT319" s="28">
        <v>0</v>
      </c>
      <c r="AU319" s="28">
        <v>0</v>
      </c>
      <c r="AW319" s="44" t="e">
        <f t="shared" si="99"/>
        <v>#VALUE!</v>
      </c>
    </row>
    <row r="320" spans="1:49" s="28" customFormat="1" hidden="1" x14ac:dyDescent="0.2">
      <c r="A320" s="16">
        <f>ROW()</f>
        <v>320</v>
      </c>
      <c r="B320" s="16" t="s">
        <v>322</v>
      </c>
      <c r="C320" s="16">
        <v>3462</v>
      </c>
      <c r="D320" s="122">
        <v>1.30402779745032</v>
      </c>
      <c r="E320" s="123">
        <v>5.4570128625662094E-2</v>
      </c>
      <c r="F320" s="122">
        <f t="shared" si="80"/>
        <v>1.3585979260759822</v>
      </c>
      <c r="G320" s="122"/>
      <c r="H320" s="101" t="s">
        <v>4</v>
      </c>
      <c r="I320" s="16">
        <v>1</v>
      </c>
      <c r="J320" s="16" t="s">
        <v>188</v>
      </c>
      <c r="K320" s="124">
        <v>42893</v>
      </c>
      <c r="L320" s="16" t="s">
        <v>56</v>
      </c>
      <c r="M320" s="16" t="s">
        <v>171</v>
      </c>
      <c r="N320" s="16" t="s">
        <v>73</v>
      </c>
      <c r="O320" s="16" t="s">
        <v>65</v>
      </c>
      <c r="P320" s="19" t="str">
        <f t="shared" si="81"/>
        <v>CB1 13/14</v>
      </c>
      <c r="Q320" s="20">
        <f t="shared" si="82"/>
        <v>135.85979260759822</v>
      </c>
      <c r="R320" s="19">
        <v>122.6</v>
      </c>
      <c r="S320" s="19" t="e">
        <v>#N/A</v>
      </c>
      <c r="T320" s="19" t="e">
        <f t="shared" si="83"/>
        <v>#N/A</v>
      </c>
      <c r="U320" s="22" t="e">
        <f t="shared" si="84"/>
        <v>#N/A</v>
      </c>
      <c r="V320" s="22" t="str">
        <f t="shared" si="85"/>
        <v>NY</v>
      </c>
      <c r="W320" s="22" t="e">
        <f t="shared" si="86"/>
        <v>#VALUE!</v>
      </c>
      <c r="X320" s="19" t="str">
        <f t="shared" si="87"/>
        <v>CB113/14GS.8568</v>
      </c>
      <c r="Y320" s="19" t="str">
        <f t="shared" si="88"/>
        <v>GS.8568</v>
      </c>
      <c r="Z320" s="19" t="e">
        <v>#VALUE!</v>
      </c>
      <c r="AA320" s="19" t="e">
        <f t="shared" si="89"/>
        <v>#VALUE!</v>
      </c>
      <c r="AB320" s="22" t="e">
        <f t="shared" si="90"/>
        <v>#N/A</v>
      </c>
      <c r="AC320" s="23" t="e">
        <v>#VALUE!</v>
      </c>
      <c r="AD320" s="23" t="e">
        <f t="shared" si="91"/>
        <v>#VALUE!</v>
      </c>
      <c r="AE320" s="24" t="e">
        <f t="shared" si="92"/>
        <v>#N/A</v>
      </c>
      <c r="AF320" s="24" t="e">
        <v>#N/A</v>
      </c>
      <c r="AG320" s="24" t="e">
        <f t="shared" si="93"/>
        <v>#N/A</v>
      </c>
      <c r="AH320" s="24" t="e">
        <f t="shared" si="94"/>
        <v>#N/A</v>
      </c>
      <c r="AI320" s="25" t="e">
        <f t="shared" si="95"/>
        <v>#VALUE!</v>
      </c>
      <c r="AJ320" s="25" t="e">
        <f t="shared" si="96"/>
        <v>#VALUE!</v>
      </c>
      <c r="AK320" s="25" t="e">
        <f t="shared" si="97"/>
        <v>#VALUE!</v>
      </c>
      <c r="AL320" s="12">
        <v>23.035878199177962</v>
      </c>
      <c r="AM320" s="12">
        <v>0</v>
      </c>
      <c r="AN320" s="26">
        <v>3.2766000000000002</v>
      </c>
      <c r="AO320" s="125">
        <f t="shared" si="98"/>
        <v>5.3800054897478002E-2</v>
      </c>
      <c r="AP320" s="126"/>
      <c r="AQ320" s="16">
        <v>0</v>
      </c>
      <c r="AT320" s="28">
        <v>0</v>
      </c>
      <c r="AU320" s="28">
        <v>0</v>
      </c>
      <c r="AW320" s="44" t="e">
        <f t="shared" si="99"/>
        <v>#VALUE!</v>
      </c>
    </row>
    <row r="321" spans="1:49" s="28" customFormat="1" hidden="1" x14ac:dyDescent="0.2">
      <c r="A321" s="16">
        <f>ROW()</f>
        <v>321</v>
      </c>
      <c r="B321" s="16" t="s">
        <v>309</v>
      </c>
      <c r="C321" s="16">
        <v>0</v>
      </c>
      <c r="D321" s="122">
        <v>0.98632500067866302</v>
      </c>
      <c r="E321" s="123">
        <v>4.0426512521049271E-2</v>
      </c>
      <c r="F321" s="122">
        <f t="shared" si="80"/>
        <v>1.0267515131997123</v>
      </c>
      <c r="G321" s="122"/>
      <c r="H321" s="101" t="s">
        <v>4</v>
      </c>
      <c r="I321" s="16">
        <v>1</v>
      </c>
      <c r="J321" s="16" t="s">
        <v>170</v>
      </c>
      <c r="K321" s="124">
        <v>42367</v>
      </c>
      <c r="L321" s="16" t="s">
        <v>64</v>
      </c>
      <c r="M321" s="16" t="s">
        <v>61</v>
      </c>
      <c r="N321" s="16" t="s">
        <v>73</v>
      </c>
      <c r="O321" s="16" t="s">
        <v>66</v>
      </c>
      <c r="P321" s="19" t="str">
        <f t="shared" si="81"/>
        <v>CB1 Moka</v>
      </c>
      <c r="Q321" s="20">
        <f t="shared" si="82"/>
        <v>102.67515131997122</v>
      </c>
      <c r="R321" s="19">
        <v>122.6</v>
      </c>
      <c r="S321" s="19">
        <v>-18</v>
      </c>
      <c r="T321" s="19">
        <f t="shared" si="83"/>
        <v>104.6</v>
      </c>
      <c r="U321" s="22" t="e">
        <f t="shared" si="84"/>
        <v>#VALUE!</v>
      </c>
      <c r="V321" s="22" t="str">
        <f t="shared" si="85"/>
        <v>NY</v>
      </c>
      <c r="W321" s="22" t="e">
        <f t="shared" si="86"/>
        <v>#VALUE!</v>
      </c>
      <c r="X321" s="19" t="str">
        <f t="shared" si="87"/>
        <v>CB1MokaGS.6795</v>
      </c>
      <c r="Y321" s="19" t="str">
        <f t="shared" si="88"/>
        <v>GS.6795</v>
      </c>
      <c r="Z321" s="19" t="e">
        <v>#VALUE!</v>
      </c>
      <c r="AA321" s="19" t="e">
        <f t="shared" si="89"/>
        <v>#VALUE!</v>
      </c>
      <c r="AB321" s="22" t="e">
        <f t="shared" si="90"/>
        <v>#VALUE!</v>
      </c>
      <c r="AC321" s="23" t="e">
        <v>#VALUE!</v>
      </c>
      <c r="AD321" s="23" t="e">
        <f t="shared" si="91"/>
        <v>#VALUE!</v>
      </c>
      <c r="AE321" s="24" t="e">
        <f t="shared" si="92"/>
        <v>#VALUE!</v>
      </c>
      <c r="AF321" s="24">
        <v>106.35</v>
      </c>
      <c r="AG321" s="24" t="e">
        <f t="shared" si="93"/>
        <v>#VALUE!</v>
      </c>
      <c r="AH321" s="24" t="e">
        <f t="shared" si="94"/>
        <v>#VALUE!</v>
      </c>
      <c r="AI321" s="25" t="e">
        <f t="shared" si="95"/>
        <v>#VALUE!</v>
      </c>
      <c r="AJ321" s="25" t="e">
        <f t="shared" si="96"/>
        <v>#VALUE!</v>
      </c>
      <c r="AK321" s="25" t="e">
        <f t="shared" si="97"/>
        <v>#VALUE!</v>
      </c>
      <c r="AL321" s="12">
        <v>17.065384339491921</v>
      </c>
      <c r="AM321" s="12">
        <v>0</v>
      </c>
      <c r="AN321" s="26">
        <v>3.2766000000000002</v>
      </c>
      <c r="AO321" s="125">
        <f t="shared" si="98"/>
        <v>3.9856028338610947E-2</v>
      </c>
      <c r="AP321" s="126"/>
      <c r="AQ321" s="16">
        <v>0</v>
      </c>
      <c r="AT321" s="28">
        <v>0</v>
      </c>
      <c r="AU321" s="28">
        <v>0</v>
      </c>
      <c r="AW321" s="44" t="e">
        <f t="shared" si="99"/>
        <v>#VALUE!</v>
      </c>
    </row>
    <row r="322" spans="1:49" s="28" customFormat="1" hidden="1" x14ac:dyDescent="0.2">
      <c r="A322" s="16">
        <f>ROW()</f>
        <v>322</v>
      </c>
      <c r="B322" s="16" t="s">
        <v>323</v>
      </c>
      <c r="C322" s="16">
        <v>0</v>
      </c>
      <c r="D322" s="122">
        <v>1.0291691781932237</v>
      </c>
      <c r="E322" s="123">
        <v>5.3618249406015749E-2</v>
      </c>
      <c r="F322" s="122">
        <f t="shared" si="80"/>
        <v>1.0827874275992395</v>
      </c>
      <c r="G322" s="122"/>
      <c r="H322" s="101" t="s">
        <v>4</v>
      </c>
      <c r="I322" s="16">
        <v>1</v>
      </c>
      <c r="J322" s="16" t="s">
        <v>192</v>
      </c>
      <c r="K322" s="124">
        <v>42353</v>
      </c>
      <c r="L322" s="16" t="s">
        <v>64</v>
      </c>
      <c r="M322" s="16" t="s">
        <v>61</v>
      </c>
      <c r="N322" s="16" t="s">
        <v>73</v>
      </c>
      <c r="O322" s="16" t="s">
        <v>66</v>
      </c>
      <c r="P322" s="19" t="str">
        <f t="shared" si="81"/>
        <v>CB1 Moka</v>
      </c>
      <c r="Q322" s="20">
        <f t="shared" si="82"/>
        <v>108.27874275992396</v>
      </c>
      <c r="R322" s="19">
        <v>122.6</v>
      </c>
      <c r="S322" s="19">
        <v>-18</v>
      </c>
      <c r="T322" s="19">
        <f t="shared" si="83"/>
        <v>104.6</v>
      </c>
      <c r="U322" s="22" t="e">
        <f t="shared" si="84"/>
        <v>#VALUE!</v>
      </c>
      <c r="V322" s="22" t="str">
        <f t="shared" si="85"/>
        <v>NY</v>
      </c>
      <c r="W322" s="22" t="e">
        <f t="shared" si="86"/>
        <v>#VALUE!</v>
      </c>
      <c r="X322" s="19" t="str">
        <f t="shared" si="87"/>
        <v>CB1MokaGS.6806</v>
      </c>
      <c r="Y322" s="19" t="str">
        <f t="shared" si="88"/>
        <v>GS.6806</v>
      </c>
      <c r="Z322" s="19" t="e">
        <v>#VALUE!</v>
      </c>
      <c r="AA322" s="19" t="e">
        <f t="shared" si="89"/>
        <v>#VALUE!</v>
      </c>
      <c r="AB322" s="22" t="e">
        <f t="shared" si="90"/>
        <v>#VALUE!</v>
      </c>
      <c r="AC322" s="23" t="e">
        <v>#VALUE!</v>
      </c>
      <c r="AD322" s="23" t="e">
        <f t="shared" si="91"/>
        <v>#VALUE!</v>
      </c>
      <c r="AE322" s="24" t="e">
        <f t="shared" si="92"/>
        <v>#VALUE!</v>
      </c>
      <c r="AF322" s="24">
        <v>106.35</v>
      </c>
      <c r="AG322" s="24" t="e">
        <f t="shared" si="93"/>
        <v>#VALUE!</v>
      </c>
      <c r="AH322" s="24" t="e">
        <f t="shared" si="94"/>
        <v>#VALUE!</v>
      </c>
      <c r="AI322" s="25" t="e">
        <f t="shared" si="95"/>
        <v>#VALUE!</v>
      </c>
      <c r="AJ322" s="25" t="e">
        <f t="shared" si="96"/>
        <v>#VALUE!</v>
      </c>
      <c r="AK322" s="25" t="e">
        <f t="shared" si="97"/>
        <v>#VALUE!</v>
      </c>
      <c r="AL322" s="12">
        <v>22.634058113421553</v>
      </c>
      <c r="AM322" s="12">
        <v>0</v>
      </c>
      <c r="AN322" s="26">
        <v>3.2766000000000002</v>
      </c>
      <c r="AO322" s="125">
        <f t="shared" si="98"/>
        <v>5.2861608249788423E-2</v>
      </c>
      <c r="AP322" s="126"/>
      <c r="AQ322" s="16">
        <v>0</v>
      </c>
      <c r="AT322" s="28">
        <v>0</v>
      </c>
      <c r="AU322" s="28">
        <v>0</v>
      </c>
      <c r="AW322" s="44" t="e">
        <f t="shared" si="99"/>
        <v>#VALUE!</v>
      </c>
    </row>
    <row r="323" spans="1:49" s="28" customFormat="1" hidden="1" x14ac:dyDescent="0.2">
      <c r="A323" s="16">
        <f>ROW()</f>
        <v>323</v>
      </c>
      <c r="B323" s="16" t="s">
        <v>324</v>
      </c>
      <c r="C323" s="16">
        <v>0</v>
      </c>
      <c r="D323" s="122">
        <v>1.1658571933106114</v>
      </c>
      <c r="E323" s="123">
        <v>5.275568626202045E-2</v>
      </c>
      <c r="F323" s="122">
        <f t="shared" ref="F323:F386" si="100">E323+D323</f>
        <v>1.2186128795726319</v>
      </c>
      <c r="G323" s="122"/>
      <c r="H323" s="101" t="s">
        <v>4</v>
      </c>
      <c r="I323" s="16">
        <v>1</v>
      </c>
      <c r="J323" s="16" t="s">
        <v>170</v>
      </c>
      <c r="K323" s="124">
        <v>42367</v>
      </c>
      <c r="L323" s="16" t="s">
        <v>64</v>
      </c>
      <c r="M323" s="16" t="s">
        <v>61</v>
      </c>
      <c r="N323" s="16" t="s">
        <v>73</v>
      </c>
      <c r="O323" s="16" t="s">
        <v>66</v>
      </c>
      <c r="P323" s="19" t="str">
        <f t="shared" ref="P323:P386" si="101">N323&amp;" "&amp;O323</f>
        <v>CB1 Moka</v>
      </c>
      <c r="Q323" s="20">
        <f t="shared" ref="Q323:Q386" si="102">F323*100</f>
        <v>121.86128795726319</v>
      </c>
      <c r="R323" s="19">
        <v>122.6</v>
      </c>
      <c r="S323" s="19">
        <v>-18</v>
      </c>
      <c r="T323" s="19">
        <f t="shared" ref="T323:T386" si="103">R323+S323</f>
        <v>104.6</v>
      </c>
      <c r="U323" s="22" t="e">
        <f t="shared" ref="U323:U386" si="104">(T323-Q323)*1.3228*AD323</f>
        <v>#VALUE!</v>
      </c>
      <c r="V323" s="22" t="str">
        <f t="shared" ref="V323:V386" si="105">IF(LEFT(N323,3)="CB7","LDN","NY")</f>
        <v>NY</v>
      </c>
      <c r="W323" s="22" t="e">
        <f t="shared" ref="W323:W386" si="106">V323-U323</f>
        <v>#VALUE!</v>
      </c>
      <c r="X323" s="19" t="str">
        <f t="shared" ref="X323:X386" si="107">TRIM(N323)&amp;TRIM(O323)&amp;TRIM(Y323)</f>
        <v>CB1MokaGS.6809</v>
      </c>
      <c r="Y323" s="19" t="str">
        <f t="shared" ref="Y323:Y386" si="108">IF(LEFT(B323,2)&lt;&gt;"GS","GS."&amp;LEFT(B323,4),B323)</f>
        <v>GS.6809</v>
      </c>
      <c r="Z323" s="19" t="e">
        <v>#VALUE!</v>
      </c>
      <c r="AA323" s="19" t="e">
        <f t="shared" ref="AA323:AA386" si="109">IF(C323=0,Z323,C323-Z323)</f>
        <v>#VALUE!</v>
      </c>
      <c r="AB323" s="22" t="e">
        <f t="shared" ref="AB323:AB386" si="110">(T323-Q323)*1.3228*AA323</f>
        <v>#VALUE!</v>
      </c>
      <c r="AC323" s="23" t="e">
        <v>#VALUE!</v>
      </c>
      <c r="AD323" s="23" t="e">
        <f t="shared" ref="AD323:AD386" si="111">AA323-AC323+AQ323</f>
        <v>#VALUE!</v>
      </c>
      <c r="AE323" s="24" t="e">
        <f t="shared" ref="AE323:AE386" si="112">(T323-Q323)*1.3228*AD323</f>
        <v>#VALUE!</v>
      </c>
      <c r="AF323" s="24">
        <v>106.35</v>
      </c>
      <c r="AG323" s="24" t="e">
        <f t="shared" ref="AG323:AG386" si="113">(AF323-Q323)*1.3228*AD323</f>
        <v>#VALUE!</v>
      </c>
      <c r="AH323" s="24" t="e">
        <f t="shared" ref="AH323:AH386" si="114">AE323-AG323</f>
        <v>#VALUE!</v>
      </c>
      <c r="AI323" s="25" t="e">
        <f t="shared" ref="AI323:AI386" si="115">AD323*T323*1.3228</f>
        <v>#VALUE!</v>
      </c>
      <c r="AJ323" s="25" t="e">
        <f t="shared" ref="AJ323:AJ386" si="116">E323*132.28*AD323</f>
        <v>#VALUE!</v>
      </c>
      <c r="AK323" s="25" t="e">
        <f t="shared" ref="AK323:AK386" si="117">AI323-AE323</f>
        <v>#VALUE!</v>
      </c>
      <c r="AL323" s="12">
        <v>22.269941333333339</v>
      </c>
      <c r="AM323" s="12">
        <v>0</v>
      </c>
      <c r="AN323" s="26">
        <v>3.2766000000000002</v>
      </c>
      <c r="AO323" s="125">
        <f t="shared" si="98"/>
        <v>5.201121728190522E-2</v>
      </c>
      <c r="AP323" s="126"/>
      <c r="AQ323" s="16">
        <v>0</v>
      </c>
      <c r="AT323" s="28">
        <v>0</v>
      </c>
      <c r="AU323" s="28">
        <v>0</v>
      </c>
      <c r="AW323" s="44" t="e">
        <f t="shared" si="99"/>
        <v>#VALUE!</v>
      </c>
    </row>
    <row r="324" spans="1:49" s="28" customFormat="1" hidden="1" x14ac:dyDescent="0.2">
      <c r="A324" s="16">
        <f>ROW()</f>
        <v>324</v>
      </c>
      <c r="B324" s="16" t="s">
        <v>310</v>
      </c>
      <c r="C324" s="16">
        <v>0</v>
      </c>
      <c r="D324" s="122">
        <v>0.7990702237234043</v>
      </c>
      <c r="E324" s="123">
        <v>5.7807255912628801E-2</v>
      </c>
      <c r="F324" s="122">
        <f t="shared" si="100"/>
        <v>0.85687747963603311</v>
      </c>
      <c r="G324" s="122"/>
      <c r="H324" s="101" t="s">
        <v>4</v>
      </c>
      <c r="I324" s="16">
        <v>1</v>
      </c>
      <c r="J324" s="16" t="s">
        <v>225</v>
      </c>
      <c r="K324" s="124">
        <v>42353</v>
      </c>
      <c r="L324" s="16" t="s">
        <v>64</v>
      </c>
      <c r="M324" s="16" t="s">
        <v>61</v>
      </c>
      <c r="N324" s="16" t="s">
        <v>73</v>
      </c>
      <c r="O324" s="16" t="s">
        <v>66</v>
      </c>
      <c r="P324" s="19" t="str">
        <f t="shared" si="101"/>
        <v>CB1 Moka</v>
      </c>
      <c r="Q324" s="20">
        <f t="shared" si="102"/>
        <v>85.687747963603314</v>
      </c>
      <c r="R324" s="19">
        <v>122.6</v>
      </c>
      <c r="S324" s="19">
        <v>-18</v>
      </c>
      <c r="T324" s="19">
        <f t="shared" si="103"/>
        <v>104.6</v>
      </c>
      <c r="U324" s="22" t="e">
        <f t="shared" si="104"/>
        <v>#VALUE!</v>
      </c>
      <c r="V324" s="22" t="str">
        <f t="shared" si="105"/>
        <v>NY</v>
      </c>
      <c r="W324" s="22" t="e">
        <f t="shared" si="106"/>
        <v>#VALUE!</v>
      </c>
      <c r="X324" s="19" t="str">
        <f t="shared" si="107"/>
        <v>CB1MokaGS.6812</v>
      </c>
      <c r="Y324" s="19" t="str">
        <f t="shared" si="108"/>
        <v>GS.6812</v>
      </c>
      <c r="Z324" s="19" t="e">
        <v>#VALUE!</v>
      </c>
      <c r="AA324" s="19" t="e">
        <f t="shared" si="109"/>
        <v>#VALUE!</v>
      </c>
      <c r="AB324" s="22" t="e">
        <f t="shared" si="110"/>
        <v>#VALUE!</v>
      </c>
      <c r="AC324" s="23" t="e">
        <v>#VALUE!</v>
      </c>
      <c r="AD324" s="23" t="e">
        <f t="shared" si="111"/>
        <v>#VALUE!</v>
      </c>
      <c r="AE324" s="24" t="e">
        <f t="shared" si="112"/>
        <v>#VALUE!</v>
      </c>
      <c r="AF324" s="24">
        <v>106.35</v>
      </c>
      <c r="AG324" s="24" t="e">
        <f t="shared" si="113"/>
        <v>#VALUE!</v>
      </c>
      <c r="AH324" s="24" t="e">
        <f t="shared" si="114"/>
        <v>#VALUE!</v>
      </c>
      <c r="AI324" s="25" t="e">
        <f t="shared" si="115"/>
        <v>#VALUE!</v>
      </c>
      <c r="AJ324" s="25" t="e">
        <f t="shared" si="116"/>
        <v>#VALUE!</v>
      </c>
      <c r="AK324" s="25" t="e">
        <f t="shared" si="117"/>
        <v>#VALUE!</v>
      </c>
      <c r="AL324" s="12">
        <v>24.402378000000002</v>
      </c>
      <c r="AM324" s="12">
        <v>0</v>
      </c>
      <c r="AN324" s="26">
        <v>3.2766000000000002</v>
      </c>
      <c r="AO324" s="125">
        <f t="shared" ref="AO324:AO387" si="118">E324*132.28*AN324/$AO$2/132.28</f>
        <v>5.6991501026249523E-2</v>
      </c>
      <c r="AP324" s="126"/>
      <c r="AQ324" s="16">
        <v>0</v>
      </c>
      <c r="AT324" s="28">
        <v>0</v>
      </c>
      <c r="AU324" s="28">
        <v>0</v>
      </c>
      <c r="AW324" s="44" t="e">
        <f t="shared" ref="AW324:AW387" si="119">E324*132.28*AD324</f>
        <v>#VALUE!</v>
      </c>
    </row>
    <row r="325" spans="1:49" s="28" customFormat="1" hidden="1" x14ac:dyDescent="0.2">
      <c r="A325" s="16">
        <f>ROW()</f>
        <v>325</v>
      </c>
      <c r="B325" s="16" t="s">
        <v>325</v>
      </c>
      <c r="C325" s="16">
        <v>0</v>
      </c>
      <c r="D325" s="122">
        <v>0.95964990527053662</v>
      </c>
      <c r="E325" s="123">
        <v>4.6868819993332533E-2</v>
      </c>
      <c r="F325" s="122">
        <f t="shared" si="100"/>
        <v>1.0065187252638692</v>
      </c>
      <c r="G325" s="122"/>
      <c r="H325" s="101" t="s">
        <v>4</v>
      </c>
      <c r="I325" s="16">
        <v>1</v>
      </c>
      <c r="J325" s="16" t="s">
        <v>170</v>
      </c>
      <c r="K325" s="124">
        <v>42389</v>
      </c>
      <c r="L325" s="16" t="s">
        <v>64</v>
      </c>
      <c r="M325" s="16" t="s">
        <v>61</v>
      </c>
      <c r="N325" s="16" t="s">
        <v>73</v>
      </c>
      <c r="O325" s="16" t="s">
        <v>66</v>
      </c>
      <c r="P325" s="19" t="str">
        <f t="shared" si="101"/>
        <v>CB1 Moka</v>
      </c>
      <c r="Q325" s="20">
        <f t="shared" si="102"/>
        <v>100.65187252638692</v>
      </c>
      <c r="R325" s="19">
        <v>122.6</v>
      </c>
      <c r="S325" s="19">
        <v>-18</v>
      </c>
      <c r="T325" s="19">
        <f t="shared" si="103"/>
        <v>104.6</v>
      </c>
      <c r="U325" s="22" t="e">
        <f t="shared" si="104"/>
        <v>#VALUE!</v>
      </c>
      <c r="V325" s="22" t="str">
        <f t="shared" si="105"/>
        <v>NY</v>
      </c>
      <c r="W325" s="22" t="e">
        <f t="shared" si="106"/>
        <v>#VALUE!</v>
      </c>
      <c r="X325" s="19" t="str">
        <f t="shared" si="107"/>
        <v>CB1MokaGS.6831</v>
      </c>
      <c r="Y325" s="19" t="str">
        <f t="shared" si="108"/>
        <v>GS.6831</v>
      </c>
      <c r="Z325" s="19" t="e">
        <v>#VALUE!</v>
      </c>
      <c r="AA325" s="19" t="e">
        <f t="shared" si="109"/>
        <v>#VALUE!</v>
      </c>
      <c r="AB325" s="22" t="e">
        <f t="shared" si="110"/>
        <v>#VALUE!</v>
      </c>
      <c r="AC325" s="23" t="e">
        <v>#VALUE!</v>
      </c>
      <c r="AD325" s="23" t="e">
        <f t="shared" si="111"/>
        <v>#VALUE!</v>
      </c>
      <c r="AE325" s="24" t="e">
        <f t="shared" si="112"/>
        <v>#VALUE!</v>
      </c>
      <c r="AF325" s="24">
        <v>106.35</v>
      </c>
      <c r="AG325" s="24" t="e">
        <f t="shared" si="113"/>
        <v>#VALUE!</v>
      </c>
      <c r="AH325" s="24" t="e">
        <f t="shared" si="114"/>
        <v>#VALUE!</v>
      </c>
      <c r="AI325" s="25" t="e">
        <f t="shared" si="115"/>
        <v>#VALUE!</v>
      </c>
      <c r="AJ325" s="25" t="e">
        <f t="shared" si="116"/>
        <v>#VALUE!</v>
      </c>
      <c r="AK325" s="25" t="e">
        <f t="shared" si="117"/>
        <v>#VALUE!</v>
      </c>
      <c r="AL325" s="12">
        <v>19.784898000000005</v>
      </c>
      <c r="AM325" s="12">
        <v>0</v>
      </c>
      <c r="AN325" s="26">
        <v>3.2766000000000002</v>
      </c>
      <c r="AO325" s="125">
        <f t="shared" si="118"/>
        <v>4.6207424320336421E-2</v>
      </c>
      <c r="AP325" s="126"/>
      <c r="AQ325" s="16">
        <v>0</v>
      </c>
      <c r="AT325" s="28">
        <v>0</v>
      </c>
      <c r="AU325" s="28">
        <v>0</v>
      </c>
      <c r="AW325" s="44" t="e">
        <f t="shared" si="119"/>
        <v>#VALUE!</v>
      </c>
    </row>
    <row r="326" spans="1:49" s="28" customFormat="1" hidden="1" x14ac:dyDescent="0.2">
      <c r="A326" s="16">
        <f>ROW()</f>
        <v>326</v>
      </c>
      <c r="B326" s="16" t="s">
        <v>311</v>
      </c>
      <c r="C326" s="16">
        <v>0</v>
      </c>
      <c r="D326" s="122">
        <v>0.99489869848338286</v>
      </c>
      <c r="E326" s="123">
        <v>5.7807255912628801E-2</v>
      </c>
      <c r="F326" s="122">
        <f t="shared" si="100"/>
        <v>1.0527059543960116</v>
      </c>
      <c r="G326" s="122"/>
      <c r="H326" s="101" t="s">
        <v>4</v>
      </c>
      <c r="I326" s="16">
        <v>1</v>
      </c>
      <c r="J326" s="16" t="s">
        <v>225</v>
      </c>
      <c r="K326" s="124">
        <v>42353</v>
      </c>
      <c r="L326" s="16" t="s">
        <v>64</v>
      </c>
      <c r="M326" s="16" t="s">
        <v>61</v>
      </c>
      <c r="N326" s="16" t="s">
        <v>73</v>
      </c>
      <c r="O326" s="16" t="s">
        <v>66</v>
      </c>
      <c r="P326" s="19" t="str">
        <f t="shared" si="101"/>
        <v>CB1 Moka</v>
      </c>
      <c r="Q326" s="20">
        <f t="shared" si="102"/>
        <v>105.27059543960115</v>
      </c>
      <c r="R326" s="19">
        <v>122.6</v>
      </c>
      <c r="S326" s="19">
        <v>-18</v>
      </c>
      <c r="T326" s="19">
        <f t="shared" si="103"/>
        <v>104.6</v>
      </c>
      <c r="U326" s="22" t="e">
        <f t="shared" si="104"/>
        <v>#VALUE!</v>
      </c>
      <c r="V326" s="22" t="str">
        <f t="shared" si="105"/>
        <v>NY</v>
      </c>
      <c r="W326" s="22" t="e">
        <f t="shared" si="106"/>
        <v>#VALUE!</v>
      </c>
      <c r="X326" s="19" t="str">
        <f t="shared" si="107"/>
        <v>CB1MokaGS.6844</v>
      </c>
      <c r="Y326" s="19" t="str">
        <f t="shared" si="108"/>
        <v>GS.6844</v>
      </c>
      <c r="Z326" s="19" t="e">
        <v>#VALUE!</v>
      </c>
      <c r="AA326" s="19" t="e">
        <f t="shared" si="109"/>
        <v>#VALUE!</v>
      </c>
      <c r="AB326" s="22" t="e">
        <f t="shared" si="110"/>
        <v>#VALUE!</v>
      </c>
      <c r="AC326" s="23" t="e">
        <v>#VALUE!</v>
      </c>
      <c r="AD326" s="23" t="e">
        <f t="shared" si="111"/>
        <v>#VALUE!</v>
      </c>
      <c r="AE326" s="24" t="e">
        <f t="shared" si="112"/>
        <v>#VALUE!</v>
      </c>
      <c r="AF326" s="24">
        <v>106.35</v>
      </c>
      <c r="AG326" s="24" t="e">
        <f t="shared" si="113"/>
        <v>#VALUE!</v>
      </c>
      <c r="AH326" s="24" t="e">
        <f t="shared" si="114"/>
        <v>#VALUE!</v>
      </c>
      <c r="AI326" s="25" t="e">
        <f t="shared" si="115"/>
        <v>#VALUE!</v>
      </c>
      <c r="AJ326" s="25" t="e">
        <f t="shared" si="116"/>
        <v>#VALUE!</v>
      </c>
      <c r="AK326" s="25" t="e">
        <f t="shared" si="117"/>
        <v>#VALUE!</v>
      </c>
      <c r="AL326" s="12">
        <v>24.402378000000002</v>
      </c>
      <c r="AM326" s="12">
        <v>0</v>
      </c>
      <c r="AN326" s="26">
        <v>3.2766000000000002</v>
      </c>
      <c r="AO326" s="125">
        <f t="shared" si="118"/>
        <v>5.6991501026249523E-2</v>
      </c>
      <c r="AP326" s="126"/>
      <c r="AQ326" s="16">
        <v>0</v>
      </c>
      <c r="AT326" s="28">
        <v>0</v>
      </c>
      <c r="AU326" s="28">
        <v>0</v>
      </c>
      <c r="AW326" s="44" t="e">
        <f t="shared" si="119"/>
        <v>#VALUE!</v>
      </c>
    </row>
    <row r="327" spans="1:49" s="28" customFormat="1" hidden="1" x14ac:dyDescent="0.2">
      <c r="A327" s="16">
        <f>ROW()</f>
        <v>327</v>
      </c>
      <c r="B327" s="16" t="s">
        <v>312</v>
      </c>
      <c r="C327" s="16">
        <v>0</v>
      </c>
      <c r="D327" s="122">
        <v>0.98345175336010915</v>
      </c>
      <c r="E327" s="123">
        <v>5.7807255912628801E-2</v>
      </c>
      <c r="F327" s="122">
        <f t="shared" si="100"/>
        <v>1.0412590092727378</v>
      </c>
      <c r="G327" s="122"/>
      <c r="H327" s="101" t="s">
        <v>4</v>
      </c>
      <c r="I327" s="16">
        <v>1</v>
      </c>
      <c r="J327" s="16" t="s">
        <v>225</v>
      </c>
      <c r="K327" s="124">
        <v>42367</v>
      </c>
      <c r="L327" s="16" t="s">
        <v>64</v>
      </c>
      <c r="M327" s="16" t="s">
        <v>61</v>
      </c>
      <c r="N327" s="16" t="s">
        <v>73</v>
      </c>
      <c r="O327" s="16" t="s">
        <v>66</v>
      </c>
      <c r="P327" s="19" t="str">
        <f t="shared" si="101"/>
        <v>CB1 Moka</v>
      </c>
      <c r="Q327" s="20">
        <f t="shared" si="102"/>
        <v>104.12590092727379</v>
      </c>
      <c r="R327" s="19">
        <v>122.6</v>
      </c>
      <c r="S327" s="19">
        <v>-18</v>
      </c>
      <c r="T327" s="19">
        <f t="shared" si="103"/>
        <v>104.6</v>
      </c>
      <c r="U327" s="22" t="e">
        <f t="shared" si="104"/>
        <v>#VALUE!</v>
      </c>
      <c r="V327" s="22" t="str">
        <f t="shared" si="105"/>
        <v>NY</v>
      </c>
      <c r="W327" s="22" t="e">
        <f t="shared" si="106"/>
        <v>#VALUE!</v>
      </c>
      <c r="X327" s="19" t="str">
        <f t="shared" si="107"/>
        <v>CB1MokaGS.6845</v>
      </c>
      <c r="Y327" s="19" t="str">
        <f t="shared" si="108"/>
        <v>GS.6845</v>
      </c>
      <c r="Z327" s="19" t="e">
        <v>#VALUE!</v>
      </c>
      <c r="AA327" s="19" t="e">
        <f t="shared" si="109"/>
        <v>#VALUE!</v>
      </c>
      <c r="AB327" s="22" t="e">
        <f t="shared" si="110"/>
        <v>#VALUE!</v>
      </c>
      <c r="AC327" s="23" t="e">
        <v>#VALUE!</v>
      </c>
      <c r="AD327" s="23" t="e">
        <f t="shared" si="111"/>
        <v>#VALUE!</v>
      </c>
      <c r="AE327" s="24" t="e">
        <f t="shared" si="112"/>
        <v>#VALUE!</v>
      </c>
      <c r="AF327" s="24">
        <v>106.35</v>
      </c>
      <c r="AG327" s="24" t="e">
        <f t="shared" si="113"/>
        <v>#VALUE!</v>
      </c>
      <c r="AH327" s="24" t="e">
        <f t="shared" si="114"/>
        <v>#VALUE!</v>
      </c>
      <c r="AI327" s="25" t="e">
        <f t="shared" si="115"/>
        <v>#VALUE!</v>
      </c>
      <c r="AJ327" s="25" t="e">
        <f t="shared" si="116"/>
        <v>#VALUE!</v>
      </c>
      <c r="AK327" s="25" t="e">
        <f t="shared" si="117"/>
        <v>#VALUE!</v>
      </c>
      <c r="AL327" s="12">
        <v>24.402378000000002</v>
      </c>
      <c r="AM327" s="12">
        <v>0</v>
      </c>
      <c r="AN327" s="26">
        <v>3.2766000000000002</v>
      </c>
      <c r="AO327" s="125">
        <f t="shared" si="118"/>
        <v>5.6991501026249523E-2</v>
      </c>
      <c r="AP327" s="126"/>
      <c r="AQ327" s="16">
        <v>0</v>
      </c>
      <c r="AT327" s="28">
        <v>0</v>
      </c>
      <c r="AU327" s="28">
        <v>0</v>
      </c>
      <c r="AW327" s="44" t="e">
        <f t="shared" si="119"/>
        <v>#VALUE!</v>
      </c>
    </row>
    <row r="328" spans="1:49" s="28" customFormat="1" hidden="1" x14ac:dyDescent="0.2">
      <c r="A328" s="16">
        <f>ROW()</f>
        <v>328</v>
      </c>
      <c r="B328" s="16" t="s">
        <v>326</v>
      </c>
      <c r="C328" s="16">
        <v>0</v>
      </c>
      <c r="D328" s="122">
        <v>1.1161029586701423</v>
      </c>
      <c r="E328" s="123">
        <v>5.5191542975405787E-2</v>
      </c>
      <c r="F328" s="122">
        <f t="shared" si="100"/>
        <v>1.171294501645548</v>
      </c>
      <c r="G328" s="122"/>
      <c r="H328" s="101" t="s">
        <v>4</v>
      </c>
      <c r="I328" s="16">
        <v>1</v>
      </c>
      <c r="J328" s="16" t="s">
        <v>192</v>
      </c>
      <c r="K328" s="124">
        <v>42367</v>
      </c>
      <c r="L328" s="16" t="s">
        <v>64</v>
      </c>
      <c r="M328" s="16" t="s">
        <v>61</v>
      </c>
      <c r="N328" s="16" t="s">
        <v>73</v>
      </c>
      <c r="O328" s="16" t="s">
        <v>66</v>
      </c>
      <c r="P328" s="19" t="str">
        <f t="shared" si="101"/>
        <v>CB1 Moka</v>
      </c>
      <c r="Q328" s="20">
        <f t="shared" si="102"/>
        <v>117.12945016455481</v>
      </c>
      <c r="R328" s="19">
        <v>122.6</v>
      </c>
      <c r="S328" s="19">
        <v>-18</v>
      </c>
      <c r="T328" s="19">
        <f t="shared" si="103"/>
        <v>104.6</v>
      </c>
      <c r="U328" s="22" t="e">
        <f t="shared" si="104"/>
        <v>#VALUE!</v>
      </c>
      <c r="V328" s="22" t="str">
        <f t="shared" si="105"/>
        <v>NY</v>
      </c>
      <c r="W328" s="22" t="e">
        <f t="shared" si="106"/>
        <v>#VALUE!</v>
      </c>
      <c r="X328" s="19" t="str">
        <f t="shared" si="107"/>
        <v>CB1MokaGS.6846</v>
      </c>
      <c r="Y328" s="19" t="str">
        <f t="shared" si="108"/>
        <v>GS.6846</v>
      </c>
      <c r="Z328" s="19" t="e">
        <v>#VALUE!</v>
      </c>
      <c r="AA328" s="19" t="e">
        <f t="shared" si="109"/>
        <v>#VALUE!</v>
      </c>
      <c r="AB328" s="22" t="e">
        <f t="shared" si="110"/>
        <v>#VALUE!</v>
      </c>
      <c r="AC328" s="23" t="e">
        <v>#VALUE!</v>
      </c>
      <c r="AD328" s="23" t="e">
        <f t="shared" si="111"/>
        <v>#VALUE!</v>
      </c>
      <c r="AE328" s="24" t="e">
        <f t="shared" si="112"/>
        <v>#VALUE!</v>
      </c>
      <c r="AF328" s="24">
        <v>106.35</v>
      </c>
      <c r="AG328" s="24" t="e">
        <f t="shared" si="113"/>
        <v>#VALUE!</v>
      </c>
      <c r="AH328" s="24" t="e">
        <f t="shared" si="114"/>
        <v>#VALUE!</v>
      </c>
      <c r="AI328" s="25" t="e">
        <f t="shared" si="115"/>
        <v>#VALUE!</v>
      </c>
      <c r="AJ328" s="25" t="e">
        <f t="shared" si="116"/>
        <v>#VALUE!</v>
      </c>
      <c r="AK328" s="25" t="e">
        <f t="shared" si="117"/>
        <v>#VALUE!</v>
      </c>
      <c r="AL328" s="12">
        <v>23.298198000000003</v>
      </c>
      <c r="AM328" s="12">
        <v>0</v>
      </c>
      <c r="AN328" s="26">
        <v>3.2766000000000002</v>
      </c>
      <c r="AO328" s="125">
        <f t="shared" si="118"/>
        <v>5.4412700074835528E-2</v>
      </c>
      <c r="AP328" s="126"/>
      <c r="AQ328" s="16">
        <v>0</v>
      </c>
      <c r="AT328" s="28">
        <v>0</v>
      </c>
      <c r="AU328" s="28">
        <v>0</v>
      </c>
      <c r="AW328" s="44" t="e">
        <f t="shared" si="119"/>
        <v>#VALUE!</v>
      </c>
    </row>
    <row r="329" spans="1:49" s="28" customFormat="1" hidden="1" x14ac:dyDescent="0.2">
      <c r="A329" s="16">
        <f>ROW()</f>
        <v>329</v>
      </c>
      <c r="B329" s="16" t="s">
        <v>327</v>
      </c>
      <c r="C329" s="16">
        <v>0</v>
      </c>
      <c r="D329" s="122">
        <v>0.89432299409146099</v>
      </c>
      <c r="E329" s="123">
        <v>5.5191542975405787E-2</v>
      </c>
      <c r="F329" s="122">
        <f t="shared" si="100"/>
        <v>0.94951453706686673</v>
      </c>
      <c r="G329" s="122"/>
      <c r="H329" s="101" t="s">
        <v>4</v>
      </c>
      <c r="I329" s="16">
        <v>1</v>
      </c>
      <c r="J329" s="16" t="s">
        <v>170</v>
      </c>
      <c r="K329" s="124">
        <v>42389</v>
      </c>
      <c r="L329" s="16" t="s">
        <v>64</v>
      </c>
      <c r="M329" s="16" t="s">
        <v>61</v>
      </c>
      <c r="N329" s="16" t="s">
        <v>73</v>
      </c>
      <c r="O329" s="16" t="s">
        <v>66</v>
      </c>
      <c r="P329" s="19" t="str">
        <f t="shared" si="101"/>
        <v>CB1 Moka</v>
      </c>
      <c r="Q329" s="20">
        <f t="shared" si="102"/>
        <v>94.951453706686678</v>
      </c>
      <c r="R329" s="19">
        <v>122.6</v>
      </c>
      <c r="S329" s="19">
        <v>-18</v>
      </c>
      <c r="T329" s="19">
        <f t="shared" si="103"/>
        <v>104.6</v>
      </c>
      <c r="U329" s="22" t="e">
        <f t="shared" si="104"/>
        <v>#VALUE!</v>
      </c>
      <c r="V329" s="22" t="str">
        <f t="shared" si="105"/>
        <v>NY</v>
      </c>
      <c r="W329" s="22" t="e">
        <f t="shared" si="106"/>
        <v>#VALUE!</v>
      </c>
      <c r="X329" s="19" t="str">
        <f t="shared" si="107"/>
        <v>CB1MokaGS.6857</v>
      </c>
      <c r="Y329" s="19" t="str">
        <f t="shared" si="108"/>
        <v>GS.6857</v>
      </c>
      <c r="Z329" s="19" t="e">
        <v>#VALUE!</v>
      </c>
      <c r="AA329" s="19" t="e">
        <f t="shared" si="109"/>
        <v>#VALUE!</v>
      </c>
      <c r="AB329" s="22" t="e">
        <f t="shared" si="110"/>
        <v>#VALUE!</v>
      </c>
      <c r="AC329" s="23" t="e">
        <v>#VALUE!</v>
      </c>
      <c r="AD329" s="23" t="e">
        <f t="shared" si="111"/>
        <v>#VALUE!</v>
      </c>
      <c r="AE329" s="24" t="e">
        <f t="shared" si="112"/>
        <v>#VALUE!</v>
      </c>
      <c r="AF329" s="24">
        <v>106.35</v>
      </c>
      <c r="AG329" s="24" t="e">
        <f t="shared" si="113"/>
        <v>#VALUE!</v>
      </c>
      <c r="AH329" s="24" t="e">
        <f t="shared" si="114"/>
        <v>#VALUE!</v>
      </c>
      <c r="AI329" s="25" t="e">
        <f t="shared" si="115"/>
        <v>#VALUE!</v>
      </c>
      <c r="AJ329" s="25" t="e">
        <f t="shared" si="116"/>
        <v>#VALUE!</v>
      </c>
      <c r="AK329" s="25" t="e">
        <f t="shared" si="117"/>
        <v>#VALUE!</v>
      </c>
      <c r="AL329" s="12">
        <v>23.298198000000003</v>
      </c>
      <c r="AM329" s="12">
        <v>0</v>
      </c>
      <c r="AN329" s="26">
        <v>3.2766000000000002</v>
      </c>
      <c r="AO329" s="125">
        <f t="shared" si="118"/>
        <v>5.4412700074835528E-2</v>
      </c>
      <c r="AP329" s="126"/>
      <c r="AQ329" s="16">
        <v>0</v>
      </c>
      <c r="AT329" s="28">
        <v>0</v>
      </c>
      <c r="AU329" s="28">
        <v>0</v>
      </c>
      <c r="AW329" s="44" t="e">
        <f t="shared" si="119"/>
        <v>#VALUE!</v>
      </c>
    </row>
    <row r="330" spans="1:49" s="28" customFormat="1" hidden="1" x14ac:dyDescent="0.2">
      <c r="A330" s="16">
        <f>ROW()</f>
        <v>330</v>
      </c>
      <c r="B330" s="16" t="s">
        <v>328</v>
      </c>
      <c r="C330" s="16">
        <v>0</v>
      </c>
      <c r="D330" s="122">
        <v>1.0258450302802884</v>
      </c>
      <c r="E330" s="123">
        <v>6.0663376631441029E-2</v>
      </c>
      <c r="F330" s="122">
        <f t="shared" si="100"/>
        <v>1.0865084069117295</v>
      </c>
      <c r="G330" s="122"/>
      <c r="H330" s="101" t="s">
        <v>4</v>
      </c>
      <c r="I330" s="16">
        <v>1</v>
      </c>
      <c r="J330" s="16" t="s">
        <v>192</v>
      </c>
      <c r="K330" s="124">
        <v>42396</v>
      </c>
      <c r="L330" s="16" t="s">
        <v>64</v>
      </c>
      <c r="M330" s="16" t="s">
        <v>61</v>
      </c>
      <c r="N330" s="16" t="s">
        <v>73</v>
      </c>
      <c r="O330" s="16" t="s">
        <v>66</v>
      </c>
      <c r="P330" s="19" t="str">
        <f t="shared" si="101"/>
        <v>CB1 Moka</v>
      </c>
      <c r="Q330" s="20">
        <f t="shared" si="102"/>
        <v>108.65084069117295</v>
      </c>
      <c r="R330" s="19">
        <v>122.6</v>
      </c>
      <c r="S330" s="19">
        <v>-18</v>
      </c>
      <c r="T330" s="19">
        <f t="shared" si="103"/>
        <v>104.6</v>
      </c>
      <c r="U330" s="22" t="e">
        <f t="shared" si="104"/>
        <v>#VALUE!</v>
      </c>
      <c r="V330" s="22" t="str">
        <f t="shared" si="105"/>
        <v>NY</v>
      </c>
      <c r="W330" s="22" t="e">
        <f t="shared" si="106"/>
        <v>#VALUE!</v>
      </c>
      <c r="X330" s="19" t="str">
        <f t="shared" si="107"/>
        <v>CB1MokaGS.6879</v>
      </c>
      <c r="Y330" s="19" t="str">
        <f t="shared" si="108"/>
        <v>GS.6879</v>
      </c>
      <c r="Z330" s="19" t="e">
        <v>#VALUE!</v>
      </c>
      <c r="AA330" s="19" t="e">
        <f t="shared" si="109"/>
        <v>#VALUE!</v>
      </c>
      <c r="AB330" s="22" t="e">
        <f t="shared" si="110"/>
        <v>#VALUE!</v>
      </c>
      <c r="AC330" s="23" t="e">
        <v>#VALUE!</v>
      </c>
      <c r="AD330" s="23" t="e">
        <f t="shared" si="111"/>
        <v>#VALUE!</v>
      </c>
      <c r="AE330" s="24" t="e">
        <f t="shared" si="112"/>
        <v>#VALUE!</v>
      </c>
      <c r="AF330" s="24">
        <v>106.35</v>
      </c>
      <c r="AG330" s="24" t="e">
        <f t="shared" si="113"/>
        <v>#VALUE!</v>
      </c>
      <c r="AH330" s="24" t="e">
        <f t="shared" si="114"/>
        <v>#VALUE!</v>
      </c>
      <c r="AI330" s="25" t="e">
        <f t="shared" si="115"/>
        <v>#VALUE!</v>
      </c>
      <c r="AJ330" s="25" t="e">
        <f t="shared" si="116"/>
        <v>#VALUE!</v>
      </c>
      <c r="AK330" s="25" t="e">
        <f t="shared" si="117"/>
        <v>#VALUE!</v>
      </c>
      <c r="AL330" s="12">
        <v>25.608042173013636</v>
      </c>
      <c r="AM330" s="12">
        <v>0</v>
      </c>
      <c r="AN330" s="26">
        <v>3.2766000000000002</v>
      </c>
      <c r="AO330" s="125">
        <f t="shared" si="118"/>
        <v>5.9807317212426936E-2</v>
      </c>
      <c r="AP330" s="126"/>
      <c r="AQ330" s="16">
        <v>0</v>
      </c>
      <c r="AT330" s="28">
        <v>0</v>
      </c>
      <c r="AU330" s="28">
        <v>0</v>
      </c>
      <c r="AW330" s="44" t="e">
        <f t="shared" si="119"/>
        <v>#VALUE!</v>
      </c>
    </row>
    <row r="331" spans="1:49" s="28" customFormat="1" hidden="1" x14ac:dyDescent="0.2">
      <c r="A331" s="16">
        <f>ROW()</f>
        <v>331</v>
      </c>
      <c r="B331" s="16" t="s">
        <v>329</v>
      </c>
      <c r="C331" s="16">
        <v>0</v>
      </c>
      <c r="D331" s="122">
        <v>0.99913246389433075</v>
      </c>
      <c r="E331" s="123">
        <v>4.4562504660767784E-2</v>
      </c>
      <c r="F331" s="122">
        <f t="shared" si="100"/>
        <v>1.0436949685550985</v>
      </c>
      <c r="G331" s="122"/>
      <c r="H331" s="101" t="s">
        <v>4</v>
      </c>
      <c r="I331" s="16">
        <v>1</v>
      </c>
      <c r="J331" s="16" t="s">
        <v>170</v>
      </c>
      <c r="K331" s="124">
        <v>42396</v>
      </c>
      <c r="L331" s="16" t="s">
        <v>64</v>
      </c>
      <c r="M331" s="16" t="s">
        <v>61</v>
      </c>
      <c r="N331" s="16" t="s">
        <v>73</v>
      </c>
      <c r="O331" s="16" t="s">
        <v>66</v>
      </c>
      <c r="P331" s="19" t="str">
        <f t="shared" si="101"/>
        <v>CB1 Moka</v>
      </c>
      <c r="Q331" s="20">
        <f t="shared" si="102"/>
        <v>104.36949685550985</v>
      </c>
      <c r="R331" s="19">
        <v>122.6</v>
      </c>
      <c r="S331" s="19">
        <v>-18</v>
      </c>
      <c r="T331" s="19">
        <f t="shared" si="103"/>
        <v>104.6</v>
      </c>
      <c r="U331" s="22" t="e">
        <f t="shared" si="104"/>
        <v>#VALUE!</v>
      </c>
      <c r="V331" s="22" t="str">
        <f t="shared" si="105"/>
        <v>NY</v>
      </c>
      <c r="W331" s="22" t="e">
        <f t="shared" si="106"/>
        <v>#VALUE!</v>
      </c>
      <c r="X331" s="19" t="str">
        <f t="shared" si="107"/>
        <v>CB1MokaGS.6882</v>
      </c>
      <c r="Y331" s="19" t="str">
        <f t="shared" si="108"/>
        <v>GS.6882</v>
      </c>
      <c r="Z331" s="19" t="e">
        <v>#VALUE!</v>
      </c>
      <c r="AA331" s="19" t="e">
        <f t="shared" si="109"/>
        <v>#VALUE!</v>
      </c>
      <c r="AB331" s="22" t="e">
        <f t="shared" si="110"/>
        <v>#VALUE!</v>
      </c>
      <c r="AC331" s="23" t="e">
        <v>#VALUE!</v>
      </c>
      <c r="AD331" s="23" t="e">
        <f t="shared" si="111"/>
        <v>#VALUE!</v>
      </c>
      <c r="AE331" s="24" t="e">
        <f t="shared" si="112"/>
        <v>#VALUE!</v>
      </c>
      <c r="AF331" s="24">
        <v>106.35</v>
      </c>
      <c r="AG331" s="24" t="e">
        <f t="shared" si="113"/>
        <v>#VALUE!</v>
      </c>
      <c r="AH331" s="24" t="e">
        <f t="shared" si="114"/>
        <v>#VALUE!</v>
      </c>
      <c r="AI331" s="25" t="e">
        <f t="shared" si="115"/>
        <v>#VALUE!</v>
      </c>
      <c r="AJ331" s="25" t="e">
        <f t="shared" si="116"/>
        <v>#VALUE!</v>
      </c>
      <c r="AK331" s="25" t="e">
        <f t="shared" si="117"/>
        <v>#VALUE!</v>
      </c>
      <c r="AL331" s="12">
        <v>18.811325086981906</v>
      </c>
      <c r="AM331" s="12">
        <v>0</v>
      </c>
      <c r="AN331" s="26">
        <v>3.2766000000000002</v>
      </c>
      <c r="AO331" s="125">
        <f t="shared" si="118"/>
        <v>4.3933654867564252E-2</v>
      </c>
      <c r="AP331" s="126"/>
      <c r="AQ331" s="16">
        <v>0</v>
      </c>
      <c r="AT331" s="28">
        <v>0</v>
      </c>
      <c r="AU331" s="28">
        <v>0</v>
      </c>
      <c r="AW331" s="44" t="e">
        <f t="shared" si="119"/>
        <v>#VALUE!</v>
      </c>
    </row>
    <row r="332" spans="1:49" s="28" customFormat="1" hidden="1" x14ac:dyDescent="0.2">
      <c r="A332" s="16">
        <f>ROW()</f>
        <v>332</v>
      </c>
      <c r="B332" s="16" t="s">
        <v>330</v>
      </c>
      <c r="C332" s="16">
        <v>0</v>
      </c>
      <c r="D332" s="122">
        <v>0.99906681038221501</v>
      </c>
      <c r="E332" s="123">
        <v>5.2205316789146944E-2</v>
      </c>
      <c r="F332" s="122">
        <f t="shared" si="100"/>
        <v>1.0512721271713619</v>
      </c>
      <c r="G332" s="122"/>
      <c r="H332" s="101" t="s">
        <v>4</v>
      </c>
      <c r="I332" s="16">
        <v>1</v>
      </c>
      <c r="J332" s="16" t="s">
        <v>170</v>
      </c>
      <c r="K332" s="124">
        <v>42424</v>
      </c>
      <c r="L332" s="16" t="s">
        <v>64</v>
      </c>
      <c r="M332" s="16" t="s">
        <v>61</v>
      </c>
      <c r="N332" s="16" t="s">
        <v>73</v>
      </c>
      <c r="O332" s="16" t="s">
        <v>66</v>
      </c>
      <c r="P332" s="19" t="str">
        <f t="shared" si="101"/>
        <v>CB1 Moka</v>
      </c>
      <c r="Q332" s="20">
        <f t="shared" si="102"/>
        <v>105.12721271713619</v>
      </c>
      <c r="R332" s="19">
        <v>122.6</v>
      </c>
      <c r="S332" s="19">
        <v>-18</v>
      </c>
      <c r="T332" s="19">
        <f t="shared" si="103"/>
        <v>104.6</v>
      </c>
      <c r="U332" s="22" t="e">
        <f t="shared" si="104"/>
        <v>#VALUE!</v>
      </c>
      <c r="V332" s="22" t="str">
        <f t="shared" si="105"/>
        <v>NY</v>
      </c>
      <c r="W332" s="22" t="e">
        <f t="shared" si="106"/>
        <v>#VALUE!</v>
      </c>
      <c r="X332" s="19" t="str">
        <f t="shared" si="107"/>
        <v>CB1MokaGS.6893</v>
      </c>
      <c r="Y332" s="19" t="str">
        <f t="shared" si="108"/>
        <v>GS.6893</v>
      </c>
      <c r="Z332" s="19" t="e">
        <v>#VALUE!</v>
      </c>
      <c r="AA332" s="19" t="e">
        <f t="shared" si="109"/>
        <v>#VALUE!</v>
      </c>
      <c r="AB332" s="22" t="e">
        <f t="shared" si="110"/>
        <v>#VALUE!</v>
      </c>
      <c r="AC332" s="23" t="e">
        <v>#VALUE!</v>
      </c>
      <c r="AD332" s="23" t="e">
        <f t="shared" si="111"/>
        <v>#VALUE!</v>
      </c>
      <c r="AE332" s="24" t="e">
        <f t="shared" si="112"/>
        <v>#VALUE!</v>
      </c>
      <c r="AF332" s="24">
        <v>106.35</v>
      </c>
      <c r="AG332" s="24" t="e">
        <f t="shared" si="113"/>
        <v>#VALUE!</v>
      </c>
      <c r="AH332" s="24" t="e">
        <f t="shared" si="114"/>
        <v>#VALUE!</v>
      </c>
      <c r="AI332" s="25" t="e">
        <f t="shared" si="115"/>
        <v>#VALUE!</v>
      </c>
      <c r="AJ332" s="25" t="e">
        <f t="shared" si="116"/>
        <v>#VALUE!</v>
      </c>
      <c r="AK332" s="25" t="e">
        <f t="shared" si="117"/>
        <v>#VALUE!</v>
      </c>
      <c r="AL332" s="12">
        <v>22.037611953488376</v>
      </c>
      <c r="AM332" s="12">
        <v>0</v>
      </c>
      <c r="AN332" s="26">
        <v>3.2766000000000002</v>
      </c>
      <c r="AO332" s="125">
        <f t="shared" si="118"/>
        <v>5.146861442205844E-2</v>
      </c>
      <c r="AP332" s="126"/>
      <c r="AQ332" s="16">
        <v>0</v>
      </c>
      <c r="AT332" s="28">
        <v>0</v>
      </c>
      <c r="AU332" s="28">
        <v>0</v>
      </c>
      <c r="AW332" s="44" t="e">
        <f t="shared" si="119"/>
        <v>#VALUE!</v>
      </c>
    </row>
    <row r="333" spans="1:49" s="28" customFormat="1" hidden="1" x14ac:dyDescent="0.2">
      <c r="A333" s="16">
        <f>ROW()</f>
        <v>333</v>
      </c>
      <c r="B333" s="16" t="s">
        <v>331</v>
      </c>
      <c r="C333" s="16">
        <v>0</v>
      </c>
      <c r="D333" s="122">
        <v>1.0964215789350917</v>
      </c>
      <c r="E333" s="123">
        <v>4.8902346801645208E-2</v>
      </c>
      <c r="F333" s="122">
        <f t="shared" si="100"/>
        <v>1.1453239257367369</v>
      </c>
      <c r="G333" s="122"/>
      <c r="H333" s="101" t="s">
        <v>4</v>
      </c>
      <c r="I333" s="16">
        <v>1</v>
      </c>
      <c r="J333" s="16" t="s">
        <v>170</v>
      </c>
      <c r="K333" s="124">
        <v>42429</v>
      </c>
      <c r="L333" s="16" t="s">
        <v>64</v>
      </c>
      <c r="M333" s="16" t="s">
        <v>61</v>
      </c>
      <c r="N333" s="16" t="s">
        <v>73</v>
      </c>
      <c r="O333" s="16" t="s">
        <v>66</v>
      </c>
      <c r="P333" s="19" t="str">
        <f t="shared" si="101"/>
        <v>CB1 Moka</v>
      </c>
      <c r="Q333" s="20">
        <f t="shared" si="102"/>
        <v>114.53239257367369</v>
      </c>
      <c r="R333" s="19">
        <v>122.6</v>
      </c>
      <c r="S333" s="19">
        <v>-18</v>
      </c>
      <c r="T333" s="19">
        <f t="shared" si="103"/>
        <v>104.6</v>
      </c>
      <c r="U333" s="22" t="e">
        <f t="shared" si="104"/>
        <v>#VALUE!</v>
      </c>
      <c r="V333" s="22" t="str">
        <f t="shared" si="105"/>
        <v>NY</v>
      </c>
      <c r="W333" s="22" t="e">
        <f t="shared" si="106"/>
        <v>#VALUE!</v>
      </c>
      <c r="X333" s="19" t="str">
        <f t="shared" si="107"/>
        <v>CB1MokaGS.6924</v>
      </c>
      <c r="Y333" s="19" t="str">
        <f t="shared" si="108"/>
        <v>GS.6924</v>
      </c>
      <c r="Z333" s="19" t="e">
        <v>#VALUE!</v>
      </c>
      <c r="AA333" s="19" t="e">
        <f t="shared" si="109"/>
        <v>#VALUE!</v>
      </c>
      <c r="AB333" s="22" t="e">
        <f t="shared" si="110"/>
        <v>#VALUE!</v>
      </c>
      <c r="AC333" s="23" t="e">
        <v>#VALUE!</v>
      </c>
      <c r="AD333" s="23" t="e">
        <f t="shared" si="111"/>
        <v>#VALUE!</v>
      </c>
      <c r="AE333" s="24" t="e">
        <f t="shared" si="112"/>
        <v>#VALUE!</v>
      </c>
      <c r="AF333" s="24">
        <v>106.35</v>
      </c>
      <c r="AG333" s="24" t="e">
        <f t="shared" si="113"/>
        <v>#VALUE!</v>
      </c>
      <c r="AH333" s="24" t="e">
        <f t="shared" si="114"/>
        <v>#VALUE!</v>
      </c>
      <c r="AI333" s="25" t="e">
        <f t="shared" si="115"/>
        <v>#VALUE!</v>
      </c>
      <c r="AJ333" s="25" t="e">
        <f t="shared" si="116"/>
        <v>#VALUE!</v>
      </c>
      <c r="AK333" s="25" t="e">
        <f t="shared" si="117"/>
        <v>#VALUE!</v>
      </c>
      <c r="AL333" s="12">
        <v>20.6433177444795</v>
      </c>
      <c r="AM333" s="12">
        <v>0</v>
      </c>
      <c r="AN333" s="26">
        <v>3.2766000000000002</v>
      </c>
      <c r="AO333" s="125">
        <f t="shared" si="118"/>
        <v>4.821225474089854E-2</v>
      </c>
      <c r="AP333" s="126"/>
      <c r="AQ333" s="16">
        <v>0</v>
      </c>
      <c r="AT333" s="28">
        <v>0</v>
      </c>
      <c r="AU333" s="28">
        <v>0</v>
      </c>
      <c r="AW333" s="44" t="e">
        <f t="shared" si="119"/>
        <v>#VALUE!</v>
      </c>
    </row>
    <row r="334" spans="1:49" s="28" customFormat="1" hidden="1" x14ac:dyDescent="0.2">
      <c r="A334" s="16">
        <f>ROW()</f>
        <v>334</v>
      </c>
      <c r="B334" s="16" t="s">
        <v>332</v>
      </c>
      <c r="C334" s="16">
        <v>0</v>
      </c>
      <c r="D334" s="122">
        <v>0.9938385361715717</v>
      </c>
      <c r="E334" s="123">
        <v>5.9168613149314521E-2</v>
      </c>
      <c r="F334" s="122">
        <f t="shared" si="100"/>
        <v>1.0530071493208861</v>
      </c>
      <c r="G334" s="122"/>
      <c r="H334" s="101" t="s">
        <v>4</v>
      </c>
      <c r="I334" s="16">
        <v>1</v>
      </c>
      <c r="J334" s="16" t="s">
        <v>192</v>
      </c>
      <c r="K334" s="124">
        <v>42401</v>
      </c>
      <c r="L334" s="16" t="s">
        <v>64</v>
      </c>
      <c r="M334" s="16" t="s">
        <v>61</v>
      </c>
      <c r="N334" s="16" t="s">
        <v>73</v>
      </c>
      <c r="O334" s="16" t="s">
        <v>66</v>
      </c>
      <c r="P334" s="19" t="str">
        <f t="shared" si="101"/>
        <v>CB1 Moka</v>
      </c>
      <c r="Q334" s="20">
        <f t="shared" si="102"/>
        <v>105.30071493208861</v>
      </c>
      <c r="R334" s="19">
        <v>122.6</v>
      </c>
      <c r="S334" s="19">
        <v>-18</v>
      </c>
      <c r="T334" s="19">
        <f t="shared" si="103"/>
        <v>104.6</v>
      </c>
      <c r="U334" s="22" t="e">
        <f t="shared" si="104"/>
        <v>#VALUE!</v>
      </c>
      <c r="V334" s="22" t="str">
        <f t="shared" si="105"/>
        <v>NY</v>
      </c>
      <c r="W334" s="22" t="e">
        <f t="shared" si="106"/>
        <v>#VALUE!</v>
      </c>
      <c r="X334" s="19" t="str">
        <f t="shared" si="107"/>
        <v>CB1MokaGS.6926</v>
      </c>
      <c r="Y334" s="19" t="str">
        <f t="shared" si="108"/>
        <v>GS.6926</v>
      </c>
      <c r="Z334" s="19" t="e">
        <v>#VALUE!</v>
      </c>
      <c r="AA334" s="19" t="e">
        <f t="shared" si="109"/>
        <v>#VALUE!</v>
      </c>
      <c r="AB334" s="22" t="e">
        <f t="shared" si="110"/>
        <v>#VALUE!</v>
      </c>
      <c r="AC334" s="23" t="e">
        <v>#VALUE!</v>
      </c>
      <c r="AD334" s="23" t="e">
        <f t="shared" si="111"/>
        <v>#VALUE!</v>
      </c>
      <c r="AE334" s="24" t="e">
        <f t="shared" si="112"/>
        <v>#VALUE!</v>
      </c>
      <c r="AF334" s="24">
        <v>106.35</v>
      </c>
      <c r="AG334" s="24" t="e">
        <f t="shared" si="113"/>
        <v>#VALUE!</v>
      </c>
      <c r="AH334" s="24" t="e">
        <f t="shared" si="114"/>
        <v>#VALUE!</v>
      </c>
      <c r="AI334" s="25" t="e">
        <f t="shared" si="115"/>
        <v>#VALUE!</v>
      </c>
      <c r="AJ334" s="25" t="e">
        <f t="shared" si="116"/>
        <v>#VALUE!</v>
      </c>
      <c r="AK334" s="25" t="e">
        <f t="shared" si="117"/>
        <v>#VALUE!</v>
      </c>
      <c r="AL334" s="12">
        <v>24.977052465310212</v>
      </c>
      <c r="AM334" s="12">
        <v>0</v>
      </c>
      <c r="AN334" s="26">
        <v>3.2766000000000002</v>
      </c>
      <c r="AO334" s="125">
        <f t="shared" si="118"/>
        <v>5.8333647286728164E-2</v>
      </c>
      <c r="AP334" s="126"/>
      <c r="AQ334" s="16">
        <v>0</v>
      </c>
      <c r="AT334" s="28">
        <v>0</v>
      </c>
      <c r="AU334" s="28">
        <v>0</v>
      </c>
      <c r="AW334" s="44" t="e">
        <f t="shared" si="119"/>
        <v>#VALUE!</v>
      </c>
    </row>
    <row r="335" spans="1:49" s="28" customFormat="1" hidden="1" x14ac:dyDescent="0.2">
      <c r="A335" s="16">
        <f>ROW()</f>
        <v>335</v>
      </c>
      <c r="B335" s="16" t="s">
        <v>333</v>
      </c>
      <c r="C335" s="16">
        <v>0</v>
      </c>
      <c r="D335" s="122">
        <v>1.1083518431065504</v>
      </c>
      <c r="E335" s="123">
        <v>5.4421425610883312E-2</v>
      </c>
      <c r="F335" s="122">
        <f t="shared" si="100"/>
        <v>1.1627732687174337</v>
      </c>
      <c r="G335" s="122"/>
      <c r="H335" s="101" t="s">
        <v>4</v>
      </c>
      <c r="I335" s="16">
        <v>1</v>
      </c>
      <c r="J335" s="16" t="s">
        <v>192</v>
      </c>
      <c r="K335" s="124">
        <v>42367</v>
      </c>
      <c r="L335" s="16" t="s">
        <v>64</v>
      </c>
      <c r="M335" s="16" t="s">
        <v>61</v>
      </c>
      <c r="N335" s="16" t="s">
        <v>73</v>
      </c>
      <c r="O335" s="16" t="s">
        <v>66</v>
      </c>
      <c r="P335" s="19" t="str">
        <f t="shared" si="101"/>
        <v>CB1 Moka</v>
      </c>
      <c r="Q335" s="20">
        <f t="shared" si="102"/>
        <v>116.27732687174337</v>
      </c>
      <c r="R335" s="19">
        <v>122.6</v>
      </c>
      <c r="S335" s="19">
        <v>-18</v>
      </c>
      <c r="T335" s="19">
        <f t="shared" si="103"/>
        <v>104.6</v>
      </c>
      <c r="U335" s="22" t="e">
        <f t="shared" si="104"/>
        <v>#VALUE!</v>
      </c>
      <c r="V335" s="22" t="str">
        <f t="shared" si="105"/>
        <v>NY</v>
      </c>
      <c r="W335" s="22" t="e">
        <f t="shared" si="106"/>
        <v>#VALUE!</v>
      </c>
      <c r="X335" s="19" t="str">
        <f t="shared" si="107"/>
        <v>CB1MokaGS.6957</v>
      </c>
      <c r="Y335" s="19" t="str">
        <f t="shared" si="108"/>
        <v>GS.6957</v>
      </c>
      <c r="Z335" s="19" t="e">
        <v>#VALUE!</v>
      </c>
      <c r="AA335" s="19" t="e">
        <f t="shared" si="109"/>
        <v>#VALUE!</v>
      </c>
      <c r="AB335" s="22" t="e">
        <f t="shared" si="110"/>
        <v>#VALUE!</v>
      </c>
      <c r="AC335" s="23" t="e">
        <v>#VALUE!</v>
      </c>
      <c r="AD335" s="23" t="e">
        <f t="shared" si="111"/>
        <v>#VALUE!</v>
      </c>
      <c r="AE335" s="24" t="e">
        <f t="shared" si="112"/>
        <v>#VALUE!</v>
      </c>
      <c r="AF335" s="24">
        <v>106.35</v>
      </c>
      <c r="AG335" s="24" t="e">
        <f t="shared" si="113"/>
        <v>#VALUE!</v>
      </c>
      <c r="AH335" s="24" t="e">
        <f t="shared" si="114"/>
        <v>#VALUE!</v>
      </c>
      <c r="AI335" s="25" t="e">
        <f t="shared" si="115"/>
        <v>#VALUE!</v>
      </c>
      <c r="AJ335" s="25" t="e">
        <f t="shared" si="116"/>
        <v>#VALUE!</v>
      </c>
      <c r="AK335" s="25" t="e">
        <f t="shared" si="117"/>
        <v>#VALUE!</v>
      </c>
      <c r="AL335" s="12">
        <v>22.97310567833982</v>
      </c>
      <c r="AM335" s="12">
        <v>0</v>
      </c>
      <c r="AN335" s="26">
        <v>3.2766000000000002</v>
      </c>
      <c r="AO335" s="125">
        <f t="shared" si="118"/>
        <v>5.3653450325342966E-2</v>
      </c>
      <c r="AP335" s="126"/>
      <c r="AQ335" s="16">
        <v>0</v>
      </c>
      <c r="AT335" s="28">
        <v>0</v>
      </c>
      <c r="AU335" s="28">
        <v>0</v>
      </c>
      <c r="AW335" s="44" t="e">
        <f t="shared" si="119"/>
        <v>#VALUE!</v>
      </c>
    </row>
    <row r="336" spans="1:49" s="28" customFormat="1" hidden="1" x14ac:dyDescent="0.2">
      <c r="A336" s="16">
        <f>ROW()</f>
        <v>336</v>
      </c>
      <c r="B336" s="16" t="s">
        <v>334</v>
      </c>
      <c r="C336" s="16">
        <v>0</v>
      </c>
      <c r="D336" s="122">
        <v>1.0162788469764206</v>
      </c>
      <c r="E336" s="123">
        <v>3.9586235935537124E-2</v>
      </c>
      <c r="F336" s="122">
        <f t="shared" si="100"/>
        <v>1.0558650829119578</v>
      </c>
      <c r="G336" s="122"/>
      <c r="H336" s="101" t="s">
        <v>4</v>
      </c>
      <c r="I336" s="16">
        <v>1</v>
      </c>
      <c r="J336" s="16" t="s">
        <v>170</v>
      </c>
      <c r="K336" s="124">
        <v>42425</v>
      </c>
      <c r="L336" s="16" t="s">
        <v>64</v>
      </c>
      <c r="M336" s="16" t="s">
        <v>61</v>
      </c>
      <c r="N336" s="16" t="s">
        <v>73</v>
      </c>
      <c r="O336" s="16" t="s">
        <v>66</v>
      </c>
      <c r="P336" s="19" t="str">
        <f t="shared" si="101"/>
        <v>CB1 Moka</v>
      </c>
      <c r="Q336" s="20">
        <f t="shared" si="102"/>
        <v>105.58650829119578</v>
      </c>
      <c r="R336" s="19">
        <v>122.6</v>
      </c>
      <c r="S336" s="19">
        <v>-18</v>
      </c>
      <c r="T336" s="19">
        <f t="shared" si="103"/>
        <v>104.6</v>
      </c>
      <c r="U336" s="22" t="e">
        <f t="shared" si="104"/>
        <v>#VALUE!</v>
      </c>
      <c r="V336" s="22" t="str">
        <f t="shared" si="105"/>
        <v>NY</v>
      </c>
      <c r="W336" s="22" t="e">
        <f t="shared" si="106"/>
        <v>#VALUE!</v>
      </c>
      <c r="X336" s="19" t="str">
        <f t="shared" si="107"/>
        <v>CB1MokaGS.7011</v>
      </c>
      <c r="Y336" s="19" t="str">
        <f t="shared" si="108"/>
        <v>GS.7011</v>
      </c>
      <c r="Z336" s="19" t="e">
        <v>#VALUE!</v>
      </c>
      <c r="AA336" s="19" t="e">
        <f t="shared" si="109"/>
        <v>#VALUE!</v>
      </c>
      <c r="AB336" s="22" t="e">
        <f t="shared" si="110"/>
        <v>#VALUE!</v>
      </c>
      <c r="AC336" s="23" t="e">
        <v>#VALUE!</v>
      </c>
      <c r="AD336" s="23" t="e">
        <f t="shared" si="111"/>
        <v>#VALUE!</v>
      </c>
      <c r="AE336" s="24" t="e">
        <f t="shared" si="112"/>
        <v>#VALUE!</v>
      </c>
      <c r="AF336" s="24">
        <v>106.35</v>
      </c>
      <c r="AG336" s="24" t="e">
        <f t="shared" si="113"/>
        <v>#VALUE!</v>
      </c>
      <c r="AH336" s="24" t="e">
        <f t="shared" si="114"/>
        <v>#VALUE!</v>
      </c>
      <c r="AI336" s="25" t="e">
        <f t="shared" si="115"/>
        <v>#VALUE!</v>
      </c>
      <c r="AJ336" s="25" t="e">
        <f t="shared" si="116"/>
        <v>#VALUE!</v>
      </c>
      <c r="AK336" s="25" t="e">
        <f t="shared" si="117"/>
        <v>#VALUE!</v>
      </c>
      <c r="AL336" s="12">
        <v>16.710675461851924</v>
      </c>
      <c r="AM336" s="12">
        <v>0</v>
      </c>
      <c r="AN336" s="26">
        <v>3.2766000000000002</v>
      </c>
      <c r="AO336" s="125">
        <f t="shared" si="118"/>
        <v>3.9027609429435804E-2</v>
      </c>
      <c r="AP336" s="126"/>
      <c r="AQ336" s="16">
        <v>0</v>
      </c>
      <c r="AT336" s="28">
        <v>0</v>
      </c>
      <c r="AU336" s="28">
        <v>0</v>
      </c>
      <c r="AW336" s="44" t="e">
        <f t="shared" si="119"/>
        <v>#VALUE!</v>
      </c>
    </row>
    <row r="337" spans="1:49" s="28" customFormat="1" hidden="1" x14ac:dyDescent="0.2">
      <c r="A337" s="16">
        <f>ROW()</f>
        <v>337</v>
      </c>
      <c r="B337" s="16" t="s">
        <v>335</v>
      </c>
      <c r="C337" s="16">
        <v>0</v>
      </c>
      <c r="D337" s="122">
        <v>0.87600561043319503</v>
      </c>
      <c r="E337" s="123">
        <v>3.6810214789283986E-2</v>
      </c>
      <c r="F337" s="122">
        <f t="shared" si="100"/>
        <v>0.91281582522247906</v>
      </c>
      <c r="G337" s="122"/>
      <c r="H337" s="101" t="s">
        <v>4</v>
      </c>
      <c r="I337" s="16">
        <v>1</v>
      </c>
      <c r="J337" s="16" t="s">
        <v>170</v>
      </c>
      <c r="K337" s="124">
        <v>42437</v>
      </c>
      <c r="L337" s="16" t="s">
        <v>64</v>
      </c>
      <c r="M337" s="16" t="s">
        <v>61</v>
      </c>
      <c r="N337" s="16" t="s">
        <v>73</v>
      </c>
      <c r="O337" s="16" t="s">
        <v>66</v>
      </c>
      <c r="P337" s="19" t="str">
        <f t="shared" si="101"/>
        <v>CB1 Moka</v>
      </c>
      <c r="Q337" s="20">
        <f t="shared" si="102"/>
        <v>91.281582522247902</v>
      </c>
      <c r="R337" s="19">
        <v>122.6</v>
      </c>
      <c r="S337" s="19">
        <v>-18</v>
      </c>
      <c r="T337" s="19">
        <f t="shared" si="103"/>
        <v>104.6</v>
      </c>
      <c r="U337" s="22" t="e">
        <f t="shared" si="104"/>
        <v>#VALUE!</v>
      </c>
      <c r="V337" s="22" t="str">
        <f t="shared" si="105"/>
        <v>NY</v>
      </c>
      <c r="W337" s="22" t="e">
        <f t="shared" si="106"/>
        <v>#VALUE!</v>
      </c>
      <c r="X337" s="19" t="str">
        <f t="shared" si="107"/>
        <v>CB1MokaGS.7013</v>
      </c>
      <c r="Y337" s="19" t="str">
        <f t="shared" si="108"/>
        <v>GS.7013</v>
      </c>
      <c r="Z337" s="19" t="e">
        <v>#VALUE!</v>
      </c>
      <c r="AA337" s="19" t="e">
        <f t="shared" si="109"/>
        <v>#VALUE!</v>
      </c>
      <c r="AB337" s="22" t="e">
        <f t="shared" si="110"/>
        <v>#VALUE!</v>
      </c>
      <c r="AC337" s="23" t="e">
        <v>#VALUE!</v>
      </c>
      <c r="AD337" s="23" t="e">
        <f t="shared" si="111"/>
        <v>#VALUE!</v>
      </c>
      <c r="AE337" s="24" t="e">
        <f t="shared" si="112"/>
        <v>#VALUE!</v>
      </c>
      <c r="AF337" s="24">
        <v>106.35</v>
      </c>
      <c r="AG337" s="24" t="e">
        <f t="shared" si="113"/>
        <v>#VALUE!</v>
      </c>
      <c r="AH337" s="24" t="e">
        <f t="shared" si="114"/>
        <v>#VALUE!</v>
      </c>
      <c r="AI337" s="25" t="e">
        <f t="shared" si="115"/>
        <v>#VALUE!</v>
      </c>
      <c r="AJ337" s="25" t="e">
        <f t="shared" si="116"/>
        <v>#VALUE!</v>
      </c>
      <c r="AK337" s="25" t="e">
        <f t="shared" si="117"/>
        <v>#VALUE!</v>
      </c>
      <c r="AL337" s="12">
        <v>15.538823999999998</v>
      </c>
      <c r="AM337" s="12">
        <v>0</v>
      </c>
      <c r="AN337" s="26">
        <v>3.2766000000000002</v>
      </c>
      <c r="AO337" s="125">
        <f t="shared" si="118"/>
        <v>3.6290762479898916E-2</v>
      </c>
      <c r="AP337" s="126"/>
      <c r="AQ337" s="16">
        <v>0</v>
      </c>
      <c r="AT337" s="28">
        <v>0</v>
      </c>
      <c r="AU337" s="28">
        <v>0</v>
      </c>
      <c r="AW337" s="44" t="e">
        <f t="shared" si="119"/>
        <v>#VALUE!</v>
      </c>
    </row>
    <row r="338" spans="1:49" s="28" customFormat="1" hidden="1" x14ac:dyDescent="0.2">
      <c r="A338" s="16">
        <f>ROW()</f>
        <v>338</v>
      </c>
      <c r="B338" s="16" t="s">
        <v>336</v>
      </c>
      <c r="C338" s="16">
        <v>0</v>
      </c>
      <c r="D338" s="122">
        <v>1.1347728291293149</v>
      </c>
      <c r="E338" s="123">
        <v>5.1302428618484518E-2</v>
      </c>
      <c r="F338" s="122">
        <f t="shared" si="100"/>
        <v>1.1860752577477993</v>
      </c>
      <c r="G338" s="122"/>
      <c r="H338" s="101" t="s">
        <v>4</v>
      </c>
      <c r="I338" s="16">
        <v>1</v>
      </c>
      <c r="J338" s="16" t="s">
        <v>170</v>
      </c>
      <c r="K338" s="124">
        <v>42430</v>
      </c>
      <c r="L338" s="16" t="s">
        <v>64</v>
      </c>
      <c r="M338" s="16" t="s">
        <v>61</v>
      </c>
      <c r="N338" s="16" t="s">
        <v>73</v>
      </c>
      <c r="O338" s="16" t="s">
        <v>66</v>
      </c>
      <c r="P338" s="19" t="str">
        <f t="shared" si="101"/>
        <v>CB1 Moka</v>
      </c>
      <c r="Q338" s="20">
        <f t="shared" si="102"/>
        <v>118.60752577477993</v>
      </c>
      <c r="R338" s="19">
        <v>122.6</v>
      </c>
      <c r="S338" s="19">
        <v>-18</v>
      </c>
      <c r="T338" s="19">
        <f t="shared" si="103"/>
        <v>104.6</v>
      </c>
      <c r="U338" s="22" t="e">
        <f t="shared" si="104"/>
        <v>#VALUE!</v>
      </c>
      <c r="V338" s="22" t="str">
        <f t="shared" si="105"/>
        <v>NY</v>
      </c>
      <c r="W338" s="22" t="e">
        <f t="shared" si="106"/>
        <v>#VALUE!</v>
      </c>
      <c r="X338" s="19" t="str">
        <f t="shared" si="107"/>
        <v>CB1MokaGS.7022</v>
      </c>
      <c r="Y338" s="19" t="str">
        <f t="shared" si="108"/>
        <v>GS.7022</v>
      </c>
      <c r="Z338" s="19" t="e">
        <v>#VALUE!</v>
      </c>
      <c r="AA338" s="19" t="e">
        <f t="shared" si="109"/>
        <v>#VALUE!</v>
      </c>
      <c r="AB338" s="22" t="e">
        <f t="shared" si="110"/>
        <v>#VALUE!</v>
      </c>
      <c r="AC338" s="23" t="e">
        <v>#VALUE!</v>
      </c>
      <c r="AD338" s="23" t="e">
        <f t="shared" si="111"/>
        <v>#VALUE!</v>
      </c>
      <c r="AE338" s="24" t="e">
        <f t="shared" si="112"/>
        <v>#VALUE!</v>
      </c>
      <c r="AF338" s="24">
        <v>106.35</v>
      </c>
      <c r="AG338" s="24" t="e">
        <f t="shared" si="113"/>
        <v>#VALUE!</v>
      </c>
      <c r="AH338" s="24" t="e">
        <f t="shared" si="114"/>
        <v>#VALUE!</v>
      </c>
      <c r="AI338" s="25" t="e">
        <f t="shared" si="115"/>
        <v>#VALUE!</v>
      </c>
      <c r="AJ338" s="25" t="e">
        <f t="shared" si="116"/>
        <v>#VALUE!</v>
      </c>
      <c r="AK338" s="25" t="e">
        <f t="shared" si="117"/>
        <v>#VALUE!</v>
      </c>
      <c r="AL338" s="12">
        <v>21.656472629637175</v>
      </c>
      <c r="AM338" s="12">
        <v>0</v>
      </c>
      <c r="AN338" s="26">
        <v>3.2766000000000002</v>
      </c>
      <c r="AO338" s="125">
        <f t="shared" si="118"/>
        <v>5.0578467479559221E-2</v>
      </c>
      <c r="AP338" s="126"/>
      <c r="AQ338" s="16">
        <v>0</v>
      </c>
      <c r="AT338" s="28">
        <v>0</v>
      </c>
      <c r="AU338" s="28">
        <v>0</v>
      </c>
      <c r="AW338" s="44" t="e">
        <f t="shared" si="119"/>
        <v>#VALUE!</v>
      </c>
    </row>
    <row r="339" spans="1:49" s="28" customFormat="1" hidden="1" x14ac:dyDescent="0.2">
      <c r="A339" s="16">
        <f>ROW()</f>
        <v>339</v>
      </c>
      <c r="B339" s="16" t="s">
        <v>337</v>
      </c>
      <c r="C339" s="16">
        <v>0</v>
      </c>
      <c r="D339" s="122">
        <v>1.2241691345258072</v>
      </c>
      <c r="E339" s="123">
        <v>6.3480091782703849E-2</v>
      </c>
      <c r="F339" s="122">
        <f t="shared" si="100"/>
        <v>1.2876492263085111</v>
      </c>
      <c r="G339" s="122"/>
      <c r="H339" s="101" t="s">
        <v>4</v>
      </c>
      <c r="I339" s="16">
        <v>1</v>
      </c>
      <c r="J339" s="16" t="s">
        <v>170</v>
      </c>
      <c r="K339" s="124">
        <v>42412</v>
      </c>
      <c r="L339" s="16" t="s">
        <v>64</v>
      </c>
      <c r="M339" s="16" t="s">
        <v>61</v>
      </c>
      <c r="N339" s="16" t="s">
        <v>73</v>
      </c>
      <c r="O339" s="16" t="s">
        <v>66</v>
      </c>
      <c r="P339" s="19" t="str">
        <f t="shared" si="101"/>
        <v>CB1 Moka</v>
      </c>
      <c r="Q339" s="20">
        <f t="shared" si="102"/>
        <v>128.76492263085112</v>
      </c>
      <c r="R339" s="19">
        <v>122.6</v>
      </c>
      <c r="S339" s="19">
        <v>-18</v>
      </c>
      <c r="T339" s="19">
        <f t="shared" si="103"/>
        <v>104.6</v>
      </c>
      <c r="U339" s="22" t="e">
        <f t="shared" si="104"/>
        <v>#VALUE!</v>
      </c>
      <c r="V339" s="22" t="str">
        <f t="shared" si="105"/>
        <v>NY</v>
      </c>
      <c r="W339" s="22" t="e">
        <f t="shared" si="106"/>
        <v>#VALUE!</v>
      </c>
      <c r="X339" s="19" t="str">
        <f t="shared" si="107"/>
        <v>CB1MokaGS.7098</v>
      </c>
      <c r="Y339" s="19" t="str">
        <f t="shared" si="108"/>
        <v>GS.7098</v>
      </c>
      <c r="Z339" s="19" t="e">
        <v>#VALUE!</v>
      </c>
      <c r="AA339" s="19" t="e">
        <f t="shared" si="109"/>
        <v>#VALUE!</v>
      </c>
      <c r="AB339" s="22" t="e">
        <f t="shared" si="110"/>
        <v>#VALUE!</v>
      </c>
      <c r="AC339" s="23" t="e">
        <v>#VALUE!</v>
      </c>
      <c r="AD339" s="23" t="e">
        <f t="shared" si="111"/>
        <v>#VALUE!</v>
      </c>
      <c r="AE339" s="24" t="e">
        <f t="shared" si="112"/>
        <v>#VALUE!</v>
      </c>
      <c r="AF339" s="24">
        <v>106.35</v>
      </c>
      <c r="AG339" s="24" t="e">
        <f t="shared" si="113"/>
        <v>#VALUE!</v>
      </c>
      <c r="AH339" s="24" t="e">
        <f t="shared" si="114"/>
        <v>#VALUE!</v>
      </c>
      <c r="AI339" s="25" t="e">
        <f t="shared" si="115"/>
        <v>#VALUE!</v>
      </c>
      <c r="AJ339" s="25" t="e">
        <f t="shared" si="116"/>
        <v>#VALUE!</v>
      </c>
      <c r="AK339" s="25" t="e">
        <f t="shared" si="117"/>
        <v>#VALUE!</v>
      </c>
      <c r="AL339" s="12">
        <v>26.797071936739673</v>
      </c>
      <c r="AM339" s="12">
        <v>0</v>
      </c>
      <c r="AN339" s="26">
        <v>3.2766000000000002</v>
      </c>
      <c r="AO339" s="125">
        <f t="shared" si="118"/>
        <v>6.2584283908034735E-2</v>
      </c>
      <c r="AP339" s="126"/>
      <c r="AQ339" s="16">
        <v>0</v>
      </c>
      <c r="AT339" s="28">
        <v>0</v>
      </c>
      <c r="AU339" s="28">
        <v>0</v>
      </c>
      <c r="AW339" s="44" t="e">
        <f t="shared" si="119"/>
        <v>#VALUE!</v>
      </c>
    </row>
    <row r="340" spans="1:49" s="28" customFormat="1" hidden="1" x14ac:dyDescent="0.2">
      <c r="A340" s="16">
        <f>ROW()</f>
        <v>340</v>
      </c>
      <c r="B340" s="16" t="s">
        <v>238</v>
      </c>
      <c r="C340" s="16">
        <v>0</v>
      </c>
      <c r="D340" s="122">
        <v>1.0424280880818546</v>
      </c>
      <c r="E340" s="123">
        <v>6.2325305531468589E-2</v>
      </c>
      <c r="F340" s="122">
        <f t="shared" si="100"/>
        <v>1.1047533936133231</v>
      </c>
      <c r="G340" s="122"/>
      <c r="H340" s="101" t="s">
        <v>4</v>
      </c>
      <c r="I340" s="16">
        <v>1</v>
      </c>
      <c r="J340" s="16" t="s">
        <v>192</v>
      </c>
      <c r="K340" s="124">
        <v>42426</v>
      </c>
      <c r="L340" s="16" t="s">
        <v>64</v>
      </c>
      <c r="M340" s="16" t="s">
        <v>61</v>
      </c>
      <c r="N340" s="16" t="s">
        <v>73</v>
      </c>
      <c r="O340" s="16" t="s">
        <v>66</v>
      </c>
      <c r="P340" s="19" t="str">
        <f t="shared" si="101"/>
        <v>CB1 Moka</v>
      </c>
      <c r="Q340" s="20">
        <f t="shared" si="102"/>
        <v>110.47533936133232</v>
      </c>
      <c r="R340" s="19">
        <v>122.6</v>
      </c>
      <c r="S340" s="19">
        <v>-18</v>
      </c>
      <c r="T340" s="19">
        <f t="shared" si="103"/>
        <v>104.6</v>
      </c>
      <c r="U340" s="22" t="e">
        <f t="shared" si="104"/>
        <v>#VALUE!</v>
      </c>
      <c r="V340" s="22" t="str">
        <f t="shared" si="105"/>
        <v>NY</v>
      </c>
      <c r="W340" s="22" t="e">
        <f t="shared" si="106"/>
        <v>#VALUE!</v>
      </c>
      <c r="X340" s="19" t="str">
        <f t="shared" si="107"/>
        <v>CB1MokaGS.7100</v>
      </c>
      <c r="Y340" s="19" t="str">
        <f t="shared" si="108"/>
        <v>GS.7100</v>
      </c>
      <c r="Z340" s="19" t="e">
        <v>#VALUE!</v>
      </c>
      <c r="AA340" s="19" t="e">
        <f t="shared" si="109"/>
        <v>#VALUE!</v>
      </c>
      <c r="AB340" s="22" t="e">
        <f t="shared" si="110"/>
        <v>#VALUE!</v>
      </c>
      <c r="AC340" s="23" t="e">
        <v>#VALUE!</v>
      </c>
      <c r="AD340" s="23" t="e">
        <f t="shared" si="111"/>
        <v>#VALUE!</v>
      </c>
      <c r="AE340" s="24" t="e">
        <f t="shared" si="112"/>
        <v>#VALUE!</v>
      </c>
      <c r="AF340" s="24">
        <v>106.35</v>
      </c>
      <c r="AG340" s="24" t="e">
        <f t="shared" si="113"/>
        <v>#VALUE!</v>
      </c>
      <c r="AH340" s="24" t="e">
        <f t="shared" si="114"/>
        <v>#VALUE!</v>
      </c>
      <c r="AI340" s="25" t="e">
        <f t="shared" si="115"/>
        <v>#VALUE!</v>
      </c>
      <c r="AJ340" s="25" t="e">
        <f t="shared" si="116"/>
        <v>#VALUE!</v>
      </c>
      <c r="AK340" s="25" t="e">
        <f t="shared" si="117"/>
        <v>#VALUE!</v>
      </c>
      <c r="AL340" s="12">
        <v>26.309598000000005</v>
      </c>
      <c r="AM340" s="12">
        <v>0</v>
      </c>
      <c r="AN340" s="26">
        <v>3.2766000000000002</v>
      </c>
      <c r="AO340" s="125">
        <f t="shared" si="118"/>
        <v>6.1445793578691919E-2</v>
      </c>
      <c r="AP340" s="126"/>
      <c r="AQ340" s="16">
        <v>0</v>
      </c>
      <c r="AT340" s="28">
        <v>0</v>
      </c>
      <c r="AU340" s="28">
        <v>0</v>
      </c>
      <c r="AW340" s="44" t="e">
        <f t="shared" si="119"/>
        <v>#VALUE!</v>
      </c>
    </row>
    <row r="341" spans="1:49" s="28" customFormat="1" hidden="1" x14ac:dyDescent="0.2">
      <c r="A341" s="16">
        <f>ROW()</f>
        <v>341</v>
      </c>
      <c r="B341" s="16" t="s">
        <v>338</v>
      </c>
      <c r="C341" s="16">
        <v>0</v>
      </c>
      <c r="D341" s="122">
        <v>0.96637493247748241</v>
      </c>
      <c r="E341" s="123">
        <v>5.5191542975405787E-2</v>
      </c>
      <c r="F341" s="122">
        <f t="shared" si="100"/>
        <v>1.0215664754528881</v>
      </c>
      <c r="G341" s="122"/>
      <c r="H341" s="101" t="s">
        <v>4</v>
      </c>
      <c r="I341" s="16">
        <v>1</v>
      </c>
      <c r="J341" s="16" t="s">
        <v>170</v>
      </c>
      <c r="K341" s="124">
        <v>42443</v>
      </c>
      <c r="L341" s="16" t="s">
        <v>64</v>
      </c>
      <c r="M341" s="16" t="s">
        <v>61</v>
      </c>
      <c r="N341" s="16" t="s">
        <v>73</v>
      </c>
      <c r="O341" s="16" t="s">
        <v>66</v>
      </c>
      <c r="P341" s="19" t="str">
        <f t="shared" si="101"/>
        <v>CB1 Moka</v>
      </c>
      <c r="Q341" s="20">
        <f t="shared" si="102"/>
        <v>102.15664754528882</v>
      </c>
      <c r="R341" s="19">
        <v>122.6</v>
      </c>
      <c r="S341" s="19">
        <v>-18</v>
      </c>
      <c r="T341" s="19">
        <f t="shared" si="103"/>
        <v>104.6</v>
      </c>
      <c r="U341" s="22" t="e">
        <f t="shared" si="104"/>
        <v>#VALUE!</v>
      </c>
      <c r="V341" s="22" t="str">
        <f t="shared" si="105"/>
        <v>NY</v>
      </c>
      <c r="W341" s="22" t="e">
        <f t="shared" si="106"/>
        <v>#VALUE!</v>
      </c>
      <c r="X341" s="19" t="str">
        <f t="shared" si="107"/>
        <v>CB1MokaGS.7114</v>
      </c>
      <c r="Y341" s="19" t="str">
        <f t="shared" si="108"/>
        <v>GS.7114</v>
      </c>
      <c r="Z341" s="19" t="e">
        <v>#VALUE!</v>
      </c>
      <c r="AA341" s="19" t="e">
        <f t="shared" si="109"/>
        <v>#VALUE!</v>
      </c>
      <c r="AB341" s="22" t="e">
        <f t="shared" si="110"/>
        <v>#VALUE!</v>
      </c>
      <c r="AC341" s="23" t="e">
        <v>#VALUE!</v>
      </c>
      <c r="AD341" s="23" t="e">
        <f t="shared" si="111"/>
        <v>#VALUE!</v>
      </c>
      <c r="AE341" s="24" t="e">
        <f t="shared" si="112"/>
        <v>#VALUE!</v>
      </c>
      <c r="AF341" s="24">
        <v>106.35</v>
      </c>
      <c r="AG341" s="24" t="e">
        <f t="shared" si="113"/>
        <v>#VALUE!</v>
      </c>
      <c r="AH341" s="24" t="e">
        <f t="shared" si="114"/>
        <v>#VALUE!</v>
      </c>
      <c r="AI341" s="25" t="e">
        <f t="shared" si="115"/>
        <v>#VALUE!</v>
      </c>
      <c r="AJ341" s="25" t="e">
        <f t="shared" si="116"/>
        <v>#VALUE!</v>
      </c>
      <c r="AK341" s="25" t="e">
        <f t="shared" si="117"/>
        <v>#VALUE!</v>
      </c>
      <c r="AL341" s="12">
        <v>23.298198000000003</v>
      </c>
      <c r="AM341" s="12">
        <v>0</v>
      </c>
      <c r="AN341" s="26">
        <v>3.2766000000000002</v>
      </c>
      <c r="AO341" s="125">
        <f t="shared" si="118"/>
        <v>5.4412700074835528E-2</v>
      </c>
      <c r="AP341" s="126"/>
      <c r="AQ341" s="16">
        <v>0</v>
      </c>
      <c r="AT341" s="28">
        <v>0</v>
      </c>
      <c r="AU341" s="28">
        <v>0</v>
      </c>
      <c r="AW341" s="44" t="e">
        <f t="shared" si="119"/>
        <v>#VALUE!</v>
      </c>
    </row>
    <row r="342" spans="1:49" s="28" customFormat="1" hidden="1" x14ac:dyDescent="0.2">
      <c r="A342" s="16">
        <f>ROW()</f>
        <v>342</v>
      </c>
      <c r="B342" s="16" t="s">
        <v>339</v>
      </c>
      <c r="C342" s="16">
        <v>0</v>
      </c>
      <c r="D342" s="122">
        <v>1.1659135181639331</v>
      </c>
      <c r="E342" s="123">
        <v>5.5230296036502036E-2</v>
      </c>
      <c r="F342" s="122">
        <f t="shared" si="100"/>
        <v>1.2211438142004352</v>
      </c>
      <c r="G342" s="122"/>
      <c r="H342" s="101" t="s">
        <v>4</v>
      </c>
      <c r="I342" s="16">
        <v>1</v>
      </c>
      <c r="J342" s="16" t="s">
        <v>170</v>
      </c>
      <c r="K342" s="124">
        <v>42445</v>
      </c>
      <c r="L342" s="16" t="s">
        <v>64</v>
      </c>
      <c r="M342" s="16" t="s">
        <v>61</v>
      </c>
      <c r="N342" s="16" t="s">
        <v>73</v>
      </c>
      <c r="O342" s="16" t="s">
        <v>66</v>
      </c>
      <c r="P342" s="19" t="str">
        <f t="shared" si="101"/>
        <v>CB1 Moka</v>
      </c>
      <c r="Q342" s="20">
        <f t="shared" si="102"/>
        <v>122.11438142004351</v>
      </c>
      <c r="R342" s="19">
        <v>122.6</v>
      </c>
      <c r="S342" s="19">
        <v>-18</v>
      </c>
      <c r="T342" s="19">
        <f t="shared" si="103"/>
        <v>104.6</v>
      </c>
      <c r="U342" s="22" t="e">
        <f t="shared" si="104"/>
        <v>#VALUE!</v>
      </c>
      <c r="V342" s="22" t="str">
        <f t="shared" si="105"/>
        <v>NY</v>
      </c>
      <c r="W342" s="22" t="e">
        <f t="shared" si="106"/>
        <v>#VALUE!</v>
      </c>
      <c r="X342" s="19" t="str">
        <f t="shared" si="107"/>
        <v>CB1MokaGS.7131</v>
      </c>
      <c r="Y342" s="19" t="str">
        <f t="shared" si="108"/>
        <v>GS.7131</v>
      </c>
      <c r="Z342" s="19" t="e">
        <v>#VALUE!</v>
      </c>
      <c r="AA342" s="19" t="e">
        <f t="shared" si="109"/>
        <v>#VALUE!</v>
      </c>
      <c r="AB342" s="22" t="e">
        <f t="shared" si="110"/>
        <v>#VALUE!</v>
      </c>
      <c r="AC342" s="23" t="e">
        <v>#VALUE!</v>
      </c>
      <c r="AD342" s="23" t="e">
        <f t="shared" si="111"/>
        <v>#VALUE!</v>
      </c>
      <c r="AE342" s="24" t="e">
        <f t="shared" si="112"/>
        <v>#VALUE!</v>
      </c>
      <c r="AF342" s="24">
        <v>106.35</v>
      </c>
      <c r="AG342" s="24" t="e">
        <f t="shared" si="113"/>
        <v>#VALUE!</v>
      </c>
      <c r="AH342" s="24" t="e">
        <f t="shared" si="114"/>
        <v>#VALUE!</v>
      </c>
      <c r="AI342" s="25" t="e">
        <f t="shared" si="115"/>
        <v>#VALUE!</v>
      </c>
      <c r="AJ342" s="25" t="e">
        <f t="shared" si="116"/>
        <v>#VALUE!</v>
      </c>
      <c r="AK342" s="25" t="e">
        <f t="shared" si="117"/>
        <v>#VALUE!</v>
      </c>
      <c r="AL342" s="12">
        <v>23.314556964469055</v>
      </c>
      <c r="AM342" s="12">
        <v>0</v>
      </c>
      <c r="AN342" s="26">
        <v>3.2766000000000002</v>
      </c>
      <c r="AO342" s="125">
        <f t="shared" si="118"/>
        <v>5.4450906266884765E-2</v>
      </c>
      <c r="AP342" s="126"/>
      <c r="AQ342" s="16">
        <v>0</v>
      </c>
      <c r="AT342" s="28">
        <v>0</v>
      </c>
      <c r="AU342" s="28">
        <v>0</v>
      </c>
      <c r="AW342" s="44" t="e">
        <f t="shared" si="119"/>
        <v>#VALUE!</v>
      </c>
    </row>
    <row r="343" spans="1:49" s="28" customFormat="1" hidden="1" x14ac:dyDescent="0.2">
      <c r="A343" s="16">
        <f>ROW()</f>
        <v>343</v>
      </c>
      <c r="B343" s="16" t="s">
        <v>340</v>
      </c>
      <c r="C343" s="16">
        <v>0</v>
      </c>
      <c r="D343" s="122">
        <v>1.0412384288582959</v>
      </c>
      <c r="E343" s="123">
        <v>5.5191542975405787E-2</v>
      </c>
      <c r="F343" s="122">
        <f t="shared" si="100"/>
        <v>1.0964299718337016</v>
      </c>
      <c r="G343" s="122"/>
      <c r="H343" s="101" t="s">
        <v>4</v>
      </c>
      <c r="I343" s="16">
        <v>1</v>
      </c>
      <c r="J343" s="16" t="s">
        <v>170</v>
      </c>
      <c r="K343" s="124">
        <v>42444</v>
      </c>
      <c r="L343" s="16" t="s">
        <v>64</v>
      </c>
      <c r="M343" s="16" t="s">
        <v>61</v>
      </c>
      <c r="N343" s="16" t="s">
        <v>73</v>
      </c>
      <c r="O343" s="16" t="s">
        <v>66</v>
      </c>
      <c r="P343" s="19" t="str">
        <f t="shared" si="101"/>
        <v>CB1 Moka</v>
      </c>
      <c r="Q343" s="20">
        <f t="shared" si="102"/>
        <v>109.64299718337016</v>
      </c>
      <c r="R343" s="19">
        <v>122.6</v>
      </c>
      <c r="S343" s="19">
        <v>-18</v>
      </c>
      <c r="T343" s="19">
        <f t="shared" si="103"/>
        <v>104.6</v>
      </c>
      <c r="U343" s="22" t="e">
        <f t="shared" si="104"/>
        <v>#VALUE!</v>
      </c>
      <c r="V343" s="22" t="str">
        <f t="shared" si="105"/>
        <v>NY</v>
      </c>
      <c r="W343" s="22" t="e">
        <f t="shared" si="106"/>
        <v>#VALUE!</v>
      </c>
      <c r="X343" s="19" t="str">
        <f t="shared" si="107"/>
        <v>CB1MokaGS.7132</v>
      </c>
      <c r="Y343" s="19" t="str">
        <f t="shared" si="108"/>
        <v>GS.7132</v>
      </c>
      <c r="Z343" s="19" t="e">
        <v>#VALUE!</v>
      </c>
      <c r="AA343" s="19" t="e">
        <f t="shared" si="109"/>
        <v>#VALUE!</v>
      </c>
      <c r="AB343" s="22" t="e">
        <f t="shared" si="110"/>
        <v>#VALUE!</v>
      </c>
      <c r="AC343" s="23" t="e">
        <v>#VALUE!</v>
      </c>
      <c r="AD343" s="23" t="e">
        <f t="shared" si="111"/>
        <v>#VALUE!</v>
      </c>
      <c r="AE343" s="24" t="e">
        <f t="shared" si="112"/>
        <v>#VALUE!</v>
      </c>
      <c r="AF343" s="24">
        <v>106.35</v>
      </c>
      <c r="AG343" s="24" t="e">
        <f t="shared" si="113"/>
        <v>#VALUE!</v>
      </c>
      <c r="AH343" s="24" t="e">
        <f t="shared" si="114"/>
        <v>#VALUE!</v>
      </c>
      <c r="AI343" s="25" t="e">
        <f t="shared" si="115"/>
        <v>#VALUE!</v>
      </c>
      <c r="AJ343" s="25" t="e">
        <f t="shared" si="116"/>
        <v>#VALUE!</v>
      </c>
      <c r="AK343" s="25" t="e">
        <f t="shared" si="117"/>
        <v>#VALUE!</v>
      </c>
      <c r="AL343" s="12">
        <v>23.298198000000003</v>
      </c>
      <c r="AM343" s="12">
        <v>0</v>
      </c>
      <c r="AN343" s="26">
        <v>3.2766000000000002</v>
      </c>
      <c r="AO343" s="125">
        <f t="shared" si="118"/>
        <v>5.4412700074835528E-2</v>
      </c>
      <c r="AP343" s="126"/>
      <c r="AQ343" s="16">
        <v>0</v>
      </c>
      <c r="AT343" s="28">
        <v>0</v>
      </c>
      <c r="AU343" s="28">
        <v>0</v>
      </c>
      <c r="AW343" s="44" t="e">
        <f t="shared" si="119"/>
        <v>#VALUE!</v>
      </c>
    </row>
    <row r="344" spans="1:49" s="28" customFormat="1" hidden="1" x14ac:dyDescent="0.2">
      <c r="A344" s="16">
        <f>ROW()</f>
        <v>344</v>
      </c>
      <c r="B344" s="16" t="s">
        <v>341</v>
      </c>
      <c r="C344" s="16">
        <v>0</v>
      </c>
      <c r="D344" s="122">
        <v>1.0075145995498902</v>
      </c>
      <c r="E344" s="123">
        <v>5.5084316864569091E-2</v>
      </c>
      <c r="F344" s="122">
        <f t="shared" si="100"/>
        <v>1.0625989164144594</v>
      </c>
      <c r="G344" s="122"/>
      <c r="H344" s="101" t="s">
        <v>4</v>
      </c>
      <c r="I344" s="16">
        <v>1</v>
      </c>
      <c r="J344" s="16" t="s">
        <v>170</v>
      </c>
      <c r="K344" s="124">
        <v>42437</v>
      </c>
      <c r="L344" s="16" t="s">
        <v>64</v>
      </c>
      <c r="M344" s="16" t="s">
        <v>61</v>
      </c>
      <c r="N344" s="16" t="s">
        <v>73</v>
      </c>
      <c r="O344" s="16" t="s">
        <v>66</v>
      </c>
      <c r="P344" s="19" t="str">
        <f t="shared" si="101"/>
        <v>CB1 Moka</v>
      </c>
      <c r="Q344" s="20">
        <f t="shared" si="102"/>
        <v>106.25989164144593</v>
      </c>
      <c r="R344" s="19">
        <v>122.6</v>
      </c>
      <c r="S344" s="19">
        <v>-18</v>
      </c>
      <c r="T344" s="19">
        <f t="shared" si="103"/>
        <v>104.6</v>
      </c>
      <c r="U344" s="22" t="e">
        <f t="shared" si="104"/>
        <v>#VALUE!</v>
      </c>
      <c r="V344" s="22" t="str">
        <f t="shared" si="105"/>
        <v>NY</v>
      </c>
      <c r="W344" s="22" t="e">
        <f t="shared" si="106"/>
        <v>#VALUE!</v>
      </c>
      <c r="X344" s="19" t="str">
        <f t="shared" si="107"/>
        <v>CB1MokaGS.7149</v>
      </c>
      <c r="Y344" s="19" t="str">
        <f t="shared" si="108"/>
        <v>GS.7149</v>
      </c>
      <c r="Z344" s="19" t="e">
        <v>#VALUE!</v>
      </c>
      <c r="AA344" s="19" t="e">
        <f t="shared" si="109"/>
        <v>#VALUE!</v>
      </c>
      <c r="AB344" s="22" t="e">
        <f t="shared" si="110"/>
        <v>#VALUE!</v>
      </c>
      <c r="AC344" s="23" t="e">
        <v>#VALUE!</v>
      </c>
      <c r="AD344" s="23" t="e">
        <f t="shared" si="111"/>
        <v>#VALUE!</v>
      </c>
      <c r="AE344" s="24" t="e">
        <f t="shared" si="112"/>
        <v>#VALUE!</v>
      </c>
      <c r="AF344" s="24">
        <v>106.35</v>
      </c>
      <c r="AG344" s="24" t="e">
        <f t="shared" si="113"/>
        <v>#VALUE!</v>
      </c>
      <c r="AH344" s="24" t="e">
        <f t="shared" si="114"/>
        <v>#VALUE!</v>
      </c>
      <c r="AI344" s="25" t="e">
        <f t="shared" si="115"/>
        <v>#VALUE!</v>
      </c>
      <c r="AJ344" s="25" t="e">
        <f t="shared" si="116"/>
        <v>#VALUE!</v>
      </c>
      <c r="AK344" s="25" t="e">
        <f t="shared" si="117"/>
        <v>#VALUE!</v>
      </c>
      <c r="AL344" s="12">
        <v>23.252934268885323</v>
      </c>
      <c r="AM344" s="12">
        <v>0</v>
      </c>
      <c r="AN344" s="26">
        <v>3.2766000000000002</v>
      </c>
      <c r="AO344" s="125">
        <f t="shared" si="118"/>
        <v>5.4306987099719976E-2</v>
      </c>
      <c r="AP344" s="126"/>
      <c r="AQ344" s="16">
        <v>0</v>
      </c>
      <c r="AT344" s="28">
        <v>0</v>
      </c>
      <c r="AU344" s="28">
        <v>0</v>
      </c>
      <c r="AW344" s="44" t="e">
        <f t="shared" si="119"/>
        <v>#VALUE!</v>
      </c>
    </row>
    <row r="345" spans="1:49" s="28" customFormat="1" hidden="1" x14ac:dyDescent="0.2">
      <c r="A345" s="16">
        <f>ROW()</f>
        <v>345</v>
      </c>
      <c r="B345" s="16" t="s">
        <v>342</v>
      </c>
      <c r="C345" s="16">
        <v>0</v>
      </c>
      <c r="D345" s="122">
        <v>1.2448278160711881</v>
      </c>
      <c r="E345" s="123">
        <v>3.1602568123358155E-2</v>
      </c>
      <c r="F345" s="122">
        <f t="shared" si="100"/>
        <v>1.2764303841945464</v>
      </c>
      <c r="G345" s="122"/>
      <c r="H345" s="101" t="s">
        <v>4</v>
      </c>
      <c r="I345" s="16">
        <v>1</v>
      </c>
      <c r="J345" s="16" t="s">
        <v>192</v>
      </c>
      <c r="K345" s="124">
        <v>42494</v>
      </c>
      <c r="L345" s="16" t="s">
        <v>64</v>
      </c>
      <c r="M345" s="16" t="s">
        <v>61</v>
      </c>
      <c r="N345" s="16" t="s">
        <v>73</v>
      </c>
      <c r="O345" s="16" t="s">
        <v>66</v>
      </c>
      <c r="P345" s="19" t="str">
        <f t="shared" si="101"/>
        <v>CB1 Moka</v>
      </c>
      <c r="Q345" s="20">
        <f t="shared" si="102"/>
        <v>127.64303841945464</v>
      </c>
      <c r="R345" s="19">
        <v>122.6</v>
      </c>
      <c r="S345" s="19">
        <v>-18</v>
      </c>
      <c r="T345" s="19">
        <f t="shared" si="103"/>
        <v>104.6</v>
      </c>
      <c r="U345" s="22" t="e">
        <f t="shared" si="104"/>
        <v>#VALUE!</v>
      </c>
      <c r="V345" s="22" t="str">
        <f t="shared" si="105"/>
        <v>NY</v>
      </c>
      <c r="W345" s="22" t="e">
        <f t="shared" si="106"/>
        <v>#VALUE!</v>
      </c>
      <c r="X345" s="19" t="str">
        <f t="shared" si="107"/>
        <v>CB1MokaGS.7328</v>
      </c>
      <c r="Y345" s="19" t="str">
        <f t="shared" si="108"/>
        <v>GS.7328</v>
      </c>
      <c r="Z345" s="19" t="e">
        <v>#VALUE!</v>
      </c>
      <c r="AA345" s="19" t="e">
        <f t="shared" si="109"/>
        <v>#VALUE!</v>
      </c>
      <c r="AB345" s="22" t="e">
        <f t="shared" si="110"/>
        <v>#VALUE!</v>
      </c>
      <c r="AC345" s="23" t="e">
        <v>#VALUE!</v>
      </c>
      <c r="AD345" s="23" t="e">
        <f t="shared" si="111"/>
        <v>#VALUE!</v>
      </c>
      <c r="AE345" s="24" t="e">
        <f t="shared" si="112"/>
        <v>#VALUE!</v>
      </c>
      <c r="AF345" s="24">
        <v>106.35</v>
      </c>
      <c r="AG345" s="24" t="e">
        <f t="shared" si="113"/>
        <v>#VALUE!</v>
      </c>
      <c r="AH345" s="24" t="e">
        <f t="shared" si="114"/>
        <v>#VALUE!</v>
      </c>
      <c r="AI345" s="25" t="e">
        <f t="shared" si="115"/>
        <v>#VALUE!</v>
      </c>
      <c r="AJ345" s="25" t="e">
        <f t="shared" si="116"/>
        <v>#VALUE!</v>
      </c>
      <c r="AK345" s="25" t="e">
        <f t="shared" si="117"/>
        <v>#VALUE!</v>
      </c>
      <c r="AL345" s="12">
        <v>13.340501999999997</v>
      </c>
      <c r="AM345" s="12">
        <v>0</v>
      </c>
      <c r="AN345" s="26">
        <v>3.2766000000000002</v>
      </c>
      <c r="AO345" s="125">
        <f t="shared" si="118"/>
        <v>3.1156604222083759E-2</v>
      </c>
      <c r="AP345" s="126"/>
      <c r="AQ345" s="16">
        <v>0</v>
      </c>
      <c r="AT345" s="28">
        <v>0</v>
      </c>
      <c r="AU345" s="28">
        <v>0</v>
      </c>
      <c r="AW345" s="44" t="e">
        <f t="shared" si="119"/>
        <v>#VALUE!</v>
      </c>
    </row>
    <row r="346" spans="1:49" s="28" customFormat="1" hidden="1" x14ac:dyDescent="0.2">
      <c r="A346" s="16">
        <f>ROW()</f>
        <v>346</v>
      </c>
      <c r="B346" s="16" t="s">
        <v>315</v>
      </c>
      <c r="C346" s="16">
        <v>0</v>
      </c>
      <c r="D346" s="122">
        <v>1.3606109364567192</v>
      </c>
      <c r="E346" s="123">
        <v>6.417105347696947E-2</v>
      </c>
      <c r="F346" s="122">
        <f t="shared" si="100"/>
        <v>1.4247819899336887</v>
      </c>
      <c r="G346" s="122"/>
      <c r="H346" s="101" t="s">
        <v>4</v>
      </c>
      <c r="I346" s="16">
        <v>1</v>
      </c>
      <c r="J346" s="16" t="s">
        <v>225</v>
      </c>
      <c r="K346" s="124">
        <v>42604</v>
      </c>
      <c r="L346" s="16" t="s">
        <v>56</v>
      </c>
      <c r="M346" s="16" t="s">
        <v>171</v>
      </c>
      <c r="N346" s="16" t="s">
        <v>73</v>
      </c>
      <c r="O346" s="16" t="s">
        <v>66</v>
      </c>
      <c r="P346" s="19" t="str">
        <f t="shared" si="101"/>
        <v>CB1 Moka</v>
      </c>
      <c r="Q346" s="20">
        <f t="shared" si="102"/>
        <v>142.47819899336886</v>
      </c>
      <c r="R346" s="19">
        <v>122.6</v>
      </c>
      <c r="S346" s="19" t="e">
        <v>#N/A</v>
      </c>
      <c r="T346" s="19" t="e">
        <f t="shared" si="103"/>
        <v>#N/A</v>
      </c>
      <c r="U346" s="22" t="e">
        <f t="shared" si="104"/>
        <v>#N/A</v>
      </c>
      <c r="V346" s="22" t="str">
        <f t="shared" si="105"/>
        <v>NY</v>
      </c>
      <c r="W346" s="22" t="e">
        <f t="shared" si="106"/>
        <v>#VALUE!</v>
      </c>
      <c r="X346" s="19" t="str">
        <f t="shared" si="107"/>
        <v>CB1MokaGS.7696</v>
      </c>
      <c r="Y346" s="19" t="str">
        <f t="shared" si="108"/>
        <v>GS.7696</v>
      </c>
      <c r="Z346" s="19" t="e">
        <v>#VALUE!</v>
      </c>
      <c r="AA346" s="19" t="e">
        <f t="shared" si="109"/>
        <v>#VALUE!</v>
      </c>
      <c r="AB346" s="22" t="e">
        <f t="shared" si="110"/>
        <v>#N/A</v>
      </c>
      <c r="AC346" s="23" t="e">
        <v>#VALUE!</v>
      </c>
      <c r="AD346" s="23" t="e">
        <f t="shared" si="111"/>
        <v>#VALUE!</v>
      </c>
      <c r="AE346" s="24" t="e">
        <f t="shared" si="112"/>
        <v>#N/A</v>
      </c>
      <c r="AF346" s="24" t="e">
        <v>#N/A</v>
      </c>
      <c r="AG346" s="24" t="e">
        <f t="shared" si="113"/>
        <v>#N/A</v>
      </c>
      <c r="AH346" s="24" t="e">
        <f t="shared" si="114"/>
        <v>#N/A</v>
      </c>
      <c r="AI346" s="25" t="e">
        <f t="shared" si="115"/>
        <v>#VALUE!</v>
      </c>
      <c r="AJ346" s="25" t="e">
        <f t="shared" si="116"/>
        <v>#VALUE!</v>
      </c>
      <c r="AK346" s="25" t="e">
        <f t="shared" si="117"/>
        <v>#VALUE!</v>
      </c>
      <c r="AL346" s="12">
        <v>27.088750000000008</v>
      </c>
      <c r="AM346" s="12">
        <v>0</v>
      </c>
      <c r="AN346" s="26">
        <v>3.2766000000000002</v>
      </c>
      <c r="AO346" s="125">
        <f t="shared" si="118"/>
        <v>6.3265495003184388E-2</v>
      </c>
      <c r="AP346" s="126"/>
      <c r="AQ346" s="16">
        <v>0</v>
      </c>
      <c r="AT346" s="28">
        <v>0</v>
      </c>
      <c r="AU346" s="28">
        <v>0</v>
      </c>
      <c r="AW346" s="44" t="e">
        <f t="shared" si="119"/>
        <v>#VALUE!</v>
      </c>
    </row>
    <row r="347" spans="1:49" s="28" customFormat="1" hidden="1" x14ac:dyDescent="0.2">
      <c r="A347" s="16">
        <f>ROW()</f>
        <v>347</v>
      </c>
      <c r="B347" s="16" t="s">
        <v>239</v>
      </c>
      <c r="C347" s="16">
        <v>284</v>
      </c>
      <c r="D347" s="122">
        <v>1.3591811286480426</v>
      </c>
      <c r="E347" s="123">
        <v>6.1193480205181811E-2</v>
      </c>
      <c r="F347" s="122">
        <f t="shared" si="100"/>
        <v>1.4203746088532245</v>
      </c>
      <c r="G347" s="122"/>
      <c r="H347" s="101" t="s">
        <v>4</v>
      </c>
      <c r="I347" s="16">
        <v>1</v>
      </c>
      <c r="J347" s="16" t="s">
        <v>192</v>
      </c>
      <c r="K347" s="124">
        <v>42614</v>
      </c>
      <c r="L347" s="16" t="s">
        <v>56</v>
      </c>
      <c r="M347" s="16" t="s">
        <v>171</v>
      </c>
      <c r="N347" s="16" t="s">
        <v>73</v>
      </c>
      <c r="O347" s="16" t="s">
        <v>66</v>
      </c>
      <c r="P347" s="19" t="str">
        <f t="shared" si="101"/>
        <v>CB1 Moka</v>
      </c>
      <c r="Q347" s="20">
        <f t="shared" si="102"/>
        <v>142.03746088532245</v>
      </c>
      <c r="R347" s="19">
        <v>122.6</v>
      </c>
      <c r="S347" s="19" t="e">
        <v>#N/A</v>
      </c>
      <c r="T347" s="19" t="e">
        <f t="shared" si="103"/>
        <v>#N/A</v>
      </c>
      <c r="U347" s="22" t="e">
        <f t="shared" si="104"/>
        <v>#N/A</v>
      </c>
      <c r="V347" s="22" t="str">
        <f t="shared" si="105"/>
        <v>NY</v>
      </c>
      <c r="W347" s="22" t="e">
        <f t="shared" si="106"/>
        <v>#VALUE!</v>
      </c>
      <c r="X347" s="19" t="str">
        <f t="shared" si="107"/>
        <v>CB1MokaGS.7755</v>
      </c>
      <c r="Y347" s="19" t="str">
        <f t="shared" si="108"/>
        <v>GS.7755</v>
      </c>
      <c r="Z347" s="19" t="e">
        <v>#VALUE!</v>
      </c>
      <c r="AA347" s="19" t="e">
        <f t="shared" si="109"/>
        <v>#VALUE!</v>
      </c>
      <c r="AB347" s="22" t="e">
        <f t="shared" si="110"/>
        <v>#N/A</v>
      </c>
      <c r="AC347" s="23" t="e">
        <v>#VALUE!</v>
      </c>
      <c r="AD347" s="23" t="e">
        <f t="shared" si="111"/>
        <v>#VALUE!</v>
      </c>
      <c r="AE347" s="24" t="e">
        <f t="shared" si="112"/>
        <v>#N/A</v>
      </c>
      <c r="AF347" s="24" t="e">
        <v>#N/A</v>
      </c>
      <c r="AG347" s="24" t="e">
        <f t="shared" si="113"/>
        <v>#N/A</v>
      </c>
      <c r="AH347" s="24" t="e">
        <f t="shared" si="114"/>
        <v>#N/A</v>
      </c>
      <c r="AI347" s="25" t="e">
        <f t="shared" si="115"/>
        <v>#VALUE!</v>
      </c>
      <c r="AJ347" s="25" t="e">
        <f t="shared" si="116"/>
        <v>#VALUE!</v>
      </c>
      <c r="AK347" s="25" t="e">
        <f t="shared" si="117"/>
        <v>#VALUE!</v>
      </c>
      <c r="AL347" s="12">
        <v>25.831816638370121</v>
      </c>
      <c r="AM347" s="12">
        <v>0</v>
      </c>
      <c r="AN347" s="26">
        <v>3.2766000000000002</v>
      </c>
      <c r="AO347" s="125">
        <f t="shared" si="118"/>
        <v>6.0329940158109191E-2</v>
      </c>
      <c r="AP347" s="126"/>
      <c r="AQ347" s="16">
        <v>0</v>
      </c>
      <c r="AT347" s="28">
        <v>0</v>
      </c>
      <c r="AU347" s="28">
        <v>0</v>
      </c>
      <c r="AW347" s="44" t="e">
        <f t="shared" si="119"/>
        <v>#VALUE!</v>
      </c>
    </row>
    <row r="348" spans="1:49" s="28" customFormat="1" hidden="1" x14ac:dyDescent="0.2">
      <c r="A348" s="16">
        <f>ROW()</f>
        <v>348</v>
      </c>
      <c r="B348" s="16" t="s">
        <v>343</v>
      </c>
      <c r="C348" s="16">
        <v>0</v>
      </c>
      <c r="D348" s="122">
        <v>1.109617214890074</v>
      </c>
      <c r="E348" s="123">
        <v>4.7875852181054973E-2</v>
      </c>
      <c r="F348" s="122">
        <f t="shared" si="100"/>
        <v>1.157493067071129</v>
      </c>
      <c r="G348" s="122"/>
      <c r="H348" s="101" t="s">
        <v>4</v>
      </c>
      <c r="I348" s="16">
        <v>1</v>
      </c>
      <c r="J348" s="16" t="s">
        <v>170</v>
      </c>
      <c r="K348" s="124">
        <v>42614</v>
      </c>
      <c r="L348" s="16" t="s">
        <v>56</v>
      </c>
      <c r="M348" s="16" t="s">
        <v>171</v>
      </c>
      <c r="N348" s="16" t="s">
        <v>73</v>
      </c>
      <c r="O348" s="16" t="s">
        <v>66</v>
      </c>
      <c r="P348" s="19" t="str">
        <f t="shared" si="101"/>
        <v>CB1 Moka</v>
      </c>
      <c r="Q348" s="20">
        <f t="shared" si="102"/>
        <v>115.74930670711289</v>
      </c>
      <c r="R348" s="19">
        <v>122.6</v>
      </c>
      <c r="S348" s="19" t="e">
        <v>#N/A</v>
      </c>
      <c r="T348" s="19" t="e">
        <f t="shared" si="103"/>
        <v>#N/A</v>
      </c>
      <c r="U348" s="22" t="e">
        <f t="shared" si="104"/>
        <v>#N/A</v>
      </c>
      <c r="V348" s="22" t="str">
        <f t="shared" si="105"/>
        <v>NY</v>
      </c>
      <c r="W348" s="22" t="e">
        <f t="shared" si="106"/>
        <v>#VALUE!</v>
      </c>
      <c r="X348" s="19" t="str">
        <f t="shared" si="107"/>
        <v>CB1MokaGS.7761</v>
      </c>
      <c r="Y348" s="19" t="str">
        <f t="shared" si="108"/>
        <v>GS.7761</v>
      </c>
      <c r="Z348" s="19" t="e">
        <v>#VALUE!</v>
      </c>
      <c r="AA348" s="19" t="e">
        <f t="shared" si="109"/>
        <v>#VALUE!</v>
      </c>
      <c r="AB348" s="22" t="e">
        <f t="shared" si="110"/>
        <v>#N/A</v>
      </c>
      <c r="AC348" s="23" t="e">
        <v>#VALUE!</v>
      </c>
      <c r="AD348" s="23" t="e">
        <f t="shared" si="111"/>
        <v>#VALUE!</v>
      </c>
      <c r="AE348" s="24" t="e">
        <f t="shared" si="112"/>
        <v>#N/A</v>
      </c>
      <c r="AF348" s="24" t="e">
        <v>#N/A</v>
      </c>
      <c r="AG348" s="24" t="e">
        <f t="shared" si="113"/>
        <v>#N/A</v>
      </c>
      <c r="AH348" s="24" t="e">
        <f t="shared" si="114"/>
        <v>#N/A</v>
      </c>
      <c r="AI348" s="25" t="e">
        <f t="shared" si="115"/>
        <v>#VALUE!</v>
      </c>
      <c r="AJ348" s="25" t="e">
        <f t="shared" si="116"/>
        <v>#VALUE!</v>
      </c>
      <c r="AK348" s="25" t="e">
        <f t="shared" si="117"/>
        <v>#VALUE!</v>
      </c>
      <c r="AL348" s="12">
        <v>20.21</v>
      </c>
      <c r="AM348" s="12">
        <v>0</v>
      </c>
      <c r="AN348" s="26">
        <v>3.2766000000000002</v>
      </c>
      <c r="AO348" s="125">
        <f t="shared" si="118"/>
        <v>4.7200245637556412E-2</v>
      </c>
      <c r="AP348" s="126"/>
      <c r="AQ348" s="16">
        <v>0</v>
      </c>
      <c r="AT348" s="28">
        <v>0</v>
      </c>
      <c r="AU348" s="28">
        <v>0</v>
      </c>
      <c r="AW348" s="44" t="e">
        <f t="shared" si="119"/>
        <v>#VALUE!</v>
      </c>
    </row>
    <row r="349" spans="1:49" s="28" customFormat="1" hidden="1" x14ac:dyDescent="0.2">
      <c r="A349" s="16">
        <f>ROW()</f>
        <v>349</v>
      </c>
      <c r="B349" s="16" t="s">
        <v>241</v>
      </c>
      <c r="C349" s="16">
        <v>195</v>
      </c>
      <c r="D349" s="122">
        <v>1.407859889945994</v>
      </c>
      <c r="E349" s="123">
        <v>6.3703971232032724E-2</v>
      </c>
      <c r="F349" s="122">
        <f t="shared" si="100"/>
        <v>1.4715638611780266</v>
      </c>
      <c r="G349" s="122"/>
      <c r="H349" s="101" t="s">
        <v>4</v>
      </c>
      <c r="I349" s="16">
        <v>1</v>
      </c>
      <c r="J349" s="16" t="s">
        <v>225</v>
      </c>
      <c r="K349" s="124">
        <v>42842</v>
      </c>
      <c r="L349" s="16" t="s">
        <v>56</v>
      </c>
      <c r="M349" s="16" t="s">
        <v>171</v>
      </c>
      <c r="N349" s="16" t="s">
        <v>73</v>
      </c>
      <c r="O349" s="16" t="s">
        <v>66</v>
      </c>
      <c r="P349" s="19" t="str">
        <f t="shared" si="101"/>
        <v>CB1 Moka</v>
      </c>
      <c r="Q349" s="20">
        <f t="shared" si="102"/>
        <v>147.15638611780267</v>
      </c>
      <c r="R349" s="19">
        <v>122.6</v>
      </c>
      <c r="S349" s="19" t="e">
        <v>#N/A</v>
      </c>
      <c r="T349" s="19" t="e">
        <f t="shared" si="103"/>
        <v>#N/A</v>
      </c>
      <c r="U349" s="22" t="e">
        <f t="shared" si="104"/>
        <v>#N/A</v>
      </c>
      <c r="V349" s="22" t="str">
        <f t="shared" si="105"/>
        <v>NY</v>
      </c>
      <c r="W349" s="22" t="e">
        <f t="shared" si="106"/>
        <v>#VALUE!</v>
      </c>
      <c r="X349" s="19" t="str">
        <f t="shared" si="107"/>
        <v>CB1MokaGS.7768</v>
      </c>
      <c r="Y349" s="19" t="str">
        <f t="shared" si="108"/>
        <v>GS.7768</v>
      </c>
      <c r="Z349" s="19" t="e">
        <v>#VALUE!</v>
      </c>
      <c r="AA349" s="19" t="e">
        <f t="shared" si="109"/>
        <v>#VALUE!</v>
      </c>
      <c r="AB349" s="22" t="e">
        <f t="shared" si="110"/>
        <v>#N/A</v>
      </c>
      <c r="AC349" s="23" t="e">
        <v>#VALUE!</v>
      </c>
      <c r="AD349" s="23" t="e">
        <f t="shared" si="111"/>
        <v>#VALUE!</v>
      </c>
      <c r="AE349" s="24" t="e">
        <f t="shared" si="112"/>
        <v>#N/A</v>
      </c>
      <c r="AF349" s="24" t="e">
        <v>#N/A</v>
      </c>
      <c r="AG349" s="24" t="e">
        <f t="shared" si="113"/>
        <v>#N/A</v>
      </c>
      <c r="AH349" s="24" t="e">
        <f t="shared" si="114"/>
        <v>#N/A</v>
      </c>
      <c r="AI349" s="25" t="e">
        <f t="shared" si="115"/>
        <v>#VALUE!</v>
      </c>
      <c r="AJ349" s="25" t="e">
        <f t="shared" si="116"/>
        <v>#VALUE!</v>
      </c>
      <c r="AK349" s="25" t="e">
        <f t="shared" si="117"/>
        <v>#VALUE!</v>
      </c>
      <c r="AL349" s="12">
        <v>26.891578947368426</v>
      </c>
      <c r="AM349" s="12">
        <v>0</v>
      </c>
      <c r="AN349" s="26">
        <v>3.2766000000000002</v>
      </c>
      <c r="AO349" s="125">
        <f t="shared" si="118"/>
        <v>6.2805004052327126E-2</v>
      </c>
      <c r="AP349" s="126"/>
      <c r="AQ349" s="16">
        <v>0</v>
      </c>
      <c r="AT349" s="28">
        <v>0</v>
      </c>
      <c r="AU349" s="28">
        <v>0</v>
      </c>
      <c r="AW349" s="44" t="e">
        <f t="shared" si="119"/>
        <v>#VALUE!</v>
      </c>
    </row>
    <row r="350" spans="1:49" s="28" customFormat="1" hidden="1" x14ac:dyDescent="0.2">
      <c r="A350" s="16">
        <f>ROW()</f>
        <v>350</v>
      </c>
      <c r="B350" s="16" t="s">
        <v>242</v>
      </c>
      <c r="C350" s="16">
        <v>58</v>
      </c>
      <c r="D350" s="122">
        <v>1.4681205323184741</v>
      </c>
      <c r="E350" s="123">
        <v>6.3771298402474044E-2</v>
      </c>
      <c r="F350" s="122">
        <f t="shared" si="100"/>
        <v>1.5318918307209481</v>
      </c>
      <c r="G350" s="122"/>
      <c r="H350" s="101" t="s">
        <v>4</v>
      </c>
      <c r="I350" s="16">
        <v>1</v>
      </c>
      <c r="J350" s="16" t="s">
        <v>225</v>
      </c>
      <c r="K350" s="124">
        <v>42863</v>
      </c>
      <c r="L350" s="16" t="s">
        <v>56</v>
      </c>
      <c r="M350" s="16" t="s">
        <v>171</v>
      </c>
      <c r="N350" s="16" t="s">
        <v>73</v>
      </c>
      <c r="O350" s="16" t="s">
        <v>66</v>
      </c>
      <c r="P350" s="19" t="str">
        <f t="shared" si="101"/>
        <v>CB1 Moka</v>
      </c>
      <c r="Q350" s="20">
        <f t="shared" si="102"/>
        <v>153.18918307209481</v>
      </c>
      <c r="R350" s="19">
        <v>122.6</v>
      </c>
      <c r="S350" s="19" t="e">
        <v>#N/A</v>
      </c>
      <c r="T350" s="19" t="e">
        <f t="shared" si="103"/>
        <v>#N/A</v>
      </c>
      <c r="U350" s="22" t="e">
        <f t="shared" si="104"/>
        <v>#N/A</v>
      </c>
      <c r="V350" s="22" t="str">
        <f t="shared" si="105"/>
        <v>NY</v>
      </c>
      <c r="W350" s="22" t="e">
        <f t="shared" si="106"/>
        <v>#VALUE!</v>
      </c>
      <c r="X350" s="19" t="str">
        <f t="shared" si="107"/>
        <v>CB1MokaGS.7790</v>
      </c>
      <c r="Y350" s="19" t="str">
        <f t="shared" si="108"/>
        <v>GS.7790</v>
      </c>
      <c r="Z350" s="19" t="e">
        <v>#VALUE!</v>
      </c>
      <c r="AA350" s="19" t="e">
        <f t="shared" si="109"/>
        <v>#VALUE!</v>
      </c>
      <c r="AB350" s="22" t="e">
        <f t="shared" si="110"/>
        <v>#N/A</v>
      </c>
      <c r="AC350" s="23" t="e">
        <v>#VALUE!</v>
      </c>
      <c r="AD350" s="23" t="e">
        <f t="shared" si="111"/>
        <v>#VALUE!</v>
      </c>
      <c r="AE350" s="24" t="e">
        <f t="shared" si="112"/>
        <v>#N/A</v>
      </c>
      <c r="AF350" s="24" t="e">
        <v>#N/A</v>
      </c>
      <c r="AG350" s="24" t="e">
        <f t="shared" si="113"/>
        <v>#N/A</v>
      </c>
      <c r="AH350" s="24" t="e">
        <f t="shared" si="114"/>
        <v>#N/A</v>
      </c>
      <c r="AI350" s="25" t="e">
        <f t="shared" si="115"/>
        <v>#VALUE!</v>
      </c>
      <c r="AJ350" s="25" t="e">
        <f t="shared" si="116"/>
        <v>#VALUE!</v>
      </c>
      <c r="AK350" s="25" t="e">
        <f t="shared" si="117"/>
        <v>#VALUE!</v>
      </c>
      <c r="AL350" s="12">
        <v>26.920000000000009</v>
      </c>
      <c r="AM350" s="12">
        <v>0</v>
      </c>
      <c r="AN350" s="26">
        <v>3.2766000000000002</v>
      </c>
      <c r="AO350" s="125">
        <f t="shared" si="118"/>
        <v>6.2871381126324552E-2</v>
      </c>
      <c r="AP350" s="126"/>
      <c r="AQ350" s="16">
        <v>0</v>
      </c>
      <c r="AT350" s="28">
        <v>0</v>
      </c>
      <c r="AU350" s="28">
        <v>0</v>
      </c>
      <c r="AW350" s="44" t="e">
        <f t="shared" si="119"/>
        <v>#VALUE!</v>
      </c>
    </row>
    <row r="351" spans="1:49" s="28" customFormat="1" hidden="1" x14ac:dyDescent="0.2">
      <c r="A351" s="16">
        <f>ROW()</f>
        <v>351</v>
      </c>
      <c r="B351" s="16" t="s">
        <v>244</v>
      </c>
      <c r="C351" s="16">
        <v>163</v>
      </c>
      <c r="D351" s="122">
        <v>1.441008519028057</v>
      </c>
      <c r="E351" s="123">
        <v>6.5095296944486333E-2</v>
      </c>
      <c r="F351" s="122">
        <f t="shared" si="100"/>
        <v>1.5061038159725433</v>
      </c>
      <c r="G351" s="122"/>
      <c r="H351" s="101" t="s">
        <v>4</v>
      </c>
      <c r="I351" s="16">
        <v>1</v>
      </c>
      <c r="J351" s="16" t="s">
        <v>225</v>
      </c>
      <c r="K351" s="124">
        <v>42885</v>
      </c>
      <c r="L351" s="16" t="s">
        <v>56</v>
      </c>
      <c r="M351" s="16" t="s">
        <v>171</v>
      </c>
      <c r="N351" s="16" t="s">
        <v>73</v>
      </c>
      <c r="O351" s="16" t="s">
        <v>66</v>
      </c>
      <c r="P351" s="19" t="str">
        <f t="shared" si="101"/>
        <v>CB1 Moka</v>
      </c>
      <c r="Q351" s="20">
        <f t="shared" si="102"/>
        <v>150.61038159725433</v>
      </c>
      <c r="R351" s="19">
        <v>122.6</v>
      </c>
      <c r="S351" s="19" t="e">
        <v>#N/A</v>
      </c>
      <c r="T351" s="19" t="e">
        <f t="shared" si="103"/>
        <v>#N/A</v>
      </c>
      <c r="U351" s="22" t="e">
        <f t="shared" si="104"/>
        <v>#N/A</v>
      </c>
      <c r="V351" s="22" t="str">
        <f t="shared" si="105"/>
        <v>NY</v>
      </c>
      <c r="W351" s="22" t="e">
        <f t="shared" si="106"/>
        <v>#VALUE!</v>
      </c>
      <c r="X351" s="19" t="str">
        <f t="shared" si="107"/>
        <v>CB1MokaGS.7796</v>
      </c>
      <c r="Y351" s="19" t="str">
        <f t="shared" si="108"/>
        <v>GS.7796</v>
      </c>
      <c r="Z351" s="19" t="e">
        <v>#VALUE!</v>
      </c>
      <c r="AA351" s="19" t="e">
        <f t="shared" si="109"/>
        <v>#VALUE!</v>
      </c>
      <c r="AB351" s="22" t="e">
        <f t="shared" si="110"/>
        <v>#N/A</v>
      </c>
      <c r="AC351" s="23" t="e">
        <v>#VALUE!</v>
      </c>
      <c r="AD351" s="23" t="e">
        <f t="shared" si="111"/>
        <v>#VALUE!</v>
      </c>
      <c r="AE351" s="24" t="e">
        <f t="shared" si="112"/>
        <v>#N/A</v>
      </c>
      <c r="AF351" s="24" t="e">
        <v>#N/A</v>
      </c>
      <c r="AG351" s="24" t="e">
        <f t="shared" si="113"/>
        <v>#N/A</v>
      </c>
      <c r="AH351" s="24" t="e">
        <f t="shared" si="114"/>
        <v>#N/A</v>
      </c>
      <c r="AI351" s="25" t="e">
        <f t="shared" si="115"/>
        <v>#VALUE!</v>
      </c>
      <c r="AJ351" s="25" t="e">
        <f t="shared" si="116"/>
        <v>#VALUE!</v>
      </c>
      <c r="AK351" s="25" t="e">
        <f t="shared" si="117"/>
        <v>#VALUE!</v>
      </c>
      <c r="AL351" s="12">
        <v>27.478904109589042</v>
      </c>
      <c r="AM351" s="12">
        <v>0</v>
      </c>
      <c r="AN351" s="26">
        <v>3.2766000000000002</v>
      </c>
      <c r="AO351" s="125">
        <f t="shared" si="118"/>
        <v>6.4176695884387E-2</v>
      </c>
      <c r="AP351" s="126"/>
      <c r="AQ351" s="16">
        <v>0</v>
      </c>
      <c r="AT351" s="28">
        <v>0</v>
      </c>
      <c r="AU351" s="28">
        <v>0</v>
      </c>
      <c r="AW351" s="44" t="e">
        <f t="shared" si="119"/>
        <v>#VALUE!</v>
      </c>
    </row>
    <row r="352" spans="1:49" s="28" customFormat="1" hidden="1" x14ac:dyDescent="0.2">
      <c r="A352" s="16">
        <f>ROW()</f>
        <v>352</v>
      </c>
      <c r="B352" s="16" t="s">
        <v>344</v>
      </c>
      <c r="C352" s="16">
        <v>0</v>
      </c>
      <c r="D352" s="122">
        <v>1.4858912981044612</v>
      </c>
      <c r="E352" s="123">
        <v>6.1498769938113686E-2</v>
      </c>
      <c r="F352" s="122">
        <f t="shared" si="100"/>
        <v>1.547390068042575</v>
      </c>
      <c r="G352" s="122"/>
      <c r="H352" s="101" t="s">
        <v>4</v>
      </c>
      <c r="I352" s="16">
        <v>1</v>
      </c>
      <c r="J352" s="16" t="s">
        <v>188</v>
      </c>
      <c r="K352" s="124">
        <v>42636</v>
      </c>
      <c r="L352" s="16" t="s">
        <v>56</v>
      </c>
      <c r="M352" s="16" t="s">
        <v>171</v>
      </c>
      <c r="N352" s="16" t="s">
        <v>73</v>
      </c>
      <c r="O352" s="16" t="s">
        <v>66</v>
      </c>
      <c r="P352" s="19" t="str">
        <f t="shared" si="101"/>
        <v>CB1 Moka</v>
      </c>
      <c r="Q352" s="20">
        <f t="shared" si="102"/>
        <v>154.73900680425749</v>
      </c>
      <c r="R352" s="19">
        <v>122.6</v>
      </c>
      <c r="S352" s="19" t="e">
        <v>#N/A</v>
      </c>
      <c r="T352" s="19" t="e">
        <f t="shared" si="103"/>
        <v>#N/A</v>
      </c>
      <c r="U352" s="22" t="e">
        <f t="shared" si="104"/>
        <v>#N/A</v>
      </c>
      <c r="V352" s="22" t="str">
        <f t="shared" si="105"/>
        <v>NY</v>
      </c>
      <c r="W352" s="22" t="e">
        <f t="shared" si="106"/>
        <v>#VALUE!</v>
      </c>
      <c r="X352" s="19" t="str">
        <f t="shared" si="107"/>
        <v>CB1MokaGS.7817</v>
      </c>
      <c r="Y352" s="19" t="str">
        <f t="shared" si="108"/>
        <v>GS.7817</v>
      </c>
      <c r="Z352" s="19" t="e">
        <v>#VALUE!</v>
      </c>
      <c r="AA352" s="19" t="e">
        <f t="shared" si="109"/>
        <v>#VALUE!</v>
      </c>
      <c r="AB352" s="22" t="e">
        <f t="shared" si="110"/>
        <v>#N/A</v>
      </c>
      <c r="AC352" s="23" t="e">
        <v>#VALUE!</v>
      </c>
      <c r="AD352" s="23" t="e">
        <f t="shared" si="111"/>
        <v>#VALUE!</v>
      </c>
      <c r="AE352" s="24" t="e">
        <f t="shared" si="112"/>
        <v>#N/A</v>
      </c>
      <c r="AF352" s="24" t="e">
        <v>#N/A</v>
      </c>
      <c r="AG352" s="24" t="e">
        <f t="shared" si="113"/>
        <v>#N/A</v>
      </c>
      <c r="AH352" s="24" t="e">
        <f t="shared" si="114"/>
        <v>#N/A</v>
      </c>
      <c r="AI352" s="25" t="e">
        <f t="shared" si="115"/>
        <v>#VALUE!</v>
      </c>
      <c r="AJ352" s="25" t="e">
        <f t="shared" si="116"/>
        <v>#VALUE!</v>
      </c>
      <c r="AK352" s="25" t="e">
        <f t="shared" si="117"/>
        <v>#VALUE!</v>
      </c>
      <c r="AL352" s="12">
        <v>25.960689655172413</v>
      </c>
      <c r="AM352" s="12">
        <v>0</v>
      </c>
      <c r="AN352" s="26">
        <v>3.2766000000000002</v>
      </c>
      <c r="AO352" s="125">
        <f t="shared" si="118"/>
        <v>6.063092175381038E-2</v>
      </c>
      <c r="AP352" s="126"/>
      <c r="AQ352" s="16">
        <v>0</v>
      </c>
      <c r="AT352" s="28">
        <v>0</v>
      </c>
      <c r="AU352" s="28">
        <v>0</v>
      </c>
      <c r="AW352" s="44" t="e">
        <f t="shared" si="119"/>
        <v>#VALUE!</v>
      </c>
    </row>
    <row r="353" spans="1:49" s="28" customFormat="1" hidden="1" x14ac:dyDescent="0.2">
      <c r="A353" s="16">
        <f>ROW()</f>
        <v>353</v>
      </c>
      <c r="B353" s="16" t="s">
        <v>245</v>
      </c>
      <c r="C353" s="16">
        <v>226</v>
      </c>
      <c r="D353" s="122">
        <v>1.4355481587746348</v>
      </c>
      <c r="E353" s="123">
        <v>6.3771298402474044E-2</v>
      </c>
      <c r="F353" s="122">
        <f t="shared" si="100"/>
        <v>1.4993194571771089</v>
      </c>
      <c r="G353" s="122"/>
      <c r="H353" s="101" t="s">
        <v>4</v>
      </c>
      <c r="I353" s="16">
        <v>1</v>
      </c>
      <c r="J353" s="16" t="s">
        <v>225</v>
      </c>
      <c r="K353" s="124">
        <v>42885</v>
      </c>
      <c r="L353" s="16" t="s">
        <v>56</v>
      </c>
      <c r="M353" s="16" t="s">
        <v>171</v>
      </c>
      <c r="N353" s="16" t="s">
        <v>73</v>
      </c>
      <c r="O353" s="16" t="s">
        <v>66</v>
      </c>
      <c r="P353" s="19" t="str">
        <f t="shared" si="101"/>
        <v>CB1 Moka</v>
      </c>
      <c r="Q353" s="20">
        <f t="shared" si="102"/>
        <v>149.9319457177109</v>
      </c>
      <c r="R353" s="19">
        <v>122.6</v>
      </c>
      <c r="S353" s="19" t="e">
        <v>#N/A</v>
      </c>
      <c r="T353" s="19" t="e">
        <f t="shared" si="103"/>
        <v>#N/A</v>
      </c>
      <c r="U353" s="22" t="e">
        <f t="shared" si="104"/>
        <v>#N/A</v>
      </c>
      <c r="V353" s="22" t="str">
        <f t="shared" si="105"/>
        <v>NY</v>
      </c>
      <c r="W353" s="22" t="e">
        <f t="shared" si="106"/>
        <v>#VALUE!</v>
      </c>
      <c r="X353" s="19" t="str">
        <f t="shared" si="107"/>
        <v>CB1MokaGS.7826</v>
      </c>
      <c r="Y353" s="19" t="str">
        <f t="shared" si="108"/>
        <v>GS.7826</v>
      </c>
      <c r="Z353" s="19" t="e">
        <v>#VALUE!</v>
      </c>
      <c r="AA353" s="19" t="e">
        <f t="shared" si="109"/>
        <v>#VALUE!</v>
      </c>
      <c r="AB353" s="22" t="e">
        <f t="shared" si="110"/>
        <v>#N/A</v>
      </c>
      <c r="AC353" s="23" t="e">
        <v>#VALUE!</v>
      </c>
      <c r="AD353" s="23" t="e">
        <f t="shared" si="111"/>
        <v>#VALUE!</v>
      </c>
      <c r="AE353" s="24" t="e">
        <f t="shared" si="112"/>
        <v>#N/A</v>
      </c>
      <c r="AF353" s="24" t="e">
        <v>#N/A</v>
      </c>
      <c r="AG353" s="24" t="e">
        <f t="shared" si="113"/>
        <v>#N/A</v>
      </c>
      <c r="AH353" s="24" t="e">
        <f t="shared" si="114"/>
        <v>#N/A</v>
      </c>
      <c r="AI353" s="25" t="e">
        <f t="shared" si="115"/>
        <v>#VALUE!</v>
      </c>
      <c r="AJ353" s="25" t="e">
        <f t="shared" si="116"/>
        <v>#VALUE!</v>
      </c>
      <c r="AK353" s="25" t="e">
        <f t="shared" si="117"/>
        <v>#VALUE!</v>
      </c>
      <c r="AL353" s="12">
        <v>26.920000000000009</v>
      </c>
      <c r="AM353" s="12">
        <v>0</v>
      </c>
      <c r="AN353" s="26">
        <v>3.2766000000000002</v>
      </c>
      <c r="AO353" s="125">
        <f t="shared" si="118"/>
        <v>6.2871381126324552E-2</v>
      </c>
      <c r="AP353" s="126"/>
      <c r="AQ353" s="16">
        <v>0</v>
      </c>
      <c r="AT353" s="28">
        <v>0</v>
      </c>
      <c r="AU353" s="28">
        <v>0</v>
      </c>
      <c r="AW353" s="44" t="e">
        <f t="shared" si="119"/>
        <v>#VALUE!</v>
      </c>
    </row>
    <row r="354" spans="1:49" s="28" customFormat="1" hidden="1" x14ac:dyDescent="0.2">
      <c r="A354" s="16">
        <f>ROW()</f>
        <v>354</v>
      </c>
      <c r="B354" s="16" t="s">
        <v>345</v>
      </c>
      <c r="C354" s="16">
        <v>0</v>
      </c>
      <c r="D354" s="122">
        <v>1.5449807266449416</v>
      </c>
      <c r="E354" s="123">
        <v>5.8986082103328501E-2</v>
      </c>
      <c r="F354" s="122">
        <f t="shared" si="100"/>
        <v>1.6039668087482701</v>
      </c>
      <c r="G354" s="122"/>
      <c r="H354" s="101" t="s">
        <v>4</v>
      </c>
      <c r="I354" s="16">
        <v>1</v>
      </c>
      <c r="J354" s="16" t="s">
        <v>188</v>
      </c>
      <c r="K354" s="124">
        <v>42642</v>
      </c>
      <c r="L354" s="16" t="s">
        <v>56</v>
      </c>
      <c r="M354" s="16" t="s">
        <v>171</v>
      </c>
      <c r="N354" s="16" t="s">
        <v>73</v>
      </c>
      <c r="O354" s="16" t="s">
        <v>66</v>
      </c>
      <c r="P354" s="19" t="str">
        <f t="shared" si="101"/>
        <v>CB1 Moka</v>
      </c>
      <c r="Q354" s="20">
        <f t="shared" si="102"/>
        <v>160.39668087482701</v>
      </c>
      <c r="R354" s="19">
        <v>122.6</v>
      </c>
      <c r="S354" s="19" t="e">
        <v>#N/A</v>
      </c>
      <c r="T354" s="19" t="e">
        <f t="shared" si="103"/>
        <v>#N/A</v>
      </c>
      <c r="U354" s="22" t="e">
        <f t="shared" si="104"/>
        <v>#N/A</v>
      </c>
      <c r="V354" s="22" t="str">
        <f t="shared" si="105"/>
        <v>NY</v>
      </c>
      <c r="W354" s="22" t="e">
        <f t="shared" si="106"/>
        <v>#VALUE!</v>
      </c>
      <c r="X354" s="19" t="str">
        <f t="shared" si="107"/>
        <v>CB1MokaGS.7832</v>
      </c>
      <c r="Y354" s="19" t="str">
        <f t="shared" si="108"/>
        <v>GS.7832</v>
      </c>
      <c r="Z354" s="19" t="e">
        <v>#VALUE!</v>
      </c>
      <c r="AA354" s="19" t="e">
        <f t="shared" si="109"/>
        <v>#VALUE!</v>
      </c>
      <c r="AB354" s="22" t="e">
        <f t="shared" si="110"/>
        <v>#N/A</v>
      </c>
      <c r="AC354" s="23" t="e">
        <v>#VALUE!</v>
      </c>
      <c r="AD354" s="23" t="e">
        <f t="shared" si="111"/>
        <v>#VALUE!</v>
      </c>
      <c r="AE354" s="24" t="e">
        <f t="shared" si="112"/>
        <v>#N/A</v>
      </c>
      <c r="AF354" s="24" t="e">
        <v>#N/A</v>
      </c>
      <c r="AG354" s="24" t="e">
        <f t="shared" si="113"/>
        <v>#N/A</v>
      </c>
      <c r="AH354" s="24" t="e">
        <f t="shared" si="114"/>
        <v>#N/A</v>
      </c>
      <c r="AI354" s="25" t="e">
        <f t="shared" si="115"/>
        <v>#VALUE!</v>
      </c>
      <c r="AJ354" s="25" t="e">
        <f t="shared" si="116"/>
        <v>#VALUE!</v>
      </c>
      <c r="AK354" s="25" t="e">
        <f t="shared" si="117"/>
        <v>#VALUE!</v>
      </c>
      <c r="AL354" s="12">
        <v>24.900000000000002</v>
      </c>
      <c r="AM354" s="12">
        <v>0</v>
      </c>
      <c r="AN354" s="26">
        <v>3.2766000000000002</v>
      </c>
      <c r="AO354" s="125">
        <f t="shared" si="118"/>
        <v>5.8153692052209549E-2</v>
      </c>
      <c r="AP354" s="126"/>
      <c r="AQ354" s="16">
        <v>0</v>
      </c>
      <c r="AT354" s="28">
        <v>0</v>
      </c>
      <c r="AU354" s="28">
        <v>0</v>
      </c>
      <c r="AW354" s="44" t="e">
        <f t="shared" si="119"/>
        <v>#VALUE!</v>
      </c>
    </row>
    <row r="355" spans="1:49" s="28" customFormat="1" hidden="1" x14ac:dyDescent="0.2">
      <c r="A355" s="16">
        <f>ROW()</f>
        <v>355</v>
      </c>
      <c r="B355" s="16" t="s">
        <v>346</v>
      </c>
      <c r="C355" s="16">
        <v>16</v>
      </c>
      <c r="D355" s="122">
        <v>1.3187339688740212</v>
      </c>
      <c r="E355" s="123">
        <v>7.3560688708025901E-2</v>
      </c>
      <c r="F355" s="122">
        <f t="shared" si="100"/>
        <v>1.3922946575820472</v>
      </c>
      <c r="G355" s="122"/>
      <c r="H355" s="101" t="s">
        <v>4</v>
      </c>
      <c r="I355" s="16">
        <v>1</v>
      </c>
      <c r="J355" s="16" t="s">
        <v>192</v>
      </c>
      <c r="K355" s="124">
        <v>42640</v>
      </c>
      <c r="L355" s="16" t="s">
        <v>56</v>
      </c>
      <c r="M355" s="16" t="s">
        <v>171</v>
      </c>
      <c r="N355" s="16" t="s">
        <v>73</v>
      </c>
      <c r="O355" s="16" t="s">
        <v>66</v>
      </c>
      <c r="P355" s="19" t="str">
        <f t="shared" si="101"/>
        <v>CB1 Moka</v>
      </c>
      <c r="Q355" s="20">
        <f t="shared" si="102"/>
        <v>139.22946575820473</v>
      </c>
      <c r="R355" s="19">
        <v>122.6</v>
      </c>
      <c r="S355" s="19" t="e">
        <v>#N/A</v>
      </c>
      <c r="T355" s="19" t="e">
        <f t="shared" si="103"/>
        <v>#N/A</v>
      </c>
      <c r="U355" s="22" t="e">
        <f t="shared" si="104"/>
        <v>#N/A</v>
      </c>
      <c r="V355" s="22" t="str">
        <f t="shared" si="105"/>
        <v>NY</v>
      </c>
      <c r="W355" s="22" t="e">
        <f t="shared" si="106"/>
        <v>#VALUE!</v>
      </c>
      <c r="X355" s="19" t="str">
        <f t="shared" si="107"/>
        <v>CB1MokaGS.7837</v>
      </c>
      <c r="Y355" s="19" t="str">
        <f t="shared" si="108"/>
        <v>GS.7837</v>
      </c>
      <c r="Z355" s="19" t="e">
        <v>#VALUE!</v>
      </c>
      <c r="AA355" s="19" t="e">
        <f t="shared" si="109"/>
        <v>#VALUE!</v>
      </c>
      <c r="AB355" s="22" t="e">
        <f t="shared" si="110"/>
        <v>#N/A</v>
      </c>
      <c r="AC355" s="23" t="e">
        <v>#VALUE!</v>
      </c>
      <c r="AD355" s="23" t="e">
        <f t="shared" si="111"/>
        <v>#VALUE!</v>
      </c>
      <c r="AE355" s="24" t="e">
        <f t="shared" si="112"/>
        <v>#N/A</v>
      </c>
      <c r="AF355" s="24" t="e">
        <v>#N/A</v>
      </c>
      <c r="AG355" s="24" t="e">
        <f t="shared" si="113"/>
        <v>#N/A</v>
      </c>
      <c r="AH355" s="24" t="e">
        <f t="shared" si="114"/>
        <v>#N/A</v>
      </c>
      <c r="AI355" s="25" t="e">
        <f t="shared" si="115"/>
        <v>#VALUE!</v>
      </c>
      <c r="AJ355" s="25" t="e">
        <f t="shared" si="116"/>
        <v>#VALUE!</v>
      </c>
      <c r="AK355" s="25" t="e">
        <f t="shared" si="117"/>
        <v>#VALUE!</v>
      </c>
      <c r="AL355" s="12">
        <v>31.052429378531077</v>
      </c>
      <c r="AM355" s="12">
        <v>0</v>
      </c>
      <c r="AN355" s="26">
        <v>3.2766000000000002</v>
      </c>
      <c r="AO355" s="125">
        <f t="shared" si="118"/>
        <v>7.2522627130605699E-2</v>
      </c>
      <c r="AP355" s="126"/>
      <c r="AQ355" s="16">
        <v>0</v>
      </c>
      <c r="AT355" s="28">
        <v>0</v>
      </c>
      <c r="AU355" s="28">
        <v>0</v>
      </c>
      <c r="AW355" s="44" t="e">
        <f t="shared" si="119"/>
        <v>#VALUE!</v>
      </c>
    </row>
    <row r="356" spans="1:49" s="28" customFormat="1" hidden="1" x14ac:dyDescent="0.2">
      <c r="A356" s="16">
        <f>ROW()</f>
        <v>356</v>
      </c>
      <c r="B356" s="16" t="s">
        <v>347</v>
      </c>
      <c r="C356" s="16">
        <v>189</v>
      </c>
      <c r="D356" s="122">
        <v>1.2392531012418875</v>
      </c>
      <c r="E356" s="123">
        <v>7.0214757973600689E-2</v>
      </c>
      <c r="F356" s="122">
        <f t="shared" si="100"/>
        <v>1.3094678592154883</v>
      </c>
      <c r="G356" s="122"/>
      <c r="H356" s="101" t="s">
        <v>4</v>
      </c>
      <c r="I356" s="16">
        <v>1</v>
      </c>
      <c r="J356" s="16" t="s">
        <v>192</v>
      </c>
      <c r="K356" s="124">
        <v>42643</v>
      </c>
      <c r="L356" s="16" t="s">
        <v>56</v>
      </c>
      <c r="M356" s="16" t="s">
        <v>171</v>
      </c>
      <c r="N356" s="16" t="s">
        <v>73</v>
      </c>
      <c r="O356" s="16" t="s">
        <v>66</v>
      </c>
      <c r="P356" s="19" t="str">
        <f t="shared" si="101"/>
        <v>CB1 Moka</v>
      </c>
      <c r="Q356" s="20">
        <f t="shared" si="102"/>
        <v>130.94678592154884</v>
      </c>
      <c r="R356" s="19">
        <v>122.6</v>
      </c>
      <c r="S356" s="19" t="e">
        <v>#N/A</v>
      </c>
      <c r="T356" s="19" t="e">
        <f t="shared" si="103"/>
        <v>#N/A</v>
      </c>
      <c r="U356" s="22" t="e">
        <f t="shared" si="104"/>
        <v>#N/A</v>
      </c>
      <c r="V356" s="22" t="str">
        <f t="shared" si="105"/>
        <v>NY</v>
      </c>
      <c r="W356" s="22" t="e">
        <f t="shared" si="106"/>
        <v>#VALUE!</v>
      </c>
      <c r="X356" s="19" t="str">
        <f t="shared" si="107"/>
        <v>CB1MokaGS.7838</v>
      </c>
      <c r="Y356" s="19" t="str">
        <f t="shared" si="108"/>
        <v>GS.7838</v>
      </c>
      <c r="Z356" s="19" t="e">
        <v>#VALUE!</v>
      </c>
      <c r="AA356" s="19" t="e">
        <f t="shared" si="109"/>
        <v>#VALUE!</v>
      </c>
      <c r="AB356" s="22" t="e">
        <f t="shared" si="110"/>
        <v>#N/A</v>
      </c>
      <c r="AC356" s="23" t="e">
        <v>#VALUE!</v>
      </c>
      <c r="AD356" s="23" t="e">
        <f t="shared" si="111"/>
        <v>#VALUE!</v>
      </c>
      <c r="AE356" s="24" t="e">
        <f t="shared" si="112"/>
        <v>#N/A</v>
      </c>
      <c r="AF356" s="24" t="e">
        <v>#N/A</v>
      </c>
      <c r="AG356" s="24" t="e">
        <f t="shared" si="113"/>
        <v>#N/A</v>
      </c>
      <c r="AH356" s="24" t="e">
        <f t="shared" si="114"/>
        <v>#N/A</v>
      </c>
      <c r="AI356" s="25" t="e">
        <f t="shared" si="115"/>
        <v>#VALUE!</v>
      </c>
      <c r="AJ356" s="25" t="e">
        <f t="shared" si="116"/>
        <v>#VALUE!</v>
      </c>
      <c r="AK356" s="25" t="e">
        <f t="shared" si="117"/>
        <v>#VALUE!</v>
      </c>
      <c r="AL356" s="12">
        <v>29.64</v>
      </c>
      <c r="AM356" s="12">
        <v>0</v>
      </c>
      <c r="AN356" s="26">
        <v>3.2766000000000002</v>
      </c>
      <c r="AO356" s="125">
        <f t="shared" si="118"/>
        <v>6.9223912948895239E-2</v>
      </c>
      <c r="AP356" s="126"/>
      <c r="AQ356" s="16">
        <v>0</v>
      </c>
      <c r="AT356" s="28">
        <v>0</v>
      </c>
      <c r="AU356" s="28">
        <v>0</v>
      </c>
      <c r="AW356" s="44" t="e">
        <f t="shared" si="119"/>
        <v>#VALUE!</v>
      </c>
    </row>
    <row r="357" spans="1:49" s="28" customFormat="1" hidden="1" x14ac:dyDescent="0.2">
      <c r="A357" s="16">
        <f>ROW()</f>
        <v>357</v>
      </c>
      <c r="B357" s="16" t="s">
        <v>348</v>
      </c>
      <c r="C357" s="16">
        <v>0</v>
      </c>
      <c r="D357" s="122">
        <v>1.5488338283970551</v>
      </c>
      <c r="E357" s="123">
        <v>6.0320573117446638E-2</v>
      </c>
      <c r="F357" s="122">
        <f t="shared" si="100"/>
        <v>1.6091544015145016</v>
      </c>
      <c r="G357" s="122"/>
      <c r="H357" s="101" t="s">
        <v>4</v>
      </c>
      <c r="I357" s="16">
        <v>1</v>
      </c>
      <c r="J357" s="16" t="s">
        <v>188</v>
      </c>
      <c r="K357" s="124">
        <v>42641</v>
      </c>
      <c r="L357" s="16" t="s">
        <v>56</v>
      </c>
      <c r="M357" s="16" t="s">
        <v>171</v>
      </c>
      <c r="N357" s="16" t="s">
        <v>73</v>
      </c>
      <c r="O357" s="16" t="s">
        <v>66</v>
      </c>
      <c r="P357" s="19" t="str">
        <f t="shared" si="101"/>
        <v>CB1 Moka</v>
      </c>
      <c r="Q357" s="20">
        <f t="shared" si="102"/>
        <v>160.91544015145016</v>
      </c>
      <c r="R357" s="19">
        <v>122.6</v>
      </c>
      <c r="S357" s="19" t="e">
        <v>#N/A</v>
      </c>
      <c r="T357" s="19" t="e">
        <f t="shared" si="103"/>
        <v>#N/A</v>
      </c>
      <c r="U357" s="22" t="e">
        <f t="shared" si="104"/>
        <v>#N/A</v>
      </c>
      <c r="V357" s="22" t="str">
        <f t="shared" si="105"/>
        <v>NY</v>
      </c>
      <c r="W357" s="22" t="e">
        <f t="shared" si="106"/>
        <v>#VALUE!</v>
      </c>
      <c r="X357" s="19" t="str">
        <f t="shared" si="107"/>
        <v>CB1MokaGS.7851</v>
      </c>
      <c r="Y357" s="19" t="str">
        <f t="shared" si="108"/>
        <v>GS.7851</v>
      </c>
      <c r="Z357" s="19" t="e">
        <v>#VALUE!</v>
      </c>
      <c r="AA357" s="19" t="e">
        <f t="shared" si="109"/>
        <v>#VALUE!</v>
      </c>
      <c r="AB357" s="22" t="e">
        <f t="shared" si="110"/>
        <v>#N/A</v>
      </c>
      <c r="AC357" s="23" t="e">
        <v>#VALUE!</v>
      </c>
      <c r="AD357" s="23" t="e">
        <f t="shared" si="111"/>
        <v>#VALUE!</v>
      </c>
      <c r="AE357" s="24" t="e">
        <f t="shared" si="112"/>
        <v>#N/A</v>
      </c>
      <c r="AF357" s="24" t="e">
        <v>#N/A</v>
      </c>
      <c r="AG357" s="24" t="e">
        <f t="shared" si="113"/>
        <v>#N/A</v>
      </c>
      <c r="AH357" s="24" t="e">
        <f t="shared" si="114"/>
        <v>#N/A</v>
      </c>
      <c r="AI357" s="25" t="e">
        <f t="shared" si="115"/>
        <v>#VALUE!</v>
      </c>
      <c r="AJ357" s="25" t="e">
        <f t="shared" si="116"/>
        <v>#VALUE!</v>
      </c>
      <c r="AK357" s="25" t="e">
        <f t="shared" si="117"/>
        <v>#VALUE!</v>
      </c>
      <c r="AL357" s="12">
        <v>25.463333333333335</v>
      </c>
      <c r="AM357" s="12">
        <v>0</v>
      </c>
      <c r="AN357" s="26">
        <v>3.2766000000000002</v>
      </c>
      <c r="AO357" s="125">
        <f t="shared" si="118"/>
        <v>5.9469351216442937E-2</v>
      </c>
      <c r="AP357" s="126"/>
      <c r="AQ357" s="16">
        <v>0</v>
      </c>
      <c r="AT357" s="28">
        <v>0</v>
      </c>
      <c r="AU357" s="28">
        <v>0</v>
      </c>
      <c r="AW357" s="44" t="e">
        <f t="shared" si="119"/>
        <v>#VALUE!</v>
      </c>
    </row>
    <row r="358" spans="1:49" s="28" customFormat="1" hidden="1" x14ac:dyDescent="0.2">
      <c r="A358" s="16">
        <f>ROW()</f>
        <v>358</v>
      </c>
      <c r="B358" s="16" t="s">
        <v>246</v>
      </c>
      <c r="C358" s="16">
        <v>332</v>
      </c>
      <c r="D358" s="122">
        <v>1.2260373854438851</v>
      </c>
      <c r="E358" s="123">
        <v>6.0088867627777383E-2</v>
      </c>
      <c r="F358" s="122">
        <f t="shared" si="100"/>
        <v>1.2861262530716624</v>
      </c>
      <c r="G358" s="122"/>
      <c r="H358" s="101" t="s">
        <v>4</v>
      </c>
      <c r="I358" s="16">
        <v>1</v>
      </c>
      <c r="J358" s="16" t="s">
        <v>192</v>
      </c>
      <c r="K358" s="124">
        <v>42657</v>
      </c>
      <c r="L358" s="16" t="s">
        <v>56</v>
      </c>
      <c r="M358" s="16" t="s">
        <v>171</v>
      </c>
      <c r="N358" s="16" t="s">
        <v>73</v>
      </c>
      <c r="O358" s="16" t="s">
        <v>66</v>
      </c>
      <c r="P358" s="19" t="str">
        <f t="shared" si="101"/>
        <v>CB1 Moka</v>
      </c>
      <c r="Q358" s="20">
        <f t="shared" si="102"/>
        <v>128.61262530716624</v>
      </c>
      <c r="R358" s="19">
        <v>122.6</v>
      </c>
      <c r="S358" s="19" t="e">
        <v>#N/A</v>
      </c>
      <c r="T358" s="19" t="e">
        <f t="shared" si="103"/>
        <v>#N/A</v>
      </c>
      <c r="U358" s="22" t="e">
        <f t="shared" si="104"/>
        <v>#N/A</v>
      </c>
      <c r="V358" s="22" t="str">
        <f t="shared" si="105"/>
        <v>NY</v>
      </c>
      <c r="W358" s="22" t="e">
        <f t="shared" si="106"/>
        <v>#VALUE!</v>
      </c>
      <c r="X358" s="19" t="str">
        <f t="shared" si="107"/>
        <v>CB1MokaGS.7878</v>
      </c>
      <c r="Y358" s="19" t="str">
        <f t="shared" si="108"/>
        <v>GS.7878</v>
      </c>
      <c r="Z358" s="19" t="e">
        <v>#VALUE!</v>
      </c>
      <c r="AA358" s="19" t="e">
        <f t="shared" si="109"/>
        <v>#VALUE!</v>
      </c>
      <c r="AB358" s="22" t="e">
        <f t="shared" si="110"/>
        <v>#N/A</v>
      </c>
      <c r="AC358" s="23" t="e">
        <v>#VALUE!</v>
      </c>
      <c r="AD358" s="23" t="e">
        <f t="shared" si="111"/>
        <v>#VALUE!</v>
      </c>
      <c r="AE358" s="24" t="e">
        <f t="shared" si="112"/>
        <v>#N/A</v>
      </c>
      <c r="AF358" s="24" t="e">
        <v>#N/A</v>
      </c>
      <c r="AG358" s="24" t="e">
        <f t="shared" si="113"/>
        <v>#N/A</v>
      </c>
      <c r="AH358" s="24" t="e">
        <f t="shared" si="114"/>
        <v>#N/A</v>
      </c>
      <c r="AI358" s="25" t="e">
        <f t="shared" si="115"/>
        <v>#VALUE!</v>
      </c>
      <c r="AJ358" s="25" t="e">
        <f t="shared" si="116"/>
        <v>#VALUE!</v>
      </c>
      <c r="AK358" s="25" t="e">
        <f t="shared" si="117"/>
        <v>#VALUE!</v>
      </c>
      <c r="AL358" s="12">
        <v>25.365522689075629</v>
      </c>
      <c r="AM358" s="12">
        <v>0</v>
      </c>
      <c r="AN358" s="26">
        <v>3.2766000000000002</v>
      </c>
      <c r="AO358" s="125">
        <f t="shared" si="118"/>
        <v>5.9240915470033656E-2</v>
      </c>
      <c r="AP358" s="126"/>
      <c r="AQ358" s="16">
        <v>0</v>
      </c>
      <c r="AT358" s="28">
        <v>0</v>
      </c>
      <c r="AU358" s="28">
        <v>0</v>
      </c>
      <c r="AW358" s="44" t="e">
        <f t="shared" si="119"/>
        <v>#VALUE!</v>
      </c>
    </row>
    <row r="359" spans="1:49" s="28" customFormat="1" hidden="1" x14ac:dyDescent="0.2">
      <c r="A359" s="16">
        <f>ROW()</f>
        <v>359</v>
      </c>
      <c r="B359" s="16" t="s">
        <v>349</v>
      </c>
      <c r="C359" s="16">
        <v>53</v>
      </c>
      <c r="D359" s="122">
        <v>1.1966030654247981</v>
      </c>
      <c r="E359" s="123">
        <v>6.9574712515523052E-2</v>
      </c>
      <c r="F359" s="122">
        <f t="shared" si="100"/>
        <v>1.2661777779403212</v>
      </c>
      <c r="G359" s="122"/>
      <c r="H359" s="101" t="s">
        <v>4</v>
      </c>
      <c r="I359" s="16">
        <v>1</v>
      </c>
      <c r="J359" s="16" t="s">
        <v>192</v>
      </c>
      <c r="K359" s="124">
        <v>42661</v>
      </c>
      <c r="L359" s="16" t="s">
        <v>56</v>
      </c>
      <c r="M359" s="16" t="s">
        <v>171</v>
      </c>
      <c r="N359" s="16" t="s">
        <v>73</v>
      </c>
      <c r="O359" s="16" t="s">
        <v>66</v>
      </c>
      <c r="P359" s="19" t="str">
        <f t="shared" si="101"/>
        <v>CB1 Moka</v>
      </c>
      <c r="Q359" s="20">
        <f t="shared" si="102"/>
        <v>126.61777779403212</v>
      </c>
      <c r="R359" s="19">
        <v>122.6</v>
      </c>
      <c r="S359" s="19" t="e">
        <v>#N/A</v>
      </c>
      <c r="T359" s="19" t="e">
        <f t="shared" si="103"/>
        <v>#N/A</v>
      </c>
      <c r="U359" s="22" t="e">
        <f t="shared" si="104"/>
        <v>#N/A</v>
      </c>
      <c r="V359" s="22" t="str">
        <f t="shared" si="105"/>
        <v>NY</v>
      </c>
      <c r="W359" s="22" t="e">
        <f t="shared" si="106"/>
        <v>#VALUE!</v>
      </c>
      <c r="X359" s="19" t="str">
        <f t="shared" si="107"/>
        <v>CB1MokaGS.7879</v>
      </c>
      <c r="Y359" s="19" t="str">
        <f t="shared" si="108"/>
        <v>GS.7879</v>
      </c>
      <c r="Z359" s="19" t="e">
        <v>#VALUE!</v>
      </c>
      <c r="AA359" s="19" t="e">
        <f t="shared" si="109"/>
        <v>#VALUE!</v>
      </c>
      <c r="AB359" s="22" t="e">
        <f t="shared" si="110"/>
        <v>#N/A</v>
      </c>
      <c r="AC359" s="23" t="e">
        <v>#VALUE!</v>
      </c>
      <c r="AD359" s="23" t="e">
        <f t="shared" si="111"/>
        <v>#VALUE!</v>
      </c>
      <c r="AE359" s="24" t="e">
        <f t="shared" si="112"/>
        <v>#N/A</v>
      </c>
      <c r="AF359" s="24" t="e">
        <v>#N/A</v>
      </c>
      <c r="AG359" s="24" t="e">
        <f t="shared" si="113"/>
        <v>#N/A</v>
      </c>
      <c r="AH359" s="24" t="e">
        <f t="shared" si="114"/>
        <v>#N/A</v>
      </c>
      <c r="AI359" s="25" t="e">
        <f t="shared" si="115"/>
        <v>#VALUE!</v>
      </c>
      <c r="AJ359" s="25" t="e">
        <f t="shared" si="116"/>
        <v>#VALUE!</v>
      </c>
      <c r="AK359" s="25" t="e">
        <f t="shared" si="117"/>
        <v>#VALUE!</v>
      </c>
      <c r="AL359" s="12">
        <v>29.369815384615389</v>
      </c>
      <c r="AM359" s="12">
        <v>0</v>
      </c>
      <c r="AN359" s="26">
        <v>3.2766000000000002</v>
      </c>
      <c r="AO359" s="125">
        <f t="shared" si="118"/>
        <v>6.8592899578601194E-2</v>
      </c>
      <c r="AP359" s="126"/>
      <c r="AQ359" s="16">
        <v>0</v>
      </c>
      <c r="AT359" s="28">
        <v>0</v>
      </c>
      <c r="AU359" s="28">
        <v>0</v>
      </c>
      <c r="AW359" s="44" t="e">
        <f t="shared" si="119"/>
        <v>#VALUE!</v>
      </c>
    </row>
    <row r="360" spans="1:49" s="28" customFormat="1" hidden="1" x14ac:dyDescent="0.2">
      <c r="A360" s="16">
        <f>ROW()</f>
        <v>360</v>
      </c>
      <c r="B360" s="16" t="s">
        <v>247</v>
      </c>
      <c r="C360" s="16">
        <v>347</v>
      </c>
      <c r="D360" s="122">
        <v>1.4327903210804074</v>
      </c>
      <c r="E360" s="123">
        <v>6.3771298402474044E-2</v>
      </c>
      <c r="F360" s="122">
        <f t="shared" si="100"/>
        <v>1.4965616194828815</v>
      </c>
      <c r="G360" s="122"/>
      <c r="H360" s="101" t="s">
        <v>4</v>
      </c>
      <c r="I360" s="16">
        <v>1</v>
      </c>
      <c r="J360" s="16" t="s">
        <v>225</v>
      </c>
      <c r="K360" s="124">
        <v>42870</v>
      </c>
      <c r="L360" s="16" t="s">
        <v>56</v>
      </c>
      <c r="M360" s="16" t="s">
        <v>171</v>
      </c>
      <c r="N360" s="16" t="s">
        <v>73</v>
      </c>
      <c r="O360" s="16" t="s">
        <v>66</v>
      </c>
      <c r="P360" s="19" t="str">
        <f t="shared" si="101"/>
        <v>CB1 Moka</v>
      </c>
      <c r="Q360" s="20">
        <f t="shared" si="102"/>
        <v>149.65616194828814</v>
      </c>
      <c r="R360" s="19">
        <v>122.6</v>
      </c>
      <c r="S360" s="19" t="e">
        <v>#N/A</v>
      </c>
      <c r="T360" s="19" t="e">
        <f t="shared" si="103"/>
        <v>#N/A</v>
      </c>
      <c r="U360" s="22" t="e">
        <f t="shared" si="104"/>
        <v>#N/A</v>
      </c>
      <c r="V360" s="22" t="str">
        <f t="shared" si="105"/>
        <v>NY</v>
      </c>
      <c r="W360" s="22" t="e">
        <f t="shared" si="106"/>
        <v>#VALUE!</v>
      </c>
      <c r="X360" s="19" t="str">
        <f t="shared" si="107"/>
        <v>CB1MokaGS.7882</v>
      </c>
      <c r="Y360" s="19" t="str">
        <f t="shared" si="108"/>
        <v>GS.7882</v>
      </c>
      <c r="Z360" s="19" t="e">
        <v>#VALUE!</v>
      </c>
      <c r="AA360" s="19" t="e">
        <f t="shared" si="109"/>
        <v>#VALUE!</v>
      </c>
      <c r="AB360" s="22" t="e">
        <f t="shared" si="110"/>
        <v>#N/A</v>
      </c>
      <c r="AC360" s="23" t="e">
        <v>#VALUE!</v>
      </c>
      <c r="AD360" s="23" t="e">
        <f t="shared" si="111"/>
        <v>#VALUE!</v>
      </c>
      <c r="AE360" s="24" t="e">
        <f t="shared" si="112"/>
        <v>#N/A</v>
      </c>
      <c r="AF360" s="24" t="e">
        <v>#N/A</v>
      </c>
      <c r="AG360" s="24" t="e">
        <f t="shared" si="113"/>
        <v>#N/A</v>
      </c>
      <c r="AH360" s="24" t="e">
        <f t="shared" si="114"/>
        <v>#N/A</v>
      </c>
      <c r="AI360" s="25" t="e">
        <f t="shared" si="115"/>
        <v>#VALUE!</v>
      </c>
      <c r="AJ360" s="25" t="e">
        <f t="shared" si="116"/>
        <v>#VALUE!</v>
      </c>
      <c r="AK360" s="25" t="e">
        <f t="shared" si="117"/>
        <v>#VALUE!</v>
      </c>
      <c r="AL360" s="12">
        <v>26.920000000000009</v>
      </c>
      <c r="AM360" s="12">
        <v>0</v>
      </c>
      <c r="AN360" s="26">
        <v>3.2766000000000002</v>
      </c>
      <c r="AO360" s="125">
        <f t="shared" si="118"/>
        <v>6.2871381126324552E-2</v>
      </c>
      <c r="AP360" s="126"/>
      <c r="AQ360" s="16">
        <v>0</v>
      </c>
      <c r="AT360" s="28">
        <v>0</v>
      </c>
      <c r="AU360" s="28">
        <v>0</v>
      </c>
      <c r="AW360" s="44" t="e">
        <f t="shared" si="119"/>
        <v>#VALUE!</v>
      </c>
    </row>
    <row r="361" spans="1:49" s="28" customFormat="1" hidden="1" x14ac:dyDescent="0.2">
      <c r="A361" s="16">
        <f>ROW()</f>
        <v>361</v>
      </c>
      <c r="B361" s="16" t="s">
        <v>248</v>
      </c>
      <c r="C361" s="16">
        <v>461</v>
      </c>
      <c r="D361" s="122">
        <v>1.4323057382675575</v>
      </c>
      <c r="E361" s="123">
        <v>6.4418467443434643E-2</v>
      </c>
      <c r="F361" s="122">
        <f t="shared" si="100"/>
        <v>1.4967242057109922</v>
      </c>
      <c r="G361" s="122"/>
      <c r="H361" s="101" t="s">
        <v>4</v>
      </c>
      <c r="I361" s="16">
        <v>1</v>
      </c>
      <c r="J361" s="16" t="s">
        <v>225</v>
      </c>
      <c r="K361" s="124">
        <v>42885</v>
      </c>
      <c r="L361" s="16" t="s">
        <v>56</v>
      </c>
      <c r="M361" s="16" t="s">
        <v>171</v>
      </c>
      <c r="N361" s="16" t="s">
        <v>73</v>
      </c>
      <c r="O361" s="16" t="s">
        <v>66</v>
      </c>
      <c r="P361" s="19" t="str">
        <f t="shared" si="101"/>
        <v>CB1 Moka</v>
      </c>
      <c r="Q361" s="20">
        <f t="shared" si="102"/>
        <v>149.67242057109922</v>
      </c>
      <c r="R361" s="19">
        <v>122.6</v>
      </c>
      <c r="S361" s="19" t="e">
        <v>#N/A</v>
      </c>
      <c r="T361" s="19" t="e">
        <f t="shared" si="103"/>
        <v>#N/A</v>
      </c>
      <c r="U361" s="22" t="e">
        <f t="shared" si="104"/>
        <v>#N/A</v>
      </c>
      <c r="V361" s="22" t="str">
        <f t="shared" si="105"/>
        <v>NY</v>
      </c>
      <c r="W361" s="22" t="e">
        <f t="shared" si="106"/>
        <v>#VALUE!</v>
      </c>
      <c r="X361" s="19" t="str">
        <f t="shared" si="107"/>
        <v>CB1MokaGS.7885</v>
      </c>
      <c r="Y361" s="19" t="str">
        <f t="shared" si="108"/>
        <v>GS.7885</v>
      </c>
      <c r="Z361" s="19" t="e">
        <v>#VALUE!</v>
      </c>
      <c r="AA361" s="19" t="e">
        <f t="shared" si="109"/>
        <v>#VALUE!</v>
      </c>
      <c r="AB361" s="22" t="e">
        <f t="shared" si="110"/>
        <v>#N/A</v>
      </c>
      <c r="AC361" s="23" t="e">
        <v>#VALUE!</v>
      </c>
      <c r="AD361" s="23" t="e">
        <f t="shared" si="111"/>
        <v>#VALUE!</v>
      </c>
      <c r="AE361" s="24" t="e">
        <f t="shared" si="112"/>
        <v>#N/A</v>
      </c>
      <c r="AF361" s="24" t="e">
        <v>#N/A</v>
      </c>
      <c r="AG361" s="24" t="e">
        <f t="shared" si="113"/>
        <v>#N/A</v>
      </c>
      <c r="AH361" s="24" t="e">
        <f t="shared" si="114"/>
        <v>#N/A</v>
      </c>
      <c r="AI361" s="25" t="e">
        <f t="shared" si="115"/>
        <v>#VALUE!</v>
      </c>
      <c r="AJ361" s="25" t="e">
        <f t="shared" si="116"/>
        <v>#VALUE!</v>
      </c>
      <c r="AK361" s="25" t="e">
        <f t="shared" si="117"/>
        <v>#VALUE!</v>
      </c>
      <c r="AL361" s="12">
        <v>27.193191718203817</v>
      </c>
      <c r="AM361" s="12">
        <v>0</v>
      </c>
      <c r="AN361" s="26">
        <v>3.2766000000000002</v>
      </c>
      <c r="AO361" s="125">
        <f t="shared" si="118"/>
        <v>6.3509417554101166E-2</v>
      </c>
      <c r="AP361" s="126"/>
      <c r="AQ361" s="16">
        <v>0</v>
      </c>
      <c r="AT361" s="28">
        <v>0</v>
      </c>
      <c r="AU361" s="28">
        <v>0</v>
      </c>
      <c r="AW361" s="44" t="e">
        <f t="shared" si="119"/>
        <v>#VALUE!</v>
      </c>
    </row>
    <row r="362" spans="1:49" s="28" customFormat="1" hidden="1" x14ac:dyDescent="0.2">
      <c r="A362" s="16">
        <f>ROW()</f>
        <v>362</v>
      </c>
      <c r="B362" s="16" t="s">
        <v>350</v>
      </c>
      <c r="C362" s="16">
        <v>0</v>
      </c>
      <c r="D362" s="122">
        <v>1.4168574566831615</v>
      </c>
      <c r="E362" s="123">
        <v>6.2593803227670497E-2</v>
      </c>
      <c r="F362" s="122">
        <f t="shared" si="100"/>
        <v>1.479451259910832</v>
      </c>
      <c r="G362" s="122"/>
      <c r="H362" s="101" t="s">
        <v>4</v>
      </c>
      <c r="I362" s="16">
        <v>1</v>
      </c>
      <c r="J362" s="16" t="s">
        <v>188</v>
      </c>
      <c r="K362" s="124">
        <v>42664</v>
      </c>
      <c r="L362" s="16" t="s">
        <v>56</v>
      </c>
      <c r="M362" s="16" t="s">
        <v>171</v>
      </c>
      <c r="N362" s="16" t="s">
        <v>73</v>
      </c>
      <c r="O362" s="16" t="s">
        <v>66</v>
      </c>
      <c r="P362" s="19" t="str">
        <f t="shared" si="101"/>
        <v>CB1 Moka</v>
      </c>
      <c r="Q362" s="20">
        <f t="shared" si="102"/>
        <v>147.94512599108322</v>
      </c>
      <c r="R362" s="19">
        <v>122.6</v>
      </c>
      <c r="S362" s="19" t="e">
        <v>#N/A</v>
      </c>
      <c r="T362" s="19" t="e">
        <f t="shared" si="103"/>
        <v>#N/A</v>
      </c>
      <c r="U362" s="22" t="e">
        <f t="shared" si="104"/>
        <v>#N/A</v>
      </c>
      <c r="V362" s="22" t="str">
        <f t="shared" si="105"/>
        <v>NY</v>
      </c>
      <c r="W362" s="22" t="e">
        <f t="shared" si="106"/>
        <v>#VALUE!</v>
      </c>
      <c r="X362" s="19" t="str">
        <f t="shared" si="107"/>
        <v>CB1MokaGS.7900</v>
      </c>
      <c r="Y362" s="19" t="str">
        <f t="shared" si="108"/>
        <v>GS.7900</v>
      </c>
      <c r="Z362" s="19" t="e">
        <v>#VALUE!</v>
      </c>
      <c r="AA362" s="19" t="e">
        <f t="shared" si="109"/>
        <v>#VALUE!</v>
      </c>
      <c r="AB362" s="22" t="e">
        <f t="shared" si="110"/>
        <v>#N/A</v>
      </c>
      <c r="AC362" s="23" t="e">
        <v>#VALUE!</v>
      </c>
      <c r="AD362" s="23" t="e">
        <f t="shared" si="111"/>
        <v>#VALUE!</v>
      </c>
      <c r="AE362" s="24" t="e">
        <f t="shared" si="112"/>
        <v>#N/A</v>
      </c>
      <c r="AF362" s="24" t="e">
        <v>#N/A</v>
      </c>
      <c r="AG362" s="24" t="e">
        <f t="shared" si="113"/>
        <v>#N/A</v>
      </c>
      <c r="AH362" s="24" t="e">
        <f t="shared" si="114"/>
        <v>#N/A</v>
      </c>
      <c r="AI362" s="25" t="e">
        <f t="shared" si="115"/>
        <v>#VALUE!</v>
      </c>
      <c r="AJ362" s="25" t="e">
        <f t="shared" si="116"/>
        <v>#VALUE!</v>
      </c>
      <c r="AK362" s="25" t="e">
        <f t="shared" si="117"/>
        <v>#VALUE!</v>
      </c>
      <c r="AL362" s="12">
        <v>26.422939866369713</v>
      </c>
      <c r="AM362" s="12">
        <v>0</v>
      </c>
      <c r="AN362" s="26">
        <v>3.2766000000000002</v>
      </c>
      <c r="AO362" s="125">
        <f t="shared" si="118"/>
        <v>6.1710502333450393E-2</v>
      </c>
      <c r="AP362" s="126"/>
      <c r="AQ362" s="16">
        <v>0</v>
      </c>
      <c r="AT362" s="28">
        <v>0</v>
      </c>
      <c r="AU362" s="28">
        <v>0</v>
      </c>
      <c r="AW362" s="44" t="e">
        <f t="shared" si="119"/>
        <v>#VALUE!</v>
      </c>
    </row>
    <row r="363" spans="1:49" s="28" customFormat="1" hidden="1" x14ac:dyDescent="0.2">
      <c r="A363" s="16">
        <f>ROW()</f>
        <v>363</v>
      </c>
      <c r="B363" s="16" t="s">
        <v>251</v>
      </c>
      <c r="C363" s="16">
        <v>0</v>
      </c>
      <c r="D363" s="122">
        <v>1.1667764743377447</v>
      </c>
      <c r="E363" s="123">
        <v>5.0729364563228317E-2</v>
      </c>
      <c r="F363" s="122">
        <f t="shared" si="100"/>
        <v>1.217505838900973</v>
      </c>
      <c r="G363" s="122"/>
      <c r="H363" s="101" t="s">
        <v>4</v>
      </c>
      <c r="I363" s="16">
        <v>1</v>
      </c>
      <c r="J363" s="16" t="s">
        <v>188</v>
      </c>
      <c r="K363" s="124">
        <v>42698</v>
      </c>
      <c r="L363" s="16" t="s">
        <v>56</v>
      </c>
      <c r="M363" s="16" t="s">
        <v>171</v>
      </c>
      <c r="N363" s="16" t="s">
        <v>73</v>
      </c>
      <c r="O363" s="16" t="s">
        <v>66</v>
      </c>
      <c r="P363" s="19" t="str">
        <f t="shared" si="101"/>
        <v>CB1 Moka</v>
      </c>
      <c r="Q363" s="20">
        <f t="shared" si="102"/>
        <v>121.7505838900973</v>
      </c>
      <c r="R363" s="19">
        <v>122.6</v>
      </c>
      <c r="S363" s="19" t="e">
        <v>#N/A</v>
      </c>
      <c r="T363" s="19" t="e">
        <f t="shared" si="103"/>
        <v>#N/A</v>
      </c>
      <c r="U363" s="22" t="e">
        <f t="shared" si="104"/>
        <v>#N/A</v>
      </c>
      <c r="V363" s="22" t="str">
        <f t="shared" si="105"/>
        <v>NY</v>
      </c>
      <c r="W363" s="22" t="e">
        <f t="shared" si="106"/>
        <v>#VALUE!</v>
      </c>
      <c r="X363" s="19" t="str">
        <f t="shared" si="107"/>
        <v>CB1MokaGS.7944</v>
      </c>
      <c r="Y363" s="19" t="str">
        <f t="shared" si="108"/>
        <v>GS.7944</v>
      </c>
      <c r="Z363" s="19" t="e">
        <v>#VALUE!</v>
      </c>
      <c r="AA363" s="19" t="e">
        <f t="shared" si="109"/>
        <v>#VALUE!</v>
      </c>
      <c r="AB363" s="22" t="e">
        <f t="shared" si="110"/>
        <v>#N/A</v>
      </c>
      <c r="AC363" s="23" t="e">
        <v>#VALUE!</v>
      </c>
      <c r="AD363" s="23" t="e">
        <f t="shared" si="111"/>
        <v>#VALUE!</v>
      </c>
      <c r="AE363" s="24" t="e">
        <f t="shared" si="112"/>
        <v>#N/A</v>
      </c>
      <c r="AF363" s="24" t="e">
        <v>#N/A</v>
      </c>
      <c r="AG363" s="24" t="e">
        <f t="shared" si="113"/>
        <v>#N/A</v>
      </c>
      <c r="AH363" s="24" t="e">
        <f t="shared" si="114"/>
        <v>#N/A</v>
      </c>
      <c r="AI363" s="25" t="e">
        <f t="shared" si="115"/>
        <v>#VALUE!</v>
      </c>
      <c r="AJ363" s="25" t="e">
        <f t="shared" si="116"/>
        <v>#VALUE!</v>
      </c>
      <c r="AK363" s="25" t="e">
        <f t="shared" si="117"/>
        <v>#VALUE!</v>
      </c>
      <c r="AL363" s="12">
        <v>21.41456310679612</v>
      </c>
      <c r="AM363" s="12">
        <v>0</v>
      </c>
      <c r="AN363" s="26">
        <v>3.2766000000000002</v>
      </c>
      <c r="AO363" s="125">
        <f t="shared" si="118"/>
        <v>5.0013490294989117E-2</v>
      </c>
      <c r="AP363" s="126"/>
      <c r="AQ363" s="16">
        <v>0</v>
      </c>
      <c r="AT363" s="28">
        <v>0</v>
      </c>
      <c r="AU363" s="28">
        <v>0</v>
      </c>
      <c r="AW363" s="44" t="e">
        <f t="shared" si="119"/>
        <v>#VALUE!</v>
      </c>
    </row>
    <row r="364" spans="1:49" s="28" customFormat="1" hidden="1" x14ac:dyDescent="0.2">
      <c r="A364" s="16">
        <f>ROW()</f>
        <v>364</v>
      </c>
      <c r="B364" s="16" t="s">
        <v>252</v>
      </c>
      <c r="C364" s="16">
        <v>497</v>
      </c>
      <c r="D364" s="122">
        <v>1.5216272858126862</v>
      </c>
      <c r="E364" s="123">
        <v>6.3585243161530206E-2</v>
      </c>
      <c r="F364" s="122">
        <f t="shared" si="100"/>
        <v>1.5852125289742165</v>
      </c>
      <c r="G364" s="122"/>
      <c r="H364" s="101" t="s">
        <v>4</v>
      </c>
      <c r="I364" s="16">
        <v>1</v>
      </c>
      <c r="J364" s="16" t="s">
        <v>192</v>
      </c>
      <c r="K364" s="124">
        <v>42745</v>
      </c>
      <c r="L364" s="16" t="s">
        <v>56</v>
      </c>
      <c r="M364" s="16" t="s">
        <v>171</v>
      </c>
      <c r="N364" s="16" t="s">
        <v>73</v>
      </c>
      <c r="O364" s="16" t="s">
        <v>66</v>
      </c>
      <c r="P364" s="19" t="str">
        <f t="shared" si="101"/>
        <v>CB1 Moka</v>
      </c>
      <c r="Q364" s="20">
        <f t="shared" si="102"/>
        <v>158.52125289742165</v>
      </c>
      <c r="R364" s="19">
        <v>122.6</v>
      </c>
      <c r="S364" s="19" t="e">
        <v>#N/A</v>
      </c>
      <c r="T364" s="19" t="e">
        <f t="shared" si="103"/>
        <v>#N/A</v>
      </c>
      <c r="U364" s="22" t="e">
        <f t="shared" si="104"/>
        <v>#N/A</v>
      </c>
      <c r="V364" s="22" t="str">
        <f t="shared" si="105"/>
        <v>NY</v>
      </c>
      <c r="W364" s="22" t="e">
        <f t="shared" si="106"/>
        <v>#VALUE!</v>
      </c>
      <c r="X364" s="19" t="str">
        <f t="shared" si="107"/>
        <v>CB1MokaGS.7959</v>
      </c>
      <c r="Y364" s="19" t="str">
        <f t="shared" si="108"/>
        <v>GS.7959</v>
      </c>
      <c r="Z364" s="19" t="e">
        <v>#VALUE!</v>
      </c>
      <c r="AA364" s="19" t="e">
        <f t="shared" si="109"/>
        <v>#VALUE!</v>
      </c>
      <c r="AB364" s="22" t="e">
        <f t="shared" si="110"/>
        <v>#N/A</v>
      </c>
      <c r="AC364" s="23" t="e">
        <v>#VALUE!</v>
      </c>
      <c r="AD364" s="23" t="e">
        <f t="shared" si="111"/>
        <v>#VALUE!</v>
      </c>
      <c r="AE364" s="24" t="e">
        <f t="shared" si="112"/>
        <v>#N/A</v>
      </c>
      <c r="AF364" s="24" t="e">
        <v>#N/A</v>
      </c>
      <c r="AG364" s="24" t="e">
        <f t="shared" si="113"/>
        <v>#N/A</v>
      </c>
      <c r="AH364" s="24" t="e">
        <f t="shared" si="114"/>
        <v>#N/A</v>
      </c>
      <c r="AI364" s="25" t="e">
        <f t="shared" si="115"/>
        <v>#VALUE!</v>
      </c>
      <c r="AJ364" s="25" t="e">
        <f t="shared" si="116"/>
        <v>#VALUE!</v>
      </c>
      <c r="AK364" s="25" t="e">
        <f t="shared" si="117"/>
        <v>#VALUE!</v>
      </c>
      <c r="AL364" s="12">
        <v>26.841459854014609</v>
      </c>
      <c r="AM364" s="12">
        <v>0</v>
      </c>
      <c r="AN364" s="26">
        <v>3.2766000000000002</v>
      </c>
      <c r="AO364" s="125">
        <f t="shared" si="118"/>
        <v>6.2687951429000466E-2</v>
      </c>
      <c r="AP364" s="126"/>
      <c r="AQ364" s="16">
        <v>0</v>
      </c>
      <c r="AT364" s="28">
        <v>0</v>
      </c>
      <c r="AU364" s="28">
        <v>0</v>
      </c>
      <c r="AW364" s="44" t="e">
        <f t="shared" si="119"/>
        <v>#VALUE!</v>
      </c>
    </row>
    <row r="365" spans="1:49" s="28" customFormat="1" hidden="1" x14ac:dyDescent="0.2">
      <c r="A365" s="16">
        <f>ROW()</f>
        <v>365</v>
      </c>
      <c r="B365" s="16" t="s">
        <v>253</v>
      </c>
      <c r="C365" s="16">
        <v>553</v>
      </c>
      <c r="D365" s="122">
        <v>1.3664786815845178</v>
      </c>
      <c r="E365" s="123">
        <v>5.8567233748407443E-2</v>
      </c>
      <c r="F365" s="122">
        <f t="shared" si="100"/>
        <v>1.4250459153329254</v>
      </c>
      <c r="G365" s="122"/>
      <c r="H365" s="101" t="s">
        <v>4</v>
      </c>
      <c r="I365" s="16">
        <v>1</v>
      </c>
      <c r="J365" s="16" t="s">
        <v>192</v>
      </c>
      <c r="K365" s="124">
        <v>42800</v>
      </c>
      <c r="L365" s="16" t="s">
        <v>56</v>
      </c>
      <c r="M365" s="16" t="s">
        <v>171</v>
      </c>
      <c r="N365" s="16" t="s">
        <v>73</v>
      </c>
      <c r="O365" s="16" t="s">
        <v>66</v>
      </c>
      <c r="P365" s="19" t="str">
        <f t="shared" si="101"/>
        <v>CB1 Moka</v>
      </c>
      <c r="Q365" s="20">
        <f t="shared" si="102"/>
        <v>142.50459153329254</v>
      </c>
      <c r="R365" s="19">
        <v>122.6</v>
      </c>
      <c r="S365" s="19" t="e">
        <v>#N/A</v>
      </c>
      <c r="T365" s="19" t="e">
        <f t="shared" si="103"/>
        <v>#N/A</v>
      </c>
      <c r="U365" s="22" t="e">
        <f t="shared" si="104"/>
        <v>#N/A</v>
      </c>
      <c r="V365" s="22" t="str">
        <f t="shared" si="105"/>
        <v>NY</v>
      </c>
      <c r="W365" s="22" t="e">
        <f t="shared" si="106"/>
        <v>#VALUE!</v>
      </c>
      <c r="X365" s="19" t="str">
        <f t="shared" si="107"/>
        <v>CB1MokaGS.7971</v>
      </c>
      <c r="Y365" s="19" t="str">
        <f t="shared" si="108"/>
        <v>GS.7971</v>
      </c>
      <c r="Z365" s="19" t="e">
        <v>#VALUE!</v>
      </c>
      <c r="AA365" s="19" t="e">
        <f t="shared" si="109"/>
        <v>#VALUE!</v>
      </c>
      <c r="AB365" s="22" t="e">
        <f t="shared" si="110"/>
        <v>#N/A</v>
      </c>
      <c r="AC365" s="23" t="e">
        <v>#VALUE!</v>
      </c>
      <c r="AD365" s="23" t="e">
        <f t="shared" si="111"/>
        <v>#VALUE!</v>
      </c>
      <c r="AE365" s="24" t="e">
        <f t="shared" si="112"/>
        <v>#N/A</v>
      </c>
      <c r="AF365" s="24" t="e">
        <v>#N/A</v>
      </c>
      <c r="AG365" s="24" t="e">
        <f t="shared" si="113"/>
        <v>#N/A</v>
      </c>
      <c r="AH365" s="24" t="e">
        <f t="shared" si="114"/>
        <v>#N/A</v>
      </c>
      <c r="AI365" s="25" t="e">
        <f t="shared" si="115"/>
        <v>#VALUE!</v>
      </c>
      <c r="AJ365" s="25" t="e">
        <f t="shared" si="116"/>
        <v>#VALUE!</v>
      </c>
      <c r="AK365" s="25" t="e">
        <f t="shared" si="117"/>
        <v>#VALUE!</v>
      </c>
      <c r="AL365" s="12">
        <v>24.723190087124873</v>
      </c>
      <c r="AM365" s="12">
        <v>0</v>
      </c>
      <c r="AN365" s="26">
        <v>3.2766000000000002</v>
      </c>
      <c r="AO365" s="125">
        <f t="shared" si="118"/>
        <v>5.7740754332325304E-2</v>
      </c>
      <c r="AP365" s="126"/>
      <c r="AQ365" s="16">
        <v>0</v>
      </c>
      <c r="AT365" s="28">
        <v>0</v>
      </c>
      <c r="AU365" s="28">
        <v>0</v>
      </c>
      <c r="AW365" s="44" t="e">
        <f t="shared" si="119"/>
        <v>#VALUE!</v>
      </c>
    </row>
    <row r="366" spans="1:49" s="28" customFormat="1" hidden="1" x14ac:dyDescent="0.2">
      <c r="A366" s="16">
        <f>ROW()</f>
        <v>366</v>
      </c>
      <c r="B366" s="16" t="s">
        <v>254</v>
      </c>
      <c r="C366" s="16">
        <v>617</v>
      </c>
      <c r="D366" s="122">
        <v>1.4161944360447536</v>
      </c>
      <c r="E366" s="123">
        <v>6.6991514097955909E-2</v>
      </c>
      <c r="F366" s="122">
        <f t="shared" si="100"/>
        <v>1.4831859501427096</v>
      </c>
      <c r="G366" s="122"/>
      <c r="H366" s="101" t="s">
        <v>4</v>
      </c>
      <c r="I366" s="16">
        <v>1</v>
      </c>
      <c r="J366" s="16" t="s">
        <v>192</v>
      </c>
      <c r="K366" s="124">
        <v>42758</v>
      </c>
      <c r="L366" s="16" t="s">
        <v>56</v>
      </c>
      <c r="M366" s="16" t="s">
        <v>171</v>
      </c>
      <c r="N366" s="16" t="s">
        <v>73</v>
      </c>
      <c r="O366" s="16" t="s">
        <v>66</v>
      </c>
      <c r="P366" s="19" t="str">
        <f t="shared" si="101"/>
        <v>CB1 Moka</v>
      </c>
      <c r="Q366" s="20">
        <f t="shared" si="102"/>
        <v>148.31859501427095</v>
      </c>
      <c r="R366" s="19">
        <v>122.6</v>
      </c>
      <c r="S366" s="19" t="e">
        <v>#N/A</v>
      </c>
      <c r="T366" s="19" t="e">
        <f t="shared" si="103"/>
        <v>#N/A</v>
      </c>
      <c r="U366" s="22" t="e">
        <f t="shared" si="104"/>
        <v>#N/A</v>
      </c>
      <c r="V366" s="22" t="str">
        <f t="shared" si="105"/>
        <v>NY</v>
      </c>
      <c r="W366" s="22" t="e">
        <f t="shared" si="106"/>
        <v>#VALUE!</v>
      </c>
      <c r="X366" s="19" t="str">
        <f t="shared" si="107"/>
        <v>CB1MokaGS.7974</v>
      </c>
      <c r="Y366" s="19" t="str">
        <f t="shared" si="108"/>
        <v>GS.7974</v>
      </c>
      <c r="Z366" s="19" t="e">
        <v>#VALUE!</v>
      </c>
      <c r="AA366" s="19" t="e">
        <f t="shared" si="109"/>
        <v>#VALUE!</v>
      </c>
      <c r="AB366" s="22" t="e">
        <f t="shared" si="110"/>
        <v>#N/A</v>
      </c>
      <c r="AC366" s="23" t="e">
        <v>#VALUE!</v>
      </c>
      <c r="AD366" s="23" t="e">
        <f t="shared" si="111"/>
        <v>#VALUE!</v>
      </c>
      <c r="AE366" s="24" t="e">
        <f t="shared" si="112"/>
        <v>#N/A</v>
      </c>
      <c r="AF366" s="24" t="e">
        <v>#N/A</v>
      </c>
      <c r="AG366" s="24" t="e">
        <f t="shared" si="113"/>
        <v>#N/A</v>
      </c>
      <c r="AH366" s="24" t="e">
        <f t="shared" si="114"/>
        <v>#N/A</v>
      </c>
      <c r="AI366" s="25" t="e">
        <f t="shared" si="115"/>
        <v>#VALUE!</v>
      </c>
      <c r="AJ366" s="25" t="e">
        <f t="shared" si="116"/>
        <v>#VALUE!</v>
      </c>
      <c r="AK366" s="25" t="e">
        <f t="shared" si="117"/>
        <v>#VALUE!</v>
      </c>
      <c r="AL366" s="12">
        <v>28.279360851887706</v>
      </c>
      <c r="AM366" s="12">
        <v>0</v>
      </c>
      <c r="AN366" s="26">
        <v>3.2766000000000002</v>
      </c>
      <c r="AO366" s="125">
        <f t="shared" si="118"/>
        <v>6.6046154313814776E-2</v>
      </c>
      <c r="AP366" s="126"/>
      <c r="AQ366" s="16">
        <v>0</v>
      </c>
      <c r="AT366" s="28">
        <v>0</v>
      </c>
      <c r="AU366" s="28">
        <v>0</v>
      </c>
      <c r="AW366" s="44" t="e">
        <f t="shared" si="119"/>
        <v>#VALUE!</v>
      </c>
    </row>
    <row r="367" spans="1:49" s="28" customFormat="1" hidden="1" x14ac:dyDescent="0.2">
      <c r="A367" s="16">
        <f>ROW()</f>
        <v>367</v>
      </c>
      <c r="B367" s="16" t="s">
        <v>318</v>
      </c>
      <c r="C367" s="16">
        <v>1585</v>
      </c>
      <c r="D367" s="122">
        <v>1.3756901989801535</v>
      </c>
      <c r="E367" s="123">
        <v>6.3149224978555921E-2</v>
      </c>
      <c r="F367" s="122">
        <f t="shared" si="100"/>
        <v>1.4388394239587095</v>
      </c>
      <c r="G367" s="122"/>
      <c r="H367" s="101" t="s">
        <v>4</v>
      </c>
      <c r="I367" s="16">
        <v>1</v>
      </c>
      <c r="J367" s="16" t="s">
        <v>216</v>
      </c>
      <c r="K367" s="124">
        <v>42731</v>
      </c>
      <c r="L367" s="16" t="s">
        <v>56</v>
      </c>
      <c r="M367" s="16" t="s">
        <v>171</v>
      </c>
      <c r="N367" s="16" t="s">
        <v>73</v>
      </c>
      <c r="O367" s="16" t="s">
        <v>66</v>
      </c>
      <c r="P367" s="19" t="str">
        <f t="shared" si="101"/>
        <v>CB1 Moka</v>
      </c>
      <c r="Q367" s="20">
        <f t="shared" si="102"/>
        <v>143.88394239587095</v>
      </c>
      <c r="R367" s="19">
        <v>122.6</v>
      </c>
      <c r="S367" s="19" t="e">
        <v>#N/A</v>
      </c>
      <c r="T367" s="19" t="e">
        <f t="shared" si="103"/>
        <v>#N/A</v>
      </c>
      <c r="U367" s="22" t="e">
        <f t="shared" si="104"/>
        <v>#N/A</v>
      </c>
      <c r="V367" s="22" t="str">
        <f t="shared" si="105"/>
        <v>NY</v>
      </c>
      <c r="W367" s="22" t="e">
        <f t="shared" si="106"/>
        <v>#VALUE!</v>
      </c>
      <c r="X367" s="19" t="str">
        <f t="shared" si="107"/>
        <v>CB1MokaGS.7978</v>
      </c>
      <c r="Y367" s="19" t="str">
        <f t="shared" si="108"/>
        <v>GS.7978</v>
      </c>
      <c r="Z367" s="19" t="e">
        <v>#VALUE!</v>
      </c>
      <c r="AA367" s="19" t="e">
        <f t="shared" si="109"/>
        <v>#VALUE!</v>
      </c>
      <c r="AB367" s="22" t="e">
        <f t="shared" si="110"/>
        <v>#N/A</v>
      </c>
      <c r="AC367" s="23" t="e">
        <v>#VALUE!</v>
      </c>
      <c r="AD367" s="23" t="e">
        <f t="shared" si="111"/>
        <v>#VALUE!</v>
      </c>
      <c r="AE367" s="24" t="e">
        <f t="shared" si="112"/>
        <v>#N/A</v>
      </c>
      <c r="AF367" s="24" t="e">
        <v>#N/A</v>
      </c>
      <c r="AG367" s="24" t="e">
        <f t="shared" si="113"/>
        <v>#N/A</v>
      </c>
      <c r="AH367" s="24" t="e">
        <f t="shared" si="114"/>
        <v>#N/A</v>
      </c>
      <c r="AI367" s="25" t="e">
        <f t="shared" si="115"/>
        <v>#VALUE!</v>
      </c>
      <c r="AJ367" s="25" t="e">
        <f t="shared" si="116"/>
        <v>#VALUE!</v>
      </c>
      <c r="AK367" s="25" t="e">
        <f t="shared" si="117"/>
        <v>#VALUE!</v>
      </c>
      <c r="AL367" s="12">
        <v>26.657401981904357</v>
      </c>
      <c r="AM367" s="12">
        <v>0</v>
      </c>
      <c r="AN367" s="26">
        <v>3.2766000000000002</v>
      </c>
      <c r="AO367" s="125">
        <f t="shared" si="118"/>
        <v>6.22580861754067E-2</v>
      </c>
      <c r="AP367" s="126"/>
      <c r="AQ367" s="16">
        <v>0</v>
      </c>
      <c r="AT367" s="28">
        <v>0</v>
      </c>
      <c r="AU367" s="28">
        <v>0</v>
      </c>
      <c r="AW367" s="44" t="e">
        <f t="shared" si="119"/>
        <v>#VALUE!</v>
      </c>
    </row>
    <row r="368" spans="1:49" s="28" customFormat="1" hidden="1" x14ac:dyDescent="0.2">
      <c r="A368" s="16">
        <f>ROW()</f>
        <v>368</v>
      </c>
      <c r="B368" s="16" t="s">
        <v>255</v>
      </c>
      <c r="C368" s="16">
        <v>865</v>
      </c>
      <c r="D368" s="122">
        <v>1.4149175990323557</v>
      </c>
      <c r="E368" s="123">
        <v>6.268186236963981E-2</v>
      </c>
      <c r="F368" s="122">
        <f t="shared" si="100"/>
        <v>1.4775994614019956</v>
      </c>
      <c r="G368" s="122"/>
      <c r="H368" s="101" t="s">
        <v>4</v>
      </c>
      <c r="I368" s="16">
        <v>1</v>
      </c>
      <c r="J368" s="16" t="s">
        <v>216</v>
      </c>
      <c r="K368" s="124">
        <v>42758</v>
      </c>
      <c r="L368" s="16" t="s">
        <v>56</v>
      </c>
      <c r="M368" s="16" t="s">
        <v>171</v>
      </c>
      <c r="N368" s="16" t="s">
        <v>73</v>
      </c>
      <c r="O368" s="16" t="s">
        <v>66</v>
      </c>
      <c r="P368" s="19" t="str">
        <f t="shared" si="101"/>
        <v>CB1 Moka</v>
      </c>
      <c r="Q368" s="20">
        <f t="shared" si="102"/>
        <v>147.75994614019956</v>
      </c>
      <c r="R368" s="19">
        <v>122.6</v>
      </c>
      <c r="S368" s="19" t="e">
        <v>#N/A</v>
      </c>
      <c r="T368" s="19" t="e">
        <f t="shared" si="103"/>
        <v>#N/A</v>
      </c>
      <c r="U368" s="22" t="e">
        <f t="shared" si="104"/>
        <v>#N/A</v>
      </c>
      <c r="V368" s="22" t="str">
        <f t="shared" si="105"/>
        <v>NY</v>
      </c>
      <c r="W368" s="22" t="e">
        <f t="shared" si="106"/>
        <v>#VALUE!</v>
      </c>
      <c r="X368" s="19" t="str">
        <f t="shared" si="107"/>
        <v>CB1MokaGS.8003</v>
      </c>
      <c r="Y368" s="19" t="str">
        <f t="shared" si="108"/>
        <v>GS.8003</v>
      </c>
      <c r="Z368" s="19" t="e">
        <v>#VALUE!</v>
      </c>
      <c r="AA368" s="19" t="e">
        <f t="shared" si="109"/>
        <v>#VALUE!</v>
      </c>
      <c r="AB368" s="22" t="e">
        <f t="shared" si="110"/>
        <v>#N/A</v>
      </c>
      <c r="AC368" s="23" t="e">
        <v>#VALUE!</v>
      </c>
      <c r="AD368" s="23" t="e">
        <f t="shared" si="111"/>
        <v>#VALUE!</v>
      </c>
      <c r="AE368" s="24" t="e">
        <f t="shared" si="112"/>
        <v>#N/A</v>
      </c>
      <c r="AF368" s="24" t="e">
        <v>#N/A</v>
      </c>
      <c r="AG368" s="24" t="e">
        <f t="shared" si="113"/>
        <v>#N/A</v>
      </c>
      <c r="AH368" s="24" t="e">
        <f t="shared" si="114"/>
        <v>#N/A</v>
      </c>
      <c r="AI368" s="25" t="e">
        <f t="shared" si="115"/>
        <v>#VALUE!</v>
      </c>
      <c r="AJ368" s="25" t="e">
        <f t="shared" si="116"/>
        <v>#VALUE!</v>
      </c>
      <c r="AK368" s="25" t="e">
        <f t="shared" si="117"/>
        <v>#VALUE!</v>
      </c>
      <c r="AL368" s="12">
        <v>26.460112578251046</v>
      </c>
      <c r="AM368" s="12">
        <v>0</v>
      </c>
      <c r="AN368" s="26">
        <v>3.2766000000000002</v>
      </c>
      <c r="AO368" s="125">
        <f t="shared" si="118"/>
        <v>6.1797318816964153E-2</v>
      </c>
      <c r="AP368" s="126"/>
      <c r="AQ368" s="16">
        <v>0</v>
      </c>
      <c r="AT368" s="28">
        <v>0</v>
      </c>
      <c r="AU368" s="28">
        <v>0</v>
      </c>
      <c r="AW368" s="44" t="e">
        <f t="shared" si="119"/>
        <v>#VALUE!</v>
      </c>
    </row>
    <row r="369" spans="1:49" s="28" customFormat="1" hidden="1" x14ac:dyDescent="0.2">
      <c r="A369" s="16">
        <f>ROW()</f>
        <v>369</v>
      </c>
      <c r="B369" s="16" t="s">
        <v>351</v>
      </c>
      <c r="C369" s="16">
        <v>526</v>
      </c>
      <c r="D369" s="122">
        <v>1.2616458014884437</v>
      </c>
      <c r="E369" s="123">
        <v>6.0218543809978195E-2</v>
      </c>
      <c r="F369" s="122">
        <f t="shared" si="100"/>
        <v>1.321864345298422</v>
      </c>
      <c r="G369" s="122"/>
      <c r="H369" s="101" t="s">
        <v>4</v>
      </c>
      <c r="I369" s="16">
        <v>1</v>
      </c>
      <c r="J369" s="16" t="s">
        <v>192</v>
      </c>
      <c r="K369" s="124">
        <v>42746</v>
      </c>
      <c r="L369" s="16" t="s">
        <v>56</v>
      </c>
      <c r="M369" s="16" t="s">
        <v>171</v>
      </c>
      <c r="N369" s="16" t="s">
        <v>73</v>
      </c>
      <c r="O369" s="16" t="s">
        <v>66</v>
      </c>
      <c r="P369" s="19" t="str">
        <f t="shared" si="101"/>
        <v>CB1 Moka</v>
      </c>
      <c r="Q369" s="20">
        <f t="shared" si="102"/>
        <v>132.18643452984219</v>
      </c>
      <c r="R369" s="19">
        <v>122.6</v>
      </c>
      <c r="S369" s="19" t="e">
        <v>#N/A</v>
      </c>
      <c r="T369" s="19" t="e">
        <f t="shared" si="103"/>
        <v>#N/A</v>
      </c>
      <c r="U369" s="22" t="e">
        <f t="shared" si="104"/>
        <v>#N/A</v>
      </c>
      <c r="V369" s="22" t="str">
        <f t="shared" si="105"/>
        <v>NY</v>
      </c>
      <c r="W369" s="22" t="e">
        <f t="shared" si="106"/>
        <v>#VALUE!</v>
      </c>
      <c r="X369" s="19" t="str">
        <f t="shared" si="107"/>
        <v>CB1MokaGS.8005</v>
      </c>
      <c r="Y369" s="19" t="str">
        <f t="shared" si="108"/>
        <v>GS.8005</v>
      </c>
      <c r="Z369" s="19" t="e">
        <v>#VALUE!</v>
      </c>
      <c r="AA369" s="19" t="e">
        <f t="shared" si="109"/>
        <v>#VALUE!</v>
      </c>
      <c r="AB369" s="22" t="e">
        <f t="shared" si="110"/>
        <v>#N/A</v>
      </c>
      <c r="AC369" s="23" t="e">
        <v>#VALUE!</v>
      </c>
      <c r="AD369" s="23" t="e">
        <f t="shared" si="111"/>
        <v>#VALUE!</v>
      </c>
      <c r="AE369" s="24" t="e">
        <f t="shared" si="112"/>
        <v>#N/A</v>
      </c>
      <c r="AF369" s="24" t="e">
        <v>#N/A</v>
      </c>
      <c r="AG369" s="24" t="e">
        <f t="shared" si="113"/>
        <v>#N/A</v>
      </c>
      <c r="AH369" s="24" t="e">
        <f t="shared" si="114"/>
        <v>#N/A</v>
      </c>
      <c r="AI369" s="25" t="e">
        <f t="shared" si="115"/>
        <v>#VALUE!</v>
      </c>
      <c r="AJ369" s="25" t="e">
        <f t="shared" si="116"/>
        <v>#VALUE!</v>
      </c>
      <c r="AK369" s="25" t="e">
        <f t="shared" si="117"/>
        <v>#VALUE!</v>
      </c>
      <c r="AL369" s="12">
        <v>25.420263346899688</v>
      </c>
      <c r="AM369" s="12">
        <v>0</v>
      </c>
      <c r="AN369" s="26">
        <v>3.2766000000000002</v>
      </c>
      <c r="AO369" s="125">
        <f t="shared" si="118"/>
        <v>5.9368761709304177E-2</v>
      </c>
      <c r="AP369" s="126"/>
      <c r="AQ369" s="16">
        <v>0</v>
      </c>
      <c r="AT369" s="28">
        <v>0</v>
      </c>
      <c r="AU369" s="28">
        <v>0</v>
      </c>
      <c r="AW369" s="44" t="e">
        <f t="shared" si="119"/>
        <v>#VALUE!</v>
      </c>
    </row>
    <row r="370" spans="1:49" s="28" customFormat="1" hidden="1" x14ac:dyDescent="0.2">
      <c r="A370" s="16">
        <f>ROW()</f>
        <v>370</v>
      </c>
      <c r="B370" s="16" t="s">
        <v>352</v>
      </c>
      <c r="C370" s="16">
        <v>0</v>
      </c>
      <c r="D370" s="122">
        <v>1.1953538780814703</v>
      </c>
      <c r="E370" s="123">
        <v>5.0481663037025316E-2</v>
      </c>
      <c r="F370" s="122">
        <f t="shared" si="100"/>
        <v>1.2458355411184956</v>
      </c>
      <c r="G370" s="122"/>
      <c r="H370" s="101" t="s">
        <v>4</v>
      </c>
      <c r="I370" s="16">
        <v>1</v>
      </c>
      <c r="J370" s="16" t="s">
        <v>188</v>
      </c>
      <c r="K370" s="124">
        <v>42725</v>
      </c>
      <c r="L370" s="16" t="s">
        <v>56</v>
      </c>
      <c r="M370" s="16" t="s">
        <v>171</v>
      </c>
      <c r="N370" s="16" t="s">
        <v>73</v>
      </c>
      <c r="O370" s="16" t="s">
        <v>66</v>
      </c>
      <c r="P370" s="19" t="str">
        <f t="shared" si="101"/>
        <v>CB1 Moka</v>
      </c>
      <c r="Q370" s="20">
        <f t="shared" si="102"/>
        <v>124.58355411184957</v>
      </c>
      <c r="R370" s="19">
        <v>122.6</v>
      </c>
      <c r="S370" s="19" t="e">
        <v>#N/A</v>
      </c>
      <c r="T370" s="19" t="e">
        <f t="shared" si="103"/>
        <v>#N/A</v>
      </c>
      <c r="U370" s="22" t="e">
        <f t="shared" si="104"/>
        <v>#N/A</v>
      </c>
      <c r="V370" s="22" t="str">
        <f t="shared" si="105"/>
        <v>NY</v>
      </c>
      <c r="W370" s="22" t="e">
        <f t="shared" si="106"/>
        <v>#VALUE!</v>
      </c>
      <c r="X370" s="19" t="str">
        <f t="shared" si="107"/>
        <v>CB1MokaGS.8067</v>
      </c>
      <c r="Y370" s="19" t="str">
        <f t="shared" si="108"/>
        <v>GS.8067</v>
      </c>
      <c r="Z370" s="19" t="e">
        <v>#VALUE!</v>
      </c>
      <c r="AA370" s="19" t="e">
        <f t="shared" si="109"/>
        <v>#VALUE!</v>
      </c>
      <c r="AB370" s="22" t="e">
        <f t="shared" si="110"/>
        <v>#N/A</v>
      </c>
      <c r="AC370" s="23" t="e">
        <v>#VALUE!</v>
      </c>
      <c r="AD370" s="23" t="e">
        <f t="shared" si="111"/>
        <v>#VALUE!</v>
      </c>
      <c r="AE370" s="24" t="e">
        <f t="shared" si="112"/>
        <v>#N/A</v>
      </c>
      <c r="AF370" s="24" t="e">
        <v>#N/A</v>
      </c>
      <c r="AG370" s="24" t="e">
        <f t="shared" si="113"/>
        <v>#N/A</v>
      </c>
      <c r="AH370" s="24" t="e">
        <f t="shared" si="114"/>
        <v>#N/A</v>
      </c>
      <c r="AI370" s="25" t="e">
        <f t="shared" si="115"/>
        <v>#VALUE!</v>
      </c>
      <c r="AJ370" s="25" t="e">
        <f t="shared" si="116"/>
        <v>#VALUE!</v>
      </c>
      <c r="AK370" s="25" t="e">
        <f t="shared" si="117"/>
        <v>#VALUE!</v>
      </c>
      <c r="AL370" s="12">
        <v>21.310000000000002</v>
      </c>
      <c r="AM370" s="12">
        <v>0</v>
      </c>
      <c r="AN370" s="26">
        <v>3.2766000000000002</v>
      </c>
      <c r="AO370" s="125">
        <f t="shared" si="118"/>
        <v>4.9769284242272512E-2</v>
      </c>
      <c r="AP370" s="126"/>
      <c r="AQ370" s="16">
        <v>0</v>
      </c>
      <c r="AT370" s="28">
        <v>0</v>
      </c>
      <c r="AU370" s="28">
        <v>0</v>
      </c>
      <c r="AW370" s="44" t="e">
        <f t="shared" si="119"/>
        <v>#VALUE!</v>
      </c>
    </row>
    <row r="371" spans="1:49" s="28" customFormat="1" hidden="1" x14ac:dyDescent="0.2">
      <c r="A371" s="16">
        <f>ROW()</f>
        <v>371</v>
      </c>
      <c r="B371" s="16" t="s">
        <v>258</v>
      </c>
      <c r="C371" s="16">
        <v>67</v>
      </c>
      <c r="D371" s="122">
        <v>1.1047455912279232</v>
      </c>
      <c r="E371" s="123">
        <v>6.0241609152114232E-2</v>
      </c>
      <c r="F371" s="122">
        <f t="shared" si="100"/>
        <v>1.1649872003800374</v>
      </c>
      <c r="G371" s="122"/>
      <c r="H371" s="101" t="s">
        <v>4</v>
      </c>
      <c r="I371" s="16">
        <v>1</v>
      </c>
      <c r="J371" s="16" t="s">
        <v>222</v>
      </c>
      <c r="K371" s="124">
        <v>42720</v>
      </c>
      <c r="L371" s="16" t="s">
        <v>56</v>
      </c>
      <c r="M371" s="16" t="s">
        <v>171</v>
      </c>
      <c r="N371" s="16" t="s">
        <v>73</v>
      </c>
      <c r="O371" s="16" t="s">
        <v>66</v>
      </c>
      <c r="P371" s="19" t="str">
        <f t="shared" si="101"/>
        <v>CB1 Moka</v>
      </c>
      <c r="Q371" s="20">
        <f t="shared" si="102"/>
        <v>116.49872003800374</v>
      </c>
      <c r="R371" s="19">
        <v>122.6</v>
      </c>
      <c r="S371" s="19" t="e">
        <v>#N/A</v>
      </c>
      <c r="T371" s="19" t="e">
        <f t="shared" si="103"/>
        <v>#N/A</v>
      </c>
      <c r="U371" s="22" t="e">
        <f t="shared" si="104"/>
        <v>#N/A</v>
      </c>
      <c r="V371" s="22" t="str">
        <f t="shared" si="105"/>
        <v>NY</v>
      </c>
      <c r="W371" s="22" t="e">
        <f t="shared" si="106"/>
        <v>#VALUE!</v>
      </c>
      <c r="X371" s="19" t="str">
        <f t="shared" si="107"/>
        <v>CB1MokaGS.8068</v>
      </c>
      <c r="Y371" s="19" t="str">
        <f t="shared" si="108"/>
        <v>GS.8068</v>
      </c>
      <c r="Z371" s="19" t="e">
        <v>#VALUE!</v>
      </c>
      <c r="AA371" s="19" t="e">
        <f t="shared" si="109"/>
        <v>#VALUE!</v>
      </c>
      <c r="AB371" s="22" t="e">
        <f t="shared" si="110"/>
        <v>#N/A</v>
      </c>
      <c r="AC371" s="23" t="e">
        <v>#VALUE!</v>
      </c>
      <c r="AD371" s="23" t="e">
        <f t="shared" si="111"/>
        <v>#VALUE!</v>
      </c>
      <c r="AE371" s="24" t="e">
        <f t="shared" si="112"/>
        <v>#N/A</v>
      </c>
      <c r="AF371" s="24" t="e">
        <v>#N/A</v>
      </c>
      <c r="AG371" s="24" t="e">
        <f t="shared" si="113"/>
        <v>#N/A</v>
      </c>
      <c r="AH371" s="24" t="e">
        <f t="shared" si="114"/>
        <v>#N/A</v>
      </c>
      <c r="AI371" s="25" t="e">
        <f t="shared" si="115"/>
        <v>#VALUE!</v>
      </c>
      <c r="AJ371" s="25" t="e">
        <f t="shared" si="116"/>
        <v>#VALUE!</v>
      </c>
      <c r="AK371" s="25" t="e">
        <f t="shared" si="117"/>
        <v>#VALUE!</v>
      </c>
      <c r="AL371" s="12">
        <v>25.430000000000007</v>
      </c>
      <c r="AM371" s="12">
        <v>0</v>
      </c>
      <c r="AN371" s="26">
        <v>3.2766000000000002</v>
      </c>
      <c r="AO371" s="125">
        <f t="shared" si="118"/>
        <v>5.93915015617546E-2</v>
      </c>
      <c r="AP371" s="126"/>
      <c r="AQ371" s="16">
        <v>-67</v>
      </c>
      <c r="AT371" s="28">
        <v>0</v>
      </c>
      <c r="AU371" s="28">
        <v>0</v>
      </c>
      <c r="AW371" s="44" t="e">
        <f t="shared" si="119"/>
        <v>#VALUE!</v>
      </c>
    </row>
    <row r="372" spans="1:49" s="28" customFormat="1" hidden="1" x14ac:dyDescent="0.2">
      <c r="A372" s="16">
        <f>ROW()</f>
        <v>372</v>
      </c>
      <c r="B372" s="16" t="s">
        <v>260</v>
      </c>
      <c r="C372" s="16">
        <v>112</v>
      </c>
      <c r="D372" s="122">
        <v>1.3083453517339092</v>
      </c>
      <c r="E372" s="123">
        <v>5.0529041416224801E-2</v>
      </c>
      <c r="F372" s="122">
        <f t="shared" si="100"/>
        <v>1.3588743931501339</v>
      </c>
      <c r="G372" s="122"/>
      <c r="H372" s="101" t="s">
        <v>4</v>
      </c>
      <c r="I372" s="16">
        <v>1</v>
      </c>
      <c r="J372" s="16" t="s">
        <v>225</v>
      </c>
      <c r="K372" s="124">
        <v>42723</v>
      </c>
      <c r="L372" s="16" t="s">
        <v>56</v>
      </c>
      <c r="M372" s="16" t="s">
        <v>171</v>
      </c>
      <c r="N372" s="16" t="s">
        <v>73</v>
      </c>
      <c r="O372" s="16" t="s">
        <v>66</v>
      </c>
      <c r="P372" s="19" t="str">
        <f t="shared" si="101"/>
        <v>CB1 Moka</v>
      </c>
      <c r="Q372" s="20">
        <f t="shared" si="102"/>
        <v>135.88743931501338</v>
      </c>
      <c r="R372" s="19">
        <v>122.6</v>
      </c>
      <c r="S372" s="19" t="e">
        <v>#N/A</v>
      </c>
      <c r="T372" s="19" t="e">
        <f t="shared" si="103"/>
        <v>#N/A</v>
      </c>
      <c r="U372" s="22" t="e">
        <f t="shared" si="104"/>
        <v>#N/A</v>
      </c>
      <c r="V372" s="22" t="str">
        <f t="shared" si="105"/>
        <v>NY</v>
      </c>
      <c r="W372" s="22" t="e">
        <f t="shared" si="106"/>
        <v>#VALUE!</v>
      </c>
      <c r="X372" s="19" t="str">
        <f t="shared" si="107"/>
        <v>CB1MokaGS.8081</v>
      </c>
      <c r="Y372" s="19" t="str">
        <f t="shared" si="108"/>
        <v>GS.8081</v>
      </c>
      <c r="Z372" s="19" t="e">
        <v>#VALUE!</v>
      </c>
      <c r="AA372" s="19" t="e">
        <f t="shared" si="109"/>
        <v>#VALUE!</v>
      </c>
      <c r="AB372" s="22" t="e">
        <f t="shared" si="110"/>
        <v>#N/A</v>
      </c>
      <c r="AC372" s="23" t="e">
        <v>#VALUE!</v>
      </c>
      <c r="AD372" s="23" t="e">
        <f t="shared" si="111"/>
        <v>#VALUE!</v>
      </c>
      <c r="AE372" s="24" t="e">
        <f t="shared" si="112"/>
        <v>#N/A</v>
      </c>
      <c r="AF372" s="24" t="e">
        <v>#N/A</v>
      </c>
      <c r="AG372" s="24" t="e">
        <f t="shared" si="113"/>
        <v>#N/A</v>
      </c>
      <c r="AH372" s="24" t="e">
        <f t="shared" si="114"/>
        <v>#N/A</v>
      </c>
      <c r="AI372" s="25" t="e">
        <f t="shared" si="115"/>
        <v>#VALUE!</v>
      </c>
      <c r="AJ372" s="25" t="e">
        <f t="shared" si="116"/>
        <v>#VALUE!</v>
      </c>
      <c r="AK372" s="25" t="e">
        <f t="shared" si="117"/>
        <v>#VALUE!</v>
      </c>
      <c r="AL372" s="12">
        <v>21.330000000000005</v>
      </c>
      <c r="AM372" s="12">
        <v>0</v>
      </c>
      <c r="AN372" s="26">
        <v>3.2766000000000002</v>
      </c>
      <c r="AO372" s="125">
        <f t="shared" si="118"/>
        <v>4.9815994035085555E-2</v>
      </c>
      <c r="AP372" s="126"/>
      <c r="AQ372" s="16">
        <v>0</v>
      </c>
      <c r="AT372" s="28">
        <v>0</v>
      </c>
      <c r="AU372" s="28">
        <v>0</v>
      </c>
      <c r="AW372" s="44" t="e">
        <f t="shared" si="119"/>
        <v>#VALUE!</v>
      </c>
    </row>
    <row r="373" spans="1:49" s="28" customFormat="1" hidden="1" x14ac:dyDescent="0.2">
      <c r="A373" s="16">
        <f>ROW()</f>
        <v>373</v>
      </c>
      <c r="B373" s="16" t="s">
        <v>263</v>
      </c>
      <c r="C373" s="16">
        <v>20</v>
      </c>
      <c r="D373" s="122">
        <v>2.6732499244027821</v>
      </c>
      <c r="E373" s="123">
        <v>5.6784028602410136E-2</v>
      </c>
      <c r="F373" s="122">
        <f t="shared" si="100"/>
        <v>2.7300339530051922</v>
      </c>
      <c r="G373" s="122"/>
      <c r="H373" s="101" t="s">
        <v>4</v>
      </c>
      <c r="I373" s="16">
        <v>1</v>
      </c>
      <c r="J373" s="16" t="s">
        <v>192</v>
      </c>
      <c r="K373" s="124">
        <v>42814</v>
      </c>
      <c r="L373" s="16" t="s">
        <v>56</v>
      </c>
      <c r="M373" s="16" t="s">
        <v>171</v>
      </c>
      <c r="N373" s="16" t="s">
        <v>73</v>
      </c>
      <c r="O373" s="16" t="s">
        <v>66</v>
      </c>
      <c r="P373" s="19" t="str">
        <f t="shared" si="101"/>
        <v>CB1 Moka</v>
      </c>
      <c r="Q373" s="20">
        <f t="shared" si="102"/>
        <v>273.00339530051923</v>
      </c>
      <c r="R373" s="19">
        <v>122.6</v>
      </c>
      <c r="S373" s="19" t="e">
        <v>#N/A</v>
      </c>
      <c r="T373" s="19" t="e">
        <f t="shared" si="103"/>
        <v>#N/A</v>
      </c>
      <c r="U373" s="22" t="e">
        <f t="shared" si="104"/>
        <v>#N/A</v>
      </c>
      <c r="V373" s="22" t="str">
        <f t="shared" si="105"/>
        <v>NY</v>
      </c>
      <c r="W373" s="22" t="e">
        <f t="shared" si="106"/>
        <v>#VALUE!</v>
      </c>
      <c r="X373" s="19" t="str">
        <f t="shared" si="107"/>
        <v>CB1MokaGS.8168</v>
      </c>
      <c r="Y373" s="19" t="str">
        <f t="shared" si="108"/>
        <v>GS.8168</v>
      </c>
      <c r="Z373" s="19" t="e">
        <v>#VALUE!</v>
      </c>
      <c r="AA373" s="19" t="e">
        <f t="shared" si="109"/>
        <v>#VALUE!</v>
      </c>
      <c r="AB373" s="22" t="e">
        <f t="shared" si="110"/>
        <v>#N/A</v>
      </c>
      <c r="AC373" s="23" t="e">
        <v>#VALUE!</v>
      </c>
      <c r="AD373" s="23" t="e">
        <f t="shared" si="111"/>
        <v>#VALUE!</v>
      </c>
      <c r="AE373" s="24" t="e">
        <f t="shared" si="112"/>
        <v>#N/A</v>
      </c>
      <c r="AF373" s="24" t="e">
        <v>#N/A</v>
      </c>
      <c r="AG373" s="24" t="e">
        <f t="shared" si="113"/>
        <v>#N/A</v>
      </c>
      <c r="AH373" s="24" t="e">
        <f t="shared" si="114"/>
        <v>#N/A</v>
      </c>
      <c r="AI373" s="25" t="e">
        <f t="shared" si="115"/>
        <v>#VALUE!</v>
      </c>
      <c r="AJ373" s="25" t="e">
        <f t="shared" si="116"/>
        <v>#VALUE!</v>
      </c>
      <c r="AK373" s="25" t="e">
        <f t="shared" si="117"/>
        <v>#VALUE!</v>
      </c>
      <c r="AL373" s="12">
        <v>23.970439496611807</v>
      </c>
      <c r="AM373" s="12">
        <v>0</v>
      </c>
      <c r="AN373" s="26">
        <v>3.2766000000000002</v>
      </c>
      <c r="AO373" s="125">
        <f t="shared" si="118"/>
        <v>5.5982713126188112E-2</v>
      </c>
      <c r="AP373" s="126"/>
      <c r="AQ373" s="16">
        <v>0</v>
      </c>
      <c r="AT373" s="28">
        <v>0</v>
      </c>
      <c r="AU373" s="28">
        <v>0</v>
      </c>
      <c r="AW373" s="44" t="e">
        <f t="shared" si="119"/>
        <v>#VALUE!</v>
      </c>
    </row>
    <row r="374" spans="1:49" s="28" customFormat="1" hidden="1" x14ac:dyDescent="0.2">
      <c r="A374" s="16">
        <f>ROW()</f>
        <v>374</v>
      </c>
      <c r="B374" s="16" t="s">
        <v>293</v>
      </c>
      <c r="C374" s="16">
        <v>35</v>
      </c>
      <c r="D374" s="122">
        <v>0.44327487148472938</v>
      </c>
      <c r="E374" s="123">
        <v>0</v>
      </c>
      <c r="F374" s="122">
        <f t="shared" si="100"/>
        <v>0.44327487148472938</v>
      </c>
      <c r="G374" s="122"/>
      <c r="H374" s="101" t="s">
        <v>4</v>
      </c>
      <c r="I374" s="16">
        <v>1</v>
      </c>
      <c r="J374" s="16" t="s">
        <v>192</v>
      </c>
      <c r="K374" s="124">
        <v>42810</v>
      </c>
      <c r="L374" s="16" t="s">
        <v>56</v>
      </c>
      <c r="M374" s="16" t="s">
        <v>171</v>
      </c>
      <c r="N374" s="16" t="s">
        <v>73</v>
      </c>
      <c r="O374" s="16" t="s">
        <v>66</v>
      </c>
      <c r="P374" s="19" t="str">
        <f t="shared" si="101"/>
        <v>CB1 Moka</v>
      </c>
      <c r="Q374" s="20">
        <f t="shared" si="102"/>
        <v>44.32748714847294</v>
      </c>
      <c r="R374" s="19">
        <v>122.6</v>
      </c>
      <c r="S374" s="19" t="e">
        <v>#N/A</v>
      </c>
      <c r="T374" s="19" t="e">
        <f t="shared" si="103"/>
        <v>#N/A</v>
      </c>
      <c r="U374" s="22" t="e">
        <f t="shared" si="104"/>
        <v>#N/A</v>
      </c>
      <c r="V374" s="22" t="str">
        <f t="shared" si="105"/>
        <v>NY</v>
      </c>
      <c r="W374" s="22" t="e">
        <f t="shared" si="106"/>
        <v>#VALUE!</v>
      </c>
      <c r="X374" s="19" t="str">
        <f t="shared" si="107"/>
        <v>CB1MokaGS.8199</v>
      </c>
      <c r="Y374" s="19" t="str">
        <f t="shared" si="108"/>
        <v>GS.8199</v>
      </c>
      <c r="Z374" s="19" t="e">
        <v>#VALUE!</v>
      </c>
      <c r="AA374" s="19" t="e">
        <f t="shared" si="109"/>
        <v>#VALUE!</v>
      </c>
      <c r="AB374" s="22" t="e">
        <f t="shared" si="110"/>
        <v>#N/A</v>
      </c>
      <c r="AC374" s="23" t="e">
        <v>#VALUE!</v>
      </c>
      <c r="AD374" s="23" t="e">
        <f t="shared" si="111"/>
        <v>#VALUE!</v>
      </c>
      <c r="AE374" s="24" t="e">
        <f t="shared" si="112"/>
        <v>#N/A</v>
      </c>
      <c r="AF374" s="24" t="e">
        <v>#N/A</v>
      </c>
      <c r="AG374" s="24" t="e">
        <f t="shared" si="113"/>
        <v>#N/A</v>
      </c>
      <c r="AH374" s="24" t="e">
        <f t="shared" si="114"/>
        <v>#N/A</v>
      </c>
      <c r="AI374" s="25" t="e">
        <f t="shared" si="115"/>
        <v>#VALUE!</v>
      </c>
      <c r="AJ374" s="25" t="e">
        <f t="shared" si="116"/>
        <v>#VALUE!</v>
      </c>
      <c r="AK374" s="25" t="e">
        <f t="shared" si="117"/>
        <v>#VALUE!</v>
      </c>
      <c r="AL374" s="12">
        <v>0</v>
      </c>
      <c r="AM374" s="12">
        <v>0</v>
      </c>
      <c r="AN374" s="26">
        <v>3.2766000000000002</v>
      </c>
      <c r="AO374" s="125">
        <f t="shared" si="118"/>
        <v>0</v>
      </c>
      <c r="AP374" s="126"/>
      <c r="AQ374" s="16">
        <v>0</v>
      </c>
      <c r="AT374" s="28">
        <v>0</v>
      </c>
      <c r="AU374" s="28">
        <v>0</v>
      </c>
      <c r="AW374" s="44" t="e">
        <f t="shared" si="119"/>
        <v>#VALUE!</v>
      </c>
    </row>
    <row r="375" spans="1:49" s="28" customFormat="1" hidden="1" x14ac:dyDescent="0.2">
      <c r="A375" s="16">
        <f>ROW()</f>
        <v>375</v>
      </c>
      <c r="B375" s="16" t="s">
        <v>294</v>
      </c>
      <c r="C375" s="16">
        <v>15</v>
      </c>
      <c r="D375" s="122">
        <v>0.44327487148472938</v>
      </c>
      <c r="E375" s="123">
        <v>0</v>
      </c>
      <c r="F375" s="122">
        <f t="shared" si="100"/>
        <v>0.44327487148472938</v>
      </c>
      <c r="G375" s="122"/>
      <c r="H375" s="101" t="s">
        <v>4</v>
      </c>
      <c r="I375" s="16">
        <v>1</v>
      </c>
      <c r="J375" s="16" t="s">
        <v>192</v>
      </c>
      <c r="K375" s="124">
        <v>42810</v>
      </c>
      <c r="L375" s="16" t="s">
        <v>56</v>
      </c>
      <c r="M375" s="16" t="s">
        <v>171</v>
      </c>
      <c r="N375" s="16" t="s">
        <v>73</v>
      </c>
      <c r="O375" s="16" t="s">
        <v>66</v>
      </c>
      <c r="P375" s="19" t="str">
        <f t="shared" si="101"/>
        <v>CB1 Moka</v>
      </c>
      <c r="Q375" s="20">
        <f t="shared" si="102"/>
        <v>44.32748714847294</v>
      </c>
      <c r="R375" s="19">
        <v>122.6</v>
      </c>
      <c r="S375" s="19" t="e">
        <v>#N/A</v>
      </c>
      <c r="T375" s="19" t="e">
        <f t="shared" si="103"/>
        <v>#N/A</v>
      </c>
      <c r="U375" s="22" t="e">
        <f t="shared" si="104"/>
        <v>#N/A</v>
      </c>
      <c r="V375" s="22" t="str">
        <f t="shared" si="105"/>
        <v>NY</v>
      </c>
      <c r="W375" s="22" t="e">
        <f t="shared" si="106"/>
        <v>#VALUE!</v>
      </c>
      <c r="X375" s="19" t="str">
        <f t="shared" si="107"/>
        <v>CB1MokaGS.8200</v>
      </c>
      <c r="Y375" s="19" t="str">
        <f t="shared" si="108"/>
        <v>GS.8200</v>
      </c>
      <c r="Z375" s="19" t="e">
        <v>#VALUE!</v>
      </c>
      <c r="AA375" s="19" t="e">
        <f t="shared" si="109"/>
        <v>#VALUE!</v>
      </c>
      <c r="AB375" s="22" t="e">
        <f t="shared" si="110"/>
        <v>#N/A</v>
      </c>
      <c r="AC375" s="23" t="e">
        <v>#VALUE!</v>
      </c>
      <c r="AD375" s="23" t="e">
        <f t="shared" si="111"/>
        <v>#VALUE!</v>
      </c>
      <c r="AE375" s="24" t="e">
        <f t="shared" si="112"/>
        <v>#N/A</v>
      </c>
      <c r="AF375" s="24" t="e">
        <v>#N/A</v>
      </c>
      <c r="AG375" s="24" t="e">
        <f t="shared" si="113"/>
        <v>#N/A</v>
      </c>
      <c r="AH375" s="24" t="e">
        <f t="shared" si="114"/>
        <v>#N/A</v>
      </c>
      <c r="AI375" s="25" t="e">
        <f t="shared" si="115"/>
        <v>#VALUE!</v>
      </c>
      <c r="AJ375" s="25" t="e">
        <f t="shared" si="116"/>
        <v>#VALUE!</v>
      </c>
      <c r="AK375" s="25" t="e">
        <f t="shared" si="117"/>
        <v>#VALUE!</v>
      </c>
      <c r="AL375" s="12">
        <v>0</v>
      </c>
      <c r="AM375" s="12">
        <v>0</v>
      </c>
      <c r="AN375" s="26">
        <v>3.2766000000000002</v>
      </c>
      <c r="AO375" s="125">
        <f t="shared" si="118"/>
        <v>0</v>
      </c>
      <c r="AP375" s="126"/>
      <c r="AQ375" s="16">
        <v>0</v>
      </c>
      <c r="AT375" s="28">
        <v>0</v>
      </c>
      <c r="AU375" s="28">
        <v>0</v>
      </c>
      <c r="AW375" s="44" t="e">
        <f t="shared" si="119"/>
        <v>#VALUE!</v>
      </c>
    </row>
    <row r="376" spans="1:49" s="28" customFormat="1" hidden="1" x14ac:dyDescent="0.2">
      <c r="A376" s="16">
        <f>ROW()</f>
        <v>376</v>
      </c>
      <c r="B376" s="16" t="s">
        <v>295</v>
      </c>
      <c r="C376" s="16">
        <v>244</v>
      </c>
      <c r="D376" s="122">
        <v>1.5416343522747666</v>
      </c>
      <c r="E376" s="123">
        <v>5.6214446920160074E-2</v>
      </c>
      <c r="F376" s="122">
        <f t="shared" si="100"/>
        <v>1.5978487991949266</v>
      </c>
      <c r="G376" s="122"/>
      <c r="H376" s="101" t="s">
        <v>4</v>
      </c>
      <c r="I376" s="16">
        <v>1</v>
      </c>
      <c r="J376" s="16" t="s">
        <v>192</v>
      </c>
      <c r="K376" s="124">
        <v>42825</v>
      </c>
      <c r="L376" s="16" t="s">
        <v>56</v>
      </c>
      <c r="M376" s="16" t="s">
        <v>171</v>
      </c>
      <c r="N376" s="16" t="s">
        <v>73</v>
      </c>
      <c r="O376" s="16" t="s">
        <v>66</v>
      </c>
      <c r="P376" s="19" t="str">
        <f t="shared" si="101"/>
        <v>CB1 Moka</v>
      </c>
      <c r="Q376" s="20">
        <f t="shared" si="102"/>
        <v>159.78487991949265</v>
      </c>
      <c r="R376" s="19">
        <v>122.6</v>
      </c>
      <c r="S376" s="19" t="e">
        <v>#N/A</v>
      </c>
      <c r="T376" s="19" t="e">
        <f t="shared" si="103"/>
        <v>#N/A</v>
      </c>
      <c r="U376" s="22" t="e">
        <f t="shared" si="104"/>
        <v>#N/A</v>
      </c>
      <c r="V376" s="22" t="str">
        <f t="shared" si="105"/>
        <v>NY</v>
      </c>
      <c r="W376" s="22" t="e">
        <f t="shared" si="106"/>
        <v>#VALUE!</v>
      </c>
      <c r="X376" s="19" t="str">
        <f t="shared" si="107"/>
        <v>CB1MokaGS.8207</v>
      </c>
      <c r="Y376" s="19" t="str">
        <f t="shared" si="108"/>
        <v>GS.8207</v>
      </c>
      <c r="Z376" s="19" t="e">
        <v>#VALUE!</v>
      </c>
      <c r="AA376" s="19" t="e">
        <f t="shared" si="109"/>
        <v>#VALUE!</v>
      </c>
      <c r="AB376" s="22" t="e">
        <f t="shared" si="110"/>
        <v>#N/A</v>
      </c>
      <c r="AC376" s="23" t="e">
        <v>#VALUE!</v>
      </c>
      <c r="AD376" s="23" t="e">
        <f t="shared" si="111"/>
        <v>#VALUE!</v>
      </c>
      <c r="AE376" s="24" t="e">
        <f t="shared" si="112"/>
        <v>#N/A</v>
      </c>
      <c r="AF376" s="24" t="e">
        <v>#N/A</v>
      </c>
      <c r="AG376" s="24" t="e">
        <f t="shared" si="113"/>
        <v>#N/A</v>
      </c>
      <c r="AH376" s="24" t="e">
        <f t="shared" si="114"/>
        <v>#N/A</v>
      </c>
      <c r="AI376" s="25" t="e">
        <f t="shared" si="115"/>
        <v>#VALUE!</v>
      </c>
      <c r="AJ376" s="25" t="e">
        <f t="shared" si="116"/>
        <v>#VALUE!</v>
      </c>
      <c r="AK376" s="25" t="e">
        <f t="shared" si="117"/>
        <v>#VALUE!</v>
      </c>
      <c r="AL376" s="12">
        <v>23.730000000000004</v>
      </c>
      <c r="AM376" s="12">
        <v>0</v>
      </c>
      <c r="AN376" s="26">
        <v>3.2766000000000002</v>
      </c>
      <c r="AO376" s="125">
        <f t="shared" si="118"/>
        <v>5.5421169172647916E-2</v>
      </c>
      <c r="AP376" s="126"/>
      <c r="AQ376" s="16">
        <v>0</v>
      </c>
      <c r="AT376" s="28">
        <v>0</v>
      </c>
      <c r="AU376" s="28">
        <v>0</v>
      </c>
      <c r="AW376" s="44" t="e">
        <f t="shared" si="119"/>
        <v>#VALUE!</v>
      </c>
    </row>
    <row r="377" spans="1:49" s="28" customFormat="1" hidden="1" x14ac:dyDescent="0.2">
      <c r="A377" s="16">
        <f>ROW()</f>
        <v>377</v>
      </c>
      <c r="B377" s="16" t="s">
        <v>297</v>
      </c>
      <c r="C377" s="16">
        <v>501</v>
      </c>
      <c r="D377" s="122">
        <v>1.391244989003364</v>
      </c>
      <c r="E377" s="123">
        <v>6.5206014881979746E-2</v>
      </c>
      <c r="F377" s="122">
        <f t="shared" si="100"/>
        <v>1.4564510038853438</v>
      </c>
      <c r="G377" s="122"/>
      <c r="H377" s="101" t="s">
        <v>4</v>
      </c>
      <c r="I377" s="16">
        <v>1</v>
      </c>
      <c r="J377" s="16" t="s">
        <v>192</v>
      </c>
      <c r="K377" s="124">
        <v>42850</v>
      </c>
      <c r="L377" s="16" t="s">
        <v>56</v>
      </c>
      <c r="M377" s="16" t="s">
        <v>171</v>
      </c>
      <c r="N377" s="16" t="s">
        <v>73</v>
      </c>
      <c r="O377" s="16" t="s">
        <v>66</v>
      </c>
      <c r="P377" s="19" t="str">
        <f t="shared" si="101"/>
        <v>CB1 Moka</v>
      </c>
      <c r="Q377" s="20">
        <f t="shared" si="102"/>
        <v>145.64510038853439</v>
      </c>
      <c r="R377" s="19">
        <v>122.6</v>
      </c>
      <c r="S377" s="19" t="e">
        <v>#N/A</v>
      </c>
      <c r="T377" s="19" t="e">
        <f t="shared" si="103"/>
        <v>#N/A</v>
      </c>
      <c r="U377" s="22" t="e">
        <f t="shared" si="104"/>
        <v>#N/A</v>
      </c>
      <c r="V377" s="22" t="str">
        <f t="shared" si="105"/>
        <v>NY</v>
      </c>
      <c r="W377" s="22" t="e">
        <f t="shared" si="106"/>
        <v>#VALUE!</v>
      </c>
      <c r="X377" s="19" t="str">
        <f t="shared" si="107"/>
        <v>CB1MokaGS.8279</v>
      </c>
      <c r="Y377" s="19" t="str">
        <f t="shared" si="108"/>
        <v>GS.8279</v>
      </c>
      <c r="Z377" s="19" t="e">
        <v>#VALUE!</v>
      </c>
      <c r="AA377" s="19" t="e">
        <f t="shared" si="109"/>
        <v>#VALUE!</v>
      </c>
      <c r="AB377" s="22" t="e">
        <f t="shared" si="110"/>
        <v>#N/A</v>
      </c>
      <c r="AC377" s="23" t="e">
        <v>#VALUE!</v>
      </c>
      <c r="AD377" s="23" t="e">
        <f t="shared" si="111"/>
        <v>#VALUE!</v>
      </c>
      <c r="AE377" s="24" t="e">
        <f t="shared" si="112"/>
        <v>#N/A</v>
      </c>
      <c r="AF377" s="24" t="e">
        <v>#N/A</v>
      </c>
      <c r="AG377" s="24" t="e">
        <f t="shared" si="113"/>
        <v>#N/A</v>
      </c>
      <c r="AH377" s="24" t="e">
        <f t="shared" si="114"/>
        <v>#N/A</v>
      </c>
      <c r="AI377" s="25" t="e">
        <f t="shared" si="115"/>
        <v>#VALUE!</v>
      </c>
      <c r="AJ377" s="25" t="e">
        <f t="shared" si="116"/>
        <v>#VALUE!</v>
      </c>
      <c r="AK377" s="25" t="e">
        <f t="shared" si="117"/>
        <v>#VALUE!</v>
      </c>
      <c r="AL377" s="12">
        <v>27.525641857635371</v>
      </c>
      <c r="AM377" s="12">
        <v>0</v>
      </c>
      <c r="AN377" s="26">
        <v>3.2766000000000002</v>
      </c>
      <c r="AO377" s="125">
        <f t="shared" si="118"/>
        <v>6.4285851410776584E-2</v>
      </c>
      <c r="AP377" s="126"/>
      <c r="AQ377" s="16">
        <v>0</v>
      </c>
      <c r="AT377" s="28">
        <v>0</v>
      </c>
      <c r="AU377" s="28">
        <v>0</v>
      </c>
      <c r="AW377" s="44" t="e">
        <f t="shared" si="119"/>
        <v>#VALUE!</v>
      </c>
    </row>
    <row r="378" spans="1:49" s="28" customFormat="1" hidden="1" x14ac:dyDescent="0.2">
      <c r="A378" s="16">
        <f>ROW()</f>
        <v>378</v>
      </c>
      <c r="B378" s="16" t="s">
        <v>353</v>
      </c>
      <c r="C378" s="16">
        <v>1000</v>
      </c>
      <c r="D378" s="122">
        <v>1.3276656919687113</v>
      </c>
      <c r="E378" s="123">
        <v>4.7054224658620289E-2</v>
      </c>
      <c r="F378" s="122">
        <f t="shared" si="100"/>
        <v>1.3747199166273316</v>
      </c>
      <c r="G378" s="122"/>
      <c r="H378" s="101" t="s">
        <v>4</v>
      </c>
      <c r="I378" s="16">
        <v>1</v>
      </c>
      <c r="J378" s="16" t="s">
        <v>170</v>
      </c>
      <c r="K378" s="124">
        <v>42795</v>
      </c>
      <c r="L378" s="16" t="s">
        <v>56</v>
      </c>
      <c r="M378" s="16" t="s">
        <v>171</v>
      </c>
      <c r="N378" s="16" t="s">
        <v>73</v>
      </c>
      <c r="O378" s="16" t="s">
        <v>66</v>
      </c>
      <c r="P378" s="19" t="str">
        <f t="shared" si="101"/>
        <v>CB1 Moka</v>
      </c>
      <c r="Q378" s="20">
        <f t="shared" si="102"/>
        <v>137.47199166273316</v>
      </c>
      <c r="R378" s="19">
        <v>122.6</v>
      </c>
      <c r="S378" s="19" t="e">
        <v>#N/A</v>
      </c>
      <c r="T378" s="19" t="e">
        <f t="shared" si="103"/>
        <v>#N/A</v>
      </c>
      <c r="U378" s="22" t="e">
        <f t="shared" si="104"/>
        <v>#N/A</v>
      </c>
      <c r="V378" s="22" t="str">
        <f t="shared" si="105"/>
        <v>NY</v>
      </c>
      <c r="W378" s="22" t="e">
        <f t="shared" si="106"/>
        <v>#VALUE!</v>
      </c>
      <c r="X378" s="19" t="str">
        <f t="shared" si="107"/>
        <v>CB1MokaGS.8306</v>
      </c>
      <c r="Y378" s="19" t="str">
        <f t="shared" si="108"/>
        <v>GS.8306</v>
      </c>
      <c r="Z378" s="19" t="e">
        <v>#VALUE!</v>
      </c>
      <c r="AA378" s="19" t="e">
        <f t="shared" si="109"/>
        <v>#VALUE!</v>
      </c>
      <c r="AB378" s="22" t="e">
        <f t="shared" si="110"/>
        <v>#N/A</v>
      </c>
      <c r="AC378" s="23" t="e">
        <v>#VALUE!</v>
      </c>
      <c r="AD378" s="23" t="e">
        <f t="shared" si="111"/>
        <v>#VALUE!</v>
      </c>
      <c r="AE378" s="24" t="e">
        <f t="shared" si="112"/>
        <v>#N/A</v>
      </c>
      <c r="AF378" s="24" t="e">
        <v>#N/A</v>
      </c>
      <c r="AG378" s="24" t="e">
        <f t="shared" si="113"/>
        <v>#N/A</v>
      </c>
      <c r="AH378" s="24" t="e">
        <f t="shared" si="114"/>
        <v>#N/A</v>
      </c>
      <c r="AI378" s="25" t="e">
        <f t="shared" si="115"/>
        <v>#VALUE!</v>
      </c>
      <c r="AJ378" s="25" t="e">
        <f t="shared" si="116"/>
        <v>#VALUE!</v>
      </c>
      <c r="AK378" s="25" t="e">
        <f t="shared" si="117"/>
        <v>#VALUE!</v>
      </c>
      <c r="AL378" s="12">
        <v>19.863163516220901</v>
      </c>
      <c r="AM378" s="12">
        <v>0</v>
      </c>
      <c r="AN378" s="26">
        <v>3.2766000000000002</v>
      </c>
      <c r="AO378" s="125">
        <f t="shared" si="118"/>
        <v>4.6390212622690524E-2</v>
      </c>
      <c r="AP378" s="126"/>
      <c r="AQ378" s="16">
        <v>0</v>
      </c>
      <c r="AT378" s="28">
        <v>0</v>
      </c>
      <c r="AU378" s="28">
        <v>0</v>
      </c>
      <c r="AW378" s="44" t="e">
        <f t="shared" si="119"/>
        <v>#VALUE!</v>
      </c>
    </row>
    <row r="379" spans="1:49" s="28" customFormat="1" hidden="1" x14ac:dyDescent="0.2">
      <c r="A379" s="16">
        <f>ROW()</f>
        <v>379</v>
      </c>
      <c r="B379" s="16" t="s">
        <v>279</v>
      </c>
      <c r="C379" s="16">
        <v>0</v>
      </c>
      <c r="D379" s="122">
        <v>1.0486800725733294</v>
      </c>
      <c r="E379" s="123">
        <v>5.0993158428881587E-2</v>
      </c>
      <c r="F379" s="122">
        <f t="shared" si="100"/>
        <v>1.099673231002211</v>
      </c>
      <c r="G379" s="122"/>
      <c r="H379" s="101" t="s">
        <v>4</v>
      </c>
      <c r="I379" s="16">
        <v>1</v>
      </c>
      <c r="J379" s="16" t="s">
        <v>188</v>
      </c>
      <c r="K379" s="124">
        <v>42804</v>
      </c>
      <c r="L379" s="16" t="s">
        <v>56</v>
      </c>
      <c r="M379" s="16" t="s">
        <v>171</v>
      </c>
      <c r="N379" s="16" t="s">
        <v>73</v>
      </c>
      <c r="O379" s="16" t="s">
        <v>66</v>
      </c>
      <c r="P379" s="19" t="str">
        <f t="shared" si="101"/>
        <v>CB1 Moka</v>
      </c>
      <c r="Q379" s="20">
        <f t="shared" si="102"/>
        <v>109.96732310022111</v>
      </c>
      <c r="R379" s="19">
        <v>122.6</v>
      </c>
      <c r="S379" s="19" t="e">
        <v>#N/A</v>
      </c>
      <c r="T379" s="19" t="e">
        <f t="shared" si="103"/>
        <v>#N/A</v>
      </c>
      <c r="U379" s="22" t="e">
        <f t="shared" si="104"/>
        <v>#N/A</v>
      </c>
      <c r="V379" s="22" t="str">
        <f t="shared" si="105"/>
        <v>NY</v>
      </c>
      <c r="W379" s="22" t="e">
        <f t="shared" si="106"/>
        <v>#VALUE!</v>
      </c>
      <c r="X379" s="19" t="str">
        <f t="shared" si="107"/>
        <v>CB1MokaGS.8317</v>
      </c>
      <c r="Y379" s="19" t="str">
        <f t="shared" si="108"/>
        <v>GS.8317</v>
      </c>
      <c r="Z379" s="19" t="e">
        <v>#VALUE!</v>
      </c>
      <c r="AA379" s="19" t="e">
        <f t="shared" si="109"/>
        <v>#VALUE!</v>
      </c>
      <c r="AB379" s="22" t="e">
        <f t="shared" si="110"/>
        <v>#N/A</v>
      </c>
      <c r="AC379" s="23" t="e">
        <v>#VALUE!</v>
      </c>
      <c r="AD379" s="23" t="e">
        <f t="shared" si="111"/>
        <v>#VALUE!</v>
      </c>
      <c r="AE379" s="24" t="e">
        <f t="shared" si="112"/>
        <v>#N/A</v>
      </c>
      <c r="AF379" s="24" t="e">
        <v>#N/A</v>
      </c>
      <c r="AG379" s="24" t="e">
        <f t="shared" si="113"/>
        <v>#N/A</v>
      </c>
      <c r="AH379" s="24" t="e">
        <f t="shared" si="114"/>
        <v>#N/A</v>
      </c>
      <c r="AI379" s="25" t="e">
        <f t="shared" si="115"/>
        <v>#VALUE!</v>
      </c>
      <c r="AJ379" s="25" t="e">
        <f t="shared" si="116"/>
        <v>#VALUE!</v>
      </c>
      <c r="AK379" s="25" t="e">
        <f t="shared" si="117"/>
        <v>#VALUE!</v>
      </c>
      <c r="AL379" s="12">
        <v>21.525919328815743</v>
      </c>
      <c r="AM379" s="12">
        <v>0</v>
      </c>
      <c r="AN379" s="26">
        <v>3.2766000000000002</v>
      </c>
      <c r="AO379" s="125">
        <f t="shared" si="118"/>
        <v>5.0273561597937992E-2</v>
      </c>
      <c r="AP379" s="126"/>
      <c r="AQ379" s="16">
        <v>0</v>
      </c>
      <c r="AT379" s="28">
        <v>0</v>
      </c>
      <c r="AU379" s="28">
        <v>0</v>
      </c>
      <c r="AW379" s="44" t="e">
        <f t="shared" si="119"/>
        <v>#VALUE!</v>
      </c>
    </row>
    <row r="380" spans="1:49" s="28" customFormat="1" hidden="1" x14ac:dyDescent="0.2">
      <c r="A380" s="16">
        <f>ROW()</f>
        <v>380</v>
      </c>
      <c r="B380" s="16" t="s">
        <v>298</v>
      </c>
      <c r="C380" s="16">
        <v>652</v>
      </c>
      <c r="D380" s="122">
        <v>1.3812295962276682</v>
      </c>
      <c r="E380" s="123">
        <v>5.8908110453387327E-2</v>
      </c>
      <c r="F380" s="122">
        <f t="shared" si="100"/>
        <v>1.4401377066810555</v>
      </c>
      <c r="G380" s="122"/>
      <c r="H380" s="101" t="s">
        <v>4</v>
      </c>
      <c r="I380" s="16">
        <v>1</v>
      </c>
      <c r="J380" s="16" t="s">
        <v>192</v>
      </c>
      <c r="K380" s="124">
        <v>42857</v>
      </c>
      <c r="L380" s="16" t="s">
        <v>56</v>
      </c>
      <c r="M380" s="16" t="s">
        <v>171</v>
      </c>
      <c r="N380" s="16" t="s">
        <v>73</v>
      </c>
      <c r="O380" s="16" t="s">
        <v>66</v>
      </c>
      <c r="P380" s="19" t="str">
        <f t="shared" si="101"/>
        <v>CB1 Moka</v>
      </c>
      <c r="Q380" s="20">
        <f t="shared" si="102"/>
        <v>144.01377066810554</v>
      </c>
      <c r="R380" s="19">
        <v>122.6</v>
      </c>
      <c r="S380" s="19" t="e">
        <v>#N/A</v>
      </c>
      <c r="T380" s="19" t="e">
        <f t="shared" si="103"/>
        <v>#N/A</v>
      </c>
      <c r="U380" s="22" t="e">
        <f t="shared" si="104"/>
        <v>#N/A</v>
      </c>
      <c r="V380" s="22" t="str">
        <f t="shared" si="105"/>
        <v>NY</v>
      </c>
      <c r="W380" s="22" t="e">
        <f t="shared" si="106"/>
        <v>#VALUE!</v>
      </c>
      <c r="X380" s="19" t="str">
        <f t="shared" si="107"/>
        <v>CB1MokaGS.8324</v>
      </c>
      <c r="Y380" s="19" t="str">
        <f t="shared" si="108"/>
        <v>GS.8324</v>
      </c>
      <c r="Z380" s="19" t="e">
        <v>#VALUE!</v>
      </c>
      <c r="AA380" s="19" t="e">
        <f t="shared" si="109"/>
        <v>#VALUE!</v>
      </c>
      <c r="AB380" s="22" t="e">
        <f t="shared" si="110"/>
        <v>#N/A</v>
      </c>
      <c r="AC380" s="23" t="e">
        <v>#VALUE!</v>
      </c>
      <c r="AD380" s="23" t="e">
        <f t="shared" si="111"/>
        <v>#VALUE!</v>
      </c>
      <c r="AE380" s="24" t="e">
        <f t="shared" si="112"/>
        <v>#N/A</v>
      </c>
      <c r="AF380" s="24" t="e">
        <v>#N/A</v>
      </c>
      <c r="AG380" s="24" t="e">
        <f t="shared" si="113"/>
        <v>#N/A</v>
      </c>
      <c r="AH380" s="24" t="e">
        <f t="shared" si="114"/>
        <v>#N/A</v>
      </c>
      <c r="AI380" s="25" t="e">
        <f t="shared" si="115"/>
        <v>#VALUE!</v>
      </c>
      <c r="AJ380" s="25" t="e">
        <f t="shared" si="116"/>
        <v>#VALUE!</v>
      </c>
      <c r="AK380" s="25" t="e">
        <f t="shared" si="117"/>
        <v>#VALUE!</v>
      </c>
      <c r="AL380" s="12">
        <v>24.867085556214192</v>
      </c>
      <c r="AM380" s="12">
        <v>0</v>
      </c>
      <c r="AN380" s="26">
        <v>3.2766000000000002</v>
      </c>
      <c r="AO380" s="125">
        <f t="shared" si="118"/>
        <v>5.8076820709719999E-2</v>
      </c>
      <c r="AP380" s="126"/>
      <c r="AQ380" s="16">
        <v>0</v>
      </c>
      <c r="AT380" s="28">
        <v>0</v>
      </c>
      <c r="AU380" s="28">
        <v>0</v>
      </c>
      <c r="AW380" s="44" t="e">
        <f t="shared" si="119"/>
        <v>#VALUE!</v>
      </c>
    </row>
    <row r="381" spans="1:49" s="28" customFormat="1" hidden="1" x14ac:dyDescent="0.2">
      <c r="A381" s="16">
        <f>ROW()</f>
        <v>381</v>
      </c>
      <c r="B381" s="16" t="s">
        <v>280</v>
      </c>
      <c r="C381" s="16">
        <v>542</v>
      </c>
      <c r="D381" s="122">
        <v>1.5422807128611418</v>
      </c>
      <c r="E381" s="123">
        <v>5.8455840036086039E-2</v>
      </c>
      <c r="F381" s="122">
        <f t="shared" si="100"/>
        <v>1.6007365528972277</v>
      </c>
      <c r="G381" s="122"/>
      <c r="H381" s="101" t="s">
        <v>4</v>
      </c>
      <c r="I381" s="16">
        <v>1</v>
      </c>
      <c r="J381" s="16" t="s">
        <v>192</v>
      </c>
      <c r="K381" s="124">
        <v>42872</v>
      </c>
      <c r="L381" s="16" t="s">
        <v>56</v>
      </c>
      <c r="M381" s="16" t="s">
        <v>171</v>
      </c>
      <c r="N381" s="16" t="s">
        <v>73</v>
      </c>
      <c r="O381" s="16" t="s">
        <v>66</v>
      </c>
      <c r="P381" s="19" t="str">
        <f t="shared" si="101"/>
        <v>CB1 Moka</v>
      </c>
      <c r="Q381" s="20">
        <f t="shared" si="102"/>
        <v>160.07365528972278</v>
      </c>
      <c r="R381" s="19">
        <v>122.6</v>
      </c>
      <c r="S381" s="19" t="e">
        <v>#N/A</v>
      </c>
      <c r="T381" s="19" t="e">
        <f t="shared" si="103"/>
        <v>#N/A</v>
      </c>
      <c r="U381" s="22" t="e">
        <f t="shared" si="104"/>
        <v>#N/A</v>
      </c>
      <c r="V381" s="22" t="str">
        <f t="shared" si="105"/>
        <v>NY</v>
      </c>
      <c r="W381" s="22" t="e">
        <f t="shared" si="106"/>
        <v>#VALUE!</v>
      </c>
      <c r="X381" s="19" t="str">
        <f t="shared" si="107"/>
        <v>CB1MokaGS.8325</v>
      </c>
      <c r="Y381" s="19" t="str">
        <f t="shared" si="108"/>
        <v>GS.8325</v>
      </c>
      <c r="Z381" s="19" t="e">
        <v>#VALUE!</v>
      </c>
      <c r="AA381" s="19" t="e">
        <f t="shared" si="109"/>
        <v>#VALUE!</v>
      </c>
      <c r="AB381" s="22" t="e">
        <f t="shared" si="110"/>
        <v>#N/A</v>
      </c>
      <c r="AC381" s="23" t="e">
        <v>#VALUE!</v>
      </c>
      <c r="AD381" s="23" t="e">
        <f t="shared" si="111"/>
        <v>#VALUE!</v>
      </c>
      <c r="AE381" s="24" t="e">
        <f t="shared" si="112"/>
        <v>#N/A</v>
      </c>
      <c r="AF381" s="24" t="e">
        <v>#N/A</v>
      </c>
      <c r="AG381" s="24" t="e">
        <f t="shared" si="113"/>
        <v>#N/A</v>
      </c>
      <c r="AH381" s="24" t="e">
        <f t="shared" si="114"/>
        <v>#N/A</v>
      </c>
      <c r="AI381" s="25" t="e">
        <f t="shared" si="115"/>
        <v>#VALUE!</v>
      </c>
      <c r="AJ381" s="25" t="e">
        <f t="shared" si="116"/>
        <v>#VALUE!</v>
      </c>
      <c r="AK381" s="25" t="e">
        <f t="shared" si="117"/>
        <v>#VALUE!</v>
      </c>
      <c r="AL381" s="12">
        <v>24.676167071899968</v>
      </c>
      <c r="AM381" s="12">
        <v>0</v>
      </c>
      <c r="AN381" s="26">
        <v>3.2766000000000002</v>
      </c>
      <c r="AO381" s="125">
        <f t="shared" si="118"/>
        <v>5.7630932567395342E-2</v>
      </c>
      <c r="AP381" s="126"/>
      <c r="AQ381" s="16">
        <v>0</v>
      </c>
      <c r="AT381" s="28">
        <v>0</v>
      </c>
      <c r="AU381" s="28">
        <v>0</v>
      </c>
      <c r="AW381" s="44" t="e">
        <f t="shared" si="119"/>
        <v>#VALUE!</v>
      </c>
    </row>
    <row r="382" spans="1:49" s="28" customFormat="1" hidden="1" x14ac:dyDescent="0.2">
      <c r="A382" s="16">
        <f>ROW()</f>
        <v>382</v>
      </c>
      <c r="B382" s="16" t="s">
        <v>281</v>
      </c>
      <c r="C382" s="16">
        <v>0</v>
      </c>
      <c r="D382" s="122">
        <v>1.1132639964088835</v>
      </c>
      <c r="E382" s="123">
        <v>5.0481663037025316E-2</v>
      </c>
      <c r="F382" s="122">
        <f t="shared" si="100"/>
        <v>1.1637456594459088</v>
      </c>
      <c r="G382" s="122"/>
      <c r="H382" s="101" t="s">
        <v>4</v>
      </c>
      <c r="I382" s="16">
        <v>1</v>
      </c>
      <c r="J382" s="16" t="s">
        <v>188</v>
      </c>
      <c r="K382" s="124">
        <v>42821</v>
      </c>
      <c r="L382" s="16" t="s">
        <v>56</v>
      </c>
      <c r="M382" s="16" t="s">
        <v>171</v>
      </c>
      <c r="N382" s="16" t="s">
        <v>73</v>
      </c>
      <c r="O382" s="16" t="s">
        <v>66</v>
      </c>
      <c r="P382" s="19" t="str">
        <f t="shared" si="101"/>
        <v>CB1 Moka</v>
      </c>
      <c r="Q382" s="20">
        <f t="shared" si="102"/>
        <v>116.37456594459088</v>
      </c>
      <c r="R382" s="19">
        <v>122.6</v>
      </c>
      <c r="S382" s="19" t="e">
        <v>#N/A</v>
      </c>
      <c r="T382" s="19" t="e">
        <f t="shared" si="103"/>
        <v>#N/A</v>
      </c>
      <c r="U382" s="22" t="e">
        <f t="shared" si="104"/>
        <v>#N/A</v>
      </c>
      <c r="V382" s="22" t="str">
        <f t="shared" si="105"/>
        <v>NY</v>
      </c>
      <c r="W382" s="22" t="e">
        <f t="shared" si="106"/>
        <v>#VALUE!</v>
      </c>
      <c r="X382" s="19" t="str">
        <f t="shared" si="107"/>
        <v>CB1MokaGS.8342</v>
      </c>
      <c r="Y382" s="19" t="str">
        <f t="shared" si="108"/>
        <v>GS.8342</v>
      </c>
      <c r="Z382" s="19" t="e">
        <v>#VALUE!</v>
      </c>
      <c r="AA382" s="19" t="e">
        <f t="shared" si="109"/>
        <v>#VALUE!</v>
      </c>
      <c r="AB382" s="22" t="e">
        <f t="shared" si="110"/>
        <v>#N/A</v>
      </c>
      <c r="AC382" s="23" t="e">
        <v>#VALUE!</v>
      </c>
      <c r="AD382" s="23" t="e">
        <f t="shared" si="111"/>
        <v>#VALUE!</v>
      </c>
      <c r="AE382" s="24" t="e">
        <f t="shared" si="112"/>
        <v>#N/A</v>
      </c>
      <c r="AF382" s="24" t="e">
        <v>#N/A</v>
      </c>
      <c r="AG382" s="24" t="e">
        <f t="shared" si="113"/>
        <v>#N/A</v>
      </c>
      <c r="AH382" s="24" t="e">
        <f t="shared" si="114"/>
        <v>#N/A</v>
      </c>
      <c r="AI382" s="25" t="e">
        <f t="shared" si="115"/>
        <v>#VALUE!</v>
      </c>
      <c r="AJ382" s="25" t="e">
        <f t="shared" si="116"/>
        <v>#VALUE!</v>
      </c>
      <c r="AK382" s="25" t="e">
        <f t="shared" si="117"/>
        <v>#VALUE!</v>
      </c>
      <c r="AL382" s="12">
        <v>21.310000000000002</v>
      </c>
      <c r="AM382" s="12">
        <v>0</v>
      </c>
      <c r="AN382" s="26">
        <v>3.2766000000000002</v>
      </c>
      <c r="AO382" s="125">
        <f t="shared" si="118"/>
        <v>4.9769284242272512E-2</v>
      </c>
      <c r="AP382" s="126"/>
      <c r="AQ382" s="16">
        <v>0</v>
      </c>
      <c r="AT382" s="28">
        <v>0</v>
      </c>
      <c r="AU382" s="28">
        <v>0</v>
      </c>
      <c r="AW382" s="44" t="e">
        <f t="shared" si="119"/>
        <v>#VALUE!</v>
      </c>
    </row>
    <row r="383" spans="1:49" s="28" customFormat="1" hidden="1" x14ac:dyDescent="0.2">
      <c r="A383" s="16">
        <f>ROW()</f>
        <v>383</v>
      </c>
      <c r="B383" s="16" t="s">
        <v>282</v>
      </c>
      <c r="C383" s="16">
        <v>712</v>
      </c>
      <c r="D383" s="122">
        <v>1.1068443233071101</v>
      </c>
      <c r="E383" s="123">
        <v>5.0481663037025316E-2</v>
      </c>
      <c r="F383" s="122">
        <f t="shared" si="100"/>
        <v>1.1573259863441354</v>
      </c>
      <c r="G383" s="122"/>
      <c r="H383" s="101" t="s">
        <v>4</v>
      </c>
      <c r="I383" s="16">
        <v>1</v>
      </c>
      <c r="J383" s="16" t="s">
        <v>188</v>
      </c>
      <c r="K383" s="124">
        <v>42824</v>
      </c>
      <c r="L383" s="16" t="s">
        <v>56</v>
      </c>
      <c r="M383" s="16" t="s">
        <v>171</v>
      </c>
      <c r="N383" s="16" t="s">
        <v>73</v>
      </c>
      <c r="O383" s="16" t="s">
        <v>66</v>
      </c>
      <c r="P383" s="19" t="str">
        <f t="shared" si="101"/>
        <v>CB1 Moka</v>
      </c>
      <c r="Q383" s="20">
        <f t="shared" si="102"/>
        <v>115.73259863441353</v>
      </c>
      <c r="R383" s="19">
        <v>122.6</v>
      </c>
      <c r="S383" s="19" t="e">
        <v>#N/A</v>
      </c>
      <c r="T383" s="19" t="e">
        <f t="shared" si="103"/>
        <v>#N/A</v>
      </c>
      <c r="U383" s="22" t="e">
        <f t="shared" si="104"/>
        <v>#N/A</v>
      </c>
      <c r="V383" s="22" t="str">
        <f t="shared" si="105"/>
        <v>NY</v>
      </c>
      <c r="W383" s="22" t="e">
        <f t="shared" si="106"/>
        <v>#VALUE!</v>
      </c>
      <c r="X383" s="19" t="str">
        <f t="shared" si="107"/>
        <v>CB1MokaGS.8343</v>
      </c>
      <c r="Y383" s="19" t="str">
        <f t="shared" si="108"/>
        <v>GS.8343</v>
      </c>
      <c r="Z383" s="19" t="e">
        <v>#VALUE!</v>
      </c>
      <c r="AA383" s="19" t="e">
        <f t="shared" si="109"/>
        <v>#VALUE!</v>
      </c>
      <c r="AB383" s="22" t="e">
        <f t="shared" si="110"/>
        <v>#N/A</v>
      </c>
      <c r="AC383" s="23" t="e">
        <v>#VALUE!</v>
      </c>
      <c r="AD383" s="23" t="e">
        <f t="shared" si="111"/>
        <v>#VALUE!</v>
      </c>
      <c r="AE383" s="24" t="e">
        <f t="shared" si="112"/>
        <v>#N/A</v>
      </c>
      <c r="AF383" s="24" t="e">
        <v>#N/A</v>
      </c>
      <c r="AG383" s="24" t="e">
        <f t="shared" si="113"/>
        <v>#N/A</v>
      </c>
      <c r="AH383" s="24" t="e">
        <f t="shared" si="114"/>
        <v>#N/A</v>
      </c>
      <c r="AI383" s="25" t="e">
        <f t="shared" si="115"/>
        <v>#VALUE!</v>
      </c>
      <c r="AJ383" s="25" t="e">
        <f t="shared" si="116"/>
        <v>#VALUE!</v>
      </c>
      <c r="AK383" s="25" t="e">
        <f t="shared" si="117"/>
        <v>#VALUE!</v>
      </c>
      <c r="AL383" s="12">
        <v>21.310000000000002</v>
      </c>
      <c r="AM383" s="12">
        <v>0</v>
      </c>
      <c r="AN383" s="26">
        <v>3.2766000000000002</v>
      </c>
      <c r="AO383" s="125">
        <f t="shared" si="118"/>
        <v>4.9769284242272512E-2</v>
      </c>
      <c r="AP383" s="126"/>
      <c r="AQ383" s="16">
        <v>0</v>
      </c>
      <c r="AT383" s="28">
        <v>0</v>
      </c>
      <c r="AU383" s="28">
        <v>0</v>
      </c>
      <c r="AW383" s="44" t="e">
        <f t="shared" si="119"/>
        <v>#VALUE!</v>
      </c>
    </row>
    <row r="384" spans="1:49" s="28" customFormat="1" hidden="1" x14ac:dyDescent="0.2">
      <c r="A384" s="16">
        <f>ROW()</f>
        <v>384</v>
      </c>
      <c r="B384" s="16" t="s">
        <v>279</v>
      </c>
      <c r="C384" s="16">
        <v>274</v>
      </c>
      <c r="D384" s="122">
        <v>1.0486800725733294</v>
      </c>
      <c r="E384" s="123">
        <v>5.0993158428881587E-2</v>
      </c>
      <c r="F384" s="122">
        <f t="shared" si="100"/>
        <v>1.099673231002211</v>
      </c>
      <c r="G384" s="122"/>
      <c r="H384" s="101" t="s">
        <v>4</v>
      </c>
      <c r="I384" s="16">
        <v>1</v>
      </c>
      <c r="J384" s="16" t="s">
        <v>188</v>
      </c>
      <c r="K384" s="124">
        <v>42804</v>
      </c>
      <c r="L384" s="16" t="s">
        <v>56</v>
      </c>
      <c r="M384" s="16" t="s">
        <v>171</v>
      </c>
      <c r="N384" s="16" t="s">
        <v>73</v>
      </c>
      <c r="O384" s="16" t="s">
        <v>74</v>
      </c>
      <c r="P384" s="19" t="str">
        <f t="shared" si="101"/>
        <v>CB1 GRINDER</v>
      </c>
      <c r="Q384" s="20">
        <f t="shared" si="102"/>
        <v>109.96732310022111</v>
      </c>
      <c r="R384" s="19">
        <v>122.6</v>
      </c>
      <c r="S384" s="19" t="e">
        <v>#N/A</v>
      </c>
      <c r="T384" s="19" t="e">
        <f t="shared" si="103"/>
        <v>#N/A</v>
      </c>
      <c r="U384" s="22" t="e">
        <f t="shared" si="104"/>
        <v>#N/A</v>
      </c>
      <c r="V384" s="22" t="str">
        <f t="shared" si="105"/>
        <v>NY</v>
      </c>
      <c r="W384" s="22" t="e">
        <f t="shared" si="106"/>
        <v>#VALUE!</v>
      </c>
      <c r="X384" s="19" t="str">
        <f t="shared" si="107"/>
        <v>CB1GRINDERGS.8317</v>
      </c>
      <c r="Y384" s="19" t="str">
        <f t="shared" si="108"/>
        <v>GS.8317</v>
      </c>
      <c r="Z384" s="19" t="e">
        <v>#VALUE!</v>
      </c>
      <c r="AA384" s="19" t="e">
        <f t="shared" si="109"/>
        <v>#VALUE!</v>
      </c>
      <c r="AB384" s="22" t="e">
        <f t="shared" si="110"/>
        <v>#N/A</v>
      </c>
      <c r="AC384" s="23" t="e">
        <v>#VALUE!</v>
      </c>
      <c r="AD384" s="23" t="e">
        <f t="shared" si="111"/>
        <v>#VALUE!</v>
      </c>
      <c r="AE384" s="24" t="e">
        <f t="shared" si="112"/>
        <v>#N/A</v>
      </c>
      <c r="AF384" s="24" t="e">
        <v>#N/A</v>
      </c>
      <c r="AG384" s="24" t="e">
        <f t="shared" si="113"/>
        <v>#N/A</v>
      </c>
      <c r="AH384" s="24" t="e">
        <f t="shared" si="114"/>
        <v>#N/A</v>
      </c>
      <c r="AI384" s="25" t="e">
        <f t="shared" si="115"/>
        <v>#VALUE!</v>
      </c>
      <c r="AJ384" s="25" t="e">
        <f t="shared" si="116"/>
        <v>#VALUE!</v>
      </c>
      <c r="AK384" s="25" t="e">
        <f t="shared" si="117"/>
        <v>#VALUE!</v>
      </c>
      <c r="AL384" s="12">
        <v>21.525919328815743</v>
      </c>
      <c r="AM384" s="12">
        <v>0</v>
      </c>
      <c r="AN384" s="26">
        <v>3.2766000000000002</v>
      </c>
      <c r="AO384" s="125">
        <f t="shared" si="118"/>
        <v>5.0273561597937992E-2</v>
      </c>
      <c r="AP384" s="126"/>
      <c r="AQ384" s="16">
        <v>0</v>
      </c>
      <c r="AT384" s="28">
        <v>0</v>
      </c>
      <c r="AU384" s="28">
        <v>0</v>
      </c>
      <c r="AW384" s="44" t="e">
        <f t="shared" si="119"/>
        <v>#VALUE!</v>
      </c>
    </row>
    <row r="385" spans="1:49" s="28" customFormat="1" hidden="1" x14ac:dyDescent="0.2">
      <c r="A385" s="16">
        <f>ROW()</f>
        <v>385</v>
      </c>
      <c r="B385" s="16" t="s">
        <v>354</v>
      </c>
      <c r="C385" s="16">
        <v>300</v>
      </c>
      <c r="D385" s="122">
        <v>1.3866707079053919</v>
      </c>
      <c r="E385" s="123">
        <v>4.2948500744311065E-2</v>
      </c>
      <c r="F385" s="122">
        <f t="shared" si="100"/>
        <v>1.429619208649703</v>
      </c>
      <c r="G385" s="122"/>
      <c r="H385" s="101" t="s">
        <v>4</v>
      </c>
      <c r="I385" s="16">
        <v>1</v>
      </c>
      <c r="J385" s="16" t="s">
        <v>170</v>
      </c>
      <c r="K385" s="124">
        <v>42634</v>
      </c>
      <c r="L385" s="16" t="s">
        <v>56</v>
      </c>
      <c r="M385" s="16" t="s">
        <v>171</v>
      </c>
      <c r="N385" s="16" t="s">
        <v>70</v>
      </c>
      <c r="O385" s="16" t="s">
        <v>58</v>
      </c>
      <c r="P385" s="19" t="str">
        <f t="shared" si="101"/>
        <v>CB1UTZ 17/18</v>
      </c>
      <c r="Q385" s="20">
        <f t="shared" si="102"/>
        <v>142.9619208649703</v>
      </c>
      <c r="R385" s="19">
        <v>122.6</v>
      </c>
      <c r="S385" s="19" t="e">
        <v>#N/A</v>
      </c>
      <c r="T385" s="19" t="e">
        <f t="shared" si="103"/>
        <v>#N/A</v>
      </c>
      <c r="U385" s="22" t="e">
        <f t="shared" si="104"/>
        <v>#N/A</v>
      </c>
      <c r="V385" s="22" t="str">
        <f t="shared" si="105"/>
        <v>NY</v>
      </c>
      <c r="W385" s="22" t="e">
        <f t="shared" si="106"/>
        <v>#VALUE!</v>
      </c>
      <c r="X385" s="19" t="str">
        <f t="shared" si="107"/>
        <v>CB1UTZ17/18GS.7836</v>
      </c>
      <c r="Y385" s="19" t="str">
        <f t="shared" si="108"/>
        <v>GS.7836</v>
      </c>
      <c r="Z385" s="19" t="e">
        <v>#VALUE!</v>
      </c>
      <c r="AA385" s="19" t="e">
        <f t="shared" si="109"/>
        <v>#VALUE!</v>
      </c>
      <c r="AB385" s="22" t="e">
        <f t="shared" si="110"/>
        <v>#N/A</v>
      </c>
      <c r="AC385" s="23" t="e">
        <v>#VALUE!</v>
      </c>
      <c r="AD385" s="23" t="e">
        <f t="shared" si="111"/>
        <v>#VALUE!</v>
      </c>
      <c r="AE385" s="24" t="e">
        <f t="shared" si="112"/>
        <v>#N/A</v>
      </c>
      <c r="AF385" s="24" t="e">
        <v>#N/A</v>
      </c>
      <c r="AG385" s="24" t="e">
        <f t="shared" si="113"/>
        <v>#N/A</v>
      </c>
      <c r="AH385" s="24" t="e">
        <f t="shared" si="114"/>
        <v>#N/A</v>
      </c>
      <c r="AI385" s="25" t="e">
        <f t="shared" si="115"/>
        <v>#VALUE!</v>
      </c>
      <c r="AJ385" s="25" t="e">
        <f t="shared" si="116"/>
        <v>#VALUE!</v>
      </c>
      <c r="AK385" s="25" t="e">
        <f t="shared" si="117"/>
        <v>#VALUE!</v>
      </c>
      <c r="AL385" s="12">
        <v>18.13</v>
      </c>
      <c r="AM385" s="12">
        <v>0</v>
      </c>
      <c r="AN385" s="26">
        <v>3.2766000000000002</v>
      </c>
      <c r="AO385" s="125">
        <f t="shared" si="118"/>
        <v>4.2342427185002363E-2</v>
      </c>
      <c r="AP385" s="126"/>
      <c r="AQ385" s="16">
        <v>0</v>
      </c>
      <c r="AT385" s="28">
        <v>0</v>
      </c>
      <c r="AU385" s="28">
        <v>0</v>
      </c>
      <c r="AW385" s="44" t="e">
        <f t="shared" si="119"/>
        <v>#VALUE!</v>
      </c>
    </row>
    <row r="386" spans="1:49" s="28" customFormat="1" hidden="1" x14ac:dyDescent="0.2">
      <c r="A386" s="16">
        <f>ROW()</f>
        <v>386</v>
      </c>
      <c r="B386" s="16" t="s">
        <v>355</v>
      </c>
      <c r="C386" s="16">
        <v>413</v>
      </c>
      <c r="D386" s="122">
        <v>1.4677908178911232</v>
      </c>
      <c r="E386" s="123">
        <v>6.0739082133708558E-2</v>
      </c>
      <c r="F386" s="122">
        <f t="shared" si="100"/>
        <v>1.5285299000248318</v>
      </c>
      <c r="G386" s="122"/>
      <c r="H386" s="101" t="s">
        <v>4</v>
      </c>
      <c r="I386" s="16">
        <v>1</v>
      </c>
      <c r="J386" s="16" t="s">
        <v>170</v>
      </c>
      <c r="K386" s="124">
        <v>42640</v>
      </c>
      <c r="L386" s="16" t="s">
        <v>56</v>
      </c>
      <c r="M386" s="16" t="s">
        <v>171</v>
      </c>
      <c r="N386" s="16" t="s">
        <v>70</v>
      </c>
      <c r="O386" s="16" t="s">
        <v>58</v>
      </c>
      <c r="P386" s="19" t="str">
        <f t="shared" si="101"/>
        <v>CB1UTZ 17/18</v>
      </c>
      <c r="Q386" s="20">
        <f t="shared" si="102"/>
        <v>152.85299000248318</v>
      </c>
      <c r="R386" s="19">
        <v>122.6</v>
      </c>
      <c r="S386" s="19" t="e">
        <v>#N/A</v>
      </c>
      <c r="T386" s="19" t="e">
        <f t="shared" si="103"/>
        <v>#N/A</v>
      </c>
      <c r="U386" s="22" t="e">
        <f t="shared" si="104"/>
        <v>#N/A</v>
      </c>
      <c r="V386" s="22" t="str">
        <f t="shared" si="105"/>
        <v>NY</v>
      </c>
      <c r="W386" s="22" t="e">
        <f t="shared" si="106"/>
        <v>#VALUE!</v>
      </c>
      <c r="X386" s="19" t="str">
        <f t="shared" si="107"/>
        <v>CB1UTZ17/18GS.7870</v>
      </c>
      <c r="Y386" s="19" t="str">
        <f t="shared" si="108"/>
        <v>GS.7870</v>
      </c>
      <c r="Z386" s="19" t="e">
        <v>#VALUE!</v>
      </c>
      <c r="AA386" s="19" t="e">
        <f t="shared" si="109"/>
        <v>#VALUE!</v>
      </c>
      <c r="AB386" s="22" t="e">
        <f t="shared" si="110"/>
        <v>#N/A</v>
      </c>
      <c r="AC386" s="23" t="e">
        <v>#VALUE!</v>
      </c>
      <c r="AD386" s="23" t="e">
        <f t="shared" si="111"/>
        <v>#VALUE!</v>
      </c>
      <c r="AE386" s="24" t="e">
        <f t="shared" si="112"/>
        <v>#N/A</v>
      </c>
      <c r="AF386" s="24" t="e">
        <v>#N/A</v>
      </c>
      <c r="AG386" s="24" t="e">
        <f t="shared" si="113"/>
        <v>#N/A</v>
      </c>
      <c r="AH386" s="24" t="e">
        <f t="shared" si="114"/>
        <v>#N/A</v>
      </c>
      <c r="AI386" s="25" t="e">
        <f t="shared" si="115"/>
        <v>#VALUE!</v>
      </c>
      <c r="AJ386" s="25" t="e">
        <f t="shared" si="116"/>
        <v>#VALUE!</v>
      </c>
      <c r="AK386" s="25" t="e">
        <f t="shared" si="117"/>
        <v>#VALUE!</v>
      </c>
      <c r="AL386" s="12">
        <v>25.64</v>
      </c>
      <c r="AM386" s="12">
        <v>0</v>
      </c>
      <c r="AN386" s="26">
        <v>3.2766000000000002</v>
      </c>
      <c r="AO386" s="125">
        <f t="shared" si="118"/>
        <v>5.9881954386291299E-2</v>
      </c>
      <c r="AP386" s="126"/>
      <c r="AQ386" s="16">
        <v>0</v>
      </c>
      <c r="AT386" s="28">
        <v>0</v>
      </c>
      <c r="AU386" s="28">
        <v>0</v>
      </c>
      <c r="AW386" s="44" t="e">
        <f t="shared" si="119"/>
        <v>#VALUE!</v>
      </c>
    </row>
    <row r="387" spans="1:49" s="28" customFormat="1" hidden="1" x14ac:dyDescent="0.2">
      <c r="A387" s="16">
        <f>ROW()</f>
        <v>387</v>
      </c>
      <c r="B387" s="16" t="s">
        <v>356</v>
      </c>
      <c r="C387" s="16">
        <v>365</v>
      </c>
      <c r="D387" s="122">
        <v>1.5712556784249587</v>
      </c>
      <c r="E387" s="123">
        <v>5.6854055039352792E-2</v>
      </c>
      <c r="F387" s="122">
        <f t="shared" ref="F387:F450" si="120">E387+D387</f>
        <v>1.6281097334643115</v>
      </c>
      <c r="G387" s="122"/>
      <c r="H387" s="101" t="s">
        <v>4</v>
      </c>
      <c r="I387" s="16">
        <v>1</v>
      </c>
      <c r="J387" s="16" t="s">
        <v>192</v>
      </c>
      <c r="K387" s="124">
        <v>42842</v>
      </c>
      <c r="L387" s="16" t="s">
        <v>56</v>
      </c>
      <c r="M387" s="16" t="s">
        <v>171</v>
      </c>
      <c r="N387" s="16" t="s">
        <v>70</v>
      </c>
      <c r="O387" s="16" t="s">
        <v>58</v>
      </c>
      <c r="P387" s="19" t="str">
        <f t="shared" ref="P387:P450" si="121">N387&amp;" "&amp;O387</f>
        <v>CB1UTZ 17/18</v>
      </c>
      <c r="Q387" s="20">
        <f t="shared" ref="Q387:Q450" si="122">F387*100</f>
        <v>162.81097334643115</v>
      </c>
      <c r="R387" s="19">
        <v>122.6</v>
      </c>
      <c r="S387" s="19" t="e">
        <v>#N/A</v>
      </c>
      <c r="T387" s="19" t="e">
        <f t="shared" ref="T387:T450" si="123">R387+S387</f>
        <v>#N/A</v>
      </c>
      <c r="U387" s="22" t="e">
        <f t="shared" ref="U387:U450" si="124">(T387-Q387)*1.3228*AD387</f>
        <v>#N/A</v>
      </c>
      <c r="V387" s="22" t="str">
        <f t="shared" ref="V387:V450" si="125">IF(LEFT(N387,3)="CB7","LDN","NY")</f>
        <v>NY</v>
      </c>
      <c r="W387" s="22" t="e">
        <f t="shared" ref="W387:W450" si="126">V387-U387</f>
        <v>#VALUE!</v>
      </c>
      <c r="X387" s="19" t="str">
        <f t="shared" ref="X387:X450" si="127">TRIM(N387)&amp;TRIM(O387)&amp;TRIM(Y387)</f>
        <v>CB1UTZ17/18GS.8278</v>
      </c>
      <c r="Y387" s="19" t="str">
        <f t="shared" ref="Y387:Y450" si="128">IF(LEFT(B387,2)&lt;&gt;"GS","GS."&amp;LEFT(B387,4),B387)</f>
        <v>GS.8278</v>
      </c>
      <c r="Z387" s="19" t="e">
        <v>#VALUE!</v>
      </c>
      <c r="AA387" s="19" t="e">
        <f t="shared" ref="AA387:AA450" si="129">IF(C387=0,Z387,C387-Z387)</f>
        <v>#VALUE!</v>
      </c>
      <c r="AB387" s="22" t="e">
        <f t="shared" ref="AB387:AB450" si="130">(T387-Q387)*1.3228*AA387</f>
        <v>#N/A</v>
      </c>
      <c r="AC387" s="23" t="e">
        <v>#VALUE!</v>
      </c>
      <c r="AD387" s="23" t="e">
        <f t="shared" ref="AD387:AD450" si="131">AA387-AC387+AQ387</f>
        <v>#VALUE!</v>
      </c>
      <c r="AE387" s="24" t="e">
        <f t="shared" ref="AE387:AE450" si="132">(T387-Q387)*1.3228*AD387</f>
        <v>#N/A</v>
      </c>
      <c r="AF387" s="24" t="e">
        <v>#N/A</v>
      </c>
      <c r="AG387" s="24" t="e">
        <f t="shared" ref="AG387:AG450" si="133">(AF387-Q387)*1.3228*AD387</f>
        <v>#N/A</v>
      </c>
      <c r="AH387" s="24" t="e">
        <f t="shared" ref="AH387:AH450" si="134">AE387-AG387</f>
        <v>#N/A</v>
      </c>
      <c r="AI387" s="25" t="e">
        <f t="shared" ref="AI387:AI450" si="135">AD387*T387*1.3228</f>
        <v>#VALUE!</v>
      </c>
      <c r="AJ387" s="25" t="e">
        <f t="shared" ref="AJ387:AJ450" si="136">E387*132.28*AD387</f>
        <v>#VALUE!</v>
      </c>
      <c r="AK387" s="25" t="e">
        <f t="shared" ref="AK387:AK450" si="137">AI387-AE387</f>
        <v>#VALUE!</v>
      </c>
      <c r="AL387" s="12">
        <v>24.000000000000007</v>
      </c>
      <c r="AM387" s="12">
        <v>0</v>
      </c>
      <c r="AN387" s="26">
        <v>3.2766000000000002</v>
      </c>
      <c r="AO387" s="125">
        <f t="shared" si="118"/>
        <v>5.6051751375623675E-2</v>
      </c>
      <c r="AP387" s="126"/>
      <c r="AQ387" s="16">
        <v>0</v>
      </c>
      <c r="AT387" s="28">
        <v>0</v>
      </c>
      <c r="AU387" s="28">
        <v>0</v>
      </c>
      <c r="AW387" s="44" t="e">
        <f t="shared" si="119"/>
        <v>#VALUE!</v>
      </c>
    </row>
    <row r="388" spans="1:49" s="28" customFormat="1" hidden="1" x14ac:dyDescent="0.2">
      <c r="A388" s="16">
        <f>ROW()</f>
        <v>388</v>
      </c>
      <c r="B388" s="16" t="s">
        <v>357</v>
      </c>
      <c r="C388" s="16">
        <v>0</v>
      </c>
      <c r="D388" s="122">
        <v>1.0638029999843222</v>
      </c>
      <c r="E388" s="123">
        <v>0</v>
      </c>
      <c r="F388" s="122">
        <f t="shared" si="120"/>
        <v>1.0638029999843222</v>
      </c>
      <c r="G388" s="122"/>
      <c r="H388" s="101" t="s">
        <v>4</v>
      </c>
      <c r="I388" s="16">
        <v>1</v>
      </c>
      <c r="J388" s="16" t="s">
        <v>170</v>
      </c>
      <c r="K388" s="124">
        <v>42398</v>
      </c>
      <c r="L388" s="16" t="s">
        <v>64</v>
      </c>
      <c r="M388" s="16" t="s">
        <v>61</v>
      </c>
      <c r="N388" s="16" t="s">
        <v>70</v>
      </c>
      <c r="O388" s="16" t="s">
        <v>59</v>
      </c>
      <c r="P388" s="19" t="str">
        <f t="shared" si="121"/>
        <v>CB1UTZ 14/16</v>
      </c>
      <c r="Q388" s="20">
        <f t="shared" si="122"/>
        <v>106.38029999843222</v>
      </c>
      <c r="R388" s="19">
        <v>122.6</v>
      </c>
      <c r="S388" s="19">
        <v>-13</v>
      </c>
      <c r="T388" s="19">
        <f t="shared" si="123"/>
        <v>109.6</v>
      </c>
      <c r="U388" s="22" t="e">
        <f t="shared" si="124"/>
        <v>#VALUE!</v>
      </c>
      <c r="V388" s="22" t="str">
        <f t="shared" si="125"/>
        <v>NY</v>
      </c>
      <c r="W388" s="22" t="e">
        <f t="shared" si="126"/>
        <v>#VALUE!</v>
      </c>
      <c r="X388" s="19" t="str">
        <f t="shared" si="127"/>
        <v>CB1UTZ14/16GS.7190</v>
      </c>
      <c r="Y388" s="19" t="str">
        <f t="shared" si="128"/>
        <v>GS.7190</v>
      </c>
      <c r="Z388" s="19" t="e">
        <v>#VALUE!</v>
      </c>
      <c r="AA388" s="19" t="e">
        <f t="shared" si="129"/>
        <v>#VALUE!</v>
      </c>
      <c r="AB388" s="22" t="e">
        <f t="shared" si="130"/>
        <v>#VALUE!</v>
      </c>
      <c r="AC388" s="23" t="e">
        <v>#VALUE!</v>
      </c>
      <c r="AD388" s="23" t="e">
        <f t="shared" si="131"/>
        <v>#VALUE!</v>
      </c>
      <c r="AE388" s="24" t="e">
        <f t="shared" si="132"/>
        <v>#VALUE!</v>
      </c>
      <c r="AF388" s="24">
        <v>111.35</v>
      </c>
      <c r="AG388" s="24" t="e">
        <f t="shared" si="133"/>
        <v>#VALUE!</v>
      </c>
      <c r="AH388" s="24" t="e">
        <f t="shared" si="134"/>
        <v>#VALUE!</v>
      </c>
      <c r="AI388" s="25" t="e">
        <f t="shared" si="135"/>
        <v>#VALUE!</v>
      </c>
      <c r="AJ388" s="25" t="e">
        <f t="shared" si="136"/>
        <v>#VALUE!</v>
      </c>
      <c r="AK388" s="25" t="e">
        <f t="shared" si="137"/>
        <v>#VALUE!</v>
      </c>
      <c r="AL388" s="12">
        <v>0</v>
      </c>
      <c r="AM388" s="12">
        <v>0</v>
      </c>
      <c r="AN388" s="26">
        <v>3.2766000000000002</v>
      </c>
      <c r="AO388" s="125">
        <f t="shared" ref="AO388:AO451" si="138">E388*132.28*AN388/$AO$2/132.28</f>
        <v>0</v>
      </c>
      <c r="AP388" s="126"/>
      <c r="AQ388" s="16">
        <v>0</v>
      </c>
      <c r="AT388" s="28">
        <v>0</v>
      </c>
      <c r="AU388" s="28">
        <v>0</v>
      </c>
      <c r="AW388" s="44" t="e">
        <f t="shared" ref="AW388:AW451" si="139">E388*132.28*AD388</f>
        <v>#VALUE!</v>
      </c>
    </row>
    <row r="389" spans="1:49" s="28" customFormat="1" hidden="1" x14ac:dyDescent="0.2">
      <c r="A389" s="16">
        <f>ROW()</f>
        <v>389</v>
      </c>
      <c r="B389" s="16" t="s">
        <v>355</v>
      </c>
      <c r="C389" s="16">
        <v>65</v>
      </c>
      <c r="D389" s="122">
        <v>1.4677908178911232</v>
      </c>
      <c r="E389" s="123">
        <v>6.0739082133708558E-2</v>
      </c>
      <c r="F389" s="122">
        <f t="shared" si="120"/>
        <v>1.5285299000248318</v>
      </c>
      <c r="G389" s="122"/>
      <c r="H389" s="101" t="s">
        <v>4</v>
      </c>
      <c r="I389" s="16">
        <v>1</v>
      </c>
      <c r="J389" s="16" t="s">
        <v>170</v>
      </c>
      <c r="K389" s="124">
        <v>42640</v>
      </c>
      <c r="L389" s="16" t="s">
        <v>56</v>
      </c>
      <c r="M389" s="16" t="s">
        <v>171</v>
      </c>
      <c r="N389" s="16" t="s">
        <v>70</v>
      </c>
      <c r="O389" s="16" t="s">
        <v>59</v>
      </c>
      <c r="P389" s="19" t="str">
        <f t="shared" si="121"/>
        <v>CB1UTZ 14/16</v>
      </c>
      <c r="Q389" s="20">
        <f t="shared" si="122"/>
        <v>152.85299000248318</v>
      </c>
      <c r="R389" s="19">
        <v>122.6</v>
      </c>
      <c r="S389" s="19" t="e">
        <v>#N/A</v>
      </c>
      <c r="T389" s="19" t="e">
        <f t="shared" si="123"/>
        <v>#N/A</v>
      </c>
      <c r="U389" s="22" t="e">
        <f t="shared" si="124"/>
        <v>#N/A</v>
      </c>
      <c r="V389" s="22" t="str">
        <f t="shared" si="125"/>
        <v>NY</v>
      </c>
      <c r="W389" s="22" t="e">
        <f t="shared" si="126"/>
        <v>#VALUE!</v>
      </c>
      <c r="X389" s="19" t="str">
        <f t="shared" si="127"/>
        <v>CB1UTZ14/16GS.7870</v>
      </c>
      <c r="Y389" s="19" t="str">
        <f t="shared" si="128"/>
        <v>GS.7870</v>
      </c>
      <c r="Z389" s="19" t="e">
        <v>#VALUE!</v>
      </c>
      <c r="AA389" s="19" t="e">
        <f t="shared" si="129"/>
        <v>#VALUE!</v>
      </c>
      <c r="AB389" s="22" t="e">
        <f t="shared" si="130"/>
        <v>#N/A</v>
      </c>
      <c r="AC389" s="23" t="e">
        <v>#VALUE!</v>
      </c>
      <c r="AD389" s="23" t="e">
        <f t="shared" si="131"/>
        <v>#VALUE!</v>
      </c>
      <c r="AE389" s="24" t="e">
        <f t="shared" si="132"/>
        <v>#N/A</v>
      </c>
      <c r="AF389" s="24" t="e">
        <v>#N/A</v>
      </c>
      <c r="AG389" s="24" t="e">
        <f t="shared" si="133"/>
        <v>#N/A</v>
      </c>
      <c r="AH389" s="24" t="e">
        <f t="shared" si="134"/>
        <v>#N/A</v>
      </c>
      <c r="AI389" s="25" t="e">
        <f t="shared" si="135"/>
        <v>#VALUE!</v>
      </c>
      <c r="AJ389" s="25" t="e">
        <f t="shared" si="136"/>
        <v>#VALUE!</v>
      </c>
      <c r="AK389" s="25" t="e">
        <f t="shared" si="137"/>
        <v>#VALUE!</v>
      </c>
      <c r="AL389" s="12">
        <v>25.64</v>
      </c>
      <c r="AM389" s="12">
        <v>0</v>
      </c>
      <c r="AN389" s="26">
        <v>3.2766000000000002</v>
      </c>
      <c r="AO389" s="125">
        <f t="shared" si="138"/>
        <v>5.9881954386291299E-2</v>
      </c>
      <c r="AP389" s="126"/>
      <c r="AQ389" s="16">
        <v>0</v>
      </c>
      <c r="AT389" s="28">
        <v>0</v>
      </c>
      <c r="AU389" s="28">
        <v>0</v>
      </c>
      <c r="AW389" s="44" t="e">
        <f t="shared" si="139"/>
        <v>#VALUE!</v>
      </c>
    </row>
    <row r="390" spans="1:49" s="28" customFormat="1" hidden="1" x14ac:dyDescent="0.2">
      <c r="A390" s="16">
        <f>ROW()</f>
        <v>390</v>
      </c>
      <c r="B390" s="16" t="s">
        <v>356</v>
      </c>
      <c r="C390" s="16">
        <v>585</v>
      </c>
      <c r="D390" s="122">
        <v>1.5712556784249587</v>
      </c>
      <c r="E390" s="123">
        <v>5.6854055039352792E-2</v>
      </c>
      <c r="F390" s="122">
        <f t="shared" si="120"/>
        <v>1.6281097334643115</v>
      </c>
      <c r="G390" s="122"/>
      <c r="H390" s="101" t="s">
        <v>4</v>
      </c>
      <c r="I390" s="16">
        <v>1</v>
      </c>
      <c r="J390" s="16" t="s">
        <v>192</v>
      </c>
      <c r="K390" s="124">
        <v>42842</v>
      </c>
      <c r="L390" s="16" t="s">
        <v>56</v>
      </c>
      <c r="M390" s="16" t="s">
        <v>171</v>
      </c>
      <c r="N390" s="16" t="s">
        <v>70</v>
      </c>
      <c r="O390" s="16" t="s">
        <v>59</v>
      </c>
      <c r="P390" s="19" t="str">
        <f t="shared" si="121"/>
        <v>CB1UTZ 14/16</v>
      </c>
      <c r="Q390" s="20">
        <f t="shared" si="122"/>
        <v>162.81097334643115</v>
      </c>
      <c r="R390" s="19">
        <v>122.6</v>
      </c>
      <c r="S390" s="19" t="e">
        <v>#N/A</v>
      </c>
      <c r="T390" s="19" t="e">
        <f t="shared" si="123"/>
        <v>#N/A</v>
      </c>
      <c r="U390" s="22" t="e">
        <f t="shared" si="124"/>
        <v>#N/A</v>
      </c>
      <c r="V390" s="22" t="str">
        <f t="shared" si="125"/>
        <v>NY</v>
      </c>
      <c r="W390" s="22" t="e">
        <f t="shared" si="126"/>
        <v>#VALUE!</v>
      </c>
      <c r="X390" s="19" t="str">
        <f t="shared" si="127"/>
        <v>CB1UTZ14/16GS.8278</v>
      </c>
      <c r="Y390" s="19" t="str">
        <f t="shared" si="128"/>
        <v>GS.8278</v>
      </c>
      <c r="Z390" s="19" t="e">
        <v>#VALUE!</v>
      </c>
      <c r="AA390" s="19" t="e">
        <f t="shared" si="129"/>
        <v>#VALUE!</v>
      </c>
      <c r="AB390" s="22" t="e">
        <f t="shared" si="130"/>
        <v>#N/A</v>
      </c>
      <c r="AC390" s="23" t="e">
        <v>#VALUE!</v>
      </c>
      <c r="AD390" s="23" t="e">
        <f t="shared" si="131"/>
        <v>#VALUE!</v>
      </c>
      <c r="AE390" s="24" t="e">
        <f t="shared" si="132"/>
        <v>#N/A</v>
      </c>
      <c r="AF390" s="24" t="e">
        <v>#N/A</v>
      </c>
      <c r="AG390" s="24" t="e">
        <f t="shared" si="133"/>
        <v>#N/A</v>
      </c>
      <c r="AH390" s="24" t="e">
        <f t="shared" si="134"/>
        <v>#N/A</v>
      </c>
      <c r="AI390" s="25" t="e">
        <f t="shared" si="135"/>
        <v>#VALUE!</v>
      </c>
      <c r="AJ390" s="25" t="e">
        <f t="shared" si="136"/>
        <v>#VALUE!</v>
      </c>
      <c r="AK390" s="25" t="e">
        <f t="shared" si="137"/>
        <v>#VALUE!</v>
      </c>
      <c r="AL390" s="12">
        <v>24.000000000000007</v>
      </c>
      <c r="AM390" s="12">
        <v>0</v>
      </c>
      <c r="AN390" s="26">
        <v>3.2766000000000002</v>
      </c>
      <c r="AO390" s="125">
        <f t="shared" si="138"/>
        <v>5.6051751375623675E-2</v>
      </c>
      <c r="AP390" s="126"/>
      <c r="AQ390" s="16">
        <v>0</v>
      </c>
      <c r="AT390" s="28">
        <v>0</v>
      </c>
      <c r="AU390" s="28">
        <v>0</v>
      </c>
      <c r="AW390" s="44" t="e">
        <f t="shared" si="139"/>
        <v>#VALUE!</v>
      </c>
    </row>
    <row r="391" spans="1:49" s="28" customFormat="1" hidden="1" x14ac:dyDescent="0.2">
      <c r="A391" s="16">
        <f>ROW()</f>
        <v>391</v>
      </c>
      <c r="B391" s="16" t="s">
        <v>356</v>
      </c>
      <c r="C391" s="16">
        <v>111</v>
      </c>
      <c r="D391" s="122">
        <v>1.5712556784249587</v>
      </c>
      <c r="E391" s="123">
        <v>5.6854055039352792E-2</v>
      </c>
      <c r="F391" s="122">
        <f t="shared" si="120"/>
        <v>1.6281097334643115</v>
      </c>
      <c r="G391" s="122"/>
      <c r="H391" s="101" t="s">
        <v>4</v>
      </c>
      <c r="I391" s="16">
        <v>1</v>
      </c>
      <c r="J391" s="16" t="s">
        <v>192</v>
      </c>
      <c r="K391" s="124">
        <v>42842</v>
      </c>
      <c r="L391" s="16" t="s">
        <v>56</v>
      </c>
      <c r="M391" s="16" t="s">
        <v>171</v>
      </c>
      <c r="N391" s="16" t="s">
        <v>70</v>
      </c>
      <c r="O391" s="16" t="s">
        <v>65</v>
      </c>
      <c r="P391" s="19" t="str">
        <f t="shared" si="121"/>
        <v>CB1UTZ 13/14</v>
      </c>
      <c r="Q391" s="20">
        <f t="shared" si="122"/>
        <v>162.81097334643115</v>
      </c>
      <c r="R391" s="19">
        <v>122.6</v>
      </c>
      <c r="S391" s="19" t="e">
        <v>#N/A</v>
      </c>
      <c r="T391" s="19" t="e">
        <f t="shared" si="123"/>
        <v>#N/A</v>
      </c>
      <c r="U391" s="22" t="e">
        <f t="shared" si="124"/>
        <v>#N/A</v>
      </c>
      <c r="V391" s="22" t="str">
        <f t="shared" si="125"/>
        <v>NY</v>
      </c>
      <c r="W391" s="22" t="e">
        <f t="shared" si="126"/>
        <v>#VALUE!</v>
      </c>
      <c r="X391" s="19" t="str">
        <f t="shared" si="127"/>
        <v>CB1UTZ13/14GS.8278</v>
      </c>
      <c r="Y391" s="19" t="str">
        <f t="shared" si="128"/>
        <v>GS.8278</v>
      </c>
      <c r="Z391" s="19" t="e">
        <v>#VALUE!</v>
      </c>
      <c r="AA391" s="19" t="e">
        <f t="shared" si="129"/>
        <v>#VALUE!</v>
      </c>
      <c r="AB391" s="22" t="e">
        <f t="shared" si="130"/>
        <v>#N/A</v>
      </c>
      <c r="AC391" s="23" t="e">
        <v>#VALUE!</v>
      </c>
      <c r="AD391" s="23" t="e">
        <f t="shared" si="131"/>
        <v>#VALUE!</v>
      </c>
      <c r="AE391" s="24" t="e">
        <f t="shared" si="132"/>
        <v>#N/A</v>
      </c>
      <c r="AF391" s="24" t="e">
        <v>#N/A</v>
      </c>
      <c r="AG391" s="24" t="e">
        <f t="shared" si="133"/>
        <v>#N/A</v>
      </c>
      <c r="AH391" s="24" t="e">
        <f t="shared" si="134"/>
        <v>#N/A</v>
      </c>
      <c r="AI391" s="25" t="e">
        <f t="shared" si="135"/>
        <v>#VALUE!</v>
      </c>
      <c r="AJ391" s="25" t="e">
        <f t="shared" si="136"/>
        <v>#VALUE!</v>
      </c>
      <c r="AK391" s="25" t="e">
        <f t="shared" si="137"/>
        <v>#VALUE!</v>
      </c>
      <c r="AL391" s="12">
        <v>24.000000000000007</v>
      </c>
      <c r="AM391" s="12">
        <v>0</v>
      </c>
      <c r="AN391" s="26">
        <v>3.2766000000000002</v>
      </c>
      <c r="AO391" s="125">
        <f t="shared" si="138"/>
        <v>5.6051751375623675E-2</v>
      </c>
      <c r="AP391" s="126"/>
      <c r="AQ391" s="16">
        <v>-91</v>
      </c>
      <c r="AT391" s="28">
        <v>0</v>
      </c>
      <c r="AU391" s="28">
        <v>0</v>
      </c>
      <c r="AW391" s="44" t="e">
        <f t="shared" si="139"/>
        <v>#VALUE!</v>
      </c>
    </row>
    <row r="392" spans="1:49" s="28" customFormat="1" hidden="1" x14ac:dyDescent="0.2">
      <c r="A392" s="16">
        <f>ROW()</f>
        <v>392</v>
      </c>
      <c r="B392" s="16" t="s">
        <v>355</v>
      </c>
      <c r="C392" s="16">
        <v>254</v>
      </c>
      <c r="D392" s="122">
        <v>1.4677908178911232</v>
      </c>
      <c r="E392" s="123">
        <v>6.0739082133708558E-2</v>
      </c>
      <c r="F392" s="122">
        <f t="shared" si="120"/>
        <v>1.5285299000248318</v>
      </c>
      <c r="G392" s="122"/>
      <c r="H392" s="101" t="s">
        <v>4</v>
      </c>
      <c r="I392" s="16">
        <v>1</v>
      </c>
      <c r="J392" s="16" t="s">
        <v>170</v>
      </c>
      <c r="K392" s="124">
        <v>42640</v>
      </c>
      <c r="L392" s="16" t="s">
        <v>56</v>
      </c>
      <c r="M392" s="16" t="s">
        <v>171</v>
      </c>
      <c r="N392" s="16" t="s">
        <v>70</v>
      </c>
      <c r="O392" s="16" t="s">
        <v>66</v>
      </c>
      <c r="P392" s="19" t="str">
        <f t="shared" si="121"/>
        <v>CB1UTZ Moka</v>
      </c>
      <c r="Q392" s="20">
        <f t="shared" si="122"/>
        <v>152.85299000248318</v>
      </c>
      <c r="R392" s="19">
        <v>122.6</v>
      </c>
      <c r="S392" s="19" t="e">
        <v>#N/A</v>
      </c>
      <c r="T392" s="19" t="e">
        <f t="shared" si="123"/>
        <v>#N/A</v>
      </c>
      <c r="U392" s="22" t="e">
        <f t="shared" si="124"/>
        <v>#N/A</v>
      </c>
      <c r="V392" s="22" t="str">
        <f t="shared" si="125"/>
        <v>NY</v>
      </c>
      <c r="W392" s="22" t="e">
        <f t="shared" si="126"/>
        <v>#VALUE!</v>
      </c>
      <c r="X392" s="19" t="str">
        <f t="shared" si="127"/>
        <v>CB1UTZMokaGS.7870</v>
      </c>
      <c r="Y392" s="19" t="str">
        <f t="shared" si="128"/>
        <v>GS.7870</v>
      </c>
      <c r="Z392" s="19" t="e">
        <v>#VALUE!</v>
      </c>
      <c r="AA392" s="19" t="e">
        <f t="shared" si="129"/>
        <v>#VALUE!</v>
      </c>
      <c r="AB392" s="22" t="e">
        <f t="shared" si="130"/>
        <v>#N/A</v>
      </c>
      <c r="AC392" s="23" t="e">
        <v>#VALUE!</v>
      </c>
      <c r="AD392" s="23" t="e">
        <f t="shared" si="131"/>
        <v>#VALUE!</v>
      </c>
      <c r="AE392" s="24" t="e">
        <f t="shared" si="132"/>
        <v>#N/A</v>
      </c>
      <c r="AF392" s="24" t="e">
        <v>#N/A</v>
      </c>
      <c r="AG392" s="24" t="e">
        <f t="shared" si="133"/>
        <v>#N/A</v>
      </c>
      <c r="AH392" s="24" t="e">
        <f t="shared" si="134"/>
        <v>#N/A</v>
      </c>
      <c r="AI392" s="25" t="e">
        <f t="shared" si="135"/>
        <v>#VALUE!</v>
      </c>
      <c r="AJ392" s="25" t="e">
        <f t="shared" si="136"/>
        <v>#VALUE!</v>
      </c>
      <c r="AK392" s="25" t="e">
        <f t="shared" si="137"/>
        <v>#VALUE!</v>
      </c>
      <c r="AL392" s="12">
        <v>25.64</v>
      </c>
      <c r="AM392" s="12">
        <v>0</v>
      </c>
      <c r="AN392" s="26">
        <v>3.2766000000000002</v>
      </c>
      <c r="AO392" s="125">
        <f t="shared" si="138"/>
        <v>5.9881954386291299E-2</v>
      </c>
      <c r="AP392" s="126"/>
      <c r="AQ392" s="16">
        <v>0</v>
      </c>
      <c r="AT392" s="28">
        <v>0</v>
      </c>
      <c r="AU392" s="28">
        <v>0</v>
      </c>
      <c r="AW392" s="44" t="e">
        <f t="shared" si="139"/>
        <v>#VALUE!</v>
      </c>
    </row>
    <row r="393" spans="1:49" s="28" customFormat="1" hidden="1" x14ac:dyDescent="0.2">
      <c r="A393" s="16">
        <f>ROW()</f>
        <v>393</v>
      </c>
      <c r="B393" s="16" t="s">
        <v>356</v>
      </c>
      <c r="C393" s="16">
        <v>289</v>
      </c>
      <c r="D393" s="122">
        <v>1.5712556784249587</v>
      </c>
      <c r="E393" s="123">
        <v>5.6854055039352792E-2</v>
      </c>
      <c r="F393" s="122">
        <f t="shared" si="120"/>
        <v>1.6281097334643115</v>
      </c>
      <c r="G393" s="122"/>
      <c r="H393" s="101" t="s">
        <v>4</v>
      </c>
      <c r="I393" s="16">
        <v>1</v>
      </c>
      <c r="J393" s="16" t="s">
        <v>192</v>
      </c>
      <c r="K393" s="124">
        <v>42842</v>
      </c>
      <c r="L393" s="16" t="s">
        <v>56</v>
      </c>
      <c r="M393" s="16" t="s">
        <v>171</v>
      </c>
      <c r="N393" s="16" t="s">
        <v>70</v>
      </c>
      <c r="O393" s="16" t="s">
        <v>66</v>
      </c>
      <c r="P393" s="19" t="str">
        <f t="shared" si="121"/>
        <v>CB1UTZ Moka</v>
      </c>
      <c r="Q393" s="20">
        <f t="shared" si="122"/>
        <v>162.81097334643115</v>
      </c>
      <c r="R393" s="19">
        <v>122.6</v>
      </c>
      <c r="S393" s="19" t="e">
        <v>#N/A</v>
      </c>
      <c r="T393" s="19" t="e">
        <f t="shared" si="123"/>
        <v>#N/A</v>
      </c>
      <c r="U393" s="22" t="e">
        <f t="shared" si="124"/>
        <v>#N/A</v>
      </c>
      <c r="V393" s="22" t="str">
        <f t="shared" si="125"/>
        <v>NY</v>
      </c>
      <c r="W393" s="22" t="e">
        <f t="shared" si="126"/>
        <v>#VALUE!</v>
      </c>
      <c r="X393" s="19" t="str">
        <f t="shared" si="127"/>
        <v>CB1UTZMokaGS.8278</v>
      </c>
      <c r="Y393" s="19" t="str">
        <f t="shared" si="128"/>
        <v>GS.8278</v>
      </c>
      <c r="Z393" s="19" t="e">
        <v>#VALUE!</v>
      </c>
      <c r="AA393" s="19" t="e">
        <f t="shared" si="129"/>
        <v>#VALUE!</v>
      </c>
      <c r="AB393" s="22" t="e">
        <f t="shared" si="130"/>
        <v>#N/A</v>
      </c>
      <c r="AC393" s="23" t="e">
        <v>#VALUE!</v>
      </c>
      <c r="AD393" s="23" t="e">
        <f t="shared" si="131"/>
        <v>#VALUE!</v>
      </c>
      <c r="AE393" s="24" t="e">
        <f t="shared" si="132"/>
        <v>#N/A</v>
      </c>
      <c r="AF393" s="24" t="e">
        <v>#N/A</v>
      </c>
      <c r="AG393" s="24" t="e">
        <f t="shared" si="133"/>
        <v>#N/A</v>
      </c>
      <c r="AH393" s="24" t="e">
        <f t="shared" si="134"/>
        <v>#N/A</v>
      </c>
      <c r="AI393" s="25" t="e">
        <f t="shared" si="135"/>
        <v>#VALUE!</v>
      </c>
      <c r="AJ393" s="25" t="e">
        <f t="shared" si="136"/>
        <v>#VALUE!</v>
      </c>
      <c r="AK393" s="25" t="e">
        <f t="shared" si="137"/>
        <v>#VALUE!</v>
      </c>
      <c r="AL393" s="12">
        <v>24.000000000000007</v>
      </c>
      <c r="AM393" s="12">
        <v>0</v>
      </c>
      <c r="AN393" s="26">
        <v>3.2766000000000002</v>
      </c>
      <c r="AO393" s="125">
        <f t="shared" si="138"/>
        <v>5.6051751375623675E-2</v>
      </c>
      <c r="AP393" s="126"/>
      <c r="AQ393" s="16">
        <v>0</v>
      </c>
      <c r="AT393" s="28">
        <v>0</v>
      </c>
      <c r="AU393" s="28">
        <v>0</v>
      </c>
      <c r="AW393" s="44" t="e">
        <f t="shared" si="139"/>
        <v>#VALUE!</v>
      </c>
    </row>
    <row r="394" spans="1:49" s="28" customFormat="1" hidden="1" x14ac:dyDescent="0.2">
      <c r="A394" s="16">
        <f>ROW()</f>
        <v>394</v>
      </c>
      <c r="B394" s="16" t="s">
        <v>358</v>
      </c>
      <c r="C394" s="16">
        <v>116</v>
      </c>
      <c r="D394" s="122">
        <v>1.6613237733422612</v>
      </c>
      <c r="E394" s="123">
        <v>4.727306653817609E-2</v>
      </c>
      <c r="F394" s="122">
        <f t="shared" si="120"/>
        <v>1.7085968398804372</v>
      </c>
      <c r="G394" s="122"/>
      <c r="H394" s="101" t="s">
        <v>4</v>
      </c>
      <c r="I394" s="16">
        <v>1</v>
      </c>
      <c r="J394" s="16" t="s">
        <v>176</v>
      </c>
      <c r="K394" s="124">
        <v>42276</v>
      </c>
      <c r="L394" s="16" t="s">
        <v>64</v>
      </c>
      <c r="M394" s="16" t="s">
        <v>61</v>
      </c>
      <c r="N394" s="16" t="s">
        <v>73</v>
      </c>
      <c r="O394" s="16" t="s">
        <v>58</v>
      </c>
      <c r="P394" s="19" t="str">
        <f t="shared" si="121"/>
        <v>CB1 17/18</v>
      </c>
      <c r="Q394" s="20">
        <f t="shared" si="122"/>
        <v>170.85968398804371</v>
      </c>
      <c r="R394" s="19">
        <v>122.6</v>
      </c>
      <c r="S394" s="19">
        <v>-10</v>
      </c>
      <c r="T394" s="19">
        <f t="shared" si="123"/>
        <v>112.6</v>
      </c>
      <c r="U394" s="22" t="e">
        <f t="shared" si="124"/>
        <v>#VALUE!</v>
      </c>
      <c r="V394" s="22" t="str">
        <f t="shared" si="125"/>
        <v>NY</v>
      </c>
      <c r="W394" s="22" t="e">
        <f t="shared" si="126"/>
        <v>#VALUE!</v>
      </c>
      <c r="X394" s="19" t="str">
        <f t="shared" si="127"/>
        <v>CB117/18GS.6479</v>
      </c>
      <c r="Y394" s="19" t="str">
        <f t="shared" si="128"/>
        <v>GS.6479</v>
      </c>
      <c r="Z394" s="19" t="e">
        <v>#VALUE!</v>
      </c>
      <c r="AA394" s="19" t="e">
        <f t="shared" si="129"/>
        <v>#VALUE!</v>
      </c>
      <c r="AB394" s="22" t="e">
        <f t="shared" si="130"/>
        <v>#VALUE!</v>
      </c>
      <c r="AC394" s="23" t="e">
        <v>#VALUE!</v>
      </c>
      <c r="AD394" s="23" t="e">
        <f t="shared" si="131"/>
        <v>#VALUE!</v>
      </c>
      <c r="AE394" s="24" t="e">
        <f t="shared" si="132"/>
        <v>#VALUE!</v>
      </c>
      <c r="AF394" s="24">
        <v>114.35</v>
      </c>
      <c r="AG394" s="24" t="e">
        <f t="shared" si="133"/>
        <v>#VALUE!</v>
      </c>
      <c r="AH394" s="24" t="e">
        <f t="shared" si="134"/>
        <v>#VALUE!</v>
      </c>
      <c r="AI394" s="25" t="e">
        <f t="shared" si="135"/>
        <v>#VALUE!</v>
      </c>
      <c r="AJ394" s="25" t="e">
        <f t="shared" si="136"/>
        <v>#VALUE!</v>
      </c>
      <c r="AK394" s="25" t="e">
        <f t="shared" si="137"/>
        <v>#VALUE!</v>
      </c>
      <c r="AL394" s="12">
        <v>19.955544000000007</v>
      </c>
      <c r="AM394" s="12">
        <v>0</v>
      </c>
      <c r="AN394" s="26">
        <v>3.2766000000000002</v>
      </c>
      <c r="AO394" s="125">
        <f t="shared" si="138"/>
        <v>4.6605966285554946E-2</v>
      </c>
      <c r="AP394" s="126"/>
      <c r="AQ394" s="16">
        <v>-116</v>
      </c>
      <c r="AT394" s="28">
        <v>0</v>
      </c>
      <c r="AU394" s="28">
        <v>0</v>
      </c>
      <c r="AW394" s="44" t="e">
        <f t="shared" si="139"/>
        <v>#VALUE!</v>
      </c>
    </row>
    <row r="395" spans="1:49" s="28" customFormat="1" hidden="1" x14ac:dyDescent="0.2">
      <c r="A395" s="16">
        <f>ROW()</f>
        <v>395</v>
      </c>
      <c r="B395" s="16" t="s">
        <v>359</v>
      </c>
      <c r="C395" s="16">
        <v>1222</v>
      </c>
      <c r="D395" s="122">
        <v>1.030158530978023</v>
      </c>
      <c r="E395" s="123">
        <v>5.0481663037025316E-2</v>
      </c>
      <c r="F395" s="122">
        <f t="shared" si="120"/>
        <v>1.0806401940150483</v>
      </c>
      <c r="G395" s="122"/>
      <c r="H395" s="101" t="s">
        <v>4</v>
      </c>
      <c r="I395" s="16">
        <v>1</v>
      </c>
      <c r="J395" s="16" t="s">
        <v>225</v>
      </c>
      <c r="K395" s="124">
        <v>42657</v>
      </c>
      <c r="L395" s="16" t="s">
        <v>56</v>
      </c>
      <c r="M395" s="16" t="s">
        <v>171</v>
      </c>
      <c r="N395" s="16" t="s">
        <v>73</v>
      </c>
      <c r="O395" s="16" t="s">
        <v>58</v>
      </c>
      <c r="P395" s="19" t="str">
        <f t="shared" si="121"/>
        <v>CB1 17/18</v>
      </c>
      <c r="Q395" s="20">
        <f t="shared" si="122"/>
        <v>108.06401940150482</v>
      </c>
      <c r="R395" s="19">
        <v>122.6</v>
      </c>
      <c r="S395" s="19" t="e">
        <v>#N/A</v>
      </c>
      <c r="T395" s="19" t="e">
        <f t="shared" si="123"/>
        <v>#N/A</v>
      </c>
      <c r="U395" s="22" t="e">
        <f t="shared" si="124"/>
        <v>#N/A</v>
      </c>
      <c r="V395" s="22" t="str">
        <f t="shared" si="125"/>
        <v>NY</v>
      </c>
      <c r="W395" s="22" t="e">
        <f t="shared" si="126"/>
        <v>#VALUE!</v>
      </c>
      <c r="X395" s="19" t="str">
        <f t="shared" si="127"/>
        <v>CB117/18GS.7724</v>
      </c>
      <c r="Y395" s="19" t="str">
        <f t="shared" si="128"/>
        <v>GS.7724</v>
      </c>
      <c r="Z395" s="19" t="e">
        <v>#VALUE!</v>
      </c>
      <c r="AA395" s="19" t="e">
        <f t="shared" si="129"/>
        <v>#VALUE!</v>
      </c>
      <c r="AB395" s="22" t="e">
        <f t="shared" si="130"/>
        <v>#N/A</v>
      </c>
      <c r="AC395" s="23" t="e">
        <v>#VALUE!</v>
      </c>
      <c r="AD395" s="23" t="e">
        <f t="shared" si="131"/>
        <v>#VALUE!</v>
      </c>
      <c r="AE395" s="24" t="e">
        <f t="shared" si="132"/>
        <v>#N/A</v>
      </c>
      <c r="AF395" s="24" t="e">
        <v>#N/A</v>
      </c>
      <c r="AG395" s="24" t="e">
        <f t="shared" si="133"/>
        <v>#N/A</v>
      </c>
      <c r="AH395" s="24" t="e">
        <f t="shared" si="134"/>
        <v>#N/A</v>
      </c>
      <c r="AI395" s="25" t="e">
        <f t="shared" si="135"/>
        <v>#VALUE!</v>
      </c>
      <c r="AJ395" s="25" t="e">
        <f t="shared" si="136"/>
        <v>#VALUE!</v>
      </c>
      <c r="AK395" s="25" t="e">
        <f t="shared" si="137"/>
        <v>#VALUE!</v>
      </c>
      <c r="AL395" s="12">
        <v>21.310000000000006</v>
      </c>
      <c r="AM395" s="12">
        <v>0</v>
      </c>
      <c r="AN395" s="26">
        <v>3.2766000000000002</v>
      </c>
      <c r="AO395" s="125">
        <f t="shared" si="138"/>
        <v>4.9769284242272512E-2</v>
      </c>
      <c r="AP395" s="126"/>
      <c r="AQ395" s="16">
        <v>0</v>
      </c>
      <c r="AT395" s="28">
        <v>0</v>
      </c>
      <c r="AU395" s="28">
        <v>0</v>
      </c>
      <c r="AW395" s="44" t="e">
        <f t="shared" si="139"/>
        <v>#VALUE!</v>
      </c>
    </row>
    <row r="396" spans="1:49" s="28" customFormat="1" hidden="1" x14ac:dyDescent="0.2">
      <c r="A396" s="16">
        <f>ROW()</f>
        <v>396</v>
      </c>
      <c r="B396" s="16" t="s">
        <v>360</v>
      </c>
      <c r="C396" s="16">
        <v>163</v>
      </c>
      <c r="D396" s="122">
        <v>1.5362416369424345</v>
      </c>
      <c r="E396" s="123">
        <v>6.4025418799998415E-2</v>
      </c>
      <c r="F396" s="122">
        <f t="shared" si="120"/>
        <v>1.600267055742433</v>
      </c>
      <c r="G396" s="122"/>
      <c r="H396" s="101" t="s">
        <v>4</v>
      </c>
      <c r="I396" s="16">
        <v>1</v>
      </c>
      <c r="J396" s="16" t="s">
        <v>225</v>
      </c>
      <c r="K396" s="124">
        <v>42850</v>
      </c>
      <c r="L396" s="16" t="s">
        <v>56</v>
      </c>
      <c r="M396" s="16" t="s">
        <v>171</v>
      </c>
      <c r="N396" s="16" t="s">
        <v>73</v>
      </c>
      <c r="O396" s="16" t="s">
        <v>58</v>
      </c>
      <c r="P396" s="19" t="str">
        <f t="shared" si="121"/>
        <v>CB1 17/18</v>
      </c>
      <c r="Q396" s="20">
        <f t="shared" si="122"/>
        <v>160.02670557424329</v>
      </c>
      <c r="R396" s="19">
        <v>122.6</v>
      </c>
      <c r="S396" s="19" t="e">
        <v>#N/A</v>
      </c>
      <c r="T396" s="19" t="e">
        <f t="shared" si="123"/>
        <v>#N/A</v>
      </c>
      <c r="U396" s="22" t="e">
        <f t="shared" si="124"/>
        <v>#N/A</v>
      </c>
      <c r="V396" s="22" t="str">
        <f t="shared" si="125"/>
        <v>NY</v>
      </c>
      <c r="W396" s="22" t="e">
        <f t="shared" si="126"/>
        <v>#VALUE!</v>
      </c>
      <c r="X396" s="19" t="str">
        <f t="shared" si="127"/>
        <v>CB117/18GS.7777</v>
      </c>
      <c r="Y396" s="19" t="str">
        <f t="shared" si="128"/>
        <v>GS.7777</v>
      </c>
      <c r="Z396" s="19" t="e">
        <v>#VALUE!</v>
      </c>
      <c r="AA396" s="19" t="e">
        <f t="shared" si="129"/>
        <v>#VALUE!</v>
      </c>
      <c r="AB396" s="22" t="e">
        <f t="shared" si="130"/>
        <v>#N/A</v>
      </c>
      <c r="AC396" s="23" t="e">
        <v>#VALUE!</v>
      </c>
      <c r="AD396" s="23" t="e">
        <f t="shared" si="131"/>
        <v>#VALUE!</v>
      </c>
      <c r="AE396" s="24" t="e">
        <f t="shared" si="132"/>
        <v>#N/A</v>
      </c>
      <c r="AF396" s="24" t="e">
        <v>#N/A</v>
      </c>
      <c r="AG396" s="24" t="e">
        <f t="shared" si="133"/>
        <v>#N/A</v>
      </c>
      <c r="AH396" s="24" t="e">
        <f t="shared" si="134"/>
        <v>#N/A</v>
      </c>
      <c r="AI396" s="25" t="e">
        <f t="shared" si="135"/>
        <v>#VALUE!</v>
      </c>
      <c r="AJ396" s="25" t="e">
        <f t="shared" si="136"/>
        <v>#VALUE!</v>
      </c>
      <c r="AK396" s="25" t="e">
        <f t="shared" si="137"/>
        <v>#VALUE!</v>
      </c>
      <c r="AL396" s="12">
        <v>27.027272727272734</v>
      </c>
      <c r="AM396" s="12">
        <v>0</v>
      </c>
      <c r="AN396" s="26">
        <v>3.2766000000000002</v>
      </c>
      <c r="AO396" s="125">
        <f t="shared" si="138"/>
        <v>6.3121915469594378E-2</v>
      </c>
      <c r="AP396" s="126"/>
      <c r="AQ396" s="16">
        <v>0</v>
      </c>
      <c r="AT396" s="28">
        <v>0</v>
      </c>
      <c r="AU396" s="28">
        <v>0</v>
      </c>
      <c r="AW396" s="44" t="e">
        <f t="shared" si="139"/>
        <v>#VALUE!</v>
      </c>
    </row>
    <row r="397" spans="1:49" s="28" customFormat="1" hidden="1" x14ac:dyDescent="0.2">
      <c r="A397" s="16">
        <f>ROW()</f>
        <v>397</v>
      </c>
      <c r="B397" s="16" t="s">
        <v>361</v>
      </c>
      <c r="C397" s="16">
        <v>204</v>
      </c>
      <c r="D397" s="122">
        <v>1.4000400832980355</v>
      </c>
      <c r="E397" s="123">
        <v>6.5518376135454151E-2</v>
      </c>
      <c r="F397" s="122">
        <f t="shared" si="120"/>
        <v>1.4655584594334896</v>
      </c>
      <c r="G397" s="122"/>
      <c r="H397" s="101" t="s">
        <v>4</v>
      </c>
      <c r="I397" s="16">
        <v>1</v>
      </c>
      <c r="J397" s="16" t="s">
        <v>225</v>
      </c>
      <c r="K397" s="124">
        <v>42857</v>
      </c>
      <c r="L397" s="16" t="s">
        <v>56</v>
      </c>
      <c r="M397" s="16" t="s">
        <v>171</v>
      </c>
      <c r="N397" s="16" t="s">
        <v>73</v>
      </c>
      <c r="O397" s="16" t="s">
        <v>58</v>
      </c>
      <c r="P397" s="19" t="str">
        <f t="shared" si="121"/>
        <v>CB1 17/18</v>
      </c>
      <c r="Q397" s="20">
        <f t="shared" si="122"/>
        <v>146.55584594334897</v>
      </c>
      <c r="R397" s="19">
        <v>122.6</v>
      </c>
      <c r="S397" s="19" t="e">
        <v>#N/A</v>
      </c>
      <c r="T397" s="19" t="e">
        <f t="shared" si="123"/>
        <v>#N/A</v>
      </c>
      <c r="U397" s="22" t="e">
        <f t="shared" si="124"/>
        <v>#N/A</v>
      </c>
      <c r="V397" s="22" t="str">
        <f t="shared" si="125"/>
        <v>NY</v>
      </c>
      <c r="W397" s="22" t="e">
        <f t="shared" si="126"/>
        <v>#VALUE!</v>
      </c>
      <c r="X397" s="19" t="str">
        <f t="shared" si="127"/>
        <v>CB117/18GS.7789</v>
      </c>
      <c r="Y397" s="19" t="str">
        <f t="shared" si="128"/>
        <v>GS.7789</v>
      </c>
      <c r="Z397" s="19" t="e">
        <v>#VALUE!</v>
      </c>
      <c r="AA397" s="19" t="e">
        <f t="shared" si="129"/>
        <v>#VALUE!</v>
      </c>
      <c r="AB397" s="22" t="e">
        <f t="shared" si="130"/>
        <v>#N/A</v>
      </c>
      <c r="AC397" s="23" t="e">
        <v>#VALUE!</v>
      </c>
      <c r="AD397" s="23" t="e">
        <f t="shared" si="131"/>
        <v>#VALUE!</v>
      </c>
      <c r="AE397" s="24" t="e">
        <f t="shared" si="132"/>
        <v>#N/A</v>
      </c>
      <c r="AF397" s="24" t="e">
        <v>#N/A</v>
      </c>
      <c r="AG397" s="24" t="e">
        <f t="shared" si="133"/>
        <v>#N/A</v>
      </c>
      <c r="AH397" s="24" t="e">
        <f t="shared" si="134"/>
        <v>#N/A</v>
      </c>
      <c r="AI397" s="25" t="e">
        <f t="shared" si="135"/>
        <v>#VALUE!</v>
      </c>
      <c r="AJ397" s="25" t="e">
        <f t="shared" si="136"/>
        <v>#VALUE!</v>
      </c>
      <c r="AK397" s="25" t="e">
        <f t="shared" si="137"/>
        <v>#VALUE!</v>
      </c>
      <c r="AL397" s="12">
        <v>27.65750000000001</v>
      </c>
      <c r="AM397" s="12">
        <v>0</v>
      </c>
      <c r="AN397" s="26">
        <v>3.2766000000000002</v>
      </c>
      <c r="AO397" s="125">
        <f t="shared" si="138"/>
        <v>6.4593804736304661E-2</v>
      </c>
      <c r="AP397" s="126"/>
      <c r="AQ397" s="16">
        <v>0</v>
      </c>
      <c r="AT397" s="28">
        <v>0</v>
      </c>
      <c r="AU397" s="28">
        <v>0</v>
      </c>
      <c r="AW397" s="44" t="e">
        <f t="shared" si="139"/>
        <v>#VALUE!</v>
      </c>
    </row>
    <row r="398" spans="1:49" s="28" customFormat="1" hidden="1" x14ac:dyDescent="0.2">
      <c r="A398" s="16">
        <f>ROW()</f>
        <v>398</v>
      </c>
      <c r="B398" s="16" t="s">
        <v>362</v>
      </c>
      <c r="C398" s="16">
        <v>701</v>
      </c>
      <c r="D398" s="122">
        <v>1.3964206400601786</v>
      </c>
      <c r="E398" s="123">
        <v>6.4606435859126912E-2</v>
      </c>
      <c r="F398" s="122">
        <f t="shared" si="120"/>
        <v>1.4610270759193056</v>
      </c>
      <c r="G398" s="122"/>
      <c r="H398" s="101" t="s">
        <v>4</v>
      </c>
      <c r="I398" s="16">
        <v>1</v>
      </c>
      <c r="J398" s="16" t="s">
        <v>225</v>
      </c>
      <c r="K398" s="124">
        <v>42880</v>
      </c>
      <c r="L398" s="16" t="s">
        <v>56</v>
      </c>
      <c r="M398" s="16" t="s">
        <v>171</v>
      </c>
      <c r="N398" s="16" t="s">
        <v>73</v>
      </c>
      <c r="O398" s="16" t="s">
        <v>58</v>
      </c>
      <c r="P398" s="19" t="str">
        <f t="shared" si="121"/>
        <v>CB1 17/18</v>
      </c>
      <c r="Q398" s="20">
        <f t="shared" si="122"/>
        <v>146.10270759193057</v>
      </c>
      <c r="R398" s="19">
        <v>122.6</v>
      </c>
      <c r="S398" s="19" t="e">
        <v>#N/A</v>
      </c>
      <c r="T398" s="19" t="e">
        <f t="shared" si="123"/>
        <v>#N/A</v>
      </c>
      <c r="U398" s="22" t="e">
        <f t="shared" si="124"/>
        <v>#N/A</v>
      </c>
      <c r="V398" s="22" t="str">
        <f t="shared" si="125"/>
        <v>NY</v>
      </c>
      <c r="W398" s="22" t="e">
        <f t="shared" si="126"/>
        <v>#VALUE!</v>
      </c>
      <c r="X398" s="19" t="str">
        <f t="shared" si="127"/>
        <v>CB117/18GS.7902</v>
      </c>
      <c r="Y398" s="19" t="str">
        <f t="shared" si="128"/>
        <v>GS.7902</v>
      </c>
      <c r="Z398" s="19" t="e">
        <v>#VALUE!</v>
      </c>
      <c r="AA398" s="19" t="e">
        <f t="shared" si="129"/>
        <v>#VALUE!</v>
      </c>
      <c r="AB398" s="22" t="e">
        <f t="shared" si="130"/>
        <v>#N/A</v>
      </c>
      <c r="AC398" s="23" t="e">
        <v>#VALUE!</v>
      </c>
      <c r="AD398" s="23" t="e">
        <f t="shared" si="131"/>
        <v>#VALUE!</v>
      </c>
      <c r="AE398" s="24" t="e">
        <f t="shared" si="132"/>
        <v>#N/A</v>
      </c>
      <c r="AF398" s="24" t="e">
        <v>#N/A</v>
      </c>
      <c r="AG398" s="24" t="e">
        <f t="shared" si="133"/>
        <v>#N/A</v>
      </c>
      <c r="AH398" s="24" t="e">
        <f t="shared" si="134"/>
        <v>#N/A</v>
      </c>
      <c r="AI398" s="25" t="e">
        <f t="shared" si="135"/>
        <v>#VALUE!</v>
      </c>
      <c r="AJ398" s="25" t="e">
        <f t="shared" si="136"/>
        <v>#VALUE!</v>
      </c>
      <c r="AK398" s="25" t="e">
        <f t="shared" si="137"/>
        <v>#VALUE!</v>
      </c>
      <c r="AL398" s="12">
        <v>27.27253947930004</v>
      </c>
      <c r="AM398" s="12">
        <v>0</v>
      </c>
      <c r="AN398" s="26">
        <v>3.2766000000000002</v>
      </c>
      <c r="AO398" s="125">
        <f t="shared" si="138"/>
        <v>6.3694733428150282E-2</v>
      </c>
      <c r="AP398" s="126"/>
      <c r="AQ398" s="16">
        <v>0</v>
      </c>
      <c r="AT398" s="28">
        <v>0</v>
      </c>
      <c r="AU398" s="28">
        <v>0</v>
      </c>
      <c r="AW398" s="44" t="e">
        <f t="shared" si="139"/>
        <v>#VALUE!</v>
      </c>
    </row>
    <row r="399" spans="1:49" s="28" customFormat="1" hidden="1" x14ac:dyDescent="0.2">
      <c r="A399" s="16">
        <f>ROW()</f>
        <v>399</v>
      </c>
      <c r="B399" s="16" t="s">
        <v>363</v>
      </c>
      <c r="C399" s="16">
        <v>261</v>
      </c>
      <c r="D399" s="122">
        <v>1.1856037843986649</v>
      </c>
      <c r="E399" s="123">
        <v>5.0481663037025316E-2</v>
      </c>
      <c r="F399" s="122">
        <f t="shared" si="120"/>
        <v>1.2360854474356902</v>
      </c>
      <c r="G399" s="122"/>
      <c r="H399" s="101" t="s">
        <v>4</v>
      </c>
      <c r="I399" s="16">
        <v>1</v>
      </c>
      <c r="J399" s="16" t="s">
        <v>225</v>
      </c>
      <c r="K399" s="124">
        <v>42691</v>
      </c>
      <c r="L399" s="16" t="s">
        <v>56</v>
      </c>
      <c r="M399" s="16" t="s">
        <v>171</v>
      </c>
      <c r="N399" s="16" t="s">
        <v>73</v>
      </c>
      <c r="O399" s="16" t="s">
        <v>58</v>
      </c>
      <c r="P399" s="19" t="str">
        <f t="shared" si="121"/>
        <v>CB1 17/18</v>
      </c>
      <c r="Q399" s="20">
        <f t="shared" si="122"/>
        <v>123.60854474356901</v>
      </c>
      <c r="R399" s="19">
        <v>122.6</v>
      </c>
      <c r="S399" s="19" t="e">
        <v>#N/A</v>
      </c>
      <c r="T399" s="19" t="e">
        <f t="shared" si="123"/>
        <v>#N/A</v>
      </c>
      <c r="U399" s="22" t="e">
        <f t="shared" si="124"/>
        <v>#N/A</v>
      </c>
      <c r="V399" s="22" t="str">
        <f t="shared" si="125"/>
        <v>NY</v>
      </c>
      <c r="W399" s="22" t="e">
        <f t="shared" si="126"/>
        <v>#VALUE!</v>
      </c>
      <c r="X399" s="19" t="str">
        <f t="shared" si="127"/>
        <v>CB117/18GS.7931</v>
      </c>
      <c r="Y399" s="19" t="str">
        <f t="shared" si="128"/>
        <v>GS.7931</v>
      </c>
      <c r="Z399" s="19" t="e">
        <v>#VALUE!</v>
      </c>
      <c r="AA399" s="19" t="e">
        <f t="shared" si="129"/>
        <v>#VALUE!</v>
      </c>
      <c r="AB399" s="22" t="e">
        <f t="shared" si="130"/>
        <v>#N/A</v>
      </c>
      <c r="AC399" s="23" t="e">
        <v>#VALUE!</v>
      </c>
      <c r="AD399" s="23" t="e">
        <f t="shared" si="131"/>
        <v>#VALUE!</v>
      </c>
      <c r="AE399" s="24" t="e">
        <f t="shared" si="132"/>
        <v>#N/A</v>
      </c>
      <c r="AF399" s="24" t="e">
        <v>#N/A</v>
      </c>
      <c r="AG399" s="24" t="e">
        <f t="shared" si="133"/>
        <v>#N/A</v>
      </c>
      <c r="AH399" s="24" t="e">
        <f t="shared" si="134"/>
        <v>#N/A</v>
      </c>
      <c r="AI399" s="25" t="e">
        <f t="shared" si="135"/>
        <v>#VALUE!</v>
      </c>
      <c r="AJ399" s="25" t="e">
        <f t="shared" si="136"/>
        <v>#VALUE!</v>
      </c>
      <c r="AK399" s="25" t="e">
        <f t="shared" si="137"/>
        <v>#VALUE!</v>
      </c>
      <c r="AL399" s="12">
        <v>21.310000000000002</v>
      </c>
      <c r="AM399" s="12">
        <v>0</v>
      </c>
      <c r="AN399" s="26">
        <v>3.2766000000000002</v>
      </c>
      <c r="AO399" s="125">
        <f t="shared" si="138"/>
        <v>4.9769284242272512E-2</v>
      </c>
      <c r="AP399" s="126"/>
      <c r="AQ399" s="16">
        <v>0</v>
      </c>
      <c r="AT399" s="28">
        <v>0</v>
      </c>
      <c r="AU399" s="28">
        <v>0</v>
      </c>
      <c r="AW399" s="44" t="e">
        <f t="shared" si="139"/>
        <v>#VALUE!</v>
      </c>
    </row>
    <row r="400" spans="1:49" s="28" customFormat="1" hidden="1" x14ac:dyDescent="0.2">
      <c r="A400" s="16">
        <f>ROW()</f>
        <v>400</v>
      </c>
      <c r="B400" s="16" t="s">
        <v>364</v>
      </c>
      <c r="C400" s="16">
        <v>878</v>
      </c>
      <c r="D400" s="122">
        <v>1.3274317782460954</v>
      </c>
      <c r="E400" s="123">
        <v>5.0576274462972706E-2</v>
      </c>
      <c r="F400" s="122">
        <f t="shared" si="120"/>
        <v>1.3780080527090681</v>
      </c>
      <c r="G400" s="122"/>
      <c r="H400" s="101" t="s">
        <v>4</v>
      </c>
      <c r="I400" s="16">
        <v>1</v>
      </c>
      <c r="J400" s="16" t="s">
        <v>222</v>
      </c>
      <c r="K400" s="124">
        <v>42725</v>
      </c>
      <c r="L400" s="16" t="s">
        <v>56</v>
      </c>
      <c r="M400" s="16" t="s">
        <v>171</v>
      </c>
      <c r="N400" s="16" t="s">
        <v>73</v>
      </c>
      <c r="O400" s="16" t="s">
        <v>58</v>
      </c>
      <c r="P400" s="19" t="str">
        <f t="shared" si="121"/>
        <v>CB1 17/18</v>
      </c>
      <c r="Q400" s="20">
        <f t="shared" si="122"/>
        <v>137.80080527090681</v>
      </c>
      <c r="R400" s="19">
        <v>122.6</v>
      </c>
      <c r="S400" s="19" t="e">
        <v>#N/A</v>
      </c>
      <c r="T400" s="19" t="e">
        <f t="shared" si="123"/>
        <v>#N/A</v>
      </c>
      <c r="U400" s="22" t="e">
        <f t="shared" si="124"/>
        <v>#N/A</v>
      </c>
      <c r="V400" s="22" t="str">
        <f t="shared" si="125"/>
        <v>NY</v>
      </c>
      <c r="W400" s="22" t="e">
        <f t="shared" si="126"/>
        <v>#VALUE!</v>
      </c>
      <c r="X400" s="19" t="str">
        <f t="shared" si="127"/>
        <v>CB117/18GS.8061</v>
      </c>
      <c r="Y400" s="19" t="str">
        <f t="shared" si="128"/>
        <v>GS.8061</v>
      </c>
      <c r="Z400" s="19" t="e">
        <v>#VALUE!</v>
      </c>
      <c r="AA400" s="19" t="e">
        <f t="shared" si="129"/>
        <v>#VALUE!</v>
      </c>
      <c r="AB400" s="22" t="e">
        <f t="shared" si="130"/>
        <v>#N/A</v>
      </c>
      <c r="AC400" s="23" t="e">
        <v>#VALUE!</v>
      </c>
      <c r="AD400" s="23" t="e">
        <f t="shared" si="131"/>
        <v>#VALUE!</v>
      </c>
      <c r="AE400" s="24" t="e">
        <f t="shared" si="132"/>
        <v>#N/A</v>
      </c>
      <c r="AF400" s="24" t="e">
        <v>#N/A</v>
      </c>
      <c r="AG400" s="24" t="e">
        <f t="shared" si="133"/>
        <v>#N/A</v>
      </c>
      <c r="AH400" s="24" t="e">
        <f t="shared" si="134"/>
        <v>#N/A</v>
      </c>
      <c r="AI400" s="25" t="e">
        <f t="shared" si="135"/>
        <v>#VALUE!</v>
      </c>
      <c r="AJ400" s="25" t="e">
        <f t="shared" si="136"/>
        <v>#VALUE!</v>
      </c>
      <c r="AK400" s="25" t="e">
        <f t="shared" si="137"/>
        <v>#VALUE!</v>
      </c>
      <c r="AL400" s="12">
        <v>21.349938650306747</v>
      </c>
      <c r="AM400" s="12">
        <v>0</v>
      </c>
      <c r="AN400" s="26">
        <v>3.2766000000000002</v>
      </c>
      <c r="AO400" s="125">
        <f t="shared" si="138"/>
        <v>4.9862560546325506E-2</v>
      </c>
      <c r="AP400" s="126"/>
      <c r="AQ400" s="16">
        <v>0</v>
      </c>
      <c r="AT400" s="28">
        <v>0</v>
      </c>
      <c r="AU400" s="28">
        <v>0</v>
      </c>
      <c r="AW400" s="44" t="e">
        <f t="shared" si="139"/>
        <v>#VALUE!</v>
      </c>
    </row>
    <row r="401" spans="1:49" s="28" customFormat="1" hidden="1" x14ac:dyDescent="0.2">
      <c r="A401" s="16">
        <f>ROW()</f>
        <v>401</v>
      </c>
      <c r="B401" s="16" t="s">
        <v>365</v>
      </c>
      <c r="C401" s="16">
        <v>100</v>
      </c>
      <c r="D401" s="122">
        <v>1.5120663568053552</v>
      </c>
      <c r="E401" s="123">
        <v>4.4538835006106302E-2</v>
      </c>
      <c r="F401" s="122">
        <f t="shared" si="120"/>
        <v>1.5566051918114614</v>
      </c>
      <c r="G401" s="122"/>
      <c r="H401" s="101" t="s">
        <v>4</v>
      </c>
      <c r="I401" s="16">
        <v>1</v>
      </c>
      <c r="J401" s="16" t="s">
        <v>170</v>
      </c>
      <c r="K401" s="124">
        <v>42734</v>
      </c>
      <c r="L401" s="16" t="s">
        <v>56</v>
      </c>
      <c r="M401" s="16" t="s">
        <v>171</v>
      </c>
      <c r="N401" s="16" t="s">
        <v>73</v>
      </c>
      <c r="O401" s="16" t="s">
        <v>58</v>
      </c>
      <c r="P401" s="19" t="str">
        <f t="shared" si="121"/>
        <v>CB1 17/18</v>
      </c>
      <c r="Q401" s="20">
        <f t="shared" si="122"/>
        <v>155.66051918114613</v>
      </c>
      <c r="R401" s="19">
        <v>122.6</v>
      </c>
      <c r="S401" s="19" t="e">
        <v>#N/A</v>
      </c>
      <c r="T401" s="19" t="e">
        <f t="shared" si="123"/>
        <v>#N/A</v>
      </c>
      <c r="U401" s="22" t="e">
        <f t="shared" si="124"/>
        <v>#N/A</v>
      </c>
      <c r="V401" s="22" t="str">
        <f t="shared" si="125"/>
        <v>NY</v>
      </c>
      <c r="W401" s="22" t="e">
        <f t="shared" si="126"/>
        <v>#VALUE!</v>
      </c>
      <c r="X401" s="19" t="str">
        <f t="shared" si="127"/>
        <v>CB117/18GS.8066</v>
      </c>
      <c r="Y401" s="19" t="str">
        <f t="shared" si="128"/>
        <v>GS.8066</v>
      </c>
      <c r="Z401" s="19" t="e">
        <v>#VALUE!</v>
      </c>
      <c r="AA401" s="19" t="e">
        <f t="shared" si="129"/>
        <v>#VALUE!</v>
      </c>
      <c r="AB401" s="22" t="e">
        <f t="shared" si="130"/>
        <v>#N/A</v>
      </c>
      <c r="AC401" s="23" t="e">
        <v>#VALUE!</v>
      </c>
      <c r="AD401" s="23" t="e">
        <f t="shared" si="131"/>
        <v>#VALUE!</v>
      </c>
      <c r="AE401" s="24" t="e">
        <f t="shared" si="132"/>
        <v>#N/A</v>
      </c>
      <c r="AF401" s="24" t="e">
        <v>#N/A</v>
      </c>
      <c r="AG401" s="24" t="e">
        <f t="shared" si="133"/>
        <v>#N/A</v>
      </c>
      <c r="AH401" s="24" t="e">
        <f t="shared" si="134"/>
        <v>#N/A</v>
      </c>
      <c r="AI401" s="25" t="e">
        <f t="shared" si="135"/>
        <v>#VALUE!</v>
      </c>
      <c r="AJ401" s="25" t="e">
        <f t="shared" si="136"/>
        <v>#VALUE!</v>
      </c>
      <c r="AK401" s="25" t="e">
        <f t="shared" si="137"/>
        <v>#VALUE!</v>
      </c>
      <c r="AL401" s="12">
        <v>18.801333333333332</v>
      </c>
      <c r="AM401" s="12">
        <v>0</v>
      </c>
      <c r="AN401" s="26">
        <v>3.2766000000000002</v>
      </c>
      <c r="AO401" s="125">
        <f t="shared" si="138"/>
        <v>4.3910319230426077E-2</v>
      </c>
      <c r="AP401" s="126"/>
      <c r="AQ401" s="16">
        <v>-100</v>
      </c>
      <c r="AT401" s="28">
        <v>0</v>
      </c>
      <c r="AU401" s="28">
        <v>0</v>
      </c>
      <c r="AW401" s="44" t="e">
        <f t="shared" si="139"/>
        <v>#VALUE!</v>
      </c>
    </row>
    <row r="402" spans="1:49" s="28" customFormat="1" hidden="1" x14ac:dyDescent="0.2">
      <c r="A402" s="16">
        <f>ROW()</f>
        <v>402</v>
      </c>
      <c r="B402" s="16" t="s">
        <v>366</v>
      </c>
      <c r="C402" s="16">
        <v>0</v>
      </c>
      <c r="D402" s="122">
        <v>1.0744231932264892</v>
      </c>
      <c r="E402" s="123">
        <v>5.0993158428881587E-2</v>
      </c>
      <c r="F402" s="122">
        <f t="shared" si="120"/>
        <v>1.1254163516553708</v>
      </c>
      <c r="G402" s="122"/>
      <c r="H402" s="101" t="s">
        <v>4</v>
      </c>
      <c r="I402" s="16">
        <v>1</v>
      </c>
      <c r="J402" s="16" t="s">
        <v>188</v>
      </c>
      <c r="K402" s="124">
        <v>42789</v>
      </c>
      <c r="L402" s="16" t="s">
        <v>56</v>
      </c>
      <c r="M402" s="16" t="s">
        <v>171</v>
      </c>
      <c r="N402" s="16" t="s">
        <v>73</v>
      </c>
      <c r="O402" s="16" t="s">
        <v>58</v>
      </c>
      <c r="P402" s="19" t="str">
        <f t="shared" si="121"/>
        <v>CB1 17/18</v>
      </c>
      <c r="Q402" s="20">
        <f t="shared" si="122"/>
        <v>112.54163516553707</v>
      </c>
      <c r="R402" s="19">
        <v>122.6</v>
      </c>
      <c r="S402" s="19" t="e">
        <v>#N/A</v>
      </c>
      <c r="T402" s="19" t="e">
        <f t="shared" si="123"/>
        <v>#N/A</v>
      </c>
      <c r="U402" s="22" t="e">
        <f t="shared" si="124"/>
        <v>#N/A</v>
      </c>
      <c r="V402" s="22" t="str">
        <f t="shared" si="125"/>
        <v>NY</v>
      </c>
      <c r="W402" s="22" t="e">
        <f t="shared" si="126"/>
        <v>#VALUE!</v>
      </c>
      <c r="X402" s="19" t="str">
        <f t="shared" si="127"/>
        <v>CB117/18GS.8249</v>
      </c>
      <c r="Y402" s="19" t="str">
        <f t="shared" si="128"/>
        <v>GS.8249</v>
      </c>
      <c r="Z402" s="19" t="e">
        <v>#VALUE!</v>
      </c>
      <c r="AA402" s="19" t="e">
        <f t="shared" si="129"/>
        <v>#VALUE!</v>
      </c>
      <c r="AB402" s="22" t="e">
        <f t="shared" si="130"/>
        <v>#N/A</v>
      </c>
      <c r="AC402" s="23" t="e">
        <v>#VALUE!</v>
      </c>
      <c r="AD402" s="23" t="e">
        <f t="shared" si="131"/>
        <v>#VALUE!</v>
      </c>
      <c r="AE402" s="24" t="e">
        <f t="shared" si="132"/>
        <v>#N/A</v>
      </c>
      <c r="AF402" s="24" t="e">
        <v>#N/A</v>
      </c>
      <c r="AG402" s="24" t="e">
        <f t="shared" si="133"/>
        <v>#N/A</v>
      </c>
      <c r="AH402" s="24" t="e">
        <f t="shared" si="134"/>
        <v>#N/A</v>
      </c>
      <c r="AI402" s="25" t="e">
        <f t="shared" si="135"/>
        <v>#VALUE!</v>
      </c>
      <c r="AJ402" s="25" t="e">
        <f t="shared" si="136"/>
        <v>#VALUE!</v>
      </c>
      <c r="AK402" s="25" t="e">
        <f t="shared" si="137"/>
        <v>#VALUE!</v>
      </c>
      <c r="AL402" s="12">
        <v>21.525919328815743</v>
      </c>
      <c r="AM402" s="12">
        <v>0</v>
      </c>
      <c r="AN402" s="26">
        <v>3.2766000000000002</v>
      </c>
      <c r="AO402" s="125">
        <f t="shared" si="138"/>
        <v>5.0273561597937992E-2</v>
      </c>
      <c r="AP402" s="126"/>
      <c r="AQ402" s="16">
        <v>0</v>
      </c>
      <c r="AT402" s="28">
        <v>0</v>
      </c>
      <c r="AU402" s="28">
        <v>0</v>
      </c>
      <c r="AW402" s="44" t="e">
        <f t="shared" si="139"/>
        <v>#VALUE!</v>
      </c>
    </row>
    <row r="403" spans="1:49" s="28" customFormat="1" hidden="1" x14ac:dyDescent="0.2">
      <c r="A403" s="16">
        <f>ROW()</f>
        <v>403</v>
      </c>
      <c r="B403" s="16" t="s">
        <v>367</v>
      </c>
      <c r="C403" s="16">
        <v>323</v>
      </c>
      <c r="D403" s="122">
        <v>1.0423280695560977</v>
      </c>
      <c r="E403" s="123">
        <v>5.0481663037025316E-2</v>
      </c>
      <c r="F403" s="122">
        <f t="shared" si="120"/>
        <v>1.092809732593123</v>
      </c>
      <c r="G403" s="122"/>
      <c r="H403" s="101" t="s">
        <v>4</v>
      </c>
      <c r="I403" s="16">
        <v>1</v>
      </c>
      <c r="J403" s="16" t="s">
        <v>188</v>
      </c>
      <c r="K403" s="124">
        <v>42809</v>
      </c>
      <c r="L403" s="16" t="s">
        <v>56</v>
      </c>
      <c r="M403" s="16" t="s">
        <v>171</v>
      </c>
      <c r="N403" s="16" t="s">
        <v>73</v>
      </c>
      <c r="O403" s="16" t="s">
        <v>58</v>
      </c>
      <c r="P403" s="19" t="str">
        <f t="shared" si="121"/>
        <v>CB1 17/18</v>
      </c>
      <c r="Q403" s="20">
        <f t="shared" si="122"/>
        <v>109.2809732593123</v>
      </c>
      <c r="R403" s="19">
        <v>122.6</v>
      </c>
      <c r="S403" s="19" t="e">
        <v>#N/A</v>
      </c>
      <c r="T403" s="19" t="e">
        <f t="shared" si="123"/>
        <v>#N/A</v>
      </c>
      <c r="U403" s="22" t="e">
        <f t="shared" si="124"/>
        <v>#N/A</v>
      </c>
      <c r="V403" s="22" t="str">
        <f t="shared" si="125"/>
        <v>NY</v>
      </c>
      <c r="W403" s="22" t="e">
        <f t="shared" si="126"/>
        <v>#VALUE!</v>
      </c>
      <c r="X403" s="19" t="str">
        <f t="shared" si="127"/>
        <v>CB117/18GS.8318</v>
      </c>
      <c r="Y403" s="19" t="str">
        <f t="shared" si="128"/>
        <v>GS.8318</v>
      </c>
      <c r="Z403" s="19" t="e">
        <v>#VALUE!</v>
      </c>
      <c r="AA403" s="19" t="e">
        <f t="shared" si="129"/>
        <v>#VALUE!</v>
      </c>
      <c r="AB403" s="22" t="e">
        <f t="shared" si="130"/>
        <v>#N/A</v>
      </c>
      <c r="AC403" s="23" t="e">
        <v>#VALUE!</v>
      </c>
      <c r="AD403" s="23" t="e">
        <f t="shared" si="131"/>
        <v>#VALUE!</v>
      </c>
      <c r="AE403" s="24" t="e">
        <f t="shared" si="132"/>
        <v>#N/A</v>
      </c>
      <c r="AF403" s="24" t="e">
        <v>#N/A</v>
      </c>
      <c r="AG403" s="24" t="e">
        <f t="shared" si="133"/>
        <v>#N/A</v>
      </c>
      <c r="AH403" s="24" t="e">
        <f t="shared" si="134"/>
        <v>#N/A</v>
      </c>
      <c r="AI403" s="25" t="e">
        <f t="shared" si="135"/>
        <v>#VALUE!</v>
      </c>
      <c r="AJ403" s="25" t="e">
        <f t="shared" si="136"/>
        <v>#VALUE!</v>
      </c>
      <c r="AK403" s="25" t="e">
        <f t="shared" si="137"/>
        <v>#VALUE!</v>
      </c>
      <c r="AL403" s="12">
        <v>21.310000000000002</v>
      </c>
      <c r="AM403" s="12">
        <v>0</v>
      </c>
      <c r="AN403" s="26">
        <v>3.2766000000000002</v>
      </c>
      <c r="AO403" s="125">
        <f t="shared" si="138"/>
        <v>4.9769284242272512E-2</v>
      </c>
      <c r="AP403" s="126"/>
      <c r="AQ403" s="16">
        <v>0</v>
      </c>
      <c r="AT403" s="28">
        <v>0</v>
      </c>
      <c r="AU403" s="28">
        <v>0</v>
      </c>
      <c r="AW403" s="44" t="e">
        <f t="shared" si="139"/>
        <v>#VALUE!</v>
      </c>
    </row>
    <row r="404" spans="1:49" s="28" customFormat="1" hidden="1" x14ac:dyDescent="0.2">
      <c r="A404" s="16">
        <f>ROW()</f>
        <v>404</v>
      </c>
      <c r="B404" s="16" t="s">
        <v>368</v>
      </c>
      <c r="C404" s="16">
        <v>0</v>
      </c>
      <c r="D404" s="122">
        <v>1.0892446645971763</v>
      </c>
      <c r="E404" s="123">
        <v>5.0481663037025316E-2</v>
      </c>
      <c r="F404" s="122">
        <f t="shared" si="120"/>
        <v>1.1397263276342016</v>
      </c>
      <c r="G404" s="122"/>
      <c r="H404" s="101" t="s">
        <v>4</v>
      </c>
      <c r="I404" s="16">
        <v>1</v>
      </c>
      <c r="J404" s="16" t="s">
        <v>188</v>
      </c>
      <c r="K404" s="124">
        <v>42814</v>
      </c>
      <c r="L404" s="16" t="s">
        <v>56</v>
      </c>
      <c r="M404" s="16" t="s">
        <v>171</v>
      </c>
      <c r="N404" s="16" t="s">
        <v>73</v>
      </c>
      <c r="O404" s="16" t="s">
        <v>58</v>
      </c>
      <c r="P404" s="19" t="str">
        <f t="shared" si="121"/>
        <v>CB1 17/18</v>
      </c>
      <c r="Q404" s="20">
        <f t="shared" si="122"/>
        <v>113.97263276342015</v>
      </c>
      <c r="R404" s="19">
        <v>122.6</v>
      </c>
      <c r="S404" s="19" t="e">
        <v>#N/A</v>
      </c>
      <c r="T404" s="19" t="e">
        <f t="shared" si="123"/>
        <v>#N/A</v>
      </c>
      <c r="U404" s="22" t="e">
        <f t="shared" si="124"/>
        <v>#N/A</v>
      </c>
      <c r="V404" s="22" t="str">
        <f t="shared" si="125"/>
        <v>NY</v>
      </c>
      <c r="W404" s="22" t="e">
        <f t="shared" si="126"/>
        <v>#VALUE!</v>
      </c>
      <c r="X404" s="19" t="str">
        <f t="shared" si="127"/>
        <v>CB117/18GS.8334</v>
      </c>
      <c r="Y404" s="19" t="str">
        <f t="shared" si="128"/>
        <v>GS.8334</v>
      </c>
      <c r="Z404" s="19" t="e">
        <v>#VALUE!</v>
      </c>
      <c r="AA404" s="19" t="e">
        <f t="shared" si="129"/>
        <v>#VALUE!</v>
      </c>
      <c r="AB404" s="22" t="e">
        <f t="shared" si="130"/>
        <v>#N/A</v>
      </c>
      <c r="AC404" s="23" t="e">
        <v>#VALUE!</v>
      </c>
      <c r="AD404" s="23" t="e">
        <f t="shared" si="131"/>
        <v>#VALUE!</v>
      </c>
      <c r="AE404" s="24" t="e">
        <f t="shared" si="132"/>
        <v>#N/A</v>
      </c>
      <c r="AF404" s="24" t="e">
        <v>#N/A</v>
      </c>
      <c r="AG404" s="24" t="e">
        <f t="shared" si="133"/>
        <v>#N/A</v>
      </c>
      <c r="AH404" s="24" t="e">
        <f t="shared" si="134"/>
        <v>#N/A</v>
      </c>
      <c r="AI404" s="25" t="e">
        <f t="shared" si="135"/>
        <v>#VALUE!</v>
      </c>
      <c r="AJ404" s="25" t="e">
        <f t="shared" si="136"/>
        <v>#VALUE!</v>
      </c>
      <c r="AK404" s="25" t="e">
        <f t="shared" si="137"/>
        <v>#VALUE!</v>
      </c>
      <c r="AL404" s="12">
        <v>21.31</v>
      </c>
      <c r="AM404" s="12">
        <v>0</v>
      </c>
      <c r="AN404" s="26">
        <v>3.2766000000000002</v>
      </c>
      <c r="AO404" s="125">
        <f t="shared" si="138"/>
        <v>4.9769284242272512E-2</v>
      </c>
      <c r="AP404" s="126"/>
      <c r="AQ404" s="16">
        <v>0</v>
      </c>
      <c r="AT404" s="28">
        <v>0</v>
      </c>
      <c r="AU404" s="28">
        <v>0</v>
      </c>
      <c r="AW404" s="44" t="e">
        <f t="shared" si="139"/>
        <v>#VALUE!</v>
      </c>
    </row>
    <row r="405" spans="1:49" s="28" customFormat="1" hidden="1" x14ac:dyDescent="0.2">
      <c r="A405" s="16">
        <f>ROW()</f>
        <v>405</v>
      </c>
      <c r="B405" s="16" t="s">
        <v>369</v>
      </c>
      <c r="C405" s="16">
        <v>0</v>
      </c>
      <c r="D405" s="122">
        <v>1.0987704118905006</v>
      </c>
      <c r="E405" s="123">
        <v>5.0481663037025316E-2</v>
      </c>
      <c r="F405" s="122">
        <f t="shared" si="120"/>
        <v>1.1492520749275259</v>
      </c>
      <c r="G405" s="122"/>
      <c r="H405" s="101" t="s">
        <v>4</v>
      </c>
      <c r="I405" s="16">
        <v>1</v>
      </c>
      <c r="J405" s="16" t="s">
        <v>188</v>
      </c>
      <c r="K405" s="124">
        <v>42816</v>
      </c>
      <c r="L405" s="16" t="s">
        <v>56</v>
      </c>
      <c r="M405" s="16" t="s">
        <v>171</v>
      </c>
      <c r="N405" s="16" t="s">
        <v>73</v>
      </c>
      <c r="O405" s="16" t="s">
        <v>58</v>
      </c>
      <c r="P405" s="19" t="str">
        <f t="shared" si="121"/>
        <v>CB1 17/18</v>
      </c>
      <c r="Q405" s="20">
        <f t="shared" si="122"/>
        <v>114.92520749275259</v>
      </c>
      <c r="R405" s="19">
        <v>122.6</v>
      </c>
      <c r="S405" s="19" t="e">
        <v>#N/A</v>
      </c>
      <c r="T405" s="19" t="e">
        <f t="shared" si="123"/>
        <v>#N/A</v>
      </c>
      <c r="U405" s="22" t="e">
        <f t="shared" si="124"/>
        <v>#N/A</v>
      </c>
      <c r="V405" s="22" t="str">
        <f t="shared" si="125"/>
        <v>NY</v>
      </c>
      <c r="W405" s="22" t="e">
        <f t="shared" si="126"/>
        <v>#VALUE!</v>
      </c>
      <c r="X405" s="19" t="str">
        <f t="shared" si="127"/>
        <v>CB117/18GS.8335</v>
      </c>
      <c r="Y405" s="19" t="str">
        <f t="shared" si="128"/>
        <v>GS.8335</v>
      </c>
      <c r="Z405" s="19" t="e">
        <v>#VALUE!</v>
      </c>
      <c r="AA405" s="19" t="e">
        <f t="shared" si="129"/>
        <v>#VALUE!</v>
      </c>
      <c r="AB405" s="22" t="e">
        <f t="shared" si="130"/>
        <v>#N/A</v>
      </c>
      <c r="AC405" s="23" t="e">
        <v>#VALUE!</v>
      </c>
      <c r="AD405" s="23" t="e">
        <f t="shared" si="131"/>
        <v>#VALUE!</v>
      </c>
      <c r="AE405" s="24" t="e">
        <f t="shared" si="132"/>
        <v>#N/A</v>
      </c>
      <c r="AF405" s="24" t="e">
        <v>#N/A</v>
      </c>
      <c r="AG405" s="24" t="e">
        <f t="shared" si="133"/>
        <v>#N/A</v>
      </c>
      <c r="AH405" s="24" t="e">
        <f t="shared" si="134"/>
        <v>#N/A</v>
      </c>
      <c r="AI405" s="25" t="e">
        <f t="shared" si="135"/>
        <v>#VALUE!</v>
      </c>
      <c r="AJ405" s="25" t="e">
        <f t="shared" si="136"/>
        <v>#VALUE!</v>
      </c>
      <c r="AK405" s="25" t="e">
        <f t="shared" si="137"/>
        <v>#VALUE!</v>
      </c>
      <c r="AL405" s="12">
        <v>21.310000000000002</v>
      </c>
      <c r="AM405" s="12">
        <v>0</v>
      </c>
      <c r="AN405" s="26">
        <v>3.2766000000000002</v>
      </c>
      <c r="AO405" s="125">
        <f t="shared" si="138"/>
        <v>4.9769284242272512E-2</v>
      </c>
      <c r="AP405" s="126"/>
      <c r="AQ405" s="16">
        <v>0</v>
      </c>
      <c r="AT405" s="28">
        <v>0</v>
      </c>
      <c r="AU405" s="28">
        <v>0</v>
      </c>
      <c r="AW405" s="44" t="e">
        <f t="shared" si="139"/>
        <v>#VALUE!</v>
      </c>
    </row>
    <row r="406" spans="1:49" s="28" customFormat="1" hidden="1" x14ac:dyDescent="0.2">
      <c r="A406" s="16">
        <f>ROW()</f>
        <v>406</v>
      </c>
      <c r="B406" s="16" t="s">
        <v>223</v>
      </c>
      <c r="C406" s="16">
        <v>301</v>
      </c>
      <c r="D406" s="122">
        <v>1.328968586330121</v>
      </c>
      <c r="E406" s="123">
        <v>6.2067629644113005E-2</v>
      </c>
      <c r="F406" s="122">
        <f t="shared" si="120"/>
        <v>1.391036215974234</v>
      </c>
      <c r="G406" s="122"/>
      <c r="H406" s="101" t="s">
        <v>4</v>
      </c>
      <c r="I406" s="16">
        <v>1</v>
      </c>
      <c r="J406" s="16" t="s">
        <v>192</v>
      </c>
      <c r="K406" s="124">
        <v>42893</v>
      </c>
      <c r="L406" s="16" t="s">
        <v>56</v>
      </c>
      <c r="M406" s="16" t="s">
        <v>171</v>
      </c>
      <c r="N406" s="16" t="s">
        <v>73</v>
      </c>
      <c r="O406" s="16" t="s">
        <v>58</v>
      </c>
      <c r="P406" s="19" t="str">
        <f t="shared" si="121"/>
        <v>CB1 17/18</v>
      </c>
      <c r="Q406" s="20">
        <f t="shared" si="122"/>
        <v>139.1036215974234</v>
      </c>
      <c r="R406" s="19">
        <v>122.6</v>
      </c>
      <c r="S406" s="19" t="e">
        <v>#N/A</v>
      </c>
      <c r="T406" s="19" t="e">
        <f t="shared" si="123"/>
        <v>#N/A</v>
      </c>
      <c r="U406" s="22" t="e">
        <f t="shared" si="124"/>
        <v>#N/A</v>
      </c>
      <c r="V406" s="22" t="str">
        <f t="shared" si="125"/>
        <v>NY</v>
      </c>
      <c r="W406" s="22" t="e">
        <f t="shared" si="126"/>
        <v>#VALUE!</v>
      </c>
      <c r="X406" s="19" t="str">
        <f t="shared" si="127"/>
        <v>CB117/18GS.8349</v>
      </c>
      <c r="Y406" s="19" t="str">
        <f t="shared" si="128"/>
        <v>GS.8349</v>
      </c>
      <c r="Z406" s="19" t="e">
        <v>#VALUE!</v>
      </c>
      <c r="AA406" s="19" t="e">
        <f t="shared" si="129"/>
        <v>#VALUE!</v>
      </c>
      <c r="AB406" s="22" t="e">
        <f t="shared" si="130"/>
        <v>#N/A</v>
      </c>
      <c r="AC406" s="23" t="e">
        <v>#VALUE!</v>
      </c>
      <c r="AD406" s="23" t="e">
        <f t="shared" si="131"/>
        <v>#VALUE!</v>
      </c>
      <c r="AE406" s="24" t="e">
        <f t="shared" si="132"/>
        <v>#N/A</v>
      </c>
      <c r="AF406" s="24" t="e">
        <v>#N/A</v>
      </c>
      <c r="AG406" s="24" t="e">
        <f t="shared" si="133"/>
        <v>#N/A</v>
      </c>
      <c r="AH406" s="24" t="e">
        <f t="shared" si="134"/>
        <v>#N/A</v>
      </c>
      <c r="AI406" s="25" t="e">
        <f t="shared" si="135"/>
        <v>#VALUE!</v>
      </c>
      <c r="AJ406" s="25" t="e">
        <f t="shared" si="136"/>
        <v>#VALUE!</v>
      </c>
      <c r="AK406" s="25" t="e">
        <f t="shared" si="137"/>
        <v>#VALUE!</v>
      </c>
      <c r="AL406" s="12">
        <v>26.200824381438363</v>
      </c>
      <c r="AM406" s="12">
        <v>0</v>
      </c>
      <c r="AN406" s="26">
        <v>3.2766000000000002</v>
      </c>
      <c r="AO406" s="125">
        <f t="shared" si="138"/>
        <v>6.1191753919365044E-2</v>
      </c>
      <c r="AP406" s="126"/>
      <c r="AQ406" s="16">
        <v>0</v>
      </c>
      <c r="AT406" s="28">
        <v>0</v>
      </c>
      <c r="AU406" s="28">
        <v>0</v>
      </c>
      <c r="AW406" s="44" t="e">
        <f t="shared" si="139"/>
        <v>#VALUE!</v>
      </c>
    </row>
    <row r="407" spans="1:49" s="28" customFormat="1" hidden="1" x14ac:dyDescent="0.2">
      <c r="A407" s="16">
        <f>ROW()</f>
        <v>407</v>
      </c>
      <c r="B407" s="16" t="s">
        <v>370</v>
      </c>
      <c r="C407" s="16">
        <v>148</v>
      </c>
      <c r="D407" s="122">
        <v>1.1199135692804592</v>
      </c>
      <c r="E407" s="123">
        <v>4.5341108893883812E-2</v>
      </c>
      <c r="F407" s="122">
        <f t="shared" si="120"/>
        <v>1.1652546781743429</v>
      </c>
      <c r="G407" s="122"/>
      <c r="H407" s="101" t="s">
        <v>4</v>
      </c>
      <c r="I407" s="16">
        <v>1</v>
      </c>
      <c r="J407" s="16" t="s">
        <v>170</v>
      </c>
      <c r="K407" s="124">
        <v>42842</v>
      </c>
      <c r="L407" s="16" t="s">
        <v>56</v>
      </c>
      <c r="M407" s="16" t="s">
        <v>171</v>
      </c>
      <c r="N407" s="16" t="s">
        <v>73</v>
      </c>
      <c r="O407" s="16" t="s">
        <v>58</v>
      </c>
      <c r="P407" s="19" t="str">
        <f t="shared" si="121"/>
        <v>CB1 17/18</v>
      </c>
      <c r="Q407" s="20">
        <f t="shared" si="122"/>
        <v>116.52546781743429</v>
      </c>
      <c r="R407" s="19">
        <v>122.6</v>
      </c>
      <c r="S407" s="19" t="e">
        <v>#N/A</v>
      </c>
      <c r="T407" s="19" t="e">
        <f t="shared" si="123"/>
        <v>#N/A</v>
      </c>
      <c r="U407" s="22" t="e">
        <f t="shared" si="124"/>
        <v>#N/A</v>
      </c>
      <c r="V407" s="22" t="str">
        <f t="shared" si="125"/>
        <v>NY</v>
      </c>
      <c r="W407" s="22" t="e">
        <f t="shared" si="126"/>
        <v>#VALUE!</v>
      </c>
      <c r="X407" s="19" t="str">
        <f t="shared" si="127"/>
        <v>CB117/18GS.8433</v>
      </c>
      <c r="Y407" s="19" t="str">
        <f t="shared" si="128"/>
        <v>GS.8433</v>
      </c>
      <c r="Z407" s="19" t="e">
        <v>#VALUE!</v>
      </c>
      <c r="AA407" s="19" t="e">
        <f t="shared" si="129"/>
        <v>#VALUE!</v>
      </c>
      <c r="AB407" s="22" t="e">
        <f t="shared" si="130"/>
        <v>#N/A</v>
      </c>
      <c r="AC407" s="23" t="e">
        <v>#VALUE!</v>
      </c>
      <c r="AD407" s="23" t="e">
        <f t="shared" si="131"/>
        <v>#VALUE!</v>
      </c>
      <c r="AE407" s="24" t="e">
        <f t="shared" si="132"/>
        <v>#N/A</v>
      </c>
      <c r="AF407" s="24" t="e">
        <v>#N/A</v>
      </c>
      <c r="AG407" s="24" t="e">
        <f t="shared" si="133"/>
        <v>#N/A</v>
      </c>
      <c r="AH407" s="24" t="e">
        <f t="shared" si="134"/>
        <v>#N/A</v>
      </c>
      <c r="AI407" s="25" t="e">
        <f t="shared" si="135"/>
        <v>#VALUE!</v>
      </c>
      <c r="AJ407" s="25" t="e">
        <f t="shared" si="136"/>
        <v>#VALUE!</v>
      </c>
      <c r="AK407" s="25" t="e">
        <f t="shared" si="137"/>
        <v>#VALUE!</v>
      </c>
      <c r="AL407" s="12">
        <v>19.139999999999997</v>
      </c>
      <c r="AM407" s="12">
        <v>0</v>
      </c>
      <c r="AN407" s="26">
        <v>3.2766000000000002</v>
      </c>
      <c r="AO407" s="125">
        <f t="shared" si="138"/>
        <v>4.4701271722059843E-2</v>
      </c>
      <c r="AP407" s="126"/>
      <c r="AQ407" s="16">
        <v>0</v>
      </c>
      <c r="AT407" s="28">
        <v>0</v>
      </c>
      <c r="AU407" s="28">
        <v>0</v>
      </c>
      <c r="AW407" s="44" t="e">
        <f t="shared" si="139"/>
        <v>#VALUE!</v>
      </c>
    </row>
    <row r="408" spans="1:49" s="28" customFormat="1" hidden="1" x14ac:dyDescent="0.2">
      <c r="A408" s="16">
        <f>ROW()</f>
        <v>408</v>
      </c>
      <c r="B408" s="16" t="s">
        <v>371</v>
      </c>
      <c r="C408" s="16">
        <v>0</v>
      </c>
      <c r="D408" s="122">
        <v>1.129795456283035</v>
      </c>
      <c r="E408" s="123">
        <v>5.1827616563919418E-2</v>
      </c>
      <c r="F408" s="122">
        <f t="shared" si="120"/>
        <v>1.1816230728469543</v>
      </c>
      <c r="G408" s="122"/>
      <c r="H408" s="101" t="s">
        <v>4</v>
      </c>
      <c r="I408" s="16">
        <v>1</v>
      </c>
      <c r="J408" s="16" t="s">
        <v>188</v>
      </c>
      <c r="K408" s="124">
        <v>42842</v>
      </c>
      <c r="L408" s="16" t="s">
        <v>56</v>
      </c>
      <c r="M408" s="16" t="s">
        <v>171</v>
      </c>
      <c r="N408" s="16" t="s">
        <v>73</v>
      </c>
      <c r="O408" s="16" t="s">
        <v>58</v>
      </c>
      <c r="P408" s="19" t="str">
        <f t="shared" si="121"/>
        <v>CB1 17/18</v>
      </c>
      <c r="Q408" s="20">
        <f t="shared" si="122"/>
        <v>118.16230728469543</v>
      </c>
      <c r="R408" s="19">
        <v>122.6</v>
      </c>
      <c r="S408" s="19" t="e">
        <v>#N/A</v>
      </c>
      <c r="T408" s="19" t="e">
        <f t="shared" si="123"/>
        <v>#N/A</v>
      </c>
      <c r="U408" s="22" t="e">
        <f t="shared" si="124"/>
        <v>#N/A</v>
      </c>
      <c r="V408" s="22" t="str">
        <f t="shared" si="125"/>
        <v>NY</v>
      </c>
      <c r="W408" s="22" t="e">
        <f t="shared" si="126"/>
        <v>#VALUE!</v>
      </c>
      <c r="X408" s="19" t="str">
        <f t="shared" si="127"/>
        <v>CB117/18GS.8455</v>
      </c>
      <c r="Y408" s="19" t="str">
        <f t="shared" si="128"/>
        <v>GS.8455</v>
      </c>
      <c r="Z408" s="19" t="e">
        <v>#VALUE!</v>
      </c>
      <c r="AA408" s="19" t="e">
        <f t="shared" si="129"/>
        <v>#VALUE!</v>
      </c>
      <c r="AB408" s="22" t="e">
        <f t="shared" si="130"/>
        <v>#N/A</v>
      </c>
      <c r="AC408" s="23" t="e">
        <v>#VALUE!</v>
      </c>
      <c r="AD408" s="23" t="e">
        <f t="shared" si="131"/>
        <v>#VALUE!</v>
      </c>
      <c r="AE408" s="24" t="e">
        <f t="shared" si="132"/>
        <v>#N/A</v>
      </c>
      <c r="AF408" s="24" t="e">
        <v>#N/A</v>
      </c>
      <c r="AG408" s="24" t="e">
        <f t="shared" si="133"/>
        <v>#N/A</v>
      </c>
      <c r="AH408" s="24" t="e">
        <f t="shared" si="134"/>
        <v>#N/A</v>
      </c>
      <c r="AI408" s="25" t="e">
        <f t="shared" si="135"/>
        <v>#VALUE!</v>
      </c>
      <c r="AJ408" s="25" t="e">
        <f t="shared" si="136"/>
        <v>#VALUE!</v>
      </c>
      <c r="AK408" s="25" t="e">
        <f t="shared" si="137"/>
        <v>#VALUE!</v>
      </c>
      <c r="AL408" s="12">
        <v>21.878172043719644</v>
      </c>
      <c r="AM408" s="12">
        <v>0</v>
      </c>
      <c r="AN408" s="26">
        <v>3.2766000000000002</v>
      </c>
      <c r="AO408" s="125">
        <f t="shared" si="138"/>
        <v>5.1096244164487249E-2</v>
      </c>
      <c r="AP408" s="126"/>
      <c r="AQ408" s="16">
        <v>0</v>
      </c>
      <c r="AT408" s="28">
        <v>0</v>
      </c>
      <c r="AU408" s="28">
        <v>0</v>
      </c>
      <c r="AW408" s="44" t="e">
        <f t="shared" si="139"/>
        <v>#VALUE!</v>
      </c>
    </row>
    <row r="409" spans="1:49" s="28" customFormat="1" hidden="1" x14ac:dyDescent="0.2">
      <c r="A409" s="16">
        <f>ROW()</f>
        <v>409</v>
      </c>
      <c r="B409" s="16" t="s">
        <v>372</v>
      </c>
      <c r="C409" s="16">
        <v>539</v>
      </c>
      <c r="D409" s="122">
        <v>1.1484675047132751</v>
      </c>
      <c r="E409" s="123">
        <v>4.5453265270225182E-2</v>
      </c>
      <c r="F409" s="122">
        <f t="shared" si="120"/>
        <v>1.1939207699835002</v>
      </c>
      <c r="G409" s="122"/>
      <c r="H409" s="101" t="s">
        <v>4</v>
      </c>
      <c r="I409" s="16">
        <v>1</v>
      </c>
      <c r="J409" s="16" t="s">
        <v>170</v>
      </c>
      <c r="K409" s="124">
        <v>42842</v>
      </c>
      <c r="L409" s="16" t="s">
        <v>56</v>
      </c>
      <c r="M409" s="16" t="s">
        <v>171</v>
      </c>
      <c r="N409" s="16" t="s">
        <v>73</v>
      </c>
      <c r="O409" s="16" t="s">
        <v>58</v>
      </c>
      <c r="P409" s="19" t="str">
        <f t="shared" si="121"/>
        <v>CB1 17/18</v>
      </c>
      <c r="Q409" s="20">
        <f t="shared" si="122"/>
        <v>119.39207699835002</v>
      </c>
      <c r="R409" s="19">
        <v>122.6</v>
      </c>
      <c r="S409" s="19" t="e">
        <v>#N/A</v>
      </c>
      <c r="T409" s="19" t="e">
        <f t="shared" si="123"/>
        <v>#N/A</v>
      </c>
      <c r="U409" s="22" t="e">
        <f t="shared" si="124"/>
        <v>#N/A</v>
      </c>
      <c r="V409" s="22" t="str">
        <f t="shared" si="125"/>
        <v>NY</v>
      </c>
      <c r="W409" s="22" t="e">
        <f t="shared" si="126"/>
        <v>#VALUE!</v>
      </c>
      <c r="X409" s="19" t="str">
        <f t="shared" si="127"/>
        <v>CB117/18GS.8456</v>
      </c>
      <c r="Y409" s="19" t="str">
        <f t="shared" si="128"/>
        <v>GS.8456</v>
      </c>
      <c r="Z409" s="19" t="e">
        <v>#VALUE!</v>
      </c>
      <c r="AA409" s="19" t="e">
        <f t="shared" si="129"/>
        <v>#VALUE!</v>
      </c>
      <c r="AB409" s="22" t="e">
        <f t="shared" si="130"/>
        <v>#N/A</v>
      </c>
      <c r="AC409" s="23" t="e">
        <v>#VALUE!</v>
      </c>
      <c r="AD409" s="23" t="e">
        <f t="shared" si="131"/>
        <v>#VALUE!</v>
      </c>
      <c r="AE409" s="24" t="e">
        <f t="shared" si="132"/>
        <v>#N/A</v>
      </c>
      <c r="AF409" s="24" t="e">
        <v>#N/A</v>
      </c>
      <c r="AG409" s="24" t="e">
        <f t="shared" si="133"/>
        <v>#N/A</v>
      </c>
      <c r="AH409" s="24" t="e">
        <f t="shared" si="134"/>
        <v>#N/A</v>
      </c>
      <c r="AI409" s="25" t="e">
        <f t="shared" si="135"/>
        <v>#VALUE!</v>
      </c>
      <c r="AJ409" s="25" t="e">
        <f t="shared" si="136"/>
        <v>#VALUE!</v>
      </c>
      <c r="AK409" s="25" t="e">
        <f t="shared" si="137"/>
        <v>#VALUE!</v>
      </c>
      <c r="AL409" s="12">
        <v>19.187344961240306</v>
      </c>
      <c r="AM409" s="12">
        <v>0</v>
      </c>
      <c r="AN409" s="26">
        <v>3.2766000000000002</v>
      </c>
      <c r="AO409" s="125">
        <f t="shared" si="138"/>
        <v>4.4811845388573628E-2</v>
      </c>
      <c r="AP409" s="126"/>
      <c r="AQ409" s="16">
        <v>0</v>
      </c>
      <c r="AT409" s="28">
        <v>0</v>
      </c>
      <c r="AU409" s="28">
        <v>0</v>
      </c>
      <c r="AW409" s="44" t="e">
        <f t="shared" si="139"/>
        <v>#VALUE!</v>
      </c>
    </row>
    <row r="410" spans="1:49" s="28" customFormat="1" hidden="1" x14ac:dyDescent="0.2">
      <c r="A410" s="16">
        <f>ROW()</f>
        <v>410</v>
      </c>
      <c r="B410" s="16" t="s">
        <v>373</v>
      </c>
      <c r="C410" s="16">
        <v>820</v>
      </c>
      <c r="D410" s="122">
        <v>1.1464904134046825</v>
      </c>
      <c r="E410" s="123">
        <v>5.2950405461208418E-2</v>
      </c>
      <c r="F410" s="122">
        <f t="shared" si="120"/>
        <v>1.1994408188658909</v>
      </c>
      <c r="G410" s="122"/>
      <c r="H410" s="101" t="s">
        <v>4</v>
      </c>
      <c r="I410" s="16">
        <v>1</v>
      </c>
      <c r="J410" s="16" t="s">
        <v>188</v>
      </c>
      <c r="K410" s="124">
        <v>42880</v>
      </c>
      <c r="L410" s="16" t="s">
        <v>56</v>
      </c>
      <c r="M410" s="16" t="s">
        <v>171</v>
      </c>
      <c r="N410" s="16" t="s">
        <v>73</v>
      </c>
      <c r="O410" s="16" t="s">
        <v>58</v>
      </c>
      <c r="P410" s="19" t="str">
        <f t="shared" si="121"/>
        <v>CB1 17/18</v>
      </c>
      <c r="Q410" s="20">
        <f t="shared" si="122"/>
        <v>119.94408188658909</v>
      </c>
      <c r="R410" s="19">
        <v>122.6</v>
      </c>
      <c r="S410" s="19" t="e">
        <v>#N/A</v>
      </c>
      <c r="T410" s="19" t="e">
        <f t="shared" si="123"/>
        <v>#N/A</v>
      </c>
      <c r="U410" s="22" t="e">
        <f t="shared" si="124"/>
        <v>#N/A</v>
      </c>
      <c r="V410" s="22" t="str">
        <f t="shared" si="125"/>
        <v>NY</v>
      </c>
      <c r="W410" s="22" t="e">
        <f t="shared" si="126"/>
        <v>#VALUE!</v>
      </c>
      <c r="X410" s="19" t="str">
        <f t="shared" si="127"/>
        <v>CB117/18GS.8539</v>
      </c>
      <c r="Y410" s="19" t="str">
        <f t="shared" si="128"/>
        <v>GS.8539</v>
      </c>
      <c r="Z410" s="19" t="e">
        <v>#VALUE!</v>
      </c>
      <c r="AA410" s="19" t="e">
        <f t="shared" si="129"/>
        <v>#VALUE!</v>
      </c>
      <c r="AB410" s="22" t="e">
        <f t="shared" si="130"/>
        <v>#N/A</v>
      </c>
      <c r="AC410" s="23" t="e">
        <v>#VALUE!</v>
      </c>
      <c r="AD410" s="23" t="e">
        <f t="shared" si="131"/>
        <v>#VALUE!</v>
      </c>
      <c r="AE410" s="24" t="e">
        <f t="shared" si="132"/>
        <v>#N/A</v>
      </c>
      <c r="AF410" s="24" t="e">
        <v>#N/A</v>
      </c>
      <c r="AG410" s="24" t="e">
        <f t="shared" si="133"/>
        <v>#N/A</v>
      </c>
      <c r="AH410" s="24" t="e">
        <f t="shared" si="134"/>
        <v>#N/A</v>
      </c>
      <c r="AI410" s="25" t="e">
        <f t="shared" si="135"/>
        <v>#VALUE!</v>
      </c>
      <c r="AJ410" s="25" t="e">
        <f t="shared" si="136"/>
        <v>#VALUE!</v>
      </c>
      <c r="AK410" s="25" t="e">
        <f t="shared" si="137"/>
        <v>#VALUE!</v>
      </c>
      <c r="AL410" s="12">
        <v>22.35213882614676</v>
      </c>
      <c r="AM410" s="12">
        <v>0</v>
      </c>
      <c r="AN410" s="26">
        <v>3.2766000000000002</v>
      </c>
      <c r="AO410" s="125">
        <f t="shared" si="138"/>
        <v>5.2203188674858451E-2</v>
      </c>
      <c r="AP410" s="126"/>
      <c r="AQ410" s="16">
        <v>0</v>
      </c>
      <c r="AT410" s="28">
        <v>0</v>
      </c>
      <c r="AU410" s="28">
        <v>0</v>
      </c>
      <c r="AW410" s="44" t="e">
        <f t="shared" si="139"/>
        <v>#VALUE!</v>
      </c>
    </row>
    <row r="411" spans="1:49" s="28" customFormat="1" hidden="1" x14ac:dyDescent="0.2">
      <c r="A411" s="16">
        <f>ROW()</f>
        <v>411</v>
      </c>
      <c r="B411" s="16" t="s">
        <v>374</v>
      </c>
      <c r="C411" s="16">
        <v>385</v>
      </c>
      <c r="D411" s="122">
        <v>1.0807695612413082</v>
      </c>
      <c r="E411" s="123">
        <v>5.203833452058982E-2</v>
      </c>
      <c r="F411" s="122">
        <f t="shared" si="120"/>
        <v>1.1328078957618981</v>
      </c>
      <c r="G411" s="122"/>
      <c r="H411" s="101" t="s">
        <v>4</v>
      </c>
      <c r="I411" s="16">
        <v>1</v>
      </c>
      <c r="J411" s="16" t="s">
        <v>170</v>
      </c>
      <c r="K411" s="124">
        <v>42712</v>
      </c>
      <c r="L411" s="16" t="s">
        <v>56</v>
      </c>
      <c r="M411" s="16" t="s">
        <v>171</v>
      </c>
      <c r="N411" s="16" t="s">
        <v>71</v>
      </c>
      <c r="O411" s="16" t="s">
        <v>58</v>
      </c>
      <c r="P411" s="19" t="str">
        <f t="shared" si="121"/>
        <v>CB1RF 17/18</v>
      </c>
      <c r="Q411" s="20">
        <f t="shared" si="122"/>
        <v>113.28078957618982</v>
      </c>
      <c r="R411" s="19">
        <v>122.6</v>
      </c>
      <c r="S411" s="19" t="e">
        <v>#N/A</v>
      </c>
      <c r="T411" s="19" t="e">
        <f t="shared" si="123"/>
        <v>#N/A</v>
      </c>
      <c r="U411" s="22" t="e">
        <f t="shared" si="124"/>
        <v>#N/A</v>
      </c>
      <c r="V411" s="22" t="str">
        <f t="shared" si="125"/>
        <v>NY</v>
      </c>
      <c r="W411" s="22" t="e">
        <f t="shared" si="126"/>
        <v>#VALUE!</v>
      </c>
      <c r="X411" s="19" t="str">
        <f t="shared" si="127"/>
        <v>CB1RF17/18GS.7898</v>
      </c>
      <c r="Y411" s="19" t="str">
        <f t="shared" si="128"/>
        <v>GS.7898</v>
      </c>
      <c r="Z411" s="19" t="e">
        <v>#VALUE!</v>
      </c>
      <c r="AA411" s="19" t="e">
        <f t="shared" si="129"/>
        <v>#VALUE!</v>
      </c>
      <c r="AB411" s="22" t="e">
        <f t="shared" si="130"/>
        <v>#N/A</v>
      </c>
      <c r="AC411" s="23" t="e">
        <v>#VALUE!</v>
      </c>
      <c r="AD411" s="23" t="e">
        <f t="shared" si="131"/>
        <v>#VALUE!</v>
      </c>
      <c r="AE411" s="24" t="e">
        <f t="shared" si="132"/>
        <v>#N/A</v>
      </c>
      <c r="AF411" s="24" t="e">
        <v>#N/A</v>
      </c>
      <c r="AG411" s="24" t="e">
        <f t="shared" si="133"/>
        <v>#N/A</v>
      </c>
      <c r="AH411" s="24" t="e">
        <f t="shared" si="134"/>
        <v>#N/A</v>
      </c>
      <c r="AI411" s="25" t="e">
        <f t="shared" si="135"/>
        <v>#VALUE!</v>
      </c>
      <c r="AJ411" s="25" t="e">
        <f t="shared" si="136"/>
        <v>#VALUE!</v>
      </c>
      <c r="AK411" s="25" t="e">
        <f t="shared" si="137"/>
        <v>#VALUE!</v>
      </c>
      <c r="AL411" s="12">
        <v>21.967123147675014</v>
      </c>
      <c r="AM411" s="12">
        <v>0</v>
      </c>
      <c r="AN411" s="26">
        <v>3.2766000000000002</v>
      </c>
      <c r="AO411" s="125">
        <f t="shared" si="138"/>
        <v>5.130398854629948E-2</v>
      </c>
      <c r="AP411" s="126"/>
      <c r="AQ411" s="16">
        <v>0</v>
      </c>
      <c r="AT411" s="28">
        <v>0</v>
      </c>
      <c r="AU411" s="28">
        <v>0</v>
      </c>
      <c r="AW411" s="44" t="e">
        <f t="shared" si="139"/>
        <v>#VALUE!</v>
      </c>
    </row>
    <row r="412" spans="1:49" s="28" customFormat="1" hidden="1" x14ac:dyDescent="0.2">
      <c r="A412" s="16">
        <f>ROW()</f>
        <v>412</v>
      </c>
      <c r="B412" s="16" t="s">
        <v>375</v>
      </c>
      <c r="C412" s="16">
        <v>116</v>
      </c>
      <c r="D412" s="122">
        <v>1.464689041845928</v>
      </c>
      <c r="E412" s="123">
        <v>6.5228183562857464E-2</v>
      </c>
      <c r="F412" s="122">
        <f t="shared" si="120"/>
        <v>1.5299172254087854</v>
      </c>
      <c r="G412" s="122"/>
      <c r="H412" s="101" t="s">
        <v>4</v>
      </c>
      <c r="I412" s="16">
        <v>1</v>
      </c>
      <c r="J412" s="16" t="s">
        <v>216</v>
      </c>
      <c r="K412" s="124">
        <v>42723</v>
      </c>
      <c r="L412" s="16" t="s">
        <v>56</v>
      </c>
      <c r="M412" s="16" t="s">
        <v>171</v>
      </c>
      <c r="N412" s="16" t="s">
        <v>71</v>
      </c>
      <c r="O412" s="16" t="s">
        <v>58</v>
      </c>
      <c r="P412" s="19" t="str">
        <f t="shared" si="121"/>
        <v>CB1RF 17/18</v>
      </c>
      <c r="Q412" s="20">
        <f t="shared" si="122"/>
        <v>152.99172254087853</v>
      </c>
      <c r="R412" s="19">
        <v>122.6</v>
      </c>
      <c r="S412" s="19" t="e">
        <v>#N/A</v>
      </c>
      <c r="T412" s="19" t="e">
        <f t="shared" si="123"/>
        <v>#N/A</v>
      </c>
      <c r="U412" s="22" t="e">
        <f t="shared" si="124"/>
        <v>#N/A</v>
      </c>
      <c r="V412" s="22" t="str">
        <f t="shared" si="125"/>
        <v>NY</v>
      </c>
      <c r="W412" s="22" t="e">
        <f t="shared" si="126"/>
        <v>#VALUE!</v>
      </c>
      <c r="X412" s="19" t="str">
        <f t="shared" si="127"/>
        <v>CB1RF17/18GS.7983</v>
      </c>
      <c r="Y412" s="19" t="str">
        <f t="shared" si="128"/>
        <v>GS.7983</v>
      </c>
      <c r="Z412" s="19" t="e">
        <v>#VALUE!</v>
      </c>
      <c r="AA412" s="19" t="e">
        <f t="shared" si="129"/>
        <v>#VALUE!</v>
      </c>
      <c r="AB412" s="22" t="e">
        <f t="shared" si="130"/>
        <v>#N/A</v>
      </c>
      <c r="AC412" s="23" t="e">
        <v>#VALUE!</v>
      </c>
      <c r="AD412" s="23" t="e">
        <f t="shared" si="131"/>
        <v>#VALUE!</v>
      </c>
      <c r="AE412" s="24" t="e">
        <f t="shared" si="132"/>
        <v>#N/A</v>
      </c>
      <c r="AF412" s="24" t="e">
        <v>#N/A</v>
      </c>
      <c r="AG412" s="24" t="e">
        <f t="shared" si="133"/>
        <v>#N/A</v>
      </c>
      <c r="AH412" s="24" t="e">
        <f t="shared" si="134"/>
        <v>#N/A</v>
      </c>
      <c r="AI412" s="25" t="e">
        <f t="shared" si="135"/>
        <v>#VALUE!</v>
      </c>
      <c r="AJ412" s="25" t="e">
        <f t="shared" si="136"/>
        <v>#VALUE!</v>
      </c>
      <c r="AK412" s="25" t="e">
        <f t="shared" si="137"/>
        <v>#VALUE!</v>
      </c>
      <c r="AL412" s="12">
        <v>27.535000000000004</v>
      </c>
      <c r="AM412" s="12">
        <v>0</v>
      </c>
      <c r="AN412" s="26">
        <v>3.2766000000000002</v>
      </c>
      <c r="AO412" s="125">
        <f t="shared" si="138"/>
        <v>6.430770725532492E-2</v>
      </c>
      <c r="AP412" s="126"/>
      <c r="AQ412" s="16">
        <v>-2</v>
      </c>
      <c r="AT412" s="28">
        <v>2</v>
      </c>
      <c r="AU412" s="28">
        <v>-77.622266274397916</v>
      </c>
      <c r="AW412" s="44" t="e">
        <f t="shared" si="139"/>
        <v>#VALUE!</v>
      </c>
    </row>
    <row r="413" spans="1:49" s="28" customFormat="1" hidden="1" x14ac:dyDescent="0.2">
      <c r="A413" s="16">
        <f>ROW()</f>
        <v>413</v>
      </c>
      <c r="B413" s="16" t="s">
        <v>376</v>
      </c>
      <c r="C413" s="16">
        <v>767</v>
      </c>
      <c r="D413" s="122">
        <v>1.0939384988121972</v>
      </c>
      <c r="E413" s="123">
        <v>3.7926392549168263E-2</v>
      </c>
      <c r="F413" s="122">
        <f t="shared" si="120"/>
        <v>1.1318648913613654</v>
      </c>
      <c r="G413" s="122"/>
      <c r="H413" s="101" t="s">
        <v>4</v>
      </c>
      <c r="I413" s="16">
        <v>1</v>
      </c>
      <c r="J413" s="16" t="s">
        <v>170</v>
      </c>
      <c r="K413" s="124">
        <v>42720</v>
      </c>
      <c r="L413" s="16" t="s">
        <v>56</v>
      </c>
      <c r="M413" s="16" t="s">
        <v>171</v>
      </c>
      <c r="N413" s="16" t="s">
        <v>71</v>
      </c>
      <c r="O413" s="16" t="s">
        <v>58</v>
      </c>
      <c r="P413" s="19" t="str">
        <f t="shared" si="121"/>
        <v>CB1RF 17/18</v>
      </c>
      <c r="Q413" s="20">
        <f t="shared" si="122"/>
        <v>113.18648913613654</v>
      </c>
      <c r="R413" s="19">
        <v>122.6</v>
      </c>
      <c r="S413" s="19" t="e">
        <v>#N/A</v>
      </c>
      <c r="T413" s="19" t="e">
        <f t="shared" si="123"/>
        <v>#N/A</v>
      </c>
      <c r="U413" s="22" t="e">
        <f t="shared" si="124"/>
        <v>#N/A</v>
      </c>
      <c r="V413" s="22" t="str">
        <f t="shared" si="125"/>
        <v>NY</v>
      </c>
      <c r="W413" s="22" t="e">
        <f t="shared" si="126"/>
        <v>#VALUE!</v>
      </c>
      <c r="X413" s="19" t="str">
        <f t="shared" si="127"/>
        <v>CB1RF17/18GS.8054</v>
      </c>
      <c r="Y413" s="19" t="str">
        <f t="shared" si="128"/>
        <v>GS.8054</v>
      </c>
      <c r="Z413" s="19" t="e">
        <v>#VALUE!</v>
      </c>
      <c r="AA413" s="19" t="e">
        <f t="shared" si="129"/>
        <v>#VALUE!</v>
      </c>
      <c r="AB413" s="22" t="e">
        <f t="shared" si="130"/>
        <v>#N/A</v>
      </c>
      <c r="AC413" s="23" t="e">
        <v>#VALUE!</v>
      </c>
      <c r="AD413" s="23" t="e">
        <f t="shared" si="131"/>
        <v>#VALUE!</v>
      </c>
      <c r="AE413" s="24" t="e">
        <f t="shared" si="132"/>
        <v>#N/A</v>
      </c>
      <c r="AF413" s="24" t="e">
        <v>#N/A</v>
      </c>
      <c r="AG413" s="24" t="e">
        <f t="shared" si="133"/>
        <v>#N/A</v>
      </c>
      <c r="AH413" s="24" t="e">
        <f t="shared" si="134"/>
        <v>#N/A</v>
      </c>
      <c r="AI413" s="25" t="e">
        <f t="shared" si="135"/>
        <v>#VALUE!</v>
      </c>
      <c r="AJ413" s="25" t="e">
        <f t="shared" si="136"/>
        <v>#VALUE!</v>
      </c>
      <c r="AK413" s="25" t="e">
        <f t="shared" si="137"/>
        <v>#VALUE!</v>
      </c>
      <c r="AL413" s="12">
        <v>16.010000000000002</v>
      </c>
      <c r="AM413" s="12">
        <v>0</v>
      </c>
      <c r="AN413" s="26">
        <v>3.2766000000000002</v>
      </c>
      <c r="AO413" s="125">
        <f t="shared" si="138"/>
        <v>3.7391189146822303E-2</v>
      </c>
      <c r="AP413" s="126"/>
      <c r="AQ413" s="16">
        <v>0</v>
      </c>
      <c r="AT413" s="28">
        <v>767</v>
      </c>
      <c r="AU413" s="28">
        <v>10638.316959434043</v>
      </c>
      <c r="AW413" s="44" t="e">
        <f t="shared" si="139"/>
        <v>#VALUE!</v>
      </c>
    </row>
    <row r="414" spans="1:49" s="28" customFormat="1" hidden="1" x14ac:dyDescent="0.2">
      <c r="A414" s="16">
        <f>ROW()</f>
        <v>414</v>
      </c>
      <c r="B414" s="16" t="s">
        <v>377</v>
      </c>
      <c r="C414" s="16">
        <v>40</v>
      </c>
      <c r="D414" s="122">
        <v>1.0975232218868423</v>
      </c>
      <c r="E414" s="123">
        <v>3.7926392549168263E-2</v>
      </c>
      <c r="F414" s="122">
        <f t="shared" si="120"/>
        <v>1.1354496144360104</v>
      </c>
      <c r="G414" s="122"/>
      <c r="H414" s="101" t="s">
        <v>4</v>
      </c>
      <c r="I414" s="16">
        <v>1</v>
      </c>
      <c r="J414" s="16" t="s">
        <v>170</v>
      </c>
      <c r="K414" s="124">
        <v>42718</v>
      </c>
      <c r="L414" s="16" t="s">
        <v>56</v>
      </c>
      <c r="M414" s="16" t="s">
        <v>171</v>
      </c>
      <c r="N414" s="16" t="s">
        <v>71</v>
      </c>
      <c r="O414" s="16" t="s">
        <v>58</v>
      </c>
      <c r="P414" s="19" t="str">
        <f t="shared" si="121"/>
        <v>CB1RF 17/18</v>
      </c>
      <c r="Q414" s="20">
        <f t="shared" si="122"/>
        <v>113.54496144360104</v>
      </c>
      <c r="R414" s="19">
        <v>122.6</v>
      </c>
      <c r="S414" s="19" t="e">
        <v>#N/A</v>
      </c>
      <c r="T414" s="19" t="e">
        <f t="shared" si="123"/>
        <v>#N/A</v>
      </c>
      <c r="U414" s="22" t="e">
        <f t="shared" si="124"/>
        <v>#N/A</v>
      </c>
      <c r="V414" s="22" t="str">
        <f t="shared" si="125"/>
        <v>NY</v>
      </c>
      <c r="W414" s="22" t="e">
        <f t="shared" si="126"/>
        <v>#VALUE!</v>
      </c>
      <c r="X414" s="19" t="str">
        <f t="shared" si="127"/>
        <v>CB1RF17/18GS.8059</v>
      </c>
      <c r="Y414" s="19" t="str">
        <f t="shared" si="128"/>
        <v>GS.8059</v>
      </c>
      <c r="Z414" s="19" t="e">
        <v>#VALUE!</v>
      </c>
      <c r="AA414" s="19" t="e">
        <f t="shared" si="129"/>
        <v>#VALUE!</v>
      </c>
      <c r="AB414" s="22" t="e">
        <f t="shared" si="130"/>
        <v>#N/A</v>
      </c>
      <c r="AC414" s="23" t="e">
        <v>#VALUE!</v>
      </c>
      <c r="AD414" s="23" t="e">
        <f t="shared" si="131"/>
        <v>#VALUE!</v>
      </c>
      <c r="AE414" s="24" t="e">
        <f t="shared" si="132"/>
        <v>#N/A</v>
      </c>
      <c r="AF414" s="24" t="e">
        <v>#N/A</v>
      </c>
      <c r="AG414" s="24" t="e">
        <f t="shared" si="133"/>
        <v>#N/A</v>
      </c>
      <c r="AH414" s="24" t="e">
        <f t="shared" si="134"/>
        <v>#N/A</v>
      </c>
      <c r="AI414" s="25" t="e">
        <f t="shared" si="135"/>
        <v>#VALUE!</v>
      </c>
      <c r="AJ414" s="25" t="e">
        <f t="shared" si="136"/>
        <v>#VALUE!</v>
      </c>
      <c r="AK414" s="25" t="e">
        <f t="shared" si="137"/>
        <v>#VALUE!</v>
      </c>
      <c r="AL414" s="12">
        <v>16.010000000000002</v>
      </c>
      <c r="AM414" s="12">
        <v>0</v>
      </c>
      <c r="AN414" s="26">
        <v>3.2766000000000002</v>
      </c>
      <c r="AO414" s="125">
        <f t="shared" si="138"/>
        <v>3.7391189146822303E-2</v>
      </c>
      <c r="AP414" s="126"/>
      <c r="AQ414" s="16">
        <v>0</v>
      </c>
      <c r="AT414" s="28">
        <v>0</v>
      </c>
      <c r="AU414" s="28">
        <v>0</v>
      </c>
      <c r="AW414" s="44" t="e">
        <f t="shared" si="139"/>
        <v>#VALUE!</v>
      </c>
    </row>
    <row r="415" spans="1:49" s="28" customFormat="1" hidden="1" x14ac:dyDescent="0.2">
      <c r="A415" s="16">
        <f>ROW()</f>
        <v>415</v>
      </c>
      <c r="B415" s="16" t="s">
        <v>378</v>
      </c>
      <c r="C415" s="16">
        <v>142</v>
      </c>
      <c r="D415" s="122">
        <v>1.0575417679932793</v>
      </c>
      <c r="E415" s="123">
        <v>3.7926392549168263E-2</v>
      </c>
      <c r="F415" s="122">
        <f t="shared" si="120"/>
        <v>1.0954681605424474</v>
      </c>
      <c r="G415" s="122"/>
      <c r="H415" s="101" t="s">
        <v>4</v>
      </c>
      <c r="I415" s="16">
        <v>1</v>
      </c>
      <c r="J415" s="16" t="s">
        <v>170</v>
      </c>
      <c r="K415" s="124">
        <v>42720</v>
      </c>
      <c r="L415" s="16" t="s">
        <v>56</v>
      </c>
      <c r="M415" s="16" t="s">
        <v>171</v>
      </c>
      <c r="N415" s="16" t="s">
        <v>71</v>
      </c>
      <c r="O415" s="16" t="s">
        <v>58</v>
      </c>
      <c r="P415" s="19" t="str">
        <f t="shared" si="121"/>
        <v>CB1RF 17/18</v>
      </c>
      <c r="Q415" s="20">
        <f t="shared" si="122"/>
        <v>109.54681605424474</v>
      </c>
      <c r="R415" s="19">
        <v>122.6</v>
      </c>
      <c r="S415" s="19" t="e">
        <v>#N/A</v>
      </c>
      <c r="T415" s="19" t="e">
        <f t="shared" si="123"/>
        <v>#N/A</v>
      </c>
      <c r="U415" s="22" t="e">
        <f t="shared" si="124"/>
        <v>#N/A</v>
      </c>
      <c r="V415" s="22" t="str">
        <f t="shared" si="125"/>
        <v>NY</v>
      </c>
      <c r="W415" s="22" t="e">
        <f t="shared" si="126"/>
        <v>#VALUE!</v>
      </c>
      <c r="X415" s="19" t="str">
        <f t="shared" si="127"/>
        <v>CB1RF17/18GS.8088</v>
      </c>
      <c r="Y415" s="19" t="str">
        <f t="shared" si="128"/>
        <v>GS.8088</v>
      </c>
      <c r="Z415" s="19" t="e">
        <v>#VALUE!</v>
      </c>
      <c r="AA415" s="19" t="e">
        <f t="shared" si="129"/>
        <v>#VALUE!</v>
      </c>
      <c r="AB415" s="22" t="e">
        <f t="shared" si="130"/>
        <v>#N/A</v>
      </c>
      <c r="AC415" s="23" t="e">
        <v>#VALUE!</v>
      </c>
      <c r="AD415" s="23" t="e">
        <f t="shared" si="131"/>
        <v>#VALUE!</v>
      </c>
      <c r="AE415" s="24" t="e">
        <f t="shared" si="132"/>
        <v>#N/A</v>
      </c>
      <c r="AF415" s="24" t="e">
        <v>#N/A</v>
      </c>
      <c r="AG415" s="24" t="e">
        <f t="shared" si="133"/>
        <v>#N/A</v>
      </c>
      <c r="AH415" s="24" t="e">
        <f t="shared" si="134"/>
        <v>#N/A</v>
      </c>
      <c r="AI415" s="25" t="e">
        <f t="shared" si="135"/>
        <v>#VALUE!</v>
      </c>
      <c r="AJ415" s="25" t="e">
        <f t="shared" si="136"/>
        <v>#VALUE!</v>
      </c>
      <c r="AK415" s="25" t="e">
        <f t="shared" si="137"/>
        <v>#VALUE!</v>
      </c>
      <c r="AL415" s="12">
        <v>16.010000000000002</v>
      </c>
      <c r="AM415" s="12">
        <v>0</v>
      </c>
      <c r="AN415" s="26">
        <v>3.2766000000000002</v>
      </c>
      <c r="AO415" s="125">
        <f t="shared" si="138"/>
        <v>3.7391189146822303E-2</v>
      </c>
      <c r="AP415" s="126"/>
      <c r="AQ415" s="16">
        <v>0</v>
      </c>
      <c r="AT415" s="28">
        <v>0</v>
      </c>
      <c r="AU415" s="28">
        <v>0</v>
      </c>
      <c r="AW415" s="44" t="e">
        <f t="shared" si="139"/>
        <v>#VALUE!</v>
      </c>
    </row>
    <row r="416" spans="1:49" s="28" customFormat="1" hidden="1" x14ac:dyDescent="0.2">
      <c r="A416" s="16">
        <f>ROW()</f>
        <v>416</v>
      </c>
      <c r="B416" s="16" t="s">
        <v>379</v>
      </c>
      <c r="C416" s="16">
        <v>869</v>
      </c>
      <c r="D416" s="122">
        <v>1.1830851224674932</v>
      </c>
      <c r="E416" s="123">
        <v>5.1041016860067762E-2</v>
      </c>
      <c r="F416" s="122">
        <f t="shared" si="120"/>
        <v>1.2341261393275609</v>
      </c>
      <c r="G416" s="122"/>
      <c r="H416" s="101" t="s">
        <v>4</v>
      </c>
      <c r="I416" s="16">
        <v>1</v>
      </c>
      <c r="J416" s="16" t="s">
        <v>170</v>
      </c>
      <c r="K416" s="124">
        <v>42773</v>
      </c>
      <c r="L416" s="16" t="s">
        <v>56</v>
      </c>
      <c r="M416" s="16" t="s">
        <v>171</v>
      </c>
      <c r="N416" s="16" t="s">
        <v>71</v>
      </c>
      <c r="O416" s="16" t="s">
        <v>58</v>
      </c>
      <c r="P416" s="19" t="str">
        <f t="shared" si="121"/>
        <v>CB1RF 17/18</v>
      </c>
      <c r="Q416" s="20">
        <f t="shared" si="122"/>
        <v>123.41261393275609</v>
      </c>
      <c r="R416" s="19">
        <v>122.6</v>
      </c>
      <c r="S416" s="19" t="e">
        <v>#N/A</v>
      </c>
      <c r="T416" s="19" t="e">
        <f t="shared" si="123"/>
        <v>#N/A</v>
      </c>
      <c r="U416" s="22" t="e">
        <f t="shared" si="124"/>
        <v>#N/A</v>
      </c>
      <c r="V416" s="22" t="str">
        <f t="shared" si="125"/>
        <v>NY</v>
      </c>
      <c r="W416" s="22" t="e">
        <f t="shared" si="126"/>
        <v>#VALUE!</v>
      </c>
      <c r="X416" s="19" t="str">
        <f t="shared" si="127"/>
        <v>CB1RF17/18GS.8250</v>
      </c>
      <c r="Y416" s="19" t="str">
        <f t="shared" si="128"/>
        <v>GS.8250</v>
      </c>
      <c r="Z416" s="19" t="e">
        <v>#VALUE!</v>
      </c>
      <c r="AA416" s="19" t="e">
        <f t="shared" si="129"/>
        <v>#VALUE!</v>
      </c>
      <c r="AB416" s="22" t="e">
        <f t="shared" si="130"/>
        <v>#N/A</v>
      </c>
      <c r="AC416" s="23" t="e">
        <v>#VALUE!</v>
      </c>
      <c r="AD416" s="23" t="e">
        <f t="shared" si="131"/>
        <v>#VALUE!</v>
      </c>
      <c r="AE416" s="24" t="e">
        <f t="shared" si="132"/>
        <v>#N/A</v>
      </c>
      <c r="AF416" s="24" t="e">
        <v>#N/A</v>
      </c>
      <c r="AG416" s="24" t="e">
        <f t="shared" si="133"/>
        <v>#N/A</v>
      </c>
      <c r="AH416" s="24" t="e">
        <f t="shared" si="134"/>
        <v>#N/A</v>
      </c>
      <c r="AI416" s="25" t="e">
        <f t="shared" si="135"/>
        <v>#VALUE!</v>
      </c>
      <c r="AJ416" s="25" t="e">
        <f t="shared" si="136"/>
        <v>#VALUE!</v>
      </c>
      <c r="AK416" s="25" t="e">
        <f t="shared" si="137"/>
        <v>#VALUE!</v>
      </c>
      <c r="AL416" s="12">
        <v>21.546121974830587</v>
      </c>
      <c r="AM416" s="12">
        <v>0</v>
      </c>
      <c r="AN416" s="26">
        <v>3.2766000000000002</v>
      </c>
      <c r="AO416" s="125">
        <f t="shared" si="138"/>
        <v>5.032074466841939E-2</v>
      </c>
      <c r="AP416" s="126"/>
      <c r="AQ416" s="16">
        <v>0</v>
      </c>
      <c r="AT416" s="28">
        <v>0</v>
      </c>
      <c r="AU416" s="28">
        <v>0</v>
      </c>
      <c r="AW416" s="44" t="e">
        <f t="shared" si="139"/>
        <v>#VALUE!</v>
      </c>
    </row>
    <row r="417" spans="1:49" s="28" customFormat="1" hidden="1" x14ac:dyDescent="0.2">
      <c r="A417" s="16">
        <f>ROW()</f>
        <v>417</v>
      </c>
      <c r="B417" s="16" t="s">
        <v>380</v>
      </c>
      <c r="C417" s="16">
        <v>273</v>
      </c>
      <c r="D417" s="122">
        <v>1.31208665775176</v>
      </c>
      <c r="E417" s="123">
        <v>3.4313397894662027E-2</v>
      </c>
      <c r="F417" s="122">
        <f t="shared" si="120"/>
        <v>1.346400055646422</v>
      </c>
      <c r="G417" s="122"/>
      <c r="H417" s="101" t="s">
        <v>4</v>
      </c>
      <c r="I417" s="16">
        <v>1</v>
      </c>
      <c r="J417" s="16" t="s">
        <v>192</v>
      </c>
      <c r="K417" s="124">
        <v>42118</v>
      </c>
      <c r="L417" s="16" t="s">
        <v>69</v>
      </c>
      <c r="M417" s="16" t="s">
        <v>61</v>
      </c>
      <c r="N417" s="16" t="s">
        <v>71</v>
      </c>
      <c r="O417" s="16" t="s">
        <v>64</v>
      </c>
      <c r="P417" s="19" t="str">
        <f t="shared" si="121"/>
        <v>CB1RF 15/16</v>
      </c>
      <c r="Q417" s="20">
        <f t="shared" si="122"/>
        <v>134.64000556464219</v>
      </c>
      <c r="R417" s="19">
        <v>122.6</v>
      </c>
      <c r="S417" s="19">
        <v>-8</v>
      </c>
      <c r="T417" s="19">
        <f t="shared" si="123"/>
        <v>114.6</v>
      </c>
      <c r="U417" s="22" t="e">
        <f t="shared" si="124"/>
        <v>#VALUE!</v>
      </c>
      <c r="V417" s="22" t="str">
        <f t="shared" si="125"/>
        <v>NY</v>
      </c>
      <c r="W417" s="22" t="e">
        <f t="shared" si="126"/>
        <v>#VALUE!</v>
      </c>
      <c r="X417" s="19" t="str">
        <f t="shared" si="127"/>
        <v>CB1RF15/16GS.6029</v>
      </c>
      <c r="Y417" s="19" t="str">
        <f t="shared" si="128"/>
        <v>GS.6029</v>
      </c>
      <c r="Z417" s="19" t="e">
        <v>#VALUE!</v>
      </c>
      <c r="AA417" s="19" t="e">
        <f t="shared" si="129"/>
        <v>#VALUE!</v>
      </c>
      <c r="AB417" s="22" t="e">
        <f t="shared" si="130"/>
        <v>#VALUE!</v>
      </c>
      <c r="AC417" s="23" t="e">
        <v>#VALUE!</v>
      </c>
      <c r="AD417" s="23" t="e">
        <f t="shared" si="131"/>
        <v>#VALUE!</v>
      </c>
      <c r="AE417" s="24" t="e">
        <f t="shared" si="132"/>
        <v>#VALUE!</v>
      </c>
      <c r="AF417" s="24">
        <v>116.35</v>
      </c>
      <c r="AG417" s="24" t="e">
        <f t="shared" si="133"/>
        <v>#VALUE!</v>
      </c>
      <c r="AH417" s="24" t="e">
        <f t="shared" si="134"/>
        <v>#VALUE!</v>
      </c>
      <c r="AI417" s="25" t="e">
        <f t="shared" si="135"/>
        <v>#VALUE!</v>
      </c>
      <c r="AJ417" s="25" t="e">
        <f t="shared" si="136"/>
        <v>#VALUE!</v>
      </c>
      <c r="AK417" s="25" t="e">
        <f t="shared" si="137"/>
        <v>#VALUE!</v>
      </c>
      <c r="AL417" s="12">
        <v>14.484833999999998</v>
      </c>
      <c r="AM417" s="12">
        <v>0</v>
      </c>
      <c r="AN417" s="26">
        <v>3.2766000000000002</v>
      </c>
      <c r="AO417" s="125">
        <f t="shared" si="138"/>
        <v>3.3829179753549196E-2</v>
      </c>
      <c r="AP417" s="126"/>
      <c r="AQ417" s="16">
        <v>0</v>
      </c>
      <c r="AT417" s="28">
        <v>0</v>
      </c>
      <c r="AU417" s="28">
        <v>0</v>
      </c>
      <c r="AW417" s="44" t="e">
        <f t="shared" si="139"/>
        <v>#VALUE!</v>
      </c>
    </row>
    <row r="418" spans="1:49" s="28" customFormat="1" hidden="1" x14ac:dyDescent="0.2">
      <c r="A418" s="16">
        <f>ROW()</f>
        <v>418</v>
      </c>
      <c r="B418" s="16" t="s">
        <v>381</v>
      </c>
      <c r="C418" s="16">
        <v>625</v>
      </c>
      <c r="D418" s="122">
        <v>1.1394972527051435</v>
      </c>
      <c r="E418" s="123">
        <v>4.8985169551631152E-2</v>
      </c>
      <c r="F418" s="122">
        <f t="shared" si="120"/>
        <v>1.1884824222567747</v>
      </c>
      <c r="G418" s="122"/>
      <c r="H418" s="101" t="s">
        <v>4</v>
      </c>
      <c r="I418" s="16">
        <v>1</v>
      </c>
      <c r="J418" s="16" t="s">
        <v>176</v>
      </c>
      <c r="K418" s="124">
        <v>42389</v>
      </c>
      <c r="L418" s="16" t="s">
        <v>64</v>
      </c>
      <c r="M418" s="16" t="s">
        <v>61</v>
      </c>
      <c r="N418" s="16" t="s">
        <v>71</v>
      </c>
      <c r="O418" s="16" t="s">
        <v>64</v>
      </c>
      <c r="P418" s="19" t="str">
        <f t="shared" si="121"/>
        <v>CB1RF 15/16</v>
      </c>
      <c r="Q418" s="20">
        <f t="shared" si="122"/>
        <v>118.84824222567747</v>
      </c>
      <c r="R418" s="19">
        <v>122.6</v>
      </c>
      <c r="S418" s="19">
        <v>-8</v>
      </c>
      <c r="T418" s="19">
        <f t="shared" si="123"/>
        <v>114.6</v>
      </c>
      <c r="U418" s="22" t="e">
        <f t="shared" si="124"/>
        <v>#VALUE!</v>
      </c>
      <c r="V418" s="22" t="str">
        <f t="shared" si="125"/>
        <v>NY</v>
      </c>
      <c r="W418" s="22" t="e">
        <f t="shared" si="126"/>
        <v>#VALUE!</v>
      </c>
      <c r="X418" s="19" t="str">
        <f t="shared" si="127"/>
        <v>CB1RF15/16GS.6858</v>
      </c>
      <c r="Y418" s="19" t="str">
        <f t="shared" si="128"/>
        <v>GS.6858</v>
      </c>
      <c r="Z418" s="19" t="e">
        <v>#VALUE!</v>
      </c>
      <c r="AA418" s="19" t="e">
        <f t="shared" si="129"/>
        <v>#VALUE!</v>
      </c>
      <c r="AB418" s="22" t="e">
        <f t="shared" si="130"/>
        <v>#VALUE!</v>
      </c>
      <c r="AC418" s="23" t="e">
        <v>#VALUE!</v>
      </c>
      <c r="AD418" s="23" t="e">
        <f t="shared" si="131"/>
        <v>#VALUE!</v>
      </c>
      <c r="AE418" s="24" t="e">
        <f t="shared" si="132"/>
        <v>#VALUE!</v>
      </c>
      <c r="AF418" s="24">
        <v>116.35</v>
      </c>
      <c r="AG418" s="24" t="e">
        <f t="shared" si="133"/>
        <v>#VALUE!</v>
      </c>
      <c r="AH418" s="24" t="e">
        <f t="shared" si="134"/>
        <v>#VALUE!</v>
      </c>
      <c r="AI418" s="25" t="e">
        <f t="shared" si="135"/>
        <v>#VALUE!</v>
      </c>
      <c r="AJ418" s="25" t="e">
        <f t="shared" si="136"/>
        <v>#VALUE!</v>
      </c>
      <c r="AK418" s="25" t="e">
        <f t="shared" si="137"/>
        <v>#VALUE!</v>
      </c>
      <c r="AL418" s="12">
        <v>20.678280000000004</v>
      </c>
      <c r="AM418" s="12">
        <v>0</v>
      </c>
      <c r="AN418" s="26">
        <v>3.2766000000000002</v>
      </c>
      <c r="AO418" s="125">
        <f t="shared" si="138"/>
        <v>4.829390872648047E-2</v>
      </c>
      <c r="AP418" s="126"/>
      <c r="AQ418" s="16">
        <v>0</v>
      </c>
      <c r="AT418" s="28">
        <v>0</v>
      </c>
      <c r="AU418" s="28">
        <v>0</v>
      </c>
      <c r="AW418" s="44" t="e">
        <f t="shared" si="139"/>
        <v>#VALUE!</v>
      </c>
    </row>
    <row r="419" spans="1:49" s="28" customFormat="1" hidden="1" x14ac:dyDescent="0.2">
      <c r="A419" s="16">
        <f>ROW()</f>
        <v>419</v>
      </c>
      <c r="B419" s="16" t="s">
        <v>382</v>
      </c>
      <c r="C419" s="16">
        <v>399</v>
      </c>
      <c r="D419" s="122">
        <v>0.91285465647917596</v>
      </c>
      <c r="E419" s="123">
        <v>3.6405968244440444E-2</v>
      </c>
      <c r="F419" s="122">
        <f t="shared" si="120"/>
        <v>0.94926062472361639</v>
      </c>
      <c r="G419" s="122"/>
      <c r="H419" s="101" t="s">
        <v>4</v>
      </c>
      <c r="I419" s="16">
        <v>1</v>
      </c>
      <c r="J419" s="16" t="s">
        <v>170</v>
      </c>
      <c r="K419" s="124">
        <v>42396</v>
      </c>
      <c r="L419" s="16" t="s">
        <v>64</v>
      </c>
      <c r="M419" s="16" t="s">
        <v>61</v>
      </c>
      <c r="N419" s="16" t="s">
        <v>71</v>
      </c>
      <c r="O419" s="16" t="s">
        <v>64</v>
      </c>
      <c r="P419" s="19" t="str">
        <f t="shared" si="121"/>
        <v>CB1RF 15/16</v>
      </c>
      <c r="Q419" s="20">
        <f t="shared" si="122"/>
        <v>94.926062472361636</v>
      </c>
      <c r="R419" s="19">
        <v>122.6</v>
      </c>
      <c r="S419" s="19">
        <v>-8</v>
      </c>
      <c r="T419" s="19">
        <f t="shared" si="123"/>
        <v>114.6</v>
      </c>
      <c r="U419" s="22" t="e">
        <f t="shared" si="124"/>
        <v>#VALUE!</v>
      </c>
      <c r="V419" s="22" t="str">
        <f t="shared" si="125"/>
        <v>NY</v>
      </c>
      <c r="W419" s="22" t="e">
        <f t="shared" si="126"/>
        <v>#VALUE!</v>
      </c>
      <c r="X419" s="19" t="str">
        <f t="shared" si="127"/>
        <v>CB1RF15/16GS.7095</v>
      </c>
      <c r="Y419" s="19" t="str">
        <f t="shared" si="128"/>
        <v>GS.7095</v>
      </c>
      <c r="Z419" s="19" t="e">
        <v>#VALUE!</v>
      </c>
      <c r="AA419" s="19" t="e">
        <f t="shared" si="129"/>
        <v>#VALUE!</v>
      </c>
      <c r="AB419" s="22" t="e">
        <f t="shared" si="130"/>
        <v>#VALUE!</v>
      </c>
      <c r="AC419" s="23" t="e">
        <v>#VALUE!</v>
      </c>
      <c r="AD419" s="23" t="e">
        <f t="shared" si="131"/>
        <v>#VALUE!</v>
      </c>
      <c r="AE419" s="24" t="e">
        <f t="shared" si="132"/>
        <v>#VALUE!</v>
      </c>
      <c r="AF419" s="24">
        <v>116.35</v>
      </c>
      <c r="AG419" s="24" t="e">
        <f t="shared" si="133"/>
        <v>#VALUE!</v>
      </c>
      <c r="AH419" s="24" t="e">
        <f t="shared" si="134"/>
        <v>#VALUE!</v>
      </c>
      <c r="AI419" s="25" t="e">
        <f t="shared" si="135"/>
        <v>#VALUE!</v>
      </c>
      <c r="AJ419" s="25" t="e">
        <f t="shared" si="136"/>
        <v>#VALUE!</v>
      </c>
      <c r="AK419" s="25" t="e">
        <f t="shared" si="137"/>
        <v>#VALUE!</v>
      </c>
      <c r="AL419" s="12">
        <v>15.368178</v>
      </c>
      <c r="AM419" s="12">
        <v>0</v>
      </c>
      <c r="AN419" s="26">
        <v>3.2766000000000002</v>
      </c>
      <c r="AO419" s="125">
        <f t="shared" si="138"/>
        <v>3.5892220514680398E-2</v>
      </c>
      <c r="AP419" s="126"/>
      <c r="AQ419" s="16">
        <v>0</v>
      </c>
      <c r="AT419" s="28">
        <v>0</v>
      </c>
      <c r="AU419" s="28">
        <v>0</v>
      </c>
      <c r="AW419" s="44" t="e">
        <f t="shared" si="139"/>
        <v>#VALUE!</v>
      </c>
    </row>
    <row r="420" spans="1:49" s="28" customFormat="1" hidden="1" x14ac:dyDescent="0.2">
      <c r="A420" s="16">
        <f>ROW()</f>
        <v>420</v>
      </c>
      <c r="B420" s="16" t="s">
        <v>383</v>
      </c>
      <c r="C420" s="16">
        <v>154</v>
      </c>
      <c r="D420" s="122">
        <v>0.97556781061537501</v>
      </c>
      <c r="E420" s="123">
        <v>4.6868819993332533E-2</v>
      </c>
      <c r="F420" s="122">
        <f t="shared" si="120"/>
        <v>1.0224366306087076</v>
      </c>
      <c r="G420" s="122"/>
      <c r="H420" s="101" t="s">
        <v>4</v>
      </c>
      <c r="I420" s="16">
        <v>1</v>
      </c>
      <c r="J420" s="16" t="s">
        <v>192</v>
      </c>
      <c r="K420" s="124">
        <v>42455</v>
      </c>
      <c r="L420" s="16" t="s">
        <v>64</v>
      </c>
      <c r="M420" s="16" t="s">
        <v>61</v>
      </c>
      <c r="N420" s="16" t="s">
        <v>71</v>
      </c>
      <c r="O420" s="16" t="s">
        <v>64</v>
      </c>
      <c r="P420" s="19" t="str">
        <f t="shared" si="121"/>
        <v>CB1RF 15/16</v>
      </c>
      <c r="Q420" s="20">
        <f t="shared" si="122"/>
        <v>102.24366306087076</v>
      </c>
      <c r="R420" s="19">
        <v>122.6</v>
      </c>
      <c r="S420" s="19">
        <v>-8</v>
      </c>
      <c r="T420" s="19">
        <f t="shared" si="123"/>
        <v>114.6</v>
      </c>
      <c r="U420" s="22" t="e">
        <f t="shared" si="124"/>
        <v>#VALUE!</v>
      </c>
      <c r="V420" s="22" t="str">
        <f t="shared" si="125"/>
        <v>NY</v>
      </c>
      <c r="W420" s="22" t="e">
        <f t="shared" si="126"/>
        <v>#VALUE!</v>
      </c>
      <c r="X420" s="19" t="str">
        <f t="shared" si="127"/>
        <v>CB1RF15/16GS.7121</v>
      </c>
      <c r="Y420" s="19" t="str">
        <f t="shared" si="128"/>
        <v>GS.7121</v>
      </c>
      <c r="Z420" s="19" t="e">
        <v>#VALUE!</v>
      </c>
      <c r="AA420" s="19" t="e">
        <f t="shared" si="129"/>
        <v>#VALUE!</v>
      </c>
      <c r="AB420" s="22" t="e">
        <f t="shared" si="130"/>
        <v>#VALUE!</v>
      </c>
      <c r="AC420" s="23" t="e">
        <v>#VALUE!</v>
      </c>
      <c r="AD420" s="23" t="e">
        <f t="shared" si="131"/>
        <v>#VALUE!</v>
      </c>
      <c r="AE420" s="24" t="e">
        <f t="shared" si="132"/>
        <v>#VALUE!</v>
      </c>
      <c r="AF420" s="24">
        <v>116.35</v>
      </c>
      <c r="AG420" s="24" t="e">
        <f t="shared" si="133"/>
        <v>#VALUE!</v>
      </c>
      <c r="AH420" s="24" t="e">
        <f t="shared" si="134"/>
        <v>#VALUE!</v>
      </c>
      <c r="AI420" s="25" t="e">
        <f t="shared" si="135"/>
        <v>#VALUE!</v>
      </c>
      <c r="AJ420" s="25" t="e">
        <f t="shared" si="136"/>
        <v>#VALUE!</v>
      </c>
      <c r="AK420" s="25" t="e">
        <f t="shared" si="137"/>
        <v>#VALUE!</v>
      </c>
      <c r="AL420" s="12">
        <v>19.784898000000005</v>
      </c>
      <c r="AM420" s="12">
        <v>0</v>
      </c>
      <c r="AN420" s="26">
        <v>3.2766000000000002</v>
      </c>
      <c r="AO420" s="125">
        <f t="shared" si="138"/>
        <v>4.6207424320336421E-2</v>
      </c>
      <c r="AP420" s="126"/>
      <c r="AQ420" s="16">
        <v>0</v>
      </c>
      <c r="AT420" s="28">
        <v>0</v>
      </c>
      <c r="AU420" s="28">
        <v>0</v>
      </c>
      <c r="AW420" s="44" t="e">
        <f t="shared" si="139"/>
        <v>#VALUE!</v>
      </c>
    </row>
    <row r="421" spans="1:49" s="28" customFormat="1" hidden="1" x14ac:dyDescent="0.2">
      <c r="A421" s="16">
        <f>ROW()</f>
        <v>421</v>
      </c>
      <c r="B421" s="16" t="s">
        <v>384</v>
      </c>
      <c r="C421" s="16">
        <v>389</v>
      </c>
      <c r="D421" s="122">
        <v>0.89936908882538036</v>
      </c>
      <c r="E421" s="123">
        <v>4.8985169551631152E-2</v>
      </c>
      <c r="F421" s="122">
        <f t="shared" si="120"/>
        <v>0.94835425837701148</v>
      </c>
      <c r="G421" s="122"/>
      <c r="H421" s="101" t="s">
        <v>4</v>
      </c>
      <c r="I421" s="16">
        <v>1</v>
      </c>
      <c r="J421" s="16" t="s">
        <v>225</v>
      </c>
      <c r="K421" s="124">
        <v>42423</v>
      </c>
      <c r="L421" s="16" t="s">
        <v>64</v>
      </c>
      <c r="M421" s="16" t="s">
        <v>61</v>
      </c>
      <c r="N421" s="16" t="s">
        <v>71</v>
      </c>
      <c r="O421" s="16" t="s">
        <v>64</v>
      </c>
      <c r="P421" s="19" t="str">
        <f t="shared" si="121"/>
        <v>CB1RF 15/16</v>
      </c>
      <c r="Q421" s="20">
        <f t="shared" si="122"/>
        <v>94.835425837701152</v>
      </c>
      <c r="R421" s="19">
        <v>122.6</v>
      </c>
      <c r="S421" s="19">
        <v>-8</v>
      </c>
      <c r="T421" s="19">
        <f t="shared" si="123"/>
        <v>114.6</v>
      </c>
      <c r="U421" s="22" t="e">
        <f t="shared" si="124"/>
        <v>#VALUE!</v>
      </c>
      <c r="V421" s="22" t="str">
        <f t="shared" si="125"/>
        <v>NY</v>
      </c>
      <c r="W421" s="22" t="e">
        <f t="shared" si="126"/>
        <v>#VALUE!</v>
      </c>
      <c r="X421" s="19" t="str">
        <f t="shared" si="127"/>
        <v>CB1RF15/16GS.7147</v>
      </c>
      <c r="Y421" s="19" t="str">
        <f t="shared" si="128"/>
        <v>GS.7147</v>
      </c>
      <c r="Z421" s="19" t="e">
        <v>#VALUE!</v>
      </c>
      <c r="AA421" s="19" t="e">
        <f t="shared" si="129"/>
        <v>#VALUE!</v>
      </c>
      <c r="AB421" s="22" t="e">
        <f t="shared" si="130"/>
        <v>#VALUE!</v>
      </c>
      <c r="AC421" s="23" t="e">
        <v>#VALUE!</v>
      </c>
      <c r="AD421" s="23" t="e">
        <f t="shared" si="131"/>
        <v>#VALUE!</v>
      </c>
      <c r="AE421" s="24" t="e">
        <f t="shared" si="132"/>
        <v>#VALUE!</v>
      </c>
      <c r="AF421" s="24">
        <v>116.35</v>
      </c>
      <c r="AG421" s="24" t="e">
        <f t="shared" si="133"/>
        <v>#VALUE!</v>
      </c>
      <c r="AH421" s="24" t="e">
        <f t="shared" si="134"/>
        <v>#VALUE!</v>
      </c>
      <c r="AI421" s="25" t="e">
        <f t="shared" si="135"/>
        <v>#VALUE!</v>
      </c>
      <c r="AJ421" s="25" t="e">
        <f t="shared" si="136"/>
        <v>#VALUE!</v>
      </c>
      <c r="AK421" s="25" t="e">
        <f t="shared" si="137"/>
        <v>#VALUE!</v>
      </c>
      <c r="AL421" s="12">
        <v>20.678280000000004</v>
      </c>
      <c r="AM421" s="12">
        <v>0</v>
      </c>
      <c r="AN421" s="26">
        <v>3.2766000000000002</v>
      </c>
      <c r="AO421" s="125">
        <f t="shared" si="138"/>
        <v>4.829390872648047E-2</v>
      </c>
      <c r="AP421" s="126"/>
      <c r="AQ421" s="16">
        <v>0</v>
      </c>
      <c r="AT421" s="28">
        <v>0</v>
      </c>
      <c r="AU421" s="28">
        <v>0</v>
      </c>
      <c r="AW421" s="44" t="e">
        <f t="shared" si="139"/>
        <v>#VALUE!</v>
      </c>
    </row>
    <row r="422" spans="1:49" s="28" customFormat="1" hidden="1" x14ac:dyDescent="0.2">
      <c r="A422" s="16">
        <f>ROW()</f>
        <v>422</v>
      </c>
      <c r="B422" s="16" t="s">
        <v>375</v>
      </c>
      <c r="C422" s="16">
        <v>470</v>
      </c>
      <c r="D422" s="122">
        <v>1.464689041845928</v>
      </c>
      <c r="E422" s="123">
        <v>6.5228183562857464E-2</v>
      </c>
      <c r="F422" s="122">
        <f t="shared" si="120"/>
        <v>1.5299172254087854</v>
      </c>
      <c r="G422" s="122"/>
      <c r="H422" s="101" t="s">
        <v>4</v>
      </c>
      <c r="I422" s="16">
        <v>1</v>
      </c>
      <c r="J422" s="16" t="s">
        <v>216</v>
      </c>
      <c r="K422" s="124">
        <v>42723</v>
      </c>
      <c r="L422" s="16" t="s">
        <v>56</v>
      </c>
      <c r="M422" s="16" t="s">
        <v>171</v>
      </c>
      <c r="N422" s="16" t="s">
        <v>71</v>
      </c>
      <c r="O422" s="16" t="s">
        <v>64</v>
      </c>
      <c r="P422" s="19" t="str">
        <f t="shared" si="121"/>
        <v>CB1RF 15/16</v>
      </c>
      <c r="Q422" s="20">
        <f t="shared" si="122"/>
        <v>152.99172254087853</v>
      </c>
      <c r="R422" s="19">
        <v>122.6</v>
      </c>
      <c r="S422" s="19" t="e">
        <v>#N/A</v>
      </c>
      <c r="T422" s="19" t="e">
        <f t="shared" si="123"/>
        <v>#N/A</v>
      </c>
      <c r="U422" s="22" t="e">
        <f t="shared" si="124"/>
        <v>#N/A</v>
      </c>
      <c r="V422" s="22" t="str">
        <f t="shared" si="125"/>
        <v>NY</v>
      </c>
      <c r="W422" s="22" t="e">
        <f t="shared" si="126"/>
        <v>#VALUE!</v>
      </c>
      <c r="X422" s="19" t="str">
        <f t="shared" si="127"/>
        <v>CB1RF15/16GS.7983</v>
      </c>
      <c r="Y422" s="19" t="str">
        <f t="shared" si="128"/>
        <v>GS.7983</v>
      </c>
      <c r="Z422" s="19" t="e">
        <v>#VALUE!</v>
      </c>
      <c r="AA422" s="19" t="e">
        <f t="shared" si="129"/>
        <v>#VALUE!</v>
      </c>
      <c r="AB422" s="22" t="e">
        <f t="shared" si="130"/>
        <v>#N/A</v>
      </c>
      <c r="AC422" s="19" t="e">
        <v>#VALUE!</v>
      </c>
      <c r="AD422" s="19" t="e">
        <f t="shared" si="131"/>
        <v>#VALUE!</v>
      </c>
      <c r="AE422" s="127" t="e">
        <f t="shared" si="132"/>
        <v>#N/A</v>
      </c>
      <c r="AF422" s="127" t="e">
        <v>#N/A</v>
      </c>
      <c r="AG422" s="127" t="e">
        <f t="shared" si="133"/>
        <v>#N/A</v>
      </c>
      <c r="AH422" s="127" t="e">
        <f t="shared" si="134"/>
        <v>#N/A</v>
      </c>
      <c r="AI422" s="25" t="e">
        <f t="shared" si="135"/>
        <v>#VALUE!</v>
      </c>
      <c r="AJ422" s="25" t="e">
        <f t="shared" si="136"/>
        <v>#VALUE!</v>
      </c>
      <c r="AK422" s="25" t="e">
        <f t="shared" si="137"/>
        <v>#VALUE!</v>
      </c>
      <c r="AL422" s="12">
        <v>27.535000000000004</v>
      </c>
      <c r="AM422" s="12">
        <v>0</v>
      </c>
      <c r="AN422" s="26">
        <v>3.2766000000000002</v>
      </c>
      <c r="AO422" s="125">
        <f t="shared" si="138"/>
        <v>6.430770725532492E-2</v>
      </c>
      <c r="AP422" s="126"/>
      <c r="AQ422" s="16">
        <v>52</v>
      </c>
      <c r="AT422" s="28">
        <v>-2</v>
      </c>
      <c r="AU422" s="28">
        <v>93.495866274397912</v>
      </c>
      <c r="AW422" s="44" t="e">
        <f t="shared" si="139"/>
        <v>#VALUE!</v>
      </c>
    </row>
    <row r="423" spans="1:49" s="28" customFormat="1" hidden="1" x14ac:dyDescent="0.2">
      <c r="A423" s="16">
        <f>ROW()</f>
        <v>423</v>
      </c>
      <c r="B423" s="16" t="s">
        <v>376</v>
      </c>
      <c r="C423" s="16">
        <v>535</v>
      </c>
      <c r="D423" s="122">
        <v>1.0939384988121972</v>
      </c>
      <c r="E423" s="123">
        <v>3.7926392549168263E-2</v>
      </c>
      <c r="F423" s="122">
        <f t="shared" si="120"/>
        <v>1.1318648913613654</v>
      </c>
      <c r="G423" s="122"/>
      <c r="H423" s="101" t="s">
        <v>4</v>
      </c>
      <c r="I423" s="16">
        <v>1</v>
      </c>
      <c r="J423" s="16" t="s">
        <v>170</v>
      </c>
      <c r="K423" s="124">
        <v>42720</v>
      </c>
      <c r="L423" s="16" t="s">
        <v>56</v>
      </c>
      <c r="M423" s="16" t="s">
        <v>171</v>
      </c>
      <c r="N423" s="16" t="s">
        <v>71</v>
      </c>
      <c r="O423" s="16" t="s">
        <v>64</v>
      </c>
      <c r="P423" s="19" t="str">
        <f t="shared" si="121"/>
        <v>CB1RF 15/16</v>
      </c>
      <c r="Q423" s="20">
        <f t="shared" si="122"/>
        <v>113.18648913613654</v>
      </c>
      <c r="R423" s="19">
        <v>122.6</v>
      </c>
      <c r="S423" s="19" t="e">
        <v>#N/A</v>
      </c>
      <c r="T423" s="19" t="e">
        <f t="shared" si="123"/>
        <v>#N/A</v>
      </c>
      <c r="U423" s="22" t="e">
        <f t="shared" si="124"/>
        <v>#N/A</v>
      </c>
      <c r="V423" s="22" t="str">
        <f t="shared" si="125"/>
        <v>NY</v>
      </c>
      <c r="W423" s="22" t="e">
        <f t="shared" si="126"/>
        <v>#VALUE!</v>
      </c>
      <c r="X423" s="19" t="str">
        <f t="shared" si="127"/>
        <v>CB1RF15/16GS.8054</v>
      </c>
      <c r="Y423" s="19" t="str">
        <f t="shared" si="128"/>
        <v>GS.8054</v>
      </c>
      <c r="Z423" s="19" t="e">
        <v>#VALUE!</v>
      </c>
      <c r="AA423" s="19" t="e">
        <f t="shared" si="129"/>
        <v>#VALUE!</v>
      </c>
      <c r="AB423" s="22" t="e">
        <f t="shared" si="130"/>
        <v>#N/A</v>
      </c>
      <c r="AC423" s="23" t="e">
        <v>#VALUE!</v>
      </c>
      <c r="AD423" s="23" t="e">
        <f t="shared" si="131"/>
        <v>#VALUE!</v>
      </c>
      <c r="AE423" s="24" t="e">
        <f t="shared" si="132"/>
        <v>#N/A</v>
      </c>
      <c r="AF423" s="24" t="e">
        <v>#N/A</v>
      </c>
      <c r="AG423" s="24" t="e">
        <f t="shared" si="133"/>
        <v>#N/A</v>
      </c>
      <c r="AH423" s="24" t="e">
        <f t="shared" si="134"/>
        <v>#N/A</v>
      </c>
      <c r="AI423" s="25" t="e">
        <f t="shared" si="135"/>
        <v>#VALUE!</v>
      </c>
      <c r="AJ423" s="25" t="e">
        <f t="shared" si="136"/>
        <v>#VALUE!</v>
      </c>
      <c r="AK423" s="25" t="e">
        <f t="shared" si="137"/>
        <v>#VALUE!</v>
      </c>
      <c r="AL423" s="12">
        <v>16.010000000000002</v>
      </c>
      <c r="AM423" s="12">
        <v>0</v>
      </c>
      <c r="AN423" s="26">
        <v>3.2766000000000002</v>
      </c>
      <c r="AO423" s="125">
        <f t="shared" si="138"/>
        <v>3.7391189146822303E-2</v>
      </c>
      <c r="AP423" s="126"/>
      <c r="AQ423" s="16">
        <v>0</v>
      </c>
      <c r="AT423" s="28">
        <v>0</v>
      </c>
      <c r="AU423" s="28">
        <v>0</v>
      </c>
      <c r="AW423" s="44" t="e">
        <f t="shared" si="139"/>
        <v>#VALUE!</v>
      </c>
    </row>
    <row r="424" spans="1:49" s="28" customFormat="1" hidden="1" x14ac:dyDescent="0.2">
      <c r="A424" s="16">
        <f>ROW()</f>
        <v>424</v>
      </c>
      <c r="B424" s="16" t="s">
        <v>377</v>
      </c>
      <c r="C424" s="16">
        <v>0</v>
      </c>
      <c r="D424" s="122">
        <v>1.0975232218868423</v>
      </c>
      <c r="E424" s="123">
        <v>3.7926392549168263E-2</v>
      </c>
      <c r="F424" s="122">
        <f t="shared" si="120"/>
        <v>1.1354496144360104</v>
      </c>
      <c r="G424" s="122"/>
      <c r="H424" s="101" t="s">
        <v>4</v>
      </c>
      <c r="I424" s="16">
        <v>1</v>
      </c>
      <c r="J424" s="16" t="s">
        <v>170</v>
      </c>
      <c r="K424" s="124">
        <v>42718</v>
      </c>
      <c r="L424" s="16" t="s">
        <v>56</v>
      </c>
      <c r="M424" s="16" t="s">
        <v>171</v>
      </c>
      <c r="N424" s="16" t="s">
        <v>71</v>
      </c>
      <c r="O424" s="16" t="s">
        <v>64</v>
      </c>
      <c r="P424" s="19" t="str">
        <f t="shared" si="121"/>
        <v>CB1RF 15/16</v>
      </c>
      <c r="Q424" s="20">
        <f t="shared" si="122"/>
        <v>113.54496144360104</v>
      </c>
      <c r="R424" s="19">
        <v>122.6</v>
      </c>
      <c r="S424" s="19" t="e">
        <v>#N/A</v>
      </c>
      <c r="T424" s="19" t="e">
        <f t="shared" si="123"/>
        <v>#N/A</v>
      </c>
      <c r="U424" s="22" t="e">
        <f t="shared" si="124"/>
        <v>#N/A</v>
      </c>
      <c r="V424" s="22" t="str">
        <f t="shared" si="125"/>
        <v>NY</v>
      </c>
      <c r="W424" s="22" t="e">
        <f t="shared" si="126"/>
        <v>#VALUE!</v>
      </c>
      <c r="X424" s="19" t="str">
        <f t="shared" si="127"/>
        <v>CB1RF15/16GS.8059</v>
      </c>
      <c r="Y424" s="19" t="str">
        <f t="shared" si="128"/>
        <v>GS.8059</v>
      </c>
      <c r="Z424" s="19" t="e">
        <v>#VALUE!</v>
      </c>
      <c r="AA424" s="19" t="e">
        <f t="shared" si="129"/>
        <v>#VALUE!</v>
      </c>
      <c r="AB424" s="22" t="e">
        <f t="shared" si="130"/>
        <v>#N/A</v>
      </c>
      <c r="AC424" s="23" t="e">
        <v>#VALUE!</v>
      </c>
      <c r="AD424" s="23" t="e">
        <f t="shared" si="131"/>
        <v>#VALUE!</v>
      </c>
      <c r="AE424" s="24" t="e">
        <f t="shared" si="132"/>
        <v>#N/A</v>
      </c>
      <c r="AF424" s="24" t="e">
        <v>#N/A</v>
      </c>
      <c r="AG424" s="24" t="e">
        <f t="shared" si="133"/>
        <v>#N/A</v>
      </c>
      <c r="AH424" s="24" t="e">
        <f t="shared" si="134"/>
        <v>#N/A</v>
      </c>
      <c r="AI424" s="25" t="e">
        <f t="shared" si="135"/>
        <v>#VALUE!</v>
      </c>
      <c r="AJ424" s="25" t="e">
        <f t="shared" si="136"/>
        <v>#VALUE!</v>
      </c>
      <c r="AK424" s="25" t="e">
        <f t="shared" si="137"/>
        <v>#VALUE!</v>
      </c>
      <c r="AL424" s="12">
        <v>16.010000000000002</v>
      </c>
      <c r="AM424" s="12">
        <v>0</v>
      </c>
      <c r="AN424" s="26">
        <v>3.2766000000000002</v>
      </c>
      <c r="AO424" s="125">
        <f t="shared" si="138"/>
        <v>3.7391189146822303E-2</v>
      </c>
      <c r="AP424" s="126"/>
      <c r="AQ424" s="16">
        <v>0</v>
      </c>
      <c r="AT424" s="28">
        <v>0</v>
      </c>
      <c r="AU424" s="28">
        <v>0</v>
      </c>
      <c r="AW424" s="44" t="e">
        <f t="shared" si="139"/>
        <v>#VALUE!</v>
      </c>
    </row>
    <row r="425" spans="1:49" s="28" customFormat="1" hidden="1" x14ac:dyDescent="0.2">
      <c r="A425" s="16">
        <f>ROW()</f>
        <v>425</v>
      </c>
      <c r="B425" s="16" t="s">
        <v>378</v>
      </c>
      <c r="C425" s="16">
        <v>433</v>
      </c>
      <c r="D425" s="122">
        <v>1.0575417679932793</v>
      </c>
      <c r="E425" s="123">
        <v>3.7926392549168263E-2</v>
      </c>
      <c r="F425" s="122">
        <f t="shared" si="120"/>
        <v>1.0954681605424474</v>
      </c>
      <c r="G425" s="122"/>
      <c r="H425" s="101" t="s">
        <v>4</v>
      </c>
      <c r="I425" s="16">
        <v>1</v>
      </c>
      <c r="J425" s="16" t="s">
        <v>170</v>
      </c>
      <c r="K425" s="124">
        <v>42720</v>
      </c>
      <c r="L425" s="16" t="s">
        <v>56</v>
      </c>
      <c r="M425" s="16" t="s">
        <v>171</v>
      </c>
      <c r="N425" s="16" t="s">
        <v>71</v>
      </c>
      <c r="O425" s="16" t="s">
        <v>64</v>
      </c>
      <c r="P425" s="19" t="str">
        <f t="shared" si="121"/>
        <v>CB1RF 15/16</v>
      </c>
      <c r="Q425" s="20">
        <f t="shared" si="122"/>
        <v>109.54681605424474</v>
      </c>
      <c r="R425" s="19">
        <v>122.6</v>
      </c>
      <c r="S425" s="19" t="e">
        <v>#N/A</v>
      </c>
      <c r="T425" s="19" t="e">
        <f t="shared" si="123"/>
        <v>#N/A</v>
      </c>
      <c r="U425" s="22" t="e">
        <f t="shared" si="124"/>
        <v>#N/A</v>
      </c>
      <c r="V425" s="22" t="str">
        <f t="shared" si="125"/>
        <v>NY</v>
      </c>
      <c r="W425" s="22" t="e">
        <f t="shared" si="126"/>
        <v>#VALUE!</v>
      </c>
      <c r="X425" s="19" t="str">
        <f t="shared" si="127"/>
        <v>CB1RF15/16GS.8088</v>
      </c>
      <c r="Y425" s="19" t="str">
        <f t="shared" si="128"/>
        <v>GS.8088</v>
      </c>
      <c r="Z425" s="19" t="e">
        <v>#VALUE!</v>
      </c>
      <c r="AA425" s="19" t="e">
        <f t="shared" si="129"/>
        <v>#VALUE!</v>
      </c>
      <c r="AB425" s="22" t="e">
        <f t="shared" si="130"/>
        <v>#N/A</v>
      </c>
      <c r="AC425" s="23" t="e">
        <v>#VALUE!</v>
      </c>
      <c r="AD425" s="23" t="e">
        <f t="shared" si="131"/>
        <v>#VALUE!</v>
      </c>
      <c r="AE425" s="24" t="e">
        <f t="shared" si="132"/>
        <v>#N/A</v>
      </c>
      <c r="AF425" s="24" t="e">
        <v>#N/A</v>
      </c>
      <c r="AG425" s="24" t="e">
        <f t="shared" si="133"/>
        <v>#N/A</v>
      </c>
      <c r="AH425" s="24" t="e">
        <f t="shared" si="134"/>
        <v>#N/A</v>
      </c>
      <c r="AI425" s="25" t="e">
        <f t="shared" si="135"/>
        <v>#VALUE!</v>
      </c>
      <c r="AJ425" s="25" t="e">
        <f t="shared" si="136"/>
        <v>#VALUE!</v>
      </c>
      <c r="AK425" s="25" t="e">
        <f t="shared" si="137"/>
        <v>#VALUE!</v>
      </c>
      <c r="AL425" s="12">
        <v>16.010000000000002</v>
      </c>
      <c r="AM425" s="12">
        <v>0</v>
      </c>
      <c r="AN425" s="26">
        <v>3.2766000000000002</v>
      </c>
      <c r="AO425" s="125">
        <f t="shared" si="138"/>
        <v>3.7391189146822303E-2</v>
      </c>
      <c r="AP425" s="126"/>
      <c r="AQ425" s="16">
        <v>0</v>
      </c>
      <c r="AT425" s="28">
        <v>0</v>
      </c>
      <c r="AU425" s="28">
        <v>0</v>
      </c>
      <c r="AW425" s="44" t="e">
        <f t="shared" si="139"/>
        <v>#VALUE!</v>
      </c>
    </row>
    <row r="426" spans="1:49" s="28" customFormat="1" hidden="1" x14ac:dyDescent="0.2">
      <c r="A426" s="16">
        <f>ROW()</f>
        <v>426</v>
      </c>
      <c r="B426" s="16" t="s">
        <v>379</v>
      </c>
      <c r="C426" s="16">
        <v>1304</v>
      </c>
      <c r="D426" s="122">
        <v>1.1830851224674932</v>
      </c>
      <c r="E426" s="123">
        <v>5.1041016860067762E-2</v>
      </c>
      <c r="F426" s="122">
        <f t="shared" si="120"/>
        <v>1.2341261393275609</v>
      </c>
      <c r="G426" s="122"/>
      <c r="H426" s="101" t="s">
        <v>4</v>
      </c>
      <c r="I426" s="16">
        <v>1</v>
      </c>
      <c r="J426" s="16" t="s">
        <v>170</v>
      </c>
      <c r="K426" s="124">
        <v>42773</v>
      </c>
      <c r="L426" s="16" t="s">
        <v>56</v>
      </c>
      <c r="M426" s="16" t="s">
        <v>171</v>
      </c>
      <c r="N426" s="16" t="s">
        <v>71</v>
      </c>
      <c r="O426" s="16" t="s">
        <v>64</v>
      </c>
      <c r="P426" s="19" t="str">
        <f t="shared" si="121"/>
        <v>CB1RF 15/16</v>
      </c>
      <c r="Q426" s="20">
        <f t="shared" si="122"/>
        <v>123.41261393275609</v>
      </c>
      <c r="R426" s="19">
        <v>122.6</v>
      </c>
      <c r="S426" s="19" t="e">
        <v>#N/A</v>
      </c>
      <c r="T426" s="19" t="e">
        <f t="shared" si="123"/>
        <v>#N/A</v>
      </c>
      <c r="U426" s="22" t="e">
        <f t="shared" si="124"/>
        <v>#N/A</v>
      </c>
      <c r="V426" s="22" t="str">
        <f t="shared" si="125"/>
        <v>NY</v>
      </c>
      <c r="W426" s="22" t="e">
        <f t="shared" si="126"/>
        <v>#VALUE!</v>
      </c>
      <c r="X426" s="19" t="str">
        <f t="shared" si="127"/>
        <v>CB1RF15/16GS.8250</v>
      </c>
      <c r="Y426" s="19" t="str">
        <f t="shared" si="128"/>
        <v>GS.8250</v>
      </c>
      <c r="Z426" s="19" t="e">
        <v>#VALUE!</v>
      </c>
      <c r="AA426" s="19" t="e">
        <f t="shared" si="129"/>
        <v>#VALUE!</v>
      </c>
      <c r="AB426" s="22" t="e">
        <f t="shared" si="130"/>
        <v>#N/A</v>
      </c>
      <c r="AC426" s="23" t="e">
        <v>#VALUE!</v>
      </c>
      <c r="AD426" s="23" t="e">
        <f t="shared" si="131"/>
        <v>#VALUE!</v>
      </c>
      <c r="AE426" s="24" t="e">
        <f t="shared" si="132"/>
        <v>#N/A</v>
      </c>
      <c r="AF426" s="24" t="e">
        <v>#N/A</v>
      </c>
      <c r="AG426" s="24" t="e">
        <f t="shared" si="133"/>
        <v>#N/A</v>
      </c>
      <c r="AH426" s="24" t="e">
        <f t="shared" si="134"/>
        <v>#N/A</v>
      </c>
      <c r="AI426" s="25" t="e">
        <f t="shared" si="135"/>
        <v>#VALUE!</v>
      </c>
      <c r="AJ426" s="25" t="e">
        <f t="shared" si="136"/>
        <v>#VALUE!</v>
      </c>
      <c r="AK426" s="25" t="e">
        <f t="shared" si="137"/>
        <v>#VALUE!</v>
      </c>
      <c r="AL426" s="12">
        <v>21.546121974830587</v>
      </c>
      <c r="AM426" s="12">
        <v>0</v>
      </c>
      <c r="AN426" s="26">
        <v>3.2766000000000002</v>
      </c>
      <c r="AO426" s="125">
        <f t="shared" si="138"/>
        <v>5.032074466841939E-2</v>
      </c>
      <c r="AP426" s="126"/>
      <c r="AQ426" s="16">
        <v>0</v>
      </c>
      <c r="AT426" s="28">
        <v>0</v>
      </c>
      <c r="AU426" s="28">
        <v>0</v>
      </c>
      <c r="AW426" s="44" t="e">
        <f t="shared" si="139"/>
        <v>#VALUE!</v>
      </c>
    </row>
    <row r="427" spans="1:49" s="28" customFormat="1" hidden="1" x14ac:dyDescent="0.2">
      <c r="A427" s="16">
        <f>ROW()</f>
        <v>427</v>
      </c>
      <c r="B427" s="16" t="s">
        <v>385</v>
      </c>
      <c r="C427" s="16">
        <v>14</v>
      </c>
      <c r="D427" s="122">
        <v>1.2133313640733321</v>
      </c>
      <c r="E427" s="123">
        <v>6.2325305531468589E-2</v>
      </c>
      <c r="F427" s="122">
        <f t="shared" si="120"/>
        <v>1.2756566696048006</v>
      </c>
      <c r="G427" s="122"/>
      <c r="H427" s="101" t="s">
        <v>4</v>
      </c>
      <c r="I427" s="16">
        <v>1</v>
      </c>
      <c r="J427" s="16" t="s">
        <v>192</v>
      </c>
      <c r="K427" s="124">
        <v>42321</v>
      </c>
      <c r="L427" s="16" t="s">
        <v>64</v>
      </c>
      <c r="M427" s="16" t="s">
        <v>61</v>
      </c>
      <c r="N427" s="16" t="s">
        <v>73</v>
      </c>
      <c r="O427" s="16" t="s">
        <v>64</v>
      </c>
      <c r="P427" s="19" t="str">
        <f t="shared" si="121"/>
        <v>CB1 15/16</v>
      </c>
      <c r="Q427" s="20">
        <f t="shared" si="122"/>
        <v>127.56566696048006</v>
      </c>
      <c r="R427" s="19">
        <v>122.6</v>
      </c>
      <c r="S427" s="19">
        <v>-14</v>
      </c>
      <c r="T427" s="19">
        <f t="shared" si="123"/>
        <v>108.6</v>
      </c>
      <c r="U427" s="22" t="e">
        <f t="shared" si="124"/>
        <v>#VALUE!</v>
      </c>
      <c r="V427" s="22" t="str">
        <f t="shared" si="125"/>
        <v>NY</v>
      </c>
      <c r="W427" s="22" t="e">
        <f t="shared" si="126"/>
        <v>#VALUE!</v>
      </c>
      <c r="X427" s="19" t="str">
        <f t="shared" si="127"/>
        <v>CB115/16GS.6725</v>
      </c>
      <c r="Y427" s="19" t="str">
        <f t="shared" si="128"/>
        <v>GS.6725</v>
      </c>
      <c r="Z427" s="19" t="e">
        <v>#VALUE!</v>
      </c>
      <c r="AA427" s="19" t="e">
        <f t="shared" si="129"/>
        <v>#VALUE!</v>
      </c>
      <c r="AB427" s="22" t="e">
        <f t="shared" si="130"/>
        <v>#VALUE!</v>
      </c>
      <c r="AC427" s="23" t="e">
        <v>#VALUE!</v>
      </c>
      <c r="AD427" s="23" t="e">
        <f t="shared" si="131"/>
        <v>#VALUE!</v>
      </c>
      <c r="AE427" s="24" t="e">
        <f t="shared" si="132"/>
        <v>#VALUE!</v>
      </c>
      <c r="AF427" s="24">
        <v>110.35</v>
      </c>
      <c r="AG427" s="24" t="e">
        <f t="shared" si="133"/>
        <v>#VALUE!</v>
      </c>
      <c r="AH427" s="24" t="e">
        <f t="shared" si="134"/>
        <v>#VALUE!</v>
      </c>
      <c r="AI427" s="25" t="e">
        <f t="shared" si="135"/>
        <v>#VALUE!</v>
      </c>
      <c r="AJ427" s="25" t="e">
        <f t="shared" si="136"/>
        <v>#VALUE!</v>
      </c>
      <c r="AK427" s="25" t="e">
        <f t="shared" si="137"/>
        <v>#VALUE!</v>
      </c>
      <c r="AL427" s="12">
        <v>26.309598000000008</v>
      </c>
      <c r="AM427" s="12">
        <v>0</v>
      </c>
      <c r="AN427" s="26">
        <v>3.2766000000000002</v>
      </c>
      <c r="AO427" s="125">
        <f t="shared" si="138"/>
        <v>6.1445793578691919E-2</v>
      </c>
      <c r="AP427" s="126"/>
      <c r="AQ427" s="16">
        <v>0</v>
      </c>
      <c r="AT427" s="28">
        <v>0</v>
      </c>
      <c r="AU427" s="28">
        <v>0</v>
      </c>
      <c r="AW427" s="44" t="e">
        <f t="shared" si="139"/>
        <v>#VALUE!</v>
      </c>
    </row>
    <row r="428" spans="1:49" s="28" customFormat="1" hidden="1" x14ac:dyDescent="0.2">
      <c r="A428" s="16">
        <f>ROW()</f>
        <v>428</v>
      </c>
      <c r="B428" s="16" t="s">
        <v>386</v>
      </c>
      <c r="C428" s="16">
        <v>0</v>
      </c>
      <c r="D428" s="122">
        <v>1.2966376741567076</v>
      </c>
      <c r="E428" s="123">
        <v>7.2252028279177483E-2</v>
      </c>
      <c r="F428" s="122">
        <f t="shared" si="120"/>
        <v>1.368889702435885</v>
      </c>
      <c r="G428" s="122"/>
      <c r="H428" s="101" t="s">
        <v>4</v>
      </c>
      <c r="I428" s="16">
        <v>1</v>
      </c>
      <c r="J428" s="16" t="s">
        <v>225</v>
      </c>
      <c r="K428" s="124">
        <v>42509</v>
      </c>
      <c r="L428" s="16" t="s">
        <v>64</v>
      </c>
      <c r="M428" s="16" t="s">
        <v>61</v>
      </c>
      <c r="N428" s="16" t="s">
        <v>73</v>
      </c>
      <c r="O428" s="16" t="s">
        <v>64</v>
      </c>
      <c r="P428" s="19" t="str">
        <f t="shared" si="121"/>
        <v>CB1 15/16</v>
      </c>
      <c r="Q428" s="20">
        <f t="shared" si="122"/>
        <v>136.88897024358852</v>
      </c>
      <c r="R428" s="19">
        <v>122.6</v>
      </c>
      <c r="S428" s="19">
        <v>-14</v>
      </c>
      <c r="T428" s="19">
        <f t="shared" si="123"/>
        <v>108.6</v>
      </c>
      <c r="U428" s="22" t="e">
        <f t="shared" si="124"/>
        <v>#VALUE!</v>
      </c>
      <c r="V428" s="22" t="str">
        <f t="shared" si="125"/>
        <v>NY</v>
      </c>
      <c r="W428" s="22" t="e">
        <f t="shared" si="126"/>
        <v>#VALUE!</v>
      </c>
      <c r="X428" s="19" t="str">
        <f t="shared" si="127"/>
        <v>CB115/16GS.7500</v>
      </c>
      <c r="Y428" s="19" t="str">
        <f t="shared" si="128"/>
        <v>GS.7500</v>
      </c>
      <c r="Z428" s="19" t="e">
        <v>#VALUE!</v>
      </c>
      <c r="AA428" s="19" t="e">
        <f t="shared" si="129"/>
        <v>#VALUE!</v>
      </c>
      <c r="AB428" s="22" t="e">
        <f t="shared" si="130"/>
        <v>#VALUE!</v>
      </c>
      <c r="AC428" s="23" t="e">
        <v>#VALUE!</v>
      </c>
      <c r="AD428" s="23" t="e">
        <f t="shared" si="131"/>
        <v>#VALUE!</v>
      </c>
      <c r="AE428" s="24" t="e">
        <f t="shared" si="132"/>
        <v>#VALUE!</v>
      </c>
      <c r="AF428" s="24">
        <v>110.35</v>
      </c>
      <c r="AG428" s="24" t="e">
        <f t="shared" si="133"/>
        <v>#VALUE!</v>
      </c>
      <c r="AH428" s="24" t="e">
        <f t="shared" si="134"/>
        <v>#VALUE!</v>
      </c>
      <c r="AI428" s="25" t="e">
        <f t="shared" si="135"/>
        <v>#VALUE!</v>
      </c>
      <c r="AJ428" s="25" t="e">
        <f t="shared" si="136"/>
        <v>#VALUE!</v>
      </c>
      <c r="AK428" s="25" t="e">
        <f t="shared" si="137"/>
        <v>#VALUE!</v>
      </c>
      <c r="AL428" s="12">
        <v>30.500000000000007</v>
      </c>
      <c r="AM428" s="12">
        <v>0</v>
      </c>
      <c r="AN428" s="26">
        <v>3.2766000000000002</v>
      </c>
      <c r="AO428" s="125">
        <f t="shared" si="138"/>
        <v>7.1232434039855061E-2</v>
      </c>
      <c r="AP428" s="126"/>
      <c r="AQ428" s="16">
        <v>0</v>
      </c>
      <c r="AT428" s="28">
        <v>0</v>
      </c>
      <c r="AU428" s="28">
        <v>0</v>
      </c>
      <c r="AW428" s="44" t="e">
        <f t="shared" si="139"/>
        <v>#VALUE!</v>
      </c>
    </row>
    <row r="429" spans="1:49" s="28" customFormat="1" hidden="1" x14ac:dyDescent="0.2">
      <c r="A429" s="16">
        <f>ROW()</f>
        <v>429</v>
      </c>
      <c r="B429" s="16" t="s">
        <v>387</v>
      </c>
      <c r="C429" s="16">
        <v>0</v>
      </c>
      <c r="D429" s="122">
        <v>1.1132485559698806</v>
      </c>
      <c r="E429" s="123">
        <v>5.316248966006145E-2</v>
      </c>
      <c r="F429" s="122">
        <f t="shared" si="120"/>
        <v>1.1664110456299421</v>
      </c>
      <c r="G429" s="122"/>
      <c r="H429" s="101" t="s">
        <v>4</v>
      </c>
      <c r="I429" s="16">
        <v>1</v>
      </c>
      <c r="J429" s="16" t="s">
        <v>225</v>
      </c>
      <c r="K429" s="124">
        <v>42605</v>
      </c>
      <c r="L429" s="16" t="s">
        <v>56</v>
      </c>
      <c r="M429" s="16" t="s">
        <v>171</v>
      </c>
      <c r="N429" s="16" t="s">
        <v>73</v>
      </c>
      <c r="O429" s="16" t="s">
        <v>64</v>
      </c>
      <c r="P429" s="19" t="str">
        <f t="shared" si="121"/>
        <v>CB1 15/16</v>
      </c>
      <c r="Q429" s="20">
        <f t="shared" si="122"/>
        <v>116.64110456299422</v>
      </c>
      <c r="R429" s="19">
        <v>122.6</v>
      </c>
      <c r="S429" s="19" t="e">
        <v>#N/A</v>
      </c>
      <c r="T429" s="19" t="e">
        <f t="shared" si="123"/>
        <v>#N/A</v>
      </c>
      <c r="U429" s="22" t="e">
        <f t="shared" si="124"/>
        <v>#N/A</v>
      </c>
      <c r="V429" s="22" t="str">
        <f t="shared" si="125"/>
        <v>NY</v>
      </c>
      <c r="W429" s="22" t="e">
        <f t="shared" si="126"/>
        <v>#VALUE!</v>
      </c>
      <c r="X429" s="19" t="str">
        <f t="shared" si="127"/>
        <v>CB115/16GS.7714</v>
      </c>
      <c r="Y429" s="19" t="str">
        <f t="shared" si="128"/>
        <v>GS.7714</v>
      </c>
      <c r="Z429" s="19" t="e">
        <v>#VALUE!</v>
      </c>
      <c r="AA429" s="19" t="e">
        <f t="shared" si="129"/>
        <v>#VALUE!</v>
      </c>
      <c r="AB429" s="22" t="e">
        <f t="shared" si="130"/>
        <v>#N/A</v>
      </c>
      <c r="AC429" s="23" t="e">
        <v>#VALUE!</v>
      </c>
      <c r="AD429" s="23" t="e">
        <f t="shared" si="131"/>
        <v>#VALUE!</v>
      </c>
      <c r="AE429" s="24" t="e">
        <f t="shared" si="132"/>
        <v>#N/A</v>
      </c>
      <c r="AF429" s="24" t="e">
        <v>#N/A</v>
      </c>
      <c r="AG429" s="24" t="e">
        <f t="shared" si="133"/>
        <v>#N/A</v>
      </c>
      <c r="AH429" s="24" t="e">
        <f t="shared" si="134"/>
        <v>#N/A</v>
      </c>
      <c r="AI429" s="25" t="e">
        <f t="shared" si="135"/>
        <v>#VALUE!</v>
      </c>
      <c r="AJ429" s="25" t="e">
        <f t="shared" si="136"/>
        <v>#VALUE!</v>
      </c>
      <c r="AK429" s="25" t="e">
        <f t="shared" si="137"/>
        <v>#VALUE!</v>
      </c>
      <c r="AL429" s="12">
        <v>22.44166666666667</v>
      </c>
      <c r="AM429" s="12">
        <v>0</v>
      </c>
      <c r="AN429" s="26">
        <v>3.2766000000000002</v>
      </c>
      <c r="AO429" s="125">
        <f t="shared" si="138"/>
        <v>5.2412280018942527E-2</v>
      </c>
      <c r="AP429" s="126"/>
      <c r="AQ429" s="16">
        <v>0</v>
      </c>
      <c r="AT429" s="28">
        <v>0</v>
      </c>
      <c r="AU429" s="28">
        <v>0</v>
      </c>
      <c r="AW429" s="44" t="e">
        <f t="shared" si="139"/>
        <v>#VALUE!</v>
      </c>
    </row>
    <row r="430" spans="1:49" s="28" customFormat="1" hidden="1" x14ac:dyDescent="0.2">
      <c r="A430" s="16">
        <f>ROW()</f>
        <v>430</v>
      </c>
      <c r="B430" s="16" t="s">
        <v>359</v>
      </c>
      <c r="C430" s="16">
        <v>0</v>
      </c>
      <c r="D430" s="122">
        <v>1.030158530978023</v>
      </c>
      <c r="E430" s="123">
        <v>5.0481663037025316E-2</v>
      </c>
      <c r="F430" s="122">
        <f t="shared" si="120"/>
        <v>1.0806401940150483</v>
      </c>
      <c r="G430" s="122"/>
      <c r="H430" s="101" t="s">
        <v>4</v>
      </c>
      <c r="I430" s="16">
        <v>1</v>
      </c>
      <c r="J430" s="16" t="s">
        <v>225</v>
      </c>
      <c r="K430" s="124">
        <v>42657</v>
      </c>
      <c r="L430" s="16" t="s">
        <v>56</v>
      </c>
      <c r="M430" s="16" t="s">
        <v>171</v>
      </c>
      <c r="N430" s="16" t="s">
        <v>73</v>
      </c>
      <c r="O430" s="16" t="s">
        <v>64</v>
      </c>
      <c r="P430" s="19" t="str">
        <f t="shared" si="121"/>
        <v>CB1 15/16</v>
      </c>
      <c r="Q430" s="20">
        <f t="shared" si="122"/>
        <v>108.06401940150482</v>
      </c>
      <c r="R430" s="19">
        <v>122.6</v>
      </c>
      <c r="S430" s="19" t="e">
        <v>#N/A</v>
      </c>
      <c r="T430" s="19" t="e">
        <f t="shared" si="123"/>
        <v>#N/A</v>
      </c>
      <c r="U430" s="22" t="e">
        <f t="shared" si="124"/>
        <v>#N/A</v>
      </c>
      <c r="V430" s="22" t="str">
        <f t="shared" si="125"/>
        <v>NY</v>
      </c>
      <c r="W430" s="22" t="e">
        <f t="shared" si="126"/>
        <v>#VALUE!</v>
      </c>
      <c r="X430" s="19" t="str">
        <f t="shared" si="127"/>
        <v>CB115/16GS.7724</v>
      </c>
      <c r="Y430" s="19" t="str">
        <f t="shared" si="128"/>
        <v>GS.7724</v>
      </c>
      <c r="Z430" s="19" t="e">
        <v>#VALUE!</v>
      </c>
      <c r="AA430" s="19" t="e">
        <f t="shared" si="129"/>
        <v>#VALUE!</v>
      </c>
      <c r="AB430" s="22" t="e">
        <f t="shared" si="130"/>
        <v>#N/A</v>
      </c>
      <c r="AC430" s="23" t="e">
        <v>#VALUE!</v>
      </c>
      <c r="AD430" s="23" t="e">
        <f t="shared" si="131"/>
        <v>#VALUE!</v>
      </c>
      <c r="AE430" s="24" t="e">
        <f t="shared" si="132"/>
        <v>#N/A</v>
      </c>
      <c r="AF430" s="24" t="e">
        <v>#N/A</v>
      </c>
      <c r="AG430" s="24" t="e">
        <f t="shared" si="133"/>
        <v>#N/A</v>
      </c>
      <c r="AH430" s="24" t="e">
        <f t="shared" si="134"/>
        <v>#N/A</v>
      </c>
      <c r="AI430" s="25" t="e">
        <f t="shared" si="135"/>
        <v>#VALUE!</v>
      </c>
      <c r="AJ430" s="25" t="e">
        <f t="shared" si="136"/>
        <v>#VALUE!</v>
      </c>
      <c r="AK430" s="25" t="e">
        <f t="shared" si="137"/>
        <v>#VALUE!</v>
      </c>
      <c r="AL430" s="12">
        <v>21.310000000000006</v>
      </c>
      <c r="AM430" s="12">
        <v>0</v>
      </c>
      <c r="AN430" s="26">
        <v>3.2766000000000002</v>
      </c>
      <c r="AO430" s="125">
        <f t="shared" si="138"/>
        <v>4.9769284242272512E-2</v>
      </c>
      <c r="AP430" s="126"/>
      <c r="AQ430" s="16">
        <v>0</v>
      </c>
      <c r="AT430" s="28">
        <v>0</v>
      </c>
      <c r="AU430" s="28">
        <v>0</v>
      </c>
      <c r="AW430" s="44" t="e">
        <f t="shared" si="139"/>
        <v>#VALUE!</v>
      </c>
    </row>
    <row r="431" spans="1:49" s="28" customFormat="1" hidden="1" x14ac:dyDescent="0.2">
      <c r="A431" s="16">
        <f>ROW()</f>
        <v>431</v>
      </c>
      <c r="B431" s="16" t="s">
        <v>388</v>
      </c>
      <c r="C431" s="16">
        <v>0</v>
      </c>
      <c r="D431" s="122">
        <v>1.3547080803938878</v>
      </c>
      <c r="E431" s="123">
        <v>5.0943602234220071E-2</v>
      </c>
      <c r="F431" s="122">
        <f t="shared" si="120"/>
        <v>1.4056516826281078</v>
      </c>
      <c r="G431" s="122"/>
      <c r="H431" s="101" t="s">
        <v>4</v>
      </c>
      <c r="I431" s="16">
        <v>1</v>
      </c>
      <c r="J431" s="16" t="s">
        <v>176</v>
      </c>
      <c r="K431" s="124">
        <v>42608</v>
      </c>
      <c r="L431" s="16" t="s">
        <v>56</v>
      </c>
      <c r="M431" s="16" t="s">
        <v>171</v>
      </c>
      <c r="N431" s="16" t="s">
        <v>73</v>
      </c>
      <c r="O431" s="16" t="s">
        <v>64</v>
      </c>
      <c r="P431" s="19" t="str">
        <f t="shared" si="121"/>
        <v>CB1 15/16</v>
      </c>
      <c r="Q431" s="20">
        <f t="shared" si="122"/>
        <v>140.56516826281077</v>
      </c>
      <c r="R431" s="19">
        <v>122.6</v>
      </c>
      <c r="S431" s="19" t="e">
        <v>#N/A</v>
      </c>
      <c r="T431" s="19" t="e">
        <f t="shared" si="123"/>
        <v>#N/A</v>
      </c>
      <c r="U431" s="22" t="e">
        <f t="shared" si="124"/>
        <v>#N/A</v>
      </c>
      <c r="V431" s="22" t="str">
        <f t="shared" si="125"/>
        <v>NY</v>
      </c>
      <c r="W431" s="22" t="e">
        <f t="shared" si="126"/>
        <v>#VALUE!</v>
      </c>
      <c r="X431" s="19" t="str">
        <f t="shared" si="127"/>
        <v>CB115/16GS.7734</v>
      </c>
      <c r="Y431" s="19" t="str">
        <f t="shared" si="128"/>
        <v>GS.7734</v>
      </c>
      <c r="Z431" s="19" t="e">
        <v>#VALUE!</v>
      </c>
      <c r="AA431" s="19" t="e">
        <f t="shared" si="129"/>
        <v>#VALUE!</v>
      </c>
      <c r="AB431" s="22" t="e">
        <f t="shared" si="130"/>
        <v>#N/A</v>
      </c>
      <c r="AC431" s="23" t="e">
        <v>#VALUE!</v>
      </c>
      <c r="AD431" s="23" t="e">
        <f t="shared" si="131"/>
        <v>#VALUE!</v>
      </c>
      <c r="AE431" s="24" t="e">
        <f t="shared" si="132"/>
        <v>#N/A</v>
      </c>
      <c r="AF431" s="24" t="e">
        <v>#N/A</v>
      </c>
      <c r="AG431" s="24" t="e">
        <f t="shared" si="133"/>
        <v>#N/A</v>
      </c>
      <c r="AH431" s="24" t="e">
        <f t="shared" si="134"/>
        <v>#N/A</v>
      </c>
      <c r="AI431" s="25" t="e">
        <f t="shared" si="135"/>
        <v>#VALUE!</v>
      </c>
      <c r="AJ431" s="25" t="e">
        <f t="shared" si="136"/>
        <v>#VALUE!</v>
      </c>
      <c r="AK431" s="25" t="e">
        <f t="shared" si="137"/>
        <v>#VALUE!</v>
      </c>
      <c r="AL431" s="12">
        <v>21.505000000000003</v>
      </c>
      <c r="AM431" s="12">
        <v>0</v>
      </c>
      <c r="AN431" s="26">
        <v>3.2766000000000002</v>
      </c>
      <c r="AO431" s="125">
        <f t="shared" si="138"/>
        <v>5.0224704722199462E-2</v>
      </c>
      <c r="AP431" s="126"/>
      <c r="AQ431" s="16">
        <v>0</v>
      </c>
      <c r="AT431" s="28">
        <v>0</v>
      </c>
      <c r="AU431" s="28">
        <v>0</v>
      </c>
      <c r="AW431" s="44" t="e">
        <f t="shared" si="139"/>
        <v>#VALUE!</v>
      </c>
    </row>
    <row r="432" spans="1:49" s="28" customFormat="1" hidden="1" x14ac:dyDescent="0.2">
      <c r="A432" s="16">
        <f>ROW()</f>
        <v>432</v>
      </c>
      <c r="B432" s="16" t="s">
        <v>360</v>
      </c>
      <c r="C432" s="16">
        <v>0</v>
      </c>
      <c r="D432" s="122">
        <v>1.5362416369424345</v>
      </c>
      <c r="E432" s="123">
        <v>6.4025418799998415E-2</v>
      </c>
      <c r="F432" s="122">
        <f t="shared" si="120"/>
        <v>1.600267055742433</v>
      </c>
      <c r="G432" s="122"/>
      <c r="H432" s="101" t="s">
        <v>4</v>
      </c>
      <c r="I432" s="16">
        <v>1</v>
      </c>
      <c r="J432" s="16" t="s">
        <v>225</v>
      </c>
      <c r="K432" s="124">
        <v>42850</v>
      </c>
      <c r="L432" s="16" t="s">
        <v>56</v>
      </c>
      <c r="M432" s="16" t="s">
        <v>171</v>
      </c>
      <c r="N432" s="16" t="s">
        <v>73</v>
      </c>
      <c r="O432" s="16" t="s">
        <v>64</v>
      </c>
      <c r="P432" s="19" t="str">
        <f t="shared" si="121"/>
        <v>CB1 15/16</v>
      </c>
      <c r="Q432" s="20">
        <f t="shared" si="122"/>
        <v>160.02670557424329</v>
      </c>
      <c r="R432" s="19">
        <v>122.6</v>
      </c>
      <c r="S432" s="19" t="e">
        <v>#N/A</v>
      </c>
      <c r="T432" s="19" t="e">
        <f t="shared" si="123"/>
        <v>#N/A</v>
      </c>
      <c r="U432" s="22" t="e">
        <f t="shared" si="124"/>
        <v>#N/A</v>
      </c>
      <c r="V432" s="22" t="str">
        <f t="shared" si="125"/>
        <v>NY</v>
      </c>
      <c r="W432" s="22" t="e">
        <f t="shared" si="126"/>
        <v>#VALUE!</v>
      </c>
      <c r="X432" s="19" t="str">
        <f t="shared" si="127"/>
        <v>CB115/16GS.7777</v>
      </c>
      <c r="Y432" s="19" t="str">
        <f t="shared" si="128"/>
        <v>GS.7777</v>
      </c>
      <c r="Z432" s="19" t="e">
        <v>#VALUE!</v>
      </c>
      <c r="AA432" s="19" t="e">
        <f t="shared" si="129"/>
        <v>#VALUE!</v>
      </c>
      <c r="AB432" s="22" t="e">
        <f t="shared" si="130"/>
        <v>#N/A</v>
      </c>
      <c r="AC432" s="23" t="e">
        <v>#VALUE!</v>
      </c>
      <c r="AD432" s="23" t="e">
        <f t="shared" si="131"/>
        <v>#VALUE!</v>
      </c>
      <c r="AE432" s="24" t="e">
        <f t="shared" si="132"/>
        <v>#N/A</v>
      </c>
      <c r="AF432" s="24" t="e">
        <v>#N/A</v>
      </c>
      <c r="AG432" s="24" t="e">
        <f t="shared" si="133"/>
        <v>#N/A</v>
      </c>
      <c r="AH432" s="24" t="e">
        <f t="shared" si="134"/>
        <v>#N/A</v>
      </c>
      <c r="AI432" s="25" t="e">
        <f t="shared" si="135"/>
        <v>#VALUE!</v>
      </c>
      <c r="AJ432" s="25" t="e">
        <f t="shared" si="136"/>
        <v>#VALUE!</v>
      </c>
      <c r="AK432" s="25" t="e">
        <f t="shared" si="137"/>
        <v>#VALUE!</v>
      </c>
      <c r="AL432" s="12">
        <v>27.027272727272734</v>
      </c>
      <c r="AM432" s="12">
        <v>0</v>
      </c>
      <c r="AN432" s="26">
        <v>3.2766000000000002</v>
      </c>
      <c r="AO432" s="125">
        <f t="shared" si="138"/>
        <v>6.3121915469594378E-2</v>
      </c>
      <c r="AP432" s="126"/>
      <c r="AQ432" s="16">
        <v>0</v>
      </c>
      <c r="AT432" s="28">
        <v>0</v>
      </c>
      <c r="AU432" s="28">
        <v>0</v>
      </c>
      <c r="AW432" s="44" t="e">
        <f t="shared" si="139"/>
        <v>#VALUE!</v>
      </c>
    </row>
    <row r="433" spans="1:49" s="28" customFormat="1" hidden="1" x14ac:dyDescent="0.2">
      <c r="A433" s="16">
        <f>ROW()</f>
        <v>433</v>
      </c>
      <c r="B433" s="16" t="s">
        <v>361</v>
      </c>
      <c r="C433" s="16">
        <v>413</v>
      </c>
      <c r="D433" s="122">
        <v>1.4000400832980355</v>
      </c>
      <c r="E433" s="123">
        <v>6.5518376135454151E-2</v>
      </c>
      <c r="F433" s="122">
        <f t="shared" si="120"/>
        <v>1.4655584594334896</v>
      </c>
      <c r="G433" s="122"/>
      <c r="H433" s="101" t="s">
        <v>4</v>
      </c>
      <c r="I433" s="16">
        <v>1</v>
      </c>
      <c r="J433" s="16" t="s">
        <v>225</v>
      </c>
      <c r="K433" s="124">
        <v>42857</v>
      </c>
      <c r="L433" s="16" t="s">
        <v>56</v>
      </c>
      <c r="M433" s="16" t="s">
        <v>171</v>
      </c>
      <c r="N433" s="16" t="s">
        <v>73</v>
      </c>
      <c r="O433" s="16" t="s">
        <v>64</v>
      </c>
      <c r="P433" s="19" t="str">
        <f t="shared" si="121"/>
        <v>CB1 15/16</v>
      </c>
      <c r="Q433" s="20">
        <f t="shared" si="122"/>
        <v>146.55584594334897</v>
      </c>
      <c r="R433" s="19">
        <v>122.6</v>
      </c>
      <c r="S433" s="19" t="e">
        <v>#N/A</v>
      </c>
      <c r="T433" s="19" t="e">
        <f t="shared" si="123"/>
        <v>#N/A</v>
      </c>
      <c r="U433" s="22" t="e">
        <f t="shared" si="124"/>
        <v>#N/A</v>
      </c>
      <c r="V433" s="22" t="str">
        <f t="shared" si="125"/>
        <v>NY</v>
      </c>
      <c r="W433" s="22" t="e">
        <f t="shared" si="126"/>
        <v>#VALUE!</v>
      </c>
      <c r="X433" s="19" t="str">
        <f t="shared" si="127"/>
        <v>CB115/16GS.7789</v>
      </c>
      <c r="Y433" s="19" t="str">
        <f t="shared" si="128"/>
        <v>GS.7789</v>
      </c>
      <c r="Z433" s="19" t="e">
        <v>#VALUE!</v>
      </c>
      <c r="AA433" s="19" t="e">
        <f t="shared" si="129"/>
        <v>#VALUE!</v>
      </c>
      <c r="AB433" s="22" t="e">
        <f t="shared" si="130"/>
        <v>#N/A</v>
      </c>
      <c r="AC433" s="23" t="e">
        <v>#VALUE!</v>
      </c>
      <c r="AD433" s="23" t="e">
        <f t="shared" si="131"/>
        <v>#VALUE!</v>
      </c>
      <c r="AE433" s="24" t="e">
        <f t="shared" si="132"/>
        <v>#N/A</v>
      </c>
      <c r="AF433" s="24" t="e">
        <v>#N/A</v>
      </c>
      <c r="AG433" s="24" t="e">
        <f t="shared" si="133"/>
        <v>#N/A</v>
      </c>
      <c r="AH433" s="24" t="e">
        <f t="shared" si="134"/>
        <v>#N/A</v>
      </c>
      <c r="AI433" s="25" t="e">
        <f t="shared" si="135"/>
        <v>#VALUE!</v>
      </c>
      <c r="AJ433" s="25" t="e">
        <f t="shared" si="136"/>
        <v>#VALUE!</v>
      </c>
      <c r="AK433" s="25" t="e">
        <f t="shared" si="137"/>
        <v>#VALUE!</v>
      </c>
      <c r="AL433" s="12">
        <v>27.65750000000001</v>
      </c>
      <c r="AM433" s="12">
        <v>0</v>
      </c>
      <c r="AN433" s="26">
        <v>3.2766000000000002</v>
      </c>
      <c r="AO433" s="125">
        <f t="shared" si="138"/>
        <v>6.4593804736304661E-2</v>
      </c>
      <c r="AP433" s="126"/>
      <c r="AQ433" s="16">
        <v>0</v>
      </c>
      <c r="AT433" s="28">
        <v>0</v>
      </c>
      <c r="AU433" s="28">
        <v>0</v>
      </c>
      <c r="AW433" s="44" t="e">
        <f t="shared" si="139"/>
        <v>#VALUE!</v>
      </c>
    </row>
    <row r="434" spans="1:49" s="28" customFormat="1" hidden="1" x14ac:dyDescent="0.2">
      <c r="A434" s="16">
        <f>ROW()</f>
        <v>434</v>
      </c>
      <c r="B434" s="16" t="s">
        <v>389</v>
      </c>
      <c r="C434" s="16">
        <v>0</v>
      </c>
      <c r="D434" s="122">
        <v>1.3781240300312956</v>
      </c>
      <c r="E434" s="123">
        <v>6.0707496547575589E-2</v>
      </c>
      <c r="F434" s="122">
        <f t="shared" si="120"/>
        <v>1.4388315265788711</v>
      </c>
      <c r="G434" s="122"/>
      <c r="H434" s="101" t="s">
        <v>4</v>
      </c>
      <c r="I434" s="16">
        <v>1</v>
      </c>
      <c r="J434" s="16" t="s">
        <v>176</v>
      </c>
      <c r="K434" s="124">
        <v>42642</v>
      </c>
      <c r="L434" s="16" t="s">
        <v>56</v>
      </c>
      <c r="M434" s="16" t="s">
        <v>171</v>
      </c>
      <c r="N434" s="16" t="s">
        <v>73</v>
      </c>
      <c r="O434" s="16" t="s">
        <v>64</v>
      </c>
      <c r="P434" s="19" t="str">
        <f t="shared" si="121"/>
        <v>CB1 15/16</v>
      </c>
      <c r="Q434" s="20">
        <f t="shared" si="122"/>
        <v>143.88315265788711</v>
      </c>
      <c r="R434" s="19">
        <v>122.6</v>
      </c>
      <c r="S434" s="19" t="e">
        <v>#N/A</v>
      </c>
      <c r="T434" s="19" t="e">
        <f t="shared" si="123"/>
        <v>#N/A</v>
      </c>
      <c r="U434" s="22" t="e">
        <f t="shared" si="124"/>
        <v>#N/A</v>
      </c>
      <c r="V434" s="22" t="str">
        <f t="shared" si="125"/>
        <v>NY</v>
      </c>
      <c r="W434" s="22" t="e">
        <f t="shared" si="126"/>
        <v>#VALUE!</v>
      </c>
      <c r="X434" s="19" t="str">
        <f t="shared" si="127"/>
        <v>CB115/16GS.7792</v>
      </c>
      <c r="Y434" s="19" t="str">
        <f t="shared" si="128"/>
        <v>GS.7792</v>
      </c>
      <c r="Z434" s="19" t="e">
        <v>#VALUE!</v>
      </c>
      <c r="AA434" s="19" t="e">
        <f t="shared" si="129"/>
        <v>#VALUE!</v>
      </c>
      <c r="AB434" s="22" t="e">
        <f t="shared" si="130"/>
        <v>#N/A</v>
      </c>
      <c r="AC434" s="23" t="e">
        <v>#VALUE!</v>
      </c>
      <c r="AD434" s="23" t="e">
        <f t="shared" si="131"/>
        <v>#VALUE!</v>
      </c>
      <c r="AE434" s="24" t="e">
        <f t="shared" si="132"/>
        <v>#N/A</v>
      </c>
      <c r="AF434" s="24" t="e">
        <v>#N/A</v>
      </c>
      <c r="AG434" s="24" t="e">
        <f t="shared" si="133"/>
        <v>#N/A</v>
      </c>
      <c r="AH434" s="24" t="e">
        <f t="shared" si="134"/>
        <v>#N/A</v>
      </c>
      <c r="AI434" s="25" t="e">
        <f t="shared" si="135"/>
        <v>#VALUE!</v>
      </c>
      <c r="AJ434" s="25" t="e">
        <f t="shared" si="136"/>
        <v>#VALUE!</v>
      </c>
      <c r="AK434" s="25" t="e">
        <f t="shared" si="137"/>
        <v>#VALUE!</v>
      </c>
      <c r="AL434" s="12">
        <v>25.626666666666672</v>
      </c>
      <c r="AM434" s="12">
        <v>0</v>
      </c>
      <c r="AN434" s="26">
        <v>3.2766000000000002</v>
      </c>
      <c r="AO434" s="125">
        <f t="shared" si="138"/>
        <v>5.985081452441595E-2</v>
      </c>
      <c r="AP434" s="126"/>
      <c r="AQ434" s="16">
        <v>0</v>
      </c>
      <c r="AT434" s="28">
        <v>0</v>
      </c>
      <c r="AU434" s="28">
        <v>0</v>
      </c>
      <c r="AW434" s="44" t="e">
        <f t="shared" si="139"/>
        <v>#VALUE!</v>
      </c>
    </row>
    <row r="435" spans="1:49" s="28" customFormat="1" hidden="1" x14ac:dyDescent="0.2">
      <c r="A435" s="16">
        <f>ROW()</f>
        <v>435</v>
      </c>
      <c r="B435" s="16" t="s">
        <v>390</v>
      </c>
      <c r="C435" s="16">
        <v>0</v>
      </c>
      <c r="D435" s="122">
        <v>1.4862998880284659</v>
      </c>
      <c r="E435" s="123">
        <v>5.3661344511049119E-2</v>
      </c>
      <c r="F435" s="122">
        <f t="shared" si="120"/>
        <v>1.5399612325395151</v>
      </c>
      <c r="G435" s="122"/>
      <c r="H435" s="101" t="s">
        <v>4</v>
      </c>
      <c r="I435" s="16">
        <v>1</v>
      </c>
      <c r="J435" s="16" t="s">
        <v>170</v>
      </c>
      <c r="K435" s="124">
        <v>42713</v>
      </c>
      <c r="L435" s="16" t="s">
        <v>56</v>
      </c>
      <c r="M435" s="16" t="s">
        <v>171</v>
      </c>
      <c r="N435" s="16" t="s">
        <v>73</v>
      </c>
      <c r="O435" s="16" t="s">
        <v>64</v>
      </c>
      <c r="P435" s="19" t="str">
        <f t="shared" si="121"/>
        <v>CB1 15/16</v>
      </c>
      <c r="Q435" s="20">
        <f t="shared" si="122"/>
        <v>153.99612325395151</v>
      </c>
      <c r="R435" s="19">
        <v>122.6</v>
      </c>
      <c r="S435" s="19" t="e">
        <v>#N/A</v>
      </c>
      <c r="T435" s="19" t="e">
        <f t="shared" si="123"/>
        <v>#N/A</v>
      </c>
      <c r="U435" s="22" t="e">
        <f t="shared" si="124"/>
        <v>#N/A</v>
      </c>
      <c r="V435" s="22" t="str">
        <f t="shared" si="125"/>
        <v>NY</v>
      </c>
      <c r="W435" s="22" t="e">
        <f t="shared" si="126"/>
        <v>#VALUE!</v>
      </c>
      <c r="X435" s="19" t="str">
        <f t="shared" si="127"/>
        <v>CB115/16GS.7808</v>
      </c>
      <c r="Y435" s="19" t="str">
        <f t="shared" si="128"/>
        <v>GS.7808</v>
      </c>
      <c r="Z435" s="19" t="e">
        <v>#VALUE!</v>
      </c>
      <c r="AA435" s="19" t="e">
        <f t="shared" si="129"/>
        <v>#VALUE!</v>
      </c>
      <c r="AB435" s="22" t="e">
        <f t="shared" si="130"/>
        <v>#N/A</v>
      </c>
      <c r="AC435" s="23" t="e">
        <v>#VALUE!</v>
      </c>
      <c r="AD435" s="23" t="e">
        <f t="shared" si="131"/>
        <v>#VALUE!</v>
      </c>
      <c r="AE435" s="24" t="e">
        <f t="shared" si="132"/>
        <v>#N/A</v>
      </c>
      <c r="AF435" s="24" t="e">
        <v>#N/A</v>
      </c>
      <c r="AG435" s="24" t="e">
        <f t="shared" si="133"/>
        <v>#N/A</v>
      </c>
      <c r="AH435" s="24" t="e">
        <f t="shared" si="134"/>
        <v>#N/A</v>
      </c>
      <c r="AI435" s="25" t="e">
        <f t="shared" si="135"/>
        <v>#VALUE!</v>
      </c>
      <c r="AJ435" s="25" t="e">
        <f t="shared" si="136"/>
        <v>#VALUE!</v>
      </c>
      <c r="AK435" s="25" t="e">
        <f t="shared" si="137"/>
        <v>#VALUE!</v>
      </c>
      <c r="AL435" s="12">
        <v>22.652250000000002</v>
      </c>
      <c r="AM435" s="12">
        <v>0</v>
      </c>
      <c r="AN435" s="26">
        <v>3.2766000000000002</v>
      </c>
      <c r="AO435" s="125">
        <f t="shared" si="138"/>
        <v>5.2904095212436296E-2</v>
      </c>
      <c r="AP435" s="126"/>
      <c r="AQ435" s="16">
        <v>0</v>
      </c>
      <c r="AT435" s="28">
        <v>0</v>
      </c>
      <c r="AU435" s="28">
        <v>0</v>
      </c>
      <c r="AW435" s="44" t="e">
        <f t="shared" si="139"/>
        <v>#VALUE!</v>
      </c>
    </row>
    <row r="436" spans="1:49" s="28" customFormat="1" hidden="1" x14ac:dyDescent="0.2">
      <c r="A436" s="16">
        <f>ROW()</f>
        <v>436</v>
      </c>
      <c r="B436" s="16" t="s">
        <v>391</v>
      </c>
      <c r="C436" s="16">
        <v>0</v>
      </c>
      <c r="D436" s="122">
        <v>1.415039919337695</v>
      </c>
      <c r="E436" s="123">
        <v>5.2626073086473629E-2</v>
      </c>
      <c r="F436" s="122">
        <f t="shared" si="120"/>
        <v>1.4676659924241686</v>
      </c>
      <c r="G436" s="122"/>
      <c r="H436" s="101" t="s">
        <v>4</v>
      </c>
      <c r="I436" s="16">
        <v>1</v>
      </c>
      <c r="J436" s="16" t="s">
        <v>176</v>
      </c>
      <c r="K436" s="124">
        <v>42720</v>
      </c>
      <c r="L436" s="16" t="s">
        <v>56</v>
      </c>
      <c r="M436" s="16" t="s">
        <v>171</v>
      </c>
      <c r="N436" s="16" t="s">
        <v>73</v>
      </c>
      <c r="O436" s="16" t="s">
        <v>64</v>
      </c>
      <c r="P436" s="19" t="str">
        <f t="shared" si="121"/>
        <v>CB1 15/16</v>
      </c>
      <c r="Q436" s="20">
        <f t="shared" si="122"/>
        <v>146.76659924241687</v>
      </c>
      <c r="R436" s="19">
        <v>122.6</v>
      </c>
      <c r="S436" s="19" t="e">
        <v>#N/A</v>
      </c>
      <c r="T436" s="19" t="e">
        <f t="shared" si="123"/>
        <v>#N/A</v>
      </c>
      <c r="U436" s="22" t="e">
        <f t="shared" si="124"/>
        <v>#N/A</v>
      </c>
      <c r="V436" s="22" t="str">
        <f t="shared" si="125"/>
        <v>NY</v>
      </c>
      <c r="W436" s="22" t="e">
        <f t="shared" si="126"/>
        <v>#VALUE!</v>
      </c>
      <c r="X436" s="19" t="str">
        <f t="shared" si="127"/>
        <v>CB115/16GS.7864</v>
      </c>
      <c r="Y436" s="19" t="str">
        <f t="shared" si="128"/>
        <v>GS.7864</v>
      </c>
      <c r="Z436" s="19" t="e">
        <v>#VALUE!</v>
      </c>
      <c r="AA436" s="19" t="e">
        <f t="shared" si="129"/>
        <v>#VALUE!</v>
      </c>
      <c r="AB436" s="22" t="e">
        <f t="shared" si="130"/>
        <v>#N/A</v>
      </c>
      <c r="AC436" s="23" t="e">
        <v>#VALUE!</v>
      </c>
      <c r="AD436" s="23" t="e">
        <f t="shared" si="131"/>
        <v>#VALUE!</v>
      </c>
      <c r="AE436" s="24" t="e">
        <f t="shared" si="132"/>
        <v>#N/A</v>
      </c>
      <c r="AF436" s="24" t="e">
        <v>#N/A</v>
      </c>
      <c r="AG436" s="24" t="e">
        <f t="shared" si="133"/>
        <v>#N/A</v>
      </c>
      <c r="AH436" s="24" t="e">
        <f t="shared" si="134"/>
        <v>#N/A</v>
      </c>
      <c r="AI436" s="25" t="e">
        <f t="shared" si="135"/>
        <v>#VALUE!</v>
      </c>
      <c r="AJ436" s="25" t="e">
        <f t="shared" si="136"/>
        <v>#VALUE!</v>
      </c>
      <c r="AK436" s="25" t="e">
        <f t="shared" si="137"/>
        <v>#VALUE!</v>
      </c>
      <c r="AL436" s="12">
        <v>22.215227272727276</v>
      </c>
      <c r="AM436" s="12">
        <v>0</v>
      </c>
      <c r="AN436" s="26">
        <v>3.2766000000000002</v>
      </c>
      <c r="AO436" s="125">
        <f t="shared" si="138"/>
        <v>5.18834331601618E-2</v>
      </c>
      <c r="AP436" s="126"/>
      <c r="AQ436" s="16">
        <v>0</v>
      </c>
      <c r="AT436" s="28">
        <v>0</v>
      </c>
      <c r="AU436" s="28">
        <v>0</v>
      </c>
      <c r="AW436" s="44" t="e">
        <f t="shared" si="139"/>
        <v>#VALUE!</v>
      </c>
    </row>
    <row r="437" spans="1:49" s="28" customFormat="1" hidden="1" x14ac:dyDescent="0.2">
      <c r="A437" s="16">
        <f>ROW()</f>
        <v>437</v>
      </c>
      <c r="B437" s="16" t="s">
        <v>392</v>
      </c>
      <c r="C437" s="16">
        <v>0</v>
      </c>
      <c r="D437" s="122">
        <v>1.3283497127305715</v>
      </c>
      <c r="E437" s="123">
        <v>5.2016371687642261E-2</v>
      </c>
      <c r="F437" s="122">
        <f t="shared" si="120"/>
        <v>1.3803660844182137</v>
      </c>
      <c r="G437" s="122"/>
      <c r="H437" s="101" t="s">
        <v>4</v>
      </c>
      <c r="I437" s="16">
        <v>1</v>
      </c>
      <c r="J437" s="16" t="s">
        <v>176</v>
      </c>
      <c r="K437" s="124">
        <v>42773</v>
      </c>
      <c r="L437" s="16" t="s">
        <v>56</v>
      </c>
      <c r="M437" s="16" t="s">
        <v>171</v>
      </c>
      <c r="N437" s="16" t="s">
        <v>73</v>
      </c>
      <c r="O437" s="16" t="s">
        <v>64</v>
      </c>
      <c r="P437" s="19" t="str">
        <f t="shared" si="121"/>
        <v>CB1 15/16</v>
      </c>
      <c r="Q437" s="20">
        <f t="shared" si="122"/>
        <v>138.03660844182139</v>
      </c>
      <c r="R437" s="19">
        <v>122.6</v>
      </c>
      <c r="S437" s="19" t="e">
        <v>#N/A</v>
      </c>
      <c r="T437" s="19" t="e">
        <f t="shared" si="123"/>
        <v>#N/A</v>
      </c>
      <c r="U437" s="22" t="e">
        <f t="shared" si="124"/>
        <v>#N/A</v>
      </c>
      <c r="V437" s="22" t="str">
        <f t="shared" si="125"/>
        <v>NY</v>
      </c>
      <c r="W437" s="22" t="e">
        <f t="shared" si="126"/>
        <v>#VALUE!</v>
      </c>
      <c r="X437" s="19" t="str">
        <f t="shared" si="127"/>
        <v>CB115/16GS.7881</v>
      </c>
      <c r="Y437" s="19" t="str">
        <f t="shared" si="128"/>
        <v>GS.7881</v>
      </c>
      <c r="Z437" s="19" t="e">
        <v>#VALUE!</v>
      </c>
      <c r="AA437" s="19" t="e">
        <f t="shared" si="129"/>
        <v>#VALUE!</v>
      </c>
      <c r="AB437" s="22" t="e">
        <f t="shared" si="130"/>
        <v>#N/A</v>
      </c>
      <c r="AC437" s="23" t="e">
        <v>#VALUE!</v>
      </c>
      <c r="AD437" s="23" t="e">
        <f t="shared" si="131"/>
        <v>#VALUE!</v>
      </c>
      <c r="AE437" s="24" t="e">
        <f t="shared" si="132"/>
        <v>#N/A</v>
      </c>
      <c r="AF437" s="24" t="e">
        <v>#N/A</v>
      </c>
      <c r="AG437" s="24" t="e">
        <f t="shared" si="133"/>
        <v>#N/A</v>
      </c>
      <c r="AH437" s="24" t="e">
        <f t="shared" si="134"/>
        <v>#N/A</v>
      </c>
      <c r="AI437" s="25" t="e">
        <f t="shared" si="135"/>
        <v>#VALUE!</v>
      </c>
      <c r="AJ437" s="25" t="e">
        <f t="shared" si="136"/>
        <v>#VALUE!</v>
      </c>
      <c r="AK437" s="25" t="e">
        <f t="shared" si="137"/>
        <v>#VALUE!</v>
      </c>
      <c r="AL437" s="12">
        <v>21.9578519006131</v>
      </c>
      <c r="AM437" s="12">
        <v>0</v>
      </c>
      <c r="AN437" s="26">
        <v>3.2766000000000002</v>
      </c>
      <c r="AO437" s="125">
        <f t="shared" si="138"/>
        <v>5.1282335644830458E-2</v>
      </c>
      <c r="AP437" s="126"/>
      <c r="AQ437" s="16">
        <v>0</v>
      </c>
      <c r="AT437" s="28">
        <v>0</v>
      </c>
      <c r="AU437" s="28">
        <v>0</v>
      </c>
      <c r="AW437" s="44" t="e">
        <f t="shared" si="139"/>
        <v>#VALUE!</v>
      </c>
    </row>
    <row r="438" spans="1:49" s="28" customFormat="1" hidden="1" x14ac:dyDescent="0.2">
      <c r="A438" s="16">
        <f>ROW()</f>
        <v>438</v>
      </c>
      <c r="B438" s="16" t="s">
        <v>393</v>
      </c>
      <c r="C438" s="16">
        <v>0</v>
      </c>
      <c r="D438" s="122">
        <v>1.3338122737428451</v>
      </c>
      <c r="E438" s="123">
        <v>5.1687555593316351E-2</v>
      </c>
      <c r="F438" s="122">
        <f t="shared" si="120"/>
        <v>1.3854998293361613</v>
      </c>
      <c r="G438" s="122"/>
      <c r="H438" s="101" t="s">
        <v>4</v>
      </c>
      <c r="I438" s="16">
        <v>1</v>
      </c>
      <c r="J438" s="16" t="s">
        <v>176</v>
      </c>
      <c r="K438" s="124">
        <v>42664</v>
      </c>
      <c r="L438" s="16" t="s">
        <v>56</v>
      </c>
      <c r="M438" s="16" t="s">
        <v>171</v>
      </c>
      <c r="N438" s="16" t="s">
        <v>73</v>
      </c>
      <c r="O438" s="16" t="s">
        <v>64</v>
      </c>
      <c r="P438" s="19" t="str">
        <f t="shared" si="121"/>
        <v>CB1 15/16</v>
      </c>
      <c r="Q438" s="20">
        <f t="shared" si="122"/>
        <v>138.54998293361612</v>
      </c>
      <c r="R438" s="19">
        <v>122.6</v>
      </c>
      <c r="S438" s="19" t="e">
        <v>#N/A</v>
      </c>
      <c r="T438" s="19" t="e">
        <f t="shared" si="123"/>
        <v>#N/A</v>
      </c>
      <c r="U438" s="22" t="e">
        <f t="shared" si="124"/>
        <v>#N/A</v>
      </c>
      <c r="V438" s="22" t="str">
        <f t="shared" si="125"/>
        <v>NY</v>
      </c>
      <c r="W438" s="22" t="e">
        <f t="shared" si="126"/>
        <v>#VALUE!</v>
      </c>
      <c r="X438" s="19" t="str">
        <f t="shared" si="127"/>
        <v>CB115/16GS.7899</v>
      </c>
      <c r="Y438" s="19" t="str">
        <f t="shared" si="128"/>
        <v>GS.7899</v>
      </c>
      <c r="Z438" s="19" t="e">
        <v>#VALUE!</v>
      </c>
      <c r="AA438" s="19" t="e">
        <f t="shared" si="129"/>
        <v>#VALUE!</v>
      </c>
      <c r="AB438" s="22" t="e">
        <f t="shared" si="130"/>
        <v>#N/A</v>
      </c>
      <c r="AC438" s="23" t="e">
        <v>#VALUE!</v>
      </c>
      <c r="AD438" s="23" t="e">
        <f t="shared" si="131"/>
        <v>#VALUE!</v>
      </c>
      <c r="AE438" s="24" t="e">
        <f t="shared" si="132"/>
        <v>#N/A</v>
      </c>
      <c r="AF438" s="24" t="e">
        <v>#N/A</v>
      </c>
      <c r="AG438" s="24" t="e">
        <f t="shared" si="133"/>
        <v>#N/A</v>
      </c>
      <c r="AH438" s="24" t="e">
        <f t="shared" si="134"/>
        <v>#N/A</v>
      </c>
      <c r="AI438" s="25" t="e">
        <f t="shared" si="135"/>
        <v>#VALUE!</v>
      </c>
      <c r="AJ438" s="25" t="e">
        <f t="shared" si="136"/>
        <v>#VALUE!</v>
      </c>
      <c r="AK438" s="25" t="e">
        <f t="shared" si="137"/>
        <v>#VALUE!</v>
      </c>
      <c r="AL438" s="12">
        <v>21.819047619047623</v>
      </c>
      <c r="AM438" s="12">
        <v>0</v>
      </c>
      <c r="AN438" s="26">
        <v>3.2766000000000002</v>
      </c>
      <c r="AO438" s="125">
        <f t="shared" si="138"/>
        <v>5.0958159683156277E-2</v>
      </c>
      <c r="AP438" s="126"/>
      <c r="AQ438" s="16">
        <v>0</v>
      </c>
      <c r="AT438" s="28">
        <v>0</v>
      </c>
      <c r="AU438" s="28">
        <v>0</v>
      </c>
      <c r="AW438" s="44" t="e">
        <f t="shared" si="139"/>
        <v>#VALUE!</v>
      </c>
    </row>
    <row r="439" spans="1:49" s="28" customFormat="1" hidden="1" x14ac:dyDescent="0.2">
      <c r="A439" s="16">
        <f>ROW()</f>
        <v>439</v>
      </c>
      <c r="B439" s="16" t="s">
        <v>362</v>
      </c>
      <c r="C439" s="16">
        <v>939</v>
      </c>
      <c r="D439" s="122">
        <v>1.3964206400601786</v>
      </c>
      <c r="E439" s="123">
        <v>6.4606435859126912E-2</v>
      </c>
      <c r="F439" s="122">
        <f t="shared" si="120"/>
        <v>1.4610270759193056</v>
      </c>
      <c r="G439" s="122"/>
      <c r="H439" s="101" t="s">
        <v>4</v>
      </c>
      <c r="I439" s="16">
        <v>1</v>
      </c>
      <c r="J439" s="16" t="s">
        <v>225</v>
      </c>
      <c r="K439" s="124">
        <v>42880</v>
      </c>
      <c r="L439" s="16" t="s">
        <v>56</v>
      </c>
      <c r="M439" s="16" t="s">
        <v>171</v>
      </c>
      <c r="N439" s="16" t="s">
        <v>73</v>
      </c>
      <c r="O439" s="16" t="s">
        <v>64</v>
      </c>
      <c r="P439" s="19" t="str">
        <f t="shared" si="121"/>
        <v>CB1 15/16</v>
      </c>
      <c r="Q439" s="20">
        <f t="shared" si="122"/>
        <v>146.10270759193057</v>
      </c>
      <c r="R439" s="19">
        <v>122.6</v>
      </c>
      <c r="S439" s="19" t="e">
        <v>#N/A</v>
      </c>
      <c r="T439" s="19" t="e">
        <f t="shared" si="123"/>
        <v>#N/A</v>
      </c>
      <c r="U439" s="22" t="e">
        <f t="shared" si="124"/>
        <v>#N/A</v>
      </c>
      <c r="V439" s="22" t="str">
        <f t="shared" si="125"/>
        <v>NY</v>
      </c>
      <c r="W439" s="22" t="e">
        <f t="shared" si="126"/>
        <v>#VALUE!</v>
      </c>
      <c r="X439" s="19" t="str">
        <f t="shared" si="127"/>
        <v>CB115/16GS.7902</v>
      </c>
      <c r="Y439" s="19" t="str">
        <f t="shared" si="128"/>
        <v>GS.7902</v>
      </c>
      <c r="Z439" s="19" t="e">
        <v>#VALUE!</v>
      </c>
      <c r="AA439" s="19" t="e">
        <f t="shared" si="129"/>
        <v>#VALUE!</v>
      </c>
      <c r="AB439" s="22" t="e">
        <f t="shared" si="130"/>
        <v>#N/A</v>
      </c>
      <c r="AC439" s="23" t="e">
        <v>#VALUE!</v>
      </c>
      <c r="AD439" s="23" t="e">
        <f t="shared" si="131"/>
        <v>#VALUE!</v>
      </c>
      <c r="AE439" s="24" t="e">
        <f t="shared" si="132"/>
        <v>#N/A</v>
      </c>
      <c r="AF439" s="24" t="e">
        <v>#N/A</v>
      </c>
      <c r="AG439" s="24" t="e">
        <f t="shared" si="133"/>
        <v>#N/A</v>
      </c>
      <c r="AH439" s="24" t="e">
        <f t="shared" si="134"/>
        <v>#N/A</v>
      </c>
      <c r="AI439" s="25" t="e">
        <f t="shared" si="135"/>
        <v>#VALUE!</v>
      </c>
      <c r="AJ439" s="25" t="e">
        <f t="shared" si="136"/>
        <v>#VALUE!</v>
      </c>
      <c r="AK439" s="25" t="e">
        <f t="shared" si="137"/>
        <v>#VALUE!</v>
      </c>
      <c r="AL439" s="12">
        <v>27.27253947930004</v>
      </c>
      <c r="AM439" s="12">
        <v>0</v>
      </c>
      <c r="AN439" s="26">
        <v>3.2766000000000002</v>
      </c>
      <c r="AO439" s="125">
        <f t="shared" si="138"/>
        <v>6.3694733428150282E-2</v>
      </c>
      <c r="AP439" s="126"/>
      <c r="AQ439" s="16">
        <v>0</v>
      </c>
      <c r="AT439" s="28">
        <v>0</v>
      </c>
      <c r="AU439" s="28">
        <v>0</v>
      </c>
      <c r="AW439" s="44" t="e">
        <f t="shared" si="139"/>
        <v>#VALUE!</v>
      </c>
    </row>
    <row r="440" spans="1:49" s="28" customFormat="1" hidden="1" x14ac:dyDescent="0.2">
      <c r="A440" s="16">
        <f>ROW()</f>
        <v>440</v>
      </c>
      <c r="B440" s="16" t="s">
        <v>363</v>
      </c>
      <c r="C440" s="16">
        <v>2101</v>
      </c>
      <c r="D440" s="122">
        <v>1.1856037843986649</v>
      </c>
      <c r="E440" s="123">
        <v>5.0481663037025316E-2</v>
      </c>
      <c r="F440" s="122">
        <f t="shared" si="120"/>
        <v>1.2360854474356902</v>
      </c>
      <c r="G440" s="122"/>
      <c r="H440" s="101" t="s">
        <v>4</v>
      </c>
      <c r="I440" s="16">
        <v>1</v>
      </c>
      <c r="J440" s="16" t="s">
        <v>225</v>
      </c>
      <c r="K440" s="124">
        <v>42691</v>
      </c>
      <c r="L440" s="16" t="s">
        <v>56</v>
      </c>
      <c r="M440" s="16" t="s">
        <v>171</v>
      </c>
      <c r="N440" s="16" t="s">
        <v>73</v>
      </c>
      <c r="O440" s="16" t="s">
        <v>64</v>
      </c>
      <c r="P440" s="19" t="str">
        <f t="shared" si="121"/>
        <v>CB1 15/16</v>
      </c>
      <c r="Q440" s="20">
        <f t="shared" si="122"/>
        <v>123.60854474356901</v>
      </c>
      <c r="R440" s="19">
        <v>122.6</v>
      </c>
      <c r="S440" s="19" t="e">
        <v>#N/A</v>
      </c>
      <c r="T440" s="19" t="e">
        <f t="shared" si="123"/>
        <v>#N/A</v>
      </c>
      <c r="U440" s="22" t="e">
        <f t="shared" si="124"/>
        <v>#N/A</v>
      </c>
      <c r="V440" s="22" t="str">
        <f t="shared" si="125"/>
        <v>NY</v>
      </c>
      <c r="W440" s="22" t="e">
        <f t="shared" si="126"/>
        <v>#VALUE!</v>
      </c>
      <c r="X440" s="19" t="str">
        <f t="shared" si="127"/>
        <v>CB115/16GS.7931</v>
      </c>
      <c r="Y440" s="19" t="str">
        <f t="shared" si="128"/>
        <v>GS.7931</v>
      </c>
      <c r="Z440" s="19" t="e">
        <v>#VALUE!</v>
      </c>
      <c r="AA440" s="19" t="e">
        <f t="shared" si="129"/>
        <v>#VALUE!</v>
      </c>
      <c r="AB440" s="22" t="e">
        <f t="shared" si="130"/>
        <v>#N/A</v>
      </c>
      <c r="AC440" s="23" t="e">
        <v>#VALUE!</v>
      </c>
      <c r="AD440" s="23" t="e">
        <f t="shared" si="131"/>
        <v>#VALUE!</v>
      </c>
      <c r="AE440" s="24" t="e">
        <f t="shared" si="132"/>
        <v>#N/A</v>
      </c>
      <c r="AF440" s="24" t="e">
        <v>#N/A</v>
      </c>
      <c r="AG440" s="24" t="e">
        <f t="shared" si="133"/>
        <v>#N/A</v>
      </c>
      <c r="AH440" s="24" t="e">
        <f t="shared" si="134"/>
        <v>#N/A</v>
      </c>
      <c r="AI440" s="25" t="e">
        <f t="shared" si="135"/>
        <v>#VALUE!</v>
      </c>
      <c r="AJ440" s="25" t="e">
        <f t="shared" si="136"/>
        <v>#VALUE!</v>
      </c>
      <c r="AK440" s="25" t="e">
        <f t="shared" si="137"/>
        <v>#VALUE!</v>
      </c>
      <c r="AL440" s="12">
        <v>21.310000000000002</v>
      </c>
      <c r="AM440" s="12">
        <v>0</v>
      </c>
      <c r="AN440" s="26">
        <v>3.2766000000000002</v>
      </c>
      <c r="AO440" s="125">
        <f t="shared" si="138"/>
        <v>4.9769284242272512E-2</v>
      </c>
      <c r="AP440" s="126"/>
      <c r="AQ440" s="16">
        <v>0</v>
      </c>
      <c r="AT440" s="28">
        <v>0</v>
      </c>
      <c r="AU440" s="28">
        <v>0</v>
      </c>
      <c r="AW440" s="44" t="e">
        <f t="shared" si="139"/>
        <v>#VALUE!</v>
      </c>
    </row>
    <row r="441" spans="1:49" s="28" customFormat="1" hidden="1" x14ac:dyDescent="0.2">
      <c r="A441" s="16">
        <f>ROW()</f>
        <v>441</v>
      </c>
      <c r="B441" s="16" t="s">
        <v>394</v>
      </c>
      <c r="C441" s="16">
        <v>1240</v>
      </c>
      <c r="D441" s="122">
        <v>1.0547847185866253</v>
      </c>
      <c r="E441" s="123">
        <v>5.1477542345395214E-2</v>
      </c>
      <c r="F441" s="122">
        <f t="shared" si="120"/>
        <v>1.1062622609320205</v>
      </c>
      <c r="G441" s="122"/>
      <c r="H441" s="101" t="s">
        <v>4</v>
      </c>
      <c r="I441" s="16">
        <v>1</v>
      </c>
      <c r="J441" s="16" t="s">
        <v>225</v>
      </c>
      <c r="K441" s="124">
        <v>42678</v>
      </c>
      <c r="L441" s="16" t="s">
        <v>56</v>
      </c>
      <c r="M441" s="16" t="s">
        <v>171</v>
      </c>
      <c r="N441" s="16" t="s">
        <v>73</v>
      </c>
      <c r="O441" s="16" t="s">
        <v>64</v>
      </c>
      <c r="P441" s="19" t="str">
        <f t="shared" si="121"/>
        <v>CB1 15/16</v>
      </c>
      <c r="Q441" s="20">
        <f t="shared" si="122"/>
        <v>110.62622609320205</v>
      </c>
      <c r="R441" s="19">
        <v>122.6</v>
      </c>
      <c r="S441" s="19" t="e">
        <v>#N/A</v>
      </c>
      <c r="T441" s="19" t="e">
        <f t="shared" si="123"/>
        <v>#N/A</v>
      </c>
      <c r="U441" s="22" t="e">
        <f t="shared" si="124"/>
        <v>#N/A</v>
      </c>
      <c r="V441" s="22" t="str">
        <f t="shared" si="125"/>
        <v>NY</v>
      </c>
      <c r="W441" s="22" t="e">
        <f t="shared" si="126"/>
        <v>#VALUE!</v>
      </c>
      <c r="X441" s="19" t="str">
        <f t="shared" si="127"/>
        <v>CB115/16GS.7958</v>
      </c>
      <c r="Y441" s="19" t="str">
        <f t="shared" si="128"/>
        <v>GS.7958</v>
      </c>
      <c r="Z441" s="19" t="e">
        <v>#VALUE!</v>
      </c>
      <c r="AA441" s="19" t="e">
        <f t="shared" si="129"/>
        <v>#VALUE!</v>
      </c>
      <c r="AB441" s="22" t="e">
        <f t="shared" si="130"/>
        <v>#N/A</v>
      </c>
      <c r="AC441" s="23" t="e">
        <v>#VALUE!</v>
      </c>
      <c r="AD441" s="23" t="e">
        <f t="shared" si="131"/>
        <v>#VALUE!</v>
      </c>
      <c r="AE441" s="24" t="e">
        <f t="shared" si="132"/>
        <v>#N/A</v>
      </c>
      <c r="AF441" s="24" t="e">
        <v>#N/A</v>
      </c>
      <c r="AG441" s="24" t="e">
        <f t="shared" si="133"/>
        <v>#N/A</v>
      </c>
      <c r="AH441" s="24" t="e">
        <f t="shared" si="134"/>
        <v>#N/A</v>
      </c>
      <c r="AI441" s="25" t="e">
        <f t="shared" si="135"/>
        <v>#VALUE!</v>
      </c>
      <c r="AJ441" s="25" t="e">
        <f t="shared" si="136"/>
        <v>#VALUE!</v>
      </c>
      <c r="AK441" s="25" t="e">
        <f t="shared" si="137"/>
        <v>#VALUE!</v>
      </c>
      <c r="AL441" s="12">
        <v>21.730393996247656</v>
      </c>
      <c r="AM441" s="12">
        <v>0</v>
      </c>
      <c r="AN441" s="26">
        <v>3.2766000000000002</v>
      </c>
      <c r="AO441" s="125">
        <f t="shared" si="138"/>
        <v>5.075111006550078E-2</v>
      </c>
      <c r="AP441" s="126"/>
      <c r="AQ441" s="16">
        <v>0</v>
      </c>
      <c r="AT441" s="28">
        <v>0</v>
      </c>
      <c r="AU441" s="28">
        <v>0</v>
      </c>
      <c r="AW441" s="44" t="e">
        <f t="shared" si="139"/>
        <v>#VALUE!</v>
      </c>
    </row>
    <row r="442" spans="1:49" s="28" customFormat="1" hidden="1" x14ac:dyDescent="0.2">
      <c r="A442" s="16">
        <f>ROW()</f>
        <v>442</v>
      </c>
      <c r="B442" s="16" t="s">
        <v>395</v>
      </c>
      <c r="C442" s="16">
        <v>0</v>
      </c>
      <c r="D442" s="122">
        <v>1.4213532847150863</v>
      </c>
      <c r="E442" s="123">
        <v>4.5348784402715871E-2</v>
      </c>
      <c r="F442" s="122">
        <f t="shared" si="120"/>
        <v>1.4667020691178021</v>
      </c>
      <c r="G442" s="122"/>
      <c r="H442" s="101" t="s">
        <v>4</v>
      </c>
      <c r="I442" s="16">
        <v>1</v>
      </c>
      <c r="J442" s="16" t="s">
        <v>170</v>
      </c>
      <c r="K442" s="124">
        <v>42669</v>
      </c>
      <c r="L442" s="16" t="s">
        <v>56</v>
      </c>
      <c r="M442" s="16" t="s">
        <v>171</v>
      </c>
      <c r="N442" s="16" t="s">
        <v>73</v>
      </c>
      <c r="O442" s="16" t="s">
        <v>64</v>
      </c>
      <c r="P442" s="19" t="str">
        <f t="shared" si="121"/>
        <v>CB1 15/16</v>
      </c>
      <c r="Q442" s="20">
        <f t="shared" si="122"/>
        <v>146.67020691178021</v>
      </c>
      <c r="R442" s="19">
        <v>122.6</v>
      </c>
      <c r="S442" s="19" t="e">
        <v>#N/A</v>
      </c>
      <c r="T442" s="19" t="e">
        <f t="shared" si="123"/>
        <v>#N/A</v>
      </c>
      <c r="U442" s="22" t="e">
        <f t="shared" si="124"/>
        <v>#N/A</v>
      </c>
      <c r="V442" s="22" t="str">
        <f t="shared" si="125"/>
        <v>NY</v>
      </c>
      <c r="W442" s="22" t="e">
        <f t="shared" si="126"/>
        <v>#VALUE!</v>
      </c>
      <c r="X442" s="19" t="str">
        <f t="shared" si="127"/>
        <v>CB115/16GS.7975</v>
      </c>
      <c r="Y442" s="19" t="str">
        <f t="shared" si="128"/>
        <v>GS.7975</v>
      </c>
      <c r="Z442" s="19" t="e">
        <v>#VALUE!</v>
      </c>
      <c r="AA442" s="19" t="e">
        <f t="shared" si="129"/>
        <v>#VALUE!</v>
      </c>
      <c r="AB442" s="22" t="e">
        <f t="shared" si="130"/>
        <v>#N/A</v>
      </c>
      <c r="AC442" s="23" t="e">
        <v>#VALUE!</v>
      </c>
      <c r="AD442" s="23" t="e">
        <f t="shared" si="131"/>
        <v>#VALUE!</v>
      </c>
      <c r="AE442" s="24" t="e">
        <f t="shared" si="132"/>
        <v>#N/A</v>
      </c>
      <c r="AF442" s="24" t="e">
        <v>#N/A</v>
      </c>
      <c r="AG442" s="24" t="e">
        <f t="shared" si="133"/>
        <v>#N/A</v>
      </c>
      <c r="AH442" s="24" t="e">
        <f t="shared" si="134"/>
        <v>#N/A</v>
      </c>
      <c r="AI442" s="25" t="e">
        <f t="shared" si="135"/>
        <v>#VALUE!</v>
      </c>
      <c r="AJ442" s="25" t="e">
        <f t="shared" si="136"/>
        <v>#VALUE!</v>
      </c>
      <c r="AK442" s="25" t="e">
        <f t="shared" si="137"/>
        <v>#VALUE!</v>
      </c>
      <c r="AL442" s="12">
        <v>19.143240089239747</v>
      </c>
      <c r="AM442" s="12">
        <v>0</v>
      </c>
      <c r="AN442" s="26">
        <v>3.2766000000000002</v>
      </c>
      <c r="AO442" s="125">
        <f t="shared" si="138"/>
        <v>4.4708838916914073E-2</v>
      </c>
      <c r="AP442" s="126"/>
      <c r="AQ442" s="16">
        <v>0</v>
      </c>
      <c r="AT442" s="28">
        <v>0</v>
      </c>
      <c r="AU442" s="28">
        <v>0</v>
      </c>
      <c r="AW442" s="44" t="e">
        <f t="shared" si="139"/>
        <v>#VALUE!</v>
      </c>
    </row>
    <row r="443" spans="1:49" s="28" customFormat="1" hidden="1" x14ac:dyDescent="0.2">
      <c r="A443" s="16">
        <f>ROW()</f>
        <v>443</v>
      </c>
      <c r="B443" s="16" t="s">
        <v>396</v>
      </c>
      <c r="C443" s="16">
        <v>2</v>
      </c>
      <c r="D443" s="122">
        <v>1.1945955548835803</v>
      </c>
      <c r="E443" s="123">
        <v>6.0851995253235987E-2</v>
      </c>
      <c r="F443" s="122">
        <f t="shared" si="120"/>
        <v>1.2554475501368163</v>
      </c>
      <c r="G443" s="122"/>
      <c r="H443" s="101" t="s">
        <v>4</v>
      </c>
      <c r="I443" s="16">
        <v>1</v>
      </c>
      <c r="J443" s="16" t="s">
        <v>216</v>
      </c>
      <c r="K443" s="124">
        <v>42773</v>
      </c>
      <c r="L443" s="16" t="s">
        <v>56</v>
      </c>
      <c r="M443" s="16" t="s">
        <v>171</v>
      </c>
      <c r="N443" s="16" t="s">
        <v>73</v>
      </c>
      <c r="O443" s="16" t="s">
        <v>64</v>
      </c>
      <c r="P443" s="19" t="str">
        <f t="shared" si="121"/>
        <v>CB1 15/16</v>
      </c>
      <c r="Q443" s="20">
        <f t="shared" si="122"/>
        <v>125.54475501368162</v>
      </c>
      <c r="R443" s="19">
        <v>122.6</v>
      </c>
      <c r="S443" s="19" t="e">
        <v>#N/A</v>
      </c>
      <c r="T443" s="19" t="e">
        <f t="shared" si="123"/>
        <v>#N/A</v>
      </c>
      <c r="U443" s="22" t="e">
        <f t="shared" si="124"/>
        <v>#N/A</v>
      </c>
      <c r="V443" s="22" t="str">
        <f t="shared" si="125"/>
        <v>NY</v>
      </c>
      <c r="W443" s="22" t="e">
        <f t="shared" si="126"/>
        <v>#VALUE!</v>
      </c>
      <c r="X443" s="19" t="str">
        <f t="shared" si="127"/>
        <v>CB115/16GS.7985</v>
      </c>
      <c r="Y443" s="19" t="str">
        <f t="shared" si="128"/>
        <v>GS.7985</v>
      </c>
      <c r="Z443" s="19" t="e">
        <v>#VALUE!</v>
      </c>
      <c r="AA443" s="19" t="e">
        <f t="shared" si="129"/>
        <v>#VALUE!</v>
      </c>
      <c r="AB443" s="22" t="e">
        <f t="shared" si="130"/>
        <v>#N/A</v>
      </c>
      <c r="AC443" s="23" t="e">
        <v>#VALUE!</v>
      </c>
      <c r="AD443" s="23" t="e">
        <f t="shared" si="131"/>
        <v>#VALUE!</v>
      </c>
      <c r="AE443" s="24" t="e">
        <f t="shared" si="132"/>
        <v>#N/A</v>
      </c>
      <c r="AF443" s="24" t="e">
        <v>#N/A</v>
      </c>
      <c r="AG443" s="24" t="e">
        <f t="shared" si="133"/>
        <v>#N/A</v>
      </c>
      <c r="AH443" s="24" t="e">
        <f t="shared" si="134"/>
        <v>#N/A</v>
      </c>
      <c r="AI443" s="25" t="e">
        <f t="shared" si="135"/>
        <v>#VALUE!</v>
      </c>
      <c r="AJ443" s="25" t="e">
        <f t="shared" si="136"/>
        <v>#VALUE!</v>
      </c>
      <c r="AK443" s="25" t="e">
        <f t="shared" si="137"/>
        <v>#VALUE!</v>
      </c>
      <c r="AL443" s="12">
        <v>25.687664407873505</v>
      </c>
      <c r="AM443" s="12">
        <v>0</v>
      </c>
      <c r="AN443" s="26">
        <v>3.2766000000000002</v>
      </c>
      <c r="AO443" s="125">
        <f t="shared" si="138"/>
        <v>5.9993274117107621E-2</v>
      </c>
      <c r="AP443" s="126"/>
      <c r="AQ443" s="16">
        <v>-2</v>
      </c>
      <c r="AT443" s="28">
        <v>0</v>
      </c>
      <c r="AU443" s="28">
        <v>0</v>
      </c>
      <c r="AW443" s="44" t="e">
        <f t="shared" si="139"/>
        <v>#VALUE!</v>
      </c>
    </row>
    <row r="444" spans="1:49" s="28" customFormat="1" hidden="1" x14ac:dyDescent="0.2">
      <c r="A444" s="16">
        <f>ROW()</f>
        <v>444</v>
      </c>
      <c r="B444" s="16" t="s">
        <v>397</v>
      </c>
      <c r="C444" s="16">
        <v>0</v>
      </c>
      <c r="D444" s="122">
        <v>1.2128015087671438</v>
      </c>
      <c r="E444" s="123">
        <v>4.3251552089486479E-2</v>
      </c>
      <c r="F444" s="122">
        <f t="shared" si="120"/>
        <v>1.2560530608566303</v>
      </c>
      <c r="G444" s="122"/>
      <c r="H444" s="101" t="s">
        <v>4</v>
      </c>
      <c r="I444" s="16">
        <v>1</v>
      </c>
      <c r="J444" s="16" t="s">
        <v>170</v>
      </c>
      <c r="K444" s="124">
        <v>42719</v>
      </c>
      <c r="L444" s="16" t="s">
        <v>56</v>
      </c>
      <c r="M444" s="16" t="s">
        <v>171</v>
      </c>
      <c r="N444" s="16" t="s">
        <v>73</v>
      </c>
      <c r="O444" s="16" t="s">
        <v>64</v>
      </c>
      <c r="P444" s="19" t="str">
        <f t="shared" si="121"/>
        <v>CB1 15/16</v>
      </c>
      <c r="Q444" s="20">
        <f t="shared" si="122"/>
        <v>125.60530608566303</v>
      </c>
      <c r="R444" s="19">
        <v>122.6</v>
      </c>
      <c r="S444" s="19" t="e">
        <v>#N/A</v>
      </c>
      <c r="T444" s="19" t="e">
        <f t="shared" si="123"/>
        <v>#N/A</v>
      </c>
      <c r="U444" s="22" t="e">
        <f t="shared" si="124"/>
        <v>#N/A</v>
      </c>
      <c r="V444" s="22" t="str">
        <f t="shared" si="125"/>
        <v>NY</v>
      </c>
      <c r="W444" s="22" t="e">
        <f t="shared" si="126"/>
        <v>#VALUE!</v>
      </c>
      <c r="X444" s="19" t="str">
        <f t="shared" si="127"/>
        <v>CB115/16GS.8035</v>
      </c>
      <c r="Y444" s="19" t="str">
        <f t="shared" si="128"/>
        <v>GS.8035</v>
      </c>
      <c r="Z444" s="19" t="e">
        <v>#VALUE!</v>
      </c>
      <c r="AA444" s="19" t="e">
        <f t="shared" si="129"/>
        <v>#VALUE!</v>
      </c>
      <c r="AB444" s="22" t="e">
        <f t="shared" si="130"/>
        <v>#N/A</v>
      </c>
      <c r="AC444" s="23" t="e">
        <v>#VALUE!</v>
      </c>
      <c r="AD444" s="23" t="e">
        <f t="shared" si="131"/>
        <v>#VALUE!</v>
      </c>
      <c r="AE444" s="24" t="e">
        <f t="shared" si="132"/>
        <v>#N/A</v>
      </c>
      <c r="AF444" s="24" t="e">
        <v>#N/A</v>
      </c>
      <c r="AG444" s="24" t="e">
        <f t="shared" si="133"/>
        <v>#N/A</v>
      </c>
      <c r="AH444" s="24" t="e">
        <f t="shared" si="134"/>
        <v>#N/A</v>
      </c>
      <c r="AI444" s="25" t="e">
        <f t="shared" si="135"/>
        <v>#VALUE!</v>
      </c>
      <c r="AJ444" s="25" t="e">
        <f t="shared" si="136"/>
        <v>#VALUE!</v>
      </c>
      <c r="AK444" s="25" t="e">
        <f t="shared" si="137"/>
        <v>#VALUE!</v>
      </c>
      <c r="AL444" s="12">
        <v>18.257928118393231</v>
      </c>
      <c r="AM444" s="12">
        <v>0</v>
      </c>
      <c r="AN444" s="26">
        <v>3.2766000000000002</v>
      </c>
      <c r="AO444" s="125">
        <f t="shared" si="138"/>
        <v>4.2641201980257747E-2</v>
      </c>
      <c r="AP444" s="126"/>
      <c r="AQ444" s="16">
        <v>0</v>
      </c>
      <c r="AT444" s="28">
        <v>0</v>
      </c>
      <c r="AU444" s="28">
        <v>0</v>
      </c>
      <c r="AW444" s="44" t="e">
        <f t="shared" si="139"/>
        <v>#VALUE!</v>
      </c>
    </row>
    <row r="445" spans="1:49" s="28" customFormat="1" hidden="1" x14ac:dyDescent="0.2">
      <c r="A445" s="16">
        <f>ROW()</f>
        <v>445</v>
      </c>
      <c r="B445" s="16" t="s">
        <v>398</v>
      </c>
      <c r="C445" s="16">
        <v>0</v>
      </c>
      <c r="D445" s="122">
        <v>1.3219451278724925</v>
      </c>
      <c r="E445" s="123">
        <v>4.1074329460934166E-2</v>
      </c>
      <c r="F445" s="122">
        <f t="shared" si="120"/>
        <v>1.3630194573334267</v>
      </c>
      <c r="G445" s="122"/>
      <c r="H445" s="101" t="s">
        <v>4</v>
      </c>
      <c r="I445" s="16">
        <v>1</v>
      </c>
      <c r="J445" s="16" t="s">
        <v>170</v>
      </c>
      <c r="K445" s="124">
        <v>42748</v>
      </c>
      <c r="L445" s="16" t="s">
        <v>56</v>
      </c>
      <c r="M445" s="16" t="s">
        <v>171</v>
      </c>
      <c r="N445" s="16" t="s">
        <v>73</v>
      </c>
      <c r="O445" s="16" t="s">
        <v>64</v>
      </c>
      <c r="P445" s="19" t="str">
        <f t="shared" si="121"/>
        <v>CB1 15/16</v>
      </c>
      <c r="Q445" s="20">
        <f t="shared" si="122"/>
        <v>136.30194573334268</v>
      </c>
      <c r="R445" s="19">
        <v>122.6</v>
      </c>
      <c r="S445" s="19" t="e">
        <v>#N/A</v>
      </c>
      <c r="T445" s="19" t="e">
        <f t="shared" si="123"/>
        <v>#N/A</v>
      </c>
      <c r="U445" s="22" t="e">
        <f t="shared" si="124"/>
        <v>#N/A</v>
      </c>
      <c r="V445" s="22" t="str">
        <f t="shared" si="125"/>
        <v>NY</v>
      </c>
      <c r="W445" s="22" t="e">
        <f t="shared" si="126"/>
        <v>#VALUE!</v>
      </c>
      <c r="X445" s="19" t="str">
        <f t="shared" si="127"/>
        <v>CB115/16GS.8097</v>
      </c>
      <c r="Y445" s="19" t="str">
        <f t="shared" si="128"/>
        <v>GS.8097</v>
      </c>
      <c r="Z445" s="19" t="e">
        <v>#VALUE!</v>
      </c>
      <c r="AA445" s="19" t="e">
        <f t="shared" si="129"/>
        <v>#VALUE!</v>
      </c>
      <c r="AB445" s="22" t="e">
        <f t="shared" si="130"/>
        <v>#N/A</v>
      </c>
      <c r="AC445" s="23" t="e">
        <v>#VALUE!</v>
      </c>
      <c r="AD445" s="23" t="e">
        <f t="shared" si="131"/>
        <v>#VALUE!</v>
      </c>
      <c r="AE445" s="24" t="e">
        <f t="shared" si="132"/>
        <v>#N/A</v>
      </c>
      <c r="AF445" s="24" t="e">
        <v>#N/A</v>
      </c>
      <c r="AG445" s="24" t="e">
        <f t="shared" si="133"/>
        <v>#N/A</v>
      </c>
      <c r="AH445" s="24" t="e">
        <f t="shared" si="134"/>
        <v>#N/A</v>
      </c>
      <c r="AI445" s="25" t="e">
        <f t="shared" si="135"/>
        <v>#VALUE!</v>
      </c>
      <c r="AJ445" s="25" t="e">
        <f t="shared" si="136"/>
        <v>#VALUE!</v>
      </c>
      <c r="AK445" s="25" t="e">
        <f t="shared" si="137"/>
        <v>#VALUE!</v>
      </c>
      <c r="AL445" s="12">
        <v>17.338849557522121</v>
      </c>
      <c r="AM445" s="12">
        <v>0</v>
      </c>
      <c r="AN445" s="26">
        <v>3.2766000000000002</v>
      </c>
      <c r="AO445" s="125">
        <f t="shared" si="138"/>
        <v>4.0494703522398832E-2</v>
      </c>
      <c r="AP445" s="126"/>
      <c r="AQ445" s="16">
        <v>0</v>
      </c>
      <c r="AT445" s="28">
        <v>0</v>
      </c>
      <c r="AU445" s="28">
        <v>0</v>
      </c>
      <c r="AW445" s="44" t="e">
        <f t="shared" si="139"/>
        <v>#VALUE!</v>
      </c>
    </row>
    <row r="446" spans="1:49" s="28" customFormat="1" hidden="1" x14ac:dyDescent="0.2">
      <c r="A446" s="16">
        <f>ROW()</f>
        <v>446</v>
      </c>
      <c r="B446" s="16" t="s">
        <v>399</v>
      </c>
      <c r="C446" s="16">
        <v>16</v>
      </c>
      <c r="D446" s="122">
        <v>2.5673311624368624</v>
      </c>
      <c r="E446" s="123">
        <v>6.0241609152114232E-2</v>
      </c>
      <c r="F446" s="122">
        <f t="shared" si="120"/>
        <v>2.6275727715889765</v>
      </c>
      <c r="G446" s="122"/>
      <c r="H446" s="101" t="s">
        <v>4</v>
      </c>
      <c r="I446" s="16">
        <v>1</v>
      </c>
      <c r="J446" s="16" t="s">
        <v>192</v>
      </c>
      <c r="K446" s="124">
        <v>42810</v>
      </c>
      <c r="L446" s="16" t="s">
        <v>56</v>
      </c>
      <c r="M446" s="16" t="s">
        <v>171</v>
      </c>
      <c r="N446" s="16" t="s">
        <v>73</v>
      </c>
      <c r="O446" s="16" t="s">
        <v>64</v>
      </c>
      <c r="P446" s="19" t="str">
        <f t="shared" si="121"/>
        <v>CB1 15/16</v>
      </c>
      <c r="Q446" s="20">
        <f t="shared" si="122"/>
        <v>262.75727715889764</v>
      </c>
      <c r="R446" s="19">
        <v>122.6</v>
      </c>
      <c r="S446" s="19" t="e">
        <v>#N/A</v>
      </c>
      <c r="T446" s="19" t="e">
        <f t="shared" si="123"/>
        <v>#N/A</v>
      </c>
      <c r="U446" s="22" t="e">
        <f t="shared" si="124"/>
        <v>#N/A</v>
      </c>
      <c r="V446" s="22" t="str">
        <f t="shared" si="125"/>
        <v>NY</v>
      </c>
      <c r="W446" s="22" t="e">
        <f t="shared" si="126"/>
        <v>#VALUE!</v>
      </c>
      <c r="X446" s="19" t="str">
        <f t="shared" si="127"/>
        <v>CB115/16GS.8167</v>
      </c>
      <c r="Y446" s="19" t="str">
        <f t="shared" si="128"/>
        <v>GS.8167</v>
      </c>
      <c r="Z446" s="19" t="e">
        <v>#VALUE!</v>
      </c>
      <c r="AA446" s="19" t="e">
        <f t="shared" si="129"/>
        <v>#VALUE!</v>
      </c>
      <c r="AB446" s="22" t="e">
        <f t="shared" si="130"/>
        <v>#N/A</v>
      </c>
      <c r="AC446" s="23" t="e">
        <v>#VALUE!</v>
      </c>
      <c r="AD446" s="23" t="e">
        <f t="shared" si="131"/>
        <v>#VALUE!</v>
      </c>
      <c r="AE446" s="24" t="e">
        <f t="shared" si="132"/>
        <v>#N/A</v>
      </c>
      <c r="AF446" s="24" t="e">
        <v>#N/A</v>
      </c>
      <c r="AG446" s="24" t="e">
        <f t="shared" si="133"/>
        <v>#N/A</v>
      </c>
      <c r="AH446" s="24" t="e">
        <f t="shared" si="134"/>
        <v>#N/A</v>
      </c>
      <c r="AI446" s="25" t="e">
        <f t="shared" si="135"/>
        <v>#VALUE!</v>
      </c>
      <c r="AJ446" s="25" t="e">
        <f t="shared" si="136"/>
        <v>#VALUE!</v>
      </c>
      <c r="AK446" s="25" t="e">
        <f t="shared" si="137"/>
        <v>#VALUE!</v>
      </c>
      <c r="AL446" s="12">
        <v>25.430000000000007</v>
      </c>
      <c r="AM446" s="12">
        <v>0</v>
      </c>
      <c r="AN446" s="26">
        <v>3.2766000000000002</v>
      </c>
      <c r="AO446" s="125">
        <f t="shared" si="138"/>
        <v>5.93915015617546E-2</v>
      </c>
      <c r="AP446" s="126"/>
      <c r="AQ446" s="16">
        <v>0</v>
      </c>
      <c r="AT446" s="28">
        <v>0</v>
      </c>
      <c r="AU446" s="28">
        <v>0</v>
      </c>
      <c r="AW446" s="44" t="e">
        <f t="shared" si="139"/>
        <v>#VALUE!</v>
      </c>
    </row>
    <row r="447" spans="1:49" s="28" customFormat="1" hidden="1" x14ac:dyDescent="0.2">
      <c r="A447" s="16">
        <f>ROW()</f>
        <v>447</v>
      </c>
      <c r="B447" s="16" t="s">
        <v>400</v>
      </c>
      <c r="C447" s="16">
        <v>0</v>
      </c>
      <c r="D447" s="122">
        <v>1.5069110976716058</v>
      </c>
      <c r="E447" s="123">
        <v>5.6029779726915835E-2</v>
      </c>
      <c r="F447" s="122">
        <f t="shared" si="120"/>
        <v>1.5629408773985216</v>
      </c>
      <c r="G447" s="122"/>
      <c r="H447" s="101" t="s">
        <v>4</v>
      </c>
      <c r="I447" s="16">
        <v>1</v>
      </c>
      <c r="J447" s="16" t="s">
        <v>176</v>
      </c>
      <c r="K447" s="124">
        <v>42788</v>
      </c>
      <c r="L447" s="16" t="s">
        <v>56</v>
      </c>
      <c r="M447" s="16" t="s">
        <v>171</v>
      </c>
      <c r="N447" s="16" t="s">
        <v>73</v>
      </c>
      <c r="O447" s="16" t="s">
        <v>64</v>
      </c>
      <c r="P447" s="19" t="str">
        <f t="shared" si="121"/>
        <v>CB1 15/16</v>
      </c>
      <c r="Q447" s="20">
        <f t="shared" si="122"/>
        <v>156.29408773985216</v>
      </c>
      <c r="R447" s="19">
        <v>122.6</v>
      </c>
      <c r="S447" s="19" t="e">
        <v>#N/A</v>
      </c>
      <c r="T447" s="19" t="e">
        <f t="shared" si="123"/>
        <v>#N/A</v>
      </c>
      <c r="U447" s="22" t="e">
        <f t="shared" si="124"/>
        <v>#N/A</v>
      </c>
      <c r="V447" s="22" t="str">
        <f t="shared" si="125"/>
        <v>NY</v>
      </c>
      <c r="W447" s="22" t="e">
        <f t="shared" si="126"/>
        <v>#VALUE!</v>
      </c>
      <c r="X447" s="19" t="str">
        <f t="shared" si="127"/>
        <v>CB115/16GS.8206</v>
      </c>
      <c r="Y447" s="19" t="str">
        <f t="shared" si="128"/>
        <v>GS.8206</v>
      </c>
      <c r="Z447" s="19" t="e">
        <v>#VALUE!</v>
      </c>
      <c r="AA447" s="19" t="e">
        <f t="shared" si="129"/>
        <v>#VALUE!</v>
      </c>
      <c r="AB447" s="22" t="e">
        <f t="shared" si="130"/>
        <v>#N/A</v>
      </c>
      <c r="AC447" s="23" t="e">
        <v>#VALUE!</v>
      </c>
      <c r="AD447" s="23" t="e">
        <f t="shared" si="131"/>
        <v>#VALUE!</v>
      </c>
      <c r="AE447" s="24" t="e">
        <f t="shared" si="132"/>
        <v>#N/A</v>
      </c>
      <c r="AF447" s="24" t="e">
        <v>#N/A</v>
      </c>
      <c r="AG447" s="24" t="e">
        <f t="shared" si="133"/>
        <v>#N/A</v>
      </c>
      <c r="AH447" s="24" t="e">
        <f t="shared" si="134"/>
        <v>#N/A</v>
      </c>
      <c r="AI447" s="25" t="e">
        <f t="shared" si="135"/>
        <v>#VALUE!</v>
      </c>
      <c r="AJ447" s="25" t="e">
        <f t="shared" si="136"/>
        <v>#VALUE!</v>
      </c>
      <c r="AK447" s="25" t="e">
        <f t="shared" si="137"/>
        <v>#VALUE!</v>
      </c>
      <c r="AL447" s="12">
        <v>23.652045795417877</v>
      </c>
      <c r="AM447" s="12">
        <v>0</v>
      </c>
      <c r="AN447" s="26">
        <v>3.2766000000000002</v>
      </c>
      <c r="AO447" s="125">
        <f t="shared" si="138"/>
        <v>5.5239107935401141E-2</v>
      </c>
      <c r="AP447" s="126"/>
      <c r="AQ447" s="16">
        <v>0</v>
      </c>
      <c r="AT447" s="28">
        <v>0</v>
      </c>
      <c r="AU447" s="28">
        <v>0</v>
      </c>
      <c r="AW447" s="44" t="e">
        <f t="shared" si="139"/>
        <v>#VALUE!</v>
      </c>
    </row>
    <row r="448" spans="1:49" s="28" customFormat="1" hidden="1" x14ac:dyDescent="0.2">
      <c r="A448" s="16">
        <f>ROW()</f>
        <v>448</v>
      </c>
      <c r="B448" s="16" t="s">
        <v>401</v>
      </c>
      <c r="C448" s="16">
        <v>162</v>
      </c>
      <c r="D448" s="122">
        <v>1.3869776232234654</v>
      </c>
      <c r="E448" s="123">
        <v>4.4280056286395211E-2</v>
      </c>
      <c r="F448" s="122">
        <f t="shared" si="120"/>
        <v>1.4312576795098606</v>
      </c>
      <c r="G448" s="122"/>
      <c r="H448" s="101" t="s">
        <v>4</v>
      </c>
      <c r="I448" s="16">
        <v>1</v>
      </c>
      <c r="J448" s="16" t="s">
        <v>170</v>
      </c>
      <c r="K448" s="124">
        <v>42773</v>
      </c>
      <c r="L448" s="16" t="s">
        <v>56</v>
      </c>
      <c r="M448" s="16" t="s">
        <v>171</v>
      </c>
      <c r="N448" s="16" t="s">
        <v>73</v>
      </c>
      <c r="O448" s="16" t="s">
        <v>64</v>
      </c>
      <c r="P448" s="19" t="str">
        <f t="shared" si="121"/>
        <v>CB1 15/16</v>
      </c>
      <c r="Q448" s="20">
        <f t="shared" si="122"/>
        <v>143.12576795098607</v>
      </c>
      <c r="R448" s="19">
        <v>122.6</v>
      </c>
      <c r="S448" s="19" t="e">
        <v>#N/A</v>
      </c>
      <c r="T448" s="19" t="e">
        <f t="shared" si="123"/>
        <v>#N/A</v>
      </c>
      <c r="U448" s="22" t="e">
        <f t="shared" si="124"/>
        <v>#N/A</v>
      </c>
      <c r="V448" s="22" t="str">
        <f t="shared" si="125"/>
        <v>NY</v>
      </c>
      <c r="W448" s="22" t="e">
        <f t="shared" si="126"/>
        <v>#VALUE!</v>
      </c>
      <c r="X448" s="19" t="str">
        <f t="shared" si="127"/>
        <v>CB115/16GS.8239</v>
      </c>
      <c r="Y448" s="19" t="str">
        <f t="shared" si="128"/>
        <v>GS.8239</v>
      </c>
      <c r="Z448" s="19" t="e">
        <v>#VALUE!</v>
      </c>
      <c r="AA448" s="19" t="e">
        <f t="shared" si="129"/>
        <v>#VALUE!</v>
      </c>
      <c r="AB448" s="22" t="e">
        <f t="shared" si="130"/>
        <v>#N/A</v>
      </c>
      <c r="AC448" s="23" t="e">
        <v>#VALUE!</v>
      </c>
      <c r="AD448" s="23" t="e">
        <f t="shared" si="131"/>
        <v>#VALUE!</v>
      </c>
      <c r="AE448" s="24" t="e">
        <f t="shared" si="132"/>
        <v>#N/A</v>
      </c>
      <c r="AF448" s="24" t="e">
        <v>#N/A</v>
      </c>
      <c r="AG448" s="24" t="e">
        <f t="shared" si="133"/>
        <v>#N/A</v>
      </c>
      <c r="AH448" s="24" t="e">
        <f t="shared" si="134"/>
        <v>#N/A</v>
      </c>
      <c r="AI448" s="25" t="e">
        <f t="shared" si="135"/>
        <v>#VALUE!</v>
      </c>
      <c r="AJ448" s="25" t="e">
        <f t="shared" si="136"/>
        <v>#VALUE!</v>
      </c>
      <c r="AK448" s="25" t="e">
        <f t="shared" si="137"/>
        <v>#VALUE!</v>
      </c>
      <c r="AL448" s="12">
        <v>18.692094172313652</v>
      </c>
      <c r="AM448" s="12">
        <v>0</v>
      </c>
      <c r="AN448" s="26">
        <v>3.2766000000000002</v>
      </c>
      <c r="AO448" s="125">
        <f t="shared" si="138"/>
        <v>4.3655192301511186E-2</v>
      </c>
      <c r="AP448" s="126"/>
      <c r="AQ448" s="16">
        <v>-162</v>
      </c>
      <c r="AT448" s="28">
        <v>0</v>
      </c>
      <c r="AU448" s="28">
        <v>0</v>
      </c>
      <c r="AW448" s="44" t="e">
        <f t="shared" si="139"/>
        <v>#VALUE!</v>
      </c>
    </row>
    <row r="449" spans="1:49" s="28" customFormat="1" hidden="1" x14ac:dyDescent="0.2">
      <c r="A449" s="16">
        <f>ROW()</f>
        <v>449</v>
      </c>
      <c r="B449" s="16" t="s">
        <v>369</v>
      </c>
      <c r="C449" s="16">
        <v>1333</v>
      </c>
      <c r="D449" s="122">
        <v>1.0987704118905006</v>
      </c>
      <c r="E449" s="123">
        <v>5.0481663037025316E-2</v>
      </c>
      <c r="F449" s="122">
        <f t="shared" si="120"/>
        <v>1.1492520749275259</v>
      </c>
      <c r="G449" s="122"/>
      <c r="H449" s="101" t="s">
        <v>4</v>
      </c>
      <c r="I449" s="16">
        <v>1</v>
      </c>
      <c r="J449" s="16" t="s">
        <v>188</v>
      </c>
      <c r="K449" s="124">
        <v>42816</v>
      </c>
      <c r="L449" s="16" t="s">
        <v>56</v>
      </c>
      <c r="M449" s="16" t="s">
        <v>171</v>
      </c>
      <c r="N449" s="16" t="s">
        <v>73</v>
      </c>
      <c r="O449" s="16" t="s">
        <v>64</v>
      </c>
      <c r="P449" s="19" t="str">
        <f t="shared" si="121"/>
        <v>CB1 15/16</v>
      </c>
      <c r="Q449" s="20">
        <f t="shared" si="122"/>
        <v>114.92520749275259</v>
      </c>
      <c r="R449" s="19">
        <v>122.6</v>
      </c>
      <c r="S449" s="19" t="e">
        <v>#N/A</v>
      </c>
      <c r="T449" s="19" t="e">
        <f t="shared" si="123"/>
        <v>#N/A</v>
      </c>
      <c r="U449" s="22" t="e">
        <f t="shared" si="124"/>
        <v>#N/A</v>
      </c>
      <c r="V449" s="22" t="str">
        <f t="shared" si="125"/>
        <v>NY</v>
      </c>
      <c r="W449" s="22" t="e">
        <f t="shared" si="126"/>
        <v>#VALUE!</v>
      </c>
      <c r="X449" s="19" t="str">
        <f t="shared" si="127"/>
        <v>CB115/16GS.8335</v>
      </c>
      <c r="Y449" s="19" t="str">
        <f t="shared" si="128"/>
        <v>GS.8335</v>
      </c>
      <c r="Z449" s="19" t="e">
        <v>#VALUE!</v>
      </c>
      <c r="AA449" s="19" t="e">
        <f t="shared" si="129"/>
        <v>#VALUE!</v>
      </c>
      <c r="AB449" s="22" t="e">
        <f t="shared" si="130"/>
        <v>#N/A</v>
      </c>
      <c r="AC449" s="23" t="e">
        <v>#VALUE!</v>
      </c>
      <c r="AD449" s="23" t="e">
        <f t="shared" si="131"/>
        <v>#VALUE!</v>
      </c>
      <c r="AE449" s="24" t="e">
        <f t="shared" si="132"/>
        <v>#N/A</v>
      </c>
      <c r="AF449" s="24" t="e">
        <v>#N/A</v>
      </c>
      <c r="AG449" s="24" t="e">
        <f t="shared" si="133"/>
        <v>#N/A</v>
      </c>
      <c r="AH449" s="24" t="e">
        <f t="shared" si="134"/>
        <v>#N/A</v>
      </c>
      <c r="AI449" s="25" t="e">
        <f t="shared" si="135"/>
        <v>#VALUE!</v>
      </c>
      <c r="AJ449" s="25" t="e">
        <f t="shared" si="136"/>
        <v>#VALUE!</v>
      </c>
      <c r="AK449" s="25" t="e">
        <f t="shared" si="137"/>
        <v>#VALUE!</v>
      </c>
      <c r="AL449" s="12">
        <v>21.310000000000002</v>
      </c>
      <c r="AM449" s="12">
        <v>0</v>
      </c>
      <c r="AN449" s="26">
        <v>3.2766000000000002</v>
      </c>
      <c r="AO449" s="125">
        <f t="shared" si="138"/>
        <v>4.9769284242272512E-2</v>
      </c>
      <c r="AP449" s="126"/>
      <c r="AQ449" s="16">
        <v>0</v>
      </c>
      <c r="AT449" s="28">
        <v>0</v>
      </c>
      <c r="AU449" s="28">
        <v>0</v>
      </c>
      <c r="AW449" s="44" t="e">
        <f t="shared" si="139"/>
        <v>#VALUE!</v>
      </c>
    </row>
    <row r="450" spans="1:49" s="28" customFormat="1" hidden="1" x14ac:dyDescent="0.2">
      <c r="A450" s="16">
        <f>ROW()</f>
        <v>450</v>
      </c>
      <c r="B450" s="16" t="s">
        <v>223</v>
      </c>
      <c r="C450" s="16">
        <v>944</v>
      </c>
      <c r="D450" s="122">
        <v>1.328968586330121</v>
      </c>
      <c r="E450" s="123">
        <v>6.2067629644113005E-2</v>
      </c>
      <c r="F450" s="122">
        <f t="shared" si="120"/>
        <v>1.391036215974234</v>
      </c>
      <c r="G450" s="122"/>
      <c r="H450" s="101" t="s">
        <v>4</v>
      </c>
      <c r="I450" s="16">
        <v>1</v>
      </c>
      <c r="J450" s="16" t="s">
        <v>192</v>
      </c>
      <c r="K450" s="124">
        <v>42893</v>
      </c>
      <c r="L450" s="16" t="s">
        <v>56</v>
      </c>
      <c r="M450" s="16" t="s">
        <v>171</v>
      </c>
      <c r="N450" s="16" t="s">
        <v>73</v>
      </c>
      <c r="O450" s="16" t="s">
        <v>64</v>
      </c>
      <c r="P450" s="19" t="str">
        <f t="shared" si="121"/>
        <v>CB1 15/16</v>
      </c>
      <c r="Q450" s="20">
        <f t="shared" si="122"/>
        <v>139.1036215974234</v>
      </c>
      <c r="R450" s="19">
        <v>122.6</v>
      </c>
      <c r="S450" s="19" t="e">
        <v>#N/A</v>
      </c>
      <c r="T450" s="19" t="e">
        <f t="shared" si="123"/>
        <v>#N/A</v>
      </c>
      <c r="U450" s="22" t="e">
        <f t="shared" si="124"/>
        <v>#N/A</v>
      </c>
      <c r="V450" s="22" t="str">
        <f t="shared" si="125"/>
        <v>NY</v>
      </c>
      <c r="W450" s="22" t="e">
        <f t="shared" si="126"/>
        <v>#VALUE!</v>
      </c>
      <c r="X450" s="19" t="str">
        <f t="shared" si="127"/>
        <v>CB115/16GS.8349</v>
      </c>
      <c r="Y450" s="19" t="str">
        <f t="shared" si="128"/>
        <v>GS.8349</v>
      </c>
      <c r="Z450" s="19" t="e">
        <v>#VALUE!</v>
      </c>
      <c r="AA450" s="19" t="e">
        <f t="shared" si="129"/>
        <v>#VALUE!</v>
      </c>
      <c r="AB450" s="22" t="e">
        <f t="shared" si="130"/>
        <v>#N/A</v>
      </c>
      <c r="AC450" s="23" t="e">
        <v>#VALUE!</v>
      </c>
      <c r="AD450" s="23" t="e">
        <f t="shared" si="131"/>
        <v>#VALUE!</v>
      </c>
      <c r="AE450" s="24" t="e">
        <f t="shared" si="132"/>
        <v>#N/A</v>
      </c>
      <c r="AF450" s="24" t="e">
        <v>#N/A</v>
      </c>
      <c r="AG450" s="24" t="e">
        <f t="shared" si="133"/>
        <v>#N/A</v>
      </c>
      <c r="AH450" s="24" t="e">
        <f t="shared" si="134"/>
        <v>#N/A</v>
      </c>
      <c r="AI450" s="25" t="e">
        <f t="shared" si="135"/>
        <v>#VALUE!</v>
      </c>
      <c r="AJ450" s="25" t="e">
        <f t="shared" si="136"/>
        <v>#VALUE!</v>
      </c>
      <c r="AK450" s="25" t="e">
        <f t="shared" si="137"/>
        <v>#VALUE!</v>
      </c>
      <c r="AL450" s="12">
        <v>26.200824381438363</v>
      </c>
      <c r="AM450" s="12">
        <v>0</v>
      </c>
      <c r="AN450" s="26">
        <v>3.2766000000000002</v>
      </c>
      <c r="AO450" s="125">
        <f t="shared" si="138"/>
        <v>6.1191753919365044E-2</v>
      </c>
      <c r="AP450" s="126"/>
      <c r="AQ450" s="16">
        <v>0</v>
      </c>
      <c r="AT450" s="28">
        <v>0</v>
      </c>
      <c r="AU450" s="28">
        <v>0</v>
      </c>
      <c r="AW450" s="44" t="e">
        <f t="shared" si="139"/>
        <v>#VALUE!</v>
      </c>
    </row>
    <row r="451" spans="1:49" s="28" customFormat="1" hidden="1" x14ac:dyDescent="0.2">
      <c r="A451" s="16">
        <f>ROW()</f>
        <v>451</v>
      </c>
      <c r="B451" s="16" t="s">
        <v>370</v>
      </c>
      <c r="C451" s="16">
        <v>242</v>
      </c>
      <c r="D451" s="122">
        <v>1.1199135692804592</v>
      </c>
      <c r="E451" s="123">
        <v>4.5341108893883812E-2</v>
      </c>
      <c r="F451" s="122">
        <f t="shared" ref="F451:F514" si="140">E451+D451</f>
        <v>1.1652546781743429</v>
      </c>
      <c r="G451" s="122"/>
      <c r="H451" s="101" t="s">
        <v>4</v>
      </c>
      <c r="I451" s="16">
        <v>1</v>
      </c>
      <c r="J451" s="16" t="s">
        <v>170</v>
      </c>
      <c r="K451" s="124">
        <v>42842</v>
      </c>
      <c r="L451" s="16" t="s">
        <v>56</v>
      </c>
      <c r="M451" s="16" t="s">
        <v>171</v>
      </c>
      <c r="N451" s="16" t="s">
        <v>73</v>
      </c>
      <c r="O451" s="16" t="s">
        <v>64</v>
      </c>
      <c r="P451" s="19" t="str">
        <f t="shared" ref="P451:P514" si="141">N451&amp;" "&amp;O451</f>
        <v>CB1 15/16</v>
      </c>
      <c r="Q451" s="20">
        <f t="shared" ref="Q451:Q514" si="142">F451*100</f>
        <v>116.52546781743429</v>
      </c>
      <c r="R451" s="19">
        <v>122.6</v>
      </c>
      <c r="S451" s="19" t="e">
        <v>#N/A</v>
      </c>
      <c r="T451" s="19" t="e">
        <f t="shared" ref="T451:T514" si="143">R451+S451</f>
        <v>#N/A</v>
      </c>
      <c r="U451" s="22" t="e">
        <f t="shared" ref="U451:U514" si="144">(T451-Q451)*1.3228*AD451</f>
        <v>#N/A</v>
      </c>
      <c r="V451" s="22" t="str">
        <f t="shared" ref="V451:V514" si="145">IF(LEFT(N451,3)="CB7","LDN","NY")</f>
        <v>NY</v>
      </c>
      <c r="W451" s="22" t="e">
        <f t="shared" ref="W451:W514" si="146">V451-U451</f>
        <v>#VALUE!</v>
      </c>
      <c r="X451" s="19" t="str">
        <f t="shared" ref="X451:X514" si="147">TRIM(N451)&amp;TRIM(O451)&amp;TRIM(Y451)</f>
        <v>CB115/16GS.8433</v>
      </c>
      <c r="Y451" s="19" t="str">
        <f t="shared" ref="Y451:Y514" si="148">IF(LEFT(B451,2)&lt;&gt;"GS","GS."&amp;LEFT(B451,4),B451)</f>
        <v>GS.8433</v>
      </c>
      <c r="Z451" s="19" t="e">
        <v>#VALUE!</v>
      </c>
      <c r="AA451" s="19" t="e">
        <f t="shared" ref="AA451:AA514" si="149">IF(C451=0,Z451,C451-Z451)</f>
        <v>#VALUE!</v>
      </c>
      <c r="AB451" s="22" t="e">
        <f t="shared" ref="AB451:AB514" si="150">(T451-Q451)*1.3228*AA451</f>
        <v>#N/A</v>
      </c>
      <c r="AC451" s="23" t="e">
        <v>#VALUE!</v>
      </c>
      <c r="AD451" s="23" t="e">
        <f t="shared" ref="AD451:AD514" si="151">AA451-AC451+AQ451</f>
        <v>#VALUE!</v>
      </c>
      <c r="AE451" s="24" t="e">
        <f t="shared" ref="AE451:AE514" si="152">(T451-Q451)*1.3228*AD451</f>
        <v>#N/A</v>
      </c>
      <c r="AF451" s="24" t="e">
        <v>#N/A</v>
      </c>
      <c r="AG451" s="24" t="e">
        <f t="shared" ref="AG451:AG514" si="153">(AF451-Q451)*1.3228*AD451</f>
        <v>#N/A</v>
      </c>
      <c r="AH451" s="24" t="e">
        <f t="shared" ref="AH451:AH514" si="154">AE451-AG451</f>
        <v>#N/A</v>
      </c>
      <c r="AI451" s="25" t="e">
        <f t="shared" ref="AI451:AI514" si="155">AD451*T451*1.3228</f>
        <v>#VALUE!</v>
      </c>
      <c r="AJ451" s="25" t="e">
        <f t="shared" ref="AJ451:AJ514" si="156">E451*132.28*AD451</f>
        <v>#VALUE!</v>
      </c>
      <c r="AK451" s="25" t="e">
        <f t="shared" ref="AK451:AK514" si="157">AI451-AE451</f>
        <v>#VALUE!</v>
      </c>
      <c r="AL451" s="12">
        <v>19.139999999999997</v>
      </c>
      <c r="AM451" s="12">
        <v>0</v>
      </c>
      <c r="AN451" s="26">
        <v>3.2766000000000002</v>
      </c>
      <c r="AO451" s="125">
        <f t="shared" si="138"/>
        <v>4.4701271722059843E-2</v>
      </c>
      <c r="AP451" s="126"/>
      <c r="AQ451" s="16">
        <v>0</v>
      </c>
      <c r="AT451" s="28">
        <v>0</v>
      </c>
      <c r="AU451" s="28">
        <v>0</v>
      </c>
      <c r="AW451" s="44" t="e">
        <f t="shared" si="139"/>
        <v>#VALUE!</v>
      </c>
    </row>
    <row r="452" spans="1:49" s="28" customFormat="1" hidden="1" x14ac:dyDescent="0.2">
      <c r="A452" s="16">
        <f>ROW()</f>
        <v>452</v>
      </c>
      <c r="B452" s="16" t="s">
        <v>402</v>
      </c>
      <c r="C452" s="16">
        <v>500</v>
      </c>
      <c r="D452" s="122">
        <v>1.5539769350644679</v>
      </c>
      <c r="E452" s="123">
        <v>3.9028707408974364E-2</v>
      </c>
      <c r="F452" s="122">
        <f t="shared" si="140"/>
        <v>1.5930056424734422</v>
      </c>
      <c r="G452" s="122"/>
      <c r="H452" s="101" t="s">
        <v>4</v>
      </c>
      <c r="I452" s="16">
        <v>1</v>
      </c>
      <c r="J452" s="16" t="s">
        <v>225</v>
      </c>
      <c r="K452" s="124">
        <v>41964</v>
      </c>
      <c r="L452" s="16" t="s">
        <v>69</v>
      </c>
      <c r="M452" s="16" t="s">
        <v>61</v>
      </c>
      <c r="N452" s="16" t="s">
        <v>73</v>
      </c>
      <c r="O452" s="16" t="s">
        <v>59</v>
      </c>
      <c r="P452" s="19" t="str">
        <f t="shared" si="141"/>
        <v>CB1 14/16</v>
      </c>
      <c r="Q452" s="20">
        <f t="shared" si="142"/>
        <v>159.30056424734423</v>
      </c>
      <c r="R452" s="19">
        <v>122.6</v>
      </c>
      <c r="S452" s="19">
        <v>-16</v>
      </c>
      <c r="T452" s="19">
        <f t="shared" si="143"/>
        <v>106.6</v>
      </c>
      <c r="U452" s="22" t="e">
        <f t="shared" si="144"/>
        <v>#VALUE!</v>
      </c>
      <c r="V452" s="22" t="str">
        <f t="shared" si="145"/>
        <v>NY</v>
      </c>
      <c r="W452" s="22" t="e">
        <f t="shared" si="146"/>
        <v>#VALUE!</v>
      </c>
      <c r="X452" s="19" t="str">
        <f t="shared" si="147"/>
        <v>CB114/16GS.6721</v>
      </c>
      <c r="Y452" s="19" t="str">
        <f t="shared" si="148"/>
        <v>GS.6721</v>
      </c>
      <c r="Z452" s="19" t="e">
        <v>#VALUE!</v>
      </c>
      <c r="AA452" s="19" t="e">
        <f t="shared" si="149"/>
        <v>#VALUE!</v>
      </c>
      <c r="AB452" s="22" t="e">
        <f t="shared" si="150"/>
        <v>#VALUE!</v>
      </c>
      <c r="AC452" s="23" t="e">
        <v>#VALUE!</v>
      </c>
      <c r="AD452" s="23" t="e">
        <f t="shared" si="151"/>
        <v>#VALUE!</v>
      </c>
      <c r="AE452" s="24" t="e">
        <f t="shared" si="152"/>
        <v>#VALUE!</v>
      </c>
      <c r="AF452" s="24">
        <v>108.35</v>
      </c>
      <c r="AG452" s="24" t="e">
        <f t="shared" si="153"/>
        <v>#VALUE!</v>
      </c>
      <c r="AH452" s="24" t="e">
        <f t="shared" si="154"/>
        <v>#VALUE!</v>
      </c>
      <c r="AI452" s="25" t="e">
        <f t="shared" si="155"/>
        <v>#VALUE!</v>
      </c>
      <c r="AJ452" s="25" t="e">
        <f t="shared" si="156"/>
        <v>#VALUE!</v>
      </c>
      <c r="AK452" s="25" t="e">
        <f t="shared" si="157"/>
        <v>#VALUE!</v>
      </c>
      <c r="AL452" s="12">
        <v>16.475324005772936</v>
      </c>
      <c r="AM452" s="12">
        <v>0</v>
      </c>
      <c r="AN452" s="26">
        <v>3.2766000000000002</v>
      </c>
      <c r="AO452" s="125">
        <f t="shared" ref="AO452:AO515" si="158">E452*132.28*AN452/$AO$2/132.28</f>
        <v>3.8477948541851208E-2</v>
      </c>
      <c r="AP452" s="126"/>
      <c r="AQ452" s="16">
        <v>0</v>
      </c>
      <c r="AT452" s="28">
        <v>0</v>
      </c>
      <c r="AU452" s="28">
        <v>0</v>
      </c>
      <c r="AW452" s="44" t="e">
        <f t="shared" ref="AW452:AW515" si="159">E452*132.28*AD452</f>
        <v>#VALUE!</v>
      </c>
    </row>
    <row r="453" spans="1:49" s="28" customFormat="1" hidden="1" x14ac:dyDescent="0.2">
      <c r="A453" s="16">
        <f>ROW()</f>
        <v>453</v>
      </c>
      <c r="B453" s="16" t="s">
        <v>403</v>
      </c>
      <c r="C453" s="16">
        <v>157</v>
      </c>
      <c r="D453" s="122">
        <v>1.241719229861135</v>
      </c>
      <c r="E453" s="123">
        <v>5.2542622532201856E-2</v>
      </c>
      <c r="F453" s="122">
        <f t="shared" si="140"/>
        <v>1.2942618523933369</v>
      </c>
      <c r="G453" s="122"/>
      <c r="H453" s="101" t="s">
        <v>4</v>
      </c>
      <c r="I453" s="16">
        <v>1</v>
      </c>
      <c r="J453" s="16" t="s">
        <v>170</v>
      </c>
      <c r="K453" s="124">
        <v>42489</v>
      </c>
      <c r="L453" s="16" t="s">
        <v>64</v>
      </c>
      <c r="M453" s="16" t="s">
        <v>61</v>
      </c>
      <c r="N453" s="16" t="s">
        <v>73</v>
      </c>
      <c r="O453" s="16" t="s">
        <v>59</v>
      </c>
      <c r="P453" s="19" t="str">
        <f t="shared" si="141"/>
        <v>CB1 14/16</v>
      </c>
      <c r="Q453" s="20">
        <f t="shared" si="142"/>
        <v>129.42618523933368</v>
      </c>
      <c r="R453" s="19">
        <v>122.6</v>
      </c>
      <c r="S453" s="19">
        <v>-16</v>
      </c>
      <c r="T453" s="19">
        <f t="shared" si="143"/>
        <v>106.6</v>
      </c>
      <c r="U453" s="22" t="e">
        <f t="shared" si="144"/>
        <v>#VALUE!</v>
      </c>
      <c r="V453" s="22" t="str">
        <f t="shared" si="145"/>
        <v>NY</v>
      </c>
      <c r="W453" s="22" t="e">
        <f t="shared" si="146"/>
        <v>#VALUE!</v>
      </c>
      <c r="X453" s="19" t="str">
        <f t="shared" si="147"/>
        <v>CB114/16GS.7467</v>
      </c>
      <c r="Y453" s="19" t="str">
        <f t="shared" si="148"/>
        <v>GS.7467</v>
      </c>
      <c r="Z453" s="19" t="e">
        <v>#VALUE!</v>
      </c>
      <c r="AA453" s="19" t="e">
        <f t="shared" si="149"/>
        <v>#VALUE!</v>
      </c>
      <c r="AB453" s="22" t="e">
        <f t="shared" si="150"/>
        <v>#VALUE!</v>
      </c>
      <c r="AC453" s="23" t="e">
        <v>#VALUE!</v>
      </c>
      <c r="AD453" s="23" t="e">
        <f t="shared" si="151"/>
        <v>#VALUE!</v>
      </c>
      <c r="AE453" s="24" t="e">
        <f t="shared" si="152"/>
        <v>#VALUE!</v>
      </c>
      <c r="AF453" s="24">
        <v>108.35</v>
      </c>
      <c r="AG453" s="24" t="e">
        <f t="shared" si="153"/>
        <v>#VALUE!</v>
      </c>
      <c r="AH453" s="24" t="e">
        <f t="shared" si="154"/>
        <v>#VALUE!</v>
      </c>
      <c r="AI453" s="25" t="e">
        <f t="shared" si="155"/>
        <v>#VALUE!</v>
      </c>
      <c r="AJ453" s="25" t="e">
        <f t="shared" si="156"/>
        <v>#VALUE!</v>
      </c>
      <c r="AK453" s="25" t="e">
        <f t="shared" si="157"/>
        <v>#VALUE!</v>
      </c>
      <c r="AL453" s="12">
        <v>22.180000000000003</v>
      </c>
      <c r="AM453" s="12">
        <v>0</v>
      </c>
      <c r="AN453" s="26">
        <v>3.2766000000000002</v>
      </c>
      <c r="AO453" s="125">
        <f t="shared" si="158"/>
        <v>5.1801160229638869E-2</v>
      </c>
      <c r="AP453" s="126"/>
      <c r="AQ453" s="16">
        <v>-157</v>
      </c>
      <c r="AT453" s="28">
        <v>0</v>
      </c>
      <c r="AU453" s="28">
        <v>0</v>
      </c>
      <c r="AW453" s="44" t="e">
        <f t="shared" si="159"/>
        <v>#VALUE!</v>
      </c>
    </row>
    <row r="454" spans="1:49" s="28" customFormat="1" hidden="1" x14ac:dyDescent="0.2">
      <c r="A454" s="16">
        <f>ROW()</f>
        <v>454</v>
      </c>
      <c r="B454" s="16" t="s">
        <v>404</v>
      </c>
      <c r="C454" s="16">
        <v>0</v>
      </c>
      <c r="D454" s="122">
        <v>1.3930476052853498</v>
      </c>
      <c r="E454" s="123">
        <v>3.7452608757173635E-2</v>
      </c>
      <c r="F454" s="122">
        <f t="shared" si="140"/>
        <v>1.4305002140425234</v>
      </c>
      <c r="G454" s="122"/>
      <c r="H454" s="101" t="s">
        <v>4</v>
      </c>
      <c r="I454" s="16">
        <v>1</v>
      </c>
      <c r="J454" s="16" t="s">
        <v>170</v>
      </c>
      <c r="K454" s="124">
        <v>42643</v>
      </c>
      <c r="L454" s="16" t="s">
        <v>56</v>
      </c>
      <c r="M454" s="16" t="s">
        <v>171</v>
      </c>
      <c r="N454" s="16" t="s">
        <v>73</v>
      </c>
      <c r="O454" s="16" t="s">
        <v>59</v>
      </c>
      <c r="P454" s="19" t="str">
        <f t="shared" si="141"/>
        <v>CB1 14/16</v>
      </c>
      <c r="Q454" s="20">
        <f t="shared" si="142"/>
        <v>143.05002140425233</v>
      </c>
      <c r="R454" s="19">
        <v>122.6</v>
      </c>
      <c r="S454" s="19" t="e">
        <v>#N/A</v>
      </c>
      <c r="T454" s="19" t="e">
        <f t="shared" si="143"/>
        <v>#N/A</v>
      </c>
      <c r="U454" s="22" t="e">
        <f t="shared" si="144"/>
        <v>#N/A</v>
      </c>
      <c r="V454" s="22" t="str">
        <f t="shared" si="145"/>
        <v>NY</v>
      </c>
      <c r="W454" s="22" t="e">
        <f t="shared" si="146"/>
        <v>#VALUE!</v>
      </c>
      <c r="X454" s="19" t="str">
        <f t="shared" si="147"/>
        <v>CB114/16GS.7891</v>
      </c>
      <c r="Y454" s="19" t="str">
        <f t="shared" si="148"/>
        <v>GS.7891</v>
      </c>
      <c r="Z454" s="19" t="e">
        <v>#VALUE!</v>
      </c>
      <c r="AA454" s="19" t="e">
        <f t="shared" si="149"/>
        <v>#VALUE!</v>
      </c>
      <c r="AB454" s="22" t="e">
        <f t="shared" si="150"/>
        <v>#N/A</v>
      </c>
      <c r="AC454" s="23" t="e">
        <v>#VALUE!</v>
      </c>
      <c r="AD454" s="23" t="e">
        <f t="shared" si="151"/>
        <v>#VALUE!</v>
      </c>
      <c r="AE454" s="24" t="e">
        <f t="shared" si="152"/>
        <v>#N/A</v>
      </c>
      <c r="AF454" s="24" t="e">
        <v>#N/A</v>
      </c>
      <c r="AG454" s="24" t="e">
        <f t="shared" si="153"/>
        <v>#N/A</v>
      </c>
      <c r="AH454" s="24" t="e">
        <f t="shared" si="154"/>
        <v>#N/A</v>
      </c>
      <c r="AI454" s="25" t="e">
        <f t="shared" si="155"/>
        <v>#VALUE!</v>
      </c>
      <c r="AJ454" s="25" t="e">
        <f t="shared" si="156"/>
        <v>#VALUE!</v>
      </c>
      <c r="AK454" s="25" t="e">
        <f t="shared" si="157"/>
        <v>#VALUE!</v>
      </c>
      <c r="AL454" s="12">
        <v>15.81</v>
      </c>
      <c r="AM454" s="12">
        <v>0</v>
      </c>
      <c r="AN454" s="26">
        <v>3.2766000000000002</v>
      </c>
      <c r="AO454" s="125">
        <f t="shared" si="158"/>
        <v>3.6924091218692084E-2</v>
      </c>
      <c r="AP454" s="126"/>
      <c r="AQ454" s="16">
        <v>0</v>
      </c>
      <c r="AT454" s="28">
        <v>0</v>
      </c>
      <c r="AU454" s="28">
        <v>0</v>
      </c>
      <c r="AW454" s="44" t="e">
        <f t="shared" si="159"/>
        <v>#VALUE!</v>
      </c>
    </row>
    <row r="455" spans="1:49" s="28" customFormat="1" hidden="1" x14ac:dyDescent="0.2">
      <c r="A455" s="16">
        <f>ROW()</f>
        <v>455</v>
      </c>
      <c r="B455" s="16" t="s">
        <v>405</v>
      </c>
      <c r="C455" s="16">
        <v>1153</v>
      </c>
      <c r="D455" s="122">
        <v>1.1612968744345942</v>
      </c>
      <c r="E455" s="123">
        <v>6.0241609152114232E-2</v>
      </c>
      <c r="F455" s="122">
        <f t="shared" si="140"/>
        <v>1.2215384835867085</v>
      </c>
      <c r="G455" s="122"/>
      <c r="H455" s="101" t="s">
        <v>4</v>
      </c>
      <c r="I455" s="16">
        <v>1</v>
      </c>
      <c r="J455" s="16" t="s">
        <v>192</v>
      </c>
      <c r="K455" s="124">
        <v>42726</v>
      </c>
      <c r="L455" s="16" t="s">
        <v>56</v>
      </c>
      <c r="M455" s="16" t="s">
        <v>171</v>
      </c>
      <c r="N455" s="16" t="s">
        <v>73</v>
      </c>
      <c r="O455" s="16" t="s">
        <v>59</v>
      </c>
      <c r="P455" s="19" t="str">
        <f t="shared" si="141"/>
        <v>CB1 14/16</v>
      </c>
      <c r="Q455" s="20">
        <f t="shared" si="142"/>
        <v>122.15384835867084</v>
      </c>
      <c r="R455" s="19">
        <v>122.6</v>
      </c>
      <c r="S455" s="19" t="e">
        <v>#N/A</v>
      </c>
      <c r="T455" s="19" t="e">
        <f t="shared" si="143"/>
        <v>#N/A</v>
      </c>
      <c r="U455" s="22" t="e">
        <f t="shared" si="144"/>
        <v>#N/A</v>
      </c>
      <c r="V455" s="22" t="str">
        <f t="shared" si="145"/>
        <v>NY</v>
      </c>
      <c r="W455" s="22" t="e">
        <f t="shared" si="146"/>
        <v>#VALUE!</v>
      </c>
      <c r="X455" s="19" t="str">
        <f t="shared" si="147"/>
        <v>CB114/16GS.7954</v>
      </c>
      <c r="Y455" s="19" t="str">
        <f t="shared" si="148"/>
        <v>GS.7954</v>
      </c>
      <c r="Z455" s="19" t="e">
        <v>#VALUE!</v>
      </c>
      <c r="AA455" s="19" t="e">
        <f t="shared" si="149"/>
        <v>#VALUE!</v>
      </c>
      <c r="AB455" s="22" t="e">
        <f t="shared" si="150"/>
        <v>#N/A</v>
      </c>
      <c r="AC455" s="23" t="e">
        <v>#VALUE!</v>
      </c>
      <c r="AD455" s="23" t="e">
        <f t="shared" si="151"/>
        <v>#VALUE!</v>
      </c>
      <c r="AE455" s="24" t="e">
        <f t="shared" si="152"/>
        <v>#N/A</v>
      </c>
      <c r="AF455" s="24" t="e">
        <v>#N/A</v>
      </c>
      <c r="AG455" s="24" t="e">
        <f t="shared" si="153"/>
        <v>#N/A</v>
      </c>
      <c r="AH455" s="24" t="e">
        <f t="shared" si="154"/>
        <v>#N/A</v>
      </c>
      <c r="AI455" s="25" t="e">
        <f t="shared" si="155"/>
        <v>#VALUE!</v>
      </c>
      <c r="AJ455" s="25" t="e">
        <f t="shared" si="156"/>
        <v>#VALUE!</v>
      </c>
      <c r="AK455" s="25" t="e">
        <f t="shared" si="157"/>
        <v>#VALUE!</v>
      </c>
      <c r="AL455" s="12">
        <v>25.430000000000007</v>
      </c>
      <c r="AM455" s="12">
        <v>0</v>
      </c>
      <c r="AN455" s="26">
        <v>3.2766000000000002</v>
      </c>
      <c r="AO455" s="125">
        <f t="shared" si="158"/>
        <v>5.93915015617546E-2</v>
      </c>
      <c r="AP455" s="126"/>
      <c r="AQ455" s="16">
        <v>0</v>
      </c>
      <c r="AT455" s="28">
        <v>0</v>
      </c>
      <c r="AU455" s="28">
        <v>0</v>
      </c>
      <c r="AW455" s="44" t="e">
        <f t="shared" si="159"/>
        <v>#VALUE!</v>
      </c>
    </row>
    <row r="456" spans="1:49" s="28" customFormat="1" hidden="1" x14ac:dyDescent="0.2">
      <c r="A456" s="16">
        <f>ROW()</f>
        <v>456</v>
      </c>
      <c r="B456" s="16" t="s">
        <v>406</v>
      </c>
      <c r="C456" s="16">
        <v>0</v>
      </c>
      <c r="D456" s="122">
        <v>1.4484092721173409</v>
      </c>
      <c r="E456" s="123">
        <v>4.0769095301135878E-2</v>
      </c>
      <c r="F456" s="122">
        <f t="shared" si="140"/>
        <v>1.4891783674184769</v>
      </c>
      <c r="G456" s="122"/>
      <c r="H456" s="101" t="s">
        <v>4</v>
      </c>
      <c r="I456" s="16">
        <v>1</v>
      </c>
      <c r="J456" s="16" t="s">
        <v>170</v>
      </c>
      <c r="K456" s="124">
        <v>42664</v>
      </c>
      <c r="L456" s="16" t="s">
        <v>56</v>
      </c>
      <c r="M456" s="16" t="s">
        <v>171</v>
      </c>
      <c r="N456" s="16" t="s">
        <v>73</v>
      </c>
      <c r="O456" s="16" t="s">
        <v>65</v>
      </c>
      <c r="P456" s="19" t="str">
        <f t="shared" si="141"/>
        <v>CB1 13/14</v>
      </c>
      <c r="Q456" s="20">
        <f t="shared" si="142"/>
        <v>148.91783674184768</v>
      </c>
      <c r="R456" s="19">
        <v>122.6</v>
      </c>
      <c r="S456" s="19" t="e">
        <v>#N/A</v>
      </c>
      <c r="T456" s="19" t="e">
        <f t="shared" si="143"/>
        <v>#N/A</v>
      </c>
      <c r="U456" s="22" t="e">
        <f t="shared" si="144"/>
        <v>#N/A</v>
      </c>
      <c r="V456" s="22" t="str">
        <f t="shared" si="145"/>
        <v>NY</v>
      </c>
      <c r="W456" s="22" t="e">
        <f t="shared" si="146"/>
        <v>#VALUE!</v>
      </c>
      <c r="X456" s="19" t="str">
        <f t="shared" si="147"/>
        <v>CB113/14GS.7962</v>
      </c>
      <c r="Y456" s="19" t="str">
        <f t="shared" si="148"/>
        <v>GS.7962</v>
      </c>
      <c r="Z456" s="19" t="e">
        <v>#VALUE!</v>
      </c>
      <c r="AA456" s="19" t="e">
        <f t="shared" si="149"/>
        <v>#VALUE!</v>
      </c>
      <c r="AB456" s="22" t="e">
        <f t="shared" si="150"/>
        <v>#N/A</v>
      </c>
      <c r="AC456" s="23" t="e">
        <v>#VALUE!</v>
      </c>
      <c r="AD456" s="23" t="e">
        <f t="shared" si="151"/>
        <v>#VALUE!</v>
      </c>
      <c r="AE456" s="24" t="e">
        <f t="shared" si="152"/>
        <v>#N/A</v>
      </c>
      <c r="AF456" s="24" t="e">
        <v>#N/A</v>
      </c>
      <c r="AG456" s="24" t="e">
        <f t="shared" si="153"/>
        <v>#N/A</v>
      </c>
      <c r="AH456" s="24" t="e">
        <f t="shared" si="154"/>
        <v>#N/A</v>
      </c>
      <c r="AI456" s="25" t="e">
        <f t="shared" si="155"/>
        <v>#VALUE!</v>
      </c>
      <c r="AJ456" s="25" t="e">
        <f t="shared" si="156"/>
        <v>#VALUE!</v>
      </c>
      <c r="AK456" s="25" t="e">
        <f t="shared" si="157"/>
        <v>#VALUE!</v>
      </c>
      <c r="AL456" s="12">
        <v>17.209999999999997</v>
      </c>
      <c r="AM456" s="12">
        <v>0</v>
      </c>
      <c r="AN456" s="26">
        <v>3.2766000000000002</v>
      </c>
      <c r="AO456" s="125">
        <f t="shared" si="158"/>
        <v>4.0193776715603466E-2</v>
      </c>
      <c r="AP456" s="126"/>
      <c r="AQ456" s="16">
        <v>0</v>
      </c>
      <c r="AT456" s="28">
        <v>0</v>
      </c>
      <c r="AU456" s="28">
        <v>0</v>
      </c>
      <c r="AW456" s="44" t="e">
        <f t="shared" si="159"/>
        <v>#VALUE!</v>
      </c>
    </row>
    <row r="457" spans="1:49" s="28" customFormat="1" hidden="1" x14ac:dyDescent="0.2">
      <c r="A457" s="16">
        <f>ROW()</f>
        <v>457</v>
      </c>
      <c r="B457" s="16" t="s">
        <v>364</v>
      </c>
      <c r="C457" s="16">
        <v>4723</v>
      </c>
      <c r="D457" s="122">
        <v>1.3274317782460954</v>
      </c>
      <c r="E457" s="123">
        <v>5.0576274462972706E-2</v>
      </c>
      <c r="F457" s="122">
        <f t="shared" si="140"/>
        <v>1.3780080527090681</v>
      </c>
      <c r="G457" s="122"/>
      <c r="H457" s="101" t="s">
        <v>4</v>
      </c>
      <c r="I457" s="16">
        <v>1</v>
      </c>
      <c r="J457" s="16" t="s">
        <v>222</v>
      </c>
      <c r="K457" s="124">
        <v>42725</v>
      </c>
      <c r="L457" s="16" t="s">
        <v>56</v>
      </c>
      <c r="M457" s="16" t="s">
        <v>171</v>
      </c>
      <c r="N457" s="16" t="s">
        <v>73</v>
      </c>
      <c r="O457" s="16" t="s">
        <v>59</v>
      </c>
      <c r="P457" s="19" t="str">
        <f t="shared" si="141"/>
        <v>CB1 14/16</v>
      </c>
      <c r="Q457" s="20">
        <f t="shared" si="142"/>
        <v>137.80080527090681</v>
      </c>
      <c r="R457" s="19">
        <v>122.6</v>
      </c>
      <c r="S457" s="19" t="e">
        <v>#N/A</v>
      </c>
      <c r="T457" s="19" t="e">
        <f t="shared" si="143"/>
        <v>#N/A</v>
      </c>
      <c r="U457" s="22" t="e">
        <f t="shared" si="144"/>
        <v>#N/A</v>
      </c>
      <c r="V457" s="22" t="str">
        <f t="shared" si="145"/>
        <v>NY</v>
      </c>
      <c r="W457" s="22" t="e">
        <f t="shared" si="146"/>
        <v>#VALUE!</v>
      </c>
      <c r="X457" s="19" t="str">
        <f t="shared" si="147"/>
        <v>CB114/16GS.8061</v>
      </c>
      <c r="Y457" s="19" t="str">
        <f t="shared" si="148"/>
        <v>GS.8061</v>
      </c>
      <c r="Z457" s="19" t="e">
        <v>#VALUE!</v>
      </c>
      <c r="AA457" s="19" t="e">
        <f t="shared" si="149"/>
        <v>#VALUE!</v>
      </c>
      <c r="AB457" s="22" t="e">
        <f t="shared" si="150"/>
        <v>#N/A</v>
      </c>
      <c r="AC457" s="23" t="e">
        <v>#VALUE!</v>
      </c>
      <c r="AD457" s="23" t="e">
        <f t="shared" si="151"/>
        <v>#VALUE!</v>
      </c>
      <c r="AE457" s="24" t="e">
        <f t="shared" si="152"/>
        <v>#N/A</v>
      </c>
      <c r="AF457" s="24" t="e">
        <v>#N/A</v>
      </c>
      <c r="AG457" s="24" t="e">
        <f t="shared" si="153"/>
        <v>#N/A</v>
      </c>
      <c r="AH457" s="24" t="e">
        <f t="shared" si="154"/>
        <v>#N/A</v>
      </c>
      <c r="AI457" s="25" t="e">
        <f t="shared" si="155"/>
        <v>#VALUE!</v>
      </c>
      <c r="AJ457" s="25" t="e">
        <f t="shared" si="156"/>
        <v>#VALUE!</v>
      </c>
      <c r="AK457" s="25" t="e">
        <f t="shared" si="157"/>
        <v>#VALUE!</v>
      </c>
      <c r="AL457" s="12">
        <v>21.349938650306747</v>
      </c>
      <c r="AM457" s="12">
        <v>0</v>
      </c>
      <c r="AN457" s="26">
        <v>3.2766000000000002</v>
      </c>
      <c r="AO457" s="125">
        <f t="shared" si="158"/>
        <v>4.9862560546325506E-2</v>
      </c>
      <c r="AP457" s="126"/>
      <c r="AQ457" s="16">
        <v>0</v>
      </c>
      <c r="AT457" s="28">
        <v>0</v>
      </c>
      <c r="AU457" s="28">
        <v>0</v>
      </c>
      <c r="AW457" s="44" t="e">
        <f t="shared" si="159"/>
        <v>#VALUE!</v>
      </c>
    </row>
    <row r="458" spans="1:49" s="28" customFormat="1" hidden="1" x14ac:dyDescent="0.2">
      <c r="A458" s="16">
        <f>ROW()</f>
        <v>458</v>
      </c>
      <c r="B458" s="16" t="s">
        <v>407</v>
      </c>
      <c r="C458" s="16">
        <v>2456</v>
      </c>
      <c r="D458" s="122">
        <v>1.0809471505289805</v>
      </c>
      <c r="E458" s="123">
        <v>5.0481663037025316E-2</v>
      </c>
      <c r="F458" s="122">
        <f t="shared" si="140"/>
        <v>1.1314288135660058</v>
      </c>
      <c r="G458" s="122"/>
      <c r="H458" s="101" t="s">
        <v>4</v>
      </c>
      <c r="I458" s="16">
        <v>1</v>
      </c>
      <c r="J458" s="16" t="s">
        <v>225</v>
      </c>
      <c r="K458" s="124">
        <v>42733</v>
      </c>
      <c r="L458" s="16" t="s">
        <v>56</v>
      </c>
      <c r="M458" s="16" t="s">
        <v>171</v>
      </c>
      <c r="N458" s="16" t="s">
        <v>73</v>
      </c>
      <c r="O458" s="16" t="s">
        <v>59</v>
      </c>
      <c r="P458" s="19" t="str">
        <f t="shared" si="141"/>
        <v>CB1 14/16</v>
      </c>
      <c r="Q458" s="20">
        <f t="shared" si="142"/>
        <v>113.14288135660058</v>
      </c>
      <c r="R458" s="19">
        <v>122.6</v>
      </c>
      <c r="S458" s="19" t="e">
        <v>#N/A</v>
      </c>
      <c r="T458" s="19" t="e">
        <f t="shared" si="143"/>
        <v>#N/A</v>
      </c>
      <c r="U458" s="22" t="e">
        <f t="shared" si="144"/>
        <v>#N/A</v>
      </c>
      <c r="V458" s="22" t="str">
        <f t="shared" si="145"/>
        <v>NY</v>
      </c>
      <c r="W458" s="22" t="e">
        <f t="shared" si="146"/>
        <v>#VALUE!</v>
      </c>
      <c r="X458" s="19" t="str">
        <f t="shared" si="147"/>
        <v>CB114/16GS.8087</v>
      </c>
      <c r="Y458" s="19" t="str">
        <f t="shared" si="148"/>
        <v>GS.8087</v>
      </c>
      <c r="Z458" s="19" t="e">
        <v>#VALUE!</v>
      </c>
      <c r="AA458" s="19" t="e">
        <f t="shared" si="149"/>
        <v>#VALUE!</v>
      </c>
      <c r="AB458" s="22" t="e">
        <f t="shared" si="150"/>
        <v>#N/A</v>
      </c>
      <c r="AC458" s="23" t="e">
        <v>#VALUE!</v>
      </c>
      <c r="AD458" s="23" t="e">
        <f t="shared" si="151"/>
        <v>#VALUE!</v>
      </c>
      <c r="AE458" s="24" t="e">
        <f t="shared" si="152"/>
        <v>#N/A</v>
      </c>
      <c r="AF458" s="24" t="e">
        <v>#N/A</v>
      </c>
      <c r="AG458" s="24" t="e">
        <f t="shared" si="153"/>
        <v>#N/A</v>
      </c>
      <c r="AH458" s="24" t="e">
        <f t="shared" si="154"/>
        <v>#N/A</v>
      </c>
      <c r="AI458" s="25" t="e">
        <f t="shared" si="155"/>
        <v>#VALUE!</v>
      </c>
      <c r="AJ458" s="25" t="e">
        <f t="shared" si="156"/>
        <v>#VALUE!</v>
      </c>
      <c r="AK458" s="25" t="e">
        <f t="shared" si="157"/>
        <v>#VALUE!</v>
      </c>
      <c r="AL458" s="12">
        <v>21.310000000000002</v>
      </c>
      <c r="AM458" s="12">
        <v>0</v>
      </c>
      <c r="AN458" s="26">
        <v>3.2766000000000002</v>
      </c>
      <c r="AO458" s="125">
        <f t="shared" si="158"/>
        <v>4.9769284242272512E-2</v>
      </c>
      <c r="AP458" s="126"/>
      <c r="AQ458" s="16">
        <v>0</v>
      </c>
      <c r="AT458" s="28">
        <v>0</v>
      </c>
      <c r="AU458" s="28">
        <v>0</v>
      </c>
      <c r="AW458" s="44" t="e">
        <f t="shared" si="159"/>
        <v>#VALUE!</v>
      </c>
    </row>
    <row r="459" spans="1:49" s="28" customFormat="1" hidden="1" x14ac:dyDescent="0.2">
      <c r="A459" s="16">
        <f>ROW()</f>
        <v>459</v>
      </c>
      <c r="B459" s="16" t="s">
        <v>408</v>
      </c>
      <c r="C459" s="16">
        <v>67</v>
      </c>
      <c r="D459" s="122">
        <v>0.44104475355306927</v>
      </c>
      <c r="E459" s="123">
        <v>0</v>
      </c>
      <c r="F459" s="122">
        <f t="shared" si="140"/>
        <v>0.44104475355306927</v>
      </c>
      <c r="G459" s="122"/>
      <c r="H459" s="101" t="s">
        <v>4</v>
      </c>
      <c r="I459" s="16">
        <v>1</v>
      </c>
      <c r="J459" s="16" t="s">
        <v>216</v>
      </c>
      <c r="K459" s="124">
        <v>42803</v>
      </c>
      <c r="L459" s="16" t="s">
        <v>56</v>
      </c>
      <c r="M459" s="16" t="s">
        <v>171</v>
      </c>
      <c r="N459" s="16" t="s">
        <v>73</v>
      </c>
      <c r="O459" s="16" t="s">
        <v>59</v>
      </c>
      <c r="P459" s="19" t="str">
        <f t="shared" si="141"/>
        <v>CB1 14/16</v>
      </c>
      <c r="Q459" s="20">
        <f t="shared" si="142"/>
        <v>44.104475355306924</v>
      </c>
      <c r="R459" s="19">
        <v>122.6</v>
      </c>
      <c r="S459" s="19" t="e">
        <v>#N/A</v>
      </c>
      <c r="T459" s="19" t="e">
        <f t="shared" si="143"/>
        <v>#N/A</v>
      </c>
      <c r="U459" s="22" t="e">
        <f t="shared" si="144"/>
        <v>#N/A</v>
      </c>
      <c r="V459" s="22" t="str">
        <f t="shared" si="145"/>
        <v>NY</v>
      </c>
      <c r="W459" s="22" t="e">
        <f t="shared" si="146"/>
        <v>#VALUE!</v>
      </c>
      <c r="X459" s="19" t="str">
        <f t="shared" si="147"/>
        <v>CB114/16GS.8171</v>
      </c>
      <c r="Y459" s="19" t="str">
        <f t="shared" si="148"/>
        <v>GS.8171</v>
      </c>
      <c r="Z459" s="19" t="e">
        <v>#VALUE!</v>
      </c>
      <c r="AA459" s="19" t="e">
        <f t="shared" si="149"/>
        <v>#VALUE!</v>
      </c>
      <c r="AB459" s="22" t="e">
        <f t="shared" si="150"/>
        <v>#N/A</v>
      </c>
      <c r="AC459" s="23" t="e">
        <v>#VALUE!</v>
      </c>
      <c r="AD459" s="23" t="e">
        <f t="shared" si="151"/>
        <v>#VALUE!</v>
      </c>
      <c r="AE459" s="24" t="e">
        <f t="shared" si="152"/>
        <v>#N/A</v>
      </c>
      <c r="AF459" s="24" t="e">
        <v>#N/A</v>
      </c>
      <c r="AG459" s="24" t="e">
        <f t="shared" si="153"/>
        <v>#N/A</v>
      </c>
      <c r="AH459" s="24" t="e">
        <f t="shared" si="154"/>
        <v>#N/A</v>
      </c>
      <c r="AI459" s="25" t="e">
        <f t="shared" si="155"/>
        <v>#VALUE!</v>
      </c>
      <c r="AJ459" s="25" t="e">
        <f t="shared" si="156"/>
        <v>#VALUE!</v>
      </c>
      <c r="AK459" s="25" t="e">
        <f t="shared" si="157"/>
        <v>#VALUE!</v>
      </c>
      <c r="AL459" s="12">
        <v>0</v>
      </c>
      <c r="AM459" s="12">
        <v>0</v>
      </c>
      <c r="AN459" s="26">
        <v>3.2766000000000002</v>
      </c>
      <c r="AO459" s="125">
        <f t="shared" si="158"/>
        <v>0</v>
      </c>
      <c r="AP459" s="126"/>
      <c r="AQ459" s="16">
        <v>-3</v>
      </c>
      <c r="AT459" s="28">
        <v>0</v>
      </c>
      <c r="AU459" s="28">
        <v>0</v>
      </c>
      <c r="AW459" s="44" t="e">
        <f t="shared" si="159"/>
        <v>#VALUE!</v>
      </c>
    </row>
    <row r="460" spans="1:49" s="28" customFormat="1" hidden="1" x14ac:dyDescent="0.2">
      <c r="A460" s="16">
        <f>ROW()</f>
        <v>460</v>
      </c>
      <c r="B460" s="16" t="s">
        <v>409</v>
      </c>
      <c r="C460" s="16">
        <v>2</v>
      </c>
      <c r="D460" s="122">
        <v>1.2648284016609788</v>
      </c>
      <c r="E460" s="123">
        <v>4.8763395076098656E-2</v>
      </c>
      <c r="F460" s="122">
        <f t="shared" si="140"/>
        <v>1.3135917967370774</v>
      </c>
      <c r="G460" s="122"/>
      <c r="H460" s="101" t="s">
        <v>4</v>
      </c>
      <c r="I460" s="16">
        <v>1</v>
      </c>
      <c r="J460" s="16" t="s">
        <v>170</v>
      </c>
      <c r="K460" s="124">
        <v>42824</v>
      </c>
      <c r="L460" s="16" t="s">
        <v>56</v>
      </c>
      <c r="M460" s="16" t="s">
        <v>171</v>
      </c>
      <c r="N460" s="16" t="s">
        <v>73</v>
      </c>
      <c r="O460" s="16" t="s">
        <v>59</v>
      </c>
      <c r="P460" s="19" t="str">
        <f t="shared" si="141"/>
        <v>CB1 14/16</v>
      </c>
      <c r="Q460" s="20">
        <f t="shared" si="142"/>
        <v>131.35917967370773</v>
      </c>
      <c r="R460" s="19">
        <v>122.6</v>
      </c>
      <c r="S460" s="19" t="e">
        <v>#N/A</v>
      </c>
      <c r="T460" s="19" t="e">
        <f t="shared" si="143"/>
        <v>#N/A</v>
      </c>
      <c r="U460" s="22" t="e">
        <f t="shared" si="144"/>
        <v>#N/A</v>
      </c>
      <c r="V460" s="22" t="str">
        <f t="shared" si="145"/>
        <v>NY</v>
      </c>
      <c r="W460" s="22" t="e">
        <f t="shared" si="146"/>
        <v>#VALUE!</v>
      </c>
      <c r="X460" s="19" t="str">
        <f t="shared" si="147"/>
        <v>CB114/16GS.8353</v>
      </c>
      <c r="Y460" s="19" t="str">
        <f t="shared" si="148"/>
        <v>GS.8353</v>
      </c>
      <c r="Z460" s="19" t="e">
        <v>#VALUE!</v>
      </c>
      <c r="AA460" s="19" t="e">
        <f t="shared" si="149"/>
        <v>#VALUE!</v>
      </c>
      <c r="AB460" s="22" t="e">
        <f t="shared" si="150"/>
        <v>#N/A</v>
      </c>
      <c r="AC460" s="23" t="e">
        <v>#VALUE!</v>
      </c>
      <c r="AD460" s="23" t="e">
        <f t="shared" si="151"/>
        <v>#VALUE!</v>
      </c>
      <c r="AE460" s="24" t="e">
        <f t="shared" si="152"/>
        <v>#N/A</v>
      </c>
      <c r="AF460" s="24" t="e">
        <v>#N/A</v>
      </c>
      <c r="AG460" s="24" t="e">
        <f t="shared" si="153"/>
        <v>#N/A</v>
      </c>
      <c r="AH460" s="24" t="e">
        <f t="shared" si="154"/>
        <v>#N/A</v>
      </c>
      <c r="AI460" s="25" t="e">
        <f t="shared" si="155"/>
        <v>#VALUE!</v>
      </c>
      <c r="AJ460" s="25" t="e">
        <f t="shared" si="156"/>
        <v>#VALUE!</v>
      </c>
      <c r="AK460" s="25" t="e">
        <f t="shared" si="157"/>
        <v>#VALUE!</v>
      </c>
      <c r="AL460" s="12">
        <v>20.584661569281273</v>
      </c>
      <c r="AM460" s="12">
        <v>0</v>
      </c>
      <c r="AN460" s="26">
        <v>3.2766000000000002</v>
      </c>
      <c r="AO460" s="125">
        <f t="shared" si="158"/>
        <v>4.8075263851362897E-2</v>
      </c>
      <c r="AP460" s="126"/>
      <c r="AQ460" s="16">
        <v>-2</v>
      </c>
      <c r="AT460" s="28">
        <v>0</v>
      </c>
      <c r="AU460" s="28">
        <v>0</v>
      </c>
      <c r="AW460" s="44" t="e">
        <f t="shared" si="159"/>
        <v>#VALUE!</v>
      </c>
    </row>
    <row r="461" spans="1:49" s="28" customFormat="1" hidden="1" x14ac:dyDescent="0.2">
      <c r="A461" s="16">
        <f>ROW()</f>
        <v>461</v>
      </c>
      <c r="B461" s="16" t="s">
        <v>410</v>
      </c>
      <c r="C461" s="16">
        <v>161</v>
      </c>
      <c r="D461" s="122">
        <v>1.5928605987299667</v>
      </c>
      <c r="E461" s="123">
        <v>6.0792172214253266E-2</v>
      </c>
      <c r="F461" s="122">
        <f t="shared" si="140"/>
        <v>1.6536527709442199</v>
      </c>
      <c r="G461" s="122"/>
      <c r="H461" s="101" t="s">
        <v>4</v>
      </c>
      <c r="I461" s="16">
        <v>1</v>
      </c>
      <c r="J461" s="16" t="s">
        <v>222</v>
      </c>
      <c r="K461" s="124">
        <v>42809</v>
      </c>
      <c r="L461" s="16" t="s">
        <v>56</v>
      </c>
      <c r="M461" s="16" t="s">
        <v>171</v>
      </c>
      <c r="N461" s="16" t="s">
        <v>73</v>
      </c>
      <c r="O461" s="16" t="s">
        <v>59</v>
      </c>
      <c r="P461" s="19" t="str">
        <f t="shared" si="141"/>
        <v>CB1 14/16</v>
      </c>
      <c r="Q461" s="20">
        <f t="shared" si="142"/>
        <v>165.365277094422</v>
      </c>
      <c r="R461" s="19">
        <v>122.6</v>
      </c>
      <c r="S461" s="19" t="e">
        <v>#N/A</v>
      </c>
      <c r="T461" s="19" t="e">
        <f t="shared" si="143"/>
        <v>#N/A</v>
      </c>
      <c r="U461" s="22" t="e">
        <f t="shared" si="144"/>
        <v>#N/A</v>
      </c>
      <c r="V461" s="22" t="str">
        <f t="shared" si="145"/>
        <v>NY</v>
      </c>
      <c r="W461" s="22" t="e">
        <f t="shared" si="146"/>
        <v>#VALUE!</v>
      </c>
      <c r="X461" s="19" t="str">
        <f t="shared" si="147"/>
        <v>CB114/16GS.8355</v>
      </c>
      <c r="Y461" s="19" t="str">
        <f t="shared" si="148"/>
        <v>GS.8355</v>
      </c>
      <c r="Z461" s="19" t="e">
        <v>#VALUE!</v>
      </c>
      <c r="AA461" s="19" t="e">
        <f t="shared" si="149"/>
        <v>#VALUE!</v>
      </c>
      <c r="AB461" s="22" t="e">
        <f t="shared" si="150"/>
        <v>#N/A</v>
      </c>
      <c r="AC461" s="23" t="e">
        <v>#VALUE!</v>
      </c>
      <c r="AD461" s="23" t="e">
        <f t="shared" si="151"/>
        <v>#VALUE!</v>
      </c>
      <c r="AE461" s="24" t="e">
        <f t="shared" si="152"/>
        <v>#N/A</v>
      </c>
      <c r="AF461" s="24" t="e">
        <v>#N/A</v>
      </c>
      <c r="AG461" s="24" t="e">
        <f t="shared" si="153"/>
        <v>#N/A</v>
      </c>
      <c r="AH461" s="24" t="e">
        <f t="shared" si="154"/>
        <v>#N/A</v>
      </c>
      <c r="AI461" s="25" t="e">
        <f t="shared" si="155"/>
        <v>#VALUE!</v>
      </c>
      <c r="AJ461" s="25" t="e">
        <f t="shared" si="156"/>
        <v>#VALUE!</v>
      </c>
      <c r="AK461" s="25" t="e">
        <f t="shared" si="157"/>
        <v>#VALUE!</v>
      </c>
      <c r="AL461" s="12">
        <v>25.662411100354952</v>
      </c>
      <c r="AM461" s="12">
        <v>0</v>
      </c>
      <c r="AN461" s="26">
        <v>3.2766000000000002</v>
      </c>
      <c r="AO461" s="125">
        <f t="shared" si="158"/>
        <v>5.9934295279005879E-2</v>
      </c>
      <c r="AP461" s="126"/>
      <c r="AQ461" s="16">
        <v>0</v>
      </c>
      <c r="AT461" s="28">
        <v>0</v>
      </c>
      <c r="AU461" s="28">
        <v>0</v>
      </c>
      <c r="AW461" s="44" t="e">
        <f t="shared" si="159"/>
        <v>#VALUE!</v>
      </c>
    </row>
    <row r="462" spans="1:49" s="28" customFormat="1" hidden="1" x14ac:dyDescent="0.2">
      <c r="A462" s="16">
        <f>ROW()</f>
        <v>462</v>
      </c>
      <c r="B462" s="16" t="s">
        <v>411</v>
      </c>
      <c r="C462" s="16">
        <v>1</v>
      </c>
      <c r="D462" s="122">
        <v>1.1615197560729764</v>
      </c>
      <c r="E462" s="123">
        <v>4.5909649444277369E-2</v>
      </c>
      <c r="F462" s="122">
        <f t="shared" si="140"/>
        <v>1.2074294055172539</v>
      </c>
      <c r="G462" s="122"/>
      <c r="H462" s="101" t="s">
        <v>4</v>
      </c>
      <c r="I462" s="16">
        <v>1</v>
      </c>
      <c r="J462" s="16" t="s">
        <v>222</v>
      </c>
      <c r="K462" s="124">
        <v>42857</v>
      </c>
      <c r="L462" s="16" t="s">
        <v>56</v>
      </c>
      <c r="M462" s="16" t="s">
        <v>171</v>
      </c>
      <c r="N462" s="16" t="s">
        <v>73</v>
      </c>
      <c r="O462" s="16" t="s">
        <v>59</v>
      </c>
      <c r="P462" s="19" t="str">
        <f t="shared" si="141"/>
        <v>CB1 14/16</v>
      </c>
      <c r="Q462" s="20">
        <f t="shared" si="142"/>
        <v>120.74294055172538</v>
      </c>
      <c r="R462" s="19">
        <v>122.6</v>
      </c>
      <c r="S462" s="19" t="e">
        <v>#N/A</v>
      </c>
      <c r="T462" s="19" t="e">
        <f t="shared" si="143"/>
        <v>#N/A</v>
      </c>
      <c r="U462" s="22" t="e">
        <f t="shared" si="144"/>
        <v>#N/A</v>
      </c>
      <c r="V462" s="22" t="str">
        <f t="shared" si="145"/>
        <v>NY</v>
      </c>
      <c r="W462" s="22" t="e">
        <f t="shared" si="146"/>
        <v>#VALUE!</v>
      </c>
      <c r="X462" s="19" t="str">
        <f t="shared" si="147"/>
        <v>CB114/16GS.8467</v>
      </c>
      <c r="Y462" s="19" t="str">
        <f t="shared" si="148"/>
        <v>GS.8467</v>
      </c>
      <c r="Z462" s="19" t="e">
        <v>#VALUE!</v>
      </c>
      <c r="AA462" s="19" t="e">
        <f t="shared" si="149"/>
        <v>#VALUE!</v>
      </c>
      <c r="AB462" s="22" t="e">
        <f t="shared" si="150"/>
        <v>#N/A</v>
      </c>
      <c r="AC462" s="23" t="e">
        <v>#VALUE!</v>
      </c>
      <c r="AD462" s="23" t="e">
        <f t="shared" si="151"/>
        <v>#VALUE!</v>
      </c>
      <c r="AE462" s="24" t="e">
        <f t="shared" si="152"/>
        <v>#N/A</v>
      </c>
      <c r="AF462" s="24" t="e">
        <v>#N/A</v>
      </c>
      <c r="AG462" s="24" t="e">
        <f t="shared" si="153"/>
        <v>#N/A</v>
      </c>
      <c r="AH462" s="24" t="e">
        <f t="shared" si="154"/>
        <v>#N/A</v>
      </c>
      <c r="AI462" s="25" t="e">
        <f t="shared" si="155"/>
        <v>#VALUE!</v>
      </c>
      <c r="AJ462" s="25" t="e">
        <f t="shared" si="156"/>
        <v>#VALUE!</v>
      </c>
      <c r="AK462" s="25" t="e">
        <f t="shared" si="157"/>
        <v>#VALUE!</v>
      </c>
      <c r="AL462" s="12">
        <v>19.38</v>
      </c>
      <c r="AM462" s="12">
        <v>0</v>
      </c>
      <c r="AN462" s="26">
        <v>3.2766000000000002</v>
      </c>
      <c r="AO462" s="125">
        <f t="shared" si="158"/>
        <v>4.5261789235816113E-2</v>
      </c>
      <c r="AP462" s="126"/>
      <c r="AQ462" s="16">
        <v>-1</v>
      </c>
      <c r="AT462" s="28">
        <v>0</v>
      </c>
      <c r="AU462" s="28">
        <v>0</v>
      </c>
      <c r="AW462" s="44" t="e">
        <f t="shared" si="159"/>
        <v>#VALUE!</v>
      </c>
    </row>
    <row r="463" spans="1:49" s="28" customFormat="1" hidden="1" x14ac:dyDescent="0.2">
      <c r="A463" s="16">
        <f>ROW()</f>
        <v>463</v>
      </c>
      <c r="B463" s="16" t="s">
        <v>412</v>
      </c>
      <c r="C463" s="16">
        <v>3433</v>
      </c>
      <c r="D463" s="122">
        <v>1.4726403274621016</v>
      </c>
      <c r="E463" s="123">
        <v>5.205664541266062E-2</v>
      </c>
      <c r="F463" s="122">
        <f t="shared" si="140"/>
        <v>1.5246969728747621</v>
      </c>
      <c r="G463" s="122"/>
      <c r="H463" s="101" t="s">
        <v>4</v>
      </c>
      <c r="I463" s="16">
        <v>1</v>
      </c>
      <c r="J463" s="16" t="s">
        <v>188</v>
      </c>
      <c r="K463" s="124">
        <v>42887</v>
      </c>
      <c r="L463" s="16" t="s">
        <v>69</v>
      </c>
      <c r="M463" s="16" t="s">
        <v>61</v>
      </c>
      <c r="N463" s="16" t="s">
        <v>73</v>
      </c>
      <c r="O463" s="16" t="s">
        <v>59</v>
      </c>
      <c r="P463" s="19" t="str">
        <f t="shared" si="141"/>
        <v>CB1 14/16</v>
      </c>
      <c r="Q463" s="20">
        <f t="shared" si="142"/>
        <v>152.46969728747621</v>
      </c>
      <c r="R463" s="19">
        <v>122.6</v>
      </c>
      <c r="S463" s="19">
        <v>-16</v>
      </c>
      <c r="T463" s="19">
        <f t="shared" si="143"/>
        <v>106.6</v>
      </c>
      <c r="U463" s="22" t="e">
        <f t="shared" si="144"/>
        <v>#VALUE!</v>
      </c>
      <c r="V463" s="22" t="str">
        <f t="shared" si="145"/>
        <v>NY</v>
      </c>
      <c r="W463" s="22" t="e">
        <f t="shared" si="146"/>
        <v>#VALUE!</v>
      </c>
      <c r="X463" s="19" t="str">
        <f t="shared" si="147"/>
        <v>CB114/16GS.8501</v>
      </c>
      <c r="Y463" s="19" t="str">
        <f t="shared" si="148"/>
        <v>GS.8501</v>
      </c>
      <c r="Z463" s="19" t="e">
        <v>#VALUE!</v>
      </c>
      <c r="AA463" s="19" t="e">
        <f t="shared" si="149"/>
        <v>#VALUE!</v>
      </c>
      <c r="AB463" s="22" t="e">
        <f t="shared" si="150"/>
        <v>#VALUE!</v>
      </c>
      <c r="AC463" s="23" t="e">
        <v>#VALUE!</v>
      </c>
      <c r="AD463" s="23" t="e">
        <f t="shared" si="151"/>
        <v>#VALUE!</v>
      </c>
      <c r="AE463" s="24" t="e">
        <f t="shared" si="152"/>
        <v>#VALUE!</v>
      </c>
      <c r="AF463" s="24">
        <v>108.35</v>
      </c>
      <c r="AG463" s="24" t="e">
        <f t="shared" si="153"/>
        <v>#VALUE!</v>
      </c>
      <c r="AH463" s="24" t="e">
        <f t="shared" si="154"/>
        <v>#VALUE!</v>
      </c>
      <c r="AI463" s="25" t="e">
        <f t="shared" si="155"/>
        <v>#VALUE!</v>
      </c>
      <c r="AJ463" s="25" t="e">
        <f t="shared" si="156"/>
        <v>#VALUE!</v>
      </c>
      <c r="AK463" s="25" t="e">
        <f t="shared" si="157"/>
        <v>#VALUE!</v>
      </c>
      <c r="AL463" s="12">
        <v>21.974852788232667</v>
      </c>
      <c r="AM463" s="12">
        <v>0</v>
      </c>
      <c r="AN463" s="26">
        <v>3.2766000000000002</v>
      </c>
      <c r="AO463" s="125">
        <f t="shared" si="158"/>
        <v>5.1322041041747833E-2</v>
      </c>
      <c r="AP463" s="126"/>
      <c r="AQ463" s="16">
        <v>0</v>
      </c>
      <c r="AT463" s="28">
        <v>0</v>
      </c>
      <c r="AU463" s="28">
        <v>0</v>
      </c>
      <c r="AW463" s="44" t="e">
        <f t="shared" si="159"/>
        <v>#VALUE!</v>
      </c>
    </row>
    <row r="464" spans="1:49" s="28" customFormat="1" hidden="1" x14ac:dyDescent="0.2">
      <c r="A464" s="16">
        <f>ROW()</f>
        <v>464</v>
      </c>
      <c r="B464" s="16" t="s">
        <v>413</v>
      </c>
      <c r="C464" s="16">
        <v>960</v>
      </c>
      <c r="D464" s="122">
        <v>1.3390215904252538</v>
      </c>
      <c r="E464" s="123">
        <v>4.9778546538411308E-2</v>
      </c>
      <c r="F464" s="122">
        <f t="shared" si="140"/>
        <v>1.3888001369636651</v>
      </c>
      <c r="G464" s="122"/>
      <c r="H464" s="101" t="s">
        <v>4</v>
      </c>
      <c r="I464" s="16">
        <v>1</v>
      </c>
      <c r="J464" s="16" t="s">
        <v>170</v>
      </c>
      <c r="K464" s="124">
        <v>42874</v>
      </c>
      <c r="L464" s="16" t="s">
        <v>56</v>
      </c>
      <c r="M464" s="16" t="s">
        <v>171</v>
      </c>
      <c r="N464" s="16" t="s">
        <v>73</v>
      </c>
      <c r="O464" s="16" t="s">
        <v>59</v>
      </c>
      <c r="P464" s="19" t="str">
        <f t="shared" si="141"/>
        <v>CB1 14/16</v>
      </c>
      <c r="Q464" s="20">
        <f t="shared" si="142"/>
        <v>138.88001369636652</v>
      </c>
      <c r="R464" s="19">
        <v>122.6</v>
      </c>
      <c r="S464" s="19" t="e">
        <v>#N/A</v>
      </c>
      <c r="T464" s="19" t="e">
        <f t="shared" si="143"/>
        <v>#N/A</v>
      </c>
      <c r="U464" s="22" t="e">
        <f t="shared" si="144"/>
        <v>#N/A</v>
      </c>
      <c r="V464" s="22" t="str">
        <f t="shared" si="145"/>
        <v>NY</v>
      </c>
      <c r="W464" s="22" t="e">
        <f t="shared" si="146"/>
        <v>#VALUE!</v>
      </c>
      <c r="X464" s="19" t="str">
        <f t="shared" si="147"/>
        <v>CB114/16GS.8531</v>
      </c>
      <c r="Y464" s="19" t="str">
        <f t="shared" si="148"/>
        <v>GS.8531</v>
      </c>
      <c r="Z464" s="19" t="e">
        <v>#VALUE!</v>
      </c>
      <c r="AA464" s="19" t="e">
        <f t="shared" si="149"/>
        <v>#VALUE!</v>
      </c>
      <c r="AB464" s="22" t="e">
        <f t="shared" si="150"/>
        <v>#N/A</v>
      </c>
      <c r="AC464" s="23" t="e">
        <v>#VALUE!</v>
      </c>
      <c r="AD464" s="23" t="e">
        <f t="shared" si="151"/>
        <v>#VALUE!</v>
      </c>
      <c r="AE464" s="24" t="e">
        <f t="shared" si="152"/>
        <v>#N/A</v>
      </c>
      <c r="AF464" s="24" t="e">
        <v>#N/A</v>
      </c>
      <c r="AG464" s="24" t="e">
        <f t="shared" si="153"/>
        <v>#N/A</v>
      </c>
      <c r="AH464" s="24" t="e">
        <f t="shared" si="154"/>
        <v>#N/A</v>
      </c>
      <c r="AI464" s="25" t="e">
        <f t="shared" si="155"/>
        <v>#VALUE!</v>
      </c>
      <c r="AJ464" s="25" t="e">
        <f t="shared" si="156"/>
        <v>#VALUE!</v>
      </c>
      <c r="AK464" s="25" t="e">
        <f t="shared" si="157"/>
        <v>#VALUE!</v>
      </c>
      <c r="AL464" s="12">
        <v>21.013190986903989</v>
      </c>
      <c r="AM464" s="12">
        <v>0</v>
      </c>
      <c r="AN464" s="26">
        <v>3.2766000000000002</v>
      </c>
      <c r="AO464" s="125">
        <f t="shared" si="158"/>
        <v>4.9076089866934958E-2</v>
      </c>
      <c r="AP464" s="126"/>
      <c r="AQ464" s="16">
        <v>0</v>
      </c>
      <c r="AT464" s="28">
        <v>0</v>
      </c>
      <c r="AU464" s="28">
        <v>0</v>
      </c>
      <c r="AW464" s="44" t="e">
        <f t="shared" si="159"/>
        <v>#VALUE!</v>
      </c>
    </row>
    <row r="465" spans="1:49" s="28" customFormat="1" hidden="1" x14ac:dyDescent="0.2">
      <c r="A465" s="16">
        <f>ROW()</f>
        <v>465</v>
      </c>
      <c r="B465" s="16" t="s">
        <v>414</v>
      </c>
      <c r="C465" s="16">
        <v>333</v>
      </c>
      <c r="D465" s="122">
        <v>1.3764560787585094</v>
      </c>
      <c r="E465" s="123">
        <v>6.2876940204618884E-2</v>
      </c>
      <c r="F465" s="122">
        <f t="shared" si="140"/>
        <v>1.4393330189631284</v>
      </c>
      <c r="G465" s="122"/>
      <c r="H465" s="101" t="s">
        <v>4</v>
      </c>
      <c r="I465" s="16">
        <v>1</v>
      </c>
      <c r="J465" s="16" t="s">
        <v>225</v>
      </c>
      <c r="K465" s="124">
        <v>42376</v>
      </c>
      <c r="L465" s="16" t="s">
        <v>64</v>
      </c>
      <c r="M465" s="16" t="s">
        <v>61</v>
      </c>
      <c r="N465" s="16" t="s">
        <v>71</v>
      </c>
      <c r="O465" s="16" t="s">
        <v>59</v>
      </c>
      <c r="P465" s="19" t="str">
        <f t="shared" si="141"/>
        <v>CB1RF 14/16</v>
      </c>
      <c r="Q465" s="20">
        <f t="shared" si="142"/>
        <v>143.93330189631283</v>
      </c>
      <c r="R465" s="19">
        <v>122.6</v>
      </c>
      <c r="S465" s="19">
        <v>-9</v>
      </c>
      <c r="T465" s="19">
        <f t="shared" si="143"/>
        <v>113.6</v>
      </c>
      <c r="U465" s="22" t="e">
        <f t="shared" si="144"/>
        <v>#VALUE!</v>
      </c>
      <c r="V465" s="22" t="str">
        <f t="shared" si="145"/>
        <v>NY</v>
      </c>
      <c r="W465" s="22" t="e">
        <f t="shared" si="146"/>
        <v>#VALUE!</v>
      </c>
      <c r="X465" s="19" t="str">
        <f t="shared" si="147"/>
        <v>CB1RF14/16GS.6720</v>
      </c>
      <c r="Y465" s="19" t="str">
        <f t="shared" si="148"/>
        <v>GS.6720</v>
      </c>
      <c r="Z465" s="19" t="e">
        <v>#VALUE!</v>
      </c>
      <c r="AA465" s="19" t="e">
        <f t="shared" si="149"/>
        <v>#VALUE!</v>
      </c>
      <c r="AB465" s="22" t="e">
        <f t="shared" si="150"/>
        <v>#VALUE!</v>
      </c>
      <c r="AC465" s="23" t="e">
        <v>#VALUE!</v>
      </c>
      <c r="AD465" s="23" t="e">
        <f t="shared" si="151"/>
        <v>#VALUE!</v>
      </c>
      <c r="AE465" s="24" t="e">
        <f t="shared" si="152"/>
        <v>#VALUE!</v>
      </c>
      <c r="AF465" s="24">
        <v>115.35</v>
      </c>
      <c r="AG465" s="24" t="e">
        <f t="shared" si="153"/>
        <v>#VALUE!</v>
      </c>
      <c r="AH465" s="24" t="e">
        <f t="shared" si="154"/>
        <v>#VALUE!</v>
      </c>
      <c r="AI465" s="25" t="e">
        <f t="shared" si="155"/>
        <v>#VALUE!</v>
      </c>
      <c r="AJ465" s="25" t="e">
        <f t="shared" si="156"/>
        <v>#VALUE!</v>
      </c>
      <c r="AK465" s="25" t="e">
        <f t="shared" si="157"/>
        <v>#VALUE!</v>
      </c>
      <c r="AL465" s="12">
        <v>26.542461463238357</v>
      </c>
      <c r="AM465" s="12">
        <v>0</v>
      </c>
      <c r="AN465" s="26">
        <v>3.2766000000000002</v>
      </c>
      <c r="AO465" s="125">
        <f t="shared" si="158"/>
        <v>6.1989643784771176E-2</v>
      </c>
      <c r="AP465" s="126"/>
      <c r="AQ465" s="16">
        <v>0</v>
      </c>
      <c r="AT465" s="28">
        <v>0</v>
      </c>
      <c r="AU465" s="28">
        <v>0</v>
      </c>
      <c r="AW465" s="44" t="e">
        <f t="shared" si="159"/>
        <v>#VALUE!</v>
      </c>
    </row>
    <row r="466" spans="1:49" s="28" customFormat="1" hidden="1" x14ac:dyDescent="0.2">
      <c r="A466" s="16">
        <f>ROW()</f>
        <v>466</v>
      </c>
      <c r="B466" s="16" t="s">
        <v>374</v>
      </c>
      <c r="C466" s="16">
        <v>127</v>
      </c>
      <c r="D466" s="122">
        <v>1.0807695612413082</v>
      </c>
      <c r="E466" s="123">
        <v>5.203833452058982E-2</v>
      </c>
      <c r="F466" s="122">
        <f t="shared" si="140"/>
        <v>1.1328078957618981</v>
      </c>
      <c r="G466" s="122"/>
      <c r="H466" s="101" t="s">
        <v>4</v>
      </c>
      <c r="I466" s="16">
        <v>1</v>
      </c>
      <c r="J466" s="16" t="s">
        <v>170</v>
      </c>
      <c r="K466" s="124">
        <v>42712</v>
      </c>
      <c r="L466" s="16" t="s">
        <v>56</v>
      </c>
      <c r="M466" s="16" t="s">
        <v>171</v>
      </c>
      <c r="N466" s="16" t="s">
        <v>71</v>
      </c>
      <c r="O466" s="16" t="s">
        <v>59</v>
      </c>
      <c r="P466" s="19" t="str">
        <f t="shared" si="141"/>
        <v>CB1RF 14/16</v>
      </c>
      <c r="Q466" s="20">
        <f t="shared" si="142"/>
        <v>113.28078957618982</v>
      </c>
      <c r="R466" s="19">
        <v>122.6</v>
      </c>
      <c r="S466" s="19" t="e">
        <v>#N/A</v>
      </c>
      <c r="T466" s="19" t="e">
        <f t="shared" si="143"/>
        <v>#N/A</v>
      </c>
      <c r="U466" s="22" t="e">
        <f t="shared" si="144"/>
        <v>#N/A</v>
      </c>
      <c r="V466" s="22" t="str">
        <f t="shared" si="145"/>
        <v>NY</v>
      </c>
      <c r="W466" s="22" t="e">
        <f t="shared" si="146"/>
        <v>#VALUE!</v>
      </c>
      <c r="X466" s="19" t="str">
        <f t="shared" si="147"/>
        <v>CB1RF14/16GS.7898</v>
      </c>
      <c r="Y466" s="19" t="str">
        <f t="shared" si="148"/>
        <v>GS.7898</v>
      </c>
      <c r="Z466" s="19" t="e">
        <v>#VALUE!</v>
      </c>
      <c r="AA466" s="19" t="e">
        <f t="shared" si="149"/>
        <v>#VALUE!</v>
      </c>
      <c r="AB466" s="22" t="e">
        <f t="shared" si="150"/>
        <v>#N/A</v>
      </c>
      <c r="AC466" s="23" t="e">
        <v>#VALUE!</v>
      </c>
      <c r="AD466" s="23" t="e">
        <f t="shared" si="151"/>
        <v>#VALUE!</v>
      </c>
      <c r="AE466" s="24" t="e">
        <f t="shared" si="152"/>
        <v>#N/A</v>
      </c>
      <c r="AF466" s="24" t="e">
        <v>#N/A</v>
      </c>
      <c r="AG466" s="24" t="e">
        <f t="shared" si="153"/>
        <v>#N/A</v>
      </c>
      <c r="AH466" s="24" t="e">
        <f t="shared" si="154"/>
        <v>#N/A</v>
      </c>
      <c r="AI466" s="25" t="e">
        <f t="shared" si="155"/>
        <v>#VALUE!</v>
      </c>
      <c r="AJ466" s="25" t="e">
        <f t="shared" si="156"/>
        <v>#VALUE!</v>
      </c>
      <c r="AK466" s="25" t="e">
        <f t="shared" si="157"/>
        <v>#VALUE!</v>
      </c>
      <c r="AL466" s="12">
        <v>21.967123147675014</v>
      </c>
      <c r="AM466" s="12">
        <v>0</v>
      </c>
      <c r="AN466" s="26">
        <v>3.2766000000000002</v>
      </c>
      <c r="AO466" s="125">
        <f t="shared" si="158"/>
        <v>5.130398854629948E-2</v>
      </c>
      <c r="AP466" s="126"/>
      <c r="AQ466" s="16">
        <v>0</v>
      </c>
      <c r="AT466" s="28">
        <v>0</v>
      </c>
      <c r="AU466" s="28">
        <v>0</v>
      </c>
      <c r="AW466" s="44" t="e">
        <f t="shared" si="159"/>
        <v>#VALUE!</v>
      </c>
    </row>
    <row r="467" spans="1:49" s="28" customFormat="1" hidden="1" x14ac:dyDescent="0.2">
      <c r="A467" s="16">
        <f>ROW()</f>
        <v>467</v>
      </c>
      <c r="B467" s="16" t="s">
        <v>415</v>
      </c>
      <c r="C467" s="16">
        <v>0</v>
      </c>
      <c r="D467" s="122">
        <v>1.0310795282733596</v>
      </c>
      <c r="E467" s="123">
        <v>3.7760302205901063E-2</v>
      </c>
      <c r="F467" s="122">
        <f t="shared" si="140"/>
        <v>1.0688398304792606</v>
      </c>
      <c r="G467" s="122"/>
      <c r="H467" s="101" t="s">
        <v>4</v>
      </c>
      <c r="I467" s="16">
        <v>1</v>
      </c>
      <c r="J467" s="16" t="s">
        <v>170</v>
      </c>
      <c r="K467" s="124">
        <v>42780</v>
      </c>
      <c r="L467" s="16" t="s">
        <v>56</v>
      </c>
      <c r="M467" s="16" t="s">
        <v>171</v>
      </c>
      <c r="N467" s="16" t="s">
        <v>71</v>
      </c>
      <c r="O467" s="16" t="s">
        <v>59</v>
      </c>
      <c r="P467" s="19" t="str">
        <f t="shared" si="141"/>
        <v>CB1RF 14/16</v>
      </c>
      <c r="Q467" s="20">
        <f t="shared" si="142"/>
        <v>106.88398304792605</v>
      </c>
      <c r="R467" s="19">
        <v>122.6</v>
      </c>
      <c r="S467" s="19" t="e">
        <v>#N/A</v>
      </c>
      <c r="T467" s="19" t="e">
        <f t="shared" si="143"/>
        <v>#N/A</v>
      </c>
      <c r="U467" s="22" t="e">
        <f t="shared" si="144"/>
        <v>#N/A</v>
      </c>
      <c r="V467" s="22" t="str">
        <f t="shared" si="145"/>
        <v>NY</v>
      </c>
      <c r="W467" s="22" t="e">
        <f t="shared" si="146"/>
        <v>#VALUE!</v>
      </c>
      <c r="X467" s="19" t="str">
        <f t="shared" si="147"/>
        <v>CB1RF14/16GS.8312</v>
      </c>
      <c r="Y467" s="19" t="str">
        <f t="shared" si="148"/>
        <v>GS.8312</v>
      </c>
      <c r="Z467" s="19" t="e">
        <v>#VALUE!</v>
      </c>
      <c r="AA467" s="19" t="e">
        <f t="shared" si="149"/>
        <v>#VALUE!</v>
      </c>
      <c r="AB467" s="22" t="e">
        <f t="shared" si="150"/>
        <v>#N/A</v>
      </c>
      <c r="AC467" s="23" t="e">
        <v>#VALUE!</v>
      </c>
      <c r="AD467" s="23" t="e">
        <f t="shared" si="151"/>
        <v>#VALUE!</v>
      </c>
      <c r="AE467" s="24" t="e">
        <f t="shared" si="152"/>
        <v>#N/A</v>
      </c>
      <c r="AF467" s="24" t="e">
        <v>#N/A</v>
      </c>
      <c r="AG467" s="24" t="e">
        <f t="shared" si="153"/>
        <v>#N/A</v>
      </c>
      <c r="AH467" s="24" t="e">
        <f t="shared" si="154"/>
        <v>#N/A</v>
      </c>
      <c r="AI467" s="25" t="e">
        <f t="shared" si="155"/>
        <v>#VALUE!</v>
      </c>
      <c r="AJ467" s="25" t="e">
        <f t="shared" si="156"/>
        <v>#VALUE!</v>
      </c>
      <c r="AK467" s="25" t="e">
        <f t="shared" si="157"/>
        <v>#VALUE!</v>
      </c>
      <c r="AL467" s="12">
        <v>15.939887705711518</v>
      </c>
      <c r="AM467" s="12">
        <v>0</v>
      </c>
      <c r="AN467" s="26">
        <v>3.2766000000000002</v>
      </c>
      <c r="AO467" s="125">
        <f t="shared" si="158"/>
        <v>3.722744260982927E-2</v>
      </c>
      <c r="AP467" s="126"/>
      <c r="AQ467" s="16">
        <v>0</v>
      </c>
      <c r="AT467" s="28">
        <v>0</v>
      </c>
      <c r="AU467" s="28">
        <v>0</v>
      </c>
      <c r="AW467" s="44" t="e">
        <f t="shared" si="159"/>
        <v>#VALUE!</v>
      </c>
    </row>
    <row r="468" spans="1:49" s="28" customFormat="1" hidden="1" x14ac:dyDescent="0.2">
      <c r="A468" s="16">
        <f>ROW()</f>
        <v>468</v>
      </c>
      <c r="B468" s="16" t="s">
        <v>416</v>
      </c>
      <c r="C468" s="16">
        <v>30</v>
      </c>
      <c r="D468" s="122">
        <v>1.3836773757221725</v>
      </c>
      <c r="E468" s="123">
        <v>5.7807255912628801E-2</v>
      </c>
      <c r="F468" s="122">
        <f t="shared" si="140"/>
        <v>1.4414846316348013</v>
      </c>
      <c r="G468" s="122"/>
      <c r="H468" s="101" t="s">
        <v>4</v>
      </c>
      <c r="I468" s="16">
        <v>1</v>
      </c>
      <c r="J468" s="16" t="s">
        <v>225</v>
      </c>
      <c r="K468" s="124">
        <v>41933</v>
      </c>
      <c r="L468" s="16" t="s">
        <v>69</v>
      </c>
      <c r="M468" s="16" t="s">
        <v>61</v>
      </c>
      <c r="N468" s="16" t="s">
        <v>71</v>
      </c>
      <c r="O468" s="16" t="s">
        <v>65</v>
      </c>
      <c r="P468" s="19" t="str">
        <f t="shared" si="141"/>
        <v>CB1RF 13/14</v>
      </c>
      <c r="Q468" s="20">
        <f t="shared" si="142"/>
        <v>144.14846316348013</v>
      </c>
      <c r="R468" s="19">
        <v>122.6</v>
      </c>
      <c r="S468" s="19">
        <v>-14</v>
      </c>
      <c r="T468" s="19">
        <f t="shared" si="143"/>
        <v>108.6</v>
      </c>
      <c r="U468" s="22" t="e">
        <f t="shared" si="144"/>
        <v>#VALUE!</v>
      </c>
      <c r="V468" s="22" t="str">
        <f t="shared" si="145"/>
        <v>NY</v>
      </c>
      <c r="W468" s="22" t="e">
        <f t="shared" si="146"/>
        <v>#VALUE!</v>
      </c>
      <c r="X468" s="19" t="str">
        <f t="shared" si="147"/>
        <v>CB1RF13/14GS.6283</v>
      </c>
      <c r="Y468" s="19" t="str">
        <f t="shared" si="148"/>
        <v>GS.6283</v>
      </c>
      <c r="Z468" s="19" t="e">
        <v>#VALUE!</v>
      </c>
      <c r="AA468" s="19" t="e">
        <f t="shared" si="149"/>
        <v>#VALUE!</v>
      </c>
      <c r="AB468" s="22" t="e">
        <f t="shared" si="150"/>
        <v>#VALUE!</v>
      </c>
      <c r="AC468" s="23" t="e">
        <v>#VALUE!</v>
      </c>
      <c r="AD468" s="23" t="e">
        <f t="shared" si="151"/>
        <v>#VALUE!</v>
      </c>
      <c r="AE468" s="24" t="e">
        <f t="shared" si="152"/>
        <v>#VALUE!</v>
      </c>
      <c r="AF468" s="24">
        <v>110.35</v>
      </c>
      <c r="AG468" s="24" t="e">
        <f t="shared" si="153"/>
        <v>#VALUE!</v>
      </c>
      <c r="AH468" s="24" t="e">
        <f t="shared" si="154"/>
        <v>#VALUE!</v>
      </c>
      <c r="AI468" s="25" t="e">
        <f t="shared" si="155"/>
        <v>#VALUE!</v>
      </c>
      <c r="AJ468" s="25" t="e">
        <f t="shared" si="156"/>
        <v>#VALUE!</v>
      </c>
      <c r="AK468" s="25" t="e">
        <f t="shared" si="157"/>
        <v>#VALUE!</v>
      </c>
      <c r="AL468" s="12">
        <v>24.402378000000002</v>
      </c>
      <c r="AM468" s="12">
        <v>0</v>
      </c>
      <c r="AN468" s="26">
        <v>3.2766000000000002</v>
      </c>
      <c r="AO468" s="125">
        <f t="shared" si="158"/>
        <v>5.6991501026249523E-2</v>
      </c>
      <c r="AP468" s="126"/>
      <c r="AQ468" s="16">
        <v>0</v>
      </c>
      <c r="AT468" s="28">
        <v>0</v>
      </c>
      <c r="AU468" s="28">
        <v>0</v>
      </c>
      <c r="AW468" s="44" t="e">
        <f t="shared" si="159"/>
        <v>#VALUE!</v>
      </c>
    </row>
    <row r="469" spans="1:49" s="28" customFormat="1" hidden="1" x14ac:dyDescent="0.2">
      <c r="A469" s="16">
        <f>ROW()</f>
        <v>469</v>
      </c>
      <c r="B469" s="16" t="s">
        <v>417</v>
      </c>
      <c r="C469" s="16">
        <v>183</v>
      </c>
      <c r="D469" s="122">
        <v>1.1580528408493609</v>
      </c>
      <c r="E469" s="123">
        <v>4.0210641607673923E-2</v>
      </c>
      <c r="F469" s="122">
        <f t="shared" si="140"/>
        <v>1.1982634824570348</v>
      </c>
      <c r="G469" s="122"/>
      <c r="H469" s="101" t="s">
        <v>4</v>
      </c>
      <c r="I469" s="16">
        <v>1</v>
      </c>
      <c r="J469" s="16" t="s">
        <v>170</v>
      </c>
      <c r="K469" s="124">
        <v>42245</v>
      </c>
      <c r="L469" s="16" t="s">
        <v>64</v>
      </c>
      <c r="M469" s="16" t="s">
        <v>61</v>
      </c>
      <c r="N469" s="16" t="s">
        <v>71</v>
      </c>
      <c r="O469" s="16" t="s">
        <v>65</v>
      </c>
      <c r="P469" s="19" t="str">
        <f t="shared" si="141"/>
        <v>CB1RF 13/14</v>
      </c>
      <c r="Q469" s="20">
        <f t="shared" si="142"/>
        <v>119.82634824570349</v>
      </c>
      <c r="R469" s="19">
        <v>122.6</v>
      </c>
      <c r="S469" s="19">
        <v>-14</v>
      </c>
      <c r="T469" s="19">
        <f t="shared" si="143"/>
        <v>108.6</v>
      </c>
      <c r="U469" s="22" t="e">
        <f t="shared" si="144"/>
        <v>#VALUE!</v>
      </c>
      <c r="V469" s="22" t="str">
        <f t="shared" si="145"/>
        <v>NY</v>
      </c>
      <c r="W469" s="22" t="e">
        <f t="shared" si="146"/>
        <v>#VALUE!</v>
      </c>
      <c r="X469" s="19" t="str">
        <f t="shared" si="147"/>
        <v>CB1RF13/14GS.6580</v>
      </c>
      <c r="Y469" s="19" t="str">
        <f t="shared" si="148"/>
        <v>GS.6580</v>
      </c>
      <c r="Z469" s="19" t="e">
        <v>#VALUE!</v>
      </c>
      <c r="AA469" s="19" t="e">
        <f t="shared" si="149"/>
        <v>#VALUE!</v>
      </c>
      <c r="AB469" s="22" t="e">
        <f t="shared" si="150"/>
        <v>#VALUE!</v>
      </c>
      <c r="AC469" s="23" t="e">
        <v>#VALUE!</v>
      </c>
      <c r="AD469" s="23" t="e">
        <f t="shared" si="151"/>
        <v>#VALUE!</v>
      </c>
      <c r="AE469" s="24" t="e">
        <f t="shared" si="152"/>
        <v>#VALUE!</v>
      </c>
      <c r="AF469" s="24">
        <v>110.35</v>
      </c>
      <c r="AG469" s="24" t="e">
        <f t="shared" si="153"/>
        <v>#VALUE!</v>
      </c>
      <c r="AH469" s="24" t="e">
        <f t="shared" si="154"/>
        <v>#VALUE!</v>
      </c>
      <c r="AI469" s="25" t="e">
        <f t="shared" si="155"/>
        <v>#VALUE!</v>
      </c>
      <c r="AJ469" s="25" t="e">
        <f t="shared" si="156"/>
        <v>#VALUE!</v>
      </c>
      <c r="AK469" s="25" t="e">
        <f t="shared" si="157"/>
        <v>#VALUE!</v>
      </c>
      <c r="AL469" s="12">
        <v>16.974258000000006</v>
      </c>
      <c r="AM469" s="12">
        <v>0</v>
      </c>
      <c r="AN469" s="26">
        <v>3.2766000000000002</v>
      </c>
      <c r="AO469" s="125">
        <f t="shared" si="158"/>
        <v>3.9643203716737116E-2</v>
      </c>
      <c r="AP469" s="126"/>
      <c r="AQ469" s="16">
        <v>0</v>
      </c>
      <c r="AT469" s="28">
        <v>0</v>
      </c>
      <c r="AU469" s="28">
        <v>0</v>
      </c>
      <c r="AW469" s="44" t="e">
        <f t="shared" si="159"/>
        <v>#VALUE!</v>
      </c>
    </row>
    <row r="470" spans="1:49" s="28" customFormat="1" hidden="1" x14ac:dyDescent="0.2">
      <c r="A470" s="16">
        <f>ROW()</f>
        <v>470</v>
      </c>
      <c r="B470" s="16" t="s">
        <v>381</v>
      </c>
      <c r="C470" s="16">
        <v>185</v>
      </c>
      <c r="D470" s="122">
        <v>1.1394972527051435</v>
      </c>
      <c r="E470" s="123">
        <v>4.8985169551631152E-2</v>
      </c>
      <c r="F470" s="122">
        <f t="shared" si="140"/>
        <v>1.1884824222567747</v>
      </c>
      <c r="G470" s="122"/>
      <c r="H470" s="101" t="s">
        <v>4</v>
      </c>
      <c r="I470" s="16">
        <v>1</v>
      </c>
      <c r="J470" s="16" t="s">
        <v>176</v>
      </c>
      <c r="K470" s="124">
        <v>42389</v>
      </c>
      <c r="L470" s="16" t="s">
        <v>64</v>
      </c>
      <c r="M470" s="16" t="s">
        <v>61</v>
      </c>
      <c r="N470" s="16" t="s">
        <v>71</v>
      </c>
      <c r="O470" s="16" t="s">
        <v>65</v>
      </c>
      <c r="P470" s="19" t="str">
        <f t="shared" si="141"/>
        <v>CB1RF 13/14</v>
      </c>
      <c r="Q470" s="20">
        <f t="shared" si="142"/>
        <v>118.84824222567747</v>
      </c>
      <c r="R470" s="19">
        <v>122.6</v>
      </c>
      <c r="S470" s="19">
        <v>-14</v>
      </c>
      <c r="T470" s="19">
        <f t="shared" si="143"/>
        <v>108.6</v>
      </c>
      <c r="U470" s="22" t="e">
        <f t="shared" si="144"/>
        <v>#VALUE!</v>
      </c>
      <c r="V470" s="22" t="str">
        <f t="shared" si="145"/>
        <v>NY</v>
      </c>
      <c r="W470" s="22" t="e">
        <f t="shared" si="146"/>
        <v>#VALUE!</v>
      </c>
      <c r="X470" s="19" t="str">
        <f t="shared" si="147"/>
        <v>CB1RF13/14GS.6858</v>
      </c>
      <c r="Y470" s="19" t="str">
        <f t="shared" si="148"/>
        <v>GS.6858</v>
      </c>
      <c r="Z470" s="19" t="e">
        <v>#VALUE!</v>
      </c>
      <c r="AA470" s="19" t="e">
        <f t="shared" si="149"/>
        <v>#VALUE!</v>
      </c>
      <c r="AB470" s="22" t="e">
        <f t="shared" si="150"/>
        <v>#VALUE!</v>
      </c>
      <c r="AC470" s="23" t="e">
        <v>#VALUE!</v>
      </c>
      <c r="AD470" s="23" t="e">
        <f t="shared" si="151"/>
        <v>#VALUE!</v>
      </c>
      <c r="AE470" s="24" t="e">
        <f t="shared" si="152"/>
        <v>#VALUE!</v>
      </c>
      <c r="AF470" s="24">
        <v>110.35</v>
      </c>
      <c r="AG470" s="24" t="e">
        <f t="shared" si="153"/>
        <v>#VALUE!</v>
      </c>
      <c r="AH470" s="24" t="e">
        <f t="shared" si="154"/>
        <v>#VALUE!</v>
      </c>
      <c r="AI470" s="25" t="e">
        <f t="shared" si="155"/>
        <v>#VALUE!</v>
      </c>
      <c r="AJ470" s="25" t="e">
        <f t="shared" si="156"/>
        <v>#VALUE!</v>
      </c>
      <c r="AK470" s="25" t="e">
        <f t="shared" si="157"/>
        <v>#VALUE!</v>
      </c>
      <c r="AL470" s="12">
        <v>20.678280000000004</v>
      </c>
      <c r="AM470" s="12">
        <v>0</v>
      </c>
      <c r="AN470" s="26">
        <v>3.2766000000000002</v>
      </c>
      <c r="AO470" s="125">
        <f t="shared" si="158"/>
        <v>4.829390872648047E-2</v>
      </c>
      <c r="AP470" s="126"/>
      <c r="AQ470" s="16">
        <v>0</v>
      </c>
      <c r="AT470" s="28">
        <v>0</v>
      </c>
      <c r="AU470" s="28">
        <v>0</v>
      </c>
      <c r="AW470" s="44" t="e">
        <f t="shared" si="159"/>
        <v>#VALUE!</v>
      </c>
    </row>
    <row r="471" spans="1:49" s="28" customFormat="1" hidden="1" x14ac:dyDescent="0.2">
      <c r="A471" s="16">
        <f>ROW()</f>
        <v>471</v>
      </c>
      <c r="B471" s="16" t="s">
        <v>418</v>
      </c>
      <c r="C471" s="16">
        <v>0</v>
      </c>
      <c r="D471" s="122">
        <v>0.9130749654530782</v>
      </c>
      <c r="E471" s="123">
        <v>4.8590035121527909E-2</v>
      </c>
      <c r="F471" s="122">
        <f t="shared" si="140"/>
        <v>0.96166500057460613</v>
      </c>
      <c r="G471" s="122"/>
      <c r="H471" s="101" t="s">
        <v>4</v>
      </c>
      <c r="I471" s="16">
        <v>1</v>
      </c>
      <c r="J471" s="16" t="s">
        <v>176</v>
      </c>
      <c r="K471" s="124">
        <v>42382</v>
      </c>
      <c r="L471" s="16" t="s">
        <v>64</v>
      </c>
      <c r="M471" s="16" t="s">
        <v>61</v>
      </c>
      <c r="N471" s="16" t="s">
        <v>71</v>
      </c>
      <c r="O471" s="16" t="s">
        <v>65</v>
      </c>
      <c r="P471" s="19" t="str">
        <f t="shared" si="141"/>
        <v>CB1RF 13/14</v>
      </c>
      <c r="Q471" s="20">
        <f t="shared" si="142"/>
        <v>96.16650005746061</v>
      </c>
      <c r="R471" s="19">
        <v>122.6</v>
      </c>
      <c r="S471" s="19">
        <v>-14</v>
      </c>
      <c r="T471" s="19">
        <f t="shared" si="143"/>
        <v>108.6</v>
      </c>
      <c r="U471" s="22" t="e">
        <f t="shared" si="144"/>
        <v>#VALUE!</v>
      </c>
      <c r="V471" s="22" t="str">
        <f t="shared" si="145"/>
        <v>NY</v>
      </c>
      <c r="W471" s="22" t="e">
        <f t="shared" si="146"/>
        <v>#VALUE!</v>
      </c>
      <c r="X471" s="19" t="str">
        <f t="shared" si="147"/>
        <v>CB1RF13/14GS.6909</v>
      </c>
      <c r="Y471" s="19" t="str">
        <f t="shared" si="148"/>
        <v>GS.6909</v>
      </c>
      <c r="Z471" s="19" t="e">
        <v>#VALUE!</v>
      </c>
      <c r="AA471" s="19" t="e">
        <f t="shared" si="149"/>
        <v>#VALUE!</v>
      </c>
      <c r="AB471" s="22" t="e">
        <f t="shared" si="150"/>
        <v>#VALUE!</v>
      </c>
      <c r="AC471" s="23" t="e">
        <v>#VALUE!</v>
      </c>
      <c r="AD471" s="23" t="e">
        <f t="shared" si="151"/>
        <v>#VALUE!</v>
      </c>
      <c r="AE471" s="24" t="e">
        <f t="shared" si="152"/>
        <v>#VALUE!</v>
      </c>
      <c r="AF471" s="24">
        <v>110.35</v>
      </c>
      <c r="AG471" s="24" t="e">
        <f t="shared" si="153"/>
        <v>#VALUE!</v>
      </c>
      <c r="AH471" s="24" t="e">
        <f t="shared" si="154"/>
        <v>#VALUE!</v>
      </c>
      <c r="AI471" s="25" t="e">
        <f t="shared" si="155"/>
        <v>#VALUE!</v>
      </c>
      <c r="AJ471" s="25" t="e">
        <f t="shared" si="156"/>
        <v>#VALUE!</v>
      </c>
      <c r="AK471" s="25" t="e">
        <f t="shared" si="157"/>
        <v>#VALUE!</v>
      </c>
      <c r="AL471" s="12">
        <v>20.511480528688523</v>
      </c>
      <c r="AM471" s="12">
        <v>0</v>
      </c>
      <c r="AN471" s="26">
        <v>3.2766000000000002</v>
      </c>
      <c r="AO471" s="125">
        <f t="shared" si="158"/>
        <v>4.7904350289166446E-2</v>
      </c>
      <c r="AP471" s="126"/>
      <c r="AQ471" s="16">
        <v>0</v>
      </c>
      <c r="AT471" s="28">
        <v>0</v>
      </c>
      <c r="AU471" s="28">
        <v>0</v>
      </c>
      <c r="AW471" s="44" t="e">
        <f t="shared" si="159"/>
        <v>#VALUE!</v>
      </c>
    </row>
    <row r="472" spans="1:49" s="28" customFormat="1" hidden="1" x14ac:dyDescent="0.2">
      <c r="A472" s="16">
        <f>ROW()</f>
        <v>472</v>
      </c>
      <c r="B472" s="16" t="s">
        <v>382</v>
      </c>
      <c r="C472" s="16">
        <v>361</v>
      </c>
      <c r="D472" s="122">
        <v>0.91285465647917596</v>
      </c>
      <c r="E472" s="123">
        <v>3.6405968244440444E-2</v>
      </c>
      <c r="F472" s="122">
        <f t="shared" si="140"/>
        <v>0.94926062472361639</v>
      </c>
      <c r="G472" s="122"/>
      <c r="H472" s="101" t="s">
        <v>4</v>
      </c>
      <c r="I472" s="16">
        <v>1</v>
      </c>
      <c r="J472" s="16" t="s">
        <v>170</v>
      </c>
      <c r="K472" s="124">
        <v>42396</v>
      </c>
      <c r="L472" s="16" t="s">
        <v>64</v>
      </c>
      <c r="M472" s="16" t="s">
        <v>61</v>
      </c>
      <c r="N472" s="16" t="s">
        <v>71</v>
      </c>
      <c r="O472" s="16" t="s">
        <v>65</v>
      </c>
      <c r="P472" s="19" t="str">
        <f t="shared" si="141"/>
        <v>CB1RF 13/14</v>
      </c>
      <c r="Q472" s="20">
        <f t="shared" si="142"/>
        <v>94.926062472361636</v>
      </c>
      <c r="R472" s="19">
        <v>122.6</v>
      </c>
      <c r="S472" s="19">
        <v>-14</v>
      </c>
      <c r="T472" s="19">
        <f t="shared" si="143"/>
        <v>108.6</v>
      </c>
      <c r="U472" s="22" t="e">
        <f t="shared" si="144"/>
        <v>#VALUE!</v>
      </c>
      <c r="V472" s="22" t="str">
        <f t="shared" si="145"/>
        <v>NY</v>
      </c>
      <c r="W472" s="22" t="e">
        <f t="shared" si="146"/>
        <v>#VALUE!</v>
      </c>
      <c r="X472" s="19" t="str">
        <f t="shared" si="147"/>
        <v>CB1RF13/14GS.7095</v>
      </c>
      <c r="Y472" s="19" t="str">
        <f t="shared" si="148"/>
        <v>GS.7095</v>
      </c>
      <c r="Z472" s="19" t="e">
        <v>#VALUE!</v>
      </c>
      <c r="AA472" s="19" t="e">
        <f t="shared" si="149"/>
        <v>#VALUE!</v>
      </c>
      <c r="AB472" s="22" t="e">
        <f t="shared" si="150"/>
        <v>#VALUE!</v>
      </c>
      <c r="AC472" s="23" t="e">
        <v>#VALUE!</v>
      </c>
      <c r="AD472" s="23" t="e">
        <f t="shared" si="151"/>
        <v>#VALUE!</v>
      </c>
      <c r="AE472" s="24" t="e">
        <f t="shared" si="152"/>
        <v>#VALUE!</v>
      </c>
      <c r="AF472" s="24">
        <v>110.35</v>
      </c>
      <c r="AG472" s="24" t="e">
        <f t="shared" si="153"/>
        <v>#VALUE!</v>
      </c>
      <c r="AH472" s="24" t="e">
        <f t="shared" si="154"/>
        <v>#VALUE!</v>
      </c>
      <c r="AI472" s="25" t="e">
        <f t="shared" si="155"/>
        <v>#VALUE!</v>
      </c>
      <c r="AJ472" s="25" t="e">
        <f t="shared" si="156"/>
        <v>#VALUE!</v>
      </c>
      <c r="AK472" s="25" t="e">
        <f t="shared" si="157"/>
        <v>#VALUE!</v>
      </c>
      <c r="AL472" s="12">
        <v>15.368178</v>
      </c>
      <c r="AM472" s="12">
        <v>0</v>
      </c>
      <c r="AN472" s="26">
        <v>3.2766000000000002</v>
      </c>
      <c r="AO472" s="125">
        <f t="shared" si="158"/>
        <v>3.5892220514680398E-2</v>
      </c>
      <c r="AP472" s="126"/>
      <c r="AQ472" s="16">
        <v>0</v>
      </c>
      <c r="AT472" s="28">
        <v>0</v>
      </c>
      <c r="AU472" s="28">
        <v>0</v>
      </c>
      <c r="AW472" s="44" t="e">
        <f t="shared" si="159"/>
        <v>#VALUE!</v>
      </c>
    </row>
    <row r="473" spans="1:49" s="28" customFormat="1" hidden="1" x14ac:dyDescent="0.2">
      <c r="A473" s="16">
        <f>ROW()</f>
        <v>473</v>
      </c>
      <c r="B473" s="16" t="s">
        <v>383</v>
      </c>
      <c r="C473" s="16">
        <v>82</v>
      </c>
      <c r="D473" s="122">
        <v>0.97556781061537501</v>
      </c>
      <c r="E473" s="123">
        <v>4.6868819993332533E-2</v>
      </c>
      <c r="F473" s="122">
        <f t="shared" si="140"/>
        <v>1.0224366306087076</v>
      </c>
      <c r="G473" s="122"/>
      <c r="H473" s="101" t="s">
        <v>4</v>
      </c>
      <c r="I473" s="16">
        <v>1</v>
      </c>
      <c r="J473" s="16" t="s">
        <v>192</v>
      </c>
      <c r="K473" s="124">
        <v>42455</v>
      </c>
      <c r="L473" s="16" t="s">
        <v>64</v>
      </c>
      <c r="M473" s="16" t="s">
        <v>61</v>
      </c>
      <c r="N473" s="16" t="s">
        <v>71</v>
      </c>
      <c r="O473" s="16" t="s">
        <v>65</v>
      </c>
      <c r="P473" s="19" t="str">
        <f t="shared" si="141"/>
        <v>CB1RF 13/14</v>
      </c>
      <c r="Q473" s="20">
        <f t="shared" si="142"/>
        <v>102.24366306087076</v>
      </c>
      <c r="R473" s="19">
        <v>122.6</v>
      </c>
      <c r="S473" s="19">
        <v>-14</v>
      </c>
      <c r="T473" s="19">
        <f t="shared" si="143"/>
        <v>108.6</v>
      </c>
      <c r="U473" s="22" t="e">
        <f t="shared" si="144"/>
        <v>#VALUE!</v>
      </c>
      <c r="V473" s="22" t="str">
        <f t="shared" si="145"/>
        <v>NY</v>
      </c>
      <c r="W473" s="22" t="e">
        <f t="shared" si="146"/>
        <v>#VALUE!</v>
      </c>
      <c r="X473" s="19" t="str">
        <f t="shared" si="147"/>
        <v>CB1RF13/14GS.7121</v>
      </c>
      <c r="Y473" s="19" t="str">
        <f t="shared" si="148"/>
        <v>GS.7121</v>
      </c>
      <c r="Z473" s="19" t="e">
        <v>#VALUE!</v>
      </c>
      <c r="AA473" s="19" t="e">
        <f t="shared" si="149"/>
        <v>#VALUE!</v>
      </c>
      <c r="AB473" s="22" t="e">
        <f t="shared" si="150"/>
        <v>#VALUE!</v>
      </c>
      <c r="AC473" s="23" t="e">
        <v>#VALUE!</v>
      </c>
      <c r="AD473" s="23" t="e">
        <f t="shared" si="151"/>
        <v>#VALUE!</v>
      </c>
      <c r="AE473" s="24" t="e">
        <f t="shared" si="152"/>
        <v>#VALUE!</v>
      </c>
      <c r="AF473" s="24">
        <v>110.35</v>
      </c>
      <c r="AG473" s="24" t="e">
        <f t="shared" si="153"/>
        <v>#VALUE!</v>
      </c>
      <c r="AH473" s="24" t="e">
        <f t="shared" si="154"/>
        <v>#VALUE!</v>
      </c>
      <c r="AI473" s="25" t="e">
        <f t="shared" si="155"/>
        <v>#VALUE!</v>
      </c>
      <c r="AJ473" s="25" t="e">
        <f t="shared" si="156"/>
        <v>#VALUE!</v>
      </c>
      <c r="AK473" s="25" t="e">
        <f t="shared" si="157"/>
        <v>#VALUE!</v>
      </c>
      <c r="AL473" s="12">
        <v>19.784898000000005</v>
      </c>
      <c r="AM473" s="12">
        <v>0</v>
      </c>
      <c r="AN473" s="26">
        <v>3.2766000000000002</v>
      </c>
      <c r="AO473" s="125">
        <f t="shared" si="158"/>
        <v>4.6207424320336421E-2</v>
      </c>
      <c r="AP473" s="126"/>
      <c r="AQ473" s="16">
        <v>0</v>
      </c>
      <c r="AT473" s="28">
        <v>0</v>
      </c>
      <c r="AU473" s="28">
        <v>0</v>
      </c>
      <c r="AW473" s="44" t="e">
        <f t="shared" si="159"/>
        <v>#VALUE!</v>
      </c>
    </row>
    <row r="474" spans="1:49" s="28" customFormat="1" hidden="1" x14ac:dyDescent="0.2">
      <c r="A474" s="16">
        <f>ROW()</f>
        <v>474</v>
      </c>
      <c r="B474" s="16" t="s">
        <v>384</v>
      </c>
      <c r="C474" s="16">
        <v>125</v>
      </c>
      <c r="D474" s="122">
        <v>0.89936908882538036</v>
      </c>
      <c r="E474" s="123">
        <v>4.8985169551631152E-2</v>
      </c>
      <c r="F474" s="122">
        <f t="shared" si="140"/>
        <v>0.94835425837701148</v>
      </c>
      <c r="G474" s="122"/>
      <c r="H474" s="101" t="s">
        <v>4</v>
      </c>
      <c r="I474" s="16">
        <v>1</v>
      </c>
      <c r="J474" s="16" t="s">
        <v>225</v>
      </c>
      <c r="K474" s="124">
        <v>42423</v>
      </c>
      <c r="L474" s="16" t="s">
        <v>64</v>
      </c>
      <c r="M474" s="16" t="s">
        <v>61</v>
      </c>
      <c r="N474" s="16" t="s">
        <v>71</v>
      </c>
      <c r="O474" s="16" t="s">
        <v>65</v>
      </c>
      <c r="P474" s="19" t="str">
        <f t="shared" si="141"/>
        <v>CB1RF 13/14</v>
      </c>
      <c r="Q474" s="20">
        <f t="shared" si="142"/>
        <v>94.835425837701152</v>
      </c>
      <c r="R474" s="19">
        <v>122.6</v>
      </c>
      <c r="S474" s="19">
        <v>-14</v>
      </c>
      <c r="T474" s="19">
        <f t="shared" si="143"/>
        <v>108.6</v>
      </c>
      <c r="U474" s="22" t="e">
        <f t="shared" si="144"/>
        <v>#VALUE!</v>
      </c>
      <c r="V474" s="22" t="str">
        <f t="shared" si="145"/>
        <v>NY</v>
      </c>
      <c r="W474" s="22" t="e">
        <f t="shared" si="146"/>
        <v>#VALUE!</v>
      </c>
      <c r="X474" s="19" t="str">
        <f t="shared" si="147"/>
        <v>CB1RF13/14GS.7147</v>
      </c>
      <c r="Y474" s="19" t="str">
        <f t="shared" si="148"/>
        <v>GS.7147</v>
      </c>
      <c r="Z474" s="19" t="e">
        <v>#VALUE!</v>
      </c>
      <c r="AA474" s="19" t="e">
        <f t="shared" si="149"/>
        <v>#VALUE!</v>
      </c>
      <c r="AB474" s="22" t="e">
        <f t="shared" si="150"/>
        <v>#VALUE!</v>
      </c>
      <c r="AC474" s="23" t="e">
        <v>#VALUE!</v>
      </c>
      <c r="AD474" s="23" t="e">
        <f t="shared" si="151"/>
        <v>#VALUE!</v>
      </c>
      <c r="AE474" s="24" t="e">
        <f t="shared" si="152"/>
        <v>#VALUE!</v>
      </c>
      <c r="AF474" s="24">
        <v>110.35</v>
      </c>
      <c r="AG474" s="24" t="e">
        <f t="shared" si="153"/>
        <v>#VALUE!</v>
      </c>
      <c r="AH474" s="24" t="e">
        <f t="shared" si="154"/>
        <v>#VALUE!</v>
      </c>
      <c r="AI474" s="25" t="e">
        <f t="shared" si="155"/>
        <v>#VALUE!</v>
      </c>
      <c r="AJ474" s="25" t="e">
        <f t="shared" si="156"/>
        <v>#VALUE!</v>
      </c>
      <c r="AK474" s="25" t="e">
        <f t="shared" si="157"/>
        <v>#VALUE!</v>
      </c>
      <c r="AL474" s="12">
        <v>20.678280000000004</v>
      </c>
      <c r="AM474" s="12">
        <v>0</v>
      </c>
      <c r="AN474" s="26">
        <v>3.2766000000000002</v>
      </c>
      <c r="AO474" s="125">
        <f t="shared" si="158"/>
        <v>4.829390872648047E-2</v>
      </c>
      <c r="AP474" s="126"/>
      <c r="AQ474" s="16">
        <v>0</v>
      </c>
      <c r="AT474" s="28">
        <v>0</v>
      </c>
      <c r="AU474" s="28">
        <v>0</v>
      </c>
      <c r="AW474" s="44" t="e">
        <f t="shared" si="159"/>
        <v>#VALUE!</v>
      </c>
    </row>
    <row r="475" spans="1:49" s="28" customFormat="1" hidden="1" x14ac:dyDescent="0.2">
      <c r="A475" s="16">
        <f>ROW()</f>
        <v>475</v>
      </c>
      <c r="B475" s="16" t="s">
        <v>419</v>
      </c>
      <c r="C475" s="16">
        <v>56</v>
      </c>
      <c r="D475" s="122">
        <v>1.151670117291556</v>
      </c>
      <c r="E475" s="123">
        <v>4.8985169551631152E-2</v>
      </c>
      <c r="F475" s="122">
        <f t="shared" si="140"/>
        <v>1.2006552868431872</v>
      </c>
      <c r="G475" s="122"/>
      <c r="H475" s="101" t="s">
        <v>4</v>
      </c>
      <c r="I475" s="16">
        <v>1</v>
      </c>
      <c r="J475" s="16" t="s">
        <v>170</v>
      </c>
      <c r="K475" s="124">
        <v>42446</v>
      </c>
      <c r="L475" s="16" t="s">
        <v>64</v>
      </c>
      <c r="M475" s="16" t="s">
        <v>61</v>
      </c>
      <c r="N475" s="16" t="s">
        <v>71</v>
      </c>
      <c r="O475" s="16" t="s">
        <v>65</v>
      </c>
      <c r="P475" s="19" t="str">
        <f t="shared" si="141"/>
        <v>CB1RF 13/14</v>
      </c>
      <c r="Q475" s="20">
        <f t="shared" si="142"/>
        <v>120.06552868431872</v>
      </c>
      <c r="R475" s="19">
        <v>122.6</v>
      </c>
      <c r="S475" s="19">
        <v>-14</v>
      </c>
      <c r="T475" s="19">
        <f t="shared" si="143"/>
        <v>108.6</v>
      </c>
      <c r="U475" s="22" t="e">
        <f t="shared" si="144"/>
        <v>#VALUE!</v>
      </c>
      <c r="V475" s="22" t="str">
        <f t="shared" si="145"/>
        <v>NY</v>
      </c>
      <c r="W475" s="22" t="e">
        <f t="shared" si="146"/>
        <v>#VALUE!</v>
      </c>
      <c r="X475" s="19" t="str">
        <f t="shared" si="147"/>
        <v>CB1RF13/14GS.7259</v>
      </c>
      <c r="Y475" s="19" t="str">
        <f t="shared" si="148"/>
        <v>GS.7259</v>
      </c>
      <c r="Z475" s="19" t="e">
        <v>#VALUE!</v>
      </c>
      <c r="AA475" s="19" t="e">
        <f t="shared" si="149"/>
        <v>#VALUE!</v>
      </c>
      <c r="AB475" s="22" t="e">
        <f t="shared" si="150"/>
        <v>#VALUE!</v>
      </c>
      <c r="AC475" s="23" t="e">
        <v>#VALUE!</v>
      </c>
      <c r="AD475" s="23" t="e">
        <f t="shared" si="151"/>
        <v>#VALUE!</v>
      </c>
      <c r="AE475" s="24" t="e">
        <f t="shared" si="152"/>
        <v>#VALUE!</v>
      </c>
      <c r="AF475" s="24">
        <v>110.35</v>
      </c>
      <c r="AG475" s="24" t="e">
        <f t="shared" si="153"/>
        <v>#VALUE!</v>
      </c>
      <c r="AH475" s="24" t="e">
        <f t="shared" si="154"/>
        <v>#VALUE!</v>
      </c>
      <c r="AI475" s="25" t="e">
        <f t="shared" si="155"/>
        <v>#VALUE!</v>
      </c>
      <c r="AJ475" s="25" t="e">
        <f t="shared" si="156"/>
        <v>#VALUE!</v>
      </c>
      <c r="AK475" s="25" t="e">
        <f t="shared" si="157"/>
        <v>#VALUE!</v>
      </c>
      <c r="AL475" s="12">
        <v>20.678280000000004</v>
      </c>
      <c r="AM475" s="12">
        <v>0</v>
      </c>
      <c r="AN475" s="26">
        <v>3.2766000000000002</v>
      </c>
      <c r="AO475" s="125">
        <f t="shared" si="158"/>
        <v>4.829390872648047E-2</v>
      </c>
      <c r="AP475" s="126"/>
      <c r="AQ475" s="16">
        <v>0</v>
      </c>
      <c r="AT475" s="28">
        <v>0</v>
      </c>
      <c r="AU475" s="28">
        <v>0</v>
      </c>
      <c r="AW475" s="44" t="e">
        <f t="shared" si="159"/>
        <v>#VALUE!</v>
      </c>
    </row>
    <row r="476" spans="1:49" s="28" customFormat="1" hidden="1" x14ac:dyDescent="0.2">
      <c r="A476" s="16">
        <f>ROW()</f>
        <v>476</v>
      </c>
      <c r="B476" s="16" t="s">
        <v>375</v>
      </c>
      <c r="C476" s="16">
        <v>131</v>
      </c>
      <c r="D476" s="122">
        <v>1.464689041845928</v>
      </c>
      <c r="E476" s="123">
        <v>6.5228183562857464E-2</v>
      </c>
      <c r="F476" s="122">
        <f t="shared" si="140"/>
        <v>1.5299172254087854</v>
      </c>
      <c r="G476" s="122"/>
      <c r="H476" s="101" t="s">
        <v>4</v>
      </c>
      <c r="I476" s="16">
        <v>1</v>
      </c>
      <c r="J476" s="16" t="s">
        <v>216</v>
      </c>
      <c r="K476" s="124">
        <v>42723</v>
      </c>
      <c r="L476" s="16" t="s">
        <v>56</v>
      </c>
      <c r="M476" s="16" t="s">
        <v>171</v>
      </c>
      <c r="N476" s="16" t="s">
        <v>71</v>
      </c>
      <c r="O476" s="16" t="s">
        <v>65</v>
      </c>
      <c r="P476" s="19" t="str">
        <f t="shared" si="141"/>
        <v>CB1RF 13/14</v>
      </c>
      <c r="Q476" s="20">
        <f t="shared" si="142"/>
        <v>152.99172254087853</v>
      </c>
      <c r="R476" s="19">
        <v>122.6</v>
      </c>
      <c r="S476" s="19" t="e">
        <v>#N/A</v>
      </c>
      <c r="T476" s="19" t="e">
        <f t="shared" si="143"/>
        <v>#N/A</v>
      </c>
      <c r="U476" s="22" t="e">
        <f t="shared" si="144"/>
        <v>#N/A</v>
      </c>
      <c r="V476" s="22" t="str">
        <f t="shared" si="145"/>
        <v>NY</v>
      </c>
      <c r="W476" s="22" t="e">
        <f t="shared" si="146"/>
        <v>#VALUE!</v>
      </c>
      <c r="X476" s="19" t="str">
        <f t="shared" si="147"/>
        <v>CB1RF13/14GS.7983</v>
      </c>
      <c r="Y476" s="19" t="str">
        <f t="shared" si="148"/>
        <v>GS.7983</v>
      </c>
      <c r="Z476" s="19" t="e">
        <v>#VALUE!</v>
      </c>
      <c r="AA476" s="19" t="e">
        <f t="shared" si="149"/>
        <v>#VALUE!</v>
      </c>
      <c r="AB476" s="22" t="e">
        <f t="shared" si="150"/>
        <v>#N/A</v>
      </c>
      <c r="AC476" s="23" t="e">
        <v>#VALUE!</v>
      </c>
      <c r="AD476" s="23" t="e">
        <f t="shared" si="151"/>
        <v>#VALUE!</v>
      </c>
      <c r="AE476" s="24" t="e">
        <f t="shared" si="152"/>
        <v>#N/A</v>
      </c>
      <c r="AF476" s="24" t="e">
        <v>#N/A</v>
      </c>
      <c r="AG476" s="24" t="e">
        <f t="shared" si="153"/>
        <v>#N/A</v>
      </c>
      <c r="AH476" s="24" t="e">
        <f t="shared" si="154"/>
        <v>#N/A</v>
      </c>
      <c r="AI476" s="25" t="e">
        <f t="shared" si="155"/>
        <v>#VALUE!</v>
      </c>
      <c r="AJ476" s="25" t="e">
        <f t="shared" si="156"/>
        <v>#VALUE!</v>
      </c>
      <c r="AK476" s="25" t="e">
        <f t="shared" si="157"/>
        <v>#VALUE!</v>
      </c>
      <c r="AL476" s="12">
        <v>27.535000000000004</v>
      </c>
      <c r="AM476" s="12">
        <v>0</v>
      </c>
      <c r="AN476" s="26">
        <v>3.2766000000000002</v>
      </c>
      <c r="AO476" s="125">
        <f t="shared" si="158"/>
        <v>6.430770725532492E-2</v>
      </c>
      <c r="AP476" s="126"/>
      <c r="AQ476" s="16">
        <v>-1</v>
      </c>
      <c r="AT476" s="28">
        <v>1</v>
      </c>
      <c r="AU476" s="28">
        <v>-54.684733137198954</v>
      </c>
      <c r="AW476" s="44" t="e">
        <f t="shared" si="159"/>
        <v>#VALUE!</v>
      </c>
    </row>
    <row r="477" spans="1:49" s="28" customFormat="1" hidden="1" x14ac:dyDescent="0.2">
      <c r="A477" s="16">
        <f>ROW()</f>
        <v>477</v>
      </c>
      <c r="B477" s="16" t="s">
        <v>376</v>
      </c>
      <c r="C477" s="16">
        <v>80</v>
      </c>
      <c r="D477" s="122">
        <v>1.0939384988121972</v>
      </c>
      <c r="E477" s="123">
        <v>3.7926392549168263E-2</v>
      </c>
      <c r="F477" s="122">
        <f t="shared" si="140"/>
        <v>1.1318648913613654</v>
      </c>
      <c r="G477" s="122"/>
      <c r="H477" s="101" t="s">
        <v>4</v>
      </c>
      <c r="I477" s="16">
        <v>1</v>
      </c>
      <c r="J477" s="16" t="s">
        <v>170</v>
      </c>
      <c r="K477" s="124">
        <v>42720</v>
      </c>
      <c r="L477" s="16" t="s">
        <v>56</v>
      </c>
      <c r="M477" s="16" t="s">
        <v>171</v>
      </c>
      <c r="N477" s="16" t="s">
        <v>71</v>
      </c>
      <c r="O477" s="16" t="s">
        <v>65</v>
      </c>
      <c r="P477" s="19" t="str">
        <f t="shared" si="141"/>
        <v>CB1RF 13/14</v>
      </c>
      <c r="Q477" s="20">
        <f t="shared" si="142"/>
        <v>113.18648913613654</v>
      </c>
      <c r="R477" s="19">
        <v>122.6</v>
      </c>
      <c r="S477" s="19" t="e">
        <v>#N/A</v>
      </c>
      <c r="T477" s="19" t="e">
        <f t="shared" si="143"/>
        <v>#N/A</v>
      </c>
      <c r="U477" s="22" t="e">
        <f t="shared" si="144"/>
        <v>#N/A</v>
      </c>
      <c r="V477" s="22" t="str">
        <f t="shared" si="145"/>
        <v>NY</v>
      </c>
      <c r="W477" s="22" t="e">
        <f t="shared" si="146"/>
        <v>#VALUE!</v>
      </c>
      <c r="X477" s="19" t="str">
        <f t="shared" si="147"/>
        <v>CB1RF13/14GS.8054</v>
      </c>
      <c r="Y477" s="19" t="str">
        <f t="shared" si="148"/>
        <v>GS.8054</v>
      </c>
      <c r="Z477" s="19" t="e">
        <v>#VALUE!</v>
      </c>
      <c r="AA477" s="19" t="e">
        <f t="shared" si="149"/>
        <v>#VALUE!</v>
      </c>
      <c r="AB477" s="22" t="e">
        <f t="shared" si="150"/>
        <v>#N/A</v>
      </c>
      <c r="AC477" s="23" t="e">
        <v>#VALUE!</v>
      </c>
      <c r="AD477" s="23" t="e">
        <f t="shared" si="151"/>
        <v>#VALUE!</v>
      </c>
      <c r="AE477" s="24" t="e">
        <f t="shared" si="152"/>
        <v>#N/A</v>
      </c>
      <c r="AF477" s="24" t="e">
        <v>#N/A</v>
      </c>
      <c r="AG477" s="24" t="e">
        <f t="shared" si="153"/>
        <v>#N/A</v>
      </c>
      <c r="AH477" s="24" t="e">
        <f t="shared" si="154"/>
        <v>#N/A</v>
      </c>
      <c r="AI477" s="25" t="e">
        <f t="shared" si="155"/>
        <v>#VALUE!</v>
      </c>
      <c r="AJ477" s="25" t="e">
        <f t="shared" si="156"/>
        <v>#VALUE!</v>
      </c>
      <c r="AK477" s="25" t="e">
        <f t="shared" si="157"/>
        <v>#VALUE!</v>
      </c>
      <c r="AL477" s="12">
        <v>16.010000000000002</v>
      </c>
      <c r="AM477" s="12">
        <v>0</v>
      </c>
      <c r="AN477" s="26">
        <v>3.2766000000000002</v>
      </c>
      <c r="AO477" s="125">
        <f t="shared" si="158"/>
        <v>3.7391189146822303E-2</v>
      </c>
      <c r="AP477" s="126"/>
      <c r="AQ477" s="16">
        <v>0</v>
      </c>
      <c r="AT477" s="28">
        <v>0</v>
      </c>
      <c r="AU477" s="28">
        <v>0</v>
      </c>
      <c r="AW477" s="44" t="e">
        <f t="shared" si="159"/>
        <v>#VALUE!</v>
      </c>
    </row>
    <row r="478" spans="1:49" s="28" customFormat="1" hidden="1" x14ac:dyDescent="0.2">
      <c r="A478" s="16">
        <f>ROW()</f>
        <v>478</v>
      </c>
      <c r="B478" s="16" t="s">
        <v>377</v>
      </c>
      <c r="C478" s="16">
        <v>79</v>
      </c>
      <c r="D478" s="122">
        <v>1.0975232218868423</v>
      </c>
      <c r="E478" s="123">
        <v>3.7926392549168263E-2</v>
      </c>
      <c r="F478" s="122">
        <f t="shared" si="140"/>
        <v>1.1354496144360104</v>
      </c>
      <c r="G478" s="122"/>
      <c r="H478" s="101" t="s">
        <v>4</v>
      </c>
      <c r="I478" s="16">
        <v>1</v>
      </c>
      <c r="J478" s="16" t="s">
        <v>170</v>
      </c>
      <c r="K478" s="124">
        <v>42718</v>
      </c>
      <c r="L478" s="16" t="s">
        <v>56</v>
      </c>
      <c r="M478" s="16" t="s">
        <v>171</v>
      </c>
      <c r="N478" s="16" t="s">
        <v>71</v>
      </c>
      <c r="O478" s="16" t="s">
        <v>65</v>
      </c>
      <c r="P478" s="19" t="str">
        <f t="shared" si="141"/>
        <v>CB1RF 13/14</v>
      </c>
      <c r="Q478" s="20">
        <f t="shared" si="142"/>
        <v>113.54496144360104</v>
      </c>
      <c r="R478" s="19">
        <v>122.6</v>
      </c>
      <c r="S478" s="19" t="e">
        <v>#N/A</v>
      </c>
      <c r="T478" s="19" t="e">
        <f t="shared" si="143"/>
        <v>#N/A</v>
      </c>
      <c r="U478" s="22" t="e">
        <f t="shared" si="144"/>
        <v>#N/A</v>
      </c>
      <c r="V478" s="22" t="str">
        <f t="shared" si="145"/>
        <v>NY</v>
      </c>
      <c r="W478" s="22" t="e">
        <f t="shared" si="146"/>
        <v>#VALUE!</v>
      </c>
      <c r="X478" s="19" t="str">
        <f t="shared" si="147"/>
        <v>CB1RF13/14GS.8059</v>
      </c>
      <c r="Y478" s="19" t="str">
        <f t="shared" si="148"/>
        <v>GS.8059</v>
      </c>
      <c r="Z478" s="19" t="e">
        <v>#VALUE!</v>
      </c>
      <c r="AA478" s="19" t="e">
        <f t="shared" si="149"/>
        <v>#VALUE!</v>
      </c>
      <c r="AB478" s="22" t="e">
        <f t="shared" si="150"/>
        <v>#N/A</v>
      </c>
      <c r="AC478" s="23" t="e">
        <v>#VALUE!</v>
      </c>
      <c r="AD478" s="23" t="e">
        <f t="shared" si="151"/>
        <v>#VALUE!</v>
      </c>
      <c r="AE478" s="24" t="e">
        <f t="shared" si="152"/>
        <v>#N/A</v>
      </c>
      <c r="AF478" s="24" t="e">
        <v>#N/A</v>
      </c>
      <c r="AG478" s="24" t="e">
        <f t="shared" si="153"/>
        <v>#N/A</v>
      </c>
      <c r="AH478" s="24" t="e">
        <f t="shared" si="154"/>
        <v>#N/A</v>
      </c>
      <c r="AI478" s="25" t="e">
        <f t="shared" si="155"/>
        <v>#VALUE!</v>
      </c>
      <c r="AJ478" s="25" t="e">
        <f t="shared" si="156"/>
        <v>#VALUE!</v>
      </c>
      <c r="AK478" s="25" t="e">
        <f t="shared" si="157"/>
        <v>#VALUE!</v>
      </c>
      <c r="AL478" s="12">
        <v>16.010000000000002</v>
      </c>
      <c r="AM478" s="12">
        <v>0</v>
      </c>
      <c r="AN478" s="26">
        <v>3.2766000000000002</v>
      </c>
      <c r="AO478" s="125">
        <f t="shared" si="158"/>
        <v>3.7391189146822303E-2</v>
      </c>
      <c r="AP478" s="126"/>
      <c r="AQ478" s="16">
        <v>0</v>
      </c>
      <c r="AT478" s="28">
        <v>0</v>
      </c>
      <c r="AU478" s="28">
        <v>0</v>
      </c>
      <c r="AW478" s="44" t="e">
        <f t="shared" si="159"/>
        <v>#VALUE!</v>
      </c>
    </row>
    <row r="479" spans="1:49" s="28" customFormat="1" hidden="1" x14ac:dyDescent="0.2">
      <c r="A479" s="16">
        <f>ROW()</f>
        <v>479</v>
      </c>
      <c r="B479" s="16" t="s">
        <v>378</v>
      </c>
      <c r="C479" s="16">
        <v>74</v>
      </c>
      <c r="D479" s="122">
        <v>1.0575417679932793</v>
      </c>
      <c r="E479" s="123">
        <v>3.7926392549168263E-2</v>
      </c>
      <c r="F479" s="122">
        <f t="shared" si="140"/>
        <v>1.0954681605424474</v>
      </c>
      <c r="G479" s="122"/>
      <c r="H479" s="101" t="s">
        <v>4</v>
      </c>
      <c r="I479" s="16">
        <v>1</v>
      </c>
      <c r="J479" s="16" t="s">
        <v>170</v>
      </c>
      <c r="K479" s="124">
        <v>42720</v>
      </c>
      <c r="L479" s="16" t="s">
        <v>56</v>
      </c>
      <c r="M479" s="16" t="s">
        <v>171</v>
      </c>
      <c r="N479" s="16" t="s">
        <v>71</v>
      </c>
      <c r="O479" s="16" t="s">
        <v>65</v>
      </c>
      <c r="P479" s="19" t="str">
        <f t="shared" si="141"/>
        <v>CB1RF 13/14</v>
      </c>
      <c r="Q479" s="20">
        <f t="shared" si="142"/>
        <v>109.54681605424474</v>
      </c>
      <c r="R479" s="19">
        <v>122.6</v>
      </c>
      <c r="S479" s="19" t="e">
        <v>#N/A</v>
      </c>
      <c r="T479" s="19" t="e">
        <f t="shared" si="143"/>
        <v>#N/A</v>
      </c>
      <c r="U479" s="22" t="e">
        <f t="shared" si="144"/>
        <v>#N/A</v>
      </c>
      <c r="V479" s="22" t="str">
        <f t="shared" si="145"/>
        <v>NY</v>
      </c>
      <c r="W479" s="22" t="e">
        <f t="shared" si="146"/>
        <v>#VALUE!</v>
      </c>
      <c r="X479" s="19" t="str">
        <f t="shared" si="147"/>
        <v>CB1RF13/14GS.8088</v>
      </c>
      <c r="Y479" s="19" t="str">
        <f t="shared" si="148"/>
        <v>GS.8088</v>
      </c>
      <c r="Z479" s="19" t="e">
        <v>#VALUE!</v>
      </c>
      <c r="AA479" s="19" t="e">
        <f t="shared" si="149"/>
        <v>#VALUE!</v>
      </c>
      <c r="AB479" s="22" t="e">
        <f t="shared" si="150"/>
        <v>#N/A</v>
      </c>
      <c r="AC479" s="23" t="e">
        <v>#VALUE!</v>
      </c>
      <c r="AD479" s="23" t="e">
        <f t="shared" si="151"/>
        <v>#VALUE!</v>
      </c>
      <c r="AE479" s="24" t="e">
        <f t="shared" si="152"/>
        <v>#N/A</v>
      </c>
      <c r="AF479" s="24" t="e">
        <v>#N/A</v>
      </c>
      <c r="AG479" s="24" t="e">
        <f t="shared" si="153"/>
        <v>#N/A</v>
      </c>
      <c r="AH479" s="24" t="e">
        <f t="shared" si="154"/>
        <v>#N/A</v>
      </c>
      <c r="AI479" s="25" t="e">
        <f t="shared" si="155"/>
        <v>#VALUE!</v>
      </c>
      <c r="AJ479" s="25" t="e">
        <f t="shared" si="156"/>
        <v>#VALUE!</v>
      </c>
      <c r="AK479" s="25" t="e">
        <f t="shared" si="157"/>
        <v>#VALUE!</v>
      </c>
      <c r="AL479" s="12">
        <v>16.010000000000002</v>
      </c>
      <c r="AM479" s="12">
        <v>0</v>
      </c>
      <c r="AN479" s="26">
        <v>3.2766000000000002</v>
      </c>
      <c r="AO479" s="125">
        <f t="shared" si="158"/>
        <v>3.7391189146822303E-2</v>
      </c>
      <c r="AP479" s="126"/>
      <c r="AQ479" s="16">
        <v>0</v>
      </c>
      <c r="AT479" s="28">
        <v>0</v>
      </c>
      <c r="AU479" s="28">
        <v>0</v>
      </c>
      <c r="AW479" s="44" t="e">
        <f t="shared" si="159"/>
        <v>#VALUE!</v>
      </c>
    </row>
    <row r="480" spans="1:49" s="28" customFormat="1" hidden="1" x14ac:dyDescent="0.2">
      <c r="A480" s="16">
        <f>ROW()</f>
        <v>480</v>
      </c>
      <c r="B480" s="16" t="s">
        <v>379</v>
      </c>
      <c r="C480" s="16">
        <v>383</v>
      </c>
      <c r="D480" s="122">
        <v>1.1830851224674932</v>
      </c>
      <c r="E480" s="123">
        <v>5.1041016860067762E-2</v>
      </c>
      <c r="F480" s="122">
        <f t="shared" si="140"/>
        <v>1.2341261393275609</v>
      </c>
      <c r="G480" s="122"/>
      <c r="H480" s="101" t="s">
        <v>4</v>
      </c>
      <c r="I480" s="16">
        <v>1</v>
      </c>
      <c r="J480" s="16" t="s">
        <v>170</v>
      </c>
      <c r="K480" s="124">
        <v>42773</v>
      </c>
      <c r="L480" s="16" t="s">
        <v>56</v>
      </c>
      <c r="M480" s="16" t="s">
        <v>171</v>
      </c>
      <c r="N480" s="16" t="s">
        <v>71</v>
      </c>
      <c r="O480" s="16" t="s">
        <v>65</v>
      </c>
      <c r="P480" s="19" t="str">
        <f t="shared" si="141"/>
        <v>CB1RF 13/14</v>
      </c>
      <c r="Q480" s="20">
        <f t="shared" si="142"/>
        <v>123.41261393275609</v>
      </c>
      <c r="R480" s="19">
        <v>122.6</v>
      </c>
      <c r="S480" s="19" t="e">
        <v>#N/A</v>
      </c>
      <c r="T480" s="19" t="e">
        <f t="shared" si="143"/>
        <v>#N/A</v>
      </c>
      <c r="U480" s="22" t="e">
        <f t="shared" si="144"/>
        <v>#N/A</v>
      </c>
      <c r="V480" s="22" t="str">
        <f t="shared" si="145"/>
        <v>NY</v>
      </c>
      <c r="W480" s="22" t="e">
        <f t="shared" si="146"/>
        <v>#VALUE!</v>
      </c>
      <c r="X480" s="19" t="str">
        <f t="shared" si="147"/>
        <v>CB1RF13/14GS.8250</v>
      </c>
      <c r="Y480" s="19" t="str">
        <f t="shared" si="148"/>
        <v>GS.8250</v>
      </c>
      <c r="Z480" s="19" t="e">
        <v>#VALUE!</v>
      </c>
      <c r="AA480" s="19" t="e">
        <f t="shared" si="149"/>
        <v>#VALUE!</v>
      </c>
      <c r="AB480" s="22" t="e">
        <f t="shared" si="150"/>
        <v>#N/A</v>
      </c>
      <c r="AC480" s="23" t="e">
        <v>#VALUE!</v>
      </c>
      <c r="AD480" s="23" t="e">
        <f t="shared" si="151"/>
        <v>#VALUE!</v>
      </c>
      <c r="AE480" s="24" t="e">
        <f t="shared" si="152"/>
        <v>#N/A</v>
      </c>
      <c r="AF480" s="24" t="e">
        <v>#N/A</v>
      </c>
      <c r="AG480" s="24" t="e">
        <f t="shared" si="153"/>
        <v>#N/A</v>
      </c>
      <c r="AH480" s="24" t="e">
        <f t="shared" si="154"/>
        <v>#N/A</v>
      </c>
      <c r="AI480" s="25" t="e">
        <f t="shared" si="155"/>
        <v>#VALUE!</v>
      </c>
      <c r="AJ480" s="25" t="e">
        <f t="shared" si="156"/>
        <v>#VALUE!</v>
      </c>
      <c r="AK480" s="25" t="e">
        <f t="shared" si="157"/>
        <v>#VALUE!</v>
      </c>
      <c r="AL480" s="12">
        <v>21.546121974830587</v>
      </c>
      <c r="AM480" s="12">
        <v>0</v>
      </c>
      <c r="AN480" s="26">
        <v>3.2766000000000002</v>
      </c>
      <c r="AO480" s="125">
        <f t="shared" si="158"/>
        <v>5.032074466841939E-2</v>
      </c>
      <c r="AP480" s="126"/>
      <c r="AQ480" s="16">
        <v>0</v>
      </c>
      <c r="AT480" s="28">
        <v>0</v>
      </c>
      <c r="AU480" s="28">
        <v>0</v>
      </c>
      <c r="AW480" s="44" t="e">
        <f t="shared" si="159"/>
        <v>#VALUE!</v>
      </c>
    </row>
    <row r="481" spans="1:49" s="28" customFormat="1" hidden="1" x14ac:dyDescent="0.2">
      <c r="A481" s="16">
        <f>ROW()</f>
        <v>481</v>
      </c>
      <c r="B481" s="16" t="s">
        <v>420</v>
      </c>
      <c r="C481" s="16">
        <v>322</v>
      </c>
      <c r="D481" s="122">
        <v>1.5941900182691606</v>
      </c>
      <c r="E481" s="123">
        <v>4.893761113459074E-2</v>
      </c>
      <c r="F481" s="122">
        <f t="shared" si="140"/>
        <v>1.6431276294037513</v>
      </c>
      <c r="G481" s="122"/>
      <c r="H481" s="101" t="s">
        <v>4</v>
      </c>
      <c r="I481" s="16">
        <v>1</v>
      </c>
      <c r="J481" s="16" t="s">
        <v>225</v>
      </c>
      <c r="K481" s="124">
        <v>42368</v>
      </c>
      <c r="L481" s="16" t="s">
        <v>69</v>
      </c>
      <c r="M481" s="16" t="s">
        <v>61</v>
      </c>
      <c r="N481" s="16" t="s">
        <v>73</v>
      </c>
      <c r="O481" s="16" t="s">
        <v>65</v>
      </c>
      <c r="P481" s="19" t="str">
        <f t="shared" si="141"/>
        <v>CB1 13/14</v>
      </c>
      <c r="Q481" s="20">
        <f t="shared" si="142"/>
        <v>164.31276294037514</v>
      </c>
      <c r="R481" s="19">
        <v>122.6</v>
      </c>
      <c r="S481" s="19">
        <v>-22</v>
      </c>
      <c r="T481" s="19">
        <f t="shared" si="143"/>
        <v>100.6</v>
      </c>
      <c r="U481" s="22" t="e">
        <f t="shared" si="144"/>
        <v>#VALUE!</v>
      </c>
      <c r="V481" s="22" t="str">
        <f t="shared" si="145"/>
        <v>NY</v>
      </c>
      <c r="W481" s="22" t="e">
        <f t="shared" si="146"/>
        <v>#VALUE!</v>
      </c>
      <c r="X481" s="19" t="str">
        <f t="shared" si="147"/>
        <v>CB113/14GS.6722</v>
      </c>
      <c r="Y481" s="19" t="str">
        <f t="shared" si="148"/>
        <v>GS.6722</v>
      </c>
      <c r="Z481" s="19" t="e">
        <v>#VALUE!</v>
      </c>
      <c r="AA481" s="19" t="e">
        <f t="shared" si="149"/>
        <v>#VALUE!</v>
      </c>
      <c r="AB481" s="22" t="e">
        <f t="shared" si="150"/>
        <v>#VALUE!</v>
      </c>
      <c r="AC481" s="23" t="e">
        <v>#VALUE!</v>
      </c>
      <c r="AD481" s="23" t="e">
        <f t="shared" si="151"/>
        <v>#VALUE!</v>
      </c>
      <c r="AE481" s="24" t="e">
        <f t="shared" si="152"/>
        <v>#VALUE!</v>
      </c>
      <c r="AF481" s="24">
        <v>102.35</v>
      </c>
      <c r="AG481" s="24" t="e">
        <f t="shared" si="153"/>
        <v>#VALUE!</v>
      </c>
      <c r="AH481" s="24" t="e">
        <f t="shared" si="154"/>
        <v>#VALUE!</v>
      </c>
      <c r="AI481" s="25" t="e">
        <f t="shared" si="155"/>
        <v>#VALUE!</v>
      </c>
      <c r="AJ481" s="25" t="e">
        <f t="shared" si="156"/>
        <v>#VALUE!</v>
      </c>
      <c r="AK481" s="25" t="e">
        <f t="shared" si="157"/>
        <v>#VALUE!</v>
      </c>
      <c r="AL481" s="12">
        <v>20.658204000000001</v>
      </c>
      <c r="AM481" s="12">
        <v>0</v>
      </c>
      <c r="AN481" s="26">
        <v>3.2766000000000002</v>
      </c>
      <c r="AO481" s="125">
        <f t="shared" si="158"/>
        <v>4.8247021436454769E-2</v>
      </c>
      <c r="AP481" s="126"/>
      <c r="AQ481" s="16">
        <v>0</v>
      </c>
      <c r="AT481" s="28">
        <v>0</v>
      </c>
      <c r="AU481" s="28">
        <v>0</v>
      </c>
      <c r="AW481" s="44" t="e">
        <f t="shared" si="159"/>
        <v>#VALUE!</v>
      </c>
    </row>
    <row r="482" spans="1:49" s="28" customFormat="1" hidden="1" x14ac:dyDescent="0.2">
      <c r="A482" s="16">
        <f>ROW()</f>
        <v>482</v>
      </c>
      <c r="B482" s="16" t="s">
        <v>421</v>
      </c>
      <c r="C482" s="16">
        <v>1127</v>
      </c>
      <c r="D482" s="122">
        <v>0.99868129318043264</v>
      </c>
      <c r="E482" s="123">
        <v>5.1418046796676567E-2</v>
      </c>
      <c r="F482" s="122">
        <f t="shared" si="140"/>
        <v>1.0500993399771092</v>
      </c>
      <c r="G482" s="122"/>
      <c r="H482" s="101" t="s">
        <v>4</v>
      </c>
      <c r="I482" s="16">
        <v>1</v>
      </c>
      <c r="J482" s="16" t="s">
        <v>170</v>
      </c>
      <c r="K482" s="124">
        <v>42325</v>
      </c>
      <c r="L482" s="16" t="s">
        <v>64</v>
      </c>
      <c r="M482" s="16" t="s">
        <v>61</v>
      </c>
      <c r="N482" s="16" t="s">
        <v>73</v>
      </c>
      <c r="O482" s="16" t="s">
        <v>65</v>
      </c>
      <c r="P482" s="19" t="str">
        <f t="shared" si="141"/>
        <v>CB1 13/14</v>
      </c>
      <c r="Q482" s="20">
        <f t="shared" si="142"/>
        <v>105.00993399771093</v>
      </c>
      <c r="R482" s="19">
        <v>122.6</v>
      </c>
      <c r="S482" s="19">
        <v>-22</v>
      </c>
      <c r="T482" s="19">
        <f t="shared" si="143"/>
        <v>100.6</v>
      </c>
      <c r="U482" s="22" t="e">
        <f t="shared" si="144"/>
        <v>#VALUE!</v>
      </c>
      <c r="V482" s="22" t="str">
        <f t="shared" si="145"/>
        <v>NY</v>
      </c>
      <c r="W482" s="22" t="e">
        <f t="shared" si="146"/>
        <v>#VALUE!</v>
      </c>
      <c r="X482" s="19" t="str">
        <f t="shared" si="147"/>
        <v>CB113/14GS.6743</v>
      </c>
      <c r="Y482" s="19" t="str">
        <f t="shared" si="148"/>
        <v>GS.6743</v>
      </c>
      <c r="Z482" s="19" t="e">
        <v>#VALUE!</v>
      </c>
      <c r="AA482" s="19" t="e">
        <f t="shared" si="149"/>
        <v>#VALUE!</v>
      </c>
      <c r="AB482" s="22" t="e">
        <f t="shared" si="150"/>
        <v>#VALUE!</v>
      </c>
      <c r="AC482" s="23" t="e">
        <v>#VALUE!</v>
      </c>
      <c r="AD482" s="23" t="e">
        <f t="shared" si="151"/>
        <v>#VALUE!</v>
      </c>
      <c r="AE482" s="24" t="e">
        <f t="shared" si="152"/>
        <v>#VALUE!</v>
      </c>
      <c r="AF482" s="24">
        <v>102.35</v>
      </c>
      <c r="AG482" s="24" t="e">
        <f t="shared" si="153"/>
        <v>#VALUE!</v>
      </c>
      <c r="AH482" s="24" t="e">
        <f t="shared" si="154"/>
        <v>#VALUE!</v>
      </c>
      <c r="AI482" s="25" t="e">
        <f t="shared" si="155"/>
        <v>#VALUE!</v>
      </c>
      <c r="AJ482" s="25" t="e">
        <f t="shared" si="156"/>
        <v>#VALUE!</v>
      </c>
      <c r="AK482" s="25" t="e">
        <f t="shared" si="157"/>
        <v>#VALUE!</v>
      </c>
      <c r="AL482" s="12">
        <v>21.705278933333332</v>
      </c>
      <c r="AM482" s="12">
        <v>0</v>
      </c>
      <c r="AN482" s="26">
        <v>3.2766000000000002</v>
      </c>
      <c r="AO482" s="125">
        <f t="shared" si="158"/>
        <v>5.069245409624009E-2</v>
      </c>
      <c r="AP482" s="126"/>
      <c r="AQ482" s="16">
        <v>80</v>
      </c>
      <c r="AT482" s="28">
        <v>889</v>
      </c>
      <c r="AU482" s="28">
        <v>-1585.3218170754656</v>
      </c>
      <c r="AW482" s="44" t="e">
        <f t="shared" si="159"/>
        <v>#VALUE!</v>
      </c>
    </row>
    <row r="483" spans="1:49" s="28" customFormat="1" hidden="1" x14ac:dyDescent="0.2">
      <c r="A483" s="16">
        <f>ROW()</f>
        <v>483</v>
      </c>
      <c r="B483" s="16" t="s">
        <v>422</v>
      </c>
      <c r="C483" s="16">
        <v>205</v>
      </c>
      <c r="D483" s="122">
        <v>1.036768502409114</v>
      </c>
      <c r="E483" s="123">
        <v>5.7084619226060548E-2</v>
      </c>
      <c r="F483" s="122">
        <f t="shared" si="140"/>
        <v>1.0938531216351746</v>
      </c>
      <c r="G483" s="122"/>
      <c r="H483" s="101" t="s">
        <v>4</v>
      </c>
      <c r="I483" s="16">
        <v>1</v>
      </c>
      <c r="J483" s="16" t="s">
        <v>225</v>
      </c>
      <c r="K483" s="124">
        <v>42311</v>
      </c>
      <c r="L483" s="16" t="s">
        <v>64</v>
      </c>
      <c r="M483" s="16" t="s">
        <v>61</v>
      </c>
      <c r="N483" s="16" t="s">
        <v>73</v>
      </c>
      <c r="O483" s="16" t="s">
        <v>65</v>
      </c>
      <c r="P483" s="19" t="str">
        <f t="shared" si="141"/>
        <v>CB1 13/14</v>
      </c>
      <c r="Q483" s="20">
        <f t="shared" si="142"/>
        <v>109.38531216351745</v>
      </c>
      <c r="R483" s="19">
        <v>122.6</v>
      </c>
      <c r="S483" s="19">
        <v>-22</v>
      </c>
      <c r="T483" s="19">
        <f t="shared" si="143"/>
        <v>100.6</v>
      </c>
      <c r="U483" s="22" t="e">
        <f t="shared" si="144"/>
        <v>#VALUE!</v>
      </c>
      <c r="V483" s="22" t="str">
        <f t="shared" si="145"/>
        <v>NY</v>
      </c>
      <c r="W483" s="22" t="e">
        <f t="shared" si="146"/>
        <v>#VALUE!</v>
      </c>
      <c r="X483" s="19" t="str">
        <f t="shared" si="147"/>
        <v>CB113/14GS.6754</v>
      </c>
      <c r="Y483" s="19" t="str">
        <f t="shared" si="148"/>
        <v>GS.6754</v>
      </c>
      <c r="Z483" s="19" t="e">
        <v>#VALUE!</v>
      </c>
      <c r="AA483" s="19" t="e">
        <f t="shared" si="149"/>
        <v>#VALUE!</v>
      </c>
      <c r="AB483" s="22" t="e">
        <f t="shared" si="150"/>
        <v>#VALUE!</v>
      </c>
      <c r="AC483" s="23" t="e">
        <v>#VALUE!</v>
      </c>
      <c r="AD483" s="23" t="e">
        <f t="shared" si="151"/>
        <v>#VALUE!</v>
      </c>
      <c r="AE483" s="24" t="e">
        <f t="shared" si="152"/>
        <v>#VALUE!</v>
      </c>
      <c r="AF483" s="24">
        <v>102.35</v>
      </c>
      <c r="AG483" s="24" t="e">
        <f t="shared" si="153"/>
        <v>#VALUE!</v>
      </c>
      <c r="AH483" s="24" t="e">
        <f t="shared" si="154"/>
        <v>#VALUE!</v>
      </c>
      <c r="AI483" s="25" t="e">
        <f t="shared" si="155"/>
        <v>#VALUE!</v>
      </c>
      <c r="AJ483" s="25" t="e">
        <f t="shared" si="156"/>
        <v>#VALUE!</v>
      </c>
      <c r="AK483" s="25" t="e">
        <f t="shared" si="157"/>
        <v>#VALUE!</v>
      </c>
      <c r="AL483" s="12">
        <v>24.09732886206897</v>
      </c>
      <c r="AM483" s="12">
        <v>0</v>
      </c>
      <c r="AN483" s="26">
        <v>3.2766000000000002</v>
      </c>
      <c r="AO483" s="125">
        <f t="shared" si="158"/>
        <v>5.6279061924722082E-2</v>
      </c>
      <c r="AP483" s="126"/>
      <c r="AQ483" s="16">
        <v>0</v>
      </c>
      <c r="AT483" s="28">
        <v>0</v>
      </c>
      <c r="AU483" s="28">
        <v>0</v>
      </c>
      <c r="AW483" s="44" t="e">
        <f t="shared" si="159"/>
        <v>#VALUE!</v>
      </c>
    </row>
    <row r="484" spans="1:49" s="28" customFormat="1" hidden="1" x14ac:dyDescent="0.2">
      <c r="A484" s="16">
        <f>ROW()</f>
        <v>484</v>
      </c>
      <c r="B484" s="16" t="s">
        <v>423</v>
      </c>
      <c r="C484" s="16">
        <v>88</v>
      </c>
      <c r="D484" s="122">
        <v>0.83932585049513531</v>
      </c>
      <c r="E484" s="123">
        <v>5.7807255912628801E-2</v>
      </c>
      <c r="F484" s="122">
        <f t="shared" si="140"/>
        <v>0.89713310640776411</v>
      </c>
      <c r="G484" s="122"/>
      <c r="H484" s="101" t="s">
        <v>4</v>
      </c>
      <c r="I484" s="16">
        <v>1</v>
      </c>
      <c r="J484" s="16" t="s">
        <v>225</v>
      </c>
      <c r="K484" s="124">
        <v>42340</v>
      </c>
      <c r="L484" s="16" t="s">
        <v>64</v>
      </c>
      <c r="M484" s="16" t="s">
        <v>61</v>
      </c>
      <c r="N484" s="16" t="s">
        <v>73</v>
      </c>
      <c r="O484" s="16" t="s">
        <v>65</v>
      </c>
      <c r="P484" s="19" t="str">
        <f t="shared" si="141"/>
        <v>CB1 13/14</v>
      </c>
      <c r="Q484" s="20">
        <f t="shared" si="142"/>
        <v>89.713310640776413</v>
      </c>
      <c r="R484" s="19">
        <v>122.6</v>
      </c>
      <c r="S484" s="19">
        <v>-22</v>
      </c>
      <c r="T484" s="19">
        <f t="shared" si="143"/>
        <v>100.6</v>
      </c>
      <c r="U484" s="22" t="e">
        <f t="shared" si="144"/>
        <v>#VALUE!</v>
      </c>
      <c r="V484" s="22" t="str">
        <f t="shared" si="145"/>
        <v>NY</v>
      </c>
      <c r="W484" s="22" t="e">
        <f t="shared" si="146"/>
        <v>#VALUE!</v>
      </c>
      <c r="X484" s="19" t="str">
        <f t="shared" si="147"/>
        <v>CB113/14GS.6827</v>
      </c>
      <c r="Y484" s="19" t="str">
        <f t="shared" si="148"/>
        <v>GS.6827</v>
      </c>
      <c r="Z484" s="19" t="e">
        <v>#VALUE!</v>
      </c>
      <c r="AA484" s="19" t="e">
        <f t="shared" si="149"/>
        <v>#VALUE!</v>
      </c>
      <c r="AB484" s="22" t="e">
        <f t="shared" si="150"/>
        <v>#VALUE!</v>
      </c>
      <c r="AC484" s="23" t="e">
        <v>#VALUE!</v>
      </c>
      <c r="AD484" s="23" t="e">
        <f t="shared" si="151"/>
        <v>#VALUE!</v>
      </c>
      <c r="AE484" s="24" t="e">
        <f t="shared" si="152"/>
        <v>#VALUE!</v>
      </c>
      <c r="AF484" s="24">
        <v>102.35</v>
      </c>
      <c r="AG484" s="24" t="e">
        <f t="shared" si="153"/>
        <v>#VALUE!</v>
      </c>
      <c r="AH484" s="24" t="e">
        <f t="shared" si="154"/>
        <v>#VALUE!</v>
      </c>
      <c r="AI484" s="25" t="e">
        <f t="shared" si="155"/>
        <v>#VALUE!</v>
      </c>
      <c r="AJ484" s="25" t="e">
        <f t="shared" si="156"/>
        <v>#VALUE!</v>
      </c>
      <c r="AK484" s="25" t="e">
        <f t="shared" si="157"/>
        <v>#VALUE!</v>
      </c>
      <c r="AL484" s="12">
        <v>24.402378000000002</v>
      </c>
      <c r="AM484" s="12">
        <v>0</v>
      </c>
      <c r="AN484" s="26">
        <v>3.2766000000000002</v>
      </c>
      <c r="AO484" s="125">
        <f t="shared" si="158"/>
        <v>5.6991501026249523E-2</v>
      </c>
      <c r="AP484" s="126"/>
      <c r="AQ484" s="16">
        <v>0</v>
      </c>
      <c r="AT484" s="28">
        <v>0</v>
      </c>
      <c r="AU484" s="28">
        <v>0</v>
      </c>
      <c r="AW484" s="44" t="e">
        <f t="shared" si="159"/>
        <v>#VALUE!</v>
      </c>
    </row>
    <row r="485" spans="1:49" s="28" customFormat="1" hidden="1" x14ac:dyDescent="0.2">
      <c r="A485" s="16">
        <f>ROW()</f>
        <v>485</v>
      </c>
      <c r="B485" s="16" t="s">
        <v>424</v>
      </c>
      <c r="C485" s="16">
        <v>472</v>
      </c>
      <c r="D485" s="122">
        <v>0.79626260966435225</v>
      </c>
      <c r="E485" s="123">
        <v>5.7807255912628801E-2</v>
      </c>
      <c r="F485" s="122">
        <f t="shared" si="140"/>
        <v>0.85406986557698106</v>
      </c>
      <c r="G485" s="122"/>
      <c r="H485" s="101" t="s">
        <v>4</v>
      </c>
      <c r="I485" s="16">
        <v>1</v>
      </c>
      <c r="J485" s="16" t="s">
        <v>225</v>
      </c>
      <c r="K485" s="124">
        <v>42373</v>
      </c>
      <c r="L485" s="16" t="s">
        <v>64</v>
      </c>
      <c r="M485" s="16" t="s">
        <v>61</v>
      </c>
      <c r="N485" s="16" t="s">
        <v>73</v>
      </c>
      <c r="O485" s="16" t="s">
        <v>65</v>
      </c>
      <c r="P485" s="19" t="str">
        <f t="shared" si="141"/>
        <v>CB1 13/14</v>
      </c>
      <c r="Q485" s="20">
        <f t="shared" si="142"/>
        <v>85.406986557698104</v>
      </c>
      <c r="R485" s="19">
        <v>122.6</v>
      </c>
      <c r="S485" s="19">
        <v>-22</v>
      </c>
      <c r="T485" s="19">
        <f t="shared" si="143"/>
        <v>100.6</v>
      </c>
      <c r="U485" s="22" t="e">
        <f t="shared" si="144"/>
        <v>#VALUE!</v>
      </c>
      <c r="V485" s="22" t="str">
        <f t="shared" si="145"/>
        <v>NY</v>
      </c>
      <c r="W485" s="22" t="e">
        <f t="shared" si="146"/>
        <v>#VALUE!</v>
      </c>
      <c r="X485" s="19" t="str">
        <f t="shared" si="147"/>
        <v>CB113/14GS.6828</v>
      </c>
      <c r="Y485" s="19" t="str">
        <f t="shared" si="148"/>
        <v>GS.6828</v>
      </c>
      <c r="Z485" s="19" t="e">
        <v>#VALUE!</v>
      </c>
      <c r="AA485" s="19" t="e">
        <f t="shared" si="149"/>
        <v>#VALUE!</v>
      </c>
      <c r="AB485" s="22" t="e">
        <f t="shared" si="150"/>
        <v>#VALUE!</v>
      </c>
      <c r="AC485" s="23" t="e">
        <v>#VALUE!</v>
      </c>
      <c r="AD485" s="23" t="e">
        <f t="shared" si="151"/>
        <v>#VALUE!</v>
      </c>
      <c r="AE485" s="24" t="e">
        <f t="shared" si="152"/>
        <v>#VALUE!</v>
      </c>
      <c r="AF485" s="24">
        <v>102.35</v>
      </c>
      <c r="AG485" s="24" t="e">
        <f t="shared" si="153"/>
        <v>#VALUE!</v>
      </c>
      <c r="AH485" s="24" t="e">
        <f t="shared" si="154"/>
        <v>#VALUE!</v>
      </c>
      <c r="AI485" s="25" t="e">
        <f t="shared" si="155"/>
        <v>#VALUE!</v>
      </c>
      <c r="AJ485" s="25" t="e">
        <f t="shared" si="156"/>
        <v>#VALUE!</v>
      </c>
      <c r="AK485" s="25" t="e">
        <f t="shared" si="157"/>
        <v>#VALUE!</v>
      </c>
      <c r="AL485" s="12">
        <v>24.402378000000002</v>
      </c>
      <c r="AM485" s="12">
        <v>0</v>
      </c>
      <c r="AN485" s="26">
        <v>3.2766000000000002</v>
      </c>
      <c r="AO485" s="125">
        <f t="shared" si="158"/>
        <v>5.6991501026249523E-2</v>
      </c>
      <c r="AP485" s="126"/>
      <c r="AQ485" s="16">
        <v>0</v>
      </c>
      <c r="AT485" s="28">
        <v>0</v>
      </c>
      <c r="AU485" s="28">
        <v>0</v>
      </c>
      <c r="AW485" s="44" t="e">
        <f t="shared" si="159"/>
        <v>#VALUE!</v>
      </c>
    </row>
    <row r="486" spans="1:49" s="28" customFormat="1" hidden="1" x14ac:dyDescent="0.2">
      <c r="A486" s="16">
        <f>ROW()</f>
        <v>486</v>
      </c>
      <c r="B486" s="16" t="s">
        <v>425</v>
      </c>
      <c r="C486" s="16">
        <v>389</v>
      </c>
      <c r="D486" s="122">
        <v>1.0594625880642077</v>
      </c>
      <c r="E486" s="123">
        <v>6.9854083773938688E-2</v>
      </c>
      <c r="F486" s="122">
        <f t="shared" si="140"/>
        <v>1.1293166718381464</v>
      </c>
      <c r="G486" s="122"/>
      <c r="H486" s="101" t="s">
        <v>4</v>
      </c>
      <c r="I486" s="16">
        <v>1</v>
      </c>
      <c r="J486" s="16" t="s">
        <v>225</v>
      </c>
      <c r="K486" s="124">
        <v>42396</v>
      </c>
      <c r="L486" s="16" t="s">
        <v>64</v>
      </c>
      <c r="M486" s="16" t="s">
        <v>61</v>
      </c>
      <c r="N486" s="16" t="s">
        <v>73</v>
      </c>
      <c r="O486" s="16" t="s">
        <v>65</v>
      </c>
      <c r="P486" s="19" t="str">
        <f t="shared" si="141"/>
        <v>CB1 13/14</v>
      </c>
      <c r="Q486" s="20">
        <f t="shared" si="142"/>
        <v>112.93166718381464</v>
      </c>
      <c r="R486" s="19">
        <v>122.6</v>
      </c>
      <c r="S486" s="19">
        <v>-22</v>
      </c>
      <c r="T486" s="19">
        <f t="shared" si="143"/>
        <v>100.6</v>
      </c>
      <c r="U486" s="22" t="e">
        <f t="shared" si="144"/>
        <v>#VALUE!</v>
      </c>
      <c r="V486" s="22" t="str">
        <f t="shared" si="145"/>
        <v>NY</v>
      </c>
      <c r="W486" s="22" t="e">
        <f t="shared" si="146"/>
        <v>#VALUE!</v>
      </c>
      <c r="X486" s="19" t="str">
        <f t="shared" si="147"/>
        <v>CB113/14GS.6876</v>
      </c>
      <c r="Y486" s="19" t="str">
        <f t="shared" si="148"/>
        <v>GS.6876</v>
      </c>
      <c r="Z486" s="19" t="e">
        <v>#VALUE!</v>
      </c>
      <c r="AA486" s="19" t="e">
        <f t="shared" si="149"/>
        <v>#VALUE!</v>
      </c>
      <c r="AB486" s="22" t="e">
        <f t="shared" si="150"/>
        <v>#VALUE!</v>
      </c>
      <c r="AC486" s="23" t="e">
        <v>#VALUE!</v>
      </c>
      <c r="AD486" s="23" t="e">
        <f t="shared" si="151"/>
        <v>#VALUE!</v>
      </c>
      <c r="AE486" s="24" t="e">
        <f t="shared" si="152"/>
        <v>#VALUE!</v>
      </c>
      <c r="AF486" s="24">
        <v>102.35</v>
      </c>
      <c r="AG486" s="24" t="e">
        <f t="shared" si="153"/>
        <v>#VALUE!</v>
      </c>
      <c r="AH486" s="24" t="e">
        <f t="shared" si="154"/>
        <v>#VALUE!</v>
      </c>
      <c r="AI486" s="25" t="e">
        <f t="shared" si="155"/>
        <v>#VALUE!</v>
      </c>
      <c r="AJ486" s="25" t="e">
        <f t="shared" si="156"/>
        <v>#VALUE!</v>
      </c>
      <c r="AK486" s="25" t="e">
        <f t="shared" si="157"/>
        <v>#VALUE!</v>
      </c>
      <c r="AL486" s="12">
        <v>29.487747345622122</v>
      </c>
      <c r="AM486" s="12">
        <v>0</v>
      </c>
      <c r="AN486" s="26">
        <v>3.2766000000000002</v>
      </c>
      <c r="AO486" s="125">
        <f t="shared" si="158"/>
        <v>6.8868328451834077E-2</v>
      </c>
      <c r="AP486" s="126"/>
      <c r="AQ486" s="16">
        <v>-307</v>
      </c>
      <c r="AT486" s="28">
        <v>0</v>
      </c>
      <c r="AU486" s="28">
        <v>0</v>
      </c>
      <c r="AW486" s="44" t="e">
        <f t="shared" si="159"/>
        <v>#VALUE!</v>
      </c>
    </row>
    <row r="487" spans="1:49" s="28" customFormat="1" hidden="1" x14ac:dyDescent="0.2">
      <c r="A487" s="16">
        <f>ROW()</f>
        <v>487</v>
      </c>
      <c r="B487" s="16" t="s">
        <v>426</v>
      </c>
      <c r="C487" s="16">
        <v>771</v>
      </c>
      <c r="D487" s="122">
        <v>1.0501364502177</v>
      </c>
      <c r="E487" s="123">
        <v>4.7582196248938807E-2</v>
      </c>
      <c r="F487" s="122">
        <f t="shared" si="140"/>
        <v>1.0977186464666389</v>
      </c>
      <c r="G487" s="122"/>
      <c r="H487" s="101" t="s">
        <v>4</v>
      </c>
      <c r="I487" s="16">
        <v>1</v>
      </c>
      <c r="J487" s="16" t="s">
        <v>225</v>
      </c>
      <c r="K487" s="124">
        <v>42341</v>
      </c>
      <c r="L487" s="16" t="s">
        <v>64</v>
      </c>
      <c r="M487" s="16" t="s">
        <v>61</v>
      </c>
      <c r="N487" s="16" t="s">
        <v>73</v>
      </c>
      <c r="O487" s="16" t="s">
        <v>65</v>
      </c>
      <c r="P487" s="19" t="str">
        <f t="shared" si="141"/>
        <v>CB1 13/14</v>
      </c>
      <c r="Q487" s="20">
        <f t="shared" si="142"/>
        <v>109.77186464666389</v>
      </c>
      <c r="R487" s="19">
        <v>122.6</v>
      </c>
      <c r="S487" s="19">
        <v>-22</v>
      </c>
      <c r="T487" s="19">
        <f t="shared" si="143"/>
        <v>100.6</v>
      </c>
      <c r="U487" s="22" t="e">
        <f t="shared" si="144"/>
        <v>#VALUE!</v>
      </c>
      <c r="V487" s="22" t="str">
        <f t="shared" si="145"/>
        <v>NY</v>
      </c>
      <c r="W487" s="22" t="e">
        <f t="shared" si="146"/>
        <v>#VALUE!</v>
      </c>
      <c r="X487" s="19" t="str">
        <f t="shared" si="147"/>
        <v>CB113/14GS.6914</v>
      </c>
      <c r="Y487" s="19" t="str">
        <f t="shared" si="148"/>
        <v>GS.6914</v>
      </c>
      <c r="Z487" s="19" t="e">
        <v>#VALUE!</v>
      </c>
      <c r="AA487" s="19" t="e">
        <f t="shared" si="149"/>
        <v>#VALUE!</v>
      </c>
      <c r="AB487" s="22" t="e">
        <f t="shared" si="150"/>
        <v>#VALUE!</v>
      </c>
      <c r="AC487" s="23" t="e">
        <v>#VALUE!</v>
      </c>
      <c r="AD487" s="23" t="e">
        <f t="shared" si="151"/>
        <v>#VALUE!</v>
      </c>
      <c r="AE487" s="24" t="e">
        <f t="shared" si="152"/>
        <v>#VALUE!</v>
      </c>
      <c r="AF487" s="24">
        <v>102.35</v>
      </c>
      <c r="AG487" s="24" t="e">
        <f t="shared" si="153"/>
        <v>#VALUE!</v>
      </c>
      <c r="AH487" s="24" t="e">
        <f t="shared" si="154"/>
        <v>#VALUE!</v>
      </c>
      <c r="AI487" s="25" t="e">
        <f t="shared" si="155"/>
        <v>#VALUE!</v>
      </c>
      <c r="AJ487" s="25" t="e">
        <f t="shared" si="156"/>
        <v>#VALUE!</v>
      </c>
      <c r="AK487" s="25" t="e">
        <f t="shared" si="157"/>
        <v>#VALUE!</v>
      </c>
      <c r="AL487" s="12">
        <v>20.086037999999999</v>
      </c>
      <c r="AM487" s="12">
        <v>0</v>
      </c>
      <c r="AN487" s="26">
        <v>3.2766000000000002</v>
      </c>
      <c r="AO487" s="125">
        <f t="shared" si="158"/>
        <v>4.6910733670722057E-2</v>
      </c>
      <c r="AP487" s="126"/>
      <c r="AQ487" s="16">
        <v>0</v>
      </c>
      <c r="AT487" s="28">
        <v>608</v>
      </c>
      <c r="AU487" s="28">
        <v>-4911.7765613340116</v>
      </c>
      <c r="AW487" s="44" t="e">
        <f t="shared" si="159"/>
        <v>#VALUE!</v>
      </c>
    </row>
    <row r="488" spans="1:49" s="28" customFormat="1" hidden="1" x14ac:dyDescent="0.2">
      <c r="A488" s="16">
        <f>ROW()</f>
        <v>488</v>
      </c>
      <c r="B488" s="16" t="s">
        <v>427</v>
      </c>
      <c r="C488" s="16">
        <v>284</v>
      </c>
      <c r="D488" s="122">
        <v>0.97464198311276318</v>
      </c>
      <c r="E488" s="123">
        <v>5.7807255912628801E-2</v>
      </c>
      <c r="F488" s="122">
        <f t="shared" si="140"/>
        <v>1.0324492390253919</v>
      </c>
      <c r="G488" s="122"/>
      <c r="H488" s="101" t="s">
        <v>4</v>
      </c>
      <c r="I488" s="16">
        <v>1</v>
      </c>
      <c r="J488" s="16" t="s">
        <v>225</v>
      </c>
      <c r="K488" s="124">
        <v>42353</v>
      </c>
      <c r="L488" s="16" t="s">
        <v>64</v>
      </c>
      <c r="M488" s="16" t="s">
        <v>61</v>
      </c>
      <c r="N488" s="16" t="s">
        <v>73</v>
      </c>
      <c r="O488" s="16" t="s">
        <v>65</v>
      </c>
      <c r="P488" s="19" t="str">
        <f t="shared" si="141"/>
        <v>CB1 13/14</v>
      </c>
      <c r="Q488" s="20">
        <f t="shared" si="142"/>
        <v>103.24492390253918</v>
      </c>
      <c r="R488" s="19">
        <v>122.6</v>
      </c>
      <c r="S488" s="19">
        <v>-22</v>
      </c>
      <c r="T488" s="19">
        <f t="shared" si="143"/>
        <v>100.6</v>
      </c>
      <c r="U488" s="22" t="e">
        <f t="shared" si="144"/>
        <v>#VALUE!</v>
      </c>
      <c r="V488" s="22" t="str">
        <f t="shared" si="145"/>
        <v>NY</v>
      </c>
      <c r="W488" s="22" t="e">
        <f t="shared" si="146"/>
        <v>#VALUE!</v>
      </c>
      <c r="X488" s="19" t="str">
        <f t="shared" si="147"/>
        <v>CB113/14GS.6915</v>
      </c>
      <c r="Y488" s="19" t="str">
        <f t="shared" si="148"/>
        <v>GS.6915</v>
      </c>
      <c r="Z488" s="19" t="e">
        <v>#VALUE!</v>
      </c>
      <c r="AA488" s="19" t="e">
        <f t="shared" si="149"/>
        <v>#VALUE!</v>
      </c>
      <c r="AB488" s="22" t="e">
        <f t="shared" si="150"/>
        <v>#VALUE!</v>
      </c>
      <c r="AC488" s="23" t="e">
        <v>#VALUE!</v>
      </c>
      <c r="AD488" s="23" t="e">
        <f t="shared" si="151"/>
        <v>#VALUE!</v>
      </c>
      <c r="AE488" s="24" t="e">
        <f t="shared" si="152"/>
        <v>#VALUE!</v>
      </c>
      <c r="AF488" s="24">
        <v>102.35</v>
      </c>
      <c r="AG488" s="24" t="e">
        <f t="shared" si="153"/>
        <v>#VALUE!</v>
      </c>
      <c r="AH488" s="24" t="e">
        <f t="shared" si="154"/>
        <v>#VALUE!</v>
      </c>
      <c r="AI488" s="25" t="e">
        <f t="shared" si="155"/>
        <v>#VALUE!</v>
      </c>
      <c r="AJ488" s="25" t="e">
        <f t="shared" si="156"/>
        <v>#VALUE!</v>
      </c>
      <c r="AK488" s="25" t="e">
        <f t="shared" si="157"/>
        <v>#VALUE!</v>
      </c>
      <c r="AL488" s="12">
        <v>24.402378000000002</v>
      </c>
      <c r="AM488" s="12">
        <v>0</v>
      </c>
      <c r="AN488" s="26">
        <v>3.2766000000000002</v>
      </c>
      <c r="AO488" s="125">
        <f t="shared" si="158"/>
        <v>5.6991501026249523E-2</v>
      </c>
      <c r="AP488" s="126"/>
      <c r="AQ488" s="16">
        <v>0</v>
      </c>
      <c r="AT488" s="28">
        <v>224</v>
      </c>
      <c r="AU488" s="28">
        <v>122.12886389152818</v>
      </c>
      <c r="AW488" s="44" t="e">
        <f t="shared" si="159"/>
        <v>#VALUE!</v>
      </c>
    </row>
    <row r="489" spans="1:49" s="28" customFormat="1" hidden="1" x14ac:dyDescent="0.2">
      <c r="A489" s="16">
        <f>ROW()</f>
        <v>489</v>
      </c>
      <c r="B489" s="16" t="s">
        <v>428</v>
      </c>
      <c r="C489" s="16">
        <v>254</v>
      </c>
      <c r="D489" s="122">
        <v>0.99082905852086334</v>
      </c>
      <c r="E489" s="123">
        <v>5.7807255912628815E-2</v>
      </c>
      <c r="F489" s="122">
        <f t="shared" si="140"/>
        <v>1.0486363144334923</v>
      </c>
      <c r="G489" s="122"/>
      <c r="H489" s="101" t="s">
        <v>4</v>
      </c>
      <c r="I489" s="16">
        <v>1</v>
      </c>
      <c r="J489" s="16" t="s">
        <v>225</v>
      </c>
      <c r="K489" s="124">
        <v>42353</v>
      </c>
      <c r="L489" s="16" t="s">
        <v>64</v>
      </c>
      <c r="M489" s="16" t="s">
        <v>61</v>
      </c>
      <c r="N489" s="16" t="s">
        <v>73</v>
      </c>
      <c r="O489" s="16" t="s">
        <v>65</v>
      </c>
      <c r="P489" s="19" t="str">
        <f t="shared" si="141"/>
        <v>CB1 13/14</v>
      </c>
      <c r="Q489" s="20">
        <f t="shared" si="142"/>
        <v>104.86363144334922</v>
      </c>
      <c r="R489" s="19">
        <v>122.6</v>
      </c>
      <c r="S489" s="19">
        <v>-22</v>
      </c>
      <c r="T489" s="19">
        <f t="shared" si="143"/>
        <v>100.6</v>
      </c>
      <c r="U489" s="22" t="e">
        <f t="shared" si="144"/>
        <v>#VALUE!</v>
      </c>
      <c r="V489" s="22" t="str">
        <f t="shared" si="145"/>
        <v>NY</v>
      </c>
      <c r="W489" s="22" t="e">
        <f t="shared" si="146"/>
        <v>#VALUE!</v>
      </c>
      <c r="X489" s="19" t="str">
        <f t="shared" si="147"/>
        <v>CB113/14GS.6916</v>
      </c>
      <c r="Y489" s="19" t="str">
        <f t="shared" si="148"/>
        <v>GS.6916</v>
      </c>
      <c r="Z489" s="19" t="e">
        <v>#VALUE!</v>
      </c>
      <c r="AA489" s="19" t="e">
        <f t="shared" si="149"/>
        <v>#VALUE!</v>
      </c>
      <c r="AB489" s="22" t="e">
        <f t="shared" si="150"/>
        <v>#VALUE!</v>
      </c>
      <c r="AC489" s="23" t="e">
        <v>#VALUE!</v>
      </c>
      <c r="AD489" s="23" t="e">
        <f t="shared" si="151"/>
        <v>#VALUE!</v>
      </c>
      <c r="AE489" s="24" t="e">
        <f t="shared" si="152"/>
        <v>#VALUE!</v>
      </c>
      <c r="AF489" s="24">
        <v>102.35</v>
      </c>
      <c r="AG489" s="24" t="e">
        <f t="shared" si="153"/>
        <v>#VALUE!</v>
      </c>
      <c r="AH489" s="24" t="e">
        <f t="shared" si="154"/>
        <v>#VALUE!</v>
      </c>
      <c r="AI489" s="25" t="e">
        <f t="shared" si="155"/>
        <v>#VALUE!</v>
      </c>
      <c r="AJ489" s="25" t="e">
        <f t="shared" si="156"/>
        <v>#VALUE!</v>
      </c>
      <c r="AK489" s="25" t="e">
        <f t="shared" si="157"/>
        <v>#VALUE!</v>
      </c>
      <c r="AL489" s="12">
        <v>24.402378000000006</v>
      </c>
      <c r="AM489" s="12">
        <v>0</v>
      </c>
      <c r="AN489" s="26">
        <v>3.2766000000000002</v>
      </c>
      <c r="AO489" s="125">
        <f t="shared" si="158"/>
        <v>5.6991501026249537E-2</v>
      </c>
      <c r="AP489" s="126"/>
      <c r="AQ489" s="16">
        <v>0</v>
      </c>
      <c r="AT489" s="28">
        <v>0</v>
      </c>
      <c r="AU489" s="28">
        <v>0</v>
      </c>
      <c r="AW489" s="44" t="e">
        <f t="shared" si="159"/>
        <v>#VALUE!</v>
      </c>
    </row>
    <row r="490" spans="1:49" s="28" customFormat="1" hidden="1" x14ac:dyDescent="0.2">
      <c r="A490" s="16">
        <f>ROW()</f>
        <v>490</v>
      </c>
      <c r="B490" s="16" t="s">
        <v>429</v>
      </c>
      <c r="C490" s="16">
        <v>282</v>
      </c>
      <c r="D490" s="122">
        <v>0.77095938234445616</v>
      </c>
      <c r="E490" s="123">
        <v>4.9484532930555554E-2</v>
      </c>
      <c r="F490" s="122">
        <f t="shared" si="140"/>
        <v>0.8204439152750117</v>
      </c>
      <c r="G490" s="122"/>
      <c r="H490" s="101" t="s">
        <v>4</v>
      </c>
      <c r="I490" s="16">
        <v>1</v>
      </c>
      <c r="J490" s="16" t="s">
        <v>225</v>
      </c>
      <c r="K490" s="124">
        <v>42008</v>
      </c>
      <c r="L490" s="16" t="s">
        <v>64</v>
      </c>
      <c r="M490" s="16" t="s">
        <v>61</v>
      </c>
      <c r="N490" s="16" t="s">
        <v>73</v>
      </c>
      <c r="O490" s="16" t="s">
        <v>65</v>
      </c>
      <c r="P490" s="19" t="str">
        <f t="shared" si="141"/>
        <v>CB1 13/14</v>
      </c>
      <c r="Q490" s="20">
        <f t="shared" si="142"/>
        <v>82.044391527501176</v>
      </c>
      <c r="R490" s="19">
        <v>122.6</v>
      </c>
      <c r="S490" s="19">
        <v>-22</v>
      </c>
      <c r="T490" s="19">
        <f t="shared" si="143"/>
        <v>100.6</v>
      </c>
      <c r="U490" s="22" t="e">
        <f t="shared" si="144"/>
        <v>#VALUE!</v>
      </c>
      <c r="V490" s="22" t="str">
        <f t="shared" si="145"/>
        <v>NY</v>
      </c>
      <c r="W490" s="22" t="e">
        <f t="shared" si="146"/>
        <v>#VALUE!</v>
      </c>
      <c r="X490" s="19" t="str">
        <f t="shared" si="147"/>
        <v>CB113/14GS.6959</v>
      </c>
      <c r="Y490" s="19" t="str">
        <f t="shared" si="148"/>
        <v>GS.6959</v>
      </c>
      <c r="Z490" s="19" t="e">
        <v>#VALUE!</v>
      </c>
      <c r="AA490" s="19" t="e">
        <f t="shared" si="149"/>
        <v>#VALUE!</v>
      </c>
      <c r="AB490" s="22" t="e">
        <f t="shared" si="150"/>
        <v>#VALUE!</v>
      </c>
      <c r="AC490" s="23" t="e">
        <v>#VALUE!</v>
      </c>
      <c r="AD490" s="23" t="e">
        <f t="shared" si="151"/>
        <v>#VALUE!</v>
      </c>
      <c r="AE490" s="24" t="e">
        <f t="shared" si="152"/>
        <v>#VALUE!</v>
      </c>
      <c r="AF490" s="24">
        <v>102.35</v>
      </c>
      <c r="AG490" s="24" t="e">
        <f t="shared" si="153"/>
        <v>#VALUE!</v>
      </c>
      <c r="AH490" s="24" t="e">
        <f t="shared" si="154"/>
        <v>#VALUE!</v>
      </c>
      <c r="AI490" s="25" t="e">
        <f t="shared" si="155"/>
        <v>#VALUE!</v>
      </c>
      <c r="AJ490" s="25" t="e">
        <f t="shared" si="156"/>
        <v>#VALUE!</v>
      </c>
      <c r="AK490" s="25" t="e">
        <f t="shared" si="157"/>
        <v>#VALUE!</v>
      </c>
      <c r="AL490" s="12">
        <v>20.889078000000001</v>
      </c>
      <c r="AM490" s="12">
        <v>0</v>
      </c>
      <c r="AN490" s="26">
        <v>3.2766000000000002</v>
      </c>
      <c r="AO490" s="125">
        <f t="shared" si="158"/>
        <v>4.8786225271750423E-2</v>
      </c>
      <c r="AP490" s="126"/>
      <c r="AQ490" s="16">
        <v>0</v>
      </c>
      <c r="AT490" s="28">
        <v>0</v>
      </c>
      <c r="AU490" s="28">
        <v>0</v>
      </c>
      <c r="AW490" s="44" t="e">
        <f t="shared" si="159"/>
        <v>#VALUE!</v>
      </c>
    </row>
    <row r="491" spans="1:49" s="28" customFormat="1" hidden="1" x14ac:dyDescent="0.2">
      <c r="A491" s="16">
        <f>ROW()</f>
        <v>491</v>
      </c>
      <c r="B491" s="16" t="s">
        <v>430</v>
      </c>
      <c r="C491" s="16">
        <v>21</v>
      </c>
      <c r="D491" s="122">
        <v>1.0241509054629703</v>
      </c>
      <c r="E491" s="123">
        <v>5.7807255912628801E-2</v>
      </c>
      <c r="F491" s="122">
        <f t="shared" si="140"/>
        <v>1.0819581613755991</v>
      </c>
      <c r="G491" s="122"/>
      <c r="H491" s="101" t="s">
        <v>4</v>
      </c>
      <c r="I491" s="16">
        <v>1</v>
      </c>
      <c r="J491" s="16" t="s">
        <v>225</v>
      </c>
      <c r="K491" s="124">
        <v>42395</v>
      </c>
      <c r="L491" s="16" t="s">
        <v>64</v>
      </c>
      <c r="M491" s="16" t="s">
        <v>61</v>
      </c>
      <c r="N491" s="16" t="s">
        <v>73</v>
      </c>
      <c r="O491" s="16" t="s">
        <v>65</v>
      </c>
      <c r="P491" s="19" t="str">
        <f t="shared" si="141"/>
        <v>CB1 13/14</v>
      </c>
      <c r="Q491" s="20">
        <f t="shared" si="142"/>
        <v>108.1958161375599</v>
      </c>
      <c r="R491" s="19">
        <v>122.6</v>
      </c>
      <c r="S491" s="19">
        <v>-22</v>
      </c>
      <c r="T491" s="19">
        <f t="shared" si="143"/>
        <v>100.6</v>
      </c>
      <c r="U491" s="22" t="e">
        <f t="shared" si="144"/>
        <v>#VALUE!</v>
      </c>
      <c r="V491" s="22" t="str">
        <f t="shared" si="145"/>
        <v>NY</v>
      </c>
      <c r="W491" s="22" t="e">
        <f t="shared" si="146"/>
        <v>#VALUE!</v>
      </c>
      <c r="X491" s="19" t="str">
        <f t="shared" si="147"/>
        <v>CB113/14GS.7070</v>
      </c>
      <c r="Y491" s="19" t="str">
        <f t="shared" si="148"/>
        <v>GS.7070</v>
      </c>
      <c r="Z491" s="19" t="e">
        <v>#VALUE!</v>
      </c>
      <c r="AA491" s="19" t="e">
        <f t="shared" si="149"/>
        <v>#VALUE!</v>
      </c>
      <c r="AB491" s="22" t="e">
        <f t="shared" si="150"/>
        <v>#VALUE!</v>
      </c>
      <c r="AC491" s="23" t="e">
        <v>#VALUE!</v>
      </c>
      <c r="AD491" s="23" t="e">
        <f t="shared" si="151"/>
        <v>#VALUE!</v>
      </c>
      <c r="AE491" s="24" t="e">
        <f t="shared" si="152"/>
        <v>#VALUE!</v>
      </c>
      <c r="AF491" s="24">
        <v>102.35</v>
      </c>
      <c r="AG491" s="24" t="e">
        <f t="shared" si="153"/>
        <v>#VALUE!</v>
      </c>
      <c r="AH491" s="24" t="e">
        <f t="shared" si="154"/>
        <v>#VALUE!</v>
      </c>
      <c r="AI491" s="25" t="e">
        <f t="shared" si="155"/>
        <v>#VALUE!</v>
      </c>
      <c r="AJ491" s="25" t="e">
        <f t="shared" si="156"/>
        <v>#VALUE!</v>
      </c>
      <c r="AK491" s="25" t="e">
        <f t="shared" si="157"/>
        <v>#VALUE!</v>
      </c>
      <c r="AL491" s="12">
        <v>24.402378000000002</v>
      </c>
      <c r="AM491" s="12">
        <v>0</v>
      </c>
      <c r="AN491" s="26">
        <v>3.2766000000000002</v>
      </c>
      <c r="AO491" s="125">
        <f t="shared" si="158"/>
        <v>5.6991501026249523E-2</v>
      </c>
      <c r="AP491" s="126"/>
      <c r="AQ491" s="16">
        <v>0</v>
      </c>
      <c r="AT491" s="28">
        <v>0</v>
      </c>
      <c r="AU491" s="28">
        <v>0</v>
      </c>
      <c r="AW491" s="44" t="e">
        <f t="shared" si="159"/>
        <v>#VALUE!</v>
      </c>
    </row>
    <row r="492" spans="1:49" s="28" customFormat="1" hidden="1" x14ac:dyDescent="0.2">
      <c r="A492" s="16">
        <f>ROW()</f>
        <v>492</v>
      </c>
      <c r="B492" s="16" t="s">
        <v>431</v>
      </c>
      <c r="C492" s="16">
        <v>37</v>
      </c>
      <c r="D492" s="122">
        <v>0.74016502424887287</v>
      </c>
      <c r="E492" s="123">
        <v>4.9484532930555554E-2</v>
      </c>
      <c r="F492" s="122">
        <f t="shared" si="140"/>
        <v>0.78964955717942842</v>
      </c>
      <c r="G492" s="122"/>
      <c r="H492" s="101" t="s">
        <v>4</v>
      </c>
      <c r="I492" s="16">
        <v>1</v>
      </c>
      <c r="J492" s="16" t="s">
        <v>225</v>
      </c>
      <c r="K492" s="124">
        <v>42473</v>
      </c>
      <c r="L492" s="16" t="s">
        <v>64</v>
      </c>
      <c r="M492" s="16" t="s">
        <v>61</v>
      </c>
      <c r="N492" s="16" t="s">
        <v>73</v>
      </c>
      <c r="O492" s="16" t="s">
        <v>65</v>
      </c>
      <c r="P492" s="19" t="str">
        <f t="shared" si="141"/>
        <v>CB1 13/14</v>
      </c>
      <c r="Q492" s="20">
        <f t="shared" si="142"/>
        <v>78.964955717942843</v>
      </c>
      <c r="R492" s="19">
        <v>122.6</v>
      </c>
      <c r="S492" s="19">
        <v>-22</v>
      </c>
      <c r="T492" s="19">
        <f t="shared" si="143"/>
        <v>100.6</v>
      </c>
      <c r="U492" s="22" t="e">
        <f t="shared" si="144"/>
        <v>#VALUE!</v>
      </c>
      <c r="V492" s="22" t="str">
        <f t="shared" si="145"/>
        <v>NY</v>
      </c>
      <c r="W492" s="22" t="e">
        <f t="shared" si="146"/>
        <v>#VALUE!</v>
      </c>
      <c r="X492" s="19" t="str">
        <f t="shared" si="147"/>
        <v>CB113/14GS.7242</v>
      </c>
      <c r="Y492" s="19" t="str">
        <f t="shared" si="148"/>
        <v>GS.7242</v>
      </c>
      <c r="Z492" s="19" t="e">
        <v>#VALUE!</v>
      </c>
      <c r="AA492" s="19" t="e">
        <f t="shared" si="149"/>
        <v>#VALUE!</v>
      </c>
      <c r="AB492" s="22" t="e">
        <f t="shared" si="150"/>
        <v>#VALUE!</v>
      </c>
      <c r="AC492" s="23" t="e">
        <v>#VALUE!</v>
      </c>
      <c r="AD492" s="23" t="e">
        <f t="shared" si="151"/>
        <v>#VALUE!</v>
      </c>
      <c r="AE492" s="24" t="e">
        <f t="shared" si="152"/>
        <v>#VALUE!</v>
      </c>
      <c r="AF492" s="24">
        <v>102.35</v>
      </c>
      <c r="AG492" s="24" t="e">
        <f t="shared" si="153"/>
        <v>#VALUE!</v>
      </c>
      <c r="AH492" s="24" t="e">
        <f t="shared" si="154"/>
        <v>#VALUE!</v>
      </c>
      <c r="AI492" s="25" t="e">
        <f t="shared" si="155"/>
        <v>#VALUE!</v>
      </c>
      <c r="AJ492" s="25" t="e">
        <f t="shared" si="156"/>
        <v>#VALUE!</v>
      </c>
      <c r="AK492" s="25" t="e">
        <f t="shared" si="157"/>
        <v>#VALUE!</v>
      </c>
      <c r="AL492" s="12">
        <v>20.889078000000001</v>
      </c>
      <c r="AM492" s="12">
        <v>0</v>
      </c>
      <c r="AN492" s="26">
        <v>3.2766000000000002</v>
      </c>
      <c r="AO492" s="125">
        <f t="shared" si="158"/>
        <v>4.8786225271750423E-2</v>
      </c>
      <c r="AP492" s="126"/>
      <c r="AQ492" s="16">
        <v>0</v>
      </c>
      <c r="AT492" s="28">
        <v>0</v>
      </c>
      <c r="AU492" s="28">
        <v>0</v>
      </c>
      <c r="AW492" s="44" t="e">
        <f t="shared" si="159"/>
        <v>#VALUE!</v>
      </c>
    </row>
    <row r="493" spans="1:49" s="28" customFormat="1" hidden="1" x14ac:dyDescent="0.2">
      <c r="A493" s="16">
        <f>ROW()</f>
        <v>493</v>
      </c>
      <c r="B493" s="16" t="s">
        <v>432</v>
      </c>
      <c r="C493" s="16">
        <v>269</v>
      </c>
      <c r="D493" s="122">
        <v>1.2223511840072807</v>
      </c>
      <c r="E493" s="123">
        <v>7.6375921368663863E-2</v>
      </c>
      <c r="F493" s="122">
        <f t="shared" si="140"/>
        <v>1.2987271053759446</v>
      </c>
      <c r="G493" s="122"/>
      <c r="H493" s="101" t="s">
        <v>4</v>
      </c>
      <c r="I493" s="16">
        <v>1</v>
      </c>
      <c r="J493" s="16" t="s">
        <v>225</v>
      </c>
      <c r="K493" s="124">
        <v>42473</v>
      </c>
      <c r="L493" s="16" t="s">
        <v>64</v>
      </c>
      <c r="M493" s="16" t="s">
        <v>61</v>
      </c>
      <c r="N493" s="16" t="s">
        <v>73</v>
      </c>
      <c r="O493" s="16" t="s">
        <v>65</v>
      </c>
      <c r="P493" s="19" t="str">
        <f t="shared" si="141"/>
        <v>CB1 13/14</v>
      </c>
      <c r="Q493" s="20">
        <f t="shared" si="142"/>
        <v>129.87271053759446</v>
      </c>
      <c r="R493" s="19">
        <v>122.6</v>
      </c>
      <c r="S493" s="19">
        <v>-22</v>
      </c>
      <c r="T493" s="19">
        <f t="shared" si="143"/>
        <v>100.6</v>
      </c>
      <c r="U493" s="22" t="e">
        <f t="shared" si="144"/>
        <v>#VALUE!</v>
      </c>
      <c r="V493" s="22" t="str">
        <f t="shared" si="145"/>
        <v>NY</v>
      </c>
      <c r="W493" s="22" t="e">
        <f t="shared" si="146"/>
        <v>#VALUE!</v>
      </c>
      <c r="X493" s="19" t="str">
        <f t="shared" si="147"/>
        <v>CB113/14GS.7394</v>
      </c>
      <c r="Y493" s="19" t="str">
        <f t="shared" si="148"/>
        <v>GS.7394</v>
      </c>
      <c r="Z493" s="19" t="e">
        <v>#VALUE!</v>
      </c>
      <c r="AA493" s="19" t="e">
        <f t="shared" si="149"/>
        <v>#VALUE!</v>
      </c>
      <c r="AB493" s="22" t="e">
        <f t="shared" si="150"/>
        <v>#VALUE!</v>
      </c>
      <c r="AC493" s="23" t="e">
        <v>#VALUE!</v>
      </c>
      <c r="AD493" s="23" t="e">
        <f t="shared" si="151"/>
        <v>#VALUE!</v>
      </c>
      <c r="AE493" s="24" t="e">
        <f t="shared" si="152"/>
        <v>#VALUE!</v>
      </c>
      <c r="AF493" s="24">
        <v>102.35</v>
      </c>
      <c r="AG493" s="24" t="e">
        <f t="shared" si="153"/>
        <v>#VALUE!</v>
      </c>
      <c r="AH493" s="24" t="e">
        <f t="shared" si="154"/>
        <v>#VALUE!</v>
      </c>
      <c r="AI493" s="25" t="e">
        <f t="shared" si="155"/>
        <v>#VALUE!</v>
      </c>
      <c r="AJ493" s="25" t="e">
        <f t="shared" si="156"/>
        <v>#VALUE!</v>
      </c>
      <c r="AK493" s="25" t="e">
        <f t="shared" si="157"/>
        <v>#VALUE!</v>
      </c>
      <c r="AL493" s="12">
        <v>32.240833333333335</v>
      </c>
      <c r="AM493" s="12">
        <v>0</v>
      </c>
      <c r="AN493" s="26">
        <v>3.2766000000000002</v>
      </c>
      <c r="AO493" s="125">
        <f t="shared" si="158"/>
        <v>7.5298132255954997E-2</v>
      </c>
      <c r="AP493" s="126"/>
      <c r="AQ493" s="16">
        <v>0</v>
      </c>
      <c r="AT493" s="28">
        <v>0</v>
      </c>
      <c r="AU493" s="28">
        <v>0</v>
      </c>
      <c r="AW493" s="44" t="e">
        <f t="shared" si="159"/>
        <v>#VALUE!</v>
      </c>
    </row>
    <row r="494" spans="1:49" s="28" customFormat="1" hidden="1" x14ac:dyDescent="0.2">
      <c r="A494" s="16">
        <f>ROW()</f>
        <v>494</v>
      </c>
      <c r="B494" s="16" t="s">
        <v>386</v>
      </c>
      <c r="C494" s="16">
        <v>0</v>
      </c>
      <c r="D494" s="122">
        <v>1.2966376741567076</v>
      </c>
      <c r="E494" s="123">
        <v>7.2252028279177483E-2</v>
      </c>
      <c r="F494" s="122">
        <f t="shared" si="140"/>
        <v>1.368889702435885</v>
      </c>
      <c r="G494" s="122"/>
      <c r="H494" s="101" t="s">
        <v>4</v>
      </c>
      <c r="I494" s="16">
        <v>1</v>
      </c>
      <c r="J494" s="16" t="s">
        <v>225</v>
      </c>
      <c r="K494" s="124">
        <v>42509</v>
      </c>
      <c r="L494" s="16" t="s">
        <v>64</v>
      </c>
      <c r="M494" s="16" t="s">
        <v>61</v>
      </c>
      <c r="N494" s="16" t="s">
        <v>73</v>
      </c>
      <c r="O494" s="16" t="s">
        <v>65</v>
      </c>
      <c r="P494" s="19" t="str">
        <f t="shared" si="141"/>
        <v>CB1 13/14</v>
      </c>
      <c r="Q494" s="20">
        <f t="shared" si="142"/>
        <v>136.88897024358852</v>
      </c>
      <c r="R494" s="19">
        <v>122.6</v>
      </c>
      <c r="S494" s="19">
        <v>-22</v>
      </c>
      <c r="T494" s="19">
        <f t="shared" si="143"/>
        <v>100.6</v>
      </c>
      <c r="U494" s="22" t="e">
        <f t="shared" si="144"/>
        <v>#VALUE!</v>
      </c>
      <c r="V494" s="22" t="str">
        <f t="shared" si="145"/>
        <v>NY</v>
      </c>
      <c r="W494" s="22" t="e">
        <f t="shared" si="146"/>
        <v>#VALUE!</v>
      </c>
      <c r="X494" s="19" t="str">
        <f t="shared" si="147"/>
        <v>CB113/14GS.7500</v>
      </c>
      <c r="Y494" s="19" t="str">
        <f t="shared" si="148"/>
        <v>GS.7500</v>
      </c>
      <c r="Z494" s="19" t="e">
        <v>#VALUE!</v>
      </c>
      <c r="AA494" s="19" t="e">
        <f t="shared" si="149"/>
        <v>#VALUE!</v>
      </c>
      <c r="AB494" s="22" t="e">
        <f t="shared" si="150"/>
        <v>#VALUE!</v>
      </c>
      <c r="AC494" s="23" t="e">
        <v>#VALUE!</v>
      </c>
      <c r="AD494" s="23" t="e">
        <f t="shared" si="151"/>
        <v>#VALUE!</v>
      </c>
      <c r="AE494" s="24" t="e">
        <f t="shared" si="152"/>
        <v>#VALUE!</v>
      </c>
      <c r="AF494" s="24">
        <v>102.35</v>
      </c>
      <c r="AG494" s="24" t="e">
        <f t="shared" si="153"/>
        <v>#VALUE!</v>
      </c>
      <c r="AH494" s="24" t="e">
        <f t="shared" si="154"/>
        <v>#VALUE!</v>
      </c>
      <c r="AI494" s="25" t="e">
        <f t="shared" si="155"/>
        <v>#VALUE!</v>
      </c>
      <c r="AJ494" s="25" t="e">
        <f t="shared" si="156"/>
        <v>#VALUE!</v>
      </c>
      <c r="AK494" s="25" t="e">
        <f t="shared" si="157"/>
        <v>#VALUE!</v>
      </c>
      <c r="AL494" s="12">
        <v>30.500000000000007</v>
      </c>
      <c r="AM494" s="12">
        <v>0</v>
      </c>
      <c r="AN494" s="26">
        <v>3.2766000000000002</v>
      </c>
      <c r="AO494" s="125">
        <f t="shared" si="158"/>
        <v>7.1232434039855061E-2</v>
      </c>
      <c r="AP494" s="126"/>
      <c r="AQ494" s="16">
        <v>0</v>
      </c>
      <c r="AT494" s="28">
        <v>0</v>
      </c>
      <c r="AU494" s="28">
        <v>0</v>
      </c>
      <c r="AW494" s="44" t="e">
        <f t="shared" si="159"/>
        <v>#VALUE!</v>
      </c>
    </row>
    <row r="495" spans="1:49" s="28" customFormat="1" hidden="1" x14ac:dyDescent="0.2">
      <c r="A495" s="16">
        <f>ROW()</f>
        <v>495</v>
      </c>
      <c r="B495" s="16" t="s">
        <v>387</v>
      </c>
      <c r="C495" s="16">
        <v>433</v>
      </c>
      <c r="D495" s="122">
        <v>1.1132485559698806</v>
      </c>
      <c r="E495" s="123">
        <v>5.316248966006145E-2</v>
      </c>
      <c r="F495" s="122">
        <f t="shared" si="140"/>
        <v>1.1664110456299421</v>
      </c>
      <c r="G495" s="122"/>
      <c r="H495" s="101" t="s">
        <v>4</v>
      </c>
      <c r="I495" s="16">
        <v>1</v>
      </c>
      <c r="J495" s="16" t="s">
        <v>225</v>
      </c>
      <c r="K495" s="124">
        <v>42605</v>
      </c>
      <c r="L495" s="16" t="s">
        <v>56</v>
      </c>
      <c r="M495" s="16" t="s">
        <v>171</v>
      </c>
      <c r="N495" s="16" t="s">
        <v>73</v>
      </c>
      <c r="O495" s="16" t="s">
        <v>65</v>
      </c>
      <c r="P495" s="19" t="str">
        <f t="shared" si="141"/>
        <v>CB1 13/14</v>
      </c>
      <c r="Q495" s="20">
        <f t="shared" si="142"/>
        <v>116.64110456299422</v>
      </c>
      <c r="R495" s="19">
        <v>122.6</v>
      </c>
      <c r="S495" s="19" t="e">
        <v>#N/A</v>
      </c>
      <c r="T495" s="19" t="e">
        <f t="shared" si="143"/>
        <v>#N/A</v>
      </c>
      <c r="U495" s="22" t="e">
        <f t="shared" si="144"/>
        <v>#N/A</v>
      </c>
      <c r="V495" s="22" t="str">
        <f t="shared" si="145"/>
        <v>NY</v>
      </c>
      <c r="W495" s="22" t="e">
        <f t="shared" si="146"/>
        <v>#VALUE!</v>
      </c>
      <c r="X495" s="19" t="str">
        <f t="shared" si="147"/>
        <v>CB113/14GS.7714</v>
      </c>
      <c r="Y495" s="19" t="str">
        <f t="shared" si="148"/>
        <v>GS.7714</v>
      </c>
      <c r="Z495" s="19" t="e">
        <v>#VALUE!</v>
      </c>
      <c r="AA495" s="19" t="e">
        <f t="shared" si="149"/>
        <v>#VALUE!</v>
      </c>
      <c r="AB495" s="22" t="e">
        <f t="shared" si="150"/>
        <v>#N/A</v>
      </c>
      <c r="AC495" s="23" t="e">
        <v>#VALUE!</v>
      </c>
      <c r="AD495" s="23" t="e">
        <f t="shared" si="151"/>
        <v>#VALUE!</v>
      </c>
      <c r="AE495" s="24" t="e">
        <f t="shared" si="152"/>
        <v>#N/A</v>
      </c>
      <c r="AF495" s="24" t="e">
        <v>#N/A</v>
      </c>
      <c r="AG495" s="24" t="e">
        <f t="shared" si="153"/>
        <v>#N/A</v>
      </c>
      <c r="AH495" s="24" t="e">
        <f t="shared" si="154"/>
        <v>#N/A</v>
      </c>
      <c r="AI495" s="25" t="e">
        <f t="shared" si="155"/>
        <v>#VALUE!</v>
      </c>
      <c r="AJ495" s="25" t="e">
        <f t="shared" si="156"/>
        <v>#VALUE!</v>
      </c>
      <c r="AK495" s="25" t="e">
        <f t="shared" si="157"/>
        <v>#VALUE!</v>
      </c>
      <c r="AL495" s="12">
        <v>22.44166666666667</v>
      </c>
      <c r="AM495" s="12">
        <v>0</v>
      </c>
      <c r="AN495" s="26">
        <v>3.2766000000000002</v>
      </c>
      <c r="AO495" s="125">
        <f t="shared" si="158"/>
        <v>5.2412280018942527E-2</v>
      </c>
      <c r="AP495" s="126"/>
      <c r="AQ495" s="16">
        <v>0</v>
      </c>
      <c r="AT495" s="28">
        <v>0</v>
      </c>
      <c r="AU495" s="28">
        <v>0</v>
      </c>
      <c r="AW495" s="44" t="e">
        <f t="shared" si="159"/>
        <v>#VALUE!</v>
      </c>
    </row>
    <row r="496" spans="1:49" s="28" customFormat="1" hidden="1" x14ac:dyDescent="0.2">
      <c r="A496" s="16">
        <f>ROW()</f>
        <v>496</v>
      </c>
      <c r="B496" s="16" t="s">
        <v>359</v>
      </c>
      <c r="C496" s="16">
        <v>42</v>
      </c>
      <c r="D496" s="122">
        <v>1.030158530978023</v>
      </c>
      <c r="E496" s="123">
        <v>5.0481663037025316E-2</v>
      </c>
      <c r="F496" s="122">
        <f t="shared" si="140"/>
        <v>1.0806401940150483</v>
      </c>
      <c r="G496" s="122"/>
      <c r="H496" s="101" t="s">
        <v>4</v>
      </c>
      <c r="I496" s="16">
        <v>1</v>
      </c>
      <c r="J496" s="16" t="s">
        <v>225</v>
      </c>
      <c r="K496" s="124">
        <v>42657</v>
      </c>
      <c r="L496" s="16" t="s">
        <v>56</v>
      </c>
      <c r="M496" s="16" t="s">
        <v>171</v>
      </c>
      <c r="N496" s="16" t="s">
        <v>73</v>
      </c>
      <c r="O496" s="16" t="s">
        <v>65</v>
      </c>
      <c r="P496" s="19" t="str">
        <f t="shared" si="141"/>
        <v>CB1 13/14</v>
      </c>
      <c r="Q496" s="20">
        <f t="shared" si="142"/>
        <v>108.06401940150482</v>
      </c>
      <c r="R496" s="19">
        <v>122.6</v>
      </c>
      <c r="S496" s="19" t="e">
        <v>#N/A</v>
      </c>
      <c r="T496" s="19" t="e">
        <f t="shared" si="143"/>
        <v>#N/A</v>
      </c>
      <c r="U496" s="22" t="e">
        <f t="shared" si="144"/>
        <v>#N/A</v>
      </c>
      <c r="V496" s="22" t="str">
        <f t="shared" si="145"/>
        <v>NY</v>
      </c>
      <c r="W496" s="22" t="e">
        <f t="shared" si="146"/>
        <v>#VALUE!</v>
      </c>
      <c r="X496" s="19" t="str">
        <f t="shared" si="147"/>
        <v>CB113/14GS.7724</v>
      </c>
      <c r="Y496" s="19" t="str">
        <f t="shared" si="148"/>
        <v>GS.7724</v>
      </c>
      <c r="Z496" s="19" t="e">
        <v>#VALUE!</v>
      </c>
      <c r="AA496" s="19" t="e">
        <f t="shared" si="149"/>
        <v>#VALUE!</v>
      </c>
      <c r="AB496" s="22" t="e">
        <f t="shared" si="150"/>
        <v>#N/A</v>
      </c>
      <c r="AC496" s="23" t="e">
        <v>#VALUE!</v>
      </c>
      <c r="AD496" s="23" t="e">
        <f t="shared" si="151"/>
        <v>#VALUE!</v>
      </c>
      <c r="AE496" s="24" t="e">
        <f t="shared" si="152"/>
        <v>#N/A</v>
      </c>
      <c r="AF496" s="24" t="e">
        <v>#N/A</v>
      </c>
      <c r="AG496" s="24" t="e">
        <f t="shared" si="153"/>
        <v>#N/A</v>
      </c>
      <c r="AH496" s="24" t="e">
        <f t="shared" si="154"/>
        <v>#N/A</v>
      </c>
      <c r="AI496" s="25" t="e">
        <f t="shared" si="155"/>
        <v>#VALUE!</v>
      </c>
      <c r="AJ496" s="25" t="e">
        <f t="shared" si="156"/>
        <v>#VALUE!</v>
      </c>
      <c r="AK496" s="25" t="e">
        <f t="shared" si="157"/>
        <v>#VALUE!</v>
      </c>
      <c r="AL496" s="12">
        <v>21.310000000000006</v>
      </c>
      <c r="AM496" s="12">
        <v>0</v>
      </c>
      <c r="AN496" s="26">
        <v>3.2766000000000002</v>
      </c>
      <c r="AO496" s="125">
        <f t="shared" si="158"/>
        <v>4.9769284242272512E-2</v>
      </c>
      <c r="AP496" s="126"/>
      <c r="AQ496" s="16">
        <v>0</v>
      </c>
      <c r="AT496" s="28">
        <v>0</v>
      </c>
      <c r="AU496" s="28">
        <v>0</v>
      </c>
      <c r="AW496" s="44" t="e">
        <f t="shared" si="159"/>
        <v>#VALUE!</v>
      </c>
    </row>
    <row r="497" spans="1:49" s="28" customFormat="1" hidden="1" x14ac:dyDescent="0.2">
      <c r="A497" s="16">
        <f>ROW()</f>
        <v>497</v>
      </c>
      <c r="B497" s="16" t="s">
        <v>433</v>
      </c>
      <c r="C497" s="16">
        <v>0</v>
      </c>
      <c r="D497" s="122">
        <v>1.0199129011494934</v>
      </c>
      <c r="E497" s="123">
        <v>5.0481663037025316E-2</v>
      </c>
      <c r="F497" s="122">
        <f t="shared" si="140"/>
        <v>1.0703945641865187</v>
      </c>
      <c r="G497" s="122"/>
      <c r="H497" s="101" t="s">
        <v>4</v>
      </c>
      <c r="I497" s="16">
        <v>1</v>
      </c>
      <c r="J497" s="16" t="s">
        <v>225</v>
      </c>
      <c r="K497" s="124">
        <v>42614</v>
      </c>
      <c r="L497" s="16" t="s">
        <v>56</v>
      </c>
      <c r="M497" s="16" t="s">
        <v>171</v>
      </c>
      <c r="N497" s="16" t="s">
        <v>73</v>
      </c>
      <c r="O497" s="16" t="s">
        <v>65</v>
      </c>
      <c r="P497" s="19" t="str">
        <f t="shared" si="141"/>
        <v>CB1 13/14</v>
      </c>
      <c r="Q497" s="20">
        <f t="shared" si="142"/>
        <v>107.03945641865187</v>
      </c>
      <c r="R497" s="19">
        <v>122.6</v>
      </c>
      <c r="S497" s="19" t="e">
        <v>#N/A</v>
      </c>
      <c r="T497" s="19" t="e">
        <f t="shared" si="143"/>
        <v>#N/A</v>
      </c>
      <c r="U497" s="22" t="e">
        <f t="shared" si="144"/>
        <v>#N/A</v>
      </c>
      <c r="V497" s="22" t="str">
        <f t="shared" si="145"/>
        <v>NY</v>
      </c>
      <c r="W497" s="22" t="e">
        <f t="shared" si="146"/>
        <v>#VALUE!</v>
      </c>
      <c r="X497" s="19" t="str">
        <f t="shared" si="147"/>
        <v>CB113/14GS.7727</v>
      </c>
      <c r="Y497" s="19" t="str">
        <f t="shared" si="148"/>
        <v>GS.7727</v>
      </c>
      <c r="Z497" s="19" t="e">
        <v>#VALUE!</v>
      </c>
      <c r="AA497" s="19" t="e">
        <f t="shared" si="149"/>
        <v>#VALUE!</v>
      </c>
      <c r="AB497" s="22" t="e">
        <f t="shared" si="150"/>
        <v>#N/A</v>
      </c>
      <c r="AC497" s="23" t="e">
        <v>#VALUE!</v>
      </c>
      <c r="AD497" s="23" t="e">
        <f t="shared" si="151"/>
        <v>#VALUE!</v>
      </c>
      <c r="AE497" s="24" t="e">
        <f t="shared" si="152"/>
        <v>#N/A</v>
      </c>
      <c r="AF497" s="24" t="e">
        <v>#N/A</v>
      </c>
      <c r="AG497" s="24" t="e">
        <f t="shared" si="153"/>
        <v>#N/A</v>
      </c>
      <c r="AH497" s="24" t="e">
        <f t="shared" si="154"/>
        <v>#N/A</v>
      </c>
      <c r="AI497" s="25" t="e">
        <f t="shared" si="155"/>
        <v>#VALUE!</v>
      </c>
      <c r="AJ497" s="25" t="e">
        <f t="shared" si="156"/>
        <v>#VALUE!</v>
      </c>
      <c r="AK497" s="25" t="e">
        <f t="shared" si="157"/>
        <v>#VALUE!</v>
      </c>
      <c r="AL497" s="12">
        <v>21.310000000000002</v>
      </c>
      <c r="AM497" s="12">
        <v>0</v>
      </c>
      <c r="AN497" s="26">
        <v>3.2766000000000002</v>
      </c>
      <c r="AO497" s="125">
        <f t="shared" si="158"/>
        <v>4.9769284242272512E-2</v>
      </c>
      <c r="AP497" s="126"/>
      <c r="AQ497" s="16">
        <v>0</v>
      </c>
      <c r="AT497" s="28">
        <v>0</v>
      </c>
      <c r="AU497" s="28">
        <v>0</v>
      </c>
      <c r="AW497" s="44" t="e">
        <f t="shared" si="159"/>
        <v>#VALUE!</v>
      </c>
    </row>
    <row r="498" spans="1:49" s="28" customFormat="1" hidden="1" x14ac:dyDescent="0.2">
      <c r="A498" s="16">
        <f>ROW()</f>
        <v>498</v>
      </c>
      <c r="B498" s="16" t="s">
        <v>388</v>
      </c>
      <c r="C498" s="16">
        <v>0</v>
      </c>
      <c r="D498" s="122">
        <v>1.3547080803938878</v>
      </c>
      <c r="E498" s="123">
        <v>5.0943602234220071E-2</v>
      </c>
      <c r="F498" s="122">
        <f t="shared" si="140"/>
        <v>1.4056516826281078</v>
      </c>
      <c r="G498" s="122"/>
      <c r="H498" s="101" t="s">
        <v>4</v>
      </c>
      <c r="I498" s="16">
        <v>1</v>
      </c>
      <c r="J498" s="16" t="s">
        <v>176</v>
      </c>
      <c r="K498" s="124">
        <v>42608</v>
      </c>
      <c r="L498" s="16" t="s">
        <v>56</v>
      </c>
      <c r="M498" s="16" t="s">
        <v>171</v>
      </c>
      <c r="N498" s="16" t="s">
        <v>73</v>
      </c>
      <c r="O498" s="16" t="s">
        <v>65</v>
      </c>
      <c r="P498" s="19" t="str">
        <f t="shared" si="141"/>
        <v>CB1 13/14</v>
      </c>
      <c r="Q498" s="20">
        <f t="shared" si="142"/>
        <v>140.56516826281077</v>
      </c>
      <c r="R498" s="19">
        <v>122.6</v>
      </c>
      <c r="S498" s="19" t="e">
        <v>#N/A</v>
      </c>
      <c r="T498" s="19" t="e">
        <f t="shared" si="143"/>
        <v>#N/A</v>
      </c>
      <c r="U498" s="22" t="e">
        <f t="shared" si="144"/>
        <v>#N/A</v>
      </c>
      <c r="V498" s="22" t="str">
        <f t="shared" si="145"/>
        <v>NY</v>
      </c>
      <c r="W498" s="22" t="e">
        <f t="shared" si="146"/>
        <v>#VALUE!</v>
      </c>
      <c r="X498" s="19" t="str">
        <f t="shared" si="147"/>
        <v>CB113/14GS.7734</v>
      </c>
      <c r="Y498" s="19" t="str">
        <f t="shared" si="148"/>
        <v>GS.7734</v>
      </c>
      <c r="Z498" s="19" t="e">
        <v>#VALUE!</v>
      </c>
      <c r="AA498" s="19" t="e">
        <f t="shared" si="149"/>
        <v>#VALUE!</v>
      </c>
      <c r="AB498" s="22" t="e">
        <f t="shared" si="150"/>
        <v>#N/A</v>
      </c>
      <c r="AC498" s="23" t="e">
        <v>#VALUE!</v>
      </c>
      <c r="AD498" s="23" t="e">
        <f t="shared" si="151"/>
        <v>#VALUE!</v>
      </c>
      <c r="AE498" s="24" t="e">
        <f t="shared" si="152"/>
        <v>#N/A</v>
      </c>
      <c r="AF498" s="24" t="e">
        <v>#N/A</v>
      </c>
      <c r="AG498" s="24" t="e">
        <f t="shared" si="153"/>
        <v>#N/A</v>
      </c>
      <c r="AH498" s="24" t="e">
        <f t="shared" si="154"/>
        <v>#N/A</v>
      </c>
      <c r="AI498" s="25" t="e">
        <f t="shared" si="155"/>
        <v>#VALUE!</v>
      </c>
      <c r="AJ498" s="25" t="e">
        <f t="shared" si="156"/>
        <v>#VALUE!</v>
      </c>
      <c r="AK498" s="25" t="e">
        <f t="shared" si="157"/>
        <v>#VALUE!</v>
      </c>
      <c r="AL498" s="12">
        <v>21.505000000000003</v>
      </c>
      <c r="AM498" s="12">
        <v>0</v>
      </c>
      <c r="AN498" s="26">
        <v>3.2766000000000002</v>
      </c>
      <c r="AO498" s="125">
        <f t="shared" si="158"/>
        <v>5.0224704722199462E-2</v>
      </c>
      <c r="AP498" s="126"/>
      <c r="AQ498" s="16">
        <v>0</v>
      </c>
      <c r="AT498" s="28">
        <v>0</v>
      </c>
      <c r="AU498" s="28">
        <v>0</v>
      </c>
      <c r="AW498" s="44" t="e">
        <f t="shared" si="159"/>
        <v>#VALUE!</v>
      </c>
    </row>
    <row r="499" spans="1:49" s="28" customFormat="1" hidden="1" x14ac:dyDescent="0.2">
      <c r="A499" s="16">
        <f>ROW()</f>
        <v>499</v>
      </c>
      <c r="B499" s="16" t="s">
        <v>434</v>
      </c>
      <c r="C499" s="16">
        <v>162</v>
      </c>
      <c r="D499" s="122">
        <v>1.4318488822417055</v>
      </c>
      <c r="E499" s="123">
        <v>4.2040687432523711E-2</v>
      </c>
      <c r="F499" s="122">
        <f t="shared" si="140"/>
        <v>1.4738895696742291</v>
      </c>
      <c r="G499" s="122"/>
      <c r="H499" s="101" t="s">
        <v>4</v>
      </c>
      <c r="I499" s="16">
        <v>1</v>
      </c>
      <c r="J499" s="16" t="s">
        <v>170</v>
      </c>
      <c r="K499" s="124">
        <v>42613</v>
      </c>
      <c r="L499" s="16" t="s">
        <v>56</v>
      </c>
      <c r="M499" s="16" t="s">
        <v>171</v>
      </c>
      <c r="N499" s="16" t="s">
        <v>73</v>
      </c>
      <c r="O499" s="16" t="s">
        <v>65</v>
      </c>
      <c r="P499" s="19" t="str">
        <f t="shared" si="141"/>
        <v>CB1 13/14</v>
      </c>
      <c r="Q499" s="20">
        <f t="shared" si="142"/>
        <v>147.3889569674229</v>
      </c>
      <c r="R499" s="19">
        <v>122.6</v>
      </c>
      <c r="S499" s="19" t="e">
        <v>#N/A</v>
      </c>
      <c r="T499" s="19" t="e">
        <f t="shared" si="143"/>
        <v>#N/A</v>
      </c>
      <c r="U499" s="22" t="e">
        <f t="shared" si="144"/>
        <v>#N/A</v>
      </c>
      <c r="V499" s="22" t="str">
        <f t="shared" si="145"/>
        <v>NY</v>
      </c>
      <c r="W499" s="22" t="e">
        <f t="shared" si="146"/>
        <v>#VALUE!</v>
      </c>
      <c r="X499" s="19" t="str">
        <f t="shared" si="147"/>
        <v>CB113/14GS.7765</v>
      </c>
      <c r="Y499" s="19" t="str">
        <f t="shared" si="148"/>
        <v>GS.7765</v>
      </c>
      <c r="Z499" s="19" t="e">
        <v>#VALUE!</v>
      </c>
      <c r="AA499" s="19" t="e">
        <f t="shared" si="149"/>
        <v>#VALUE!</v>
      </c>
      <c r="AB499" s="22" t="e">
        <f t="shared" si="150"/>
        <v>#N/A</v>
      </c>
      <c r="AC499" s="23" t="e">
        <v>#VALUE!</v>
      </c>
      <c r="AD499" s="23" t="e">
        <f t="shared" si="151"/>
        <v>#VALUE!</v>
      </c>
      <c r="AE499" s="24" t="e">
        <f t="shared" si="152"/>
        <v>#N/A</v>
      </c>
      <c r="AF499" s="24" t="e">
        <v>#N/A</v>
      </c>
      <c r="AG499" s="24" t="e">
        <f t="shared" si="153"/>
        <v>#N/A</v>
      </c>
      <c r="AH499" s="24" t="e">
        <f t="shared" si="154"/>
        <v>#N/A</v>
      </c>
      <c r="AI499" s="25" t="e">
        <f t="shared" si="155"/>
        <v>#VALUE!</v>
      </c>
      <c r="AJ499" s="25" t="e">
        <f t="shared" si="156"/>
        <v>#VALUE!</v>
      </c>
      <c r="AK499" s="25" t="e">
        <f t="shared" si="157"/>
        <v>#VALUE!</v>
      </c>
      <c r="AL499" s="12">
        <v>17.746781609195402</v>
      </c>
      <c r="AM499" s="12">
        <v>0</v>
      </c>
      <c r="AN499" s="26">
        <v>3.2766000000000002</v>
      </c>
      <c r="AO499" s="125">
        <f t="shared" si="158"/>
        <v>4.1447424603171301E-2</v>
      </c>
      <c r="AP499" s="126"/>
      <c r="AQ499" s="16">
        <v>0</v>
      </c>
      <c r="AT499" s="28">
        <v>0</v>
      </c>
      <c r="AU499" s="28">
        <v>0</v>
      </c>
      <c r="AW499" s="44" t="e">
        <f t="shared" si="159"/>
        <v>#VALUE!</v>
      </c>
    </row>
    <row r="500" spans="1:49" s="28" customFormat="1" hidden="1" x14ac:dyDescent="0.2">
      <c r="A500" s="16">
        <f>ROW()</f>
        <v>500</v>
      </c>
      <c r="B500" s="16" t="s">
        <v>360</v>
      </c>
      <c r="C500" s="16">
        <v>0</v>
      </c>
      <c r="D500" s="122">
        <v>1.5362416369424345</v>
      </c>
      <c r="E500" s="123">
        <v>6.4025418799998415E-2</v>
      </c>
      <c r="F500" s="122">
        <f t="shared" si="140"/>
        <v>1.600267055742433</v>
      </c>
      <c r="G500" s="122"/>
      <c r="H500" s="101" t="s">
        <v>4</v>
      </c>
      <c r="I500" s="16">
        <v>1</v>
      </c>
      <c r="J500" s="16" t="s">
        <v>225</v>
      </c>
      <c r="K500" s="124">
        <v>42850</v>
      </c>
      <c r="L500" s="16" t="s">
        <v>56</v>
      </c>
      <c r="M500" s="16" t="s">
        <v>171</v>
      </c>
      <c r="N500" s="16" t="s">
        <v>73</v>
      </c>
      <c r="O500" s="16" t="s">
        <v>65</v>
      </c>
      <c r="P500" s="19" t="str">
        <f t="shared" si="141"/>
        <v>CB1 13/14</v>
      </c>
      <c r="Q500" s="20">
        <f t="shared" si="142"/>
        <v>160.02670557424329</v>
      </c>
      <c r="R500" s="19">
        <v>122.6</v>
      </c>
      <c r="S500" s="19" t="e">
        <v>#N/A</v>
      </c>
      <c r="T500" s="19" t="e">
        <f t="shared" si="143"/>
        <v>#N/A</v>
      </c>
      <c r="U500" s="22" t="e">
        <f t="shared" si="144"/>
        <v>#N/A</v>
      </c>
      <c r="V500" s="22" t="str">
        <f t="shared" si="145"/>
        <v>NY</v>
      </c>
      <c r="W500" s="22" t="e">
        <f t="shared" si="146"/>
        <v>#VALUE!</v>
      </c>
      <c r="X500" s="19" t="str">
        <f t="shared" si="147"/>
        <v>CB113/14GS.7777</v>
      </c>
      <c r="Y500" s="19" t="str">
        <f t="shared" si="148"/>
        <v>GS.7777</v>
      </c>
      <c r="Z500" s="19" t="e">
        <v>#VALUE!</v>
      </c>
      <c r="AA500" s="19" t="e">
        <f t="shared" si="149"/>
        <v>#VALUE!</v>
      </c>
      <c r="AB500" s="22" t="e">
        <f t="shared" si="150"/>
        <v>#N/A</v>
      </c>
      <c r="AC500" s="23" t="e">
        <v>#VALUE!</v>
      </c>
      <c r="AD500" s="23" t="e">
        <f t="shared" si="151"/>
        <v>#VALUE!</v>
      </c>
      <c r="AE500" s="24" t="e">
        <f t="shared" si="152"/>
        <v>#N/A</v>
      </c>
      <c r="AF500" s="24" t="e">
        <v>#N/A</v>
      </c>
      <c r="AG500" s="24" t="e">
        <f t="shared" si="153"/>
        <v>#N/A</v>
      </c>
      <c r="AH500" s="24" t="e">
        <f t="shared" si="154"/>
        <v>#N/A</v>
      </c>
      <c r="AI500" s="25" t="e">
        <f t="shared" si="155"/>
        <v>#VALUE!</v>
      </c>
      <c r="AJ500" s="25" t="e">
        <f t="shared" si="156"/>
        <v>#VALUE!</v>
      </c>
      <c r="AK500" s="25" t="e">
        <f t="shared" si="157"/>
        <v>#VALUE!</v>
      </c>
      <c r="AL500" s="12">
        <v>27.027272727272734</v>
      </c>
      <c r="AM500" s="12">
        <v>0</v>
      </c>
      <c r="AN500" s="26">
        <v>3.2766000000000002</v>
      </c>
      <c r="AO500" s="125">
        <f t="shared" si="158"/>
        <v>6.3121915469594378E-2</v>
      </c>
      <c r="AP500" s="126"/>
      <c r="AQ500" s="16">
        <v>0</v>
      </c>
      <c r="AT500" s="28">
        <v>0</v>
      </c>
      <c r="AU500" s="28">
        <v>0</v>
      </c>
      <c r="AW500" s="44" t="e">
        <f t="shared" si="159"/>
        <v>#VALUE!</v>
      </c>
    </row>
    <row r="501" spans="1:49" s="28" customFormat="1" hidden="1" x14ac:dyDescent="0.2">
      <c r="A501" s="16">
        <f>ROW()</f>
        <v>501</v>
      </c>
      <c r="B501" s="16" t="s">
        <v>361</v>
      </c>
      <c r="C501" s="16">
        <v>53</v>
      </c>
      <c r="D501" s="122">
        <v>1.4000400832980355</v>
      </c>
      <c r="E501" s="123">
        <v>6.5518376135454151E-2</v>
      </c>
      <c r="F501" s="122">
        <f t="shared" si="140"/>
        <v>1.4655584594334896</v>
      </c>
      <c r="G501" s="122"/>
      <c r="H501" s="101" t="s">
        <v>4</v>
      </c>
      <c r="I501" s="16">
        <v>1</v>
      </c>
      <c r="J501" s="16" t="s">
        <v>225</v>
      </c>
      <c r="K501" s="124">
        <v>42857</v>
      </c>
      <c r="L501" s="16" t="s">
        <v>56</v>
      </c>
      <c r="M501" s="16" t="s">
        <v>171</v>
      </c>
      <c r="N501" s="16" t="s">
        <v>73</v>
      </c>
      <c r="O501" s="16" t="s">
        <v>65</v>
      </c>
      <c r="P501" s="19" t="str">
        <f t="shared" si="141"/>
        <v>CB1 13/14</v>
      </c>
      <c r="Q501" s="20">
        <f t="shared" si="142"/>
        <v>146.55584594334897</v>
      </c>
      <c r="R501" s="19">
        <v>122.6</v>
      </c>
      <c r="S501" s="19" t="e">
        <v>#N/A</v>
      </c>
      <c r="T501" s="19" t="e">
        <f t="shared" si="143"/>
        <v>#N/A</v>
      </c>
      <c r="U501" s="22" t="e">
        <f t="shared" si="144"/>
        <v>#N/A</v>
      </c>
      <c r="V501" s="22" t="str">
        <f t="shared" si="145"/>
        <v>NY</v>
      </c>
      <c r="W501" s="22" t="e">
        <f t="shared" si="146"/>
        <v>#VALUE!</v>
      </c>
      <c r="X501" s="19" t="str">
        <f t="shared" si="147"/>
        <v>CB113/14GS.7789</v>
      </c>
      <c r="Y501" s="19" t="str">
        <f t="shared" si="148"/>
        <v>GS.7789</v>
      </c>
      <c r="Z501" s="19" t="e">
        <v>#VALUE!</v>
      </c>
      <c r="AA501" s="19" t="e">
        <f t="shared" si="149"/>
        <v>#VALUE!</v>
      </c>
      <c r="AB501" s="22" t="e">
        <f t="shared" si="150"/>
        <v>#N/A</v>
      </c>
      <c r="AC501" s="23" t="e">
        <v>#VALUE!</v>
      </c>
      <c r="AD501" s="23" t="e">
        <f t="shared" si="151"/>
        <v>#VALUE!</v>
      </c>
      <c r="AE501" s="24" t="e">
        <f t="shared" si="152"/>
        <v>#N/A</v>
      </c>
      <c r="AF501" s="24" t="e">
        <v>#N/A</v>
      </c>
      <c r="AG501" s="24" t="e">
        <f t="shared" si="153"/>
        <v>#N/A</v>
      </c>
      <c r="AH501" s="24" t="e">
        <f t="shared" si="154"/>
        <v>#N/A</v>
      </c>
      <c r="AI501" s="25" t="e">
        <f t="shared" si="155"/>
        <v>#VALUE!</v>
      </c>
      <c r="AJ501" s="25" t="e">
        <f t="shared" si="156"/>
        <v>#VALUE!</v>
      </c>
      <c r="AK501" s="25" t="e">
        <f t="shared" si="157"/>
        <v>#VALUE!</v>
      </c>
      <c r="AL501" s="12">
        <v>27.65750000000001</v>
      </c>
      <c r="AM501" s="12">
        <v>0</v>
      </c>
      <c r="AN501" s="26">
        <v>3.2766000000000002</v>
      </c>
      <c r="AO501" s="125">
        <f t="shared" si="158"/>
        <v>6.4593804736304661E-2</v>
      </c>
      <c r="AP501" s="126"/>
      <c r="AQ501" s="16">
        <v>0</v>
      </c>
      <c r="AT501" s="28">
        <v>0</v>
      </c>
      <c r="AU501" s="28">
        <v>0</v>
      </c>
      <c r="AW501" s="44" t="e">
        <f t="shared" si="159"/>
        <v>#VALUE!</v>
      </c>
    </row>
    <row r="502" spans="1:49" s="28" customFormat="1" hidden="1" x14ac:dyDescent="0.2">
      <c r="A502" s="16">
        <f>ROW()</f>
        <v>502</v>
      </c>
      <c r="B502" s="16" t="s">
        <v>389</v>
      </c>
      <c r="C502" s="16">
        <v>0</v>
      </c>
      <c r="D502" s="122">
        <v>1.3781240300312956</v>
      </c>
      <c r="E502" s="123">
        <v>6.0707496547575589E-2</v>
      </c>
      <c r="F502" s="122">
        <f t="shared" si="140"/>
        <v>1.4388315265788711</v>
      </c>
      <c r="G502" s="122"/>
      <c r="H502" s="101" t="s">
        <v>4</v>
      </c>
      <c r="I502" s="16">
        <v>1</v>
      </c>
      <c r="J502" s="16" t="s">
        <v>176</v>
      </c>
      <c r="K502" s="124">
        <v>42642</v>
      </c>
      <c r="L502" s="16" t="s">
        <v>56</v>
      </c>
      <c r="M502" s="16" t="s">
        <v>171</v>
      </c>
      <c r="N502" s="16" t="s">
        <v>73</v>
      </c>
      <c r="O502" s="16" t="s">
        <v>65</v>
      </c>
      <c r="P502" s="19" t="str">
        <f t="shared" si="141"/>
        <v>CB1 13/14</v>
      </c>
      <c r="Q502" s="20">
        <f t="shared" si="142"/>
        <v>143.88315265788711</v>
      </c>
      <c r="R502" s="19">
        <v>122.6</v>
      </c>
      <c r="S502" s="19" t="e">
        <v>#N/A</v>
      </c>
      <c r="T502" s="19" t="e">
        <f t="shared" si="143"/>
        <v>#N/A</v>
      </c>
      <c r="U502" s="22" t="e">
        <f t="shared" si="144"/>
        <v>#N/A</v>
      </c>
      <c r="V502" s="22" t="str">
        <f t="shared" si="145"/>
        <v>NY</v>
      </c>
      <c r="W502" s="22" t="e">
        <f t="shared" si="146"/>
        <v>#VALUE!</v>
      </c>
      <c r="X502" s="19" t="str">
        <f t="shared" si="147"/>
        <v>CB113/14GS.7792</v>
      </c>
      <c r="Y502" s="19" t="str">
        <f t="shared" si="148"/>
        <v>GS.7792</v>
      </c>
      <c r="Z502" s="19" t="e">
        <v>#VALUE!</v>
      </c>
      <c r="AA502" s="19" t="e">
        <f t="shared" si="149"/>
        <v>#VALUE!</v>
      </c>
      <c r="AB502" s="22" t="e">
        <f t="shared" si="150"/>
        <v>#N/A</v>
      </c>
      <c r="AC502" s="23" t="e">
        <v>#VALUE!</v>
      </c>
      <c r="AD502" s="23" t="e">
        <f t="shared" si="151"/>
        <v>#VALUE!</v>
      </c>
      <c r="AE502" s="24" t="e">
        <f t="shared" si="152"/>
        <v>#N/A</v>
      </c>
      <c r="AF502" s="24" t="e">
        <v>#N/A</v>
      </c>
      <c r="AG502" s="24" t="e">
        <f t="shared" si="153"/>
        <v>#N/A</v>
      </c>
      <c r="AH502" s="24" t="e">
        <f t="shared" si="154"/>
        <v>#N/A</v>
      </c>
      <c r="AI502" s="25" t="e">
        <f t="shared" si="155"/>
        <v>#VALUE!</v>
      </c>
      <c r="AJ502" s="25" t="e">
        <f t="shared" si="156"/>
        <v>#VALUE!</v>
      </c>
      <c r="AK502" s="25" t="e">
        <f t="shared" si="157"/>
        <v>#VALUE!</v>
      </c>
      <c r="AL502" s="12">
        <v>25.626666666666672</v>
      </c>
      <c r="AM502" s="12">
        <v>0</v>
      </c>
      <c r="AN502" s="26">
        <v>3.2766000000000002</v>
      </c>
      <c r="AO502" s="125">
        <f t="shared" si="158"/>
        <v>5.985081452441595E-2</v>
      </c>
      <c r="AP502" s="126"/>
      <c r="AQ502" s="16">
        <v>0</v>
      </c>
      <c r="AT502" s="28">
        <v>0</v>
      </c>
      <c r="AU502" s="28">
        <v>0</v>
      </c>
      <c r="AW502" s="44" t="e">
        <f t="shared" si="159"/>
        <v>#VALUE!</v>
      </c>
    </row>
    <row r="503" spans="1:49" s="28" customFormat="1" hidden="1" x14ac:dyDescent="0.2">
      <c r="A503" s="16">
        <f>ROW()</f>
        <v>503</v>
      </c>
      <c r="B503" s="16" t="s">
        <v>390</v>
      </c>
      <c r="C503" s="16">
        <v>0</v>
      </c>
      <c r="D503" s="122">
        <v>1.4862998880284659</v>
      </c>
      <c r="E503" s="123">
        <v>5.3661344511049119E-2</v>
      </c>
      <c r="F503" s="122">
        <f t="shared" si="140"/>
        <v>1.5399612325395151</v>
      </c>
      <c r="G503" s="122"/>
      <c r="H503" s="101" t="s">
        <v>4</v>
      </c>
      <c r="I503" s="16">
        <v>1</v>
      </c>
      <c r="J503" s="16" t="s">
        <v>170</v>
      </c>
      <c r="K503" s="124">
        <v>42713</v>
      </c>
      <c r="L503" s="16" t="s">
        <v>56</v>
      </c>
      <c r="M503" s="16" t="s">
        <v>171</v>
      </c>
      <c r="N503" s="16" t="s">
        <v>73</v>
      </c>
      <c r="O503" s="16" t="s">
        <v>65</v>
      </c>
      <c r="P503" s="19" t="str">
        <f t="shared" si="141"/>
        <v>CB1 13/14</v>
      </c>
      <c r="Q503" s="20">
        <f t="shared" si="142"/>
        <v>153.99612325395151</v>
      </c>
      <c r="R503" s="19">
        <v>122.6</v>
      </c>
      <c r="S503" s="19" t="e">
        <v>#N/A</v>
      </c>
      <c r="T503" s="19" t="e">
        <f t="shared" si="143"/>
        <v>#N/A</v>
      </c>
      <c r="U503" s="22" t="e">
        <f t="shared" si="144"/>
        <v>#N/A</v>
      </c>
      <c r="V503" s="22" t="str">
        <f t="shared" si="145"/>
        <v>NY</v>
      </c>
      <c r="W503" s="22" t="e">
        <f t="shared" si="146"/>
        <v>#VALUE!</v>
      </c>
      <c r="X503" s="19" t="str">
        <f t="shared" si="147"/>
        <v>CB113/14GS.7808</v>
      </c>
      <c r="Y503" s="19" t="str">
        <f t="shared" si="148"/>
        <v>GS.7808</v>
      </c>
      <c r="Z503" s="19" t="e">
        <v>#VALUE!</v>
      </c>
      <c r="AA503" s="19" t="e">
        <f t="shared" si="149"/>
        <v>#VALUE!</v>
      </c>
      <c r="AB503" s="22" t="e">
        <f t="shared" si="150"/>
        <v>#N/A</v>
      </c>
      <c r="AC503" s="23" t="e">
        <v>#VALUE!</v>
      </c>
      <c r="AD503" s="23" t="e">
        <f t="shared" si="151"/>
        <v>#VALUE!</v>
      </c>
      <c r="AE503" s="24" t="e">
        <f t="shared" si="152"/>
        <v>#N/A</v>
      </c>
      <c r="AF503" s="24" t="e">
        <v>#N/A</v>
      </c>
      <c r="AG503" s="24" t="e">
        <f t="shared" si="153"/>
        <v>#N/A</v>
      </c>
      <c r="AH503" s="24" t="e">
        <f t="shared" si="154"/>
        <v>#N/A</v>
      </c>
      <c r="AI503" s="25" t="e">
        <f t="shared" si="155"/>
        <v>#VALUE!</v>
      </c>
      <c r="AJ503" s="25" t="e">
        <f t="shared" si="156"/>
        <v>#VALUE!</v>
      </c>
      <c r="AK503" s="25" t="e">
        <f t="shared" si="157"/>
        <v>#VALUE!</v>
      </c>
      <c r="AL503" s="12">
        <v>22.652250000000002</v>
      </c>
      <c r="AM503" s="12">
        <v>0</v>
      </c>
      <c r="AN503" s="26">
        <v>3.2766000000000002</v>
      </c>
      <c r="AO503" s="125">
        <f t="shared" si="158"/>
        <v>5.2904095212436296E-2</v>
      </c>
      <c r="AP503" s="126"/>
      <c r="AQ503" s="16">
        <v>0</v>
      </c>
      <c r="AT503" s="28">
        <v>0</v>
      </c>
      <c r="AU503" s="28">
        <v>0</v>
      </c>
      <c r="AW503" s="44" t="e">
        <f t="shared" si="159"/>
        <v>#VALUE!</v>
      </c>
    </row>
    <row r="504" spans="1:49" s="28" customFormat="1" hidden="1" x14ac:dyDescent="0.2">
      <c r="A504" s="16">
        <f>ROW()</f>
        <v>504</v>
      </c>
      <c r="B504" s="16" t="s">
        <v>391</v>
      </c>
      <c r="C504" s="16">
        <v>0</v>
      </c>
      <c r="D504" s="122">
        <v>1.415039919337695</v>
      </c>
      <c r="E504" s="123">
        <v>5.2626073086473629E-2</v>
      </c>
      <c r="F504" s="122">
        <f t="shared" si="140"/>
        <v>1.4676659924241686</v>
      </c>
      <c r="G504" s="122"/>
      <c r="H504" s="101" t="s">
        <v>4</v>
      </c>
      <c r="I504" s="16">
        <v>1</v>
      </c>
      <c r="J504" s="16" t="s">
        <v>176</v>
      </c>
      <c r="K504" s="124">
        <v>42720</v>
      </c>
      <c r="L504" s="16" t="s">
        <v>56</v>
      </c>
      <c r="M504" s="16" t="s">
        <v>171</v>
      </c>
      <c r="N504" s="16" t="s">
        <v>73</v>
      </c>
      <c r="O504" s="16" t="s">
        <v>65</v>
      </c>
      <c r="P504" s="19" t="str">
        <f t="shared" si="141"/>
        <v>CB1 13/14</v>
      </c>
      <c r="Q504" s="20">
        <f t="shared" si="142"/>
        <v>146.76659924241687</v>
      </c>
      <c r="R504" s="19">
        <v>122.6</v>
      </c>
      <c r="S504" s="19" t="e">
        <v>#N/A</v>
      </c>
      <c r="T504" s="19" t="e">
        <f t="shared" si="143"/>
        <v>#N/A</v>
      </c>
      <c r="U504" s="22" t="e">
        <f t="shared" si="144"/>
        <v>#N/A</v>
      </c>
      <c r="V504" s="22" t="str">
        <f t="shared" si="145"/>
        <v>NY</v>
      </c>
      <c r="W504" s="22" t="e">
        <f t="shared" si="146"/>
        <v>#VALUE!</v>
      </c>
      <c r="X504" s="19" t="str">
        <f t="shared" si="147"/>
        <v>CB113/14GS.7864</v>
      </c>
      <c r="Y504" s="19" t="str">
        <f t="shared" si="148"/>
        <v>GS.7864</v>
      </c>
      <c r="Z504" s="19" t="e">
        <v>#VALUE!</v>
      </c>
      <c r="AA504" s="19" t="e">
        <f t="shared" si="149"/>
        <v>#VALUE!</v>
      </c>
      <c r="AB504" s="22" t="e">
        <f t="shared" si="150"/>
        <v>#N/A</v>
      </c>
      <c r="AC504" s="23" t="e">
        <v>#VALUE!</v>
      </c>
      <c r="AD504" s="23" t="e">
        <f t="shared" si="151"/>
        <v>#VALUE!</v>
      </c>
      <c r="AE504" s="24" t="e">
        <f t="shared" si="152"/>
        <v>#N/A</v>
      </c>
      <c r="AF504" s="24" t="e">
        <v>#N/A</v>
      </c>
      <c r="AG504" s="24" t="e">
        <f t="shared" si="153"/>
        <v>#N/A</v>
      </c>
      <c r="AH504" s="24" t="e">
        <f t="shared" si="154"/>
        <v>#N/A</v>
      </c>
      <c r="AI504" s="25" t="e">
        <f t="shared" si="155"/>
        <v>#VALUE!</v>
      </c>
      <c r="AJ504" s="25" t="e">
        <f t="shared" si="156"/>
        <v>#VALUE!</v>
      </c>
      <c r="AK504" s="25" t="e">
        <f t="shared" si="157"/>
        <v>#VALUE!</v>
      </c>
      <c r="AL504" s="12">
        <v>22.215227272727276</v>
      </c>
      <c r="AM504" s="12">
        <v>0</v>
      </c>
      <c r="AN504" s="26">
        <v>3.2766000000000002</v>
      </c>
      <c r="AO504" s="125">
        <f t="shared" si="158"/>
        <v>5.18834331601618E-2</v>
      </c>
      <c r="AP504" s="126"/>
      <c r="AQ504" s="16">
        <v>0</v>
      </c>
      <c r="AT504" s="28">
        <v>0</v>
      </c>
      <c r="AU504" s="28">
        <v>0</v>
      </c>
      <c r="AW504" s="44" t="e">
        <f t="shared" si="159"/>
        <v>#VALUE!</v>
      </c>
    </row>
    <row r="505" spans="1:49" s="28" customFormat="1" hidden="1" x14ac:dyDescent="0.2">
      <c r="A505" s="16">
        <f>ROW()</f>
        <v>505</v>
      </c>
      <c r="B505" s="16" t="s">
        <v>392</v>
      </c>
      <c r="C505" s="16">
        <v>0</v>
      </c>
      <c r="D505" s="122">
        <v>1.3283497127305715</v>
      </c>
      <c r="E505" s="123">
        <v>5.2016371687642261E-2</v>
      </c>
      <c r="F505" s="122">
        <f t="shared" si="140"/>
        <v>1.3803660844182137</v>
      </c>
      <c r="G505" s="122"/>
      <c r="H505" s="101" t="s">
        <v>4</v>
      </c>
      <c r="I505" s="16">
        <v>1</v>
      </c>
      <c r="J505" s="16" t="s">
        <v>176</v>
      </c>
      <c r="K505" s="124">
        <v>42773</v>
      </c>
      <c r="L505" s="16" t="s">
        <v>56</v>
      </c>
      <c r="M505" s="16" t="s">
        <v>171</v>
      </c>
      <c r="N505" s="16" t="s">
        <v>73</v>
      </c>
      <c r="O505" s="16" t="s">
        <v>65</v>
      </c>
      <c r="P505" s="19" t="str">
        <f t="shared" si="141"/>
        <v>CB1 13/14</v>
      </c>
      <c r="Q505" s="20">
        <f t="shared" si="142"/>
        <v>138.03660844182139</v>
      </c>
      <c r="R505" s="19">
        <v>122.6</v>
      </c>
      <c r="S505" s="19" t="e">
        <v>#N/A</v>
      </c>
      <c r="T505" s="19" t="e">
        <f t="shared" si="143"/>
        <v>#N/A</v>
      </c>
      <c r="U505" s="22" t="e">
        <f t="shared" si="144"/>
        <v>#N/A</v>
      </c>
      <c r="V505" s="22" t="str">
        <f t="shared" si="145"/>
        <v>NY</v>
      </c>
      <c r="W505" s="22" t="e">
        <f t="shared" si="146"/>
        <v>#VALUE!</v>
      </c>
      <c r="X505" s="19" t="str">
        <f t="shared" si="147"/>
        <v>CB113/14GS.7881</v>
      </c>
      <c r="Y505" s="19" t="str">
        <f t="shared" si="148"/>
        <v>GS.7881</v>
      </c>
      <c r="Z505" s="19" t="e">
        <v>#VALUE!</v>
      </c>
      <c r="AA505" s="19" t="e">
        <f t="shared" si="149"/>
        <v>#VALUE!</v>
      </c>
      <c r="AB505" s="22" t="e">
        <f t="shared" si="150"/>
        <v>#N/A</v>
      </c>
      <c r="AC505" s="23" t="e">
        <v>#VALUE!</v>
      </c>
      <c r="AD505" s="23" t="e">
        <f t="shared" si="151"/>
        <v>#VALUE!</v>
      </c>
      <c r="AE505" s="24" t="e">
        <f t="shared" si="152"/>
        <v>#N/A</v>
      </c>
      <c r="AF505" s="24" t="e">
        <v>#N/A</v>
      </c>
      <c r="AG505" s="24" t="e">
        <f t="shared" si="153"/>
        <v>#N/A</v>
      </c>
      <c r="AH505" s="24" t="e">
        <f t="shared" si="154"/>
        <v>#N/A</v>
      </c>
      <c r="AI505" s="25" t="e">
        <f t="shared" si="155"/>
        <v>#VALUE!</v>
      </c>
      <c r="AJ505" s="25" t="e">
        <f t="shared" si="156"/>
        <v>#VALUE!</v>
      </c>
      <c r="AK505" s="25" t="e">
        <f t="shared" si="157"/>
        <v>#VALUE!</v>
      </c>
      <c r="AL505" s="12">
        <v>21.9578519006131</v>
      </c>
      <c r="AM505" s="12">
        <v>0</v>
      </c>
      <c r="AN505" s="26">
        <v>3.2766000000000002</v>
      </c>
      <c r="AO505" s="125">
        <f t="shared" si="158"/>
        <v>5.1282335644830458E-2</v>
      </c>
      <c r="AP505" s="126"/>
      <c r="AQ505" s="16">
        <v>0</v>
      </c>
      <c r="AT505" s="28">
        <v>0</v>
      </c>
      <c r="AU505" s="28">
        <v>0</v>
      </c>
      <c r="AW505" s="44" t="e">
        <f t="shared" si="159"/>
        <v>#VALUE!</v>
      </c>
    </row>
    <row r="506" spans="1:49" s="28" customFormat="1" hidden="1" x14ac:dyDescent="0.2">
      <c r="A506" s="16">
        <f>ROW()</f>
        <v>506</v>
      </c>
      <c r="B506" s="16" t="s">
        <v>393</v>
      </c>
      <c r="C506" s="16">
        <v>0</v>
      </c>
      <c r="D506" s="122">
        <v>1.3338122737428451</v>
      </c>
      <c r="E506" s="123">
        <v>5.1687555593316351E-2</v>
      </c>
      <c r="F506" s="122">
        <f t="shared" si="140"/>
        <v>1.3854998293361613</v>
      </c>
      <c r="G506" s="122"/>
      <c r="H506" s="101" t="s">
        <v>4</v>
      </c>
      <c r="I506" s="16">
        <v>1</v>
      </c>
      <c r="J506" s="16" t="s">
        <v>176</v>
      </c>
      <c r="K506" s="124">
        <v>42664</v>
      </c>
      <c r="L506" s="16" t="s">
        <v>56</v>
      </c>
      <c r="M506" s="16" t="s">
        <v>171</v>
      </c>
      <c r="N506" s="16" t="s">
        <v>73</v>
      </c>
      <c r="O506" s="16" t="s">
        <v>65</v>
      </c>
      <c r="P506" s="19" t="str">
        <f t="shared" si="141"/>
        <v>CB1 13/14</v>
      </c>
      <c r="Q506" s="20">
        <f t="shared" si="142"/>
        <v>138.54998293361612</v>
      </c>
      <c r="R506" s="19">
        <v>122.6</v>
      </c>
      <c r="S506" s="19" t="e">
        <v>#N/A</v>
      </c>
      <c r="T506" s="19" t="e">
        <f t="shared" si="143"/>
        <v>#N/A</v>
      </c>
      <c r="U506" s="22" t="e">
        <f t="shared" si="144"/>
        <v>#N/A</v>
      </c>
      <c r="V506" s="22" t="str">
        <f t="shared" si="145"/>
        <v>NY</v>
      </c>
      <c r="W506" s="22" t="e">
        <f t="shared" si="146"/>
        <v>#VALUE!</v>
      </c>
      <c r="X506" s="19" t="str">
        <f t="shared" si="147"/>
        <v>CB113/14GS.7899</v>
      </c>
      <c r="Y506" s="19" t="str">
        <f t="shared" si="148"/>
        <v>GS.7899</v>
      </c>
      <c r="Z506" s="19" t="e">
        <v>#VALUE!</v>
      </c>
      <c r="AA506" s="19" t="e">
        <f t="shared" si="149"/>
        <v>#VALUE!</v>
      </c>
      <c r="AB506" s="22" t="e">
        <f t="shared" si="150"/>
        <v>#N/A</v>
      </c>
      <c r="AC506" s="23" t="e">
        <v>#VALUE!</v>
      </c>
      <c r="AD506" s="23" t="e">
        <f t="shared" si="151"/>
        <v>#VALUE!</v>
      </c>
      <c r="AE506" s="24" t="e">
        <f t="shared" si="152"/>
        <v>#N/A</v>
      </c>
      <c r="AF506" s="24" t="e">
        <v>#N/A</v>
      </c>
      <c r="AG506" s="24" t="e">
        <f t="shared" si="153"/>
        <v>#N/A</v>
      </c>
      <c r="AH506" s="24" t="e">
        <f t="shared" si="154"/>
        <v>#N/A</v>
      </c>
      <c r="AI506" s="25" t="e">
        <f t="shared" si="155"/>
        <v>#VALUE!</v>
      </c>
      <c r="AJ506" s="25" t="e">
        <f t="shared" si="156"/>
        <v>#VALUE!</v>
      </c>
      <c r="AK506" s="25" t="e">
        <f t="shared" si="157"/>
        <v>#VALUE!</v>
      </c>
      <c r="AL506" s="12">
        <v>21.819047619047623</v>
      </c>
      <c r="AM506" s="12">
        <v>0</v>
      </c>
      <c r="AN506" s="26">
        <v>3.2766000000000002</v>
      </c>
      <c r="AO506" s="125">
        <f t="shared" si="158"/>
        <v>5.0958159683156277E-2</v>
      </c>
      <c r="AP506" s="126"/>
      <c r="AQ506" s="16">
        <v>0</v>
      </c>
      <c r="AT506" s="28">
        <v>0</v>
      </c>
      <c r="AU506" s="28">
        <v>0</v>
      </c>
      <c r="AW506" s="44" t="e">
        <f t="shared" si="159"/>
        <v>#VALUE!</v>
      </c>
    </row>
    <row r="507" spans="1:49" s="28" customFormat="1" hidden="1" x14ac:dyDescent="0.2">
      <c r="A507" s="16">
        <f>ROW()</f>
        <v>507</v>
      </c>
      <c r="B507" s="16" t="s">
        <v>362</v>
      </c>
      <c r="C507" s="16">
        <v>120</v>
      </c>
      <c r="D507" s="122">
        <v>1.3964206400601786</v>
      </c>
      <c r="E507" s="123">
        <v>6.4606435859126912E-2</v>
      </c>
      <c r="F507" s="122">
        <f t="shared" si="140"/>
        <v>1.4610270759193056</v>
      </c>
      <c r="G507" s="122"/>
      <c r="H507" s="101" t="s">
        <v>4</v>
      </c>
      <c r="I507" s="16">
        <v>1</v>
      </c>
      <c r="J507" s="16" t="s">
        <v>225</v>
      </c>
      <c r="K507" s="124">
        <v>42880</v>
      </c>
      <c r="L507" s="16" t="s">
        <v>56</v>
      </c>
      <c r="M507" s="16" t="s">
        <v>171</v>
      </c>
      <c r="N507" s="16" t="s">
        <v>73</v>
      </c>
      <c r="O507" s="16" t="s">
        <v>65</v>
      </c>
      <c r="P507" s="19" t="str">
        <f t="shared" si="141"/>
        <v>CB1 13/14</v>
      </c>
      <c r="Q507" s="20">
        <f t="shared" si="142"/>
        <v>146.10270759193057</v>
      </c>
      <c r="R507" s="19">
        <v>122.6</v>
      </c>
      <c r="S507" s="19" t="e">
        <v>#N/A</v>
      </c>
      <c r="T507" s="19" t="e">
        <f t="shared" si="143"/>
        <v>#N/A</v>
      </c>
      <c r="U507" s="22" t="e">
        <f t="shared" si="144"/>
        <v>#N/A</v>
      </c>
      <c r="V507" s="22" t="str">
        <f t="shared" si="145"/>
        <v>NY</v>
      </c>
      <c r="W507" s="22" t="e">
        <f t="shared" si="146"/>
        <v>#VALUE!</v>
      </c>
      <c r="X507" s="19" t="str">
        <f t="shared" si="147"/>
        <v>CB113/14GS.7902</v>
      </c>
      <c r="Y507" s="19" t="str">
        <f t="shared" si="148"/>
        <v>GS.7902</v>
      </c>
      <c r="Z507" s="19" t="e">
        <v>#VALUE!</v>
      </c>
      <c r="AA507" s="19" t="e">
        <f t="shared" si="149"/>
        <v>#VALUE!</v>
      </c>
      <c r="AB507" s="22" t="e">
        <f t="shared" si="150"/>
        <v>#N/A</v>
      </c>
      <c r="AC507" s="23" t="e">
        <v>#VALUE!</v>
      </c>
      <c r="AD507" s="23" t="e">
        <f t="shared" si="151"/>
        <v>#VALUE!</v>
      </c>
      <c r="AE507" s="24" t="e">
        <f t="shared" si="152"/>
        <v>#N/A</v>
      </c>
      <c r="AF507" s="24" t="e">
        <v>#N/A</v>
      </c>
      <c r="AG507" s="24" t="e">
        <f t="shared" si="153"/>
        <v>#N/A</v>
      </c>
      <c r="AH507" s="24" t="e">
        <f t="shared" si="154"/>
        <v>#N/A</v>
      </c>
      <c r="AI507" s="25" t="e">
        <f t="shared" si="155"/>
        <v>#VALUE!</v>
      </c>
      <c r="AJ507" s="25" t="e">
        <f t="shared" si="156"/>
        <v>#VALUE!</v>
      </c>
      <c r="AK507" s="25" t="e">
        <f t="shared" si="157"/>
        <v>#VALUE!</v>
      </c>
      <c r="AL507" s="12">
        <v>27.27253947930004</v>
      </c>
      <c r="AM507" s="12">
        <v>0</v>
      </c>
      <c r="AN507" s="26">
        <v>3.2766000000000002</v>
      </c>
      <c r="AO507" s="125">
        <f t="shared" si="158"/>
        <v>6.3694733428150282E-2</v>
      </c>
      <c r="AP507" s="126"/>
      <c r="AQ507" s="16">
        <v>0</v>
      </c>
      <c r="AT507" s="28">
        <v>0</v>
      </c>
      <c r="AU507" s="28">
        <v>0</v>
      </c>
      <c r="AW507" s="44" t="e">
        <f t="shared" si="159"/>
        <v>#VALUE!</v>
      </c>
    </row>
    <row r="508" spans="1:49" s="28" customFormat="1" hidden="1" x14ac:dyDescent="0.2">
      <c r="A508" s="16">
        <f>ROW()</f>
        <v>508</v>
      </c>
      <c r="B508" s="16" t="s">
        <v>435</v>
      </c>
      <c r="C508" s="16">
        <v>265</v>
      </c>
      <c r="D508" s="122">
        <v>1.4832435980328345</v>
      </c>
      <c r="E508" s="123">
        <v>4.762012193591119E-2</v>
      </c>
      <c r="F508" s="122">
        <f t="shared" si="140"/>
        <v>1.5308637199687456</v>
      </c>
      <c r="G508" s="122"/>
      <c r="H508" s="101" t="s">
        <v>4</v>
      </c>
      <c r="I508" s="16">
        <v>1</v>
      </c>
      <c r="J508" s="16" t="s">
        <v>170</v>
      </c>
      <c r="K508" s="124">
        <v>42654</v>
      </c>
      <c r="L508" s="16" t="s">
        <v>56</v>
      </c>
      <c r="M508" s="16" t="s">
        <v>171</v>
      </c>
      <c r="N508" s="16" t="s">
        <v>73</v>
      </c>
      <c r="O508" s="16" t="s">
        <v>65</v>
      </c>
      <c r="P508" s="19" t="str">
        <f t="shared" si="141"/>
        <v>CB1 13/14</v>
      </c>
      <c r="Q508" s="20">
        <f t="shared" si="142"/>
        <v>153.08637199687456</v>
      </c>
      <c r="R508" s="19">
        <v>122.6</v>
      </c>
      <c r="S508" s="19" t="e">
        <v>#N/A</v>
      </c>
      <c r="T508" s="19" t="e">
        <f t="shared" si="143"/>
        <v>#N/A</v>
      </c>
      <c r="U508" s="22" t="e">
        <f t="shared" si="144"/>
        <v>#N/A</v>
      </c>
      <c r="V508" s="22" t="str">
        <f t="shared" si="145"/>
        <v>NY</v>
      </c>
      <c r="W508" s="22" t="e">
        <f t="shared" si="146"/>
        <v>#VALUE!</v>
      </c>
      <c r="X508" s="19" t="str">
        <f t="shared" si="147"/>
        <v>CB113/14GS.7911</v>
      </c>
      <c r="Y508" s="19" t="str">
        <f t="shared" si="148"/>
        <v>GS.7911</v>
      </c>
      <c r="Z508" s="19" t="e">
        <v>#VALUE!</v>
      </c>
      <c r="AA508" s="19" t="e">
        <f t="shared" si="149"/>
        <v>#VALUE!</v>
      </c>
      <c r="AB508" s="22" t="e">
        <f t="shared" si="150"/>
        <v>#N/A</v>
      </c>
      <c r="AC508" s="23" t="e">
        <v>#VALUE!</v>
      </c>
      <c r="AD508" s="23" t="e">
        <f t="shared" si="151"/>
        <v>#VALUE!</v>
      </c>
      <c r="AE508" s="24" t="e">
        <f t="shared" si="152"/>
        <v>#N/A</v>
      </c>
      <c r="AF508" s="24" t="e">
        <v>#N/A</v>
      </c>
      <c r="AG508" s="24" t="e">
        <f t="shared" si="153"/>
        <v>#N/A</v>
      </c>
      <c r="AH508" s="24" t="e">
        <f t="shared" si="154"/>
        <v>#N/A</v>
      </c>
      <c r="AI508" s="25" t="e">
        <f t="shared" si="155"/>
        <v>#VALUE!</v>
      </c>
      <c r="AJ508" s="25" t="e">
        <f t="shared" si="156"/>
        <v>#VALUE!</v>
      </c>
      <c r="AK508" s="25" t="e">
        <f t="shared" si="157"/>
        <v>#VALUE!</v>
      </c>
      <c r="AL508" s="12">
        <v>20.102047702152415</v>
      </c>
      <c r="AM508" s="12">
        <v>0</v>
      </c>
      <c r="AN508" s="26">
        <v>3.2766000000000002</v>
      </c>
      <c r="AO508" s="125">
        <f t="shared" si="158"/>
        <v>4.6948124164248935E-2</v>
      </c>
      <c r="AP508" s="126"/>
      <c r="AQ508" s="16">
        <v>0</v>
      </c>
      <c r="AT508" s="28">
        <v>0</v>
      </c>
      <c r="AU508" s="28">
        <v>0</v>
      </c>
      <c r="AW508" s="44" t="e">
        <f t="shared" si="159"/>
        <v>#VALUE!</v>
      </c>
    </row>
    <row r="509" spans="1:49" s="28" customFormat="1" hidden="1" x14ac:dyDescent="0.2">
      <c r="A509" s="16">
        <f>ROW()</f>
        <v>509</v>
      </c>
      <c r="B509" s="16" t="s">
        <v>363</v>
      </c>
      <c r="C509" s="16">
        <v>0</v>
      </c>
      <c r="D509" s="122">
        <v>1.1856037843986649</v>
      </c>
      <c r="E509" s="123">
        <v>5.0481663037025316E-2</v>
      </c>
      <c r="F509" s="122">
        <f t="shared" si="140"/>
        <v>1.2360854474356902</v>
      </c>
      <c r="G509" s="122"/>
      <c r="H509" s="101" t="s">
        <v>4</v>
      </c>
      <c r="I509" s="16">
        <v>1</v>
      </c>
      <c r="J509" s="16" t="s">
        <v>225</v>
      </c>
      <c r="K509" s="124">
        <v>42691</v>
      </c>
      <c r="L509" s="16" t="s">
        <v>56</v>
      </c>
      <c r="M509" s="16" t="s">
        <v>171</v>
      </c>
      <c r="N509" s="16" t="s">
        <v>73</v>
      </c>
      <c r="O509" s="16" t="s">
        <v>65</v>
      </c>
      <c r="P509" s="19" t="str">
        <f t="shared" si="141"/>
        <v>CB1 13/14</v>
      </c>
      <c r="Q509" s="20">
        <f t="shared" si="142"/>
        <v>123.60854474356901</v>
      </c>
      <c r="R509" s="19">
        <v>122.6</v>
      </c>
      <c r="S509" s="19" t="e">
        <v>#N/A</v>
      </c>
      <c r="T509" s="19" t="e">
        <f t="shared" si="143"/>
        <v>#N/A</v>
      </c>
      <c r="U509" s="22" t="e">
        <f t="shared" si="144"/>
        <v>#N/A</v>
      </c>
      <c r="V509" s="22" t="str">
        <f t="shared" si="145"/>
        <v>NY</v>
      </c>
      <c r="W509" s="22" t="e">
        <f t="shared" si="146"/>
        <v>#VALUE!</v>
      </c>
      <c r="X509" s="19" t="str">
        <f t="shared" si="147"/>
        <v>CB113/14GS.7931</v>
      </c>
      <c r="Y509" s="19" t="str">
        <f t="shared" si="148"/>
        <v>GS.7931</v>
      </c>
      <c r="Z509" s="19" t="e">
        <v>#VALUE!</v>
      </c>
      <c r="AA509" s="19" t="e">
        <f t="shared" si="149"/>
        <v>#VALUE!</v>
      </c>
      <c r="AB509" s="22" t="e">
        <f t="shared" si="150"/>
        <v>#N/A</v>
      </c>
      <c r="AC509" s="23" t="e">
        <v>#VALUE!</v>
      </c>
      <c r="AD509" s="23" t="e">
        <f t="shared" si="151"/>
        <v>#VALUE!</v>
      </c>
      <c r="AE509" s="24" t="e">
        <f t="shared" si="152"/>
        <v>#N/A</v>
      </c>
      <c r="AF509" s="24" t="e">
        <v>#N/A</v>
      </c>
      <c r="AG509" s="24" t="e">
        <f t="shared" si="153"/>
        <v>#N/A</v>
      </c>
      <c r="AH509" s="24" t="e">
        <f t="shared" si="154"/>
        <v>#N/A</v>
      </c>
      <c r="AI509" s="25" t="e">
        <f t="shared" si="155"/>
        <v>#VALUE!</v>
      </c>
      <c r="AJ509" s="25" t="e">
        <f t="shared" si="156"/>
        <v>#VALUE!</v>
      </c>
      <c r="AK509" s="25" t="e">
        <f t="shared" si="157"/>
        <v>#VALUE!</v>
      </c>
      <c r="AL509" s="12">
        <v>21.310000000000002</v>
      </c>
      <c r="AM509" s="12">
        <v>0</v>
      </c>
      <c r="AN509" s="26">
        <v>3.2766000000000002</v>
      </c>
      <c r="AO509" s="125">
        <f t="shared" si="158"/>
        <v>4.9769284242272512E-2</v>
      </c>
      <c r="AP509" s="126"/>
      <c r="AQ509" s="16">
        <v>0</v>
      </c>
      <c r="AT509" s="28">
        <v>0</v>
      </c>
      <c r="AU509" s="28">
        <v>0</v>
      </c>
      <c r="AW509" s="44" t="e">
        <f t="shared" si="159"/>
        <v>#VALUE!</v>
      </c>
    </row>
    <row r="510" spans="1:49" s="28" customFormat="1" hidden="1" x14ac:dyDescent="0.2">
      <c r="A510" s="16">
        <f>ROW()</f>
        <v>510</v>
      </c>
      <c r="B510" s="16" t="s">
        <v>394</v>
      </c>
      <c r="C510" s="16">
        <v>269</v>
      </c>
      <c r="D510" s="122">
        <v>1.0547847185866253</v>
      </c>
      <c r="E510" s="123">
        <v>5.1477542345395214E-2</v>
      </c>
      <c r="F510" s="122">
        <f t="shared" si="140"/>
        <v>1.1062622609320205</v>
      </c>
      <c r="G510" s="122"/>
      <c r="H510" s="101" t="s">
        <v>4</v>
      </c>
      <c r="I510" s="16">
        <v>1</v>
      </c>
      <c r="J510" s="16" t="s">
        <v>225</v>
      </c>
      <c r="K510" s="124">
        <v>42678</v>
      </c>
      <c r="L510" s="16" t="s">
        <v>56</v>
      </c>
      <c r="M510" s="16" t="s">
        <v>171</v>
      </c>
      <c r="N510" s="16" t="s">
        <v>73</v>
      </c>
      <c r="O510" s="16" t="s">
        <v>65</v>
      </c>
      <c r="P510" s="19" t="str">
        <f t="shared" si="141"/>
        <v>CB1 13/14</v>
      </c>
      <c r="Q510" s="20">
        <f t="shared" si="142"/>
        <v>110.62622609320205</v>
      </c>
      <c r="R510" s="19">
        <v>122.6</v>
      </c>
      <c r="S510" s="19" t="e">
        <v>#N/A</v>
      </c>
      <c r="T510" s="19" t="e">
        <f t="shared" si="143"/>
        <v>#N/A</v>
      </c>
      <c r="U510" s="22" t="e">
        <f t="shared" si="144"/>
        <v>#N/A</v>
      </c>
      <c r="V510" s="22" t="str">
        <f t="shared" si="145"/>
        <v>NY</v>
      </c>
      <c r="W510" s="22" t="e">
        <f t="shared" si="146"/>
        <v>#VALUE!</v>
      </c>
      <c r="X510" s="19" t="str">
        <f t="shared" si="147"/>
        <v>CB113/14GS.7958</v>
      </c>
      <c r="Y510" s="19" t="str">
        <f t="shared" si="148"/>
        <v>GS.7958</v>
      </c>
      <c r="Z510" s="19" t="e">
        <v>#VALUE!</v>
      </c>
      <c r="AA510" s="19" t="e">
        <f t="shared" si="149"/>
        <v>#VALUE!</v>
      </c>
      <c r="AB510" s="22" t="e">
        <f t="shared" si="150"/>
        <v>#N/A</v>
      </c>
      <c r="AC510" s="23" t="e">
        <v>#VALUE!</v>
      </c>
      <c r="AD510" s="23" t="e">
        <f t="shared" si="151"/>
        <v>#VALUE!</v>
      </c>
      <c r="AE510" s="24" t="e">
        <f t="shared" si="152"/>
        <v>#N/A</v>
      </c>
      <c r="AF510" s="24" t="e">
        <v>#N/A</v>
      </c>
      <c r="AG510" s="24" t="e">
        <f t="shared" si="153"/>
        <v>#N/A</v>
      </c>
      <c r="AH510" s="24" t="e">
        <f t="shared" si="154"/>
        <v>#N/A</v>
      </c>
      <c r="AI510" s="25" t="e">
        <f t="shared" si="155"/>
        <v>#VALUE!</v>
      </c>
      <c r="AJ510" s="25" t="e">
        <f t="shared" si="156"/>
        <v>#VALUE!</v>
      </c>
      <c r="AK510" s="25" t="e">
        <f t="shared" si="157"/>
        <v>#VALUE!</v>
      </c>
      <c r="AL510" s="12">
        <v>21.730393996247656</v>
      </c>
      <c r="AM510" s="12">
        <v>0</v>
      </c>
      <c r="AN510" s="26">
        <v>3.2766000000000002</v>
      </c>
      <c r="AO510" s="125">
        <f t="shared" si="158"/>
        <v>5.075111006550078E-2</v>
      </c>
      <c r="AP510" s="126"/>
      <c r="AQ510" s="16">
        <v>0</v>
      </c>
      <c r="AT510" s="28">
        <v>0</v>
      </c>
      <c r="AU510" s="28">
        <v>0</v>
      </c>
      <c r="AW510" s="44" t="e">
        <f t="shared" si="159"/>
        <v>#VALUE!</v>
      </c>
    </row>
    <row r="511" spans="1:49" s="28" customFormat="1" hidden="1" x14ac:dyDescent="0.2">
      <c r="A511" s="16">
        <f>ROW()</f>
        <v>511</v>
      </c>
      <c r="B511" s="16" t="s">
        <v>395</v>
      </c>
      <c r="C511" s="16">
        <v>861</v>
      </c>
      <c r="D511" s="122">
        <v>1.4213532847150863</v>
      </c>
      <c r="E511" s="123">
        <v>4.5348784402715871E-2</v>
      </c>
      <c r="F511" s="122">
        <f t="shared" si="140"/>
        <v>1.4667020691178021</v>
      </c>
      <c r="G511" s="122"/>
      <c r="H511" s="101" t="s">
        <v>4</v>
      </c>
      <c r="I511" s="16">
        <v>1</v>
      </c>
      <c r="J511" s="16" t="s">
        <v>170</v>
      </c>
      <c r="K511" s="124">
        <v>42669</v>
      </c>
      <c r="L511" s="16" t="s">
        <v>56</v>
      </c>
      <c r="M511" s="16" t="s">
        <v>171</v>
      </c>
      <c r="N511" s="16" t="s">
        <v>73</v>
      </c>
      <c r="O511" s="16" t="s">
        <v>65</v>
      </c>
      <c r="P511" s="19" t="str">
        <f t="shared" si="141"/>
        <v>CB1 13/14</v>
      </c>
      <c r="Q511" s="20">
        <f t="shared" si="142"/>
        <v>146.67020691178021</v>
      </c>
      <c r="R511" s="19">
        <v>122.6</v>
      </c>
      <c r="S511" s="19" t="e">
        <v>#N/A</v>
      </c>
      <c r="T511" s="19" t="e">
        <f t="shared" si="143"/>
        <v>#N/A</v>
      </c>
      <c r="U511" s="22" t="e">
        <f t="shared" si="144"/>
        <v>#N/A</v>
      </c>
      <c r="V511" s="22" t="str">
        <f t="shared" si="145"/>
        <v>NY</v>
      </c>
      <c r="W511" s="22" t="e">
        <f t="shared" si="146"/>
        <v>#VALUE!</v>
      </c>
      <c r="X511" s="19" t="str">
        <f t="shared" si="147"/>
        <v>CB113/14GS.7975</v>
      </c>
      <c r="Y511" s="19" t="str">
        <f t="shared" si="148"/>
        <v>GS.7975</v>
      </c>
      <c r="Z511" s="19" t="e">
        <v>#VALUE!</v>
      </c>
      <c r="AA511" s="19" t="e">
        <f t="shared" si="149"/>
        <v>#VALUE!</v>
      </c>
      <c r="AB511" s="22" t="e">
        <f t="shared" si="150"/>
        <v>#N/A</v>
      </c>
      <c r="AC511" s="23" t="e">
        <v>#VALUE!</v>
      </c>
      <c r="AD511" s="23" t="e">
        <f t="shared" si="151"/>
        <v>#VALUE!</v>
      </c>
      <c r="AE511" s="24" t="e">
        <f t="shared" si="152"/>
        <v>#N/A</v>
      </c>
      <c r="AF511" s="24" t="e">
        <v>#N/A</v>
      </c>
      <c r="AG511" s="24" t="e">
        <f t="shared" si="153"/>
        <v>#N/A</v>
      </c>
      <c r="AH511" s="24" t="e">
        <f t="shared" si="154"/>
        <v>#N/A</v>
      </c>
      <c r="AI511" s="25" t="e">
        <f t="shared" si="155"/>
        <v>#VALUE!</v>
      </c>
      <c r="AJ511" s="25" t="e">
        <f t="shared" si="156"/>
        <v>#VALUE!</v>
      </c>
      <c r="AK511" s="25" t="e">
        <f t="shared" si="157"/>
        <v>#VALUE!</v>
      </c>
      <c r="AL511" s="12">
        <v>19.143240089239747</v>
      </c>
      <c r="AM511" s="12">
        <v>0</v>
      </c>
      <c r="AN511" s="26">
        <v>3.2766000000000002</v>
      </c>
      <c r="AO511" s="125">
        <f t="shared" si="158"/>
        <v>4.4708838916914073E-2</v>
      </c>
      <c r="AP511" s="126"/>
      <c r="AQ511" s="16">
        <v>0</v>
      </c>
      <c r="AT511" s="28">
        <v>0</v>
      </c>
      <c r="AU511" s="28">
        <v>0</v>
      </c>
      <c r="AW511" s="44" t="e">
        <f t="shared" si="159"/>
        <v>#VALUE!</v>
      </c>
    </row>
    <row r="512" spans="1:49" s="28" customFormat="1" hidden="1" x14ac:dyDescent="0.2">
      <c r="A512" s="16">
        <f>ROW()</f>
        <v>512</v>
      </c>
      <c r="B512" s="16" t="s">
        <v>436</v>
      </c>
      <c r="C512" s="16">
        <v>200</v>
      </c>
      <c r="D512" s="122">
        <v>1.5148197481268619</v>
      </c>
      <c r="E512" s="123">
        <v>4.8341739576516336E-2</v>
      </c>
      <c r="F512" s="122">
        <f t="shared" si="140"/>
        <v>1.5631614877033784</v>
      </c>
      <c r="G512" s="122"/>
      <c r="H512" s="101" t="s">
        <v>4</v>
      </c>
      <c r="I512" s="16">
        <v>1</v>
      </c>
      <c r="J512" s="16" t="s">
        <v>170</v>
      </c>
      <c r="K512" s="124">
        <v>42669</v>
      </c>
      <c r="L512" s="16" t="s">
        <v>56</v>
      </c>
      <c r="M512" s="16" t="s">
        <v>171</v>
      </c>
      <c r="N512" s="16" t="s">
        <v>73</v>
      </c>
      <c r="O512" s="16" t="s">
        <v>65</v>
      </c>
      <c r="P512" s="19" t="str">
        <f t="shared" si="141"/>
        <v>CB1 13/14</v>
      </c>
      <c r="Q512" s="20">
        <f t="shared" si="142"/>
        <v>156.31614877033783</v>
      </c>
      <c r="R512" s="19">
        <v>122.6</v>
      </c>
      <c r="S512" s="19" t="e">
        <v>#N/A</v>
      </c>
      <c r="T512" s="19" t="e">
        <f t="shared" si="143"/>
        <v>#N/A</v>
      </c>
      <c r="U512" s="22" t="e">
        <f t="shared" si="144"/>
        <v>#N/A</v>
      </c>
      <c r="V512" s="22" t="str">
        <f t="shared" si="145"/>
        <v>NY</v>
      </c>
      <c r="W512" s="22" t="e">
        <f t="shared" si="146"/>
        <v>#VALUE!</v>
      </c>
      <c r="X512" s="19" t="str">
        <f t="shared" si="147"/>
        <v>CB113/14GS.7980</v>
      </c>
      <c r="Y512" s="19" t="str">
        <f t="shared" si="148"/>
        <v>GS.7980</v>
      </c>
      <c r="Z512" s="19" t="e">
        <v>#VALUE!</v>
      </c>
      <c r="AA512" s="19" t="e">
        <f t="shared" si="149"/>
        <v>#VALUE!</v>
      </c>
      <c r="AB512" s="22" t="e">
        <f t="shared" si="150"/>
        <v>#N/A</v>
      </c>
      <c r="AC512" s="23" t="e">
        <v>#VALUE!</v>
      </c>
      <c r="AD512" s="23" t="e">
        <f t="shared" si="151"/>
        <v>#VALUE!</v>
      </c>
      <c r="AE512" s="24" t="e">
        <f t="shared" si="152"/>
        <v>#N/A</v>
      </c>
      <c r="AF512" s="24" t="e">
        <v>#N/A</v>
      </c>
      <c r="AG512" s="24" t="e">
        <f t="shared" si="153"/>
        <v>#N/A</v>
      </c>
      <c r="AH512" s="24" t="e">
        <f t="shared" si="154"/>
        <v>#N/A</v>
      </c>
      <c r="AI512" s="25" t="e">
        <f t="shared" si="155"/>
        <v>#VALUE!</v>
      </c>
      <c r="AJ512" s="25" t="e">
        <f t="shared" si="156"/>
        <v>#VALUE!</v>
      </c>
      <c r="AK512" s="25" t="e">
        <f t="shared" si="157"/>
        <v>#VALUE!</v>
      </c>
      <c r="AL512" s="12">
        <v>20.406666666666666</v>
      </c>
      <c r="AM512" s="12">
        <v>0</v>
      </c>
      <c r="AN512" s="26">
        <v>3.2766000000000002</v>
      </c>
      <c r="AO512" s="125">
        <f t="shared" si="158"/>
        <v>4.7659558600217769E-2</v>
      </c>
      <c r="AP512" s="126"/>
      <c r="AQ512" s="16">
        <v>0</v>
      </c>
      <c r="AT512" s="28">
        <v>0</v>
      </c>
      <c r="AU512" s="28">
        <v>0</v>
      </c>
      <c r="AW512" s="44" t="e">
        <f t="shared" si="159"/>
        <v>#VALUE!</v>
      </c>
    </row>
    <row r="513" spans="1:49" s="28" customFormat="1" hidden="1" x14ac:dyDescent="0.2">
      <c r="A513" s="16">
        <f>ROW()</f>
        <v>513</v>
      </c>
      <c r="B513" s="16" t="s">
        <v>396</v>
      </c>
      <c r="C513" s="16">
        <v>95</v>
      </c>
      <c r="D513" s="122">
        <v>1.1945955548835803</v>
      </c>
      <c r="E513" s="123">
        <v>6.0851995253235987E-2</v>
      </c>
      <c r="F513" s="122">
        <f t="shared" si="140"/>
        <v>1.2554475501368163</v>
      </c>
      <c r="G513" s="122"/>
      <c r="H513" s="101" t="s">
        <v>4</v>
      </c>
      <c r="I513" s="16">
        <v>1</v>
      </c>
      <c r="J513" s="16" t="s">
        <v>216</v>
      </c>
      <c r="K513" s="124">
        <v>42773</v>
      </c>
      <c r="L513" s="16" t="s">
        <v>56</v>
      </c>
      <c r="M513" s="16" t="s">
        <v>171</v>
      </c>
      <c r="N513" s="16" t="s">
        <v>73</v>
      </c>
      <c r="O513" s="16" t="s">
        <v>65</v>
      </c>
      <c r="P513" s="19" t="str">
        <f t="shared" si="141"/>
        <v>CB1 13/14</v>
      </c>
      <c r="Q513" s="20">
        <f t="shared" si="142"/>
        <v>125.54475501368162</v>
      </c>
      <c r="R513" s="19">
        <v>122.6</v>
      </c>
      <c r="S513" s="19" t="e">
        <v>#N/A</v>
      </c>
      <c r="T513" s="19" t="e">
        <f t="shared" si="143"/>
        <v>#N/A</v>
      </c>
      <c r="U513" s="22" t="e">
        <f t="shared" si="144"/>
        <v>#N/A</v>
      </c>
      <c r="V513" s="22" t="str">
        <f t="shared" si="145"/>
        <v>NY</v>
      </c>
      <c r="W513" s="22" t="e">
        <f t="shared" si="146"/>
        <v>#VALUE!</v>
      </c>
      <c r="X513" s="19" t="str">
        <f t="shared" si="147"/>
        <v>CB113/14GS.7985</v>
      </c>
      <c r="Y513" s="19" t="str">
        <f t="shared" si="148"/>
        <v>GS.7985</v>
      </c>
      <c r="Z513" s="19" t="e">
        <v>#VALUE!</v>
      </c>
      <c r="AA513" s="19" t="e">
        <f t="shared" si="149"/>
        <v>#VALUE!</v>
      </c>
      <c r="AB513" s="22" t="e">
        <f t="shared" si="150"/>
        <v>#N/A</v>
      </c>
      <c r="AC513" s="23" t="e">
        <v>#VALUE!</v>
      </c>
      <c r="AD513" s="23" t="e">
        <f t="shared" si="151"/>
        <v>#VALUE!</v>
      </c>
      <c r="AE513" s="24" t="e">
        <f t="shared" si="152"/>
        <v>#N/A</v>
      </c>
      <c r="AF513" s="24" t="e">
        <v>#N/A</v>
      </c>
      <c r="AG513" s="24" t="e">
        <f t="shared" si="153"/>
        <v>#N/A</v>
      </c>
      <c r="AH513" s="24" t="e">
        <f t="shared" si="154"/>
        <v>#N/A</v>
      </c>
      <c r="AI513" s="25" t="e">
        <f t="shared" si="155"/>
        <v>#VALUE!</v>
      </c>
      <c r="AJ513" s="25" t="e">
        <f t="shared" si="156"/>
        <v>#VALUE!</v>
      </c>
      <c r="AK513" s="25" t="e">
        <f t="shared" si="157"/>
        <v>#VALUE!</v>
      </c>
      <c r="AL513" s="12">
        <v>25.687664407873505</v>
      </c>
      <c r="AM513" s="12">
        <v>0</v>
      </c>
      <c r="AN513" s="26">
        <v>3.2766000000000002</v>
      </c>
      <c r="AO513" s="125">
        <f t="shared" si="158"/>
        <v>5.9993274117107621E-2</v>
      </c>
      <c r="AP513" s="126"/>
      <c r="AQ513" s="16">
        <v>0</v>
      </c>
      <c r="AT513" s="28">
        <v>0</v>
      </c>
      <c r="AU513" s="28">
        <v>0</v>
      </c>
      <c r="AW513" s="44" t="e">
        <f t="shared" si="159"/>
        <v>#VALUE!</v>
      </c>
    </row>
    <row r="514" spans="1:49" s="28" customFormat="1" hidden="1" x14ac:dyDescent="0.2">
      <c r="A514" s="16">
        <f>ROW()</f>
        <v>514</v>
      </c>
      <c r="B514" s="16" t="s">
        <v>437</v>
      </c>
      <c r="C514" s="16">
        <v>888</v>
      </c>
      <c r="D514" s="122">
        <v>1.3206285766185879</v>
      </c>
      <c r="E514" s="123">
        <v>4.2326543393839719E-2</v>
      </c>
      <c r="F514" s="122">
        <f t="shared" si="140"/>
        <v>1.3629551200124277</v>
      </c>
      <c r="G514" s="122"/>
      <c r="H514" s="101" t="s">
        <v>4</v>
      </c>
      <c r="I514" s="16">
        <v>1</v>
      </c>
      <c r="J514" s="16" t="s">
        <v>170</v>
      </c>
      <c r="K514" s="124">
        <v>42675</v>
      </c>
      <c r="L514" s="16" t="s">
        <v>56</v>
      </c>
      <c r="M514" s="16" t="s">
        <v>171</v>
      </c>
      <c r="N514" s="16" t="s">
        <v>73</v>
      </c>
      <c r="O514" s="16" t="s">
        <v>65</v>
      </c>
      <c r="P514" s="19" t="str">
        <f t="shared" si="141"/>
        <v>CB1 13/14</v>
      </c>
      <c r="Q514" s="20">
        <f t="shared" si="142"/>
        <v>136.29551200124277</v>
      </c>
      <c r="R514" s="19">
        <v>122.6</v>
      </c>
      <c r="S514" s="19" t="e">
        <v>#N/A</v>
      </c>
      <c r="T514" s="19" t="e">
        <f t="shared" si="143"/>
        <v>#N/A</v>
      </c>
      <c r="U514" s="22" t="e">
        <f t="shared" si="144"/>
        <v>#N/A</v>
      </c>
      <c r="V514" s="22" t="str">
        <f t="shared" si="145"/>
        <v>NY</v>
      </c>
      <c r="W514" s="22" t="e">
        <f t="shared" si="146"/>
        <v>#VALUE!</v>
      </c>
      <c r="X514" s="19" t="str">
        <f t="shared" si="147"/>
        <v>CB113/14GS.7986</v>
      </c>
      <c r="Y514" s="19" t="str">
        <f t="shared" si="148"/>
        <v>GS.7986</v>
      </c>
      <c r="Z514" s="19" t="e">
        <v>#VALUE!</v>
      </c>
      <c r="AA514" s="19" t="e">
        <f t="shared" si="149"/>
        <v>#VALUE!</v>
      </c>
      <c r="AB514" s="22" t="e">
        <f t="shared" si="150"/>
        <v>#N/A</v>
      </c>
      <c r="AC514" s="23" t="e">
        <v>#VALUE!</v>
      </c>
      <c r="AD514" s="23" t="e">
        <f t="shared" si="151"/>
        <v>#VALUE!</v>
      </c>
      <c r="AE514" s="24" t="e">
        <f t="shared" si="152"/>
        <v>#N/A</v>
      </c>
      <c r="AF514" s="24" t="e">
        <v>#N/A</v>
      </c>
      <c r="AG514" s="24" t="e">
        <f t="shared" si="153"/>
        <v>#N/A</v>
      </c>
      <c r="AH514" s="24" t="e">
        <f t="shared" si="154"/>
        <v>#N/A</v>
      </c>
      <c r="AI514" s="25" t="e">
        <f t="shared" si="155"/>
        <v>#VALUE!</v>
      </c>
      <c r="AJ514" s="25" t="e">
        <f t="shared" si="156"/>
        <v>#VALUE!</v>
      </c>
      <c r="AK514" s="25" t="e">
        <f t="shared" si="157"/>
        <v>#VALUE!</v>
      </c>
      <c r="AL514" s="12">
        <v>17.867450980392157</v>
      </c>
      <c r="AM514" s="12">
        <v>0</v>
      </c>
      <c r="AN514" s="26">
        <v>3.2766000000000002</v>
      </c>
      <c r="AO514" s="125">
        <f t="shared" si="158"/>
        <v>4.1729246669545181E-2</v>
      </c>
      <c r="AP514" s="126"/>
      <c r="AQ514" s="16">
        <v>0</v>
      </c>
      <c r="AT514" s="28">
        <v>0</v>
      </c>
      <c r="AU514" s="28">
        <v>0</v>
      </c>
      <c r="AW514" s="44" t="e">
        <f t="shared" si="159"/>
        <v>#VALUE!</v>
      </c>
    </row>
    <row r="515" spans="1:49" s="28" customFormat="1" hidden="1" x14ac:dyDescent="0.2">
      <c r="A515" s="16">
        <f>ROW()</f>
        <v>515</v>
      </c>
      <c r="B515" s="16" t="s">
        <v>438</v>
      </c>
      <c r="C515" s="16">
        <v>0</v>
      </c>
      <c r="D515" s="122">
        <v>1.2914110309173634</v>
      </c>
      <c r="E515" s="123">
        <v>4.1363478603820038E-2</v>
      </c>
      <c r="F515" s="122">
        <f t="shared" ref="F515:F578" si="160">E515+D515</f>
        <v>1.3327745095211834</v>
      </c>
      <c r="G515" s="122"/>
      <c r="H515" s="101" t="s">
        <v>4</v>
      </c>
      <c r="I515" s="16">
        <v>1</v>
      </c>
      <c r="J515" s="16" t="s">
        <v>170</v>
      </c>
      <c r="K515" s="124">
        <v>42702</v>
      </c>
      <c r="L515" s="16" t="s">
        <v>56</v>
      </c>
      <c r="M515" s="16" t="s">
        <v>171</v>
      </c>
      <c r="N515" s="16" t="s">
        <v>73</v>
      </c>
      <c r="O515" s="16" t="s">
        <v>65</v>
      </c>
      <c r="P515" s="19" t="str">
        <f t="shared" ref="P515:P578" si="161">N515&amp;" "&amp;O515</f>
        <v>CB1 13/14</v>
      </c>
      <c r="Q515" s="20">
        <f t="shared" ref="Q515:Q578" si="162">F515*100</f>
        <v>133.27745095211833</v>
      </c>
      <c r="R515" s="19">
        <v>122.6</v>
      </c>
      <c r="S515" s="19" t="e">
        <v>#N/A</v>
      </c>
      <c r="T515" s="19" t="e">
        <f t="shared" ref="T515:T578" si="163">R515+S515</f>
        <v>#N/A</v>
      </c>
      <c r="U515" s="22" t="e">
        <f t="shared" ref="U515:U578" si="164">(T515-Q515)*1.3228*AD515</f>
        <v>#N/A</v>
      </c>
      <c r="V515" s="22" t="str">
        <f t="shared" ref="V515:V578" si="165">IF(LEFT(N515,3)="CB7","LDN","NY")</f>
        <v>NY</v>
      </c>
      <c r="W515" s="22" t="e">
        <f t="shared" ref="W515:W578" si="166">V515-U515</f>
        <v>#VALUE!</v>
      </c>
      <c r="X515" s="19" t="str">
        <f t="shared" ref="X515:X578" si="167">TRIM(N515)&amp;TRIM(O515)&amp;TRIM(Y515)</f>
        <v>CB113/14GS.7993</v>
      </c>
      <c r="Y515" s="19" t="str">
        <f t="shared" ref="Y515:Y578" si="168">IF(LEFT(B515,2)&lt;&gt;"GS","GS."&amp;LEFT(B515,4),B515)</f>
        <v>GS.7993</v>
      </c>
      <c r="Z515" s="19" t="e">
        <v>#VALUE!</v>
      </c>
      <c r="AA515" s="19" t="e">
        <f t="shared" ref="AA515:AA578" si="169">IF(C515=0,Z515,C515-Z515)</f>
        <v>#VALUE!</v>
      </c>
      <c r="AB515" s="22" t="e">
        <f t="shared" ref="AB515:AB578" si="170">(T515-Q515)*1.3228*AA515</f>
        <v>#N/A</v>
      </c>
      <c r="AC515" s="23" t="e">
        <v>#VALUE!</v>
      </c>
      <c r="AD515" s="23" t="e">
        <f t="shared" ref="AD515:AD578" si="171">AA515-AC515+AQ515</f>
        <v>#VALUE!</v>
      </c>
      <c r="AE515" s="24" t="e">
        <f t="shared" ref="AE515:AE578" si="172">(T515-Q515)*1.3228*AD515</f>
        <v>#N/A</v>
      </c>
      <c r="AF515" s="24" t="e">
        <v>#N/A</v>
      </c>
      <c r="AG515" s="24" t="e">
        <f t="shared" ref="AG515:AG578" si="173">(AF515-Q515)*1.3228*AD515</f>
        <v>#N/A</v>
      </c>
      <c r="AH515" s="24" t="e">
        <f t="shared" ref="AH515:AH578" si="174">AE515-AG515</f>
        <v>#N/A</v>
      </c>
      <c r="AI515" s="25" t="e">
        <f t="shared" ref="AI515:AI578" si="175">AD515*T515*1.3228</f>
        <v>#VALUE!</v>
      </c>
      <c r="AJ515" s="25" t="e">
        <f t="shared" ref="AJ515:AJ578" si="176">E515*132.28*AD515</f>
        <v>#VALUE!</v>
      </c>
      <c r="AK515" s="25" t="e">
        <f t="shared" ref="AK515:AK578" si="177">AI515-AE515</f>
        <v>#VALUE!</v>
      </c>
      <c r="AL515" s="12">
        <v>17.460909090909094</v>
      </c>
      <c r="AM515" s="12">
        <v>0</v>
      </c>
      <c r="AN515" s="26">
        <v>3.2766000000000002</v>
      </c>
      <c r="AO515" s="125">
        <f t="shared" si="158"/>
        <v>4.0779772298166816E-2</v>
      </c>
      <c r="AP515" s="126"/>
      <c r="AQ515" s="16">
        <v>0</v>
      </c>
      <c r="AT515" s="28">
        <v>0</v>
      </c>
      <c r="AU515" s="28">
        <v>0</v>
      </c>
      <c r="AW515" s="44" t="e">
        <f t="shared" si="159"/>
        <v>#VALUE!</v>
      </c>
    </row>
    <row r="516" spans="1:49" s="28" customFormat="1" hidden="1" x14ac:dyDescent="0.2">
      <c r="A516" s="16">
        <f>ROW()</f>
        <v>516</v>
      </c>
      <c r="B516" s="16" t="s">
        <v>439</v>
      </c>
      <c r="C516" s="16">
        <v>31</v>
      </c>
      <c r="D516" s="122">
        <v>1.2169898947524351</v>
      </c>
      <c r="E516" s="123">
        <v>6.0241609152114232E-2</v>
      </c>
      <c r="F516" s="122">
        <f t="shared" si="160"/>
        <v>1.2772315039045494</v>
      </c>
      <c r="G516" s="122"/>
      <c r="H516" s="101" t="s">
        <v>4</v>
      </c>
      <c r="I516" s="16">
        <v>1</v>
      </c>
      <c r="J516" s="16" t="s">
        <v>192</v>
      </c>
      <c r="K516" s="124">
        <v>42746</v>
      </c>
      <c r="L516" s="16" t="s">
        <v>56</v>
      </c>
      <c r="M516" s="16" t="s">
        <v>171</v>
      </c>
      <c r="N516" s="16" t="s">
        <v>73</v>
      </c>
      <c r="O516" s="16" t="s">
        <v>65</v>
      </c>
      <c r="P516" s="19" t="str">
        <f t="shared" si="161"/>
        <v>CB1 13/14</v>
      </c>
      <c r="Q516" s="20">
        <f t="shared" si="162"/>
        <v>127.72315039045495</v>
      </c>
      <c r="R516" s="19">
        <v>122.6</v>
      </c>
      <c r="S516" s="19" t="e">
        <v>#N/A</v>
      </c>
      <c r="T516" s="19" t="e">
        <f t="shared" si="163"/>
        <v>#N/A</v>
      </c>
      <c r="U516" s="22" t="e">
        <f t="shared" si="164"/>
        <v>#N/A</v>
      </c>
      <c r="V516" s="22" t="str">
        <f t="shared" si="165"/>
        <v>NY</v>
      </c>
      <c r="W516" s="22" t="e">
        <f t="shared" si="166"/>
        <v>#VALUE!</v>
      </c>
      <c r="X516" s="19" t="str">
        <f t="shared" si="167"/>
        <v>CB113/14GS.8006</v>
      </c>
      <c r="Y516" s="19" t="str">
        <f t="shared" si="168"/>
        <v>GS.8006</v>
      </c>
      <c r="Z516" s="19" t="e">
        <v>#VALUE!</v>
      </c>
      <c r="AA516" s="19" t="e">
        <f t="shared" si="169"/>
        <v>#VALUE!</v>
      </c>
      <c r="AB516" s="22" t="e">
        <f t="shared" si="170"/>
        <v>#N/A</v>
      </c>
      <c r="AC516" s="23" t="e">
        <v>#VALUE!</v>
      </c>
      <c r="AD516" s="23" t="e">
        <f t="shared" si="171"/>
        <v>#VALUE!</v>
      </c>
      <c r="AE516" s="24" t="e">
        <f t="shared" si="172"/>
        <v>#N/A</v>
      </c>
      <c r="AF516" s="24" t="e">
        <v>#N/A</v>
      </c>
      <c r="AG516" s="24" t="e">
        <f t="shared" si="173"/>
        <v>#N/A</v>
      </c>
      <c r="AH516" s="24" t="e">
        <f t="shared" si="174"/>
        <v>#N/A</v>
      </c>
      <c r="AI516" s="25" t="e">
        <f t="shared" si="175"/>
        <v>#VALUE!</v>
      </c>
      <c r="AJ516" s="25" t="e">
        <f t="shared" si="176"/>
        <v>#VALUE!</v>
      </c>
      <c r="AK516" s="25" t="e">
        <f t="shared" si="177"/>
        <v>#VALUE!</v>
      </c>
      <c r="AL516" s="12">
        <v>25.430000000000003</v>
      </c>
      <c r="AM516" s="12">
        <v>0</v>
      </c>
      <c r="AN516" s="26">
        <v>3.2766000000000002</v>
      </c>
      <c r="AO516" s="125">
        <f t="shared" ref="AO516:AO579" si="178">E516*132.28*AN516/$AO$2/132.28</f>
        <v>5.93915015617546E-2</v>
      </c>
      <c r="AP516" s="126"/>
      <c r="AQ516" s="16">
        <v>0</v>
      </c>
      <c r="AT516" s="28">
        <v>0</v>
      </c>
      <c r="AU516" s="28">
        <v>0</v>
      </c>
      <c r="AW516" s="44" t="e">
        <f t="shared" ref="AW516:AW579" si="179">E516*132.28*AD516</f>
        <v>#VALUE!</v>
      </c>
    </row>
    <row r="517" spans="1:49" s="28" customFormat="1" hidden="1" x14ac:dyDescent="0.2">
      <c r="A517" s="16">
        <f>ROW()</f>
        <v>517</v>
      </c>
      <c r="B517" s="16" t="s">
        <v>440</v>
      </c>
      <c r="C517" s="16">
        <v>0</v>
      </c>
      <c r="D517" s="122">
        <v>1.4681428011594417</v>
      </c>
      <c r="E517" s="123">
        <v>4.7627666601643852E-2</v>
      </c>
      <c r="F517" s="122">
        <f t="shared" si="160"/>
        <v>1.5157704677610855</v>
      </c>
      <c r="G517" s="122"/>
      <c r="H517" s="101" t="s">
        <v>4</v>
      </c>
      <c r="I517" s="16">
        <v>1</v>
      </c>
      <c r="J517" s="16" t="s">
        <v>170</v>
      </c>
      <c r="K517" s="124">
        <v>42723</v>
      </c>
      <c r="L517" s="16" t="s">
        <v>56</v>
      </c>
      <c r="M517" s="16" t="s">
        <v>171</v>
      </c>
      <c r="N517" s="16" t="s">
        <v>73</v>
      </c>
      <c r="O517" s="16" t="s">
        <v>65</v>
      </c>
      <c r="P517" s="19" t="str">
        <f t="shared" si="161"/>
        <v>CB1 13/14</v>
      </c>
      <c r="Q517" s="20">
        <f t="shared" si="162"/>
        <v>151.57704677610855</v>
      </c>
      <c r="R517" s="19">
        <v>122.6</v>
      </c>
      <c r="S517" s="19" t="e">
        <v>#N/A</v>
      </c>
      <c r="T517" s="19" t="e">
        <f t="shared" si="163"/>
        <v>#N/A</v>
      </c>
      <c r="U517" s="22" t="e">
        <f t="shared" si="164"/>
        <v>#N/A</v>
      </c>
      <c r="V517" s="22" t="str">
        <f t="shared" si="165"/>
        <v>NY</v>
      </c>
      <c r="W517" s="22" t="e">
        <f t="shared" si="166"/>
        <v>#VALUE!</v>
      </c>
      <c r="X517" s="19" t="str">
        <f t="shared" si="167"/>
        <v>CB113/14GS.8034</v>
      </c>
      <c r="Y517" s="19" t="str">
        <f t="shared" si="168"/>
        <v>GS.8034</v>
      </c>
      <c r="Z517" s="19" t="e">
        <v>#VALUE!</v>
      </c>
      <c r="AA517" s="19" t="e">
        <f t="shared" si="169"/>
        <v>#VALUE!</v>
      </c>
      <c r="AB517" s="22" t="e">
        <f t="shared" si="170"/>
        <v>#N/A</v>
      </c>
      <c r="AC517" s="23" t="e">
        <v>#VALUE!</v>
      </c>
      <c r="AD517" s="23" t="e">
        <f t="shared" si="171"/>
        <v>#VALUE!</v>
      </c>
      <c r="AE517" s="24" t="e">
        <f t="shared" si="172"/>
        <v>#N/A</v>
      </c>
      <c r="AF517" s="24" t="e">
        <v>#N/A</v>
      </c>
      <c r="AG517" s="24" t="e">
        <f t="shared" si="173"/>
        <v>#N/A</v>
      </c>
      <c r="AH517" s="24" t="e">
        <f t="shared" si="174"/>
        <v>#N/A</v>
      </c>
      <c r="AI517" s="25" t="e">
        <f t="shared" si="175"/>
        <v>#VALUE!</v>
      </c>
      <c r="AJ517" s="25" t="e">
        <f t="shared" si="176"/>
        <v>#VALUE!</v>
      </c>
      <c r="AK517" s="25" t="e">
        <f t="shared" si="177"/>
        <v>#VALUE!</v>
      </c>
      <c r="AL517" s="12">
        <v>20.10523255813953</v>
      </c>
      <c r="AM517" s="12">
        <v>0</v>
      </c>
      <c r="AN517" s="26">
        <v>3.2766000000000002</v>
      </c>
      <c r="AO517" s="125">
        <f t="shared" si="178"/>
        <v>4.6955562362413807E-2</v>
      </c>
      <c r="AP517" s="126"/>
      <c r="AQ517" s="16">
        <v>0</v>
      </c>
      <c r="AT517" s="28">
        <v>0</v>
      </c>
      <c r="AU517" s="28">
        <v>0</v>
      </c>
      <c r="AW517" s="44" t="e">
        <f t="shared" si="179"/>
        <v>#VALUE!</v>
      </c>
    </row>
    <row r="518" spans="1:49" s="28" customFormat="1" hidden="1" x14ac:dyDescent="0.2">
      <c r="A518" s="16">
        <f>ROW()</f>
        <v>518</v>
      </c>
      <c r="B518" s="16" t="s">
        <v>365</v>
      </c>
      <c r="C518" s="16">
        <v>0</v>
      </c>
      <c r="D518" s="122">
        <v>1.5120663568053552</v>
      </c>
      <c r="E518" s="123">
        <v>4.4538835006106302E-2</v>
      </c>
      <c r="F518" s="122">
        <f t="shared" si="160"/>
        <v>1.5566051918114614</v>
      </c>
      <c r="G518" s="122"/>
      <c r="H518" s="101" t="s">
        <v>4</v>
      </c>
      <c r="I518" s="16">
        <v>1</v>
      </c>
      <c r="J518" s="16" t="s">
        <v>170</v>
      </c>
      <c r="K518" s="124">
        <v>42734</v>
      </c>
      <c r="L518" s="16" t="s">
        <v>56</v>
      </c>
      <c r="M518" s="16" t="s">
        <v>171</v>
      </c>
      <c r="N518" s="16" t="s">
        <v>73</v>
      </c>
      <c r="O518" s="16" t="s">
        <v>65</v>
      </c>
      <c r="P518" s="19" t="str">
        <f t="shared" si="161"/>
        <v>CB1 13/14</v>
      </c>
      <c r="Q518" s="20">
        <f t="shared" si="162"/>
        <v>155.66051918114613</v>
      </c>
      <c r="R518" s="19">
        <v>122.6</v>
      </c>
      <c r="S518" s="19" t="e">
        <v>#N/A</v>
      </c>
      <c r="T518" s="19" t="e">
        <f t="shared" si="163"/>
        <v>#N/A</v>
      </c>
      <c r="U518" s="22" t="e">
        <f t="shared" si="164"/>
        <v>#N/A</v>
      </c>
      <c r="V518" s="22" t="str">
        <f t="shared" si="165"/>
        <v>NY</v>
      </c>
      <c r="W518" s="22" t="e">
        <f t="shared" si="166"/>
        <v>#VALUE!</v>
      </c>
      <c r="X518" s="19" t="str">
        <f t="shared" si="167"/>
        <v>CB113/14GS.8066</v>
      </c>
      <c r="Y518" s="19" t="str">
        <f t="shared" si="168"/>
        <v>GS.8066</v>
      </c>
      <c r="Z518" s="19" t="e">
        <v>#VALUE!</v>
      </c>
      <c r="AA518" s="19" t="e">
        <f t="shared" si="169"/>
        <v>#VALUE!</v>
      </c>
      <c r="AB518" s="22" t="e">
        <f t="shared" si="170"/>
        <v>#N/A</v>
      </c>
      <c r="AC518" s="23" t="e">
        <v>#VALUE!</v>
      </c>
      <c r="AD518" s="23" t="e">
        <f t="shared" si="171"/>
        <v>#VALUE!</v>
      </c>
      <c r="AE518" s="24" t="e">
        <f t="shared" si="172"/>
        <v>#N/A</v>
      </c>
      <c r="AF518" s="24" t="e">
        <v>#N/A</v>
      </c>
      <c r="AG518" s="24" t="e">
        <f t="shared" si="173"/>
        <v>#N/A</v>
      </c>
      <c r="AH518" s="24" t="e">
        <f t="shared" si="174"/>
        <v>#N/A</v>
      </c>
      <c r="AI518" s="25" t="e">
        <f t="shared" si="175"/>
        <v>#VALUE!</v>
      </c>
      <c r="AJ518" s="25" t="e">
        <f t="shared" si="176"/>
        <v>#VALUE!</v>
      </c>
      <c r="AK518" s="25" t="e">
        <f t="shared" si="177"/>
        <v>#VALUE!</v>
      </c>
      <c r="AL518" s="12">
        <v>18.801333333333332</v>
      </c>
      <c r="AM518" s="12">
        <v>0</v>
      </c>
      <c r="AN518" s="26">
        <v>3.2766000000000002</v>
      </c>
      <c r="AO518" s="125">
        <f t="shared" si="178"/>
        <v>4.3910319230426077E-2</v>
      </c>
      <c r="AP518" s="126"/>
      <c r="AQ518" s="16">
        <v>0</v>
      </c>
      <c r="AT518" s="28">
        <v>0</v>
      </c>
      <c r="AU518" s="28">
        <v>0</v>
      </c>
      <c r="AW518" s="44" t="e">
        <f t="shared" si="179"/>
        <v>#VALUE!</v>
      </c>
    </row>
    <row r="519" spans="1:49" s="28" customFormat="1" hidden="1" x14ac:dyDescent="0.2">
      <c r="A519" s="16">
        <f>ROW()</f>
        <v>519</v>
      </c>
      <c r="B519" s="16" t="s">
        <v>407</v>
      </c>
      <c r="C519" s="16">
        <v>366</v>
      </c>
      <c r="D519" s="122">
        <v>1.0809471505289805</v>
      </c>
      <c r="E519" s="123">
        <v>5.0481663037025316E-2</v>
      </c>
      <c r="F519" s="122">
        <f t="shared" si="160"/>
        <v>1.1314288135660058</v>
      </c>
      <c r="G519" s="122"/>
      <c r="H519" s="101" t="s">
        <v>4</v>
      </c>
      <c r="I519" s="16">
        <v>1</v>
      </c>
      <c r="J519" s="16" t="s">
        <v>225</v>
      </c>
      <c r="K519" s="124">
        <v>42733</v>
      </c>
      <c r="L519" s="16" t="s">
        <v>56</v>
      </c>
      <c r="M519" s="16" t="s">
        <v>171</v>
      </c>
      <c r="N519" s="16" t="s">
        <v>73</v>
      </c>
      <c r="O519" s="16" t="s">
        <v>65</v>
      </c>
      <c r="P519" s="19" t="str">
        <f t="shared" si="161"/>
        <v>CB1 13/14</v>
      </c>
      <c r="Q519" s="20">
        <f t="shared" si="162"/>
        <v>113.14288135660058</v>
      </c>
      <c r="R519" s="19">
        <v>122.6</v>
      </c>
      <c r="S519" s="19" t="e">
        <v>#N/A</v>
      </c>
      <c r="T519" s="19" t="e">
        <f t="shared" si="163"/>
        <v>#N/A</v>
      </c>
      <c r="U519" s="22" t="e">
        <f t="shared" si="164"/>
        <v>#N/A</v>
      </c>
      <c r="V519" s="22" t="str">
        <f t="shared" si="165"/>
        <v>NY</v>
      </c>
      <c r="W519" s="22" t="e">
        <f t="shared" si="166"/>
        <v>#VALUE!</v>
      </c>
      <c r="X519" s="19" t="str">
        <f t="shared" si="167"/>
        <v>CB113/14GS.8087</v>
      </c>
      <c r="Y519" s="19" t="str">
        <f t="shared" si="168"/>
        <v>GS.8087</v>
      </c>
      <c r="Z519" s="19" t="e">
        <v>#VALUE!</v>
      </c>
      <c r="AA519" s="19" t="e">
        <f t="shared" si="169"/>
        <v>#VALUE!</v>
      </c>
      <c r="AB519" s="22" t="e">
        <f t="shared" si="170"/>
        <v>#N/A</v>
      </c>
      <c r="AC519" s="23" t="e">
        <v>#VALUE!</v>
      </c>
      <c r="AD519" s="23" t="e">
        <f t="shared" si="171"/>
        <v>#VALUE!</v>
      </c>
      <c r="AE519" s="24" t="e">
        <f t="shared" si="172"/>
        <v>#N/A</v>
      </c>
      <c r="AF519" s="24" t="e">
        <v>#N/A</v>
      </c>
      <c r="AG519" s="24" t="e">
        <f t="shared" si="173"/>
        <v>#N/A</v>
      </c>
      <c r="AH519" s="24" t="e">
        <f t="shared" si="174"/>
        <v>#N/A</v>
      </c>
      <c r="AI519" s="25" t="e">
        <f t="shared" si="175"/>
        <v>#VALUE!</v>
      </c>
      <c r="AJ519" s="25" t="e">
        <f t="shared" si="176"/>
        <v>#VALUE!</v>
      </c>
      <c r="AK519" s="25" t="e">
        <f t="shared" si="177"/>
        <v>#VALUE!</v>
      </c>
      <c r="AL519" s="12">
        <v>21.310000000000002</v>
      </c>
      <c r="AM519" s="12">
        <v>0</v>
      </c>
      <c r="AN519" s="26">
        <v>3.2766000000000002</v>
      </c>
      <c r="AO519" s="125">
        <f t="shared" si="178"/>
        <v>4.9769284242272512E-2</v>
      </c>
      <c r="AP519" s="126"/>
      <c r="AQ519" s="16">
        <v>0</v>
      </c>
      <c r="AT519" s="28">
        <v>0</v>
      </c>
      <c r="AU519" s="28">
        <v>0</v>
      </c>
      <c r="AW519" s="44" t="e">
        <f t="shared" si="179"/>
        <v>#VALUE!</v>
      </c>
    </row>
    <row r="520" spans="1:49" s="28" customFormat="1" hidden="1" x14ac:dyDescent="0.2">
      <c r="A520" s="16">
        <f>ROW()</f>
        <v>520</v>
      </c>
      <c r="B520" s="16" t="s">
        <v>398</v>
      </c>
      <c r="C520" s="16">
        <v>0</v>
      </c>
      <c r="D520" s="122">
        <v>1.3219451278724925</v>
      </c>
      <c r="E520" s="123">
        <v>4.1074329460934166E-2</v>
      </c>
      <c r="F520" s="122">
        <f t="shared" si="160"/>
        <v>1.3630194573334267</v>
      </c>
      <c r="G520" s="122"/>
      <c r="H520" s="101" t="s">
        <v>4</v>
      </c>
      <c r="I520" s="16">
        <v>1</v>
      </c>
      <c r="J520" s="16" t="s">
        <v>170</v>
      </c>
      <c r="K520" s="124">
        <v>42748</v>
      </c>
      <c r="L520" s="16" t="s">
        <v>56</v>
      </c>
      <c r="M520" s="16" t="s">
        <v>171</v>
      </c>
      <c r="N520" s="16" t="s">
        <v>73</v>
      </c>
      <c r="O520" s="16" t="s">
        <v>65</v>
      </c>
      <c r="P520" s="19" t="str">
        <f t="shared" si="161"/>
        <v>CB1 13/14</v>
      </c>
      <c r="Q520" s="20">
        <f t="shared" si="162"/>
        <v>136.30194573334268</v>
      </c>
      <c r="R520" s="19">
        <v>122.6</v>
      </c>
      <c r="S520" s="19" t="e">
        <v>#N/A</v>
      </c>
      <c r="T520" s="19" t="e">
        <f t="shared" si="163"/>
        <v>#N/A</v>
      </c>
      <c r="U520" s="22" t="e">
        <f t="shared" si="164"/>
        <v>#N/A</v>
      </c>
      <c r="V520" s="22" t="str">
        <f t="shared" si="165"/>
        <v>NY</v>
      </c>
      <c r="W520" s="22" t="e">
        <f t="shared" si="166"/>
        <v>#VALUE!</v>
      </c>
      <c r="X520" s="19" t="str">
        <f t="shared" si="167"/>
        <v>CB113/14GS.8097</v>
      </c>
      <c r="Y520" s="19" t="str">
        <f t="shared" si="168"/>
        <v>GS.8097</v>
      </c>
      <c r="Z520" s="19" t="e">
        <v>#VALUE!</v>
      </c>
      <c r="AA520" s="19" t="e">
        <f t="shared" si="169"/>
        <v>#VALUE!</v>
      </c>
      <c r="AB520" s="22" t="e">
        <f t="shared" si="170"/>
        <v>#N/A</v>
      </c>
      <c r="AC520" s="23" t="e">
        <v>#VALUE!</v>
      </c>
      <c r="AD520" s="23" t="e">
        <f t="shared" si="171"/>
        <v>#VALUE!</v>
      </c>
      <c r="AE520" s="24" t="e">
        <f t="shared" si="172"/>
        <v>#N/A</v>
      </c>
      <c r="AF520" s="24" t="e">
        <v>#N/A</v>
      </c>
      <c r="AG520" s="24" t="e">
        <f t="shared" si="173"/>
        <v>#N/A</v>
      </c>
      <c r="AH520" s="24" t="e">
        <f t="shared" si="174"/>
        <v>#N/A</v>
      </c>
      <c r="AI520" s="25" t="e">
        <f t="shared" si="175"/>
        <v>#VALUE!</v>
      </c>
      <c r="AJ520" s="25" t="e">
        <f t="shared" si="176"/>
        <v>#VALUE!</v>
      </c>
      <c r="AK520" s="25" t="e">
        <f t="shared" si="177"/>
        <v>#VALUE!</v>
      </c>
      <c r="AL520" s="12">
        <v>17.338849557522121</v>
      </c>
      <c r="AM520" s="12">
        <v>0</v>
      </c>
      <c r="AN520" s="26">
        <v>3.2766000000000002</v>
      </c>
      <c r="AO520" s="125">
        <f t="shared" si="178"/>
        <v>4.0494703522398832E-2</v>
      </c>
      <c r="AP520" s="126"/>
      <c r="AQ520" s="16">
        <v>0</v>
      </c>
      <c r="AT520" s="28">
        <v>0</v>
      </c>
      <c r="AU520" s="28">
        <v>0</v>
      </c>
      <c r="AW520" s="44" t="e">
        <f t="shared" si="179"/>
        <v>#VALUE!</v>
      </c>
    </row>
    <row r="521" spans="1:49" s="28" customFormat="1" hidden="1" x14ac:dyDescent="0.2">
      <c r="A521" s="16">
        <f>ROW()</f>
        <v>521</v>
      </c>
      <c r="B521" s="16" t="s">
        <v>399</v>
      </c>
      <c r="C521" s="16">
        <v>19</v>
      </c>
      <c r="D521" s="122">
        <v>2.5673311624368624</v>
      </c>
      <c r="E521" s="123">
        <v>6.0241609152114232E-2</v>
      </c>
      <c r="F521" s="122">
        <f t="shared" si="160"/>
        <v>2.6275727715889765</v>
      </c>
      <c r="G521" s="122"/>
      <c r="H521" s="101" t="s">
        <v>4</v>
      </c>
      <c r="I521" s="16">
        <v>1</v>
      </c>
      <c r="J521" s="16" t="s">
        <v>192</v>
      </c>
      <c r="K521" s="124">
        <v>42810</v>
      </c>
      <c r="L521" s="16" t="s">
        <v>56</v>
      </c>
      <c r="M521" s="16" t="s">
        <v>171</v>
      </c>
      <c r="N521" s="16" t="s">
        <v>73</v>
      </c>
      <c r="O521" s="16" t="s">
        <v>65</v>
      </c>
      <c r="P521" s="19" t="str">
        <f t="shared" si="161"/>
        <v>CB1 13/14</v>
      </c>
      <c r="Q521" s="20">
        <f t="shared" si="162"/>
        <v>262.75727715889764</v>
      </c>
      <c r="R521" s="19">
        <v>122.6</v>
      </c>
      <c r="S521" s="19" t="e">
        <v>#N/A</v>
      </c>
      <c r="T521" s="19" t="e">
        <f t="shared" si="163"/>
        <v>#N/A</v>
      </c>
      <c r="U521" s="22" t="e">
        <f t="shared" si="164"/>
        <v>#N/A</v>
      </c>
      <c r="V521" s="22" t="str">
        <f t="shared" si="165"/>
        <v>NY</v>
      </c>
      <c r="W521" s="22" t="e">
        <f t="shared" si="166"/>
        <v>#VALUE!</v>
      </c>
      <c r="X521" s="19" t="str">
        <f t="shared" si="167"/>
        <v>CB113/14GS.8167</v>
      </c>
      <c r="Y521" s="19" t="str">
        <f t="shared" si="168"/>
        <v>GS.8167</v>
      </c>
      <c r="Z521" s="19" t="e">
        <v>#VALUE!</v>
      </c>
      <c r="AA521" s="19" t="e">
        <f t="shared" si="169"/>
        <v>#VALUE!</v>
      </c>
      <c r="AB521" s="22" t="e">
        <f t="shared" si="170"/>
        <v>#N/A</v>
      </c>
      <c r="AC521" s="23" t="e">
        <v>#VALUE!</v>
      </c>
      <c r="AD521" s="23" t="e">
        <f t="shared" si="171"/>
        <v>#VALUE!</v>
      </c>
      <c r="AE521" s="24" t="e">
        <f t="shared" si="172"/>
        <v>#N/A</v>
      </c>
      <c r="AF521" s="24" t="e">
        <v>#N/A</v>
      </c>
      <c r="AG521" s="24" t="e">
        <f t="shared" si="173"/>
        <v>#N/A</v>
      </c>
      <c r="AH521" s="24" t="e">
        <f t="shared" si="174"/>
        <v>#N/A</v>
      </c>
      <c r="AI521" s="25" t="e">
        <f t="shared" si="175"/>
        <v>#VALUE!</v>
      </c>
      <c r="AJ521" s="25" t="e">
        <f t="shared" si="176"/>
        <v>#VALUE!</v>
      </c>
      <c r="AK521" s="25" t="e">
        <f t="shared" si="177"/>
        <v>#VALUE!</v>
      </c>
      <c r="AL521" s="12">
        <v>25.430000000000007</v>
      </c>
      <c r="AM521" s="12">
        <v>0</v>
      </c>
      <c r="AN521" s="26">
        <v>3.2766000000000002</v>
      </c>
      <c r="AO521" s="125">
        <f t="shared" si="178"/>
        <v>5.93915015617546E-2</v>
      </c>
      <c r="AP521" s="126"/>
      <c r="AQ521" s="16">
        <v>0</v>
      </c>
      <c r="AT521" s="28">
        <v>0</v>
      </c>
      <c r="AU521" s="28">
        <v>0</v>
      </c>
      <c r="AW521" s="44" t="e">
        <f t="shared" si="179"/>
        <v>#VALUE!</v>
      </c>
    </row>
    <row r="522" spans="1:49" s="28" customFormat="1" hidden="1" x14ac:dyDescent="0.2">
      <c r="A522" s="16">
        <f>ROW()</f>
        <v>522</v>
      </c>
      <c r="B522" s="16" t="s">
        <v>400</v>
      </c>
      <c r="C522" s="16">
        <v>0</v>
      </c>
      <c r="D522" s="122">
        <v>1.5069110976716058</v>
      </c>
      <c r="E522" s="123">
        <v>5.6029779726915835E-2</v>
      </c>
      <c r="F522" s="122">
        <f t="shared" si="160"/>
        <v>1.5629408773985216</v>
      </c>
      <c r="G522" s="122"/>
      <c r="H522" s="101" t="s">
        <v>4</v>
      </c>
      <c r="I522" s="16">
        <v>1</v>
      </c>
      <c r="J522" s="16" t="s">
        <v>176</v>
      </c>
      <c r="K522" s="124">
        <v>42788</v>
      </c>
      <c r="L522" s="16" t="s">
        <v>56</v>
      </c>
      <c r="M522" s="16" t="s">
        <v>171</v>
      </c>
      <c r="N522" s="16" t="s">
        <v>73</v>
      </c>
      <c r="O522" s="16" t="s">
        <v>65</v>
      </c>
      <c r="P522" s="19" t="str">
        <f t="shared" si="161"/>
        <v>CB1 13/14</v>
      </c>
      <c r="Q522" s="20">
        <f t="shared" si="162"/>
        <v>156.29408773985216</v>
      </c>
      <c r="R522" s="19">
        <v>122.6</v>
      </c>
      <c r="S522" s="19" t="e">
        <v>#N/A</v>
      </c>
      <c r="T522" s="19" t="e">
        <f t="shared" si="163"/>
        <v>#N/A</v>
      </c>
      <c r="U522" s="22" t="e">
        <f t="shared" si="164"/>
        <v>#N/A</v>
      </c>
      <c r="V522" s="22" t="str">
        <f t="shared" si="165"/>
        <v>NY</v>
      </c>
      <c r="W522" s="22" t="e">
        <f t="shared" si="166"/>
        <v>#VALUE!</v>
      </c>
      <c r="X522" s="19" t="str">
        <f t="shared" si="167"/>
        <v>CB113/14GS.8206</v>
      </c>
      <c r="Y522" s="19" t="str">
        <f t="shared" si="168"/>
        <v>GS.8206</v>
      </c>
      <c r="Z522" s="19" t="e">
        <v>#VALUE!</v>
      </c>
      <c r="AA522" s="19" t="e">
        <f t="shared" si="169"/>
        <v>#VALUE!</v>
      </c>
      <c r="AB522" s="22" t="e">
        <f t="shared" si="170"/>
        <v>#N/A</v>
      </c>
      <c r="AC522" s="23" t="e">
        <v>#VALUE!</v>
      </c>
      <c r="AD522" s="23" t="e">
        <f t="shared" si="171"/>
        <v>#VALUE!</v>
      </c>
      <c r="AE522" s="24" t="e">
        <f t="shared" si="172"/>
        <v>#N/A</v>
      </c>
      <c r="AF522" s="24" t="e">
        <v>#N/A</v>
      </c>
      <c r="AG522" s="24" t="e">
        <f t="shared" si="173"/>
        <v>#N/A</v>
      </c>
      <c r="AH522" s="24" t="e">
        <f t="shared" si="174"/>
        <v>#N/A</v>
      </c>
      <c r="AI522" s="25" t="e">
        <f t="shared" si="175"/>
        <v>#VALUE!</v>
      </c>
      <c r="AJ522" s="25" t="e">
        <f t="shared" si="176"/>
        <v>#VALUE!</v>
      </c>
      <c r="AK522" s="25" t="e">
        <f t="shared" si="177"/>
        <v>#VALUE!</v>
      </c>
      <c r="AL522" s="12">
        <v>23.652045795417877</v>
      </c>
      <c r="AM522" s="12">
        <v>0</v>
      </c>
      <c r="AN522" s="26">
        <v>3.2766000000000002</v>
      </c>
      <c r="AO522" s="125">
        <f t="shared" si="178"/>
        <v>5.5239107935401141E-2</v>
      </c>
      <c r="AP522" s="126"/>
      <c r="AQ522" s="16">
        <v>0</v>
      </c>
      <c r="AT522" s="28">
        <v>0</v>
      </c>
      <c r="AU522" s="28">
        <v>0</v>
      </c>
      <c r="AW522" s="44" t="e">
        <f t="shared" si="179"/>
        <v>#VALUE!</v>
      </c>
    </row>
    <row r="523" spans="1:49" s="28" customFormat="1" hidden="1" x14ac:dyDescent="0.2">
      <c r="A523" s="16">
        <f>ROW()</f>
        <v>523</v>
      </c>
      <c r="B523" s="16" t="s">
        <v>369</v>
      </c>
      <c r="C523" s="16">
        <v>0</v>
      </c>
      <c r="D523" s="122">
        <v>1.0987704118905006</v>
      </c>
      <c r="E523" s="123">
        <v>5.0481663037025316E-2</v>
      </c>
      <c r="F523" s="122">
        <f t="shared" si="160"/>
        <v>1.1492520749275259</v>
      </c>
      <c r="G523" s="122"/>
      <c r="H523" s="101" t="s">
        <v>4</v>
      </c>
      <c r="I523" s="16">
        <v>1</v>
      </c>
      <c r="J523" s="16" t="s">
        <v>188</v>
      </c>
      <c r="K523" s="124">
        <v>42816</v>
      </c>
      <c r="L523" s="16" t="s">
        <v>56</v>
      </c>
      <c r="M523" s="16" t="s">
        <v>171</v>
      </c>
      <c r="N523" s="16" t="s">
        <v>73</v>
      </c>
      <c r="O523" s="16" t="s">
        <v>65</v>
      </c>
      <c r="P523" s="19" t="str">
        <f t="shared" si="161"/>
        <v>CB1 13/14</v>
      </c>
      <c r="Q523" s="20">
        <f t="shared" si="162"/>
        <v>114.92520749275259</v>
      </c>
      <c r="R523" s="19">
        <v>122.6</v>
      </c>
      <c r="S523" s="19" t="e">
        <v>#N/A</v>
      </c>
      <c r="T523" s="19" t="e">
        <f t="shared" si="163"/>
        <v>#N/A</v>
      </c>
      <c r="U523" s="22" t="e">
        <f t="shared" si="164"/>
        <v>#N/A</v>
      </c>
      <c r="V523" s="22" t="str">
        <f t="shared" si="165"/>
        <v>NY</v>
      </c>
      <c r="W523" s="22" t="e">
        <f t="shared" si="166"/>
        <v>#VALUE!</v>
      </c>
      <c r="X523" s="19" t="str">
        <f t="shared" si="167"/>
        <v>CB113/14GS.8335</v>
      </c>
      <c r="Y523" s="19" t="str">
        <f t="shared" si="168"/>
        <v>GS.8335</v>
      </c>
      <c r="Z523" s="19" t="e">
        <v>#VALUE!</v>
      </c>
      <c r="AA523" s="19" t="e">
        <f t="shared" si="169"/>
        <v>#VALUE!</v>
      </c>
      <c r="AB523" s="22" t="e">
        <f t="shared" si="170"/>
        <v>#N/A</v>
      </c>
      <c r="AC523" s="23" t="e">
        <v>#VALUE!</v>
      </c>
      <c r="AD523" s="23" t="e">
        <f t="shared" si="171"/>
        <v>#VALUE!</v>
      </c>
      <c r="AE523" s="24" t="e">
        <f t="shared" si="172"/>
        <v>#N/A</v>
      </c>
      <c r="AF523" s="24" t="e">
        <v>#N/A</v>
      </c>
      <c r="AG523" s="24" t="e">
        <f t="shared" si="173"/>
        <v>#N/A</v>
      </c>
      <c r="AH523" s="24" t="e">
        <f t="shared" si="174"/>
        <v>#N/A</v>
      </c>
      <c r="AI523" s="25" t="e">
        <f t="shared" si="175"/>
        <v>#VALUE!</v>
      </c>
      <c r="AJ523" s="25" t="e">
        <f t="shared" si="176"/>
        <v>#VALUE!</v>
      </c>
      <c r="AK523" s="25" t="e">
        <f t="shared" si="177"/>
        <v>#VALUE!</v>
      </c>
      <c r="AL523" s="12">
        <v>21.310000000000002</v>
      </c>
      <c r="AM523" s="12">
        <v>0</v>
      </c>
      <c r="AN523" s="26">
        <v>3.2766000000000002</v>
      </c>
      <c r="AO523" s="125">
        <f t="shared" si="178"/>
        <v>4.9769284242272512E-2</v>
      </c>
      <c r="AP523" s="126"/>
      <c r="AQ523" s="16">
        <v>0</v>
      </c>
      <c r="AT523" s="28">
        <v>0</v>
      </c>
      <c r="AU523" s="28">
        <v>0</v>
      </c>
      <c r="AW523" s="44" t="e">
        <f t="shared" si="179"/>
        <v>#VALUE!</v>
      </c>
    </row>
    <row r="524" spans="1:49" s="28" customFormat="1" hidden="1" x14ac:dyDescent="0.2">
      <c r="A524" s="16">
        <f>ROW()</f>
        <v>524</v>
      </c>
      <c r="B524" s="16" t="s">
        <v>223</v>
      </c>
      <c r="C524" s="16">
        <v>13</v>
      </c>
      <c r="D524" s="122">
        <v>1.328968586330121</v>
      </c>
      <c r="E524" s="123">
        <v>6.2067629644113005E-2</v>
      </c>
      <c r="F524" s="122">
        <f t="shared" si="160"/>
        <v>1.391036215974234</v>
      </c>
      <c r="G524" s="122"/>
      <c r="H524" s="101" t="s">
        <v>4</v>
      </c>
      <c r="I524" s="16">
        <v>1</v>
      </c>
      <c r="J524" s="16" t="s">
        <v>192</v>
      </c>
      <c r="K524" s="124">
        <v>42893</v>
      </c>
      <c r="L524" s="16" t="s">
        <v>56</v>
      </c>
      <c r="M524" s="16" t="s">
        <v>171</v>
      </c>
      <c r="N524" s="16" t="s">
        <v>73</v>
      </c>
      <c r="O524" s="16" t="s">
        <v>65</v>
      </c>
      <c r="P524" s="19" t="str">
        <f t="shared" si="161"/>
        <v>CB1 13/14</v>
      </c>
      <c r="Q524" s="20">
        <f t="shared" si="162"/>
        <v>139.1036215974234</v>
      </c>
      <c r="R524" s="19">
        <v>122.6</v>
      </c>
      <c r="S524" s="19" t="e">
        <v>#N/A</v>
      </c>
      <c r="T524" s="19" t="e">
        <f t="shared" si="163"/>
        <v>#N/A</v>
      </c>
      <c r="U524" s="22" t="e">
        <f t="shared" si="164"/>
        <v>#N/A</v>
      </c>
      <c r="V524" s="22" t="str">
        <f t="shared" si="165"/>
        <v>NY</v>
      </c>
      <c r="W524" s="22" t="e">
        <f t="shared" si="166"/>
        <v>#VALUE!</v>
      </c>
      <c r="X524" s="19" t="str">
        <f t="shared" si="167"/>
        <v>CB113/14GS.8349</v>
      </c>
      <c r="Y524" s="19" t="str">
        <f t="shared" si="168"/>
        <v>GS.8349</v>
      </c>
      <c r="Z524" s="19" t="e">
        <v>#VALUE!</v>
      </c>
      <c r="AA524" s="19" t="e">
        <f t="shared" si="169"/>
        <v>#VALUE!</v>
      </c>
      <c r="AB524" s="22" t="e">
        <f t="shared" si="170"/>
        <v>#N/A</v>
      </c>
      <c r="AC524" s="23" t="e">
        <v>#VALUE!</v>
      </c>
      <c r="AD524" s="23" t="e">
        <f t="shared" si="171"/>
        <v>#VALUE!</v>
      </c>
      <c r="AE524" s="24" t="e">
        <f t="shared" si="172"/>
        <v>#N/A</v>
      </c>
      <c r="AF524" s="24" t="e">
        <v>#N/A</v>
      </c>
      <c r="AG524" s="24" t="e">
        <f t="shared" si="173"/>
        <v>#N/A</v>
      </c>
      <c r="AH524" s="24" t="e">
        <f t="shared" si="174"/>
        <v>#N/A</v>
      </c>
      <c r="AI524" s="25" t="e">
        <f t="shared" si="175"/>
        <v>#VALUE!</v>
      </c>
      <c r="AJ524" s="25" t="e">
        <f t="shared" si="176"/>
        <v>#VALUE!</v>
      </c>
      <c r="AK524" s="25" t="e">
        <f t="shared" si="177"/>
        <v>#VALUE!</v>
      </c>
      <c r="AL524" s="12">
        <v>26.200824381438363</v>
      </c>
      <c r="AM524" s="12">
        <v>0</v>
      </c>
      <c r="AN524" s="26">
        <v>3.2766000000000002</v>
      </c>
      <c r="AO524" s="125">
        <f t="shared" si="178"/>
        <v>6.1191753919365044E-2</v>
      </c>
      <c r="AP524" s="126"/>
      <c r="AQ524" s="16">
        <v>0</v>
      </c>
      <c r="AT524" s="28">
        <v>0</v>
      </c>
      <c r="AU524" s="28">
        <v>0</v>
      </c>
      <c r="AW524" s="44" t="e">
        <f t="shared" si="179"/>
        <v>#VALUE!</v>
      </c>
    </row>
    <row r="525" spans="1:49" s="28" customFormat="1" hidden="1" x14ac:dyDescent="0.2">
      <c r="A525" s="16">
        <f>ROW()</f>
        <v>525</v>
      </c>
      <c r="B525" s="16" t="s">
        <v>441</v>
      </c>
      <c r="C525" s="16">
        <f>1555+1500</f>
        <v>3055</v>
      </c>
      <c r="D525" s="122">
        <v>1.2345990827838105</v>
      </c>
      <c r="E525" s="123">
        <v>5.007208992768488E-2</v>
      </c>
      <c r="F525" s="122">
        <f t="shared" si="160"/>
        <v>1.2846711727114954</v>
      </c>
      <c r="G525" s="122"/>
      <c r="H525" s="101" t="s">
        <v>4</v>
      </c>
      <c r="I525" s="16">
        <v>1</v>
      </c>
      <c r="J525" s="16" t="s">
        <v>170</v>
      </c>
      <c r="K525" s="124">
        <v>42829</v>
      </c>
      <c r="L525" s="16" t="s">
        <v>64</v>
      </c>
      <c r="M525" s="16" t="s">
        <v>61</v>
      </c>
      <c r="N525" s="16" t="s">
        <v>73</v>
      </c>
      <c r="O525" s="16" t="s">
        <v>65</v>
      </c>
      <c r="P525" s="19" t="str">
        <f t="shared" si="161"/>
        <v>CB1 13/14</v>
      </c>
      <c r="Q525" s="20">
        <f t="shared" si="162"/>
        <v>128.46711727114953</v>
      </c>
      <c r="R525" s="19">
        <v>122.6</v>
      </c>
      <c r="S525" s="19">
        <v>-22</v>
      </c>
      <c r="T525" s="19">
        <f t="shared" si="163"/>
        <v>100.6</v>
      </c>
      <c r="U525" s="22" t="e">
        <f t="shared" si="164"/>
        <v>#VALUE!</v>
      </c>
      <c r="V525" s="22" t="str">
        <f t="shared" si="165"/>
        <v>NY</v>
      </c>
      <c r="W525" s="128" t="e">
        <f t="shared" si="166"/>
        <v>#VALUE!</v>
      </c>
      <c r="X525" s="19" t="str">
        <f t="shared" si="167"/>
        <v>CB113/14GS.8396</v>
      </c>
      <c r="Y525" s="19" t="str">
        <f t="shared" si="168"/>
        <v>GS.8396</v>
      </c>
      <c r="Z525" s="19" t="e">
        <v>#VALUE!</v>
      </c>
      <c r="AA525" s="19" t="e">
        <f t="shared" si="169"/>
        <v>#VALUE!</v>
      </c>
      <c r="AB525" s="22" t="e">
        <f t="shared" si="170"/>
        <v>#VALUE!</v>
      </c>
      <c r="AC525" s="23" t="e">
        <v>#VALUE!</v>
      </c>
      <c r="AD525" s="23" t="e">
        <f t="shared" si="171"/>
        <v>#VALUE!</v>
      </c>
      <c r="AE525" s="127" t="e">
        <f t="shared" si="172"/>
        <v>#VALUE!</v>
      </c>
      <c r="AF525" s="24">
        <v>102.35</v>
      </c>
      <c r="AG525" s="24" t="e">
        <f t="shared" si="173"/>
        <v>#VALUE!</v>
      </c>
      <c r="AH525" s="24" t="e">
        <f t="shared" si="174"/>
        <v>#VALUE!</v>
      </c>
      <c r="AI525" s="25" t="e">
        <f t="shared" si="175"/>
        <v>#VALUE!</v>
      </c>
      <c r="AJ525" s="25" t="e">
        <f t="shared" si="176"/>
        <v>#VALUE!</v>
      </c>
      <c r="AK525" s="25" t="e">
        <f t="shared" si="177"/>
        <v>#VALUE!</v>
      </c>
      <c r="AL525" s="12">
        <v>21.137105478802415</v>
      </c>
      <c r="AM525" s="12">
        <v>0</v>
      </c>
      <c r="AN525" s="26">
        <v>3.2766000000000002</v>
      </c>
      <c r="AO525" s="125">
        <f t="shared" si="178"/>
        <v>4.9365490879090222E-2</v>
      </c>
      <c r="AP525" s="126"/>
      <c r="AQ525" s="16">
        <v>0</v>
      </c>
      <c r="AT525" s="28">
        <v>0</v>
      </c>
      <c r="AU525" s="28">
        <v>0</v>
      </c>
      <c r="AW525" s="44" t="e">
        <f t="shared" si="179"/>
        <v>#VALUE!</v>
      </c>
    </row>
    <row r="526" spans="1:49" s="28" customFormat="1" hidden="1" x14ac:dyDescent="0.2">
      <c r="A526" s="16">
        <f>ROW()</f>
        <v>526</v>
      </c>
      <c r="B526" s="16" t="s">
        <v>370</v>
      </c>
      <c r="C526" s="16">
        <v>2392</v>
      </c>
      <c r="D526" s="122">
        <v>1.1199135692804592</v>
      </c>
      <c r="E526" s="123">
        <v>4.5341108893883812E-2</v>
      </c>
      <c r="F526" s="122">
        <f t="shared" si="160"/>
        <v>1.1652546781743429</v>
      </c>
      <c r="G526" s="122"/>
      <c r="H526" s="101" t="s">
        <v>4</v>
      </c>
      <c r="I526" s="16">
        <v>1</v>
      </c>
      <c r="J526" s="16" t="s">
        <v>170</v>
      </c>
      <c r="K526" s="124">
        <v>42842</v>
      </c>
      <c r="L526" s="16" t="s">
        <v>56</v>
      </c>
      <c r="M526" s="16" t="s">
        <v>171</v>
      </c>
      <c r="N526" s="16" t="s">
        <v>73</v>
      </c>
      <c r="O526" s="16" t="s">
        <v>65</v>
      </c>
      <c r="P526" s="19" t="str">
        <f t="shared" si="161"/>
        <v>CB1 13/14</v>
      </c>
      <c r="Q526" s="20">
        <f t="shared" si="162"/>
        <v>116.52546781743429</v>
      </c>
      <c r="R526" s="19">
        <v>122.6</v>
      </c>
      <c r="S526" s="19" t="e">
        <v>#N/A</v>
      </c>
      <c r="T526" s="19" t="e">
        <f t="shared" si="163"/>
        <v>#N/A</v>
      </c>
      <c r="U526" s="22" t="e">
        <f t="shared" si="164"/>
        <v>#N/A</v>
      </c>
      <c r="V526" s="22" t="str">
        <f t="shared" si="165"/>
        <v>NY</v>
      </c>
      <c r="W526" s="22" t="e">
        <f t="shared" si="166"/>
        <v>#VALUE!</v>
      </c>
      <c r="X526" s="19" t="str">
        <f t="shared" si="167"/>
        <v>CB113/14GS.8433</v>
      </c>
      <c r="Y526" s="19" t="str">
        <f t="shared" si="168"/>
        <v>GS.8433</v>
      </c>
      <c r="Z526" s="19" t="e">
        <v>#VALUE!</v>
      </c>
      <c r="AA526" s="19" t="e">
        <f t="shared" si="169"/>
        <v>#VALUE!</v>
      </c>
      <c r="AB526" s="22" t="e">
        <f t="shared" si="170"/>
        <v>#N/A</v>
      </c>
      <c r="AC526" s="23" t="e">
        <v>#VALUE!</v>
      </c>
      <c r="AD526" s="23" t="e">
        <f t="shared" si="171"/>
        <v>#VALUE!</v>
      </c>
      <c r="AE526" s="24" t="e">
        <f t="shared" si="172"/>
        <v>#N/A</v>
      </c>
      <c r="AF526" s="24" t="e">
        <v>#N/A</v>
      </c>
      <c r="AG526" s="24" t="e">
        <f t="shared" si="173"/>
        <v>#N/A</v>
      </c>
      <c r="AH526" s="24" t="e">
        <f t="shared" si="174"/>
        <v>#N/A</v>
      </c>
      <c r="AI526" s="25" t="e">
        <f t="shared" si="175"/>
        <v>#VALUE!</v>
      </c>
      <c r="AJ526" s="25" t="e">
        <f t="shared" si="176"/>
        <v>#VALUE!</v>
      </c>
      <c r="AK526" s="25" t="e">
        <f t="shared" si="177"/>
        <v>#VALUE!</v>
      </c>
      <c r="AL526" s="12">
        <v>19.139999999999997</v>
      </c>
      <c r="AM526" s="12">
        <v>0</v>
      </c>
      <c r="AN526" s="26">
        <v>3.2766000000000002</v>
      </c>
      <c r="AO526" s="125">
        <f t="shared" si="178"/>
        <v>4.4701271722059843E-2</v>
      </c>
      <c r="AP526" s="126"/>
      <c r="AQ526" s="16">
        <v>0</v>
      </c>
      <c r="AT526" s="28">
        <v>0</v>
      </c>
      <c r="AU526" s="28">
        <v>0</v>
      </c>
      <c r="AW526" s="44" t="e">
        <f t="shared" si="179"/>
        <v>#VALUE!</v>
      </c>
    </row>
    <row r="527" spans="1:49" s="28" customFormat="1" hidden="1" x14ac:dyDescent="0.2">
      <c r="A527" s="16">
        <f>ROW()</f>
        <v>527</v>
      </c>
      <c r="B527" s="16" t="s">
        <v>372</v>
      </c>
      <c r="C527" s="16">
        <v>136</v>
      </c>
      <c r="D527" s="122">
        <v>1.1484675047132751</v>
      </c>
      <c r="E527" s="123">
        <v>4.5453265270225182E-2</v>
      </c>
      <c r="F527" s="122">
        <f t="shared" si="160"/>
        <v>1.1939207699835002</v>
      </c>
      <c r="G527" s="122"/>
      <c r="H527" s="101" t="s">
        <v>4</v>
      </c>
      <c r="I527" s="16">
        <v>1</v>
      </c>
      <c r="J527" s="16" t="s">
        <v>170</v>
      </c>
      <c r="K527" s="124">
        <v>42842</v>
      </c>
      <c r="L527" s="16" t="s">
        <v>56</v>
      </c>
      <c r="M527" s="16" t="s">
        <v>171</v>
      </c>
      <c r="N527" s="16" t="s">
        <v>73</v>
      </c>
      <c r="O527" s="16" t="s">
        <v>65</v>
      </c>
      <c r="P527" s="19" t="str">
        <f t="shared" si="161"/>
        <v>CB1 13/14</v>
      </c>
      <c r="Q527" s="20">
        <f t="shared" si="162"/>
        <v>119.39207699835002</v>
      </c>
      <c r="R527" s="19">
        <v>122.6</v>
      </c>
      <c r="S527" s="19" t="e">
        <v>#N/A</v>
      </c>
      <c r="T527" s="19" t="e">
        <f t="shared" si="163"/>
        <v>#N/A</v>
      </c>
      <c r="U527" s="22" t="e">
        <f t="shared" si="164"/>
        <v>#N/A</v>
      </c>
      <c r="V527" s="22" t="str">
        <f t="shared" si="165"/>
        <v>NY</v>
      </c>
      <c r="W527" s="22" t="e">
        <f t="shared" si="166"/>
        <v>#VALUE!</v>
      </c>
      <c r="X527" s="19" t="str">
        <f t="shared" si="167"/>
        <v>CB113/14GS.8456</v>
      </c>
      <c r="Y527" s="19" t="str">
        <f t="shared" si="168"/>
        <v>GS.8456</v>
      </c>
      <c r="Z527" s="19" t="e">
        <v>#VALUE!</v>
      </c>
      <c r="AA527" s="19" t="e">
        <f t="shared" si="169"/>
        <v>#VALUE!</v>
      </c>
      <c r="AB527" s="22" t="e">
        <f t="shared" si="170"/>
        <v>#N/A</v>
      </c>
      <c r="AC527" s="23" t="e">
        <v>#VALUE!</v>
      </c>
      <c r="AD527" s="23" t="e">
        <f t="shared" si="171"/>
        <v>#VALUE!</v>
      </c>
      <c r="AE527" s="24" t="e">
        <f t="shared" si="172"/>
        <v>#N/A</v>
      </c>
      <c r="AF527" s="24" t="e">
        <v>#N/A</v>
      </c>
      <c r="AG527" s="24" t="e">
        <f t="shared" si="173"/>
        <v>#N/A</v>
      </c>
      <c r="AH527" s="24" t="e">
        <f t="shared" si="174"/>
        <v>#N/A</v>
      </c>
      <c r="AI527" s="25" t="e">
        <f t="shared" si="175"/>
        <v>#VALUE!</v>
      </c>
      <c r="AJ527" s="25" t="e">
        <f t="shared" si="176"/>
        <v>#VALUE!</v>
      </c>
      <c r="AK527" s="25" t="e">
        <f t="shared" si="177"/>
        <v>#VALUE!</v>
      </c>
      <c r="AL527" s="12">
        <v>19.187344961240306</v>
      </c>
      <c r="AM527" s="12">
        <v>0</v>
      </c>
      <c r="AN527" s="26">
        <v>3.2766000000000002</v>
      </c>
      <c r="AO527" s="125">
        <f t="shared" si="178"/>
        <v>4.4811845388573628E-2</v>
      </c>
      <c r="AP527" s="126"/>
      <c r="AQ527" s="16">
        <v>0</v>
      </c>
      <c r="AT527" s="28">
        <v>0</v>
      </c>
      <c r="AU527" s="28">
        <v>0</v>
      </c>
      <c r="AW527" s="44" t="e">
        <f t="shared" si="179"/>
        <v>#VALUE!</v>
      </c>
    </row>
    <row r="528" spans="1:49" s="28" customFormat="1" hidden="1" x14ac:dyDescent="0.2">
      <c r="A528" s="16">
        <f>ROW()</f>
        <v>528</v>
      </c>
      <c r="B528" s="16" t="s">
        <v>442</v>
      </c>
      <c r="C528" s="16">
        <v>500</v>
      </c>
      <c r="D528" s="122">
        <v>1.6033099857389204</v>
      </c>
      <c r="E528" s="123">
        <v>3.9013121263339418E-2</v>
      </c>
      <c r="F528" s="122">
        <f t="shared" si="160"/>
        <v>1.6423231070022597</v>
      </c>
      <c r="G528" s="122"/>
      <c r="H528" s="101" t="s">
        <v>4</v>
      </c>
      <c r="I528" s="16">
        <v>1</v>
      </c>
      <c r="J528" s="16" t="s">
        <v>188</v>
      </c>
      <c r="K528" s="124">
        <v>41996</v>
      </c>
      <c r="L528" s="16" t="s">
        <v>69</v>
      </c>
      <c r="M528" s="16" t="s">
        <v>61</v>
      </c>
      <c r="N528" s="16" t="s">
        <v>73</v>
      </c>
      <c r="O528" s="16" t="s">
        <v>66</v>
      </c>
      <c r="P528" s="19" t="str">
        <f t="shared" si="161"/>
        <v>CB1 Moka</v>
      </c>
      <c r="Q528" s="20">
        <f t="shared" si="162"/>
        <v>164.23231070022598</v>
      </c>
      <c r="R528" s="19">
        <v>122.6</v>
      </c>
      <c r="S528" s="19">
        <v>-18</v>
      </c>
      <c r="T528" s="19">
        <f t="shared" si="163"/>
        <v>104.6</v>
      </c>
      <c r="U528" s="22" t="e">
        <f t="shared" si="164"/>
        <v>#VALUE!</v>
      </c>
      <c r="V528" s="22" t="str">
        <f t="shared" si="165"/>
        <v>NY</v>
      </c>
      <c r="W528" s="22" t="e">
        <f t="shared" si="166"/>
        <v>#VALUE!</v>
      </c>
      <c r="X528" s="19" t="str">
        <f t="shared" si="167"/>
        <v>CB1MokaGS.6105</v>
      </c>
      <c r="Y528" s="19" t="str">
        <f t="shared" si="168"/>
        <v>GS.6105</v>
      </c>
      <c r="Z528" s="19" t="e">
        <v>#VALUE!</v>
      </c>
      <c r="AA528" s="19" t="e">
        <f t="shared" si="169"/>
        <v>#VALUE!</v>
      </c>
      <c r="AB528" s="22" t="e">
        <f t="shared" si="170"/>
        <v>#VALUE!</v>
      </c>
      <c r="AC528" s="23" t="e">
        <v>#VALUE!</v>
      </c>
      <c r="AD528" s="23" t="e">
        <f t="shared" si="171"/>
        <v>#VALUE!</v>
      </c>
      <c r="AE528" s="24" t="e">
        <f t="shared" si="172"/>
        <v>#VALUE!</v>
      </c>
      <c r="AF528" s="24">
        <v>106.35</v>
      </c>
      <c r="AG528" s="24" t="e">
        <f t="shared" si="173"/>
        <v>#VALUE!</v>
      </c>
      <c r="AH528" s="24" t="e">
        <f t="shared" si="174"/>
        <v>#VALUE!</v>
      </c>
      <c r="AI528" s="25" t="e">
        <f t="shared" si="175"/>
        <v>#VALUE!</v>
      </c>
      <c r="AJ528" s="25" t="e">
        <f t="shared" si="176"/>
        <v>#VALUE!</v>
      </c>
      <c r="AK528" s="25" t="e">
        <f t="shared" si="177"/>
        <v>#VALUE!</v>
      </c>
      <c r="AL528" s="12">
        <v>16.468744571905297</v>
      </c>
      <c r="AM528" s="12">
        <v>0</v>
      </c>
      <c r="AN528" s="26">
        <v>3.2766000000000002</v>
      </c>
      <c r="AO528" s="125">
        <f t="shared" si="178"/>
        <v>3.8462582342211983E-2</v>
      </c>
      <c r="AP528" s="126"/>
      <c r="AQ528" s="16">
        <v>-500</v>
      </c>
      <c r="AT528" s="28">
        <v>0</v>
      </c>
      <c r="AU528" s="28">
        <v>0</v>
      </c>
      <c r="AW528" s="44" t="e">
        <f t="shared" si="179"/>
        <v>#VALUE!</v>
      </c>
    </row>
    <row r="529" spans="1:49" s="28" customFormat="1" hidden="1" x14ac:dyDescent="0.2">
      <c r="A529" s="16">
        <f>ROW()</f>
        <v>529</v>
      </c>
      <c r="B529" s="16" t="s">
        <v>443</v>
      </c>
      <c r="C529" s="16">
        <v>0</v>
      </c>
      <c r="D529" s="122">
        <v>1.0066613604619654</v>
      </c>
      <c r="E529" s="123">
        <v>4.4728691226513684E-2</v>
      </c>
      <c r="F529" s="122">
        <f t="shared" si="160"/>
        <v>1.0513900516884791</v>
      </c>
      <c r="G529" s="122"/>
      <c r="H529" s="101" t="s">
        <v>4</v>
      </c>
      <c r="I529" s="16">
        <v>1</v>
      </c>
      <c r="J529" s="16" t="s">
        <v>170</v>
      </c>
      <c r="K529" s="124">
        <v>42341</v>
      </c>
      <c r="L529" s="16" t="s">
        <v>64</v>
      </c>
      <c r="M529" s="16" t="s">
        <v>61</v>
      </c>
      <c r="N529" s="16" t="s">
        <v>73</v>
      </c>
      <c r="O529" s="16" t="s">
        <v>66</v>
      </c>
      <c r="P529" s="19" t="str">
        <f t="shared" si="161"/>
        <v>CB1 Moka</v>
      </c>
      <c r="Q529" s="20">
        <f t="shared" si="162"/>
        <v>105.13900516884792</v>
      </c>
      <c r="R529" s="19">
        <v>122.6</v>
      </c>
      <c r="S529" s="19">
        <v>-18</v>
      </c>
      <c r="T529" s="19">
        <f t="shared" si="163"/>
        <v>104.6</v>
      </c>
      <c r="U529" s="22" t="e">
        <f t="shared" si="164"/>
        <v>#VALUE!</v>
      </c>
      <c r="V529" s="22" t="str">
        <f t="shared" si="165"/>
        <v>NY</v>
      </c>
      <c r="W529" s="22" t="e">
        <f t="shared" si="166"/>
        <v>#VALUE!</v>
      </c>
      <c r="X529" s="19" t="str">
        <f t="shared" si="167"/>
        <v>CB1MokaGS.6877</v>
      </c>
      <c r="Y529" s="19" t="str">
        <f t="shared" si="168"/>
        <v>GS.6877</v>
      </c>
      <c r="Z529" s="19" t="e">
        <v>#VALUE!</v>
      </c>
      <c r="AA529" s="19" t="e">
        <f t="shared" si="169"/>
        <v>#VALUE!</v>
      </c>
      <c r="AB529" s="22" t="e">
        <f t="shared" si="170"/>
        <v>#VALUE!</v>
      </c>
      <c r="AC529" s="23" t="e">
        <v>#VALUE!</v>
      </c>
      <c r="AD529" s="23" t="e">
        <f t="shared" si="171"/>
        <v>#VALUE!</v>
      </c>
      <c r="AE529" s="24" t="e">
        <f t="shared" si="172"/>
        <v>#VALUE!</v>
      </c>
      <c r="AF529" s="24">
        <v>106.35</v>
      </c>
      <c r="AG529" s="24" t="e">
        <f t="shared" si="173"/>
        <v>#VALUE!</v>
      </c>
      <c r="AH529" s="24" t="e">
        <f t="shared" si="174"/>
        <v>#VALUE!</v>
      </c>
      <c r="AI529" s="25" t="e">
        <f t="shared" si="175"/>
        <v>#VALUE!</v>
      </c>
      <c r="AJ529" s="25" t="e">
        <f t="shared" si="176"/>
        <v>#VALUE!</v>
      </c>
      <c r="AK529" s="25" t="e">
        <f t="shared" si="177"/>
        <v>#VALUE!</v>
      </c>
      <c r="AL529" s="12">
        <v>18.881477999999998</v>
      </c>
      <c r="AM529" s="12">
        <v>0</v>
      </c>
      <c r="AN529" s="26">
        <v>3.2766000000000002</v>
      </c>
      <c r="AO529" s="125">
        <f t="shared" si="178"/>
        <v>4.4097496269179491E-2</v>
      </c>
      <c r="AP529" s="126"/>
      <c r="AQ529" s="16">
        <v>0</v>
      </c>
      <c r="AT529" s="28">
        <v>0</v>
      </c>
      <c r="AU529" s="28">
        <v>0</v>
      </c>
      <c r="AW529" s="44" t="e">
        <f t="shared" si="179"/>
        <v>#VALUE!</v>
      </c>
    </row>
    <row r="530" spans="1:49" s="28" customFormat="1" hidden="1" x14ac:dyDescent="0.2">
      <c r="A530" s="16">
        <f>ROW()</f>
        <v>530</v>
      </c>
      <c r="B530" s="16" t="s">
        <v>444</v>
      </c>
      <c r="C530" s="16">
        <v>463</v>
      </c>
      <c r="D530" s="122">
        <v>1.0960962807696424</v>
      </c>
      <c r="E530" s="123">
        <v>5.6929414969594513E-2</v>
      </c>
      <c r="F530" s="122">
        <f t="shared" si="160"/>
        <v>1.1530256957392369</v>
      </c>
      <c r="G530" s="122"/>
      <c r="H530" s="101" t="s">
        <v>4</v>
      </c>
      <c r="I530" s="16">
        <v>1</v>
      </c>
      <c r="J530" s="16" t="s">
        <v>176</v>
      </c>
      <c r="K530" s="124">
        <v>42369</v>
      </c>
      <c r="L530" s="16" t="s">
        <v>64</v>
      </c>
      <c r="M530" s="16" t="s">
        <v>61</v>
      </c>
      <c r="N530" s="16" t="s">
        <v>73</v>
      </c>
      <c r="O530" s="16" t="s">
        <v>66</v>
      </c>
      <c r="P530" s="19" t="str">
        <f t="shared" si="161"/>
        <v>CB1 Moka</v>
      </c>
      <c r="Q530" s="20">
        <f t="shared" si="162"/>
        <v>115.30256957392369</v>
      </c>
      <c r="R530" s="19">
        <v>122.6</v>
      </c>
      <c r="S530" s="19">
        <v>-18</v>
      </c>
      <c r="T530" s="19">
        <f t="shared" si="163"/>
        <v>104.6</v>
      </c>
      <c r="U530" s="22" t="e">
        <f t="shared" si="164"/>
        <v>#VALUE!</v>
      </c>
      <c r="V530" s="22" t="str">
        <f t="shared" si="165"/>
        <v>NY</v>
      </c>
      <c r="W530" s="22" t="e">
        <f t="shared" si="166"/>
        <v>#VALUE!</v>
      </c>
      <c r="X530" s="19" t="str">
        <f t="shared" si="167"/>
        <v>CB1MokaGS.7049</v>
      </c>
      <c r="Y530" s="19" t="str">
        <f t="shared" si="168"/>
        <v>GS.7049</v>
      </c>
      <c r="Z530" s="19" t="e">
        <v>#VALUE!</v>
      </c>
      <c r="AA530" s="19" t="e">
        <f t="shared" si="169"/>
        <v>#VALUE!</v>
      </c>
      <c r="AB530" s="22" t="e">
        <f t="shared" si="170"/>
        <v>#VALUE!</v>
      </c>
      <c r="AC530" s="23" t="e">
        <v>#VALUE!</v>
      </c>
      <c r="AD530" s="23" t="e">
        <f t="shared" si="171"/>
        <v>#VALUE!</v>
      </c>
      <c r="AE530" s="24" t="e">
        <f t="shared" si="172"/>
        <v>#VALUE!</v>
      </c>
      <c r="AF530" s="24">
        <v>106.35</v>
      </c>
      <c r="AG530" s="24" t="e">
        <f t="shared" si="173"/>
        <v>#VALUE!</v>
      </c>
      <c r="AH530" s="24" t="e">
        <f t="shared" si="174"/>
        <v>#VALUE!</v>
      </c>
      <c r="AI530" s="25" t="e">
        <f t="shared" si="175"/>
        <v>#VALUE!</v>
      </c>
      <c r="AJ530" s="25" t="e">
        <f t="shared" si="176"/>
        <v>#VALUE!</v>
      </c>
      <c r="AK530" s="25" t="e">
        <f t="shared" si="177"/>
        <v>#VALUE!</v>
      </c>
      <c r="AL530" s="12">
        <v>24.031811949465169</v>
      </c>
      <c r="AM530" s="12">
        <v>0</v>
      </c>
      <c r="AN530" s="26">
        <v>3.2766000000000002</v>
      </c>
      <c r="AO530" s="125">
        <f t="shared" si="178"/>
        <v>5.6126047854048476E-2</v>
      </c>
      <c r="AP530" s="126"/>
      <c r="AQ530" s="16">
        <v>0</v>
      </c>
      <c r="AT530" s="28">
        <v>0</v>
      </c>
      <c r="AU530" s="28">
        <v>0</v>
      </c>
      <c r="AW530" s="44" t="e">
        <f t="shared" si="179"/>
        <v>#VALUE!</v>
      </c>
    </row>
    <row r="531" spans="1:49" s="28" customFormat="1" hidden="1" x14ac:dyDescent="0.2">
      <c r="A531" s="16">
        <f>ROW()</f>
        <v>531</v>
      </c>
      <c r="B531" s="16" t="s">
        <v>445</v>
      </c>
      <c r="C531" s="16">
        <v>32</v>
      </c>
      <c r="D531" s="122">
        <v>0.91052595260490232</v>
      </c>
      <c r="E531" s="123">
        <v>5.5191542975405787E-2</v>
      </c>
      <c r="F531" s="122">
        <f t="shared" si="160"/>
        <v>0.96571749558030806</v>
      </c>
      <c r="G531" s="122"/>
      <c r="H531" s="101" t="s">
        <v>4</v>
      </c>
      <c r="I531" s="16">
        <v>1</v>
      </c>
      <c r="J531" s="16" t="s">
        <v>192</v>
      </c>
      <c r="K531" s="124">
        <v>42502</v>
      </c>
      <c r="L531" s="16" t="s">
        <v>64</v>
      </c>
      <c r="M531" s="16" t="s">
        <v>61</v>
      </c>
      <c r="N531" s="16" t="s">
        <v>73</v>
      </c>
      <c r="O531" s="16" t="s">
        <v>66</v>
      </c>
      <c r="P531" s="19" t="str">
        <f t="shared" si="161"/>
        <v>CB1 Moka</v>
      </c>
      <c r="Q531" s="20">
        <f t="shared" si="162"/>
        <v>96.571749558030803</v>
      </c>
      <c r="R531" s="19">
        <v>122.6</v>
      </c>
      <c r="S531" s="19">
        <v>-18</v>
      </c>
      <c r="T531" s="19">
        <f t="shared" si="163"/>
        <v>104.6</v>
      </c>
      <c r="U531" s="22" t="e">
        <f t="shared" si="164"/>
        <v>#VALUE!</v>
      </c>
      <c r="V531" s="22" t="str">
        <f t="shared" si="165"/>
        <v>NY</v>
      </c>
      <c r="W531" s="22" t="e">
        <f t="shared" si="166"/>
        <v>#VALUE!</v>
      </c>
      <c r="X531" s="19" t="str">
        <f t="shared" si="167"/>
        <v>CB1MokaGS.7299</v>
      </c>
      <c r="Y531" s="19" t="str">
        <f t="shared" si="168"/>
        <v>GS.7299</v>
      </c>
      <c r="Z531" s="19" t="e">
        <v>#VALUE!</v>
      </c>
      <c r="AA531" s="19" t="e">
        <f t="shared" si="169"/>
        <v>#VALUE!</v>
      </c>
      <c r="AB531" s="22" t="e">
        <f t="shared" si="170"/>
        <v>#VALUE!</v>
      </c>
      <c r="AC531" s="23" t="e">
        <v>#VALUE!</v>
      </c>
      <c r="AD531" s="23" t="e">
        <f t="shared" si="171"/>
        <v>#VALUE!</v>
      </c>
      <c r="AE531" s="24" t="e">
        <f t="shared" si="172"/>
        <v>#VALUE!</v>
      </c>
      <c r="AF531" s="24">
        <v>106.35</v>
      </c>
      <c r="AG531" s="24" t="e">
        <f t="shared" si="173"/>
        <v>#VALUE!</v>
      </c>
      <c r="AH531" s="24" t="e">
        <f t="shared" si="174"/>
        <v>#VALUE!</v>
      </c>
      <c r="AI531" s="25" t="e">
        <f t="shared" si="175"/>
        <v>#VALUE!</v>
      </c>
      <c r="AJ531" s="25" t="e">
        <f t="shared" si="176"/>
        <v>#VALUE!</v>
      </c>
      <c r="AK531" s="25" t="e">
        <f t="shared" si="177"/>
        <v>#VALUE!</v>
      </c>
      <c r="AL531" s="12">
        <v>23.298198000000003</v>
      </c>
      <c r="AM531" s="12">
        <v>0</v>
      </c>
      <c r="AN531" s="26">
        <v>3.2766000000000002</v>
      </c>
      <c r="AO531" s="125">
        <f t="shared" si="178"/>
        <v>5.4412700074835528E-2</v>
      </c>
      <c r="AP531" s="126"/>
      <c r="AQ531" s="16">
        <v>0</v>
      </c>
      <c r="AT531" s="28">
        <v>0</v>
      </c>
      <c r="AU531" s="28">
        <v>0</v>
      </c>
      <c r="AW531" s="44" t="e">
        <f t="shared" si="179"/>
        <v>#VALUE!</v>
      </c>
    </row>
    <row r="532" spans="1:49" s="28" customFormat="1" hidden="1" x14ac:dyDescent="0.2">
      <c r="A532" s="16">
        <f>ROW()</f>
        <v>532</v>
      </c>
      <c r="B532" s="16" t="s">
        <v>446</v>
      </c>
      <c r="C532" s="16">
        <v>41</v>
      </c>
      <c r="D532" s="122">
        <v>1.079443655792639</v>
      </c>
      <c r="E532" s="123">
        <v>4.4657353600953041E-2</v>
      </c>
      <c r="F532" s="122">
        <f t="shared" si="160"/>
        <v>1.1241010093935921</v>
      </c>
      <c r="G532" s="122"/>
      <c r="H532" s="101" t="s">
        <v>4</v>
      </c>
      <c r="I532" s="16">
        <v>1</v>
      </c>
      <c r="J532" s="16" t="s">
        <v>170</v>
      </c>
      <c r="K532" s="124">
        <v>42447</v>
      </c>
      <c r="L532" s="16" t="s">
        <v>64</v>
      </c>
      <c r="M532" s="16" t="s">
        <v>61</v>
      </c>
      <c r="N532" s="16" t="s">
        <v>73</v>
      </c>
      <c r="O532" s="16" t="s">
        <v>66</v>
      </c>
      <c r="P532" s="19" t="str">
        <f t="shared" si="161"/>
        <v>CB1 Moka</v>
      </c>
      <c r="Q532" s="20">
        <f t="shared" si="162"/>
        <v>112.41010093935921</v>
      </c>
      <c r="R532" s="19">
        <v>122.6</v>
      </c>
      <c r="S532" s="19">
        <v>-18</v>
      </c>
      <c r="T532" s="19">
        <f t="shared" si="163"/>
        <v>104.6</v>
      </c>
      <c r="U532" s="22" t="e">
        <f t="shared" si="164"/>
        <v>#VALUE!</v>
      </c>
      <c r="V532" s="22" t="str">
        <f t="shared" si="165"/>
        <v>NY</v>
      </c>
      <c r="W532" s="22" t="e">
        <f t="shared" si="166"/>
        <v>#VALUE!</v>
      </c>
      <c r="X532" s="19" t="str">
        <f t="shared" si="167"/>
        <v>CB1MokaGS.7304</v>
      </c>
      <c r="Y532" s="19" t="str">
        <f t="shared" si="168"/>
        <v>GS.7304</v>
      </c>
      <c r="Z532" s="19" t="e">
        <v>#VALUE!</v>
      </c>
      <c r="AA532" s="19" t="e">
        <f t="shared" si="169"/>
        <v>#VALUE!</v>
      </c>
      <c r="AB532" s="22" t="e">
        <f t="shared" si="170"/>
        <v>#VALUE!</v>
      </c>
      <c r="AC532" s="23" t="e">
        <v>#VALUE!</v>
      </c>
      <c r="AD532" s="23" t="e">
        <f t="shared" si="171"/>
        <v>#VALUE!</v>
      </c>
      <c r="AE532" s="24" t="e">
        <f t="shared" si="172"/>
        <v>#VALUE!</v>
      </c>
      <c r="AF532" s="24">
        <v>106.35</v>
      </c>
      <c r="AG532" s="24" t="e">
        <f t="shared" si="173"/>
        <v>#VALUE!</v>
      </c>
      <c r="AH532" s="24" t="e">
        <f t="shared" si="174"/>
        <v>#VALUE!</v>
      </c>
      <c r="AI532" s="25" t="e">
        <f t="shared" si="175"/>
        <v>#VALUE!</v>
      </c>
      <c r="AJ532" s="25" t="e">
        <f t="shared" si="176"/>
        <v>#VALUE!</v>
      </c>
      <c r="AK532" s="25" t="e">
        <f t="shared" si="177"/>
        <v>#VALUE!</v>
      </c>
      <c r="AL532" s="12">
        <v>18.851363999999993</v>
      </c>
      <c r="AM532" s="12">
        <v>0</v>
      </c>
      <c r="AN532" s="26">
        <v>3.2766000000000002</v>
      </c>
      <c r="AO532" s="125">
        <f t="shared" si="178"/>
        <v>4.4027165334140916E-2</v>
      </c>
      <c r="AP532" s="126"/>
      <c r="AQ532" s="16">
        <v>0</v>
      </c>
      <c r="AT532" s="28">
        <v>0</v>
      </c>
      <c r="AU532" s="28">
        <v>0</v>
      </c>
      <c r="AW532" s="44" t="e">
        <f t="shared" si="179"/>
        <v>#VALUE!</v>
      </c>
    </row>
    <row r="533" spans="1:49" s="28" customFormat="1" hidden="1" x14ac:dyDescent="0.2">
      <c r="A533" s="16">
        <f>ROW()</f>
        <v>533</v>
      </c>
      <c r="B533" s="16" t="s">
        <v>432</v>
      </c>
      <c r="C533" s="16">
        <v>0</v>
      </c>
      <c r="D533" s="122">
        <v>1.2223511840072807</v>
      </c>
      <c r="E533" s="123">
        <v>7.6375921368663863E-2</v>
      </c>
      <c r="F533" s="122">
        <f t="shared" si="160"/>
        <v>1.2987271053759446</v>
      </c>
      <c r="G533" s="122"/>
      <c r="H533" s="101" t="s">
        <v>4</v>
      </c>
      <c r="I533" s="16">
        <v>1</v>
      </c>
      <c r="J533" s="16" t="s">
        <v>225</v>
      </c>
      <c r="K533" s="124">
        <v>42473</v>
      </c>
      <c r="L533" s="16" t="s">
        <v>64</v>
      </c>
      <c r="M533" s="16" t="s">
        <v>61</v>
      </c>
      <c r="N533" s="16" t="s">
        <v>73</v>
      </c>
      <c r="O533" s="16" t="s">
        <v>66</v>
      </c>
      <c r="P533" s="19" t="str">
        <f t="shared" si="161"/>
        <v>CB1 Moka</v>
      </c>
      <c r="Q533" s="20">
        <f t="shared" si="162"/>
        <v>129.87271053759446</v>
      </c>
      <c r="R533" s="19">
        <v>122.6</v>
      </c>
      <c r="S533" s="19">
        <v>-18</v>
      </c>
      <c r="T533" s="19">
        <f t="shared" si="163"/>
        <v>104.6</v>
      </c>
      <c r="U533" s="22" t="e">
        <f t="shared" si="164"/>
        <v>#VALUE!</v>
      </c>
      <c r="V533" s="22" t="str">
        <f t="shared" si="165"/>
        <v>NY</v>
      </c>
      <c r="W533" s="22" t="e">
        <f t="shared" si="166"/>
        <v>#VALUE!</v>
      </c>
      <c r="X533" s="19" t="str">
        <f t="shared" si="167"/>
        <v>CB1MokaGS.7394</v>
      </c>
      <c r="Y533" s="19" t="str">
        <f t="shared" si="168"/>
        <v>GS.7394</v>
      </c>
      <c r="Z533" s="19" t="e">
        <v>#VALUE!</v>
      </c>
      <c r="AA533" s="19" t="e">
        <f t="shared" si="169"/>
        <v>#VALUE!</v>
      </c>
      <c r="AB533" s="22" t="e">
        <f t="shared" si="170"/>
        <v>#VALUE!</v>
      </c>
      <c r="AC533" s="23" t="e">
        <v>#VALUE!</v>
      </c>
      <c r="AD533" s="23" t="e">
        <f t="shared" si="171"/>
        <v>#VALUE!</v>
      </c>
      <c r="AE533" s="24" t="e">
        <f t="shared" si="172"/>
        <v>#VALUE!</v>
      </c>
      <c r="AF533" s="24">
        <v>106.35</v>
      </c>
      <c r="AG533" s="24" t="e">
        <f t="shared" si="173"/>
        <v>#VALUE!</v>
      </c>
      <c r="AH533" s="24" t="e">
        <f t="shared" si="174"/>
        <v>#VALUE!</v>
      </c>
      <c r="AI533" s="25" t="e">
        <f t="shared" si="175"/>
        <v>#VALUE!</v>
      </c>
      <c r="AJ533" s="25" t="e">
        <f t="shared" si="176"/>
        <v>#VALUE!</v>
      </c>
      <c r="AK533" s="25" t="e">
        <f t="shared" si="177"/>
        <v>#VALUE!</v>
      </c>
      <c r="AL533" s="12">
        <v>32.240833333333335</v>
      </c>
      <c r="AM533" s="12">
        <v>0</v>
      </c>
      <c r="AN533" s="26">
        <v>3.2766000000000002</v>
      </c>
      <c r="AO533" s="125">
        <f t="shared" si="178"/>
        <v>7.5298132255954997E-2</v>
      </c>
      <c r="AP533" s="126"/>
      <c r="AQ533" s="16">
        <v>0</v>
      </c>
      <c r="AT533" s="28">
        <v>0</v>
      </c>
      <c r="AU533" s="28">
        <v>0</v>
      </c>
      <c r="AW533" s="44" t="e">
        <f t="shared" si="179"/>
        <v>#VALUE!</v>
      </c>
    </row>
    <row r="534" spans="1:49" s="28" customFormat="1" hidden="1" x14ac:dyDescent="0.2">
      <c r="A534" s="16">
        <f>ROW()</f>
        <v>534</v>
      </c>
      <c r="B534" s="16" t="s">
        <v>447</v>
      </c>
      <c r="C534" s="16">
        <v>0</v>
      </c>
      <c r="D534" s="122">
        <v>1.278114765587067</v>
      </c>
      <c r="E534" s="123">
        <v>5.2542622532201856E-2</v>
      </c>
      <c r="F534" s="122">
        <f t="shared" si="160"/>
        <v>1.3306573881192689</v>
      </c>
      <c r="G534" s="122"/>
      <c r="H534" s="101" t="s">
        <v>4</v>
      </c>
      <c r="I534" s="16">
        <v>1</v>
      </c>
      <c r="J534" s="16" t="s">
        <v>170</v>
      </c>
      <c r="K534" s="124">
        <v>42486</v>
      </c>
      <c r="L534" s="16" t="s">
        <v>64</v>
      </c>
      <c r="M534" s="16" t="s">
        <v>61</v>
      </c>
      <c r="N534" s="16" t="s">
        <v>73</v>
      </c>
      <c r="O534" s="16" t="s">
        <v>66</v>
      </c>
      <c r="P534" s="19" t="str">
        <f t="shared" si="161"/>
        <v>CB1 Moka</v>
      </c>
      <c r="Q534" s="20">
        <f t="shared" si="162"/>
        <v>133.06573881192691</v>
      </c>
      <c r="R534" s="19">
        <v>122.6</v>
      </c>
      <c r="S534" s="19">
        <v>-18</v>
      </c>
      <c r="T534" s="19">
        <f t="shared" si="163"/>
        <v>104.6</v>
      </c>
      <c r="U534" s="22" t="e">
        <f t="shared" si="164"/>
        <v>#VALUE!</v>
      </c>
      <c r="V534" s="22" t="str">
        <f t="shared" si="165"/>
        <v>NY</v>
      </c>
      <c r="W534" s="22" t="e">
        <f t="shared" si="166"/>
        <v>#VALUE!</v>
      </c>
      <c r="X534" s="19" t="str">
        <f t="shared" si="167"/>
        <v>CB1MokaGS.7403</v>
      </c>
      <c r="Y534" s="19" t="str">
        <f t="shared" si="168"/>
        <v>GS.7403</v>
      </c>
      <c r="Z534" s="19" t="e">
        <v>#VALUE!</v>
      </c>
      <c r="AA534" s="19" t="e">
        <f t="shared" si="169"/>
        <v>#VALUE!</v>
      </c>
      <c r="AB534" s="22" t="e">
        <f t="shared" si="170"/>
        <v>#VALUE!</v>
      </c>
      <c r="AC534" s="23" t="e">
        <v>#VALUE!</v>
      </c>
      <c r="AD534" s="23" t="e">
        <f t="shared" si="171"/>
        <v>#VALUE!</v>
      </c>
      <c r="AE534" s="24" t="e">
        <f t="shared" si="172"/>
        <v>#VALUE!</v>
      </c>
      <c r="AF534" s="24">
        <v>106.35</v>
      </c>
      <c r="AG534" s="24" t="e">
        <f t="shared" si="173"/>
        <v>#VALUE!</v>
      </c>
      <c r="AH534" s="24" t="e">
        <f t="shared" si="174"/>
        <v>#VALUE!</v>
      </c>
      <c r="AI534" s="25" t="e">
        <f t="shared" si="175"/>
        <v>#VALUE!</v>
      </c>
      <c r="AJ534" s="25" t="e">
        <f t="shared" si="176"/>
        <v>#VALUE!</v>
      </c>
      <c r="AK534" s="25" t="e">
        <f t="shared" si="177"/>
        <v>#VALUE!</v>
      </c>
      <c r="AL534" s="12">
        <v>22.180000000000003</v>
      </c>
      <c r="AM534" s="12">
        <v>0</v>
      </c>
      <c r="AN534" s="26">
        <v>3.2766000000000002</v>
      </c>
      <c r="AO534" s="125">
        <f t="shared" si="178"/>
        <v>5.1801160229638869E-2</v>
      </c>
      <c r="AP534" s="126"/>
      <c r="AQ534" s="16">
        <v>0</v>
      </c>
      <c r="AT534" s="28">
        <v>0</v>
      </c>
      <c r="AU534" s="28">
        <v>0</v>
      </c>
      <c r="AW534" s="44" t="e">
        <f t="shared" si="179"/>
        <v>#VALUE!</v>
      </c>
    </row>
    <row r="535" spans="1:49" s="28" customFormat="1" hidden="1" x14ac:dyDescent="0.2">
      <c r="A535" s="16">
        <f>ROW()</f>
        <v>535</v>
      </c>
      <c r="B535" s="16" t="s">
        <v>386</v>
      </c>
      <c r="C535" s="16">
        <v>0</v>
      </c>
      <c r="D535" s="122">
        <v>1.2966376741567076</v>
      </c>
      <c r="E535" s="123">
        <v>7.2252028279177483E-2</v>
      </c>
      <c r="F535" s="122">
        <f t="shared" si="160"/>
        <v>1.368889702435885</v>
      </c>
      <c r="G535" s="122"/>
      <c r="H535" s="101" t="s">
        <v>4</v>
      </c>
      <c r="I535" s="16">
        <v>1</v>
      </c>
      <c r="J535" s="16" t="s">
        <v>225</v>
      </c>
      <c r="K535" s="124">
        <v>42509</v>
      </c>
      <c r="L535" s="16" t="s">
        <v>64</v>
      </c>
      <c r="M535" s="16" t="s">
        <v>61</v>
      </c>
      <c r="N535" s="16" t="s">
        <v>73</v>
      </c>
      <c r="O535" s="16" t="s">
        <v>66</v>
      </c>
      <c r="P535" s="19" t="str">
        <f t="shared" si="161"/>
        <v>CB1 Moka</v>
      </c>
      <c r="Q535" s="20">
        <f t="shared" si="162"/>
        <v>136.88897024358852</v>
      </c>
      <c r="R535" s="19">
        <v>122.6</v>
      </c>
      <c r="S535" s="19">
        <v>-18</v>
      </c>
      <c r="T535" s="19">
        <f t="shared" si="163"/>
        <v>104.6</v>
      </c>
      <c r="U535" s="22" t="e">
        <f t="shared" si="164"/>
        <v>#VALUE!</v>
      </c>
      <c r="V535" s="22" t="str">
        <f t="shared" si="165"/>
        <v>NY</v>
      </c>
      <c r="W535" s="22" t="e">
        <f t="shared" si="166"/>
        <v>#VALUE!</v>
      </c>
      <c r="X535" s="19" t="str">
        <f t="shared" si="167"/>
        <v>CB1MokaGS.7500</v>
      </c>
      <c r="Y535" s="19" t="str">
        <f t="shared" si="168"/>
        <v>GS.7500</v>
      </c>
      <c r="Z535" s="19" t="e">
        <v>#VALUE!</v>
      </c>
      <c r="AA535" s="19" t="e">
        <f t="shared" si="169"/>
        <v>#VALUE!</v>
      </c>
      <c r="AB535" s="22" t="e">
        <f t="shared" si="170"/>
        <v>#VALUE!</v>
      </c>
      <c r="AC535" s="23" t="e">
        <v>#VALUE!</v>
      </c>
      <c r="AD535" s="23" t="e">
        <f t="shared" si="171"/>
        <v>#VALUE!</v>
      </c>
      <c r="AE535" s="24" t="e">
        <f t="shared" si="172"/>
        <v>#VALUE!</v>
      </c>
      <c r="AF535" s="24">
        <v>106.35</v>
      </c>
      <c r="AG535" s="24" t="e">
        <f t="shared" si="173"/>
        <v>#VALUE!</v>
      </c>
      <c r="AH535" s="24" t="e">
        <f t="shared" si="174"/>
        <v>#VALUE!</v>
      </c>
      <c r="AI535" s="25" t="e">
        <f t="shared" si="175"/>
        <v>#VALUE!</v>
      </c>
      <c r="AJ535" s="25" t="e">
        <f t="shared" si="176"/>
        <v>#VALUE!</v>
      </c>
      <c r="AK535" s="25" t="e">
        <f t="shared" si="177"/>
        <v>#VALUE!</v>
      </c>
      <c r="AL535" s="12">
        <v>30.500000000000007</v>
      </c>
      <c r="AM535" s="12">
        <v>0</v>
      </c>
      <c r="AN535" s="26">
        <v>3.2766000000000002</v>
      </c>
      <c r="AO535" s="125">
        <f t="shared" si="178"/>
        <v>7.1232434039855061E-2</v>
      </c>
      <c r="AP535" s="126"/>
      <c r="AQ535" s="16">
        <v>0</v>
      </c>
      <c r="AT535" s="28">
        <v>0</v>
      </c>
      <c r="AU535" s="28">
        <v>0</v>
      </c>
      <c r="AW535" s="44" t="e">
        <f t="shared" si="179"/>
        <v>#VALUE!</v>
      </c>
    </row>
    <row r="536" spans="1:49" s="28" customFormat="1" hidden="1" x14ac:dyDescent="0.2">
      <c r="A536" s="16">
        <f>ROW()</f>
        <v>536</v>
      </c>
      <c r="B536" s="16" t="s">
        <v>448</v>
      </c>
      <c r="C536" s="16">
        <v>0</v>
      </c>
      <c r="D536" s="122">
        <v>1.266192741414579</v>
      </c>
      <c r="E536" s="123">
        <v>5.0055257624230173E-2</v>
      </c>
      <c r="F536" s="122">
        <f t="shared" si="160"/>
        <v>1.3162479990388092</v>
      </c>
      <c r="G536" s="122"/>
      <c r="H536" s="101" t="s">
        <v>4</v>
      </c>
      <c r="I536" s="16">
        <v>1</v>
      </c>
      <c r="J536" s="16" t="s">
        <v>170</v>
      </c>
      <c r="K536" s="124">
        <v>42535</v>
      </c>
      <c r="L536" s="16" t="s">
        <v>64</v>
      </c>
      <c r="M536" s="16" t="s">
        <v>61</v>
      </c>
      <c r="N536" s="16" t="s">
        <v>73</v>
      </c>
      <c r="O536" s="16" t="s">
        <v>66</v>
      </c>
      <c r="P536" s="19" t="str">
        <f t="shared" si="161"/>
        <v>CB1 Moka</v>
      </c>
      <c r="Q536" s="20">
        <f t="shared" si="162"/>
        <v>131.62479990388093</v>
      </c>
      <c r="R536" s="19">
        <v>122.6</v>
      </c>
      <c r="S536" s="19">
        <v>-18</v>
      </c>
      <c r="T536" s="19">
        <f t="shared" si="163"/>
        <v>104.6</v>
      </c>
      <c r="U536" s="22" t="e">
        <f t="shared" si="164"/>
        <v>#VALUE!</v>
      </c>
      <c r="V536" s="22" t="str">
        <f t="shared" si="165"/>
        <v>NY</v>
      </c>
      <c r="W536" s="22" t="e">
        <f t="shared" si="166"/>
        <v>#VALUE!</v>
      </c>
      <c r="X536" s="19" t="str">
        <f t="shared" si="167"/>
        <v>CB1MokaGS.7546</v>
      </c>
      <c r="Y536" s="19" t="str">
        <f t="shared" si="168"/>
        <v>GS.7546</v>
      </c>
      <c r="Z536" s="19" t="e">
        <v>#VALUE!</v>
      </c>
      <c r="AA536" s="19" t="e">
        <f t="shared" si="169"/>
        <v>#VALUE!</v>
      </c>
      <c r="AB536" s="22" t="e">
        <f t="shared" si="170"/>
        <v>#VALUE!</v>
      </c>
      <c r="AC536" s="23" t="e">
        <v>#VALUE!</v>
      </c>
      <c r="AD536" s="23" t="e">
        <f t="shared" si="171"/>
        <v>#VALUE!</v>
      </c>
      <c r="AE536" s="24" t="e">
        <f t="shared" si="172"/>
        <v>#VALUE!</v>
      </c>
      <c r="AF536" s="24">
        <v>106.35</v>
      </c>
      <c r="AG536" s="24" t="e">
        <f t="shared" si="173"/>
        <v>#VALUE!</v>
      </c>
      <c r="AH536" s="24" t="e">
        <f t="shared" si="174"/>
        <v>#VALUE!</v>
      </c>
      <c r="AI536" s="25" t="e">
        <f t="shared" si="175"/>
        <v>#VALUE!</v>
      </c>
      <c r="AJ536" s="25" t="e">
        <f t="shared" si="176"/>
        <v>#VALUE!</v>
      </c>
      <c r="AK536" s="25" t="e">
        <f t="shared" si="177"/>
        <v>#VALUE!</v>
      </c>
      <c r="AL536" s="12">
        <v>21.13</v>
      </c>
      <c r="AM536" s="12">
        <v>0</v>
      </c>
      <c r="AN536" s="26">
        <v>3.2766000000000002</v>
      </c>
      <c r="AO536" s="125">
        <f t="shared" si="178"/>
        <v>4.934889610695533E-2</v>
      </c>
      <c r="AP536" s="126"/>
      <c r="AQ536" s="16">
        <v>0</v>
      </c>
      <c r="AT536" s="28">
        <v>0</v>
      </c>
      <c r="AU536" s="28">
        <v>0</v>
      </c>
      <c r="AW536" s="44" t="e">
        <f t="shared" si="179"/>
        <v>#VALUE!</v>
      </c>
    </row>
    <row r="537" spans="1:49" s="28" customFormat="1" hidden="1" x14ac:dyDescent="0.2">
      <c r="A537" s="16">
        <f>ROW()</f>
        <v>537</v>
      </c>
      <c r="B537" s="16" t="s">
        <v>449</v>
      </c>
      <c r="C537" s="16">
        <v>0</v>
      </c>
      <c r="D537" s="122">
        <v>1.4221534970253464</v>
      </c>
      <c r="E537" s="123">
        <v>4.2948500744311065E-2</v>
      </c>
      <c r="F537" s="122">
        <f t="shared" si="160"/>
        <v>1.4651019977696575</v>
      </c>
      <c r="G537" s="122"/>
      <c r="H537" s="101" t="s">
        <v>4</v>
      </c>
      <c r="I537" s="16">
        <v>1</v>
      </c>
      <c r="J537" s="16" t="s">
        <v>170</v>
      </c>
      <c r="K537" s="124">
        <v>42599</v>
      </c>
      <c r="L537" s="16" t="s">
        <v>64</v>
      </c>
      <c r="M537" s="16" t="s">
        <v>61</v>
      </c>
      <c r="N537" s="16" t="s">
        <v>73</v>
      </c>
      <c r="O537" s="16" t="s">
        <v>66</v>
      </c>
      <c r="P537" s="19" t="str">
        <f t="shared" si="161"/>
        <v>CB1 Moka</v>
      </c>
      <c r="Q537" s="20">
        <f t="shared" si="162"/>
        <v>146.51019977696575</v>
      </c>
      <c r="R537" s="19">
        <v>122.6</v>
      </c>
      <c r="S537" s="19">
        <v>-18</v>
      </c>
      <c r="T537" s="19">
        <f t="shared" si="163"/>
        <v>104.6</v>
      </c>
      <c r="U537" s="22" t="e">
        <f t="shared" si="164"/>
        <v>#VALUE!</v>
      </c>
      <c r="V537" s="22" t="str">
        <f t="shared" si="165"/>
        <v>NY</v>
      </c>
      <c r="W537" s="22" t="e">
        <f t="shared" si="166"/>
        <v>#VALUE!</v>
      </c>
      <c r="X537" s="19" t="str">
        <f t="shared" si="167"/>
        <v>CB1MokaGS.7660</v>
      </c>
      <c r="Y537" s="19" t="str">
        <f t="shared" si="168"/>
        <v>GS.7660</v>
      </c>
      <c r="Z537" s="19" t="e">
        <v>#VALUE!</v>
      </c>
      <c r="AA537" s="19" t="e">
        <f t="shared" si="169"/>
        <v>#VALUE!</v>
      </c>
      <c r="AB537" s="22" t="e">
        <f t="shared" si="170"/>
        <v>#VALUE!</v>
      </c>
      <c r="AC537" s="23" t="e">
        <v>#VALUE!</v>
      </c>
      <c r="AD537" s="23" t="e">
        <f t="shared" si="171"/>
        <v>#VALUE!</v>
      </c>
      <c r="AE537" s="24" t="e">
        <f t="shared" si="172"/>
        <v>#VALUE!</v>
      </c>
      <c r="AF537" s="24">
        <v>106.35</v>
      </c>
      <c r="AG537" s="24" t="e">
        <f t="shared" si="173"/>
        <v>#VALUE!</v>
      </c>
      <c r="AH537" s="24" t="e">
        <f t="shared" si="174"/>
        <v>#VALUE!</v>
      </c>
      <c r="AI537" s="25" t="e">
        <f t="shared" si="175"/>
        <v>#VALUE!</v>
      </c>
      <c r="AJ537" s="25" t="e">
        <f t="shared" si="176"/>
        <v>#VALUE!</v>
      </c>
      <c r="AK537" s="25" t="e">
        <f t="shared" si="177"/>
        <v>#VALUE!</v>
      </c>
      <c r="AL537" s="12">
        <v>18.13</v>
      </c>
      <c r="AM537" s="12">
        <v>0</v>
      </c>
      <c r="AN537" s="26">
        <v>3.2766000000000002</v>
      </c>
      <c r="AO537" s="125">
        <f t="shared" si="178"/>
        <v>4.2342427185002363E-2</v>
      </c>
      <c r="AP537" s="126"/>
      <c r="AQ537" s="16">
        <v>0</v>
      </c>
      <c r="AT537" s="28">
        <v>0</v>
      </c>
      <c r="AU537" s="28">
        <v>0</v>
      </c>
      <c r="AW537" s="44" t="e">
        <f t="shared" si="179"/>
        <v>#VALUE!</v>
      </c>
    </row>
    <row r="538" spans="1:49" s="28" customFormat="1" hidden="1" x14ac:dyDescent="0.2">
      <c r="A538" s="16">
        <f>ROW()</f>
        <v>538</v>
      </c>
      <c r="B538" s="16" t="s">
        <v>450</v>
      </c>
      <c r="C538" s="16">
        <v>67</v>
      </c>
      <c r="D538" s="122">
        <v>1.1781779954275513</v>
      </c>
      <c r="E538" s="123">
        <v>4.2948500744311065E-2</v>
      </c>
      <c r="F538" s="122">
        <f t="shared" si="160"/>
        <v>1.2211264961718624</v>
      </c>
      <c r="G538" s="122"/>
      <c r="H538" s="101" t="s">
        <v>4</v>
      </c>
      <c r="I538" s="16">
        <v>1</v>
      </c>
      <c r="J538" s="16" t="s">
        <v>170</v>
      </c>
      <c r="K538" s="124">
        <v>42573</v>
      </c>
      <c r="L538" s="16" t="s">
        <v>56</v>
      </c>
      <c r="M538" s="16" t="s">
        <v>171</v>
      </c>
      <c r="N538" s="16" t="s">
        <v>73</v>
      </c>
      <c r="O538" s="16" t="s">
        <v>66</v>
      </c>
      <c r="P538" s="19" t="str">
        <f t="shared" si="161"/>
        <v>CB1 Moka</v>
      </c>
      <c r="Q538" s="20">
        <f t="shared" si="162"/>
        <v>122.11264961718624</v>
      </c>
      <c r="R538" s="19">
        <v>122.6</v>
      </c>
      <c r="S538" s="19" t="e">
        <v>#N/A</v>
      </c>
      <c r="T538" s="19" t="e">
        <f t="shared" si="163"/>
        <v>#N/A</v>
      </c>
      <c r="U538" s="22" t="e">
        <f t="shared" si="164"/>
        <v>#N/A</v>
      </c>
      <c r="V538" s="22" t="str">
        <f t="shared" si="165"/>
        <v>NY</v>
      </c>
      <c r="W538" s="22" t="e">
        <f t="shared" si="166"/>
        <v>#VALUE!</v>
      </c>
      <c r="X538" s="19" t="str">
        <f t="shared" si="167"/>
        <v>CB1MokaGS.7665</v>
      </c>
      <c r="Y538" s="19" t="str">
        <f t="shared" si="168"/>
        <v>GS.7665</v>
      </c>
      <c r="Z538" s="19" t="e">
        <v>#VALUE!</v>
      </c>
      <c r="AA538" s="19" t="e">
        <f t="shared" si="169"/>
        <v>#VALUE!</v>
      </c>
      <c r="AB538" s="22" t="e">
        <f t="shared" si="170"/>
        <v>#N/A</v>
      </c>
      <c r="AC538" s="23" t="e">
        <v>#VALUE!</v>
      </c>
      <c r="AD538" s="23" t="e">
        <f t="shared" si="171"/>
        <v>#VALUE!</v>
      </c>
      <c r="AE538" s="24" t="e">
        <f t="shared" si="172"/>
        <v>#N/A</v>
      </c>
      <c r="AF538" s="24" t="e">
        <v>#N/A</v>
      </c>
      <c r="AG538" s="24" t="e">
        <f t="shared" si="173"/>
        <v>#N/A</v>
      </c>
      <c r="AH538" s="24" t="e">
        <f t="shared" si="174"/>
        <v>#N/A</v>
      </c>
      <c r="AI538" s="25" t="e">
        <f t="shared" si="175"/>
        <v>#VALUE!</v>
      </c>
      <c r="AJ538" s="25" t="e">
        <f t="shared" si="176"/>
        <v>#VALUE!</v>
      </c>
      <c r="AK538" s="25" t="e">
        <f t="shared" si="177"/>
        <v>#VALUE!</v>
      </c>
      <c r="AL538" s="12">
        <v>18.13</v>
      </c>
      <c r="AM538" s="12">
        <v>0</v>
      </c>
      <c r="AN538" s="26">
        <v>3.2766000000000002</v>
      </c>
      <c r="AO538" s="125">
        <f t="shared" si="178"/>
        <v>4.2342427185002363E-2</v>
      </c>
      <c r="AP538" s="126"/>
      <c r="AQ538" s="16">
        <v>-67</v>
      </c>
      <c r="AT538" s="28">
        <v>0</v>
      </c>
      <c r="AU538" s="28">
        <v>0</v>
      </c>
      <c r="AW538" s="44" t="e">
        <f t="shared" si="179"/>
        <v>#VALUE!</v>
      </c>
    </row>
    <row r="539" spans="1:49" s="28" customFormat="1" hidden="1" x14ac:dyDescent="0.2">
      <c r="A539" s="16">
        <f>ROW()</f>
        <v>539</v>
      </c>
      <c r="B539" s="16" t="s">
        <v>451</v>
      </c>
      <c r="C539" s="16">
        <v>0</v>
      </c>
      <c r="D539" s="122">
        <v>1.6830654813380654</v>
      </c>
      <c r="E539" s="123">
        <v>5.6801912353865114E-2</v>
      </c>
      <c r="F539" s="122">
        <f t="shared" si="160"/>
        <v>1.7398673936919304</v>
      </c>
      <c r="G539" s="122"/>
      <c r="H539" s="101" t="s">
        <v>4</v>
      </c>
      <c r="I539" s="16">
        <v>1</v>
      </c>
      <c r="J539" s="16" t="s">
        <v>170</v>
      </c>
      <c r="K539" s="124">
        <v>42614</v>
      </c>
      <c r="L539" s="16" t="s">
        <v>56</v>
      </c>
      <c r="M539" s="16" t="s">
        <v>171</v>
      </c>
      <c r="N539" s="16" t="s">
        <v>73</v>
      </c>
      <c r="O539" s="16" t="s">
        <v>66</v>
      </c>
      <c r="P539" s="19" t="str">
        <f t="shared" si="161"/>
        <v>CB1 Moka</v>
      </c>
      <c r="Q539" s="20">
        <f t="shared" si="162"/>
        <v>173.98673936919303</v>
      </c>
      <c r="R539" s="19">
        <v>122.6</v>
      </c>
      <c r="S539" s="19" t="e">
        <v>#N/A</v>
      </c>
      <c r="T539" s="19" t="e">
        <f t="shared" si="163"/>
        <v>#N/A</v>
      </c>
      <c r="U539" s="22" t="e">
        <f t="shared" si="164"/>
        <v>#N/A</v>
      </c>
      <c r="V539" s="22" t="str">
        <f t="shared" si="165"/>
        <v>NY</v>
      </c>
      <c r="W539" s="22" t="e">
        <f t="shared" si="166"/>
        <v>#VALUE!</v>
      </c>
      <c r="X539" s="19" t="str">
        <f t="shared" si="167"/>
        <v>CB1MokaGS.7740</v>
      </c>
      <c r="Y539" s="19" t="str">
        <f t="shared" si="168"/>
        <v>GS.7740</v>
      </c>
      <c r="Z539" s="19" t="e">
        <v>#VALUE!</v>
      </c>
      <c r="AA539" s="19" t="e">
        <f t="shared" si="169"/>
        <v>#VALUE!</v>
      </c>
      <c r="AB539" s="22" t="e">
        <f t="shared" si="170"/>
        <v>#N/A</v>
      </c>
      <c r="AC539" s="23" t="e">
        <v>#VALUE!</v>
      </c>
      <c r="AD539" s="23" t="e">
        <f t="shared" si="171"/>
        <v>#VALUE!</v>
      </c>
      <c r="AE539" s="24" t="e">
        <f t="shared" si="172"/>
        <v>#N/A</v>
      </c>
      <c r="AF539" s="24" t="e">
        <v>#N/A</v>
      </c>
      <c r="AG539" s="24" t="e">
        <f t="shared" si="173"/>
        <v>#N/A</v>
      </c>
      <c r="AH539" s="24" t="e">
        <f t="shared" si="174"/>
        <v>#N/A</v>
      </c>
      <c r="AI539" s="25" t="e">
        <f t="shared" si="175"/>
        <v>#VALUE!</v>
      </c>
      <c r="AJ539" s="25" t="e">
        <f t="shared" si="176"/>
        <v>#VALUE!</v>
      </c>
      <c r="AK539" s="25" t="e">
        <f t="shared" si="177"/>
        <v>#VALUE!</v>
      </c>
      <c r="AL539" s="12">
        <v>23.977988826815647</v>
      </c>
      <c r="AM539" s="12">
        <v>0</v>
      </c>
      <c r="AN539" s="26">
        <v>3.2766000000000002</v>
      </c>
      <c r="AO539" s="125">
        <f t="shared" si="178"/>
        <v>5.6000344508673028E-2</v>
      </c>
      <c r="AP539" s="126"/>
      <c r="AQ539" s="16">
        <v>0</v>
      </c>
      <c r="AT539" s="28">
        <v>0</v>
      </c>
      <c r="AU539" s="28">
        <v>0</v>
      </c>
      <c r="AW539" s="44" t="e">
        <f t="shared" si="179"/>
        <v>#VALUE!</v>
      </c>
    </row>
    <row r="540" spans="1:49" s="28" customFormat="1" hidden="1" x14ac:dyDescent="0.2">
      <c r="A540" s="16">
        <f>ROW()</f>
        <v>540</v>
      </c>
      <c r="B540" s="16" t="s">
        <v>452</v>
      </c>
      <c r="C540" s="16">
        <v>0</v>
      </c>
      <c r="D540" s="122">
        <v>1.4636045868009857</v>
      </c>
      <c r="E540" s="123">
        <v>5.0454668379109342E-2</v>
      </c>
      <c r="F540" s="122">
        <f t="shared" si="160"/>
        <v>1.5140592551800951</v>
      </c>
      <c r="G540" s="122"/>
      <c r="H540" s="101" t="s">
        <v>4</v>
      </c>
      <c r="I540" s="16">
        <v>1</v>
      </c>
      <c r="J540" s="16" t="s">
        <v>170</v>
      </c>
      <c r="K540" s="124">
        <v>42614</v>
      </c>
      <c r="L540" s="16" t="s">
        <v>56</v>
      </c>
      <c r="M540" s="16" t="s">
        <v>171</v>
      </c>
      <c r="N540" s="16" t="s">
        <v>73</v>
      </c>
      <c r="O540" s="16" t="s">
        <v>66</v>
      </c>
      <c r="P540" s="19" t="str">
        <f t="shared" si="161"/>
        <v>CB1 Moka</v>
      </c>
      <c r="Q540" s="20">
        <f t="shared" si="162"/>
        <v>151.4059255180095</v>
      </c>
      <c r="R540" s="19">
        <v>122.6</v>
      </c>
      <c r="S540" s="19" t="e">
        <v>#N/A</v>
      </c>
      <c r="T540" s="19" t="e">
        <f t="shared" si="163"/>
        <v>#N/A</v>
      </c>
      <c r="U540" s="22" t="e">
        <f t="shared" si="164"/>
        <v>#N/A</v>
      </c>
      <c r="V540" s="22" t="str">
        <f t="shared" si="165"/>
        <v>NY</v>
      </c>
      <c r="W540" s="22" t="e">
        <f t="shared" si="166"/>
        <v>#VALUE!</v>
      </c>
      <c r="X540" s="19" t="str">
        <f t="shared" si="167"/>
        <v>CB1MokaGS.7741</v>
      </c>
      <c r="Y540" s="19" t="str">
        <f t="shared" si="168"/>
        <v>GS.7741</v>
      </c>
      <c r="Z540" s="19" t="e">
        <v>#VALUE!</v>
      </c>
      <c r="AA540" s="19" t="e">
        <f t="shared" si="169"/>
        <v>#VALUE!</v>
      </c>
      <c r="AB540" s="22" t="e">
        <f t="shared" si="170"/>
        <v>#N/A</v>
      </c>
      <c r="AC540" s="23" t="e">
        <v>#VALUE!</v>
      </c>
      <c r="AD540" s="23" t="e">
        <f t="shared" si="171"/>
        <v>#VALUE!</v>
      </c>
      <c r="AE540" s="24" t="e">
        <f t="shared" si="172"/>
        <v>#N/A</v>
      </c>
      <c r="AF540" s="24" t="e">
        <v>#N/A</v>
      </c>
      <c r="AG540" s="24" t="e">
        <f t="shared" si="173"/>
        <v>#N/A</v>
      </c>
      <c r="AH540" s="24" t="e">
        <f t="shared" si="174"/>
        <v>#N/A</v>
      </c>
      <c r="AI540" s="25" t="e">
        <f t="shared" si="175"/>
        <v>#VALUE!</v>
      </c>
      <c r="AJ540" s="25" t="e">
        <f t="shared" si="176"/>
        <v>#VALUE!</v>
      </c>
      <c r="AK540" s="25" t="e">
        <f t="shared" si="177"/>
        <v>#VALUE!</v>
      </c>
      <c r="AL540" s="12">
        <v>21.29860465116279</v>
      </c>
      <c r="AM540" s="12">
        <v>0</v>
      </c>
      <c r="AN540" s="26">
        <v>3.2766000000000002</v>
      </c>
      <c r="AO540" s="125">
        <f t="shared" si="178"/>
        <v>4.9742670523111605E-2</v>
      </c>
      <c r="AP540" s="126"/>
      <c r="AQ540" s="16">
        <v>0</v>
      </c>
      <c r="AT540" s="28">
        <v>0</v>
      </c>
      <c r="AU540" s="28">
        <v>0</v>
      </c>
      <c r="AW540" s="44" t="e">
        <f t="shared" si="179"/>
        <v>#VALUE!</v>
      </c>
    </row>
    <row r="541" spans="1:49" s="28" customFormat="1" hidden="1" x14ac:dyDescent="0.2">
      <c r="A541" s="16">
        <f>ROW()</f>
        <v>541</v>
      </c>
      <c r="B541" s="16" t="s">
        <v>453</v>
      </c>
      <c r="C541" s="16">
        <v>0</v>
      </c>
      <c r="D541" s="122">
        <v>1.588485343746733</v>
      </c>
      <c r="E541" s="123">
        <v>4.3343320570973239E-2</v>
      </c>
      <c r="F541" s="122">
        <f t="shared" si="160"/>
        <v>1.6318286643177062</v>
      </c>
      <c r="G541" s="122"/>
      <c r="H541" s="101" t="s">
        <v>4</v>
      </c>
      <c r="I541" s="16">
        <v>1</v>
      </c>
      <c r="J541" s="16" t="s">
        <v>170</v>
      </c>
      <c r="K541" s="124">
        <v>42612</v>
      </c>
      <c r="L541" s="16" t="s">
        <v>56</v>
      </c>
      <c r="M541" s="16" t="s">
        <v>171</v>
      </c>
      <c r="N541" s="16" t="s">
        <v>73</v>
      </c>
      <c r="O541" s="16" t="s">
        <v>66</v>
      </c>
      <c r="P541" s="19" t="str">
        <f t="shared" si="161"/>
        <v>CB1 Moka</v>
      </c>
      <c r="Q541" s="20">
        <f t="shared" si="162"/>
        <v>163.18286643177063</v>
      </c>
      <c r="R541" s="19">
        <v>122.6</v>
      </c>
      <c r="S541" s="19" t="e">
        <v>#N/A</v>
      </c>
      <c r="T541" s="19" t="e">
        <f t="shared" si="163"/>
        <v>#N/A</v>
      </c>
      <c r="U541" s="22" t="e">
        <f t="shared" si="164"/>
        <v>#N/A</v>
      </c>
      <c r="V541" s="22" t="str">
        <f t="shared" si="165"/>
        <v>NY</v>
      </c>
      <c r="W541" s="22" t="e">
        <f t="shared" si="166"/>
        <v>#VALUE!</v>
      </c>
      <c r="X541" s="19" t="str">
        <f t="shared" si="167"/>
        <v>CB1MokaGS.7754</v>
      </c>
      <c r="Y541" s="19" t="str">
        <f t="shared" si="168"/>
        <v>GS.7754</v>
      </c>
      <c r="Z541" s="19" t="e">
        <v>#VALUE!</v>
      </c>
      <c r="AA541" s="19" t="e">
        <f t="shared" si="169"/>
        <v>#VALUE!</v>
      </c>
      <c r="AB541" s="22" t="e">
        <f t="shared" si="170"/>
        <v>#N/A</v>
      </c>
      <c r="AC541" s="23" t="e">
        <v>#VALUE!</v>
      </c>
      <c r="AD541" s="23" t="e">
        <f t="shared" si="171"/>
        <v>#VALUE!</v>
      </c>
      <c r="AE541" s="24" t="e">
        <f t="shared" si="172"/>
        <v>#N/A</v>
      </c>
      <c r="AF541" s="24" t="e">
        <v>#N/A</v>
      </c>
      <c r="AG541" s="24" t="e">
        <f t="shared" si="173"/>
        <v>#N/A</v>
      </c>
      <c r="AH541" s="24" t="e">
        <f t="shared" si="174"/>
        <v>#N/A</v>
      </c>
      <c r="AI541" s="25" t="e">
        <f t="shared" si="175"/>
        <v>#VALUE!</v>
      </c>
      <c r="AJ541" s="25" t="e">
        <f t="shared" si="176"/>
        <v>#VALUE!</v>
      </c>
      <c r="AK541" s="25" t="e">
        <f t="shared" si="177"/>
        <v>#VALUE!</v>
      </c>
      <c r="AL541" s="12">
        <v>18.29666666666667</v>
      </c>
      <c r="AM541" s="12">
        <v>0</v>
      </c>
      <c r="AN541" s="26">
        <v>3.2766000000000002</v>
      </c>
      <c r="AO541" s="125">
        <f t="shared" si="178"/>
        <v>4.2731675458444196E-2</v>
      </c>
      <c r="AP541" s="126"/>
      <c r="AQ541" s="16">
        <v>0</v>
      </c>
      <c r="AT541" s="28">
        <v>0</v>
      </c>
      <c r="AU541" s="28">
        <v>0</v>
      </c>
      <c r="AW541" s="44" t="e">
        <f t="shared" si="179"/>
        <v>#VALUE!</v>
      </c>
    </row>
    <row r="542" spans="1:49" s="28" customFormat="1" hidden="1" x14ac:dyDescent="0.2">
      <c r="A542" s="16">
        <f>ROW()</f>
        <v>542</v>
      </c>
      <c r="B542" s="16" t="s">
        <v>454</v>
      </c>
      <c r="C542" s="16">
        <v>0</v>
      </c>
      <c r="D542" s="122">
        <v>1.5755032221928513</v>
      </c>
      <c r="E542" s="123">
        <v>4.4149971924211495E-2</v>
      </c>
      <c r="F542" s="122">
        <f t="shared" si="160"/>
        <v>1.6196531941170629</v>
      </c>
      <c r="G542" s="122"/>
      <c r="H542" s="101" t="s">
        <v>4</v>
      </c>
      <c r="I542" s="16">
        <v>1</v>
      </c>
      <c r="J542" s="16" t="s">
        <v>170</v>
      </c>
      <c r="K542" s="124">
        <v>42611</v>
      </c>
      <c r="L542" s="16" t="s">
        <v>56</v>
      </c>
      <c r="M542" s="16" t="s">
        <v>171</v>
      </c>
      <c r="N542" s="16" t="s">
        <v>73</v>
      </c>
      <c r="O542" s="16" t="s">
        <v>66</v>
      </c>
      <c r="P542" s="19" t="str">
        <f t="shared" si="161"/>
        <v>CB1 Moka</v>
      </c>
      <c r="Q542" s="20">
        <f t="shared" si="162"/>
        <v>161.96531941170628</v>
      </c>
      <c r="R542" s="19">
        <v>122.6</v>
      </c>
      <c r="S542" s="19" t="e">
        <v>#N/A</v>
      </c>
      <c r="T542" s="19" t="e">
        <f t="shared" si="163"/>
        <v>#N/A</v>
      </c>
      <c r="U542" s="22" t="e">
        <f t="shared" si="164"/>
        <v>#N/A</v>
      </c>
      <c r="V542" s="22" t="str">
        <f t="shared" si="165"/>
        <v>NY</v>
      </c>
      <c r="W542" s="22" t="e">
        <f t="shared" si="166"/>
        <v>#VALUE!</v>
      </c>
      <c r="X542" s="19" t="str">
        <f t="shared" si="167"/>
        <v>CB1MokaGS.7757</v>
      </c>
      <c r="Y542" s="19" t="str">
        <f t="shared" si="168"/>
        <v>GS.7757</v>
      </c>
      <c r="Z542" s="19" t="e">
        <v>#VALUE!</v>
      </c>
      <c r="AA542" s="19" t="e">
        <f t="shared" si="169"/>
        <v>#VALUE!</v>
      </c>
      <c r="AB542" s="22" t="e">
        <f t="shared" si="170"/>
        <v>#N/A</v>
      </c>
      <c r="AC542" s="23" t="e">
        <v>#VALUE!</v>
      </c>
      <c r="AD542" s="23" t="e">
        <f t="shared" si="171"/>
        <v>#VALUE!</v>
      </c>
      <c r="AE542" s="24" t="e">
        <f t="shared" si="172"/>
        <v>#N/A</v>
      </c>
      <c r="AF542" s="24" t="e">
        <v>#N/A</v>
      </c>
      <c r="AG542" s="24" t="e">
        <f t="shared" si="173"/>
        <v>#N/A</v>
      </c>
      <c r="AH542" s="24" t="e">
        <f t="shared" si="174"/>
        <v>#N/A</v>
      </c>
      <c r="AI542" s="25" t="e">
        <f t="shared" si="175"/>
        <v>#VALUE!</v>
      </c>
      <c r="AJ542" s="25" t="e">
        <f t="shared" si="176"/>
        <v>#VALUE!</v>
      </c>
      <c r="AK542" s="25" t="e">
        <f t="shared" si="177"/>
        <v>#VALUE!</v>
      </c>
      <c r="AL542" s="12">
        <v>18.637181208053693</v>
      </c>
      <c r="AM542" s="12">
        <v>0</v>
      </c>
      <c r="AN542" s="26">
        <v>3.2766000000000002</v>
      </c>
      <c r="AO542" s="125">
        <f t="shared" si="178"/>
        <v>4.3526943642344634E-2</v>
      </c>
      <c r="AP542" s="126"/>
      <c r="AQ542" s="16">
        <v>0</v>
      </c>
      <c r="AT542" s="28">
        <v>0</v>
      </c>
      <c r="AU542" s="28">
        <v>0</v>
      </c>
      <c r="AW542" s="44" t="e">
        <f t="shared" si="179"/>
        <v>#VALUE!</v>
      </c>
    </row>
    <row r="543" spans="1:49" s="28" customFormat="1" hidden="1" x14ac:dyDescent="0.2">
      <c r="A543" s="16">
        <f>ROW()</f>
        <v>543</v>
      </c>
      <c r="B543" s="16" t="s">
        <v>455</v>
      </c>
      <c r="C543" s="16">
        <v>0</v>
      </c>
      <c r="D543" s="122">
        <v>1.6416200930286378</v>
      </c>
      <c r="E543" s="123">
        <v>4.2816031885227514E-2</v>
      </c>
      <c r="F543" s="122">
        <f t="shared" si="160"/>
        <v>1.6844361249138653</v>
      </c>
      <c r="G543" s="122"/>
      <c r="H543" s="101" t="s">
        <v>4</v>
      </c>
      <c r="I543" s="16">
        <v>1</v>
      </c>
      <c r="J543" s="16" t="s">
        <v>170</v>
      </c>
      <c r="K543" s="124">
        <v>42613</v>
      </c>
      <c r="L543" s="16" t="s">
        <v>56</v>
      </c>
      <c r="M543" s="16" t="s">
        <v>171</v>
      </c>
      <c r="N543" s="16" t="s">
        <v>73</v>
      </c>
      <c r="O543" s="16" t="s">
        <v>66</v>
      </c>
      <c r="P543" s="19" t="str">
        <f t="shared" si="161"/>
        <v>CB1 Moka</v>
      </c>
      <c r="Q543" s="20">
        <f t="shared" si="162"/>
        <v>168.44361249138652</v>
      </c>
      <c r="R543" s="19">
        <v>122.6</v>
      </c>
      <c r="S543" s="19" t="e">
        <v>#N/A</v>
      </c>
      <c r="T543" s="19" t="e">
        <f t="shared" si="163"/>
        <v>#N/A</v>
      </c>
      <c r="U543" s="22" t="e">
        <f t="shared" si="164"/>
        <v>#N/A</v>
      </c>
      <c r="V543" s="22" t="str">
        <f t="shared" si="165"/>
        <v>NY</v>
      </c>
      <c r="W543" s="22" t="e">
        <f t="shared" si="166"/>
        <v>#VALUE!</v>
      </c>
      <c r="X543" s="19" t="str">
        <f t="shared" si="167"/>
        <v>CB1MokaGS.7764</v>
      </c>
      <c r="Y543" s="19" t="str">
        <f t="shared" si="168"/>
        <v>GS.7764</v>
      </c>
      <c r="Z543" s="19" t="e">
        <v>#VALUE!</v>
      </c>
      <c r="AA543" s="19" t="e">
        <f t="shared" si="169"/>
        <v>#VALUE!</v>
      </c>
      <c r="AB543" s="22" t="e">
        <f t="shared" si="170"/>
        <v>#N/A</v>
      </c>
      <c r="AC543" s="23" t="e">
        <v>#VALUE!</v>
      </c>
      <c r="AD543" s="23" t="e">
        <f t="shared" si="171"/>
        <v>#VALUE!</v>
      </c>
      <c r="AE543" s="24" t="e">
        <f t="shared" si="172"/>
        <v>#N/A</v>
      </c>
      <c r="AF543" s="24" t="e">
        <v>#N/A</v>
      </c>
      <c r="AG543" s="24" t="e">
        <f t="shared" si="173"/>
        <v>#N/A</v>
      </c>
      <c r="AH543" s="24" t="e">
        <f t="shared" si="174"/>
        <v>#N/A</v>
      </c>
      <c r="AI543" s="25" t="e">
        <f t="shared" si="175"/>
        <v>#VALUE!</v>
      </c>
      <c r="AJ543" s="25" t="e">
        <f t="shared" si="176"/>
        <v>#VALUE!</v>
      </c>
      <c r="AK543" s="25" t="e">
        <f t="shared" si="177"/>
        <v>#VALUE!</v>
      </c>
      <c r="AL543" s="12">
        <v>18.074080459770116</v>
      </c>
      <c r="AM543" s="12">
        <v>0</v>
      </c>
      <c r="AN543" s="26">
        <v>3.2766000000000002</v>
      </c>
      <c r="AO543" s="125">
        <f t="shared" si="178"/>
        <v>4.2211827678085505E-2</v>
      </c>
      <c r="AP543" s="126"/>
      <c r="AQ543" s="16">
        <v>0</v>
      </c>
      <c r="AT543" s="28">
        <v>0</v>
      </c>
      <c r="AU543" s="28">
        <v>0</v>
      </c>
      <c r="AW543" s="44" t="e">
        <f t="shared" si="179"/>
        <v>#VALUE!</v>
      </c>
    </row>
    <row r="544" spans="1:49" s="28" customFormat="1" hidden="1" x14ac:dyDescent="0.2">
      <c r="A544" s="16">
        <f>ROW()</f>
        <v>544</v>
      </c>
      <c r="B544" s="16" t="s">
        <v>434</v>
      </c>
      <c r="C544" s="16">
        <v>0</v>
      </c>
      <c r="D544" s="122">
        <v>1.4318488822417055</v>
      </c>
      <c r="E544" s="123">
        <v>4.2040687432523711E-2</v>
      </c>
      <c r="F544" s="122">
        <f t="shared" si="160"/>
        <v>1.4738895696742291</v>
      </c>
      <c r="G544" s="122"/>
      <c r="H544" s="101" t="s">
        <v>4</v>
      </c>
      <c r="I544" s="16">
        <v>1</v>
      </c>
      <c r="J544" s="16" t="s">
        <v>170</v>
      </c>
      <c r="K544" s="124">
        <v>42613</v>
      </c>
      <c r="L544" s="16" t="s">
        <v>56</v>
      </c>
      <c r="M544" s="16" t="s">
        <v>171</v>
      </c>
      <c r="N544" s="16" t="s">
        <v>73</v>
      </c>
      <c r="O544" s="16" t="s">
        <v>66</v>
      </c>
      <c r="P544" s="19" t="str">
        <f t="shared" si="161"/>
        <v>CB1 Moka</v>
      </c>
      <c r="Q544" s="20">
        <f t="shared" si="162"/>
        <v>147.3889569674229</v>
      </c>
      <c r="R544" s="19">
        <v>122.6</v>
      </c>
      <c r="S544" s="19" t="e">
        <v>#N/A</v>
      </c>
      <c r="T544" s="19" t="e">
        <f t="shared" si="163"/>
        <v>#N/A</v>
      </c>
      <c r="U544" s="22" t="e">
        <f t="shared" si="164"/>
        <v>#N/A</v>
      </c>
      <c r="V544" s="22" t="str">
        <f t="shared" si="165"/>
        <v>NY</v>
      </c>
      <c r="W544" s="22" t="e">
        <f t="shared" si="166"/>
        <v>#VALUE!</v>
      </c>
      <c r="X544" s="19" t="str">
        <f t="shared" si="167"/>
        <v>CB1MokaGS.7765</v>
      </c>
      <c r="Y544" s="19" t="str">
        <f t="shared" si="168"/>
        <v>GS.7765</v>
      </c>
      <c r="Z544" s="19" t="e">
        <v>#VALUE!</v>
      </c>
      <c r="AA544" s="19" t="e">
        <f t="shared" si="169"/>
        <v>#VALUE!</v>
      </c>
      <c r="AB544" s="22" t="e">
        <f t="shared" si="170"/>
        <v>#N/A</v>
      </c>
      <c r="AC544" s="23" t="e">
        <v>#VALUE!</v>
      </c>
      <c r="AD544" s="23" t="e">
        <f t="shared" si="171"/>
        <v>#VALUE!</v>
      </c>
      <c r="AE544" s="24" t="e">
        <f t="shared" si="172"/>
        <v>#N/A</v>
      </c>
      <c r="AF544" s="24" t="e">
        <v>#N/A</v>
      </c>
      <c r="AG544" s="24" t="e">
        <f t="shared" si="173"/>
        <v>#N/A</v>
      </c>
      <c r="AH544" s="24" t="e">
        <f t="shared" si="174"/>
        <v>#N/A</v>
      </c>
      <c r="AI544" s="25" t="e">
        <f t="shared" si="175"/>
        <v>#VALUE!</v>
      </c>
      <c r="AJ544" s="25" t="e">
        <f t="shared" si="176"/>
        <v>#VALUE!</v>
      </c>
      <c r="AK544" s="25" t="e">
        <f t="shared" si="177"/>
        <v>#VALUE!</v>
      </c>
      <c r="AL544" s="12">
        <v>17.746781609195402</v>
      </c>
      <c r="AM544" s="12">
        <v>0</v>
      </c>
      <c r="AN544" s="26">
        <v>3.2766000000000002</v>
      </c>
      <c r="AO544" s="125">
        <f t="shared" si="178"/>
        <v>4.1447424603171301E-2</v>
      </c>
      <c r="AP544" s="126"/>
      <c r="AQ544" s="16">
        <v>0</v>
      </c>
      <c r="AT544" s="28">
        <v>0</v>
      </c>
      <c r="AU544" s="28">
        <v>0</v>
      </c>
      <c r="AW544" s="44" t="e">
        <f t="shared" si="179"/>
        <v>#VALUE!</v>
      </c>
    </row>
    <row r="545" spans="1:49" s="28" customFormat="1" hidden="1" x14ac:dyDescent="0.2">
      <c r="A545" s="16">
        <f>ROW()</f>
        <v>545</v>
      </c>
      <c r="B545" s="16" t="s">
        <v>360</v>
      </c>
      <c r="C545" s="16">
        <v>128</v>
      </c>
      <c r="D545" s="122">
        <v>1.5362416369424345</v>
      </c>
      <c r="E545" s="123">
        <v>6.4025418799998415E-2</v>
      </c>
      <c r="F545" s="122">
        <f t="shared" si="160"/>
        <v>1.600267055742433</v>
      </c>
      <c r="G545" s="122"/>
      <c r="H545" s="101" t="s">
        <v>4</v>
      </c>
      <c r="I545" s="16">
        <v>1</v>
      </c>
      <c r="J545" s="16" t="s">
        <v>225</v>
      </c>
      <c r="K545" s="124">
        <v>42850</v>
      </c>
      <c r="L545" s="16" t="s">
        <v>56</v>
      </c>
      <c r="M545" s="16" t="s">
        <v>171</v>
      </c>
      <c r="N545" s="16" t="s">
        <v>73</v>
      </c>
      <c r="O545" s="16" t="s">
        <v>66</v>
      </c>
      <c r="P545" s="19" t="str">
        <f t="shared" si="161"/>
        <v>CB1 Moka</v>
      </c>
      <c r="Q545" s="20">
        <f t="shared" si="162"/>
        <v>160.02670557424329</v>
      </c>
      <c r="R545" s="19">
        <v>122.6</v>
      </c>
      <c r="S545" s="19" t="e">
        <v>#N/A</v>
      </c>
      <c r="T545" s="19" t="e">
        <f t="shared" si="163"/>
        <v>#N/A</v>
      </c>
      <c r="U545" s="22" t="e">
        <f t="shared" si="164"/>
        <v>#N/A</v>
      </c>
      <c r="V545" s="22" t="str">
        <f t="shared" si="165"/>
        <v>NY</v>
      </c>
      <c r="W545" s="22" t="e">
        <f t="shared" si="166"/>
        <v>#VALUE!</v>
      </c>
      <c r="X545" s="19" t="str">
        <f t="shared" si="167"/>
        <v>CB1MokaGS.7777</v>
      </c>
      <c r="Y545" s="19" t="str">
        <f t="shared" si="168"/>
        <v>GS.7777</v>
      </c>
      <c r="Z545" s="19" t="e">
        <v>#VALUE!</v>
      </c>
      <c r="AA545" s="19" t="e">
        <f t="shared" si="169"/>
        <v>#VALUE!</v>
      </c>
      <c r="AB545" s="22" t="e">
        <f t="shared" si="170"/>
        <v>#N/A</v>
      </c>
      <c r="AC545" s="23" t="e">
        <v>#VALUE!</v>
      </c>
      <c r="AD545" s="23" t="e">
        <f t="shared" si="171"/>
        <v>#VALUE!</v>
      </c>
      <c r="AE545" s="24" t="e">
        <f t="shared" si="172"/>
        <v>#N/A</v>
      </c>
      <c r="AF545" s="24" t="e">
        <v>#N/A</v>
      </c>
      <c r="AG545" s="24" t="e">
        <f t="shared" si="173"/>
        <v>#N/A</v>
      </c>
      <c r="AH545" s="24" t="e">
        <f t="shared" si="174"/>
        <v>#N/A</v>
      </c>
      <c r="AI545" s="25" t="e">
        <f t="shared" si="175"/>
        <v>#VALUE!</v>
      </c>
      <c r="AJ545" s="25" t="e">
        <f t="shared" si="176"/>
        <v>#VALUE!</v>
      </c>
      <c r="AK545" s="25" t="e">
        <f t="shared" si="177"/>
        <v>#VALUE!</v>
      </c>
      <c r="AL545" s="12">
        <v>27.027272727272734</v>
      </c>
      <c r="AM545" s="12">
        <v>0</v>
      </c>
      <c r="AN545" s="26">
        <v>3.2766000000000002</v>
      </c>
      <c r="AO545" s="125">
        <f t="shared" si="178"/>
        <v>6.3121915469594378E-2</v>
      </c>
      <c r="AP545" s="126"/>
      <c r="AQ545" s="16">
        <v>0</v>
      </c>
      <c r="AT545" s="28">
        <v>0</v>
      </c>
      <c r="AU545" s="28">
        <v>0</v>
      </c>
      <c r="AW545" s="44" t="e">
        <f t="shared" si="179"/>
        <v>#VALUE!</v>
      </c>
    </row>
    <row r="546" spans="1:49" s="28" customFormat="1" hidden="1" x14ac:dyDescent="0.2">
      <c r="A546" s="16">
        <f>ROW()</f>
        <v>546</v>
      </c>
      <c r="B546" s="16" t="s">
        <v>456</v>
      </c>
      <c r="C546" s="16">
        <v>0</v>
      </c>
      <c r="D546" s="122">
        <v>1.5118758123791156</v>
      </c>
      <c r="E546" s="123">
        <v>6.1512928993966418E-2</v>
      </c>
      <c r="F546" s="122">
        <f t="shared" si="160"/>
        <v>1.573388741373082</v>
      </c>
      <c r="G546" s="122"/>
      <c r="H546" s="101" t="s">
        <v>4</v>
      </c>
      <c r="I546" s="16">
        <v>1</v>
      </c>
      <c r="J546" s="16" t="s">
        <v>188</v>
      </c>
      <c r="K546" s="124">
        <v>42636</v>
      </c>
      <c r="L546" s="16" t="s">
        <v>56</v>
      </c>
      <c r="M546" s="16" t="s">
        <v>171</v>
      </c>
      <c r="N546" s="16" t="s">
        <v>73</v>
      </c>
      <c r="O546" s="16" t="s">
        <v>66</v>
      </c>
      <c r="P546" s="19" t="str">
        <f t="shared" si="161"/>
        <v>CB1 Moka</v>
      </c>
      <c r="Q546" s="20">
        <f t="shared" si="162"/>
        <v>157.33887413730821</v>
      </c>
      <c r="R546" s="19">
        <v>122.6</v>
      </c>
      <c r="S546" s="19" t="e">
        <v>#N/A</v>
      </c>
      <c r="T546" s="19" t="e">
        <f t="shared" si="163"/>
        <v>#N/A</v>
      </c>
      <c r="U546" s="22" t="e">
        <f t="shared" si="164"/>
        <v>#N/A</v>
      </c>
      <c r="V546" s="22" t="str">
        <f t="shared" si="165"/>
        <v>NY</v>
      </c>
      <c r="W546" s="22" t="e">
        <f t="shared" si="166"/>
        <v>#VALUE!</v>
      </c>
      <c r="X546" s="19" t="str">
        <f t="shared" si="167"/>
        <v>CB1MokaGS.7786</v>
      </c>
      <c r="Y546" s="19" t="str">
        <f t="shared" si="168"/>
        <v>GS.7786</v>
      </c>
      <c r="Z546" s="19" t="e">
        <v>#VALUE!</v>
      </c>
      <c r="AA546" s="19" t="e">
        <f t="shared" si="169"/>
        <v>#VALUE!</v>
      </c>
      <c r="AB546" s="22" t="e">
        <f t="shared" si="170"/>
        <v>#N/A</v>
      </c>
      <c r="AC546" s="23" t="e">
        <v>#VALUE!</v>
      </c>
      <c r="AD546" s="23" t="e">
        <f t="shared" si="171"/>
        <v>#VALUE!</v>
      </c>
      <c r="AE546" s="24" t="e">
        <f t="shared" si="172"/>
        <v>#N/A</v>
      </c>
      <c r="AF546" s="24" t="e">
        <v>#N/A</v>
      </c>
      <c r="AG546" s="24" t="e">
        <f t="shared" si="173"/>
        <v>#N/A</v>
      </c>
      <c r="AH546" s="24" t="e">
        <f t="shared" si="174"/>
        <v>#N/A</v>
      </c>
      <c r="AI546" s="25" t="e">
        <f t="shared" si="175"/>
        <v>#VALUE!</v>
      </c>
      <c r="AJ546" s="25" t="e">
        <f t="shared" si="176"/>
        <v>#VALUE!</v>
      </c>
      <c r="AK546" s="25" t="e">
        <f t="shared" si="177"/>
        <v>#VALUE!</v>
      </c>
      <c r="AL546" s="12">
        <v>25.966666666666676</v>
      </c>
      <c r="AM546" s="12">
        <v>0</v>
      </c>
      <c r="AN546" s="26">
        <v>3.2766000000000002</v>
      </c>
      <c r="AO546" s="125">
        <f t="shared" si="178"/>
        <v>6.0644881002237291E-2</v>
      </c>
      <c r="AP546" s="126"/>
      <c r="AQ546" s="16">
        <v>0</v>
      </c>
      <c r="AT546" s="28">
        <v>0</v>
      </c>
      <c r="AU546" s="28">
        <v>0</v>
      </c>
      <c r="AW546" s="44" t="e">
        <f t="shared" si="179"/>
        <v>#VALUE!</v>
      </c>
    </row>
    <row r="547" spans="1:49" s="28" customFormat="1" hidden="1" x14ac:dyDescent="0.2">
      <c r="A547" s="16">
        <f>ROW()</f>
        <v>547</v>
      </c>
      <c r="B547" s="16" t="s">
        <v>362</v>
      </c>
      <c r="C547" s="16">
        <v>110</v>
      </c>
      <c r="D547" s="122">
        <v>1.3964206400601786</v>
      </c>
      <c r="E547" s="123">
        <v>6.4606435859126912E-2</v>
      </c>
      <c r="F547" s="122">
        <f t="shared" si="160"/>
        <v>1.4610270759193056</v>
      </c>
      <c r="G547" s="122"/>
      <c r="H547" s="101" t="s">
        <v>4</v>
      </c>
      <c r="I547" s="16">
        <v>1</v>
      </c>
      <c r="J547" s="16" t="s">
        <v>225</v>
      </c>
      <c r="K547" s="124">
        <v>42880</v>
      </c>
      <c r="L547" s="16" t="s">
        <v>56</v>
      </c>
      <c r="M547" s="16" t="s">
        <v>171</v>
      </c>
      <c r="N547" s="16" t="s">
        <v>73</v>
      </c>
      <c r="O547" s="16" t="s">
        <v>66</v>
      </c>
      <c r="P547" s="19" t="str">
        <f t="shared" si="161"/>
        <v>CB1 Moka</v>
      </c>
      <c r="Q547" s="20">
        <f t="shared" si="162"/>
        <v>146.10270759193057</v>
      </c>
      <c r="R547" s="19">
        <v>122.6</v>
      </c>
      <c r="S547" s="19" t="e">
        <v>#N/A</v>
      </c>
      <c r="T547" s="19" t="e">
        <f t="shared" si="163"/>
        <v>#N/A</v>
      </c>
      <c r="U547" s="22" t="e">
        <f t="shared" si="164"/>
        <v>#N/A</v>
      </c>
      <c r="V547" s="22" t="str">
        <f t="shared" si="165"/>
        <v>NY</v>
      </c>
      <c r="W547" s="22" t="e">
        <f t="shared" si="166"/>
        <v>#VALUE!</v>
      </c>
      <c r="X547" s="19" t="str">
        <f t="shared" si="167"/>
        <v>CB1MokaGS.7902</v>
      </c>
      <c r="Y547" s="19" t="str">
        <f t="shared" si="168"/>
        <v>GS.7902</v>
      </c>
      <c r="Z547" s="19" t="e">
        <v>#VALUE!</v>
      </c>
      <c r="AA547" s="19" t="e">
        <f t="shared" si="169"/>
        <v>#VALUE!</v>
      </c>
      <c r="AB547" s="22" t="e">
        <f t="shared" si="170"/>
        <v>#N/A</v>
      </c>
      <c r="AC547" s="23" t="e">
        <v>#VALUE!</v>
      </c>
      <c r="AD547" s="23" t="e">
        <f t="shared" si="171"/>
        <v>#VALUE!</v>
      </c>
      <c r="AE547" s="24" t="e">
        <f t="shared" si="172"/>
        <v>#N/A</v>
      </c>
      <c r="AF547" s="24" t="e">
        <v>#N/A</v>
      </c>
      <c r="AG547" s="24" t="e">
        <f t="shared" si="173"/>
        <v>#N/A</v>
      </c>
      <c r="AH547" s="24" t="e">
        <f t="shared" si="174"/>
        <v>#N/A</v>
      </c>
      <c r="AI547" s="25" t="e">
        <f t="shared" si="175"/>
        <v>#VALUE!</v>
      </c>
      <c r="AJ547" s="25" t="e">
        <f t="shared" si="176"/>
        <v>#VALUE!</v>
      </c>
      <c r="AK547" s="25" t="e">
        <f t="shared" si="177"/>
        <v>#VALUE!</v>
      </c>
      <c r="AL547" s="12">
        <v>27.27253947930004</v>
      </c>
      <c r="AM547" s="12">
        <v>0</v>
      </c>
      <c r="AN547" s="26">
        <v>3.2766000000000002</v>
      </c>
      <c r="AO547" s="125">
        <f t="shared" si="178"/>
        <v>6.3694733428150282E-2</v>
      </c>
      <c r="AP547" s="126"/>
      <c r="AQ547" s="16">
        <v>0</v>
      </c>
      <c r="AT547" s="28">
        <v>0</v>
      </c>
      <c r="AU547" s="28">
        <v>0</v>
      </c>
      <c r="AW547" s="44" t="e">
        <f t="shared" si="179"/>
        <v>#VALUE!</v>
      </c>
    </row>
    <row r="548" spans="1:49" s="28" customFormat="1" hidden="1" x14ac:dyDescent="0.2">
      <c r="A548" s="16">
        <f>ROW()</f>
        <v>548</v>
      </c>
      <c r="B548" s="16" t="s">
        <v>457</v>
      </c>
      <c r="C548" s="16">
        <v>0</v>
      </c>
      <c r="D548" s="122">
        <v>1.3555106377452806</v>
      </c>
      <c r="E548" s="123">
        <v>5.2965997932373776E-2</v>
      </c>
      <c r="F548" s="122">
        <f t="shared" si="160"/>
        <v>1.4084766356776544</v>
      </c>
      <c r="G548" s="122"/>
      <c r="H548" s="101" t="s">
        <v>4</v>
      </c>
      <c r="I548" s="16">
        <v>1</v>
      </c>
      <c r="J548" s="16" t="s">
        <v>188</v>
      </c>
      <c r="K548" s="124">
        <v>42669</v>
      </c>
      <c r="L548" s="16" t="s">
        <v>56</v>
      </c>
      <c r="M548" s="16" t="s">
        <v>171</v>
      </c>
      <c r="N548" s="16" t="s">
        <v>73</v>
      </c>
      <c r="O548" s="16" t="s">
        <v>66</v>
      </c>
      <c r="P548" s="19" t="str">
        <f t="shared" si="161"/>
        <v>CB1 Moka</v>
      </c>
      <c r="Q548" s="20">
        <f t="shared" si="162"/>
        <v>140.84766356776544</v>
      </c>
      <c r="R548" s="19">
        <v>122.6</v>
      </c>
      <c r="S548" s="19" t="e">
        <v>#N/A</v>
      </c>
      <c r="T548" s="19" t="e">
        <f t="shared" si="163"/>
        <v>#N/A</v>
      </c>
      <c r="U548" s="22" t="e">
        <f t="shared" si="164"/>
        <v>#N/A</v>
      </c>
      <c r="V548" s="22" t="str">
        <f t="shared" si="165"/>
        <v>NY</v>
      </c>
      <c r="W548" s="22" t="e">
        <f t="shared" si="166"/>
        <v>#VALUE!</v>
      </c>
      <c r="X548" s="19" t="str">
        <f t="shared" si="167"/>
        <v>CB1MokaGS.7929</v>
      </c>
      <c r="Y548" s="19" t="str">
        <f t="shared" si="168"/>
        <v>GS.7929</v>
      </c>
      <c r="Z548" s="19" t="e">
        <v>#VALUE!</v>
      </c>
      <c r="AA548" s="19" t="e">
        <f t="shared" si="169"/>
        <v>#VALUE!</v>
      </c>
      <c r="AB548" s="22" t="e">
        <f t="shared" si="170"/>
        <v>#N/A</v>
      </c>
      <c r="AC548" s="23" t="e">
        <v>#VALUE!</v>
      </c>
      <c r="AD548" s="23" t="e">
        <f t="shared" si="171"/>
        <v>#VALUE!</v>
      </c>
      <c r="AE548" s="24" t="e">
        <f t="shared" si="172"/>
        <v>#N/A</v>
      </c>
      <c r="AF548" s="24" t="e">
        <v>#N/A</v>
      </c>
      <c r="AG548" s="24" t="e">
        <f t="shared" si="173"/>
        <v>#N/A</v>
      </c>
      <c r="AH548" s="24" t="e">
        <f t="shared" si="174"/>
        <v>#N/A</v>
      </c>
      <c r="AI548" s="25" t="e">
        <f t="shared" si="175"/>
        <v>#VALUE!</v>
      </c>
      <c r="AJ548" s="25" t="e">
        <f t="shared" si="176"/>
        <v>#VALUE!</v>
      </c>
      <c r="AK548" s="25" t="e">
        <f t="shared" si="177"/>
        <v>#VALUE!</v>
      </c>
      <c r="AL548" s="12">
        <v>22.358720930232561</v>
      </c>
      <c r="AM548" s="12">
        <v>0</v>
      </c>
      <c r="AN548" s="26">
        <v>3.2766000000000002</v>
      </c>
      <c r="AO548" s="125">
        <f t="shared" si="178"/>
        <v>5.2218561110764512E-2</v>
      </c>
      <c r="AP548" s="126"/>
      <c r="AQ548" s="16">
        <v>0</v>
      </c>
      <c r="AT548" s="28">
        <v>0</v>
      </c>
      <c r="AU548" s="28">
        <v>0</v>
      </c>
      <c r="AW548" s="44" t="e">
        <f t="shared" si="179"/>
        <v>#VALUE!</v>
      </c>
    </row>
    <row r="549" spans="1:49" s="28" customFormat="1" hidden="1" x14ac:dyDescent="0.2">
      <c r="A549" s="16">
        <f>ROW()</f>
        <v>549</v>
      </c>
      <c r="B549" s="16" t="s">
        <v>458</v>
      </c>
      <c r="C549" s="16">
        <v>238</v>
      </c>
      <c r="D549" s="122">
        <v>1.3342503576181584</v>
      </c>
      <c r="E549" s="123">
        <v>6.3063754276867987E-2</v>
      </c>
      <c r="F549" s="122">
        <f t="shared" si="160"/>
        <v>1.3973141118950263</v>
      </c>
      <c r="G549" s="122"/>
      <c r="H549" s="101" t="s">
        <v>4</v>
      </c>
      <c r="I549" s="16">
        <v>1</v>
      </c>
      <c r="J549" s="16" t="s">
        <v>192</v>
      </c>
      <c r="K549" s="124">
        <v>42699</v>
      </c>
      <c r="L549" s="16" t="s">
        <v>56</v>
      </c>
      <c r="M549" s="16" t="s">
        <v>171</v>
      </c>
      <c r="N549" s="16" t="s">
        <v>73</v>
      </c>
      <c r="O549" s="16" t="s">
        <v>66</v>
      </c>
      <c r="P549" s="19" t="str">
        <f t="shared" si="161"/>
        <v>CB1 Moka</v>
      </c>
      <c r="Q549" s="20">
        <f t="shared" si="162"/>
        <v>139.73141118950264</v>
      </c>
      <c r="R549" s="19">
        <v>122.6</v>
      </c>
      <c r="S549" s="19" t="e">
        <v>#N/A</v>
      </c>
      <c r="T549" s="19" t="e">
        <f t="shared" si="163"/>
        <v>#N/A</v>
      </c>
      <c r="U549" s="22" t="e">
        <f t="shared" si="164"/>
        <v>#N/A</v>
      </c>
      <c r="V549" s="22" t="str">
        <f t="shared" si="165"/>
        <v>NY</v>
      </c>
      <c r="W549" s="22" t="e">
        <f t="shared" si="166"/>
        <v>#VALUE!</v>
      </c>
      <c r="X549" s="19" t="str">
        <f t="shared" si="167"/>
        <v>CB1MokaGS.7937</v>
      </c>
      <c r="Y549" s="19" t="str">
        <f t="shared" si="168"/>
        <v>GS.7937</v>
      </c>
      <c r="Z549" s="19" t="e">
        <v>#VALUE!</v>
      </c>
      <c r="AA549" s="19" t="e">
        <f t="shared" si="169"/>
        <v>#VALUE!</v>
      </c>
      <c r="AB549" s="22" t="e">
        <f t="shared" si="170"/>
        <v>#N/A</v>
      </c>
      <c r="AC549" s="23" t="e">
        <v>#VALUE!</v>
      </c>
      <c r="AD549" s="23" t="e">
        <f t="shared" si="171"/>
        <v>#VALUE!</v>
      </c>
      <c r="AE549" s="24" t="e">
        <f t="shared" si="172"/>
        <v>#N/A</v>
      </c>
      <c r="AF549" s="24" t="e">
        <v>#N/A</v>
      </c>
      <c r="AG549" s="24" t="e">
        <f t="shared" si="173"/>
        <v>#N/A</v>
      </c>
      <c r="AH549" s="24" t="e">
        <f t="shared" si="174"/>
        <v>#N/A</v>
      </c>
      <c r="AI549" s="25" t="e">
        <f t="shared" si="175"/>
        <v>#VALUE!</v>
      </c>
      <c r="AJ549" s="25" t="e">
        <f t="shared" si="176"/>
        <v>#VALUE!</v>
      </c>
      <c r="AK549" s="25" t="e">
        <f t="shared" si="177"/>
        <v>#VALUE!</v>
      </c>
      <c r="AL549" s="12">
        <v>26.621321937321952</v>
      </c>
      <c r="AM549" s="12">
        <v>0</v>
      </c>
      <c r="AN549" s="26">
        <v>3.2766000000000002</v>
      </c>
      <c r="AO549" s="125">
        <f t="shared" si="178"/>
        <v>6.2173821605050257E-2</v>
      </c>
      <c r="AP549" s="126"/>
      <c r="AQ549" s="16">
        <v>0</v>
      </c>
      <c r="AT549" s="28">
        <v>0</v>
      </c>
      <c r="AU549" s="28">
        <v>0</v>
      </c>
      <c r="AW549" s="44" t="e">
        <f t="shared" si="179"/>
        <v>#VALUE!</v>
      </c>
    </row>
    <row r="550" spans="1:49" s="28" customFormat="1" hidden="1" x14ac:dyDescent="0.2">
      <c r="A550" s="16">
        <f>ROW()</f>
        <v>550</v>
      </c>
      <c r="B550" s="16" t="s">
        <v>405</v>
      </c>
      <c r="C550" s="16">
        <v>458</v>
      </c>
      <c r="D550" s="122">
        <v>1.1612968744345942</v>
      </c>
      <c r="E550" s="123">
        <v>6.0241609152114232E-2</v>
      </c>
      <c r="F550" s="122">
        <f t="shared" si="160"/>
        <v>1.2215384835867085</v>
      </c>
      <c r="G550" s="122"/>
      <c r="H550" s="101" t="s">
        <v>4</v>
      </c>
      <c r="I550" s="16">
        <v>1</v>
      </c>
      <c r="J550" s="16" t="s">
        <v>192</v>
      </c>
      <c r="K550" s="124">
        <v>42726</v>
      </c>
      <c r="L550" s="16" t="s">
        <v>56</v>
      </c>
      <c r="M550" s="16" t="s">
        <v>171</v>
      </c>
      <c r="N550" s="16" t="s">
        <v>73</v>
      </c>
      <c r="O550" s="16" t="s">
        <v>66</v>
      </c>
      <c r="P550" s="19" t="str">
        <f t="shared" si="161"/>
        <v>CB1 Moka</v>
      </c>
      <c r="Q550" s="20">
        <f t="shared" si="162"/>
        <v>122.15384835867084</v>
      </c>
      <c r="R550" s="19">
        <v>122.6</v>
      </c>
      <c r="S550" s="19" t="e">
        <v>#N/A</v>
      </c>
      <c r="T550" s="19" t="e">
        <f t="shared" si="163"/>
        <v>#N/A</v>
      </c>
      <c r="U550" s="22" t="e">
        <f t="shared" si="164"/>
        <v>#N/A</v>
      </c>
      <c r="V550" s="22" t="str">
        <f t="shared" si="165"/>
        <v>NY</v>
      </c>
      <c r="W550" s="22" t="e">
        <f t="shared" si="166"/>
        <v>#VALUE!</v>
      </c>
      <c r="X550" s="19" t="str">
        <f t="shared" si="167"/>
        <v>CB1MokaGS.7954</v>
      </c>
      <c r="Y550" s="19" t="str">
        <f t="shared" si="168"/>
        <v>GS.7954</v>
      </c>
      <c r="Z550" s="19" t="e">
        <v>#VALUE!</v>
      </c>
      <c r="AA550" s="19" t="e">
        <f t="shared" si="169"/>
        <v>#VALUE!</v>
      </c>
      <c r="AB550" s="22" t="e">
        <f t="shared" si="170"/>
        <v>#N/A</v>
      </c>
      <c r="AC550" s="23" t="e">
        <v>#VALUE!</v>
      </c>
      <c r="AD550" s="23" t="e">
        <f t="shared" si="171"/>
        <v>#VALUE!</v>
      </c>
      <c r="AE550" s="24" t="e">
        <f t="shared" si="172"/>
        <v>#N/A</v>
      </c>
      <c r="AF550" s="24" t="e">
        <v>#N/A</v>
      </c>
      <c r="AG550" s="24" t="e">
        <f t="shared" si="173"/>
        <v>#N/A</v>
      </c>
      <c r="AH550" s="24" t="e">
        <f t="shared" si="174"/>
        <v>#N/A</v>
      </c>
      <c r="AI550" s="25" t="e">
        <f t="shared" si="175"/>
        <v>#VALUE!</v>
      </c>
      <c r="AJ550" s="25" t="e">
        <f t="shared" si="176"/>
        <v>#VALUE!</v>
      </c>
      <c r="AK550" s="25" t="e">
        <f t="shared" si="177"/>
        <v>#VALUE!</v>
      </c>
      <c r="AL550" s="12">
        <v>25.430000000000007</v>
      </c>
      <c r="AM550" s="12">
        <v>0</v>
      </c>
      <c r="AN550" s="26">
        <v>3.2766000000000002</v>
      </c>
      <c r="AO550" s="125">
        <f t="shared" si="178"/>
        <v>5.93915015617546E-2</v>
      </c>
      <c r="AP550" s="126"/>
      <c r="AQ550" s="16">
        <v>0</v>
      </c>
      <c r="AT550" s="28">
        <v>0</v>
      </c>
      <c r="AU550" s="28">
        <v>0</v>
      </c>
      <c r="AW550" s="44" t="e">
        <f t="shared" si="179"/>
        <v>#VALUE!</v>
      </c>
    </row>
    <row r="551" spans="1:49" s="28" customFormat="1" hidden="1" x14ac:dyDescent="0.2">
      <c r="A551" s="16">
        <f>ROW()</f>
        <v>551</v>
      </c>
      <c r="B551" s="16" t="s">
        <v>394</v>
      </c>
      <c r="C551" s="16">
        <v>0</v>
      </c>
      <c r="D551" s="122">
        <v>1.0547847185866253</v>
      </c>
      <c r="E551" s="123">
        <v>5.1477542345395214E-2</v>
      </c>
      <c r="F551" s="122">
        <f t="shared" si="160"/>
        <v>1.1062622609320205</v>
      </c>
      <c r="G551" s="122"/>
      <c r="H551" s="101" t="s">
        <v>4</v>
      </c>
      <c r="I551" s="16">
        <v>1</v>
      </c>
      <c r="J551" s="16" t="s">
        <v>225</v>
      </c>
      <c r="K551" s="124">
        <v>42678</v>
      </c>
      <c r="L551" s="16" t="s">
        <v>56</v>
      </c>
      <c r="M551" s="16" t="s">
        <v>171</v>
      </c>
      <c r="N551" s="16" t="s">
        <v>73</v>
      </c>
      <c r="O551" s="16" t="s">
        <v>66</v>
      </c>
      <c r="P551" s="19" t="str">
        <f t="shared" si="161"/>
        <v>CB1 Moka</v>
      </c>
      <c r="Q551" s="20">
        <f t="shared" si="162"/>
        <v>110.62622609320205</v>
      </c>
      <c r="R551" s="19">
        <v>122.6</v>
      </c>
      <c r="S551" s="19" t="e">
        <v>#N/A</v>
      </c>
      <c r="T551" s="19" t="e">
        <f t="shared" si="163"/>
        <v>#N/A</v>
      </c>
      <c r="U551" s="22" t="e">
        <f t="shared" si="164"/>
        <v>#N/A</v>
      </c>
      <c r="V551" s="22" t="str">
        <f t="shared" si="165"/>
        <v>NY</v>
      </c>
      <c r="W551" s="22" t="e">
        <f t="shared" si="166"/>
        <v>#VALUE!</v>
      </c>
      <c r="X551" s="19" t="str">
        <f t="shared" si="167"/>
        <v>CB1MokaGS.7958</v>
      </c>
      <c r="Y551" s="19" t="str">
        <f t="shared" si="168"/>
        <v>GS.7958</v>
      </c>
      <c r="Z551" s="19" t="e">
        <v>#VALUE!</v>
      </c>
      <c r="AA551" s="19" t="e">
        <f t="shared" si="169"/>
        <v>#VALUE!</v>
      </c>
      <c r="AB551" s="22" t="e">
        <f t="shared" si="170"/>
        <v>#N/A</v>
      </c>
      <c r="AC551" s="23" t="e">
        <v>#VALUE!</v>
      </c>
      <c r="AD551" s="23" t="e">
        <f t="shared" si="171"/>
        <v>#VALUE!</v>
      </c>
      <c r="AE551" s="24" t="e">
        <f t="shared" si="172"/>
        <v>#N/A</v>
      </c>
      <c r="AF551" s="24" t="e">
        <v>#N/A</v>
      </c>
      <c r="AG551" s="24" t="e">
        <f t="shared" si="173"/>
        <v>#N/A</v>
      </c>
      <c r="AH551" s="24" t="e">
        <f t="shared" si="174"/>
        <v>#N/A</v>
      </c>
      <c r="AI551" s="25" t="e">
        <f t="shared" si="175"/>
        <v>#VALUE!</v>
      </c>
      <c r="AJ551" s="25" t="e">
        <f t="shared" si="176"/>
        <v>#VALUE!</v>
      </c>
      <c r="AK551" s="25" t="e">
        <f t="shared" si="177"/>
        <v>#VALUE!</v>
      </c>
      <c r="AL551" s="12">
        <v>21.730393996247656</v>
      </c>
      <c r="AM551" s="12">
        <v>0</v>
      </c>
      <c r="AN551" s="26">
        <v>3.2766000000000002</v>
      </c>
      <c r="AO551" s="125">
        <f t="shared" si="178"/>
        <v>5.075111006550078E-2</v>
      </c>
      <c r="AP551" s="126"/>
      <c r="AQ551" s="16">
        <v>0</v>
      </c>
      <c r="AT551" s="28">
        <v>0</v>
      </c>
      <c r="AU551" s="28">
        <v>0</v>
      </c>
      <c r="AW551" s="44" t="e">
        <f t="shared" si="179"/>
        <v>#VALUE!</v>
      </c>
    </row>
    <row r="552" spans="1:49" s="28" customFormat="1" hidden="1" x14ac:dyDescent="0.2">
      <c r="A552" s="16">
        <f>ROW()</f>
        <v>552</v>
      </c>
      <c r="B552" s="16" t="s">
        <v>396</v>
      </c>
      <c r="C552" s="16">
        <v>1122</v>
      </c>
      <c r="D552" s="122">
        <v>1.1945955548835803</v>
      </c>
      <c r="E552" s="123">
        <v>6.0851995253235987E-2</v>
      </c>
      <c r="F552" s="122">
        <f t="shared" si="160"/>
        <v>1.2554475501368163</v>
      </c>
      <c r="G552" s="122"/>
      <c r="H552" s="101" t="s">
        <v>4</v>
      </c>
      <c r="I552" s="16">
        <v>1</v>
      </c>
      <c r="J552" s="16" t="s">
        <v>216</v>
      </c>
      <c r="K552" s="124">
        <v>42773</v>
      </c>
      <c r="L552" s="16" t="s">
        <v>56</v>
      </c>
      <c r="M552" s="16" t="s">
        <v>171</v>
      </c>
      <c r="N552" s="16" t="s">
        <v>73</v>
      </c>
      <c r="O552" s="16" t="s">
        <v>66</v>
      </c>
      <c r="P552" s="19" t="str">
        <f t="shared" si="161"/>
        <v>CB1 Moka</v>
      </c>
      <c r="Q552" s="20">
        <f t="shared" si="162"/>
        <v>125.54475501368162</v>
      </c>
      <c r="R552" s="19">
        <v>122.6</v>
      </c>
      <c r="S552" s="19" t="e">
        <v>#N/A</v>
      </c>
      <c r="T552" s="19" t="e">
        <f t="shared" si="163"/>
        <v>#N/A</v>
      </c>
      <c r="U552" s="22" t="e">
        <f t="shared" si="164"/>
        <v>#N/A</v>
      </c>
      <c r="V552" s="22" t="str">
        <f t="shared" si="165"/>
        <v>NY</v>
      </c>
      <c r="W552" s="22" t="e">
        <f t="shared" si="166"/>
        <v>#VALUE!</v>
      </c>
      <c r="X552" s="19" t="str">
        <f t="shared" si="167"/>
        <v>CB1MokaGS.7985</v>
      </c>
      <c r="Y552" s="19" t="str">
        <f t="shared" si="168"/>
        <v>GS.7985</v>
      </c>
      <c r="Z552" s="19" t="e">
        <v>#VALUE!</v>
      </c>
      <c r="AA552" s="19" t="e">
        <f t="shared" si="169"/>
        <v>#VALUE!</v>
      </c>
      <c r="AB552" s="22" t="e">
        <f t="shared" si="170"/>
        <v>#N/A</v>
      </c>
      <c r="AC552" s="23" t="e">
        <v>#VALUE!</v>
      </c>
      <c r="AD552" s="23" t="e">
        <f t="shared" si="171"/>
        <v>#VALUE!</v>
      </c>
      <c r="AE552" s="24" t="e">
        <f t="shared" si="172"/>
        <v>#N/A</v>
      </c>
      <c r="AF552" s="24" t="e">
        <v>#N/A</v>
      </c>
      <c r="AG552" s="24" t="e">
        <f t="shared" si="173"/>
        <v>#N/A</v>
      </c>
      <c r="AH552" s="24" t="e">
        <f t="shared" si="174"/>
        <v>#N/A</v>
      </c>
      <c r="AI552" s="25" t="e">
        <f t="shared" si="175"/>
        <v>#VALUE!</v>
      </c>
      <c r="AJ552" s="25" t="e">
        <f t="shared" si="176"/>
        <v>#VALUE!</v>
      </c>
      <c r="AK552" s="25" t="e">
        <f t="shared" si="177"/>
        <v>#VALUE!</v>
      </c>
      <c r="AL552" s="12">
        <v>25.687664407873505</v>
      </c>
      <c r="AM552" s="12">
        <v>0</v>
      </c>
      <c r="AN552" s="26">
        <v>3.2766000000000002</v>
      </c>
      <c r="AO552" s="125">
        <f t="shared" si="178"/>
        <v>5.9993274117107621E-2</v>
      </c>
      <c r="AP552" s="126"/>
      <c r="AQ552" s="16">
        <v>0</v>
      </c>
      <c r="AT552" s="28">
        <v>0</v>
      </c>
      <c r="AU552" s="28">
        <v>0</v>
      </c>
      <c r="AW552" s="44" t="e">
        <f t="shared" si="179"/>
        <v>#VALUE!</v>
      </c>
    </row>
    <row r="553" spans="1:49" s="28" customFormat="1" hidden="1" x14ac:dyDescent="0.2">
      <c r="A553" s="16">
        <f>ROW()</f>
        <v>553</v>
      </c>
      <c r="B553" s="16" t="s">
        <v>439</v>
      </c>
      <c r="C553" s="16">
        <v>183</v>
      </c>
      <c r="D553" s="122">
        <v>1.2169898947524351</v>
      </c>
      <c r="E553" s="123">
        <v>6.0241609152114232E-2</v>
      </c>
      <c r="F553" s="122">
        <f t="shared" si="160"/>
        <v>1.2772315039045494</v>
      </c>
      <c r="G553" s="122"/>
      <c r="H553" s="101" t="s">
        <v>4</v>
      </c>
      <c r="I553" s="16">
        <v>1</v>
      </c>
      <c r="J553" s="16" t="s">
        <v>192</v>
      </c>
      <c r="K553" s="124">
        <v>42746</v>
      </c>
      <c r="L553" s="16" t="s">
        <v>56</v>
      </c>
      <c r="M553" s="16" t="s">
        <v>171</v>
      </c>
      <c r="N553" s="16" t="s">
        <v>73</v>
      </c>
      <c r="O553" s="16" t="s">
        <v>66</v>
      </c>
      <c r="P553" s="19" t="str">
        <f t="shared" si="161"/>
        <v>CB1 Moka</v>
      </c>
      <c r="Q553" s="20">
        <f t="shared" si="162"/>
        <v>127.72315039045495</v>
      </c>
      <c r="R553" s="19">
        <v>122.6</v>
      </c>
      <c r="S553" s="19" t="e">
        <v>#N/A</v>
      </c>
      <c r="T553" s="19" t="e">
        <f t="shared" si="163"/>
        <v>#N/A</v>
      </c>
      <c r="U553" s="22" t="e">
        <f t="shared" si="164"/>
        <v>#N/A</v>
      </c>
      <c r="V553" s="22" t="str">
        <f t="shared" si="165"/>
        <v>NY</v>
      </c>
      <c r="W553" s="22" t="e">
        <f t="shared" si="166"/>
        <v>#VALUE!</v>
      </c>
      <c r="X553" s="19" t="str">
        <f t="shared" si="167"/>
        <v>CB1MokaGS.8006</v>
      </c>
      <c r="Y553" s="19" t="str">
        <f t="shared" si="168"/>
        <v>GS.8006</v>
      </c>
      <c r="Z553" s="19" t="e">
        <v>#VALUE!</v>
      </c>
      <c r="AA553" s="19" t="e">
        <f t="shared" si="169"/>
        <v>#VALUE!</v>
      </c>
      <c r="AB553" s="22" t="e">
        <f t="shared" si="170"/>
        <v>#N/A</v>
      </c>
      <c r="AC553" s="23" t="e">
        <v>#VALUE!</v>
      </c>
      <c r="AD553" s="23" t="e">
        <f t="shared" si="171"/>
        <v>#VALUE!</v>
      </c>
      <c r="AE553" s="24" t="e">
        <f t="shared" si="172"/>
        <v>#N/A</v>
      </c>
      <c r="AF553" s="24" t="e">
        <v>#N/A</v>
      </c>
      <c r="AG553" s="24" t="e">
        <f t="shared" si="173"/>
        <v>#N/A</v>
      </c>
      <c r="AH553" s="24" t="e">
        <f t="shared" si="174"/>
        <v>#N/A</v>
      </c>
      <c r="AI553" s="25" t="e">
        <f t="shared" si="175"/>
        <v>#VALUE!</v>
      </c>
      <c r="AJ553" s="25" t="e">
        <f t="shared" si="176"/>
        <v>#VALUE!</v>
      </c>
      <c r="AK553" s="25" t="e">
        <f t="shared" si="177"/>
        <v>#VALUE!</v>
      </c>
      <c r="AL553" s="12">
        <v>25.430000000000003</v>
      </c>
      <c r="AM553" s="12">
        <v>0</v>
      </c>
      <c r="AN553" s="26">
        <v>3.2766000000000002</v>
      </c>
      <c r="AO553" s="125">
        <f t="shared" si="178"/>
        <v>5.93915015617546E-2</v>
      </c>
      <c r="AP553" s="126"/>
      <c r="AQ553" s="16">
        <v>0</v>
      </c>
      <c r="AT553" s="28">
        <v>0</v>
      </c>
      <c r="AU553" s="28">
        <v>0</v>
      </c>
      <c r="AW553" s="44" t="e">
        <f t="shared" si="179"/>
        <v>#VALUE!</v>
      </c>
    </row>
    <row r="554" spans="1:49" s="28" customFormat="1" hidden="1" x14ac:dyDescent="0.2">
      <c r="A554" s="16">
        <f>ROW()</f>
        <v>554</v>
      </c>
      <c r="B554" s="16" t="s">
        <v>408</v>
      </c>
      <c r="C554" s="16">
        <v>144</v>
      </c>
      <c r="D554" s="122">
        <v>0.44104475355306927</v>
      </c>
      <c r="E554" s="123">
        <v>0</v>
      </c>
      <c r="F554" s="122">
        <f t="shared" si="160"/>
        <v>0.44104475355306927</v>
      </c>
      <c r="G554" s="122"/>
      <c r="H554" s="101" t="s">
        <v>4</v>
      </c>
      <c r="I554" s="16">
        <v>1</v>
      </c>
      <c r="J554" s="16" t="s">
        <v>216</v>
      </c>
      <c r="K554" s="124">
        <v>42803</v>
      </c>
      <c r="L554" s="16" t="s">
        <v>56</v>
      </c>
      <c r="M554" s="16" t="s">
        <v>171</v>
      </c>
      <c r="N554" s="16" t="s">
        <v>73</v>
      </c>
      <c r="O554" s="16" t="s">
        <v>66</v>
      </c>
      <c r="P554" s="19" t="str">
        <f t="shared" si="161"/>
        <v>CB1 Moka</v>
      </c>
      <c r="Q554" s="20">
        <f t="shared" si="162"/>
        <v>44.104475355306924</v>
      </c>
      <c r="R554" s="19">
        <v>122.6</v>
      </c>
      <c r="S554" s="19" t="e">
        <v>#N/A</v>
      </c>
      <c r="T554" s="19" t="e">
        <f t="shared" si="163"/>
        <v>#N/A</v>
      </c>
      <c r="U554" s="22" t="e">
        <f t="shared" si="164"/>
        <v>#N/A</v>
      </c>
      <c r="V554" s="22" t="str">
        <f t="shared" si="165"/>
        <v>NY</v>
      </c>
      <c r="W554" s="22" t="e">
        <f t="shared" si="166"/>
        <v>#VALUE!</v>
      </c>
      <c r="X554" s="19" t="str">
        <f t="shared" si="167"/>
        <v>CB1MokaGS.8171</v>
      </c>
      <c r="Y554" s="19" t="str">
        <f t="shared" si="168"/>
        <v>GS.8171</v>
      </c>
      <c r="Z554" s="19" t="e">
        <v>#VALUE!</v>
      </c>
      <c r="AA554" s="19" t="e">
        <f t="shared" si="169"/>
        <v>#VALUE!</v>
      </c>
      <c r="AB554" s="22" t="e">
        <f t="shared" si="170"/>
        <v>#N/A</v>
      </c>
      <c r="AC554" s="23" t="e">
        <v>#VALUE!</v>
      </c>
      <c r="AD554" s="23" t="e">
        <f t="shared" si="171"/>
        <v>#VALUE!</v>
      </c>
      <c r="AE554" s="24" t="e">
        <f t="shared" si="172"/>
        <v>#N/A</v>
      </c>
      <c r="AF554" s="24" t="e">
        <v>#N/A</v>
      </c>
      <c r="AG554" s="24" t="e">
        <f t="shared" si="173"/>
        <v>#N/A</v>
      </c>
      <c r="AH554" s="24" t="e">
        <f t="shared" si="174"/>
        <v>#N/A</v>
      </c>
      <c r="AI554" s="25" t="e">
        <f t="shared" si="175"/>
        <v>#VALUE!</v>
      </c>
      <c r="AJ554" s="25" t="e">
        <f t="shared" si="176"/>
        <v>#VALUE!</v>
      </c>
      <c r="AK554" s="25" t="e">
        <f t="shared" si="177"/>
        <v>#VALUE!</v>
      </c>
      <c r="AL554" s="12">
        <v>0</v>
      </c>
      <c r="AM554" s="12">
        <v>0</v>
      </c>
      <c r="AN554" s="26">
        <v>3.2766000000000002</v>
      </c>
      <c r="AO554" s="125">
        <f t="shared" si="178"/>
        <v>0</v>
      </c>
      <c r="AP554" s="126"/>
      <c r="AQ554" s="16">
        <v>0</v>
      </c>
      <c r="AT554" s="28">
        <v>0</v>
      </c>
      <c r="AU554" s="28">
        <v>0</v>
      </c>
      <c r="AW554" s="44" t="e">
        <f t="shared" si="179"/>
        <v>#VALUE!</v>
      </c>
    </row>
    <row r="555" spans="1:49" s="28" customFormat="1" hidden="1" x14ac:dyDescent="0.2">
      <c r="A555" s="16">
        <f>ROW()</f>
        <v>555</v>
      </c>
      <c r="B555" s="16" t="s">
        <v>366</v>
      </c>
      <c r="C555" s="16">
        <v>0</v>
      </c>
      <c r="D555" s="122">
        <v>1.0744231932264892</v>
      </c>
      <c r="E555" s="123">
        <v>5.0993158428881587E-2</v>
      </c>
      <c r="F555" s="122">
        <f t="shared" si="160"/>
        <v>1.1254163516553708</v>
      </c>
      <c r="G555" s="122"/>
      <c r="H555" s="101" t="s">
        <v>4</v>
      </c>
      <c r="I555" s="16">
        <v>1</v>
      </c>
      <c r="J555" s="16" t="s">
        <v>188</v>
      </c>
      <c r="K555" s="124">
        <v>42789</v>
      </c>
      <c r="L555" s="16" t="s">
        <v>56</v>
      </c>
      <c r="M555" s="16" t="s">
        <v>171</v>
      </c>
      <c r="N555" s="16" t="s">
        <v>73</v>
      </c>
      <c r="O555" s="16" t="s">
        <v>66</v>
      </c>
      <c r="P555" s="19" t="str">
        <f t="shared" si="161"/>
        <v>CB1 Moka</v>
      </c>
      <c r="Q555" s="20">
        <f t="shared" si="162"/>
        <v>112.54163516553707</v>
      </c>
      <c r="R555" s="19">
        <v>122.6</v>
      </c>
      <c r="S555" s="19" t="e">
        <v>#N/A</v>
      </c>
      <c r="T555" s="19" t="e">
        <f t="shared" si="163"/>
        <v>#N/A</v>
      </c>
      <c r="U555" s="22" t="e">
        <f t="shared" si="164"/>
        <v>#N/A</v>
      </c>
      <c r="V555" s="22" t="str">
        <f t="shared" si="165"/>
        <v>NY</v>
      </c>
      <c r="W555" s="22" t="e">
        <f t="shared" si="166"/>
        <v>#VALUE!</v>
      </c>
      <c r="X555" s="19" t="str">
        <f t="shared" si="167"/>
        <v>CB1MokaGS.8249</v>
      </c>
      <c r="Y555" s="19" t="str">
        <f t="shared" si="168"/>
        <v>GS.8249</v>
      </c>
      <c r="Z555" s="19" t="e">
        <v>#VALUE!</v>
      </c>
      <c r="AA555" s="19" t="e">
        <f t="shared" si="169"/>
        <v>#VALUE!</v>
      </c>
      <c r="AB555" s="22" t="e">
        <f t="shared" si="170"/>
        <v>#N/A</v>
      </c>
      <c r="AC555" s="23" t="e">
        <v>#VALUE!</v>
      </c>
      <c r="AD555" s="23" t="e">
        <f t="shared" si="171"/>
        <v>#VALUE!</v>
      </c>
      <c r="AE555" s="24" t="e">
        <f t="shared" si="172"/>
        <v>#N/A</v>
      </c>
      <c r="AF555" s="24" t="e">
        <v>#N/A</v>
      </c>
      <c r="AG555" s="24" t="e">
        <f t="shared" si="173"/>
        <v>#N/A</v>
      </c>
      <c r="AH555" s="24" t="e">
        <f t="shared" si="174"/>
        <v>#N/A</v>
      </c>
      <c r="AI555" s="25" t="e">
        <f t="shared" si="175"/>
        <v>#VALUE!</v>
      </c>
      <c r="AJ555" s="25" t="e">
        <f t="shared" si="176"/>
        <v>#VALUE!</v>
      </c>
      <c r="AK555" s="25" t="e">
        <f t="shared" si="177"/>
        <v>#VALUE!</v>
      </c>
      <c r="AL555" s="12">
        <v>21.525919328815743</v>
      </c>
      <c r="AM555" s="12">
        <v>0</v>
      </c>
      <c r="AN555" s="26">
        <v>3.2766000000000002</v>
      </c>
      <c r="AO555" s="125">
        <f t="shared" si="178"/>
        <v>5.0273561597937992E-2</v>
      </c>
      <c r="AP555" s="126"/>
      <c r="AQ555" s="16">
        <v>0</v>
      </c>
      <c r="AT555" s="28">
        <v>0</v>
      </c>
      <c r="AU555" s="28">
        <v>0</v>
      </c>
      <c r="AW555" s="44" t="e">
        <f t="shared" si="179"/>
        <v>#VALUE!</v>
      </c>
    </row>
    <row r="556" spans="1:49" s="28" customFormat="1" hidden="1" x14ac:dyDescent="0.2">
      <c r="A556" s="16">
        <f>ROW()</f>
        <v>556</v>
      </c>
      <c r="B556" s="16" t="s">
        <v>367</v>
      </c>
      <c r="C556" s="16">
        <v>0</v>
      </c>
      <c r="D556" s="122">
        <v>1.0423280695560977</v>
      </c>
      <c r="E556" s="123">
        <v>5.0481663037025316E-2</v>
      </c>
      <c r="F556" s="122">
        <f t="shared" si="160"/>
        <v>1.092809732593123</v>
      </c>
      <c r="G556" s="122"/>
      <c r="H556" s="101" t="s">
        <v>4</v>
      </c>
      <c r="I556" s="16">
        <v>1</v>
      </c>
      <c r="J556" s="16" t="s">
        <v>188</v>
      </c>
      <c r="K556" s="124">
        <v>42809</v>
      </c>
      <c r="L556" s="16" t="s">
        <v>56</v>
      </c>
      <c r="M556" s="16" t="s">
        <v>171</v>
      </c>
      <c r="N556" s="16" t="s">
        <v>73</v>
      </c>
      <c r="O556" s="16" t="s">
        <v>66</v>
      </c>
      <c r="P556" s="19" t="str">
        <f t="shared" si="161"/>
        <v>CB1 Moka</v>
      </c>
      <c r="Q556" s="20">
        <f t="shared" si="162"/>
        <v>109.2809732593123</v>
      </c>
      <c r="R556" s="19">
        <v>122.6</v>
      </c>
      <c r="S556" s="19" t="e">
        <v>#N/A</v>
      </c>
      <c r="T556" s="19" t="e">
        <f t="shared" si="163"/>
        <v>#N/A</v>
      </c>
      <c r="U556" s="22" t="e">
        <f t="shared" si="164"/>
        <v>#N/A</v>
      </c>
      <c r="V556" s="22" t="str">
        <f t="shared" si="165"/>
        <v>NY</v>
      </c>
      <c r="W556" s="22" t="e">
        <f t="shared" si="166"/>
        <v>#VALUE!</v>
      </c>
      <c r="X556" s="19" t="str">
        <f t="shared" si="167"/>
        <v>CB1MokaGS.8318</v>
      </c>
      <c r="Y556" s="19" t="str">
        <f t="shared" si="168"/>
        <v>GS.8318</v>
      </c>
      <c r="Z556" s="19" t="e">
        <v>#VALUE!</v>
      </c>
      <c r="AA556" s="19" t="e">
        <f t="shared" si="169"/>
        <v>#VALUE!</v>
      </c>
      <c r="AB556" s="22" t="e">
        <f t="shared" si="170"/>
        <v>#N/A</v>
      </c>
      <c r="AC556" s="23" t="e">
        <v>#VALUE!</v>
      </c>
      <c r="AD556" s="23" t="e">
        <f t="shared" si="171"/>
        <v>#VALUE!</v>
      </c>
      <c r="AE556" s="24" t="e">
        <f t="shared" si="172"/>
        <v>#N/A</v>
      </c>
      <c r="AF556" s="24" t="e">
        <v>#N/A</v>
      </c>
      <c r="AG556" s="24" t="e">
        <f t="shared" si="173"/>
        <v>#N/A</v>
      </c>
      <c r="AH556" s="24" t="e">
        <f t="shared" si="174"/>
        <v>#N/A</v>
      </c>
      <c r="AI556" s="25" t="e">
        <f t="shared" si="175"/>
        <v>#VALUE!</v>
      </c>
      <c r="AJ556" s="25" t="e">
        <f t="shared" si="176"/>
        <v>#VALUE!</v>
      </c>
      <c r="AK556" s="25" t="e">
        <f t="shared" si="177"/>
        <v>#VALUE!</v>
      </c>
      <c r="AL556" s="12">
        <v>21.310000000000002</v>
      </c>
      <c r="AM556" s="12">
        <v>0</v>
      </c>
      <c r="AN556" s="26">
        <v>3.2766000000000002</v>
      </c>
      <c r="AO556" s="125">
        <f t="shared" si="178"/>
        <v>4.9769284242272512E-2</v>
      </c>
      <c r="AP556" s="126"/>
      <c r="AQ556" s="16">
        <v>0</v>
      </c>
      <c r="AT556" s="28">
        <v>0</v>
      </c>
      <c r="AU556" s="28">
        <v>0</v>
      </c>
      <c r="AW556" s="44" t="e">
        <f t="shared" si="179"/>
        <v>#VALUE!</v>
      </c>
    </row>
    <row r="557" spans="1:49" s="28" customFormat="1" hidden="1" x14ac:dyDescent="0.2">
      <c r="A557" s="16">
        <f>ROW()</f>
        <v>557</v>
      </c>
      <c r="B557" s="16" t="s">
        <v>368</v>
      </c>
      <c r="C557" s="16">
        <v>0</v>
      </c>
      <c r="D557" s="122">
        <v>1.0892446645971763</v>
      </c>
      <c r="E557" s="123">
        <v>5.0481663037025316E-2</v>
      </c>
      <c r="F557" s="122">
        <f t="shared" si="160"/>
        <v>1.1397263276342016</v>
      </c>
      <c r="G557" s="122"/>
      <c r="H557" s="101" t="s">
        <v>4</v>
      </c>
      <c r="I557" s="16">
        <v>1</v>
      </c>
      <c r="J557" s="16" t="s">
        <v>188</v>
      </c>
      <c r="K557" s="124">
        <v>42814</v>
      </c>
      <c r="L557" s="16" t="s">
        <v>56</v>
      </c>
      <c r="M557" s="16" t="s">
        <v>171</v>
      </c>
      <c r="N557" s="16" t="s">
        <v>73</v>
      </c>
      <c r="O557" s="16" t="s">
        <v>66</v>
      </c>
      <c r="P557" s="19" t="str">
        <f t="shared" si="161"/>
        <v>CB1 Moka</v>
      </c>
      <c r="Q557" s="20">
        <f t="shared" si="162"/>
        <v>113.97263276342015</v>
      </c>
      <c r="R557" s="19">
        <v>122.6</v>
      </c>
      <c r="S557" s="19" t="e">
        <v>#N/A</v>
      </c>
      <c r="T557" s="19" t="e">
        <f t="shared" si="163"/>
        <v>#N/A</v>
      </c>
      <c r="U557" s="22" t="e">
        <f t="shared" si="164"/>
        <v>#N/A</v>
      </c>
      <c r="V557" s="22" t="str">
        <f t="shared" si="165"/>
        <v>NY</v>
      </c>
      <c r="W557" s="22" t="e">
        <f t="shared" si="166"/>
        <v>#VALUE!</v>
      </c>
      <c r="X557" s="19" t="str">
        <f t="shared" si="167"/>
        <v>CB1MokaGS.8334</v>
      </c>
      <c r="Y557" s="19" t="str">
        <f t="shared" si="168"/>
        <v>GS.8334</v>
      </c>
      <c r="Z557" s="19" t="e">
        <v>#VALUE!</v>
      </c>
      <c r="AA557" s="19" t="e">
        <f t="shared" si="169"/>
        <v>#VALUE!</v>
      </c>
      <c r="AB557" s="22" t="e">
        <f t="shared" si="170"/>
        <v>#N/A</v>
      </c>
      <c r="AC557" s="23" t="e">
        <v>#VALUE!</v>
      </c>
      <c r="AD557" s="23" t="e">
        <f t="shared" si="171"/>
        <v>#VALUE!</v>
      </c>
      <c r="AE557" s="24" t="e">
        <f t="shared" si="172"/>
        <v>#N/A</v>
      </c>
      <c r="AF557" s="24" t="e">
        <v>#N/A</v>
      </c>
      <c r="AG557" s="24" t="e">
        <f t="shared" si="173"/>
        <v>#N/A</v>
      </c>
      <c r="AH557" s="24" t="e">
        <f t="shared" si="174"/>
        <v>#N/A</v>
      </c>
      <c r="AI557" s="25" t="e">
        <f t="shared" si="175"/>
        <v>#VALUE!</v>
      </c>
      <c r="AJ557" s="25" t="e">
        <f t="shared" si="176"/>
        <v>#VALUE!</v>
      </c>
      <c r="AK557" s="25" t="e">
        <f t="shared" si="177"/>
        <v>#VALUE!</v>
      </c>
      <c r="AL557" s="12">
        <v>21.31</v>
      </c>
      <c r="AM557" s="12">
        <v>0</v>
      </c>
      <c r="AN557" s="26">
        <v>3.2766000000000002</v>
      </c>
      <c r="AO557" s="125">
        <f t="shared" si="178"/>
        <v>4.9769284242272512E-2</v>
      </c>
      <c r="AP557" s="126"/>
      <c r="AQ557" s="16">
        <v>0</v>
      </c>
      <c r="AT557" s="28">
        <v>0</v>
      </c>
      <c r="AU557" s="28">
        <v>0</v>
      </c>
      <c r="AW557" s="44" t="e">
        <f t="shared" si="179"/>
        <v>#VALUE!</v>
      </c>
    </row>
    <row r="558" spans="1:49" s="28" customFormat="1" hidden="1" x14ac:dyDescent="0.2">
      <c r="A558" s="16">
        <f>ROW()</f>
        <v>558</v>
      </c>
      <c r="B558" s="16" t="s">
        <v>369</v>
      </c>
      <c r="C558" s="16">
        <v>0</v>
      </c>
      <c r="D558" s="122">
        <v>1.0987704118905006</v>
      </c>
      <c r="E558" s="123">
        <v>5.0481663037025316E-2</v>
      </c>
      <c r="F558" s="122">
        <f t="shared" si="160"/>
        <v>1.1492520749275259</v>
      </c>
      <c r="G558" s="122"/>
      <c r="H558" s="101" t="s">
        <v>4</v>
      </c>
      <c r="I558" s="16">
        <v>1</v>
      </c>
      <c r="J558" s="16" t="s">
        <v>188</v>
      </c>
      <c r="K558" s="124">
        <v>42816</v>
      </c>
      <c r="L558" s="16" t="s">
        <v>56</v>
      </c>
      <c r="M558" s="16" t="s">
        <v>171</v>
      </c>
      <c r="N558" s="16" t="s">
        <v>73</v>
      </c>
      <c r="O558" s="16" t="s">
        <v>66</v>
      </c>
      <c r="P558" s="19" t="str">
        <f t="shared" si="161"/>
        <v>CB1 Moka</v>
      </c>
      <c r="Q558" s="20">
        <f t="shared" si="162"/>
        <v>114.92520749275259</v>
      </c>
      <c r="R558" s="19">
        <v>122.6</v>
      </c>
      <c r="S558" s="19" t="e">
        <v>#N/A</v>
      </c>
      <c r="T558" s="19" t="e">
        <f t="shared" si="163"/>
        <v>#N/A</v>
      </c>
      <c r="U558" s="22" t="e">
        <f t="shared" si="164"/>
        <v>#N/A</v>
      </c>
      <c r="V558" s="22" t="str">
        <f t="shared" si="165"/>
        <v>NY</v>
      </c>
      <c r="W558" s="22" t="e">
        <f t="shared" si="166"/>
        <v>#VALUE!</v>
      </c>
      <c r="X558" s="19" t="str">
        <f t="shared" si="167"/>
        <v>CB1MokaGS.8335</v>
      </c>
      <c r="Y558" s="19" t="str">
        <f t="shared" si="168"/>
        <v>GS.8335</v>
      </c>
      <c r="Z558" s="19" t="e">
        <v>#VALUE!</v>
      </c>
      <c r="AA558" s="19" t="e">
        <f t="shared" si="169"/>
        <v>#VALUE!</v>
      </c>
      <c r="AB558" s="22" t="e">
        <f t="shared" si="170"/>
        <v>#N/A</v>
      </c>
      <c r="AC558" s="23" t="e">
        <v>#VALUE!</v>
      </c>
      <c r="AD558" s="23" t="e">
        <f t="shared" si="171"/>
        <v>#VALUE!</v>
      </c>
      <c r="AE558" s="24" t="e">
        <f t="shared" si="172"/>
        <v>#N/A</v>
      </c>
      <c r="AF558" s="24" t="e">
        <v>#N/A</v>
      </c>
      <c r="AG558" s="24" t="e">
        <f t="shared" si="173"/>
        <v>#N/A</v>
      </c>
      <c r="AH558" s="24" t="e">
        <f t="shared" si="174"/>
        <v>#N/A</v>
      </c>
      <c r="AI558" s="25" t="e">
        <f t="shared" si="175"/>
        <v>#VALUE!</v>
      </c>
      <c r="AJ558" s="25" t="e">
        <f t="shared" si="176"/>
        <v>#VALUE!</v>
      </c>
      <c r="AK558" s="25" t="e">
        <f t="shared" si="177"/>
        <v>#VALUE!</v>
      </c>
      <c r="AL558" s="12">
        <v>21.310000000000002</v>
      </c>
      <c r="AM558" s="12">
        <v>0</v>
      </c>
      <c r="AN558" s="26">
        <v>3.2766000000000002</v>
      </c>
      <c r="AO558" s="125">
        <f t="shared" si="178"/>
        <v>4.9769284242272512E-2</v>
      </c>
      <c r="AP558" s="126"/>
      <c r="AQ558" s="16">
        <v>0</v>
      </c>
      <c r="AT558" s="28">
        <v>0</v>
      </c>
      <c r="AU558" s="28">
        <v>0</v>
      </c>
      <c r="AW558" s="44" t="e">
        <f t="shared" si="179"/>
        <v>#VALUE!</v>
      </c>
    </row>
    <row r="559" spans="1:49" s="28" customFormat="1" hidden="1" x14ac:dyDescent="0.2">
      <c r="A559" s="16">
        <f>ROW()</f>
        <v>559</v>
      </c>
      <c r="B559" s="16" t="s">
        <v>223</v>
      </c>
      <c r="C559" s="16">
        <v>113</v>
      </c>
      <c r="D559" s="122">
        <v>1.328968586330121</v>
      </c>
      <c r="E559" s="123">
        <v>6.2067629644113005E-2</v>
      </c>
      <c r="F559" s="122">
        <f t="shared" si="160"/>
        <v>1.391036215974234</v>
      </c>
      <c r="G559" s="122"/>
      <c r="H559" s="101" t="s">
        <v>4</v>
      </c>
      <c r="I559" s="16">
        <v>1</v>
      </c>
      <c r="J559" s="16" t="s">
        <v>192</v>
      </c>
      <c r="K559" s="124">
        <v>42893</v>
      </c>
      <c r="L559" s="16" t="s">
        <v>56</v>
      </c>
      <c r="M559" s="16" t="s">
        <v>171</v>
      </c>
      <c r="N559" s="16" t="s">
        <v>73</v>
      </c>
      <c r="O559" s="16" t="s">
        <v>66</v>
      </c>
      <c r="P559" s="19" t="str">
        <f t="shared" si="161"/>
        <v>CB1 Moka</v>
      </c>
      <c r="Q559" s="20">
        <f t="shared" si="162"/>
        <v>139.1036215974234</v>
      </c>
      <c r="R559" s="19">
        <v>122.6</v>
      </c>
      <c r="S559" s="19" t="e">
        <v>#N/A</v>
      </c>
      <c r="T559" s="19" t="e">
        <f t="shared" si="163"/>
        <v>#N/A</v>
      </c>
      <c r="U559" s="22" t="e">
        <f t="shared" si="164"/>
        <v>#N/A</v>
      </c>
      <c r="V559" s="22" t="str">
        <f t="shared" si="165"/>
        <v>NY</v>
      </c>
      <c r="W559" s="22" t="e">
        <f t="shared" si="166"/>
        <v>#VALUE!</v>
      </c>
      <c r="X559" s="19" t="str">
        <f t="shared" si="167"/>
        <v>CB1MokaGS.8349</v>
      </c>
      <c r="Y559" s="19" t="str">
        <f t="shared" si="168"/>
        <v>GS.8349</v>
      </c>
      <c r="Z559" s="19" t="e">
        <v>#VALUE!</v>
      </c>
      <c r="AA559" s="19" t="e">
        <f t="shared" si="169"/>
        <v>#VALUE!</v>
      </c>
      <c r="AB559" s="22" t="e">
        <f t="shared" si="170"/>
        <v>#N/A</v>
      </c>
      <c r="AC559" s="23" t="e">
        <v>#VALUE!</v>
      </c>
      <c r="AD559" s="23" t="e">
        <f t="shared" si="171"/>
        <v>#VALUE!</v>
      </c>
      <c r="AE559" s="24" t="e">
        <f t="shared" si="172"/>
        <v>#N/A</v>
      </c>
      <c r="AF559" s="24" t="e">
        <v>#N/A</v>
      </c>
      <c r="AG559" s="24" t="e">
        <f t="shared" si="173"/>
        <v>#N/A</v>
      </c>
      <c r="AH559" s="24" t="e">
        <f t="shared" si="174"/>
        <v>#N/A</v>
      </c>
      <c r="AI559" s="25" t="e">
        <f t="shared" si="175"/>
        <v>#VALUE!</v>
      </c>
      <c r="AJ559" s="25" t="e">
        <f t="shared" si="176"/>
        <v>#VALUE!</v>
      </c>
      <c r="AK559" s="25" t="e">
        <f t="shared" si="177"/>
        <v>#VALUE!</v>
      </c>
      <c r="AL559" s="12">
        <v>26.200824381438363</v>
      </c>
      <c r="AM559" s="12">
        <v>0</v>
      </c>
      <c r="AN559" s="26">
        <v>3.2766000000000002</v>
      </c>
      <c r="AO559" s="125">
        <f t="shared" si="178"/>
        <v>6.1191753919365044E-2</v>
      </c>
      <c r="AP559" s="126"/>
      <c r="AQ559" s="16">
        <v>0</v>
      </c>
      <c r="AT559" s="28">
        <v>0</v>
      </c>
      <c r="AU559" s="28">
        <v>0</v>
      </c>
      <c r="AW559" s="44" t="e">
        <f t="shared" si="179"/>
        <v>#VALUE!</v>
      </c>
    </row>
    <row r="560" spans="1:49" s="28" customFormat="1" hidden="1" x14ac:dyDescent="0.2">
      <c r="A560" s="16">
        <f>ROW()</f>
        <v>560</v>
      </c>
      <c r="B560" s="16" t="s">
        <v>459</v>
      </c>
      <c r="C560" s="16">
        <v>1500</v>
      </c>
      <c r="D560" s="122">
        <v>1.1848678356189122</v>
      </c>
      <c r="E560" s="123">
        <v>4.7629295565680935E-2</v>
      </c>
      <c r="F560" s="122">
        <f t="shared" si="160"/>
        <v>1.2324971311845931</v>
      </c>
      <c r="G560" s="122"/>
      <c r="H560" s="101" t="s">
        <v>4</v>
      </c>
      <c r="I560" s="16">
        <v>1</v>
      </c>
      <c r="J560" s="16" t="s">
        <v>170</v>
      </c>
      <c r="K560" s="124">
        <v>42863</v>
      </c>
      <c r="L560" s="16" t="s">
        <v>56</v>
      </c>
      <c r="M560" s="16" t="s">
        <v>171</v>
      </c>
      <c r="N560" s="16" t="s">
        <v>73</v>
      </c>
      <c r="O560" s="16" t="s">
        <v>66</v>
      </c>
      <c r="P560" s="19" t="str">
        <f t="shared" si="161"/>
        <v>CB1 Moka</v>
      </c>
      <c r="Q560" s="20">
        <f t="shared" si="162"/>
        <v>123.24971311845931</v>
      </c>
      <c r="R560" s="19">
        <v>122.6</v>
      </c>
      <c r="S560" s="19" t="e">
        <v>#N/A</v>
      </c>
      <c r="T560" s="19" t="e">
        <f t="shared" si="163"/>
        <v>#N/A</v>
      </c>
      <c r="U560" s="22" t="e">
        <f t="shared" si="164"/>
        <v>#N/A</v>
      </c>
      <c r="V560" s="22" t="str">
        <f t="shared" si="165"/>
        <v>NY</v>
      </c>
      <c r="W560" s="128" t="e">
        <f t="shared" si="166"/>
        <v>#VALUE!</v>
      </c>
      <c r="X560" s="19" t="str">
        <f t="shared" si="167"/>
        <v>CB1MokaGS.8461</v>
      </c>
      <c r="Y560" s="19" t="str">
        <f t="shared" si="168"/>
        <v>GS.8461</v>
      </c>
      <c r="Z560" s="19" t="e">
        <v>#VALUE!</v>
      </c>
      <c r="AA560" s="19" t="e">
        <f t="shared" si="169"/>
        <v>#VALUE!</v>
      </c>
      <c r="AB560" s="22" t="e">
        <f t="shared" si="170"/>
        <v>#N/A</v>
      </c>
      <c r="AC560" s="23" t="e">
        <v>#VALUE!</v>
      </c>
      <c r="AD560" s="23" t="e">
        <f t="shared" si="171"/>
        <v>#VALUE!</v>
      </c>
      <c r="AE560" s="127" t="e">
        <f t="shared" si="172"/>
        <v>#N/A</v>
      </c>
      <c r="AF560" s="24" t="e">
        <v>#N/A</v>
      </c>
      <c r="AG560" s="24" t="e">
        <f t="shared" si="173"/>
        <v>#N/A</v>
      </c>
      <c r="AH560" s="24" t="e">
        <f t="shared" si="174"/>
        <v>#N/A</v>
      </c>
      <c r="AI560" s="25" t="e">
        <f t="shared" si="175"/>
        <v>#VALUE!</v>
      </c>
      <c r="AJ560" s="25" t="e">
        <f t="shared" si="176"/>
        <v>#VALUE!</v>
      </c>
      <c r="AK560" s="25" t="e">
        <f t="shared" si="177"/>
        <v>#VALUE!</v>
      </c>
      <c r="AL560" s="12">
        <v>20.105920198394273</v>
      </c>
      <c r="AM560" s="12">
        <v>0</v>
      </c>
      <c r="AN560" s="26">
        <v>3.2766000000000002</v>
      </c>
      <c r="AO560" s="125">
        <f t="shared" si="178"/>
        <v>4.6957168339105231E-2</v>
      </c>
      <c r="AP560" s="126"/>
      <c r="AQ560" s="16">
        <v>0</v>
      </c>
      <c r="AT560" s="28">
        <v>0</v>
      </c>
      <c r="AU560" s="28">
        <v>0</v>
      </c>
      <c r="AW560" s="44" t="e">
        <f t="shared" si="179"/>
        <v>#VALUE!</v>
      </c>
    </row>
    <row r="561" spans="1:49" s="28" customFormat="1" hidden="1" x14ac:dyDescent="0.2">
      <c r="A561" s="16">
        <f>ROW()</f>
        <v>561</v>
      </c>
      <c r="B561" s="16" t="s">
        <v>460</v>
      </c>
      <c r="C561" s="16">
        <v>57</v>
      </c>
      <c r="D561" s="122">
        <v>1.2907910736542267</v>
      </c>
      <c r="E561" s="123">
        <v>4.1475932797289831E-2</v>
      </c>
      <c r="F561" s="122">
        <f t="shared" si="160"/>
        <v>1.3322670064515165</v>
      </c>
      <c r="G561" s="122"/>
      <c r="H561" s="101" t="s">
        <v>4</v>
      </c>
      <c r="I561" s="16">
        <v>1</v>
      </c>
      <c r="J561" s="16" t="s">
        <v>170</v>
      </c>
      <c r="K561" s="124">
        <v>41918</v>
      </c>
      <c r="L561" s="16" t="s">
        <v>69</v>
      </c>
      <c r="M561" s="16" t="s">
        <v>61</v>
      </c>
      <c r="N561" s="16" t="s">
        <v>71</v>
      </c>
      <c r="O561" s="16" t="s">
        <v>66</v>
      </c>
      <c r="P561" s="19" t="str">
        <f t="shared" si="161"/>
        <v>CB1RF Moka</v>
      </c>
      <c r="Q561" s="20">
        <f t="shared" si="162"/>
        <v>133.22670064515165</v>
      </c>
      <c r="R561" s="19">
        <v>122.6</v>
      </c>
      <c r="S561" s="19">
        <v>-10</v>
      </c>
      <c r="T561" s="19">
        <f t="shared" si="163"/>
        <v>112.6</v>
      </c>
      <c r="U561" s="22" t="e">
        <f t="shared" si="164"/>
        <v>#VALUE!</v>
      </c>
      <c r="V561" s="22" t="str">
        <f t="shared" si="165"/>
        <v>NY</v>
      </c>
      <c r="W561" s="22" t="e">
        <f t="shared" si="166"/>
        <v>#VALUE!</v>
      </c>
      <c r="X561" s="19" t="str">
        <f t="shared" si="167"/>
        <v>CB1RFMokaGS.5782</v>
      </c>
      <c r="Y561" s="19" t="str">
        <f t="shared" si="168"/>
        <v>GS.5782</v>
      </c>
      <c r="Z561" s="19" t="e">
        <v>#VALUE!</v>
      </c>
      <c r="AA561" s="19" t="e">
        <f t="shared" si="169"/>
        <v>#VALUE!</v>
      </c>
      <c r="AB561" s="22" t="e">
        <f t="shared" si="170"/>
        <v>#VALUE!</v>
      </c>
      <c r="AC561" s="23" t="e">
        <v>#VALUE!</v>
      </c>
      <c r="AD561" s="23" t="e">
        <f t="shared" si="171"/>
        <v>#VALUE!</v>
      </c>
      <c r="AE561" s="24" t="e">
        <f t="shared" si="172"/>
        <v>#VALUE!</v>
      </c>
      <c r="AF561" s="24">
        <v>114.35</v>
      </c>
      <c r="AG561" s="24" t="e">
        <f t="shared" si="173"/>
        <v>#VALUE!</v>
      </c>
      <c r="AH561" s="24" t="e">
        <f t="shared" si="174"/>
        <v>#VALUE!</v>
      </c>
      <c r="AI561" s="25" t="e">
        <f t="shared" si="175"/>
        <v>#VALUE!</v>
      </c>
      <c r="AJ561" s="25" t="e">
        <f t="shared" si="176"/>
        <v>#VALUE!</v>
      </c>
      <c r="AK561" s="25" t="e">
        <f t="shared" si="177"/>
        <v>#VALUE!</v>
      </c>
      <c r="AL561" s="12">
        <v>17.508379770729679</v>
      </c>
      <c r="AM561" s="12">
        <v>0</v>
      </c>
      <c r="AN561" s="26">
        <v>3.2766000000000002</v>
      </c>
      <c r="AO561" s="125">
        <f t="shared" si="178"/>
        <v>4.0890639579122458E-2</v>
      </c>
      <c r="AP561" s="126"/>
      <c r="AQ561" s="16">
        <v>0</v>
      </c>
      <c r="AT561" s="28">
        <v>0</v>
      </c>
      <c r="AU561" s="28">
        <v>0</v>
      </c>
      <c r="AW561" s="44" t="e">
        <f t="shared" si="179"/>
        <v>#VALUE!</v>
      </c>
    </row>
    <row r="562" spans="1:49" s="28" customFormat="1" hidden="1" x14ac:dyDescent="0.2">
      <c r="A562" s="16">
        <f>ROW()</f>
        <v>562</v>
      </c>
      <c r="B562" s="16" t="s">
        <v>380</v>
      </c>
      <c r="C562" s="16">
        <v>191</v>
      </c>
      <c r="D562" s="122">
        <v>1.31208665775176</v>
      </c>
      <c r="E562" s="123">
        <v>3.4313397894662027E-2</v>
      </c>
      <c r="F562" s="122">
        <f t="shared" si="160"/>
        <v>1.346400055646422</v>
      </c>
      <c r="G562" s="122"/>
      <c r="H562" s="101" t="s">
        <v>4</v>
      </c>
      <c r="I562" s="16">
        <v>1</v>
      </c>
      <c r="J562" s="16" t="s">
        <v>192</v>
      </c>
      <c r="K562" s="124">
        <v>42118</v>
      </c>
      <c r="L562" s="16" t="s">
        <v>69</v>
      </c>
      <c r="M562" s="16" t="s">
        <v>61</v>
      </c>
      <c r="N562" s="16" t="s">
        <v>71</v>
      </c>
      <c r="O562" s="16" t="s">
        <v>66</v>
      </c>
      <c r="P562" s="19" t="str">
        <f t="shared" si="161"/>
        <v>CB1RF Moka</v>
      </c>
      <c r="Q562" s="20">
        <f t="shared" si="162"/>
        <v>134.64000556464219</v>
      </c>
      <c r="R562" s="19">
        <v>122.6</v>
      </c>
      <c r="S562" s="19">
        <v>-10</v>
      </c>
      <c r="T562" s="19">
        <f t="shared" si="163"/>
        <v>112.6</v>
      </c>
      <c r="U562" s="22" t="e">
        <f t="shared" si="164"/>
        <v>#VALUE!</v>
      </c>
      <c r="V562" s="22" t="str">
        <f t="shared" si="165"/>
        <v>NY</v>
      </c>
      <c r="W562" s="22" t="e">
        <f t="shared" si="166"/>
        <v>#VALUE!</v>
      </c>
      <c r="X562" s="19" t="str">
        <f t="shared" si="167"/>
        <v>CB1RFMokaGS.6029</v>
      </c>
      <c r="Y562" s="19" t="str">
        <f t="shared" si="168"/>
        <v>GS.6029</v>
      </c>
      <c r="Z562" s="19" t="e">
        <v>#VALUE!</v>
      </c>
      <c r="AA562" s="19" t="e">
        <f t="shared" si="169"/>
        <v>#VALUE!</v>
      </c>
      <c r="AB562" s="22" t="e">
        <f t="shared" si="170"/>
        <v>#VALUE!</v>
      </c>
      <c r="AC562" s="23" t="e">
        <v>#VALUE!</v>
      </c>
      <c r="AD562" s="23" t="e">
        <f t="shared" si="171"/>
        <v>#VALUE!</v>
      </c>
      <c r="AE562" s="24" t="e">
        <f t="shared" si="172"/>
        <v>#VALUE!</v>
      </c>
      <c r="AF562" s="24">
        <v>114.35</v>
      </c>
      <c r="AG562" s="24" t="e">
        <f t="shared" si="173"/>
        <v>#VALUE!</v>
      </c>
      <c r="AH562" s="24" t="e">
        <f t="shared" si="174"/>
        <v>#VALUE!</v>
      </c>
      <c r="AI562" s="25" t="e">
        <f t="shared" si="175"/>
        <v>#VALUE!</v>
      </c>
      <c r="AJ562" s="25" t="e">
        <f t="shared" si="176"/>
        <v>#VALUE!</v>
      </c>
      <c r="AK562" s="25" t="e">
        <f t="shared" si="177"/>
        <v>#VALUE!</v>
      </c>
      <c r="AL562" s="12">
        <v>14.484833999999998</v>
      </c>
      <c r="AM562" s="12">
        <v>0</v>
      </c>
      <c r="AN562" s="26">
        <v>3.2766000000000002</v>
      </c>
      <c r="AO562" s="125">
        <f t="shared" si="178"/>
        <v>3.3829179753549196E-2</v>
      </c>
      <c r="AP562" s="126"/>
      <c r="AQ562" s="16">
        <v>0</v>
      </c>
      <c r="AT562" s="28">
        <v>0</v>
      </c>
      <c r="AU562" s="28">
        <v>0</v>
      </c>
      <c r="AW562" s="44" t="e">
        <f t="shared" si="179"/>
        <v>#VALUE!</v>
      </c>
    </row>
    <row r="563" spans="1:49" s="28" customFormat="1" hidden="1" x14ac:dyDescent="0.2">
      <c r="A563" s="16">
        <f>ROW()</f>
        <v>563</v>
      </c>
      <c r="B563" s="16" t="s">
        <v>417</v>
      </c>
      <c r="C563" s="16">
        <f>89+44</f>
        <v>133</v>
      </c>
      <c r="D563" s="122">
        <v>1.1580528408493609</v>
      </c>
      <c r="E563" s="123">
        <v>4.0210641607673923E-2</v>
      </c>
      <c r="F563" s="122">
        <f t="shared" si="160"/>
        <v>1.1982634824570348</v>
      </c>
      <c r="G563" s="122"/>
      <c r="H563" s="101" t="s">
        <v>4</v>
      </c>
      <c r="I563" s="16">
        <v>1</v>
      </c>
      <c r="J563" s="16" t="s">
        <v>170</v>
      </c>
      <c r="K563" s="124">
        <v>42245</v>
      </c>
      <c r="L563" s="16" t="s">
        <v>64</v>
      </c>
      <c r="M563" s="16" t="s">
        <v>61</v>
      </c>
      <c r="N563" s="16" t="s">
        <v>71</v>
      </c>
      <c r="O563" s="16" t="s">
        <v>66</v>
      </c>
      <c r="P563" s="19" t="str">
        <f t="shared" si="161"/>
        <v>CB1RF Moka</v>
      </c>
      <c r="Q563" s="20">
        <f t="shared" si="162"/>
        <v>119.82634824570349</v>
      </c>
      <c r="R563" s="19">
        <v>122.6</v>
      </c>
      <c r="S563" s="19">
        <v>-10</v>
      </c>
      <c r="T563" s="19">
        <f t="shared" si="163"/>
        <v>112.6</v>
      </c>
      <c r="U563" s="22" t="e">
        <f t="shared" si="164"/>
        <v>#VALUE!</v>
      </c>
      <c r="V563" s="22" t="str">
        <f t="shared" si="165"/>
        <v>NY</v>
      </c>
      <c r="W563" s="22" t="e">
        <f t="shared" si="166"/>
        <v>#VALUE!</v>
      </c>
      <c r="X563" s="19" t="str">
        <f t="shared" si="167"/>
        <v>CB1RFMokaGS.6580</v>
      </c>
      <c r="Y563" s="19" t="str">
        <f t="shared" si="168"/>
        <v>GS.6580</v>
      </c>
      <c r="Z563" s="19" t="e">
        <v>#VALUE!</v>
      </c>
      <c r="AA563" s="19" t="e">
        <f t="shared" si="169"/>
        <v>#VALUE!</v>
      </c>
      <c r="AB563" s="22" t="e">
        <f t="shared" si="170"/>
        <v>#VALUE!</v>
      </c>
      <c r="AC563" s="23" t="e">
        <v>#VALUE!</v>
      </c>
      <c r="AD563" s="23" t="e">
        <f t="shared" si="171"/>
        <v>#VALUE!</v>
      </c>
      <c r="AE563" s="24" t="e">
        <f t="shared" si="172"/>
        <v>#VALUE!</v>
      </c>
      <c r="AF563" s="24">
        <v>114.35</v>
      </c>
      <c r="AG563" s="24" t="e">
        <f t="shared" si="173"/>
        <v>#VALUE!</v>
      </c>
      <c r="AH563" s="24" t="e">
        <f t="shared" si="174"/>
        <v>#VALUE!</v>
      </c>
      <c r="AI563" s="25" t="e">
        <f t="shared" si="175"/>
        <v>#VALUE!</v>
      </c>
      <c r="AJ563" s="25" t="e">
        <f t="shared" si="176"/>
        <v>#VALUE!</v>
      </c>
      <c r="AK563" s="25" t="e">
        <f t="shared" si="177"/>
        <v>#VALUE!</v>
      </c>
      <c r="AL563" s="12">
        <v>16.974258000000006</v>
      </c>
      <c r="AM563" s="12">
        <v>0</v>
      </c>
      <c r="AN563" s="26">
        <v>3.2766000000000002</v>
      </c>
      <c r="AO563" s="125">
        <f t="shared" si="178"/>
        <v>3.9643203716737116E-2</v>
      </c>
      <c r="AP563" s="126"/>
      <c r="AQ563" s="16">
        <v>0</v>
      </c>
      <c r="AT563" s="28">
        <v>0</v>
      </c>
      <c r="AU563" s="28">
        <v>0</v>
      </c>
      <c r="AW563" s="44" t="e">
        <f t="shared" si="179"/>
        <v>#VALUE!</v>
      </c>
    </row>
    <row r="564" spans="1:49" s="28" customFormat="1" hidden="1" x14ac:dyDescent="0.2">
      <c r="A564" s="16">
        <v>564</v>
      </c>
      <c r="B564" s="16" t="s">
        <v>461</v>
      </c>
      <c r="C564" s="16">
        <v>3200</v>
      </c>
      <c r="D564" s="122">
        <v>1.3757967334032428</v>
      </c>
      <c r="E564" s="123">
        <v>5.3591381840190772E-2</v>
      </c>
      <c r="F564" s="122">
        <f t="shared" si="160"/>
        <v>1.4293881152434336</v>
      </c>
      <c r="G564" s="122"/>
      <c r="H564" s="101" t="s">
        <v>4</v>
      </c>
      <c r="I564" s="16">
        <v>1</v>
      </c>
      <c r="J564" s="16" t="s">
        <v>60</v>
      </c>
      <c r="K564" s="124">
        <v>43004</v>
      </c>
      <c r="L564" s="16" t="s">
        <v>58</v>
      </c>
      <c r="M564" s="16" t="s">
        <v>61</v>
      </c>
      <c r="N564" s="16" t="s">
        <v>73</v>
      </c>
      <c r="O564" s="16" t="s">
        <v>59</v>
      </c>
      <c r="P564" s="19" t="str">
        <f t="shared" si="161"/>
        <v>CB1 14/16</v>
      </c>
      <c r="Q564" s="20">
        <f t="shared" si="162"/>
        <v>142.93881152434335</v>
      </c>
      <c r="R564" s="19">
        <v>122.6</v>
      </c>
      <c r="S564" s="19">
        <v>-7</v>
      </c>
      <c r="T564" s="19">
        <f t="shared" si="163"/>
        <v>115.6</v>
      </c>
      <c r="U564" s="22" t="e">
        <f t="shared" si="164"/>
        <v>#VALUE!</v>
      </c>
      <c r="V564" s="22" t="str">
        <f t="shared" si="165"/>
        <v>NY</v>
      </c>
      <c r="W564" s="22" t="e">
        <f t="shared" si="166"/>
        <v>#VALUE!</v>
      </c>
      <c r="X564" s="19" t="str">
        <f t="shared" si="167"/>
        <v>CB114/16GS.8841</v>
      </c>
      <c r="Y564" s="19" t="str">
        <f t="shared" si="168"/>
        <v>GS.8841</v>
      </c>
      <c r="Z564" s="19" t="e">
        <v>#VALUE!</v>
      </c>
      <c r="AA564" s="19" t="e">
        <f t="shared" si="169"/>
        <v>#VALUE!</v>
      </c>
      <c r="AB564" s="22" t="e">
        <f t="shared" si="170"/>
        <v>#VALUE!</v>
      </c>
      <c r="AC564" s="23" t="e">
        <v>#VALUE!</v>
      </c>
      <c r="AD564" s="23" t="e">
        <f t="shared" si="171"/>
        <v>#VALUE!</v>
      </c>
      <c r="AE564" s="24" t="e">
        <f t="shared" si="172"/>
        <v>#VALUE!</v>
      </c>
      <c r="AF564" s="24">
        <v>117.35</v>
      </c>
      <c r="AG564" s="24" t="e">
        <f t="shared" si="173"/>
        <v>#VALUE!</v>
      </c>
      <c r="AH564" s="24" t="e">
        <f t="shared" si="174"/>
        <v>#VALUE!</v>
      </c>
      <c r="AI564" s="25" t="e">
        <f t="shared" si="175"/>
        <v>#VALUE!</v>
      </c>
      <c r="AJ564" s="25" t="e">
        <f t="shared" si="176"/>
        <v>#VALUE!</v>
      </c>
      <c r="AK564" s="25" t="e">
        <f t="shared" si="177"/>
        <v>#VALUE!</v>
      </c>
      <c r="AL564" s="12">
        <v>23.308245192863147</v>
      </c>
      <c r="AM564" s="12">
        <v>6.2128779749917769</v>
      </c>
      <c r="AN564" s="26">
        <v>3.2766000000000002</v>
      </c>
      <c r="AO564" s="125">
        <f t="shared" si="178"/>
        <v>5.2835119829241335E-2</v>
      </c>
      <c r="AP564" s="126"/>
      <c r="AQ564" s="16">
        <v>0</v>
      </c>
      <c r="AT564" s="28">
        <v>0</v>
      </c>
      <c r="AU564" s="28">
        <v>0</v>
      </c>
      <c r="AW564" s="44" t="e">
        <f t="shared" si="179"/>
        <v>#VALUE!</v>
      </c>
    </row>
    <row r="565" spans="1:49" s="28" customFormat="1" hidden="1" x14ac:dyDescent="0.2">
      <c r="A565" s="16">
        <f>ROW()</f>
        <v>565</v>
      </c>
      <c r="B565" s="16" t="s">
        <v>462</v>
      </c>
      <c r="C565" s="16">
        <v>296</v>
      </c>
      <c r="D565" s="122">
        <v>0.95325452549975331</v>
      </c>
      <c r="E565" s="123">
        <v>4.8562896385846904E-2</v>
      </c>
      <c r="F565" s="122">
        <f t="shared" si="160"/>
        <v>1.0018174218856002</v>
      </c>
      <c r="G565" s="122"/>
      <c r="H565" s="101" t="s">
        <v>4</v>
      </c>
      <c r="I565" s="16">
        <v>1</v>
      </c>
      <c r="J565" s="16" t="s">
        <v>176</v>
      </c>
      <c r="K565" s="124">
        <v>42367</v>
      </c>
      <c r="L565" s="16" t="s">
        <v>64</v>
      </c>
      <c r="M565" s="16" t="s">
        <v>61</v>
      </c>
      <c r="N565" s="16" t="s">
        <v>71</v>
      </c>
      <c r="O565" s="16" t="s">
        <v>66</v>
      </c>
      <c r="P565" s="19" t="str">
        <f t="shared" si="161"/>
        <v>CB1RF Moka</v>
      </c>
      <c r="Q565" s="20">
        <f t="shared" si="162"/>
        <v>100.18174218856002</v>
      </c>
      <c r="R565" s="19">
        <v>122.6</v>
      </c>
      <c r="S565" s="19">
        <v>-10</v>
      </c>
      <c r="T565" s="19">
        <f t="shared" si="163"/>
        <v>112.6</v>
      </c>
      <c r="U565" s="22" t="e">
        <f t="shared" si="164"/>
        <v>#VALUE!</v>
      </c>
      <c r="V565" s="22" t="str">
        <f t="shared" si="165"/>
        <v>NY</v>
      </c>
      <c r="W565" s="22" t="e">
        <f t="shared" si="166"/>
        <v>#VALUE!</v>
      </c>
      <c r="X565" s="19" t="str">
        <f t="shared" si="167"/>
        <v>CB1RFMokaGS.6911</v>
      </c>
      <c r="Y565" s="19" t="str">
        <f t="shared" si="168"/>
        <v>GS.6911</v>
      </c>
      <c r="Z565" s="19" t="e">
        <v>#VALUE!</v>
      </c>
      <c r="AA565" s="19" t="e">
        <f t="shared" si="169"/>
        <v>#VALUE!</v>
      </c>
      <c r="AB565" s="22" t="e">
        <f t="shared" si="170"/>
        <v>#VALUE!</v>
      </c>
      <c r="AC565" s="23" t="e">
        <v>#VALUE!</v>
      </c>
      <c r="AD565" s="23" t="e">
        <f t="shared" si="171"/>
        <v>#VALUE!</v>
      </c>
      <c r="AE565" s="24" t="e">
        <f t="shared" si="172"/>
        <v>#VALUE!</v>
      </c>
      <c r="AF565" s="24">
        <v>114.35</v>
      </c>
      <c r="AG565" s="24" t="e">
        <f t="shared" si="173"/>
        <v>#VALUE!</v>
      </c>
      <c r="AH565" s="24" t="e">
        <f t="shared" si="174"/>
        <v>#VALUE!</v>
      </c>
      <c r="AI565" s="25" t="e">
        <f t="shared" si="175"/>
        <v>#VALUE!</v>
      </c>
      <c r="AJ565" s="25" t="e">
        <f t="shared" si="176"/>
        <v>#VALUE!</v>
      </c>
      <c r="AK565" s="25" t="e">
        <f t="shared" si="177"/>
        <v>#VALUE!</v>
      </c>
      <c r="AL565" s="12">
        <v>20.500024359803234</v>
      </c>
      <c r="AM565" s="12">
        <v>0</v>
      </c>
      <c r="AN565" s="26">
        <v>3.2766000000000002</v>
      </c>
      <c r="AO565" s="125">
        <f t="shared" si="178"/>
        <v>4.787759452541332E-2</v>
      </c>
      <c r="AP565" s="126"/>
      <c r="AQ565" s="16">
        <v>0</v>
      </c>
      <c r="AT565" s="28">
        <v>0</v>
      </c>
      <c r="AU565" s="28">
        <v>0</v>
      </c>
      <c r="AW565" s="44" t="e">
        <f t="shared" si="179"/>
        <v>#VALUE!</v>
      </c>
    </row>
    <row r="566" spans="1:49" s="28" customFormat="1" hidden="1" x14ac:dyDescent="0.2">
      <c r="A566" s="16">
        <f>ROW()</f>
        <v>566</v>
      </c>
      <c r="B566" s="16" t="s">
        <v>418</v>
      </c>
      <c r="C566" s="16">
        <v>429</v>
      </c>
      <c r="D566" s="122">
        <v>0.9130749654530782</v>
      </c>
      <c r="E566" s="123">
        <v>4.8590035121527909E-2</v>
      </c>
      <c r="F566" s="122">
        <f t="shared" si="160"/>
        <v>0.96166500057460613</v>
      </c>
      <c r="G566" s="122"/>
      <c r="H566" s="101" t="s">
        <v>4</v>
      </c>
      <c r="I566" s="16">
        <v>1</v>
      </c>
      <c r="J566" s="16" t="s">
        <v>176</v>
      </c>
      <c r="K566" s="124">
        <v>42382</v>
      </c>
      <c r="L566" s="16" t="s">
        <v>64</v>
      </c>
      <c r="M566" s="16" t="s">
        <v>61</v>
      </c>
      <c r="N566" s="16" t="s">
        <v>71</v>
      </c>
      <c r="O566" s="16" t="s">
        <v>66</v>
      </c>
      <c r="P566" s="19" t="str">
        <f t="shared" si="161"/>
        <v>CB1RF Moka</v>
      </c>
      <c r="Q566" s="20">
        <f t="shared" si="162"/>
        <v>96.16650005746061</v>
      </c>
      <c r="R566" s="19">
        <v>122.6</v>
      </c>
      <c r="S566" s="19">
        <v>-10</v>
      </c>
      <c r="T566" s="19">
        <f t="shared" si="163"/>
        <v>112.6</v>
      </c>
      <c r="U566" s="22" t="e">
        <f t="shared" si="164"/>
        <v>#VALUE!</v>
      </c>
      <c r="V566" s="22" t="str">
        <f t="shared" si="165"/>
        <v>NY</v>
      </c>
      <c r="W566" s="22" t="e">
        <f t="shared" si="166"/>
        <v>#VALUE!</v>
      </c>
      <c r="X566" s="19" t="str">
        <f t="shared" si="167"/>
        <v>CB1RFMokaGS.6909</v>
      </c>
      <c r="Y566" s="19" t="str">
        <f t="shared" si="168"/>
        <v>GS.6909</v>
      </c>
      <c r="Z566" s="19" t="e">
        <v>#VALUE!</v>
      </c>
      <c r="AA566" s="19" t="e">
        <f t="shared" si="169"/>
        <v>#VALUE!</v>
      </c>
      <c r="AB566" s="22" t="e">
        <f t="shared" si="170"/>
        <v>#VALUE!</v>
      </c>
      <c r="AC566" s="23" t="e">
        <v>#VALUE!</v>
      </c>
      <c r="AD566" s="23" t="e">
        <f t="shared" si="171"/>
        <v>#VALUE!</v>
      </c>
      <c r="AE566" s="24" t="e">
        <f t="shared" si="172"/>
        <v>#VALUE!</v>
      </c>
      <c r="AF566" s="24">
        <v>114.35</v>
      </c>
      <c r="AG566" s="24" t="e">
        <f t="shared" si="173"/>
        <v>#VALUE!</v>
      </c>
      <c r="AH566" s="24" t="e">
        <f t="shared" si="174"/>
        <v>#VALUE!</v>
      </c>
      <c r="AI566" s="25" t="e">
        <f t="shared" si="175"/>
        <v>#VALUE!</v>
      </c>
      <c r="AJ566" s="25" t="e">
        <f t="shared" si="176"/>
        <v>#VALUE!</v>
      </c>
      <c r="AK566" s="25" t="e">
        <f t="shared" si="177"/>
        <v>#VALUE!</v>
      </c>
      <c r="AL566" s="12">
        <v>20.511480528688523</v>
      </c>
      <c r="AM566" s="12">
        <v>0</v>
      </c>
      <c r="AN566" s="26">
        <v>3.2766000000000002</v>
      </c>
      <c r="AO566" s="125">
        <f t="shared" si="178"/>
        <v>4.7904350289166446E-2</v>
      </c>
      <c r="AP566" s="126"/>
      <c r="AQ566" s="16">
        <v>0</v>
      </c>
      <c r="AT566" s="28">
        <v>0</v>
      </c>
      <c r="AU566" s="28">
        <v>0</v>
      </c>
      <c r="AW566" s="44" t="e">
        <f t="shared" si="179"/>
        <v>#VALUE!</v>
      </c>
    </row>
    <row r="567" spans="1:49" s="28" customFormat="1" hidden="1" x14ac:dyDescent="0.2">
      <c r="A567" s="16">
        <f>ROW()</f>
        <v>567</v>
      </c>
      <c r="B567" s="16" t="s">
        <v>382</v>
      </c>
      <c r="C567" s="16">
        <v>289</v>
      </c>
      <c r="D567" s="122">
        <v>0.91285465647917596</v>
      </c>
      <c r="E567" s="123">
        <v>3.6405968244440444E-2</v>
      </c>
      <c r="F567" s="122">
        <f t="shared" si="160"/>
        <v>0.94926062472361639</v>
      </c>
      <c r="G567" s="122"/>
      <c r="H567" s="101" t="s">
        <v>4</v>
      </c>
      <c r="I567" s="16">
        <v>1</v>
      </c>
      <c r="J567" s="16" t="s">
        <v>170</v>
      </c>
      <c r="K567" s="124">
        <v>42396</v>
      </c>
      <c r="L567" s="16" t="s">
        <v>64</v>
      </c>
      <c r="M567" s="16" t="s">
        <v>61</v>
      </c>
      <c r="N567" s="16" t="s">
        <v>71</v>
      </c>
      <c r="O567" s="16" t="s">
        <v>66</v>
      </c>
      <c r="P567" s="19" t="str">
        <f t="shared" si="161"/>
        <v>CB1RF Moka</v>
      </c>
      <c r="Q567" s="20">
        <f t="shared" si="162"/>
        <v>94.926062472361636</v>
      </c>
      <c r="R567" s="19">
        <v>122.6</v>
      </c>
      <c r="S567" s="19">
        <v>-10</v>
      </c>
      <c r="T567" s="19">
        <f t="shared" si="163"/>
        <v>112.6</v>
      </c>
      <c r="U567" s="22" t="e">
        <f t="shared" si="164"/>
        <v>#VALUE!</v>
      </c>
      <c r="V567" s="22" t="str">
        <f t="shared" si="165"/>
        <v>NY</v>
      </c>
      <c r="W567" s="22" t="e">
        <f t="shared" si="166"/>
        <v>#VALUE!</v>
      </c>
      <c r="X567" s="19" t="str">
        <f t="shared" si="167"/>
        <v>CB1RFMokaGS.7095</v>
      </c>
      <c r="Y567" s="19" t="str">
        <f t="shared" si="168"/>
        <v>GS.7095</v>
      </c>
      <c r="Z567" s="19" t="e">
        <v>#VALUE!</v>
      </c>
      <c r="AA567" s="19" t="e">
        <f t="shared" si="169"/>
        <v>#VALUE!</v>
      </c>
      <c r="AB567" s="22" t="e">
        <f t="shared" si="170"/>
        <v>#VALUE!</v>
      </c>
      <c r="AC567" s="23" t="e">
        <v>#VALUE!</v>
      </c>
      <c r="AD567" s="23" t="e">
        <f t="shared" si="171"/>
        <v>#VALUE!</v>
      </c>
      <c r="AE567" s="24" t="e">
        <f t="shared" si="172"/>
        <v>#VALUE!</v>
      </c>
      <c r="AF567" s="24">
        <v>114.35</v>
      </c>
      <c r="AG567" s="24" t="e">
        <f t="shared" si="173"/>
        <v>#VALUE!</v>
      </c>
      <c r="AH567" s="24" t="e">
        <f t="shared" si="174"/>
        <v>#VALUE!</v>
      </c>
      <c r="AI567" s="25" t="e">
        <f t="shared" si="175"/>
        <v>#VALUE!</v>
      </c>
      <c r="AJ567" s="25" t="e">
        <f t="shared" si="176"/>
        <v>#VALUE!</v>
      </c>
      <c r="AK567" s="25" t="e">
        <f t="shared" si="177"/>
        <v>#VALUE!</v>
      </c>
      <c r="AL567" s="12">
        <v>15.368178</v>
      </c>
      <c r="AM567" s="12">
        <v>0</v>
      </c>
      <c r="AN567" s="26">
        <v>3.2766000000000002</v>
      </c>
      <c r="AO567" s="125">
        <f t="shared" si="178"/>
        <v>3.5892220514680398E-2</v>
      </c>
      <c r="AP567" s="126"/>
      <c r="AQ567" s="16">
        <v>0</v>
      </c>
      <c r="AT567" s="28">
        <v>0</v>
      </c>
      <c r="AU567" s="28">
        <v>0</v>
      </c>
      <c r="AW567" s="44" t="e">
        <f t="shared" si="179"/>
        <v>#VALUE!</v>
      </c>
    </row>
    <row r="568" spans="1:49" s="28" customFormat="1" hidden="1" x14ac:dyDescent="0.2">
      <c r="A568" s="16">
        <f>ROW()</f>
        <v>568</v>
      </c>
      <c r="B568" s="16" t="s">
        <v>384</v>
      </c>
      <c r="C568" s="16">
        <v>167</v>
      </c>
      <c r="D568" s="122">
        <v>0.89936908882538036</v>
      </c>
      <c r="E568" s="123">
        <v>4.8985169551631152E-2</v>
      </c>
      <c r="F568" s="122">
        <f t="shared" si="160"/>
        <v>0.94835425837701148</v>
      </c>
      <c r="G568" s="122"/>
      <c r="H568" s="101" t="s">
        <v>4</v>
      </c>
      <c r="I568" s="16">
        <v>1</v>
      </c>
      <c r="J568" s="16" t="s">
        <v>225</v>
      </c>
      <c r="K568" s="124">
        <v>42423</v>
      </c>
      <c r="L568" s="16" t="s">
        <v>64</v>
      </c>
      <c r="M568" s="16" t="s">
        <v>61</v>
      </c>
      <c r="N568" s="16" t="s">
        <v>71</v>
      </c>
      <c r="O568" s="16" t="s">
        <v>66</v>
      </c>
      <c r="P568" s="19" t="str">
        <f t="shared" si="161"/>
        <v>CB1RF Moka</v>
      </c>
      <c r="Q568" s="20">
        <f t="shared" si="162"/>
        <v>94.835425837701152</v>
      </c>
      <c r="R568" s="19">
        <v>122.6</v>
      </c>
      <c r="S568" s="19">
        <v>-10</v>
      </c>
      <c r="T568" s="19">
        <f t="shared" si="163"/>
        <v>112.6</v>
      </c>
      <c r="U568" s="22" t="e">
        <f t="shared" si="164"/>
        <v>#VALUE!</v>
      </c>
      <c r="V568" s="22" t="str">
        <f t="shared" si="165"/>
        <v>NY</v>
      </c>
      <c r="W568" s="22" t="e">
        <f t="shared" si="166"/>
        <v>#VALUE!</v>
      </c>
      <c r="X568" s="19" t="str">
        <f t="shared" si="167"/>
        <v>CB1RFMokaGS.7147</v>
      </c>
      <c r="Y568" s="19" t="str">
        <f t="shared" si="168"/>
        <v>GS.7147</v>
      </c>
      <c r="Z568" s="19" t="e">
        <v>#VALUE!</v>
      </c>
      <c r="AA568" s="19" t="e">
        <f t="shared" si="169"/>
        <v>#VALUE!</v>
      </c>
      <c r="AB568" s="22" t="e">
        <f t="shared" si="170"/>
        <v>#VALUE!</v>
      </c>
      <c r="AC568" s="23" t="e">
        <v>#VALUE!</v>
      </c>
      <c r="AD568" s="23" t="e">
        <f t="shared" si="171"/>
        <v>#VALUE!</v>
      </c>
      <c r="AE568" s="24" t="e">
        <f t="shared" si="172"/>
        <v>#VALUE!</v>
      </c>
      <c r="AF568" s="24">
        <v>114.35</v>
      </c>
      <c r="AG568" s="24" t="e">
        <f t="shared" si="173"/>
        <v>#VALUE!</v>
      </c>
      <c r="AH568" s="24" t="e">
        <f t="shared" si="174"/>
        <v>#VALUE!</v>
      </c>
      <c r="AI568" s="25" t="e">
        <f t="shared" si="175"/>
        <v>#VALUE!</v>
      </c>
      <c r="AJ568" s="25" t="e">
        <f t="shared" si="176"/>
        <v>#VALUE!</v>
      </c>
      <c r="AK568" s="25" t="e">
        <f t="shared" si="177"/>
        <v>#VALUE!</v>
      </c>
      <c r="AL568" s="12">
        <v>20.678280000000004</v>
      </c>
      <c r="AM568" s="12">
        <v>0</v>
      </c>
      <c r="AN568" s="26">
        <v>3.2766000000000002</v>
      </c>
      <c r="AO568" s="125">
        <f t="shared" si="178"/>
        <v>4.829390872648047E-2</v>
      </c>
      <c r="AP568" s="126"/>
      <c r="AQ568" s="16">
        <v>0</v>
      </c>
      <c r="AT568" s="28">
        <v>0</v>
      </c>
      <c r="AU568" s="28">
        <v>0</v>
      </c>
      <c r="AW568" s="44" t="e">
        <f t="shared" si="179"/>
        <v>#VALUE!</v>
      </c>
    </row>
    <row r="569" spans="1:49" s="28" customFormat="1" hidden="1" x14ac:dyDescent="0.2">
      <c r="A569" s="16">
        <f>ROW()</f>
        <v>569</v>
      </c>
      <c r="B569" s="16" t="s">
        <v>383</v>
      </c>
      <c r="C569" s="16">
        <v>33</v>
      </c>
      <c r="D569" s="122">
        <v>0.97556781061537501</v>
      </c>
      <c r="E569" s="123">
        <v>4.6868819993332533E-2</v>
      </c>
      <c r="F569" s="122">
        <f t="shared" si="160"/>
        <v>1.0224366306087076</v>
      </c>
      <c r="G569" s="122"/>
      <c r="H569" s="101" t="s">
        <v>4</v>
      </c>
      <c r="I569" s="16">
        <v>1</v>
      </c>
      <c r="J569" s="16" t="s">
        <v>192</v>
      </c>
      <c r="K569" s="124">
        <v>42455</v>
      </c>
      <c r="L569" s="16" t="s">
        <v>64</v>
      </c>
      <c r="M569" s="16" t="s">
        <v>61</v>
      </c>
      <c r="N569" s="16" t="s">
        <v>71</v>
      </c>
      <c r="O569" s="16" t="s">
        <v>66</v>
      </c>
      <c r="P569" s="19" t="str">
        <f t="shared" si="161"/>
        <v>CB1RF Moka</v>
      </c>
      <c r="Q569" s="20">
        <f t="shared" si="162"/>
        <v>102.24366306087076</v>
      </c>
      <c r="R569" s="19">
        <v>122.6</v>
      </c>
      <c r="S569" s="19">
        <v>-10</v>
      </c>
      <c r="T569" s="19">
        <f t="shared" si="163"/>
        <v>112.6</v>
      </c>
      <c r="U569" s="22" t="e">
        <f t="shared" si="164"/>
        <v>#VALUE!</v>
      </c>
      <c r="V569" s="22" t="str">
        <f t="shared" si="165"/>
        <v>NY</v>
      </c>
      <c r="W569" s="22" t="e">
        <f t="shared" si="166"/>
        <v>#VALUE!</v>
      </c>
      <c r="X569" s="19" t="str">
        <f t="shared" si="167"/>
        <v>CB1RFMokaGS.7121</v>
      </c>
      <c r="Y569" s="19" t="str">
        <f t="shared" si="168"/>
        <v>GS.7121</v>
      </c>
      <c r="Z569" s="19" t="e">
        <v>#VALUE!</v>
      </c>
      <c r="AA569" s="19" t="e">
        <f t="shared" si="169"/>
        <v>#VALUE!</v>
      </c>
      <c r="AB569" s="22" t="e">
        <f t="shared" si="170"/>
        <v>#VALUE!</v>
      </c>
      <c r="AC569" s="23" t="e">
        <v>#VALUE!</v>
      </c>
      <c r="AD569" s="23" t="e">
        <f t="shared" si="171"/>
        <v>#VALUE!</v>
      </c>
      <c r="AE569" s="24" t="e">
        <f t="shared" si="172"/>
        <v>#VALUE!</v>
      </c>
      <c r="AF569" s="24">
        <v>114.35</v>
      </c>
      <c r="AG569" s="24" t="e">
        <f t="shared" si="173"/>
        <v>#VALUE!</v>
      </c>
      <c r="AH569" s="24" t="e">
        <f t="shared" si="174"/>
        <v>#VALUE!</v>
      </c>
      <c r="AI569" s="25" t="e">
        <f t="shared" si="175"/>
        <v>#VALUE!</v>
      </c>
      <c r="AJ569" s="25" t="e">
        <f t="shared" si="176"/>
        <v>#VALUE!</v>
      </c>
      <c r="AK569" s="25" t="e">
        <f t="shared" si="177"/>
        <v>#VALUE!</v>
      </c>
      <c r="AL569" s="12">
        <v>19.784898000000005</v>
      </c>
      <c r="AM569" s="12">
        <v>0</v>
      </c>
      <c r="AN569" s="26">
        <v>3.2766000000000002</v>
      </c>
      <c r="AO569" s="125">
        <f t="shared" si="178"/>
        <v>4.6207424320336421E-2</v>
      </c>
      <c r="AP569" s="126"/>
      <c r="AQ569" s="16">
        <v>0</v>
      </c>
      <c r="AT569" s="28">
        <v>0</v>
      </c>
      <c r="AU569" s="28">
        <v>0</v>
      </c>
      <c r="AW569" s="44" t="e">
        <f t="shared" si="179"/>
        <v>#VALUE!</v>
      </c>
    </row>
    <row r="570" spans="1:49" s="28" customFormat="1" hidden="1" x14ac:dyDescent="0.2">
      <c r="A570" s="16">
        <f>ROW()</f>
        <v>570</v>
      </c>
      <c r="B570" s="16" t="s">
        <v>374</v>
      </c>
      <c r="C570" s="16">
        <v>689</v>
      </c>
      <c r="D570" s="122">
        <v>1.0807695612413082</v>
      </c>
      <c r="E570" s="123">
        <v>5.203833452058982E-2</v>
      </c>
      <c r="F570" s="122">
        <f t="shared" si="160"/>
        <v>1.1328078957618981</v>
      </c>
      <c r="G570" s="122"/>
      <c r="H570" s="101" t="s">
        <v>4</v>
      </c>
      <c r="I570" s="16">
        <v>1</v>
      </c>
      <c r="J570" s="16" t="s">
        <v>170</v>
      </c>
      <c r="K570" s="124">
        <v>42712</v>
      </c>
      <c r="L570" s="16" t="s">
        <v>56</v>
      </c>
      <c r="M570" s="16" t="s">
        <v>171</v>
      </c>
      <c r="N570" s="16" t="s">
        <v>71</v>
      </c>
      <c r="O570" s="16" t="s">
        <v>66</v>
      </c>
      <c r="P570" s="19" t="str">
        <f t="shared" si="161"/>
        <v>CB1RF Moka</v>
      </c>
      <c r="Q570" s="20">
        <f t="shared" si="162"/>
        <v>113.28078957618982</v>
      </c>
      <c r="R570" s="19">
        <v>122.6</v>
      </c>
      <c r="S570" s="19" t="e">
        <v>#N/A</v>
      </c>
      <c r="T570" s="19" t="e">
        <f t="shared" si="163"/>
        <v>#N/A</v>
      </c>
      <c r="U570" s="22" t="e">
        <f t="shared" si="164"/>
        <v>#N/A</v>
      </c>
      <c r="V570" s="22" t="str">
        <f t="shared" si="165"/>
        <v>NY</v>
      </c>
      <c r="W570" s="22" t="e">
        <f t="shared" si="166"/>
        <v>#VALUE!</v>
      </c>
      <c r="X570" s="19" t="str">
        <f t="shared" si="167"/>
        <v>CB1RFMokaGS.7898</v>
      </c>
      <c r="Y570" s="19" t="str">
        <f t="shared" si="168"/>
        <v>GS.7898</v>
      </c>
      <c r="Z570" s="19" t="e">
        <v>#VALUE!</v>
      </c>
      <c r="AA570" s="19" t="e">
        <f t="shared" si="169"/>
        <v>#VALUE!</v>
      </c>
      <c r="AB570" s="22" t="e">
        <f t="shared" si="170"/>
        <v>#N/A</v>
      </c>
      <c r="AC570" s="23" t="e">
        <v>#VALUE!</v>
      </c>
      <c r="AD570" s="23" t="e">
        <f t="shared" si="171"/>
        <v>#VALUE!</v>
      </c>
      <c r="AE570" s="24" t="e">
        <f t="shared" si="172"/>
        <v>#N/A</v>
      </c>
      <c r="AF570" s="24" t="e">
        <v>#N/A</v>
      </c>
      <c r="AG570" s="24" t="e">
        <f t="shared" si="173"/>
        <v>#N/A</v>
      </c>
      <c r="AH570" s="24" t="e">
        <f t="shared" si="174"/>
        <v>#N/A</v>
      </c>
      <c r="AI570" s="25" t="e">
        <f t="shared" si="175"/>
        <v>#VALUE!</v>
      </c>
      <c r="AJ570" s="25" t="e">
        <f t="shared" si="176"/>
        <v>#VALUE!</v>
      </c>
      <c r="AK570" s="25" t="e">
        <f t="shared" si="177"/>
        <v>#VALUE!</v>
      </c>
      <c r="AL570" s="12">
        <v>21.967123147675014</v>
      </c>
      <c r="AM570" s="12">
        <v>0</v>
      </c>
      <c r="AN570" s="26">
        <v>3.2766000000000002</v>
      </c>
      <c r="AO570" s="125">
        <f t="shared" si="178"/>
        <v>5.130398854629948E-2</v>
      </c>
      <c r="AP570" s="126"/>
      <c r="AQ570" s="16">
        <v>0</v>
      </c>
      <c r="AT570" s="28">
        <v>0</v>
      </c>
      <c r="AU570" s="28">
        <v>0</v>
      </c>
      <c r="AW570" s="44" t="e">
        <f t="shared" si="179"/>
        <v>#VALUE!</v>
      </c>
    </row>
    <row r="571" spans="1:49" s="28" customFormat="1" hidden="1" x14ac:dyDescent="0.2">
      <c r="A571" s="16">
        <f>ROW()</f>
        <v>571</v>
      </c>
      <c r="B571" s="16" t="s">
        <v>375</v>
      </c>
      <c r="C571" s="16">
        <v>63</v>
      </c>
      <c r="D571" s="122">
        <v>1.464689041845928</v>
      </c>
      <c r="E571" s="123">
        <v>6.5228183562857464E-2</v>
      </c>
      <c r="F571" s="122">
        <f t="shared" si="160"/>
        <v>1.5299172254087854</v>
      </c>
      <c r="G571" s="122"/>
      <c r="H571" s="101" t="s">
        <v>4</v>
      </c>
      <c r="I571" s="16">
        <v>1</v>
      </c>
      <c r="J571" s="16" t="s">
        <v>216</v>
      </c>
      <c r="K571" s="124">
        <v>42723</v>
      </c>
      <c r="L571" s="16" t="s">
        <v>56</v>
      </c>
      <c r="M571" s="16" t="s">
        <v>171</v>
      </c>
      <c r="N571" s="16" t="s">
        <v>71</v>
      </c>
      <c r="O571" s="16" t="s">
        <v>66</v>
      </c>
      <c r="P571" s="19" t="str">
        <f t="shared" si="161"/>
        <v>CB1RF Moka</v>
      </c>
      <c r="Q571" s="20">
        <f t="shared" si="162"/>
        <v>152.99172254087853</v>
      </c>
      <c r="R571" s="19">
        <v>122.6</v>
      </c>
      <c r="S571" s="19" t="e">
        <v>#N/A</v>
      </c>
      <c r="T571" s="19" t="e">
        <f t="shared" si="163"/>
        <v>#N/A</v>
      </c>
      <c r="U571" s="22" t="e">
        <f t="shared" si="164"/>
        <v>#N/A</v>
      </c>
      <c r="V571" s="22" t="str">
        <f t="shared" si="165"/>
        <v>NY</v>
      </c>
      <c r="W571" s="22" t="e">
        <f t="shared" si="166"/>
        <v>#VALUE!</v>
      </c>
      <c r="X571" s="19" t="str">
        <f t="shared" si="167"/>
        <v>CB1RFMokaGS.7983</v>
      </c>
      <c r="Y571" s="19" t="str">
        <f t="shared" si="168"/>
        <v>GS.7983</v>
      </c>
      <c r="Z571" s="19" t="e">
        <v>#VALUE!</v>
      </c>
      <c r="AA571" s="19" t="e">
        <f t="shared" si="169"/>
        <v>#VALUE!</v>
      </c>
      <c r="AB571" s="22" t="e">
        <f t="shared" si="170"/>
        <v>#N/A</v>
      </c>
      <c r="AC571" s="19" t="e">
        <v>#VALUE!</v>
      </c>
      <c r="AD571" s="19" t="e">
        <f t="shared" si="171"/>
        <v>#VALUE!</v>
      </c>
      <c r="AE571" s="127" t="e">
        <f t="shared" si="172"/>
        <v>#N/A</v>
      </c>
      <c r="AF571" s="127" t="e">
        <v>#N/A</v>
      </c>
      <c r="AG571" s="127" t="e">
        <f t="shared" si="173"/>
        <v>#N/A</v>
      </c>
      <c r="AH571" s="127" t="e">
        <f t="shared" si="174"/>
        <v>#N/A</v>
      </c>
      <c r="AI571" s="25" t="e">
        <f t="shared" si="175"/>
        <v>#VALUE!</v>
      </c>
      <c r="AJ571" s="25" t="e">
        <f t="shared" si="176"/>
        <v>#VALUE!</v>
      </c>
      <c r="AK571" s="25" t="e">
        <f t="shared" si="177"/>
        <v>#VALUE!</v>
      </c>
      <c r="AL571" s="12">
        <v>27.535000000000004</v>
      </c>
      <c r="AM571" s="12">
        <v>0</v>
      </c>
      <c r="AN571" s="26">
        <v>3.2766000000000002</v>
      </c>
      <c r="AO571" s="125">
        <f t="shared" si="178"/>
        <v>6.430770725532492E-2</v>
      </c>
      <c r="AP571" s="126"/>
      <c r="AQ571" s="16">
        <v>10</v>
      </c>
      <c r="AT571" s="28">
        <v>-1</v>
      </c>
      <c r="AU571" s="28">
        <v>49.393533137198958</v>
      </c>
      <c r="AW571" s="44" t="e">
        <f t="shared" si="179"/>
        <v>#VALUE!</v>
      </c>
    </row>
    <row r="572" spans="1:49" s="28" customFormat="1" hidden="1" x14ac:dyDescent="0.2">
      <c r="A572" s="16">
        <f>ROW()</f>
        <v>572</v>
      </c>
      <c r="B572" s="16" t="s">
        <v>376</v>
      </c>
      <c r="C572" s="16">
        <v>197</v>
      </c>
      <c r="D572" s="122">
        <v>1.0939384988121972</v>
      </c>
      <c r="E572" s="123">
        <v>3.7926392549168263E-2</v>
      </c>
      <c r="F572" s="122">
        <f t="shared" si="160"/>
        <v>1.1318648913613654</v>
      </c>
      <c r="G572" s="122"/>
      <c r="H572" s="101" t="s">
        <v>4</v>
      </c>
      <c r="I572" s="16">
        <v>1</v>
      </c>
      <c r="J572" s="16" t="s">
        <v>170</v>
      </c>
      <c r="K572" s="124">
        <v>42720</v>
      </c>
      <c r="L572" s="16" t="s">
        <v>56</v>
      </c>
      <c r="M572" s="16" t="s">
        <v>171</v>
      </c>
      <c r="N572" s="16" t="s">
        <v>71</v>
      </c>
      <c r="O572" s="16" t="s">
        <v>66</v>
      </c>
      <c r="P572" s="19" t="str">
        <f t="shared" si="161"/>
        <v>CB1RF Moka</v>
      </c>
      <c r="Q572" s="20">
        <f t="shared" si="162"/>
        <v>113.18648913613654</v>
      </c>
      <c r="R572" s="19">
        <v>122.6</v>
      </c>
      <c r="S572" s="19" t="e">
        <v>#N/A</v>
      </c>
      <c r="T572" s="19" t="e">
        <f t="shared" si="163"/>
        <v>#N/A</v>
      </c>
      <c r="U572" s="22" t="e">
        <f t="shared" si="164"/>
        <v>#N/A</v>
      </c>
      <c r="V572" s="22" t="str">
        <f t="shared" si="165"/>
        <v>NY</v>
      </c>
      <c r="W572" s="22" t="e">
        <f t="shared" si="166"/>
        <v>#VALUE!</v>
      </c>
      <c r="X572" s="19" t="str">
        <f t="shared" si="167"/>
        <v>CB1RFMokaGS.8054</v>
      </c>
      <c r="Y572" s="19" t="str">
        <f t="shared" si="168"/>
        <v>GS.8054</v>
      </c>
      <c r="Z572" s="19" t="e">
        <v>#VALUE!</v>
      </c>
      <c r="AA572" s="19" t="e">
        <f t="shared" si="169"/>
        <v>#VALUE!</v>
      </c>
      <c r="AB572" s="22" t="e">
        <f t="shared" si="170"/>
        <v>#N/A</v>
      </c>
      <c r="AC572" s="23" t="e">
        <v>#VALUE!</v>
      </c>
      <c r="AD572" s="23" t="e">
        <f t="shared" si="171"/>
        <v>#VALUE!</v>
      </c>
      <c r="AE572" s="24" t="e">
        <f t="shared" si="172"/>
        <v>#N/A</v>
      </c>
      <c r="AF572" s="24" t="e">
        <v>#N/A</v>
      </c>
      <c r="AG572" s="24" t="e">
        <f t="shared" si="173"/>
        <v>#N/A</v>
      </c>
      <c r="AH572" s="24" t="e">
        <f t="shared" si="174"/>
        <v>#N/A</v>
      </c>
      <c r="AI572" s="25" t="e">
        <f t="shared" si="175"/>
        <v>#VALUE!</v>
      </c>
      <c r="AJ572" s="25" t="e">
        <f t="shared" si="176"/>
        <v>#VALUE!</v>
      </c>
      <c r="AK572" s="25" t="e">
        <f t="shared" si="177"/>
        <v>#VALUE!</v>
      </c>
      <c r="AL572" s="12">
        <v>16.010000000000002</v>
      </c>
      <c r="AM572" s="12">
        <v>0</v>
      </c>
      <c r="AN572" s="26">
        <v>3.2766000000000002</v>
      </c>
      <c r="AO572" s="125">
        <f t="shared" si="178"/>
        <v>3.7391189146822303E-2</v>
      </c>
      <c r="AP572" s="126"/>
      <c r="AQ572" s="16">
        <v>0</v>
      </c>
      <c r="AT572" s="28">
        <v>0</v>
      </c>
      <c r="AU572" s="28">
        <v>0</v>
      </c>
      <c r="AW572" s="44" t="e">
        <f t="shared" si="179"/>
        <v>#VALUE!</v>
      </c>
    </row>
    <row r="573" spans="1:49" s="28" customFormat="1" hidden="1" x14ac:dyDescent="0.2">
      <c r="A573" s="16">
        <f>ROW()</f>
        <v>573</v>
      </c>
      <c r="B573" s="16" t="s">
        <v>377</v>
      </c>
      <c r="C573" s="16">
        <v>47</v>
      </c>
      <c r="D573" s="122">
        <v>1.0975232218868423</v>
      </c>
      <c r="E573" s="123">
        <v>3.7926392549168263E-2</v>
      </c>
      <c r="F573" s="122">
        <f t="shared" si="160"/>
        <v>1.1354496144360104</v>
      </c>
      <c r="G573" s="122"/>
      <c r="H573" s="101" t="s">
        <v>4</v>
      </c>
      <c r="I573" s="16">
        <v>1</v>
      </c>
      <c r="J573" s="16" t="s">
        <v>170</v>
      </c>
      <c r="K573" s="124">
        <v>42718</v>
      </c>
      <c r="L573" s="16" t="s">
        <v>56</v>
      </c>
      <c r="M573" s="16" t="s">
        <v>171</v>
      </c>
      <c r="N573" s="16" t="s">
        <v>71</v>
      </c>
      <c r="O573" s="16" t="s">
        <v>66</v>
      </c>
      <c r="P573" s="19" t="str">
        <f t="shared" si="161"/>
        <v>CB1RF Moka</v>
      </c>
      <c r="Q573" s="20">
        <f t="shared" si="162"/>
        <v>113.54496144360104</v>
      </c>
      <c r="R573" s="19">
        <v>122.6</v>
      </c>
      <c r="S573" s="19" t="e">
        <v>#N/A</v>
      </c>
      <c r="T573" s="19" t="e">
        <f t="shared" si="163"/>
        <v>#N/A</v>
      </c>
      <c r="U573" s="22" t="e">
        <f t="shared" si="164"/>
        <v>#N/A</v>
      </c>
      <c r="V573" s="22" t="str">
        <f t="shared" si="165"/>
        <v>NY</v>
      </c>
      <c r="W573" s="22" t="e">
        <f t="shared" si="166"/>
        <v>#VALUE!</v>
      </c>
      <c r="X573" s="19" t="str">
        <f t="shared" si="167"/>
        <v>CB1RFMokaGS.8059</v>
      </c>
      <c r="Y573" s="19" t="str">
        <f t="shared" si="168"/>
        <v>GS.8059</v>
      </c>
      <c r="Z573" s="19" t="e">
        <v>#VALUE!</v>
      </c>
      <c r="AA573" s="19" t="e">
        <f t="shared" si="169"/>
        <v>#VALUE!</v>
      </c>
      <c r="AB573" s="22" t="e">
        <f t="shared" si="170"/>
        <v>#N/A</v>
      </c>
      <c r="AC573" s="23" t="e">
        <v>#VALUE!</v>
      </c>
      <c r="AD573" s="23" t="e">
        <f t="shared" si="171"/>
        <v>#VALUE!</v>
      </c>
      <c r="AE573" s="24" t="e">
        <f t="shared" si="172"/>
        <v>#N/A</v>
      </c>
      <c r="AF573" s="24" t="e">
        <v>#N/A</v>
      </c>
      <c r="AG573" s="24" t="e">
        <f t="shared" si="173"/>
        <v>#N/A</v>
      </c>
      <c r="AH573" s="24" t="e">
        <f t="shared" si="174"/>
        <v>#N/A</v>
      </c>
      <c r="AI573" s="25" t="e">
        <f t="shared" si="175"/>
        <v>#VALUE!</v>
      </c>
      <c r="AJ573" s="25" t="e">
        <f t="shared" si="176"/>
        <v>#VALUE!</v>
      </c>
      <c r="AK573" s="25" t="e">
        <f t="shared" si="177"/>
        <v>#VALUE!</v>
      </c>
      <c r="AL573" s="12">
        <v>16.010000000000002</v>
      </c>
      <c r="AM573" s="12">
        <v>0</v>
      </c>
      <c r="AN573" s="26">
        <v>3.2766000000000002</v>
      </c>
      <c r="AO573" s="125">
        <f t="shared" si="178"/>
        <v>3.7391189146822303E-2</v>
      </c>
      <c r="AP573" s="126"/>
      <c r="AQ573" s="16">
        <v>0</v>
      </c>
      <c r="AT573" s="28">
        <v>0</v>
      </c>
      <c r="AU573" s="28">
        <v>0</v>
      </c>
      <c r="AW573" s="44" t="e">
        <f t="shared" si="179"/>
        <v>#VALUE!</v>
      </c>
    </row>
    <row r="574" spans="1:49" s="28" customFormat="1" hidden="1" x14ac:dyDescent="0.2">
      <c r="A574" s="16">
        <f>ROW()</f>
        <v>574</v>
      </c>
      <c r="B574" s="16" t="s">
        <v>378</v>
      </c>
      <c r="C574" s="16">
        <v>111</v>
      </c>
      <c r="D574" s="122">
        <v>1.0575417679932793</v>
      </c>
      <c r="E574" s="123">
        <v>3.7926392549168263E-2</v>
      </c>
      <c r="F574" s="122">
        <f t="shared" si="160"/>
        <v>1.0954681605424474</v>
      </c>
      <c r="G574" s="122"/>
      <c r="H574" s="101" t="s">
        <v>4</v>
      </c>
      <c r="I574" s="16">
        <v>1</v>
      </c>
      <c r="J574" s="16" t="s">
        <v>170</v>
      </c>
      <c r="K574" s="124">
        <v>42720</v>
      </c>
      <c r="L574" s="16" t="s">
        <v>56</v>
      </c>
      <c r="M574" s="16" t="s">
        <v>171</v>
      </c>
      <c r="N574" s="16" t="s">
        <v>71</v>
      </c>
      <c r="O574" s="16" t="s">
        <v>66</v>
      </c>
      <c r="P574" s="19" t="str">
        <f t="shared" si="161"/>
        <v>CB1RF Moka</v>
      </c>
      <c r="Q574" s="20">
        <f t="shared" si="162"/>
        <v>109.54681605424474</v>
      </c>
      <c r="R574" s="19">
        <v>122.6</v>
      </c>
      <c r="S574" s="19" t="e">
        <v>#N/A</v>
      </c>
      <c r="T574" s="19" t="e">
        <f t="shared" si="163"/>
        <v>#N/A</v>
      </c>
      <c r="U574" s="22" t="e">
        <f t="shared" si="164"/>
        <v>#N/A</v>
      </c>
      <c r="V574" s="22" t="str">
        <f t="shared" si="165"/>
        <v>NY</v>
      </c>
      <c r="W574" s="22" t="e">
        <f t="shared" si="166"/>
        <v>#VALUE!</v>
      </c>
      <c r="X574" s="19" t="str">
        <f t="shared" si="167"/>
        <v>CB1RFMokaGS.8088</v>
      </c>
      <c r="Y574" s="19" t="str">
        <f t="shared" si="168"/>
        <v>GS.8088</v>
      </c>
      <c r="Z574" s="19" t="e">
        <v>#VALUE!</v>
      </c>
      <c r="AA574" s="19" t="e">
        <f t="shared" si="169"/>
        <v>#VALUE!</v>
      </c>
      <c r="AB574" s="22" t="e">
        <f t="shared" si="170"/>
        <v>#N/A</v>
      </c>
      <c r="AC574" s="23" t="e">
        <v>#VALUE!</v>
      </c>
      <c r="AD574" s="23" t="e">
        <f t="shared" si="171"/>
        <v>#VALUE!</v>
      </c>
      <c r="AE574" s="24" t="e">
        <f t="shared" si="172"/>
        <v>#N/A</v>
      </c>
      <c r="AF574" s="24" t="e">
        <v>#N/A</v>
      </c>
      <c r="AG574" s="24" t="e">
        <f t="shared" si="173"/>
        <v>#N/A</v>
      </c>
      <c r="AH574" s="24" t="e">
        <f t="shared" si="174"/>
        <v>#N/A</v>
      </c>
      <c r="AI574" s="25" t="e">
        <f t="shared" si="175"/>
        <v>#VALUE!</v>
      </c>
      <c r="AJ574" s="25" t="e">
        <f t="shared" si="176"/>
        <v>#VALUE!</v>
      </c>
      <c r="AK574" s="25" t="e">
        <f t="shared" si="177"/>
        <v>#VALUE!</v>
      </c>
      <c r="AL574" s="12">
        <v>16.010000000000002</v>
      </c>
      <c r="AM574" s="12">
        <v>0</v>
      </c>
      <c r="AN574" s="26">
        <v>3.2766000000000002</v>
      </c>
      <c r="AO574" s="125">
        <f t="shared" si="178"/>
        <v>3.7391189146822303E-2</v>
      </c>
      <c r="AP574" s="126"/>
      <c r="AQ574" s="16">
        <v>0</v>
      </c>
      <c r="AT574" s="28">
        <v>0</v>
      </c>
      <c r="AU574" s="28">
        <v>0</v>
      </c>
      <c r="AW574" s="44" t="e">
        <f t="shared" si="179"/>
        <v>#VALUE!</v>
      </c>
    </row>
    <row r="575" spans="1:49" s="28" customFormat="1" hidden="1" x14ac:dyDescent="0.2">
      <c r="A575" s="16">
        <f>ROW()</f>
        <v>575</v>
      </c>
      <c r="B575" s="16" t="s">
        <v>379</v>
      </c>
      <c r="C575" s="16">
        <v>409</v>
      </c>
      <c r="D575" s="122">
        <v>1.1830851224674932</v>
      </c>
      <c r="E575" s="123">
        <v>5.1041016860067762E-2</v>
      </c>
      <c r="F575" s="122">
        <f t="shared" si="160"/>
        <v>1.2341261393275609</v>
      </c>
      <c r="G575" s="122"/>
      <c r="H575" s="101" t="s">
        <v>4</v>
      </c>
      <c r="I575" s="16">
        <v>1</v>
      </c>
      <c r="J575" s="16" t="s">
        <v>170</v>
      </c>
      <c r="K575" s="124">
        <v>42773</v>
      </c>
      <c r="L575" s="16" t="s">
        <v>56</v>
      </c>
      <c r="M575" s="16" t="s">
        <v>171</v>
      </c>
      <c r="N575" s="16" t="s">
        <v>71</v>
      </c>
      <c r="O575" s="16" t="s">
        <v>66</v>
      </c>
      <c r="P575" s="19" t="str">
        <f t="shared" si="161"/>
        <v>CB1RF Moka</v>
      </c>
      <c r="Q575" s="20">
        <f t="shared" si="162"/>
        <v>123.41261393275609</v>
      </c>
      <c r="R575" s="19">
        <v>122.6</v>
      </c>
      <c r="S575" s="19" t="e">
        <v>#N/A</v>
      </c>
      <c r="T575" s="19" t="e">
        <f t="shared" si="163"/>
        <v>#N/A</v>
      </c>
      <c r="U575" s="22" t="e">
        <f t="shared" si="164"/>
        <v>#N/A</v>
      </c>
      <c r="V575" s="22" t="str">
        <f t="shared" si="165"/>
        <v>NY</v>
      </c>
      <c r="W575" s="22" t="e">
        <f t="shared" si="166"/>
        <v>#VALUE!</v>
      </c>
      <c r="X575" s="19" t="str">
        <f t="shared" si="167"/>
        <v>CB1RFMokaGS.8250</v>
      </c>
      <c r="Y575" s="19" t="str">
        <f t="shared" si="168"/>
        <v>GS.8250</v>
      </c>
      <c r="Z575" s="19" t="e">
        <v>#VALUE!</v>
      </c>
      <c r="AA575" s="19" t="e">
        <f t="shared" si="169"/>
        <v>#VALUE!</v>
      </c>
      <c r="AB575" s="22" t="e">
        <f t="shared" si="170"/>
        <v>#N/A</v>
      </c>
      <c r="AC575" s="23" t="e">
        <v>#VALUE!</v>
      </c>
      <c r="AD575" s="23" t="e">
        <f t="shared" si="171"/>
        <v>#VALUE!</v>
      </c>
      <c r="AE575" s="24" t="e">
        <f t="shared" si="172"/>
        <v>#N/A</v>
      </c>
      <c r="AF575" s="24" t="e">
        <v>#N/A</v>
      </c>
      <c r="AG575" s="24" t="e">
        <f t="shared" si="173"/>
        <v>#N/A</v>
      </c>
      <c r="AH575" s="24" t="e">
        <f t="shared" si="174"/>
        <v>#N/A</v>
      </c>
      <c r="AI575" s="25" t="e">
        <f t="shared" si="175"/>
        <v>#VALUE!</v>
      </c>
      <c r="AJ575" s="25" t="e">
        <f t="shared" si="176"/>
        <v>#VALUE!</v>
      </c>
      <c r="AK575" s="25" t="e">
        <f t="shared" si="177"/>
        <v>#VALUE!</v>
      </c>
      <c r="AL575" s="12">
        <v>21.546121974830587</v>
      </c>
      <c r="AM575" s="12">
        <v>0</v>
      </c>
      <c r="AN575" s="26">
        <v>3.2766000000000002</v>
      </c>
      <c r="AO575" s="125">
        <f t="shared" si="178"/>
        <v>5.032074466841939E-2</v>
      </c>
      <c r="AP575" s="126"/>
      <c r="AQ575" s="16">
        <v>0</v>
      </c>
      <c r="AT575" s="28">
        <v>0</v>
      </c>
      <c r="AU575" s="28">
        <v>0</v>
      </c>
      <c r="AW575" s="44" t="e">
        <f t="shared" si="179"/>
        <v>#VALUE!</v>
      </c>
    </row>
    <row r="576" spans="1:49" s="28" customFormat="1" hidden="1" x14ac:dyDescent="0.2">
      <c r="A576" s="16">
        <f>ROW()</f>
        <v>576</v>
      </c>
      <c r="B576" s="16" t="s">
        <v>463</v>
      </c>
      <c r="C576" s="16">
        <v>2</v>
      </c>
      <c r="D576" s="122">
        <v>1.1512331023874907</v>
      </c>
      <c r="E576" s="123">
        <v>5.3774460391387842E-2</v>
      </c>
      <c r="F576" s="122">
        <f t="shared" si="160"/>
        <v>1.2050075627788785</v>
      </c>
      <c r="G576" s="122"/>
      <c r="H576" s="101" t="s">
        <v>4</v>
      </c>
      <c r="I576" s="16">
        <v>1</v>
      </c>
      <c r="J576" s="16" t="s">
        <v>188</v>
      </c>
      <c r="K576" s="124">
        <v>42389</v>
      </c>
      <c r="L576" s="16" t="s">
        <v>64</v>
      </c>
      <c r="M576" s="16" t="s">
        <v>61</v>
      </c>
      <c r="N576" s="16" t="s">
        <v>75</v>
      </c>
      <c r="O576" s="16" t="s">
        <v>58</v>
      </c>
      <c r="P576" s="19" t="str">
        <f t="shared" si="161"/>
        <v>CB2 17/18</v>
      </c>
      <c r="Q576" s="20">
        <f t="shared" si="162"/>
        <v>120.50075627788786</v>
      </c>
      <c r="R576" s="19">
        <v>122.6</v>
      </c>
      <c r="S576" s="19">
        <v>-16</v>
      </c>
      <c r="T576" s="19">
        <f t="shared" si="163"/>
        <v>106.6</v>
      </c>
      <c r="U576" s="22" t="e">
        <f t="shared" si="164"/>
        <v>#VALUE!</v>
      </c>
      <c r="V576" s="22" t="str">
        <f t="shared" si="165"/>
        <v>NY</v>
      </c>
      <c r="W576" s="22" t="e">
        <f t="shared" si="166"/>
        <v>#VALUE!</v>
      </c>
      <c r="X576" s="19" t="str">
        <f t="shared" si="167"/>
        <v>CB217/18GS.7145</v>
      </c>
      <c r="Y576" s="19" t="str">
        <f t="shared" si="168"/>
        <v>GS.7145</v>
      </c>
      <c r="Z576" s="19" t="e">
        <v>#VALUE!</v>
      </c>
      <c r="AA576" s="19" t="e">
        <f t="shared" si="169"/>
        <v>#VALUE!</v>
      </c>
      <c r="AB576" s="22" t="e">
        <f t="shared" si="170"/>
        <v>#VALUE!</v>
      </c>
      <c r="AC576" s="23" t="e">
        <v>#VALUE!</v>
      </c>
      <c r="AD576" s="23" t="e">
        <f t="shared" si="171"/>
        <v>#VALUE!</v>
      </c>
      <c r="AE576" s="24" t="e">
        <f t="shared" si="172"/>
        <v>#VALUE!</v>
      </c>
      <c r="AF576" s="24">
        <v>108.35</v>
      </c>
      <c r="AG576" s="24" t="e">
        <f t="shared" si="173"/>
        <v>#VALUE!</v>
      </c>
      <c r="AH576" s="24" t="e">
        <f t="shared" si="174"/>
        <v>#VALUE!</v>
      </c>
      <c r="AI576" s="25" t="e">
        <f t="shared" si="175"/>
        <v>#VALUE!</v>
      </c>
      <c r="AJ576" s="25" t="e">
        <f t="shared" si="176"/>
        <v>#VALUE!</v>
      </c>
      <c r="AK576" s="25" t="e">
        <f t="shared" si="177"/>
        <v>#VALUE!</v>
      </c>
      <c r="AL576" s="12">
        <v>22.7</v>
      </c>
      <c r="AM576" s="12">
        <v>0</v>
      </c>
      <c r="AN576" s="26">
        <v>3.2766000000000002</v>
      </c>
      <c r="AO576" s="125">
        <f t="shared" si="178"/>
        <v>5.3015614842777385E-2</v>
      </c>
      <c r="AP576" s="126"/>
      <c r="AQ576" s="16">
        <v>-2</v>
      </c>
      <c r="AT576" s="28">
        <v>0</v>
      </c>
      <c r="AU576" s="28">
        <v>0</v>
      </c>
      <c r="AW576" s="44" t="e">
        <f t="shared" si="179"/>
        <v>#VALUE!</v>
      </c>
    </row>
    <row r="577" spans="1:49" s="28" customFormat="1" hidden="1" x14ac:dyDescent="0.2">
      <c r="A577" s="16">
        <f>ROW()</f>
        <v>577</v>
      </c>
      <c r="B577" s="16" t="s">
        <v>464</v>
      </c>
      <c r="C577" s="16">
        <v>17</v>
      </c>
      <c r="D577" s="122">
        <v>1.2142608774779271</v>
      </c>
      <c r="E577" s="123">
        <v>5.005525762423018E-2</v>
      </c>
      <c r="F577" s="122">
        <f t="shared" si="160"/>
        <v>1.2643161351021572</v>
      </c>
      <c r="G577" s="122"/>
      <c r="H577" s="101" t="s">
        <v>4</v>
      </c>
      <c r="I577" s="16">
        <v>1</v>
      </c>
      <c r="J577" s="16" t="s">
        <v>170</v>
      </c>
      <c r="K577" s="124">
        <v>42535</v>
      </c>
      <c r="L577" s="16" t="s">
        <v>64</v>
      </c>
      <c r="M577" s="16" t="s">
        <v>61</v>
      </c>
      <c r="N577" s="16" t="s">
        <v>75</v>
      </c>
      <c r="O577" s="16" t="s">
        <v>58</v>
      </c>
      <c r="P577" s="19" t="str">
        <f t="shared" si="161"/>
        <v>CB2 17/18</v>
      </c>
      <c r="Q577" s="20">
        <f t="shared" si="162"/>
        <v>126.43161351021573</v>
      </c>
      <c r="R577" s="19">
        <v>122.6</v>
      </c>
      <c r="S577" s="19">
        <v>-16</v>
      </c>
      <c r="T577" s="19">
        <f t="shared" si="163"/>
        <v>106.6</v>
      </c>
      <c r="U577" s="22" t="e">
        <f t="shared" si="164"/>
        <v>#VALUE!</v>
      </c>
      <c r="V577" s="22" t="str">
        <f t="shared" si="165"/>
        <v>NY</v>
      </c>
      <c r="W577" s="22" t="e">
        <f t="shared" si="166"/>
        <v>#VALUE!</v>
      </c>
      <c r="X577" s="19" t="str">
        <f t="shared" si="167"/>
        <v>CB217/18GS.7545</v>
      </c>
      <c r="Y577" s="19" t="str">
        <f t="shared" si="168"/>
        <v>GS.7545</v>
      </c>
      <c r="Z577" s="19" t="e">
        <v>#VALUE!</v>
      </c>
      <c r="AA577" s="19" t="e">
        <f t="shared" si="169"/>
        <v>#VALUE!</v>
      </c>
      <c r="AB577" s="22" t="e">
        <f t="shared" si="170"/>
        <v>#VALUE!</v>
      </c>
      <c r="AC577" s="23" t="e">
        <v>#VALUE!</v>
      </c>
      <c r="AD577" s="23" t="e">
        <f t="shared" si="171"/>
        <v>#VALUE!</v>
      </c>
      <c r="AE577" s="24" t="e">
        <f t="shared" si="172"/>
        <v>#VALUE!</v>
      </c>
      <c r="AF577" s="24">
        <v>108.35</v>
      </c>
      <c r="AG577" s="24" t="e">
        <f t="shared" si="173"/>
        <v>#VALUE!</v>
      </c>
      <c r="AH577" s="24" t="e">
        <f t="shared" si="174"/>
        <v>#VALUE!</v>
      </c>
      <c r="AI577" s="25" t="e">
        <f t="shared" si="175"/>
        <v>#VALUE!</v>
      </c>
      <c r="AJ577" s="25" t="e">
        <f t="shared" si="176"/>
        <v>#VALUE!</v>
      </c>
      <c r="AK577" s="25" t="e">
        <f t="shared" si="177"/>
        <v>#VALUE!</v>
      </c>
      <c r="AL577" s="12">
        <v>21.130000000000003</v>
      </c>
      <c r="AM577" s="12">
        <v>0</v>
      </c>
      <c r="AN577" s="26">
        <v>3.2766000000000002</v>
      </c>
      <c r="AO577" s="125">
        <f t="shared" si="178"/>
        <v>4.9348896106955337E-2</v>
      </c>
      <c r="AP577" s="126"/>
      <c r="AQ577" s="16">
        <v>-17</v>
      </c>
      <c r="AT577" s="28">
        <v>0</v>
      </c>
      <c r="AU577" s="28">
        <v>0</v>
      </c>
      <c r="AW577" s="44" t="e">
        <f t="shared" si="179"/>
        <v>#VALUE!</v>
      </c>
    </row>
    <row r="578" spans="1:49" s="28" customFormat="1" hidden="1" x14ac:dyDescent="0.2">
      <c r="A578" s="16">
        <f>ROW()</f>
        <v>578</v>
      </c>
      <c r="B578" s="16" t="s">
        <v>465</v>
      </c>
      <c r="C578" s="16">
        <v>0</v>
      </c>
      <c r="D578" s="122">
        <v>1.4757920925427277</v>
      </c>
      <c r="E578" s="123">
        <v>6.3351034631426939E-2</v>
      </c>
      <c r="F578" s="122">
        <f t="shared" si="160"/>
        <v>1.5391431271741547</v>
      </c>
      <c r="G578" s="122"/>
      <c r="H578" s="101" t="s">
        <v>4</v>
      </c>
      <c r="I578" s="16">
        <v>1</v>
      </c>
      <c r="J578" s="16" t="s">
        <v>170</v>
      </c>
      <c r="K578" s="124">
        <v>42698</v>
      </c>
      <c r="L578" s="16" t="s">
        <v>56</v>
      </c>
      <c r="M578" s="16" t="s">
        <v>171</v>
      </c>
      <c r="N578" s="16" t="s">
        <v>75</v>
      </c>
      <c r="O578" s="16" t="s">
        <v>58</v>
      </c>
      <c r="P578" s="19" t="str">
        <f t="shared" si="161"/>
        <v>CB2 17/18</v>
      </c>
      <c r="Q578" s="20">
        <f t="shared" si="162"/>
        <v>153.91431271741547</v>
      </c>
      <c r="R578" s="19">
        <v>122.6</v>
      </c>
      <c r="S578" s="19" t="e">
        <v>#N/A</v>
      </c>
      <c r="T578" s="19" t="e">
        <f t="shared" si="163"/>
        <v>#N/A</v>
      </c>
      <c r="U578" s="22" t="e">
        <f t="shared" si="164"/>
        <v>#N/A</v>
      </c>
      <c r="V578" s="22" t="str">
        <f t="shared" si="165"/>
        <v>NY</v>
      </c>
      <c r="W578" s="22" t="e">
        <f t="shared" si="166"/>
        <v>#VALUE!</v>
      </c>
      <c r="X578" s="19" t="str">
        <f t="shared" si="167"/>
        <v>CB217/18GS.7989</v>
      </c>
      <c r="Y578" s="19" t="str">
        <f t="shared" si="168"/>
        <v>GS.7989</v>
      </c>
      <c r="Z578" s="19" t="e">
        <v>#VALUE!</v>
      </c>
      <c r="AA578" s="19" t="e">
        <f t="shared" si="169"/>
        <v>#VALUE!</v>
      </c>
      <c r="AB578" s="22" t="e">
        <f t="shared" si="170"/>
        <v>#N/A</v>
      </c>
      <c r="AC578" s="23" t="e">
        <v>#VALUE!</v>
      </c>
      <c r="AD578" s="23" t="e">
        <f t="shared" si="171"/>
        <v>#VALUE!</v>
      </c>
      <c r="AE578" s="24" t="e">
        <f t="shared" si="172"/>
        <v>#N/A</v>
      </c>
      <c r="AF578" s="24" t="e">
        <v>#N/A</v>
      </c>
      <c r="AG578" s="24" t="e">
        <f t="shared" si="173"/>
        <v>#N/A</v>
      </c>
      <c r="AH578" s="24" t="e">
        <f t="shared" si="174"/>
        <v>#N/A</v>
      </c>
      <c r="AI578" s="25" t="e">
        <f t="shared" si="175"/>
        <v>#VALUE!</v>
      </c>
      <c r="AJ578" s="25" t="e">
        <f t="shared" si="176"/>
        <v>#VALUE!</v>
      </c>
      <c r="AK578" s="25" t="e">
        <f t="shared" si="177"/>
        <v>#VALUE!</v>
      </c>
      <c r="AL578" s="12">
        <v>26.742592592592594</v>
      </c>
      <c r="AM578" s="12">
        <v>0</v>
      </c>
      <c r="AN578" s="26">
        <v>3.2766000000000002</v>
      </c>
      <c r="AO578" s="125">
        <f t="shared" si="178"/>
        <v>6.2457047964149769E-2</v>
      </c>
      <c r="AP578" s="126"/>
      <c r="AQ578" s="16">
        <v>0</v>
      </c>
      <c r="AT578" s="28">
        <v>0</v>
      </c>
      <c r="AU578" s="28">
        <v>0</v>
      </c>
      <c r="AW578" s="44" t="e">
        <f t="shared" si="179"/>
        <v>#VALUE!</v>
      </c>
    </row>
    <row r="579" spans="1:49" s="28" customFormat="1" hidden="1" x14ac:dyDescent="0.2">
      <c r="A579" s="16">
        <f>ROW()</f>
        <v>579</v>
      </c>
      <c r="B579" s="16" t="s">
        <v>466</v>
      </c>
      <c r="C579" s="16">
        <v>1492</v>
      </c>
      <c r="D579" s="122">
        <v>1.4813925007559721</v>
      </c>
      <c r="E579" s="123">
        <v>5.3673230575308026E-2</v>
      </c>
      <c r="F579" s="122">
        <f t="shared" ref="F579:F642" si="180">E579+D579</f>
        <v>1.5350657313312801</v>
      </c>
      <c r="G579" s="122"/>
      <c r="H579" s="101" t="s">
        <v>4</v>
      </c>
      <c r="I579" s="16">
        <v>1</v>
      </c>
      <c r="J579" s="16" t="s">
        <v>222</v>
      </c>
      <c r="K579" s="124">
        <v>42754</v>
      </c>
      <c r="L579" s="16" t="s">
        <v>56</v>
      </c>
      <c r="M579" s="16" t="s">
        <v>171</v>
      </c>
      <c r="N579" s="16" t="s">
        <v>75</v>
      </c>
      <c r="O579" s="16" t="s">
        <v>58</v>
      </c>
      <c r="P579" s="19" t="str">
        <f t="shared" ref="P579:P642" si="181">N579&amp;" "&amp;O579</f>
        <v>CB2 17/18</v>
      </c>
      <c r="Q579" s="20">
        <f t="shared" ref="Q579:Q642" si="182">F579*100</f>
        <v>153.506573133128</v>
      </c>
      <c r="R579" s="19">
        <v>122.6</v>
      </c>
      <c r="S579" s="19" t="e">
        <v>#N/A</v>
      </c>
      <c r="T579" s="19" t="e">
        <f t="shared" ref="T579:T642" si="183">R579+S579</f>
        <v>#N/A</v>
      </c>
      <c r="U579" s="22" t="e">
        <f t="shared" ref="U579:U642" si="184">(T579-Q579)*1.3228*AD579</f>
        <v>#N/A</v>
      </c>
      <c r="V579" s="22" t="str">
        <f t="shared" ref="V579:V642" si="185">IF(LEFT(N579,3)="CB7","LDN","NY")</f>
        <v>NY</v>
      </c>
      <c r="W579" s="22" t="e">
        <f t="shared" ref="W579:W642" si="186">V579-U579</f>
        <v>#VALUE!</v>
      </c>
      <c r="X579" s="19" t="str">
        <f t="shared" ref="X579:X642" si="187">TRIM(N579)&amp;TRIM(O579)&amp;TRIM(Y579)</f>
        <v>CB217/18GS.8050</v>
      </c>
      <c r="Y579" s="19" t="str">
        <f t="shared" ref="Y579:Y642" si="188">IF(LEFT(B579,2)&lt;&gt;"GS","GS."&amp;LEFT(B579,4),B579)</f>
        <v>GS.8050</v>
      </c>
      <c r="Z579" s="19" t="e">
        <v>#VALUE!</v>
      </c>
      <c r="AA579" s="19" t="e">
        <f t="shared" ref="AA579:AA642" si="189">IF(C579=0,Z579,C579-Z579)</f>
        <v>#VALUE!</v>
      </c>
      <c r="AB579" s="22" t="e">
        <f t="shared" ref="AB579:AB642" si="190">(T579-Q579)*1.3228*AA579</f>
        <v>#N/A</v>
      </c>
      <c r="AC579" s="23" t="e">
        <v>#VALUE!</v>
      </c>
      <c r="AD579" s="23" t="e">
        <f t="shared" ref="AD579:AD642" si="191">AA579-AC579+AQ579</f>
        <v>#VALUE!</v>
      </c>
      <c r="AE579" s="24" t="e">
        <f t="shared" ref="AE579:AE642" si="192">(T579-Q579)*1.3228*AD579</f>
        <v>#N/A</v>
      </c>
      <c r="AF579" s="24" t="e">
        <v>#N/A</v>
      </c>
      <c r="AG579" s="24" t="e">
        <f t="shared" ref="AG579:AG642" si="193">(AF579-Q579)*1.3228*AD579</f>
        <v>#N/A</v>
      </c>
      <c r="AH579" s="24" t="e">
        <f t="shared" ref="AH579:AH642" si="194">AE579-AG579</f>
        <v>#N/A</v>
      </c>
      <c r="AI579" s="25" t="e">
        <f t="shared" ref="AI579:AI642" si="195">AD579*T579*1.3228</f>
        <v>#VALUE!</v>
      </c>
      <c r="AJ579" s="25" t="e">
        <f t="shared" ref="AJ579:AJ642" si="196">E579*132.28*AD579</f>
        <v>#VALUE!</v>
      </c>
      <c r="AK579" s="25" t="e">
        <f t="shared" ref="AK579:AK642" si="197">AI579-AE579</f>
        <v>#VALUE!</v>
      </c>
      <c r="AL579" s="12">
        <v>22.657267505646981</v>
      </c>
      <c r="AM579" s="12">
        <v>0</v>
      </c>
      <c r="AN579" s="26">
        <v>3.2766000000000002</v>
      </c>
      <c r="AO579" s="125">
        <f t="shared" si="178"/>
        <v>5.2915813544896731E-2</v>
      </c>
      <c r="AP579" s="126"/>
      <c r="AQ579" s="16">
        <v>0</v>
      </c>
      <c r="AT579" s="28">
        <v>0</v>
      </c>
      <c r="AU579" s="28">
        <v>0</v>
      </c>
      <c r="AW579" s="44" t="e">
        <f t="shared" si="179"/>
        <v>#VALUE!</v>
      </c>
    </row>
    <row r="580" spans="1:49" s="28" customFormat="1" hidden="1" x14ac:dyDescent="0.2">
      <c r="A580" s="16">
        <f>ROW()</f>
        <v>580</v>
      </c>
      <c r="B580" s="16" t="s">
        <v>467</v>
      </c>
      <c r="C580" s="16">
        <v>187</v>
      </c>
      <c r="D580" s="122">
        <v>1.5369696598687321</v>
      </c>
      <c r="E580" s="123">
        <v>4.3422284536305686E-2</v>
      </c>
      <c r="F580" s="122">
        <f t="shared" si="180"/>
        <v>1.5803919444050378</v>
      </c>
      <c r="G580" s="122"/>
      <c r="H580" s="101" t="s">
        <v>4</v>
      </c>
      <c r="I580" s="16">
        <v>1</v>
      </c>
      <c r="J580" s="16" t="s">
        <v>170</v>
      </c>
      <c r="K580" s="124">
        <v>42732</v>
      </c>
      <c r="L580" s="16" t="s">
        <v>56</v>
      </c>
      <c r="M580" s="16" t="s">
        <v>171</v>
      </c>
      <c r="N580" s="16" t="s">
        <v>75</v>
      </c>
      <c r="O580" s="16" t="s">
        <v>58</v>
      </c>
      <c r="P580" s="19" t="str">
        <f t="shared" si="181"/>
        <v>CB2 17/18</v>
      </c>
      <c r="Q580" s="20">
        <f t="shared" si="182"/>
        <v>158.03919444050379</v>
      </c>
      <c r="R580" s="19">
        <v>122.6</v>
      </c>
      <c r="S580" s="19" t="e">
        <v>#N/A</v>
      </c>
      <c r="T580" s="19" t="e">
        <f t="shared" si="183"/>
        <v>#N/A</v>
      </c>
      <c r="U580" s="22" t="e">
        <f t="shared" si="184"/>
        <v>#N/A</v>
      </c>
      <c r="V580" s="22" t="str">
        <f t="shared" si="185"/>
        <v>NY</v>
      </c>
      <c r="W580" s="22" t="e">
        <f t="shared" si="186"/>
        <v>#VALUE!</v>
      </c>
      <c r="X580" s="19" t="str">
        <f t="shared" si="187"/>
        <v>CB217/18GS.8058</v>
      </c>
      <c r="Y580" s="19" t="str">
        <f t="shared" si="188"/>
        <v>GS.8058</v>
      </c>
      <c r="Z580" s="19" t="e">
        <v>#VALUE!</v>
      </c>
      <c r="AA580" s="19" t="e">
        <f t="shared" si="189"/>
        <v>#VALUE!</v>
      </c>
      <c r="AB580" s="22" t="e">
        <f t="shared" si="190"/>
        <v>#N/A</v>
      </c>
      <c r="AC580" s="23" t="e">
        <v>#VALUE!</v>
      </c>
      <c r="AD580" s="23" t="e">
        <f t="shared" si="191"/>
        <v>#VALUE!</v>
      </c>
      <c r="AE580" s="24" t="e">
        <f t="shared" si="192"/>
        <v>#N/A</v>
      </c>
      <c r="AF580" s="24" t="e">
        <v>#N/A</v>
      </c>
      <c r="AG580" s="24" t="e">
        <f t="shared" si="193"/>
        <v>#N/A</v>
      </c>
      <c r="AH580" s="24" t="e">
        <f t="shared" si="194"/>
        <v>#N/A</v>
      </c>
      <c r="AI580" s="25" t="e">
        <f t="shared" si="195"/>
        <v>#VALUE!</v>
      </c>
      <c r="AJ580" s="25" t="e">
        <f t="shared" si="196"/>
        <v>#VALUE!</v>
      </c>
      <c r="AK580" s="25" t="e">
        <f t="shared" si="197"/>
        <v>#VALUE!</v>
      </c>
      <c r="AL580" s="12">
        <v>18.330000000000002</v>
      </c>
      <c r="AM580" s="12">
        <v>0</v>
      </c>
      <c r="AN580" s="26">
        <v>3.2766000000000002</v>
      </c>
      <c r="AO580" s="125">
        <f t="shared" ref="AO580:AO643" si="198">E580*132.28*AN580/$AO$2/132.28</f>
        <v>4.2809525113132581E-2</v>
      </c>
      <c r="AP580" s="126"/>
      <c r="AQ580" s="16">
        <v>0</v>
      </c>
      <c r="AT580" s="28">
        <v>0</v>
      </c>
      <c r="AU580" s="28">
        <v>0</v>
      </c>
      <c r="AW580" s="44" t="e">
        <f t="shared" ref="AW580:AW643" si="199">E580*132.28*AD580</f>
        <v>#VALUE!</v>
      </c>
    </row>
    <row r="581" spans="1:49" s="28" customFormat="1" hidden="1" x14ac:dyDescent="0.2">
      <c r="A581" s="16">
        <f>ROW()</f>
        <v>581</v>
      </c>
      <c r="B581" s="16" t="s">
        <v>468</v>
      </c>
      <c r="C581" s="16">
        <v>533</v>
      </c>
      <c r="D581" s="122">
        <v>1.7115274985845204</v>
      </c>
      <c r="E581" s="123">
        <v>4.3422284536305665E-2</v>
      </c>
      <c r="F581" s="122">
        <f t="shared" si="180"/>
        <v>1.7549497831208261</v>
      </c>
      <c r="G581" s="122"/>
      <c r="H581" s="101" t="s">
        <v>4</v>
      </c>
      <c r="I581" s="16">
        <v>1</v>
      </c>
      <c r="J581" s="16" t="s">
        <v>170</v>
      </c>
      <c r="K581" s="124">
        <v>42779</v>
      </c>
      <c r="L581" s="16" t="s">
        <v>56</v>
      </c>
      <c r="M581" s="16" t="s">
        <v>171</v>
      </c>
      <c r="N581" s="16" t="s">
        <v>75</v>
      </c>
      <c r="O581" s="16" t="s">
        <v>58</v>
      </c>
      <c r="P581" s="19" t="str">
        <f t="shared" si="181"/>
        <v>CB2 17/18</v>
      </c>
      <c r="Q581" s="20">
        <f t="shared" si="182"/>
        <v>175.49497831208259</v>
      </c>
      <c r="R581" s="19">
        <v>122.6</v>
      </c>
      <c r="S581" s="19" t="e">
        <v>#N/A</v>
      </c>
      <c r="T581" s="19" t="e">
        <f t="shared" si="183"/>
        <v>#N/A</v>
      </c>
      <c r="U581" s="22" t="e">
        <f t="shared" si="184"/>
        <v>#N/A</v>
      </c>
      <c r="V581" s="22" t="str">
        <f t="shared" si="185"/>
        <v>NY</v>
      </c>
      <c r="W581" s="22" t="e">
        <f t="shared" si="186"/>
        <v>#VALUE!</v>
      </c>
      <c r="X581" s="19" t="str">
        <f t="shared" si="187"/>
        <v>CB217/18GS.8253</v>
      </c>
      <c r="Y581" s="19" t="str">
        <f t="shared" si="188"/>
        <v>GS.8253</v>
      </c>
      <c r="Z581" s="19" t="e">
        <v>#VALUE!</v>
      </c>
      <c r="AA581" s="19" t="e">
        <f t="shared" si="189"/>
        <v>#VALUE!</v>
      </c>
      <c r="AB581" s="22" t="e">
        <f t="shared" si="190"/>
        <v>#N/A</v>
      </c>
      <c r="AC581" s="23" t="e">
        <v>#VALUE!</v>
      </c>
      <c r="AD581" s="23" t="e">
        <f t="shared" si="191"/>
        <v>#VALUE!</v>
      </c>
      <c r="AE581" s="24" t="e">
        <f t="shared" si="192"/>
        <v>#N/A</v>
      </c>
      <c r="AF581" s="24" t="e">
        <v>#N/A</v>
      </c>
      <c r="AG581" s="24" t="e">
        <f t="shared" si="193"/>
        <v>#N/A</v>
      </c>
      <c r="AH581" s="24" t="e">
        <f t="shared" si="194"/>
        <v>#N/A</v>
      </c>
      <c r="AI581" s="25" t="e">
        <f t="shared" si="195"/>
        <v>#VALUE!</v>
      </c>
      <c r="AJ581" s="25" t="e">
        <f t="shared" si="196"/>
        <v>#VALUE!</v>
      </c>
      <c r="AK581" s="25" t="e">
        <f t="shared" si="197"/>
        <v>#VALUE!</v>
      </c>
      <c r="AL581" s="12">
        <v>18.329999999999998</v>
      </c>
      <c r="AM581" s="12">
        <v>0</v>
      </c>
      <c r="AN581" s="26">
        <v>3.2766000000000002</v>
      </c>
      <c r="AO581" s="125">
        <f t="shared" si="198"/>
        <v>4.2809525113132553E-2</v>
      </c>
      <c r="AP581" s="126"/>
      <c r="AQ581" s="16">
        <v>0</v>
      </c>
      <c r="AT581" s="28">
        <v>0</v>
      </c>
      <c r="AU581" s="28">
        <v>0</v>
      </c>
      <c r="AW581" s="44" t="e">
        <f t="shared" si="199"/>
        <v>#VALUE!</v>
      </c>
    </row>
    <row r="582" spans="1:49" s="28" customFormat="1" hidden="1" x14ac:dyDescent="0.2">
      <c r="A582" s="16">
        <f>ROW()</f>
        <v>582</v>
      </c>
      <c r="B582" s="16" t="s">
        <v>469</v>
      </c>
      <c r="C582" s="16">
        <v>173</v>
      </c>
      <c r="D582" s="122">
        <v>1.7360517683323231</v>
      </c>
      <c r="E582" s="123">
        <v>5.0529041416224774E-2</v>
      </c>
      <c r="F582" s="122">
        <f t="shared" si="180"/>
        <v>1.7865808097485478</v>
      </c>
      <c r="G582" s="122"/>
      <c r="H582" s="101" t="s">
        <v>4</v>
      </c>
      <c r="I582" s="16">
        <v>1</v>
      </c>
      <c r="J582" s="16" t="s">
        <v>170</v>
      </c>
      <c r="K582" s="124">
        <v>42809</v>
      </c>
      <c r="L582" s="16" t="s">
        <v>56</v>
      </c>
      <c r="M582" s="16" t="s">
        <v>171</v>
      </c>
      <c r="N582" s="16" t="s">
        <v>75</v>
      </c>
      <c r="O582" s="16" t="s">
        <v>58</v>
      </c>
      <c r="P582" s="19" t="str">
        <f t="shared" si="181"/>
        <v>CB2 17/18</v>
      </c>
      <c r="Q582" s="20">
        <f t="shared" si="182"/>
        <v>178.65808097485478</v>
      </c>
      <c r="R582" s="19">
        <v>122.6</v>
      </c>
      <c r="S582" s="19" t="e">
        <v>#N/A</v>
      </c>
      <c r="T582" s="19" t="e">
        <f t="shared" si="183"/>
        <v>#N/A</v>
      </c>
      <c r="U582" s="22" t="e">
        <f t="shared" si="184"/>
        <v>#N/A</v>
      </c>
      <c r="V582" s="22" t="str">
        <f t="shared" si="185"/>
        <v>NY</v>
      </c>
      <c r="W582" s="22" t="e">
        <f t="shared" si="186"/>
        <v>#VALUE!</v>
      </c>
      <c r="X582" s="19" t="str">
        <f t="shared" si="187"/>
        <v>CB217/18GS.8359</v>
      </c>
      <c r="Y582" s="19" t="str">
        <f t="shared" si="188"/>
        <v>GS.8359</v>
      </c>
      <c r="Z582" s="19" t="e">
        <v>#VALUE!</v>
      </c>
      <c r="AA582" s="19" t="e">
        <f t="shared" si="189"/>
        <v>#VALUE!</v>
      </c>
      <c r="AB582" s="22" t="e">
        <f t="shared" si="190"/>
        <v>#N/A</v>
      </c>
      <c r="AC582" s="23" t="e">
        <v>#VALUE!</v>
      </c>
      <c r="AD582" s="23" t="e">
        <f t="shared" si="191"/>
        <v>#VALUE!</v>
      </c>
      <c r="AE582" s="24" t="e">
        <f t="shared" si="192"/>
        <v>#N/A</v>
      </c>
      <c r="AF582" s="24" t="e">
        <v>#N/A</v>
      </c>
      <c r="AG582" s="24" t="e">
        <f t="shared" si="193"/>
        <v>#N/A</v>
      </c>
      <c r="AH582" s="24" t="e">
        <f t="shared" si="194"/>
        <v>#N/A</v>
      </c>
      <c r="AI582" s="25" t="e">
        <f t="shared" si="195"/>
        <v>#VALUE!</v>
      </c>
      <c r="AJ582" s="25" t="e">
        <f t="shared" si="196"/>
        <v>#VALUE!</v>
      </c>
      <c r="AK582" s="25" t="e">
        <f t="shared" si="197"/>
        <v>#VALUE!</v>
      </c>
      <c r="AL582" s="12">
        <v>21.330000000000002</v>
      </c>
      <c r="AM582" s="12">
        <v>0</v>
      </c>
      <c r="AN582" s="26">
        <v>3.2766000000000002</v>
      </c>
      <c r="AO582" s="125">
        <f t="shared" si="198"/>
        <v>4.981599403508552E-2</v>
      </c>
      <c r="AP582" s="126"/>
      <c r="AQ582" s="16">
        <v>0</v>
      </c>
      <c r="AT582" s="28">
        <v>0</v>
      </c>
      <c r="AU582" s="28">
        <v>0</v>
      </c>
      <c r="AW582" s="44" t="e">
        <f t="shared" si="199"/>
        <v>#VALUE!</v>
      </c>
    </row>
    <row r="583" spans="1:49" s="28" customFormat="1" hidden="1" x14ac:dyDescent="0.2">
      <c r="A583" s="16">
        <f>ROW()</f>
        <v>583</v>
      </c>
      <c r="B583" s="16" t="s">
        <v>468</v>
      </c>
      <c r="C583" s="16">
        <v>12</v>
      </c>
      <c r="D583" s="122">
        <v>1.7115274985845204</v>
      </c>
      <c r="E583" s="123">
        <v>4.3422284536305665E-2</v>
      </c>
      <c r="F583" s="122">
        <f t="shared" si="180"/>
        <v>1.7549497831208261</v>
      </c>
      <c r="G583" s="122"/>
      <c r="H583" s="101" t="s">
        <v>4</v>
      </c>
      <c r="I583" s="16">
        <v>1</v>
      </c>
      <c r="J583" s="16" t="s">
        <v>170</v>
      </c>
      <c r="K583" s="124">
        <v>42779</v>
      </c>
      <c r="L583" s="16" t="s">
        <v>56</v>
      </c>
      <c r="M583" s="16" t="s">
        <v>171</v>
      </c>
      <c r="N583" s="16" t="s">
        <v>75</v>
      </c>
      <c r="O583" s="16" t="s">
        <v>64</v>
      </c>
      <c r="P583" s="19" t="str">
        <f t="shared" si="181"/>
        <v>CB2 15/16</v>
      </c>
      <c r="Q583" s="20">
        <f t="shared" si="182"/>
        <v>175.49497831208259</v>
      </c>
      <c r="R583" s="19">
        <v>122.6</v>
      </c>
      <c r="S583" s="19" t="e">
        <v>#N/A</v>
      </c>
      <c r="T583" s="19" t="e">
        <f t="shared" si="183"/>
        <v>#N/A</v>
      </c>
      <c r="U583" s="22" t="e">
        <f t="shared" si="184"/>
        <v>#N/A</v>
      </c>
      <c r="V583" s="22" t="str">
        <f t="shared" si="185"/>
        <v>NY</v>
      </c>
      <c r="W583" s="22" t="e">
        <f t="shared" si="186"/>
        <v>#VALUE!</v>
      </c>
      <c r="X583" s="19" t="str">
        <f t="shared" si="187"/>
        <v>CB215/16GS.8253</v>
      </c>
      <c r="Y583" s="19" t="str">
        <f t="shared" si="188"/>
        <v>GS.8253</v>
      </c>
      <c r="Z583" s="19" t="e">
        <v>#VALUE!</v>
      </c>
      <c r="AA583" s="19" t="e">
        <f t="shared" si="189"/>
        <v>#VALUE!</v>
      </c>
      <c r="AB583" s="22" t="e">
        <f t="shared" si="190"/>
        <v>#N/A</v>
      </c>
      <c r="AC583" s="23" t="e">
        <v>#VALUE!</v>
      </c>
      <c r="AD583" s="23" t="e">
        <f t="shared" si="191"/>
        <v>#VALUE!</v>
      </c>
      <c r="AE583" s="24" t="e">
        <f t="shared" si="192"/>
        <v>#N/A</v>
      </c>
      <c r="AF583" s="24" t="e">
        <v>#N/A</v>
      </c>
      <c r="AG583" s="24" t="e">
        <f t="shared" si="193"/>
        <v>#N/A</v>
      </c>
      <c r="AH583" s="24" t="e">
        <f t="shared" si="194"/>
        <v>#N/A</v>
      </c>
      <c r="AI583" s="25" t="e">
        <f t="shared" si="195"/>
        <v>#VALUE!</v>
      </c>
      <c r="AJ583" s="25" t="e">
        <f t="shared" si="196"/>
        <v>#VALUE!</v>
      </c>
      <c r="AK583" s="25" t="e">
        <f t="shared" si="197"/>
        <v>#VALUE!</v>
      </c>
      <c r="AL583" s="12">
        <v>18.329999999999998</v>
      </c>
      <c r="AM583" s="12">
        <v>0</v>
      </c>
      <c r="AN583" s="26">
        <v>3.2766000000000002</v>
      </c>
      <c r="AO583" s="125">
        <f t="shared" si="198"/>
        <v>4.2809525113132553E-2</v>
      </c>
      <c r="AP583" s="126"/>
      <c r="AQ583" s="16">
        <v>0</v>
      </c>
      <c r="AT583" s="28">
        <v>0</v>
      </c>
      <c r="AU583" s="28">
        <v>0</v>
      </c>
      <c r="AW583" s="44" t="e">
        <f t="shared" si="199"/>
        <v>#VALUE!</v>
      </c>
    </row>
    <row r="584" spans="1:49" s="28" customFormat="1" hidden="1" x14ac:dyDescent="0.2">
      <c r="A584" s="16">
        <f>ROW()</f>
        <v>584</v>
      </c>
      <c r="B584" s="16" t="s">
        <v>470</v>
      </c>
      <c r="C584" s="16">
        <v>14</v>
      </c>
      <c r="D584" s="122">
        <v>1.3926190424725993</v>
      </c>
      <c r="E584" s="123">
        <v>4.5909649444277369E-2</v>
      </c>
      <c r="F584" s="122">
        <f t="shared" si="180"/>
        <v>1.4385286919168767</v>
      </c>
      <c r="G584" s="122"/>
      <c r="H584" s="101" t="s">
        <v>4</v>
      </c>
      <c r="I584" s="16">
        <v>1</v>
      </c>
      <c r="J584" s="16" t="s">
        <v>170</v>
      </c>
      <c r="K584" s="124">
        <v>42747</v>
      </c>
      <c r="L584" s="16" t="s">
        <v>56</v>
      </c>
      <c r="M584" s="16" t="s">
        <v>171</v>
      </c>
      <c r="N584" s="16" t="s">
        <v>75</v>
      </c>
      <c r="O584" s="16" t="s">
        <v>64</v>
      </c>
      <c r="P584" s="19" t="str">
        <f t="shared" si="181"/>
        <v>CB2 15/16</v>
      </c>
      <c r="Q584" s="20">
        <f t="shared" si="182"/>
        <v>143.85286919168766</v>
      </c>
      <c r="R584" s="19">
        <v>122.6</v>
      </c>
      <c r="S584" s="19" t="e">
        <v>#N/A</v>
      </c>
      <c r="T584" s="19" t="e">
        <f t="shared" si="183"/>
        <v>#N/A</v>
      </c>
      <c r="U584" s="22" t="e">
        <f t="shared" si="184"/>
        <v>#N/A</v>
      </c>
      <c r="V584" s="22" t="str">
        <f t="shared" si="185"/>
        <v>NY</v>
      </c>
      <c r="W584" s="22" t="e">
        <f t="shared" si="186"/>
        <v>#VALUE!</v>
      </c>
      <c r="X584" s="19" t="str">
        <f t="shared" si="187"/>
        <v>CB215/16GS.8096</v>
      </c>
      <c r="Y584" s="19" t="str">
        <f t="shared" si="188"/>
        <v>GS.8096</v>
      </c>
      <c r="Z584" s="19" t="e">
        <v>#VALUE!</v>
      </c>
      <c r="AA584" s="19" t="e">
        <f t="shared" si="189"/>
        <v>#VALUE!</v>
      </c>
      <c r="AB584" s="22" t="e">
        <f t="shared" si="190"/>
        <v>#N/A</v>
      </c>
      <c r="AC584" s="23" t="e">
        <v>#VALUE!</v>
      </c>
      <c r="AD584" s="23" t="e">
        <f t="shared" si="191"/>
        <v>#VALUE!</v>
      </c>
      <c r="AE584" s="24" t="e">
        <f t="shared" si="192"/>
        <v>#N/A</v>
      </c>
      <c r="AF584" s="24" t="e">
        <v>#N/A</v>
      </c>
      <c r="AG584" s="24" t="e">
        <f t="shared" si="193"/>
        <v>#N/A</v>
      </c>
      <c r="AH584" s="24" t="e">
        <f t="shared" si="194"/>
        <v>#N/A</v>
      </c>
      <c r="AI584" s="25" t="e">
        <f t="shared" si="195"/>
        <v>#VALUE!</v>
      </c>
      <c r="AJ584" s="25" t="e">
        <f t="shared" si="196"/>
        <v>#VALUE!</v>
      </c>
      <c r="AK584" s="25" t="e">
        <f t="shared" si="197"/>
        <v>#VALUE!</v>
      </c>
      <c r="AL584" s="12">
        <v>19.38</v>
      </c>
      <c r="AM584" s="12">
        <v>0</v>
      </c>
      <c r="AN584" s="26">
        <v>3.2766000000000002</v>
      </c>
      <c r="AO584" s="125">
        <f t="shared" si="198"/>
        <v>4.5261789235816113E-2</v>
      </c>
      <c r="AP584" s="126"/>
      <c r="AQ584" s="16">
        <v>0</v>
      </c>
      <c r="AT584" s="28">
        <v>0</v>
      </c>
      <c r="AU584" s="28">
        <v>0</v>
      </c>
      <c r="AW584" s="44" t="e">
        <f t="shared" si="199"/>
        <v>#VALUE!</v>
      </c>
    </row>
    <row r="585" spans="1:49" s="28" customFormat="1" hidden="1" x14ac:dyDescent="0.2">
      <c r="A585" s="16">
        <f>ROW()</f>
        <v>585</v>
      </c>
      <c r="B585" s="16" t="s">
        <v>471</v>
      </c>
      <c r="C585" s="16">
        <v>387</v>
      </c>
      <c r="D585" s="122">
        <v>1.1232596926816039</v>
      </c>
      <c r="E585" s="123">
        <v>5.7807255912628801E-2</v>
      </c>
      <c r="F585" s="122">
        <f t="shared" si="180"/>
        <v>1.1810669485942327</v>
      </c>
      <c r="G585" s="122"/>
      <c r="H585" s="101" t="s">
        <v>4</v>
      </c>
      <c r="I585" s="16">
        <v>1</v>
      </c>
      <c r="J585" s="16" t="s">
        <v>188</v>
      </c>
      <c r="K585" s="124">
        <v>42311</v>
      </c>
      <c r="L585" s="16" t="s">
        <v>64</v>
      </c>
      <c r="M585" s="16" t="s">
        <v>61</v>
      </c>
      <c r="N585" s="16" t="s">
        <v>75</v>
      </c>
      <c r="O585" s="16" t="s">
        <v>59</v>
      </c>
      <c r="P585" s="19" t="str">
        <f t="shared" si="181"/>
        <v>CB2 14/16</v>
      </c>
      <c r="Q585" s="20">
        <f t="shared" si="182"/>
        <v>118.10669485942327</v>
      </c>
      <c r="R585" s="19">
        <v>122.6</v>
      </c>
      <c r="S585" s="19">
        <v>-23</v>
      </c>
      <c r="T585" s="19">
        <f t="shared" si="183"/>
        <v>99.6</v>
      </c>
      <c r="U585" s="22" t="e">
        <f t="shared" si="184"/>
        <v>#VALUE!</v>
      </c>
      <c r="V585" s="22" t="str">
        <f t="shared" si="185"/>
        <v>NY</v>
      </c>
      <c r="W585" s="22" t="e">
        <f t="shared" si="186"/>
        <v>#VALUE!</v>
      </c>
      <c r="X585" s="19" t="str">
        <f t="shared" si="187"/>
        <v>CB214/16GS.6762</v>
      </c>
      <c r="Y585" s="19" t="str">
        <f t="shared" si="188"/>
        <v>GS.6762</v>
      </c>
      <c r="Z585" s="19" t="e">
        <v>#VALUE!</v>
      </c>
      <c r="AA585" s="19" t="e">
        <f t="shared" si="189"/>
        <v>#VALUE!</v>
      </c>
      <c r="AB585" s="22" t="e">
        <f t="shared" si="190"/>
        <v>#VALUE!</v>
      </c>
      <c r="AC585" s="23" t="e">
        <v>#VALUE!</v>
      </c>
      <c r="AD585" s="23" t="e">
        <f t="shared" si="191"/>
        <v>#VALUE!</v>
      </c>
      <c r="AE585" s="24" t="e">
        <f t="shared" si="192"/>
        <v>#VALUE!</v>
      </c>
      <c r="AF585" s="24">
        <v>101.35</v>
      </c>
      <c r="AG585" s="24" t="e">
        <f t="shared" si="193"/>
        <v>#VALUE!</v>
      </c>
      <c r="AH585" s="24" t="e">
        <f t="shared" si="194"/>
        <v>#VALUE!</v>
      </c>
      <c r="AI585" s="25" t="e">
        <f t="shared" si="195"/>
        <v>#VALUE!</v>
      </c>
      <c r="AJ585" s="25" t="e">
        <f t="shared" si="196"/>
        <v>#VALUE!</v>
      </c>
      <c r="AK585" s="25" t="e">
        <f t="shared" si="197"/>
        <v>#VALUE!</v>
      </c>
      <c r="AL585" s="12">
        <v>24.402378000000002</v>
      </c>
      <c r="AM585" s="12">
        <v>0</v>
      </c>
      <c r="AN585" s="26">
        <v>3.2766000000000002</v>
      </c>
      <c r="AO585" s="125">
        <f t="shared" si="198"/>
        <v>5.6991501026249523E-2</v>
      </c>
      <c r="AP585" s="126"/>
      <c r="AQ585" s="16">
        <v>0</v>
      </c>
      <c r="AT585" s="28">
        <v>0</v>
      </c>
      <c r="AU585" s="28">
        <v>0</v>
      </c>
      <c r="AW585" s="44" t="e">
        <f t="shared" si="199"/>
        <v>#VALUE!</v>
      </c>
    </row>
    <row r="586" spans="1:49" s="28" customFormat="1" hidden="1" x14ac:dyDescent="0.2">
      <c r="A586" s="16">
        <f>ROW()</f>
        <v>586</v>
      </c>
      <c r="B586" s="16" t="s">
        <v>472</v>
      </c>
      <c r="C586" s="16">
        <v>500</v>
      </c>
      <c r="D586" s="122">
        <v>1.1877463191222435</v>
      </c>
      <c r="E586" s="123">
        <v>4.909545132989851E-2</v>
      </c>
      <c r="F586" s="122">
        <f t="shared" si="180"/>
        <v>1.2368417704521419</v>
      </c>
      <c r="G586" s="122"/>
      <c r="H586" s="101" t="s">
        <v>4</v>
      </c>
      <c r="I586" s="16">
        <v>1</v>
      </c>
      <c r="J586" s="16" t="s">
        <v>170</v>
      </c>
      <c r="K586" s="124">
        <v>42550</v>
      </c>
      <c r="L586" s="16" t="s">
        <v>64</v>
      </c>
      <c r="M586" s="16" t="s">
        <v>61</v>
      </c>
      <c r="N586" s="16" t="s">
        <v>75</v>
      </c>
      <c r="O586" s="16" t="s">
        <v>59</v>
      </c>
      <c r="P586" s="19" t="str">
        <f t="shared" si="181"/>
        <v>CB2 14/16</v>
      </c>
      <c r="Q586" s="20">
        <f t="shared" si="182"/>
        <v>123.6841770452142</v>
      </c>
      <c r="R586" s="19">
        <v>122.6</v>
      </c>
      <c r="S586" s="19">
        <v>-23</v>
      </c>
      <c r="T586" s="19">
        <f t="shared" si="183"/>
        <v>99.6</v>
      </c>
      <c r="U586" s="22" t="e">
        <f t="shared" si="184"/>
        <v>#VALUE!</v>
      </c>
      <c r="V586" s="22" t="str">
        <f t="shared" si="185"/>
        <v>NY</v>
      </c>
      <c r="W586" s="22" t="e">
        <f t="shared" si="186"/>
        <v>#VALUE!</v>
      </c>
      <c r="X586" s="19" t="str">
        <f t="shared" si="187"/>
        <v>CB214/16GS.7587</v>
      </c>
      <c r="Y586" s="19" t="str">
        <f t="shared" si="188"/>
        <v>GS.7587</v>
      </c>
      <c r="Z586" s="19" t="e">
        <v>#VALUE!</v>
      </c>
      <c r="AA586" s="19" t="e">
        <f t="shared" si="189"/>
        <v>#VALUE!</v>
      </c>
      <c r="AB586" s="22" t="e">
        <f t="shared" si="190"/>
        <v>#VALUE!</v>
      </c>
      <c r="AC586" s="23" t="e">
        <v>#VALUE!</v>
      </c>
      <c r="AD586" s="23" t="e">
        <f t="shared" si="191"/>
        <v>#VALUE!</v>
      </c>
      <c r="AE586" s="24" t="e">
        <f t="shared" si="192"/>
        <v>#VALUE!</v>
      </c>
      <c r="AF586" s="24">
        <v>101.35</v>
      </c>
      <c r="AG586" s="24" t="e">
        <f t="shared" si="193"/>
        <v>#VALUE!</v>
      </c>
      <c r="AH586" s="24" t="e">
        <f t="shared" si="194"/>
        <v>#VALUE!</v>
      </c>
      <c r="AI586" s="25" t="e">
        <f t="shared" si="195"/>
        <v>#VALUE!</v>
      </c>
      <c r="AJ586" s="25" t="e">
        <f t="shared" si="196"/>
        <v>#VALUE!</v>
      </c>
      <c r="AK586" s="25" t="e">
        <f t="shared" si="197"/>
        <v>#VALUE!</v>
      </c>
      <c r="AL586" s="12">
        <v>20.724833630635224</v>
      </c>
      <c r="AM586" s="12">
        <v>0</v>
      </c>
      <c r="AN586" s="26">
        <v>3.2766000000000002</v>
      </c>
      <c r="AO586" s="125">
        <f t="shared" si="198"/>
        <v>4.8402634248563725E-2</v>
      </c>
      <c r="AP586" s="126"/>
      <c r="AQ586" s="16">
        <v>0</v>
      </c>
      <c r="AT586" s="28">
        <v>0</v>
      </c>
      <c r="AU586" s="28">
        <v>0</v>
      </c>
      <c r="AW586" s="44" t="e">
        <f t="shared" si="199"/>
        <v>#VALUE!</v>
      </c>
    </row>
    <row r="587" spans="1:49" s="28" customFormat="1" hidden="1" x14ac:dyDescent="0.2">
      <c r="A587" s="16">
        <f>ROW()</f>
        <v>587</v>
      </c>
      <c r="B587" s="16" t="s">
        <v>467</v>
      </c>
      <c r="C587" s="16">
        <v>859</v>
      </c>
      <c r="D587" s="122">
        <v>1.5369696598687321</v>
      </c>
      <c r="E587" s="123">
        <v>4.3422284536305686E-2</v>
      </c>
      <c r="F587" s="122">
        <f t="shared" si="180"/>
        <v>1.5803919444050378</v>
      </c>
      <c r="G587" s="122"/>
      <c r="H587" s="101" t="s">
        <v>4</v>
      </c>
      <c r="I587" s="16">
        <v>1</v>
      </c>
      <c r="J587" s="16" t="s">
        <v>170</v>
      </c>
      <c r="K587" s="124">
        <v>42732</v>
      </c>
      <c r="L587" s="16" t="s">
        <v>56</v>
      </c>
      <c r="M587" s="16" t="s">
        <v>171</v>
      </c>
      <c r="N587" s="16" t="s">
        <v>75</v>
      </c>
      <c r="O587" s="16" t="s">
        <v>59</v>
      </c>
      <c r="P587" s="19" t="str">
        <f t="shared" si="181"/>
        <v>CB2 14/16</v>
      </c>
      <c r="Q587" s="20">
        <f t="shared" si="182"/>
        <v>158.03919444050379</v>
      </c>
      <c r="R587" s="19">
        <v>122.6</v>
      </c>
      <c r="S587" s="19" t="e">
        <v>#N/A</v>
      </c>
      <c r="T587" s="19" t="e">
        <f t="shared" si="183"/>
        <v>#N/A</v>
      </c>
      <c r="U587" s="22" t="e">
        <f t="shared" si="184"/>
        <v>#N/A</v>
      </c>
      <c r="V587" s="22" t="str">
        <f t="shared" si="185"/>
        <v>NY</v>
      </c>
      <c r="W587" s="22" t="e">
        <f t="shared" si="186"/>
        <v>#VALUE!</v>
      </c>
      <c r="X587" s="19" t="str">
        <f t="shared" si="187"/>
        <v>CB214/16GS.8058</v>
      </c>
      <c r="Y587" s="19" t="str">
        <f t="shared" si="188"/>
        <v>GS.8058</v>
      </c>
      <c r="Z587" s="19" t="e">
        <v>#VALUE!</v>
      </c>
      <c r="AA587" s="19" t="e">
        <f t="shared" si="189"/>
        <v>#VALUE!</v>
      </c>
      <c r="AB587" s="22" t="e">
        <f t="shared" si="190"/>
        <v>#N/A</v>
      </c>
      <c r="AC587" s="23" t="e">
        <v>#VALUE!</v>
      </c>
      <c r="AD587" s="23" t="e">
        <f t="shared" si="191"/>
        <v>#VALUE!</v>
      </c>
      <c r="AE587" s="24" t="e">
        <f t="shared" si="192"/>
        <v>#N/A</v>
      </c>
      <c r="AF587" s="24" t="e">
        <v>#N/A</v>
      </c>
      <c r="AG587" s="24" t="e">
        <f t="shared" si="193"/>
        <v>#N/A</v>
      </c>
      <c r="AH587" s="24" t="e">
        <f t="shared" si="194"/>
        <v>#N/A</v>
      </c>
      <c r="AI587" s="25" t="e">
        <f t="shared" si="195"/>
        <v>#VALUE!</v>
      </c>
      <c r="AJ587" s="25" t="e">
        <f t="shared" si="196"/>
        <v>#VALUE!</v>
      </c>
      <c r="AK587" s="25" t="e">
        <f t="shared" si="197"/>
        <v>#VALUE!</v>
      </c>
      <c r="AL587" s="12">
        <v>18.330000000000002</v>
      </c>
      <c r="AM587" s="12">
        <v>0</v>
      </c>
      <c r="AN587" s="26">
        <v>3.2766000000000002</v>
      </c>
      <c r="AO587" s="125">
        <f t="shared" si="198"/>
        <v>4.2809525113132581E-2</v>
      </c>
      <c r="AP587" s="126"/>
      <c r="AQ587" s="16">
        <v>-566</v>
      </c>
      <c r="AT587" s="28">
        <v>0</v>
      </c>
      <c r="AU587" s="28">
        <v>0</v>
      </c>
      <c r="AW587" s="44" t="e">
        <f t="shared" si="199"/>
        <v>#VALUE!</v>
      </c>
    </row>
    <row r="588" spans="1:49" s="28" customFormat="1" hidden="1" x14ac:dyDescent="0.2">
      <c r="A588" s="16">
        <f>ROW()</f>
        <v>588</v>
      </c>
      <c r="B588" s="16" t="s">
        <v>473</v>
      </c>
      <c r="C588" s="16">
        <v>0</v>
      </c>
      <c r="D588" s="122">
        <v>1.1696150773360889</v>
      </c>
      <c r="E588" s="123">
        <v>4.5909649444277369E-2</v>
      </c>
      <c r="F588" s="122">
        <f t="shared" si="180"/>
        <v>1.2155247267803664</v>
      </c>
      <c r="G588" s="122"/>
      <c r="H588" s="101" t="s">
        <v>4</v>
      </c>
      <c r="I588" s="16">
        <v>1</v>
      </c>
      <c r="J588" s="16" t="s">
        <v>474</v>
      </c>
      <c r="K588" s="124">
        <v>42800</v>
      </c>
      <c r="L588" s="16" t="s">
        <v>56</v>
      </c>
      <c r="M588" s="16" t="s">
        <v>171</v>
      </c>
      <c r="N588" s="16" t="s">
        <v>75</v>
      </c>
      <c r="O588" s="16" t="s">
        <v>59</v>
      </c>
      <c r="P588" s="19" t="str">
        <f t="shared" si="181"/>
        <v>CB2 14/16</v>
      </c>
      <c r="Q588" s="20">
        <f t="shared" si="182"/>
        <v>121.55247267803664</v>
      </c>
      <c r="R588" s="19">
        <v>122.6</v>
      </c>
      <c r="S588" s="19" t="e">
        <v>#N/A</v>
      </c>
      <c r="T588" s="19" t="e">
        <f t="shared" si="183"/>
        <v>#N/A</v>
      </c>
      <c r="U588" s="22" t="e">
        <f t="shared" si="184"/>
        <v>#N/A</v>
      </c>
      <c r="V588" s="22" t="str">
        <f t="shared" si="185"/>
        <v>NY</v>
      </c>
      <c r="W588" s="22" t="e">
        <f t="shared" si="186"/>
        <v>#VALUE!</v>
      </c>
      <c r="X588" s="19" t="str">
        <f t="shared" si="187"/>
        <v>CB214/16GS.8336</v>
      </c>
      <c r="Y588" s="19" t="str">
        <f t="shared" si="188"/>
        <v>GS.8336</v>
      </c>
      <c r="Z588" s="19" t="e">
        <v>#VALUE!</v>
      </c>
      <c r="AA588" s="19" t="e">
        <f t="shared" si="189"/>
        <v>#VALUE!</v>
      </c>
      <c r="AB588" s="22" t="e">
        <f t="shared" si="190"/>
        <v>#N/A</v>
      </c>
      <c r="AC588" s="23" t="e">
        <v>#VALUE!</v>
      </c>
      <c r="AD588" s="23" t="e">
        <f t="shared" si="191"/>
        <v>#VALUE!</v>
      </c>
      <c r="AE588" s="24" t="e">
        <f t="shared" si="192"/>
        <v>#N/A</v>
      </c>
      <c r="AF588" s="24" t="e">
        <v>#N/A</v>
      </c>
      <c r="AG588" s="24" t="e">
        <f t="shared" si="193"/>
        <v>#N/A</v>
      </c>
      <c r="AH588" s="24" t="e">
        <f t="shared" si="194"/>
        <v>#N/A</v>
      </c>
      <c r="AI588" s="25" t="e">
        <f t="shared" si="195"/>
        <v>#VALUE!</v>
      </c>
      <c r="AJ588" s="25" t="e">
        <f t="shared" si="196"/>
        <v>#VALUE!</v>
      </c>
      <c r="AK588" s="25" t="e">
        <f t="shared" si="197"/>
        <v>#VALUE!</v>
      </c>
      <c r="AL588" s="12">
        <v>19.38</v>
      </c>
      <c r="AM588" s="12">
        <v>0</v>
      </c>
      <c r="AN588" s="26">
        <v>3.2766000000000002</v>
      </c>
      <c r="AO588" s="125">
        <f t="shared" si="198"/>
        <v>4.5261789235816113E-2</v>
      </c>
      <c r="AP588" s="126"/>
      <c r="AQ588" s="16">
        <v>0</v>
      </c>
      <c r="AT588" s="28">
        <v>0</v>
      </c>
      <c r="AU588" s="28">
        <v>0</v>
      </c>
      <c r="AW588" s="44" t="e">
        <f t="shared" si="199"/>
        <v>#VALUE!</v>
      </c>
    </row>
    <row r="589" spans="1:49" s="28" customFormat="1" hidden="1" x14ac:dyDescent="0.2">
      <c r="A589" s="16">
        <f>ROW()</f>
        <v>589</v>
      </c>
      <c r="B589" s="16" t="s">
        <v>475</v>
      </c>
      <c r="C589" s="16">
        <v>135</v>
      </c>
      <c r="D589" s="122">
        <v>1.3099515791161092</v>
      </c>
      <c r="E589" s="123">
        <v>4.7638960285057673E-2</v>
      </c>
      <c r="F589" s="122">
        <f t="shared" si="180"/>
        <v>1.3575905394011669</v>
      </c>
      <c r="G589" s="122"/>
      <c r="H589" s="101" t="s">
        <v>4</v>
      </c>
      <c r="I589" s="16">
        <v>1</v>
      </c>
      <c r="J589" s="16" t="s">
        <v>222</v>
      </c>
      <c r="K589" s="124">
        <v>42821</v>
      </c>
      <c r="L589" s="16" t="s">
        <v>56</v>
      </c>
      <c r="M589" s="16" t="s">
        <v>171</v>
      </c>
      <c r="N589" s="16" t="s">
        <v>75</v>
      </c>
      <c r="O589" s="16" t="s">
        <v>59</v>
      </c>
      <c r="P589" s="19" t="str">
        <f t="shared" si="181"/>
        <v>CB2 14/16</v>
      </c>
      <c r="Q589" s="20">
        <f t="shared" si="182"/>
        <v>135.7590539401167</v>
      </c>
      <c r="R589" s="19">
        <v>122.6</v>
      </c>
      <c r="S589" s="19" t="e">
        <v>#N/A</v>
      </c>
      <c r="T589" s="19" t="e">
        <f t="shared" si="183"/>
        <v>#N/A</v>
      </c>
      <c r="U589" s="22" t="e">
        <f t="shared" si="184"/>
        <v>#N/A</v>
      </c>
      <c r="V589" s="22" t="str">
        <f t="shared" si="185"/>
        <v>NY</v>
      </c>
      <c r="W589" s="22" t="e">
        <f t="shared" si="186"/>
        <v>#VALUE!</v>
      </c>
      <c r="X589" s="19" t="str">
        <f t="shared" si="187"/>
        <v>CB214/16GS.8354</v>
      </c>
      <c r="Y589" s="19" t="str">
        <f t="shared" si="188"/>
        <v>GS.8354</v>
      </c>
      <c r="Z589" s="19" t="e">
        <v>#VALUE!</v>
      </c>
      <c r="AA589" s="19" t="e">
        <f t="shared" si="189"/>
        <v>#VALUE!</v>
      </c>
      <c r="AB589" s="22" t="e">
        <f t="shared" si="190"/>
        <v>#N/A</v>
      </c>
      <c r="AC589" s="23" t="e">
        <v>#VALUE!</v>
      </c>
      <c r="AD589" s="23" t="e">
        <f t="shared" si="191"/>
        <v>#VALUE!</v>
      </c>
      <c r="AE589" s="24" t="e">
        <f t="shared" si="192"/>
        <v>#N/A</v>
      </c>
      <c r="AF589" s="24" t="e">
        <v>#N/A</v>
      </c>
      <c r="AG589" s="24" t="e">
        <f t="shared" si="193"/>
        <v>#N/A</v>
      </c>
      <c r="AH589" s="24" t="e">
        <f t="shared" si="194"/>
        <v>#N/A</v>
      </c>
      <c r="AI589" s="25" t="e">
        <f t="shared" si="195"/>
        <v>#VALUE!</v>
      </c>
      <c r="AJ589" s="25" t="e">
        <f t="shared" si="196"/>
        <v>#VALUE!</v>
      </c>
      <c r="AK589" s="25" t="e">
        <f t="shared" si="197"/>
        <v>#VALUE!</v>
      </c>
      <c r="AL589" s="12">
        <v>20.11</v>
      </c>
      <c r="AM589" s="12">
        <v>0</v>
      </c>
      <c r="AN589" s="26">
        <v>3.2766000000000002</v>
      </c>
      <c r="AO589" s="125">
        <f t="shared" si="198"/>
        <v>4.696669667349132E-2</v>
      </c>
      <c r="AP589" s="126"/>
      <c r="AQ589" s="16">
        <v>-39</v>
      </c>
      <c r="AT589" s="28">
        <v>0</v>
      </c>
      <c r="AU589" s="28">
        <v>0</v>
      </c>
      <c r="AW589" s="44" t="e">
        <f t="shared" si="199"/>
        <v>#VALUE!</v>
      </c>
    </row>
    <row r="590" spans="1:49" s="28" customFormat="1" hidden="1" x14ac:dyDescent="0.2">
      <c r="A590" s="16">
        <f>ROW()</f>
        <v>590</v>
      </c>
      <c r="B590" s="16" t="s">
        <v>476</v>
      </c>
      <c r="C590" s="16">
        <v>119</v>
      </c>
      <c r="D590" s="122">
        <v>1.5091171951134725</v>
      </c>
      <c r="E590" s="123">
        <v>4.9374193423237928E-2</v>
      </c>
      <c r="F590" s="122">
        <f t="shared" si="180"/>
        <v>1.5584913885367104</v>
      </c>
      <c r="G590" s="122"/>
      <c r="H590" s="101" t="s">
        <v>4</v>
      </c>
      <c r="I590" s="16">
        <v>1</v>
      </c>
      <c r="J590" s="16" t="s">
        <v>170</v>
      </c>
      <c r="K590" s="124">
        <v>42718</v>
      </c>
      <c r="L590" s="16" t="s">
        <v>56</v>
      </c>
      <c r="M590" s="16" t="s">
        <v>171</v>
      </c>
      <c r="N590" s="16" t="s">
        <v>75</v>
      </c>
      <c r="O590" s="16" t="s">
        <v>65</v>
      </c>
      <c r="P590" s="19" t="str">
        <f t="shared" si="181"/>
        <v>CB2 13/14</v>
      </c>
      <c r="Q590" s="20">
        <f t="shared" si="182"/>
        <v>155.84913885367104</v>
      </c>
      <c r="R590" s="19">
        <v>122.6</v>
      </c>
      <c r="S590" s="19" t="e">
        <v>#N/A</v>
      </c>
      <c r="T590" s="19" t="e">
        <f t="shared" si="183"/>
        <v>#N/A</v>
      </c>
      <c r="U590" s="22" t="e">
        <f t="shared" si="184"/>
        <v>#N/A</v>
      </c>
      <c r="V590" s="22" t="str">
        <f t="shared" si="185"/>
        <v>NY</v>
      </c>
      <c r="W590" s="22" t="e">
        <f t="shared" si="186"/>
        <v>#VALUE!</v>
      </c>
      <c r="X590" s="19" t="str">
        <f t="shared" si="187"/>
        <v>CB213/14GS.8004</v>
      </c>
      <c r="Y590" s="19" t="str">
        <f t="shared" si="188"/>
        <v>GS.8004</v>
      </c>
      <c r="Z590" s="19" t="e">
        <v>#VALUE!</v>
      </c>
      <c r="AA590" s="19" t="e">
        <f t="shared" si="189"/>
        <v>#VALUE!</v>
      </c>
      <c r="AB590" s="22" t="e">
        <f t="shared" si="190"/>
        <v>#N/A</v>
      </c>
      <c r="AC590" s="23" t="e">
        <v>#VALUE!</v>
      </c>
      <c r="AD590" s="23" t="e">
        <f t="shared" si="191"/>
        <v>#VALUE!</v>
      </c>
      <c r="AE590" s="24" t="e">
        <f t="shared" si="192"/>
        <v>#N/A</v>
      </c>
      <c r="AF590" s="24" t="e">
        <v>#N/A</v>
      </c>
      <c r="AG590" s="24" t="e">
        <f t="shared" si="193"/>
        <v>#N/A</v>
      </c>
      <c r="AH590" s="24" t="e">
        <f t="shared" si="194"/>
        <v>#N/A</v>
      </c>
      <c r="AI590" s="25" t="e">
        <f t="shared" si="195"/>
        <v>#VALUE!</v>
      </c>
      <c r="AJ590" s="25" t="e">
        <f t="shared" si="196"/>
        <v>#VALUE!</v>
      </c>
      <c r="AK590" s="25" t="e">
        <f t="shared" si="197"/>
        <v>#VALUE!</v>
      </c>
      <c r="AL590" s="12">
        <v>20.842500000000001</v>
      </c>
      <c r="AM590" s="12">
        <v>0</v>
      </c>
      <c r="AN590" s="26">
        <v>3.2766000000000002</v>
      </c>
      <c r="AO590" s="125">
        <f t="shared" si="198"/>
        <v>4.8677442835268182E-2</v>
      </c>
      <c r="AP590" s="126"/>
      <c r="AQ590" s="16">
        <v>0</v>
      </c>
      <c r="AT590" s="28">
        <v>0</v>
      </c>
      <c r="AU590" s="28">
        <v>0</v>
      </c>
      <c r="AW590" s="44" t="e">
        <f t="shared" si="199"/>
        <v>#VALUE!</v>
      </c>
    </row>
    <row r="591" spans="1:49" s="28" customFormat="1" hidden="1" x14ac:dyDescent="0.2">
      <c r="A591" s="16">
        <f>ROW()</f>
        <v>591</v>
      </c>
      <c r="B591" s="16" t="s">
        <v>466</v>
      </c>
      <c r="C591" s="16">
        <v>191</v>
      </c>
      <c r="D591" s="122">
        <v>1.4813925007559721</v>
      </c>
      <c r="E591" s="123">
        <v>5.3673230575308026E-2</v>
      </c>
      <c r="F591" s="122">
        <f t="shared" si="180"/>
        <v>1.5350657313312801</v>
      </c>
      <c r="G591" s="122"/>
      <c r="H591" s="101" t="s">
        <v>4</v>
      </c>
      <c r="I591" s="16">
        <v>1</v>
      </c>
      <c r="J591" s="16" t="s">
        <v>222</v>
      </c>
      <c r="K591" s="124">
        <v>42905</v>
      </c>
      <c r="L591" s="16" t="s">
        <v>56</v>
      </c>
      <c r="M591" s="16" t="s">
        <v>171</v>
      </c>
      <c r="N591" s="16" t="s">
        <v>75</v>
      </c>
      <c r="O591" s="16" t="s">
        <v>65</v>
      </c>
      <c r="P591" s="19" t="str">
        <f t="shared" si="181"/>
        <v>CB2 13/14</v>
      </c>
      <c r="Q591" s="20">
        <f t="shared" si="182"/>
        <v>153.506573133128</v>
      </c>
      <c r="R591" s="19">
        <v>122.6</v>
      </c>
      <c r="S591" s="19" t="e">
        <v>#N/A</v>
      </c>
      <c r="T591" s="19" t="e">
        <f t="shared" si="183"/>
        <v>#N/A</v>
      </c>
      <c r="U591" s="22" t="e">
        <f t="shared" si="184"/>
        <v>#N/A</v>
      </c>
      <c r="V591" s="22" t="str">
        <f t="shared" si="185"/>
        <v>NY</v>
      </c>
      <c r="W591" s="22" t="e">
        <f t="shared" si="186"/>
        <v>#VALUE!</v>
      </c>
      <c r="X591" s="19" t="str">
        <f t="shared" si="187"/>
        <v>CB213/14GS.8050</v>
      </c>
      <c r="Y591" s="19" t="str">
        <f t="shared" si="188"/>
        <v>GS.8050</v>
      </c>
      <c r="Z591" s="19" t="e">
        <v>#VALUE!</v>
      </c>
      <c r="AA591" s="19" t="e">
        <f t="shared" si="189"/>
        <v>#VALUE!</v>
      </c>
      <c r="AB591" s="22" t="e">
        <f t="shared" si="190"/>
        <v>#N/A</v>
      </c>
      <c r="AC591" s="23" t="e">
        <v>#VALUE!</v>
      </c>
      <c r="AD591" s="23" t="e">
        <f t="shared" si="191"/>
        <v>#VALUE!</v>
      </c>
      <c r="AE591" s="24" t="e">
        <f t="shared" si="192"/>
        <v>#N/A</v>
      </c>
      <c r="AF591" s="24" t="e">
        <v>#N/A</v>
      </c>
      <c r="AG591" s="24" t="e">
        <f t="shared" si="193"/>
        <v>#N/A</v>
      </c>
      <c r="AH591" s="24" t="e">
        <f t="shared" si="194"/>
        <v>#N/A</v>
      </c>
      <c r="AI591" s="25" t="e">
        <f t="shared" si="195"/>
        <v>#VALUE!</v>
      </c>
      <c r="AJ591" s="25" t="e">
        <f t="shared" si="196"/>
        <v>#VALUE!</v>
      </c>
      <c r="AK591" s="25" t="e">
        <f t="shared" si="197"/>
        <v>#VALUE!</v>
      </c>
      <c r="AL591" s="12">
        <v>22.657267505646981</v>
      </c>
      <c r="AM591" s="12">
        <v>0</v>
      </c>
      <c r="AN591" s="26">
        <v>3.2766000000000002</v>
      </c>
      <c r="AO591" s="125">
        <f t="shared" si="198"/>
        <v>5.2915813544896731E-2</v>
      </c>
      <c r="AP591" s="126"/>
      <c r="AQ591" s="16">
        <v>0</v>
      </c>
      <c r="AT591" s="28">
        <v>0</v>
      </c>
      <c r="AU591" s="28">
        <v>0</v>
      </c>
      <c r="AW591" s="44" t="e">
        <f t="shared" si="199"/>
        <v>#VALUE!</v>
      </c>
    </row>
    <row r="592" spans="1:49" s="28" customFormat="1" hidden="1" x14ac:dyDescent="0.2">
      <c r="A592" s="16">
        <f>ROW()</f>
        <v>592</v>
      </c>
      <c r="B592" s="16" t="s">
        <v>477</v>
      </c>
      <c r="C592" s="16">
        <v>60</v>
      </c>
      <c r="D592" s="122">
        <v>1.3063373147868158</v>
      </c>
      <c r="E592" s="123">
        <v>5.1041016860067762E-2</v>
      </c>
      <c r="F592" s="122">
        <f t="shared" si="180"/>
        <v>1.3573783316468835</v>
      </c>
      <c r="G592" s="122"/>
      <c r="H592" s="101" t="s">
        <v>4</v>
      </c>
      <c r="I592" s="16">
        <v>1</v>
      </c>
      <c r="J592" s="16" t="s">
        <v>170</v>
      </c>
      <c r="K592" s="124">
        <v>42780</v>
      </c>
      <c r="L592" s="16" t="s">
        <v>56</v>
      </c>
      <c r="M592" s="16" t="s">
        <v>171</v>
      </c>
      <c r="N592" s="16" t="s">
        <v>75</v>
      </c>
      <c r="O592" s="16" t="s">
        <v>65</v>
      </c>
      <c r="P592" s="19" t="str">
        <f t="shared" si="181"/>
        <v>CB2 13/14</v>
      </c>
      <c r="Q592" s="20">
        <f t="shared" si="182"/>
        <v>135.73783316468834</v>
      </c>
      <c r="R592" s="19">
        <v>122.6</v>
      </c>
      <c r="S592" s="19" t="e">
        <v>#N/A</v>
      </c>
      <c r="T592" s="19" t="e">
        <f t="shared" si="183"/>
        <v>#N/A</v>
      </c>
      <c r="U592" s="22" t="e">
        <f t="shared" si="184"/>
        <v>#N/A</v>
      </c>
      <c r="V592" s="22" t="str">
        <f t="shared" si="185"/>
        <v>NY</v>
      </c>
      <c r="W592" s="22" t="e">
        <f t="shared" si="186"/>
        <v>#VALUE!</v>
      </c>
      <c r="X592" s="19" t="str">
        <f t="shared" si="187"/>
        <v>CB213/14GS.8203</v>
      </c>
      <c r="Y592" s="19" t="str">
        <f t="shared" si="188"/>
        <v>GS.8203</v>
      </c>
      <c r="Z592" s="19" t="e">
        <v>#VALUE!</v>
      </c>
      <c r="AA592" s="19" t="e">
        <f t="shared" si="189"/>
        <v>#VALUE!</v>
      </c>
      <c r="AB592" s="22" t="e">
        <f t="shared" si="190"/>
        <v>#N/A</v>
      </c>
      <c r="AC592" s="23" t="e">
        <v>#VALUE!</v>
      </c>
      <c r="AD592" s="23" t="e">
        <f t="shared" si="191"/>
        <v>#VALUE!</v>
      </c>
      <c r="AE592" s="24" t="e">
        <f t="shared" si="192"/>
        <v>#N/A</v>
      </c>
      <c r="AF592" s="24" t="e">
        <v>#N/A</v>
      </c>
      <c r="AG592" s="24" t="e">
        <f t="shared" si="193"/>
        <v>#N/A</v>
      </c>
      <c r="AH592" s="24" t="e">
        <f t="shared" si="194"/>
        <v>#N/A</v>
      </c>
      <c r="AI592" s="25" t="e">
        <f t="shared" si="195"/>
        <v>#VALUE!</v>
      </c>
      <c r="AJ592" s="25" t="e">
        <f t="shared" si="196"/>
        <v>#VALUE!</v>
      </c>
      <c r="AK592" s="25" t="e">
        <f t="shared" si="197"/>
        <v>#VALUE!</v>
      </c>
      <c r="AL592" s="12">
        <v>21.546121974830587</v>
      </c>
      <c r="AM592" s="12">
        <v>0</v>
      </c>
      <c r="AN592" s="26">
        <v>3.2766000000000002</v>
      </c>
      <c r="AO592" s="125">
        <f t="shared" si="198"/>
        <v>5.032074466841939E-2</v>
      </c>
      <c r="AP592" s="126"/>
      <c r="AQ592" s="16">
        <v>0</v>
      </c>
      <c r="AT592" s="28">
        <v>0</v>
      </c>
      <c r="AU592" s="28">
        <v>0</v>
      </c>
      <c r="AW592" s="44" t="e">
        <f t="shared" si="199"/>
        <v>#VALUE!</v>
      </c>
    </row>
    <row r="593" spans="1:49" s="28" customFormat="1" hidden="1" x14ac:dyDescent="0.2">
      <c r="A593" s="16">
        <f>ROW()</f>
        <v>593</v>
      </c>
      <c r="B593" s="16" t="s">
        <v>468</v>
      </c>
      <c r="C593" s="16">
        <v>1200</v>
      </c>
      <c r="D593" s="122">
        <v>1.7115274985845204</v>
      </c>
      <c r="E593" s="123">
        <v>4.3422284536305665E-2</v>
      </c>
      <c r="F593" s="122">
        <f t="shared" si="180"/>
        <v>1.7549497831208261</v>
      </c>
      <c r="G593" s="122"/>
      <c r="H593" s="101" t="s">
        <v>4</v>
      </c>
      <c r="I593" s="16">
        <v>1</v>
      </c>
      <c r="J593" s="16" t="s">
        <v>170</v>
      </c>
      <c r="K593" s="124">
        <v>42779</v>
      </c>
      <c r="L593" s="16" t="s">
        <v>56</v>
      </c>
      <c r="M593" s="16" t="s">
        <v>171</v>
      </c>
      <c r="N593" s="16" t="s">
        <v>75</v>
      </c>
      <c r="O593" s="16" t="s">
        <v>65</v>
      </c>
      <c r="P593" s="19" t="str">
        <f t="shared" si="181"/>
        <v>CB2 13/14</v>
      </c>
      <c r="Q593" s="20">
        <f t="shared" si="182"/>
        <v>175.49497831208259</v>
      </c>
      <c r="R593" s="19">
        <v>122.6</v>
      </c>
      <c r="S593" s="19" t="e">
        <v>#N/A</v>
      </c>
      <c r="T593" s="19" t="e">
        <f t="shared" si="183"/>
        <v>#N/A</v>
      </c>
      <c r="U593" s="22" t="e">
        <f t="shared" si="184"/>
        <v>#N/A</v>
      </c>
      <c r="V593" s="22" t="str">
        <f t="shared" si="185"/>
        <v>NY</v>
      </c>
      <c r="W593" s="22" t="e">
        <f t="shared" si="186"/>
        <v>#VALUE!</v>
      </c>
      <c r="X593" s="19" t="str">
        <f t="shared" si="187"/>
        <v>CB213/14GS.8253</v>
      </c>
      <c r="Y593" s="19" t="str">
        <f t="shared" si="188"/>
        <v>GS.8253</v>
      </c>
      <c r="Z593" s="19" t="e">
        <v>#VALUE!</v>
      </c>
      <c r="AA593" s="19" t="e">
        <f t="shared" si="189"/>
        <v>#VALUE!</v>
      </c>
      <c r="AB593" s="22" t="e">
        <f t="shared" si="190"/>
        <v>#N/A</v>
      </c>
      <c r="AC593" s="23" t="e">
        <v>#VALUE!</v>
      </c>
      <c r="AD593" s="23" t="e">
        <f t="shared" si="191"/>
        <v>#VALUE!</v>
      </c>
      <c r="AE593" s="24" t="e">
        <f t="shared" si="192"/>
        <v>#N/A</v>
      </c>
      <c r="AF593" s="24" t="e">
        <v>#N/A</v>
      </c>
      <c r="AG593" s="24" t="e">
        <f t="shared" si="193"/>
        <v>#N/A</v>
      </c>
      <c r="AH593" s="24" t="e">
        <f t="shared" si="194"/>
        <v>#N/A</v>
      </c>
      <c r="AI593" s="25" t="e">
        <f t="shared" si="195"/>
        <v>#VALUE!</v>
      </c>
      <c r="AJ593" s="25" t="e">
        <f t="shared" si="196"/>
        <v>#VALUE!</v>
      </c>
      <c r="AK593" s="25" t="e">
        <f t="shared" si="197"/>
        <v>#VALUE!</v>
      </c>
      <c r="AL593" s="12">
        <v>18.329999999999998</v>
      </c>
      <c r="AM593" s="12">
        <v>0</v>
      </c>
      <c r="AN593" s="26">
        <v>3.2766000000000002</v>
      </c>
      <c r="AO593" s="125">
        <f t="shared" si="198"/>
        <v>4.2809525113132553E-2</v>
      </c>
      <c r="AP593" s="126"/>
      <c r="AQ593" s="16">
        <v>0</v>
      </c>
      <c r="AT593" s="28">
        <v>0</v>
      </c>
      <c r="AU593" s="28">
        <v>0</v>
      </c>
      <c r="AW593" s="44" t="e">
        <f t="shared" si="199"/>
        <v>#VALUE!</v>
      </c>
    </row>
    <row r="594" spans="1:49" s="28" customFormat="1" hidden="1" x14ac:dyDescent="0.2">
      <c r="A594" s="16">
        <f>ROW()</f>
        <v>594</v>
      </c>
      <c r="B594" s="16" t="s">
        <v>469</v>
      </c>
      <c r="C594" s="16">
        <v>424</v>
      </c>
      <c r="D594" s="122">
        <v>1.7360517683323231</v>
      </c>
      <c r="E594" s="123">
        <v>5.0529041416224774E-2</v>
      </c>
      <c r="F594" s="122">
        <f t="shared" si="180"/>
        <v>1.7865808097485478</v>
      </c>
      <c r="G594" s="122"/>
      <c r="H594" s="101" t="s">
        <v>4</v>
      </c>
      <c r="I594" s="16">
        <v>1</v>
      </c>
      <c r="J594" s="16" t="s">
        <v>170</v>
      </c>
      <c r="K594" s="124">
        <v>42809</v>
      </c>
      <c r="L594" s="16" t="s">
        <v>56</v>
      </c>
      <c r="M594" s="16" t="s">
        <v>171</v>
      </c>
      <c r="N594" s="16" t="s">
        <v>75</v>
      </c>
      <c r="O594" s="16" t="s">
        <v>65</v>
      </c>
      <c r="P594" s="19" t="str">
        <f t="shared" si="181"/>
        <v>CB2 13/14</v>
      </c>
      <c r="Q594" s="20">
        <f t="shared" si="182"/>
        <v>178.65808097485478</v>
      </c>
      <c r="R594" s="19">
        <v>122.6</v>
      </c>
      <c r="S594" s="19" t="e">
        <v>#N/A</v>
      </c>
      <c r="T594" s="19" t="e">
        <f t="shared" si="183"/>
        <v>#N/A</v>
      </c>
      <c r="U594" s="22" t="e">
        <f t="shared" si="184"/>
        <v>#N/A</v>
      </c>
      <c r="V594" s="22" t="str">
        <f t="shared" si="185"/>
        <v>NY</v>
      </c>
      <c r="W594" s="22" t="e">
        <f t="shared" si="186"/>
        <v>#VALUE!</v>
      </c>
      <c r="X594" s="19" t="str">
        <f t="shared" si="187"/>
        <v>CB213/14GS.8359</v>
      </c>
      <c r="Y594" s="19" t="str">
        <f t="shared" si="188"/>
        <v>GS.8359</v>
      </c>
      <c r="Z594" s="19" t="e">
        <v>#VALUE!</v>
      </c>
      <c r="AA594" s="19" t="e">
        <f t="shared" si="189"/>
        <v>#VALUE!</v>
      </c>
      <c r="AB594" s="22" t="e">
        <f t="shared" si="190"/>
        <v>#N/A</v>
      </c>
      <c r="AC594" s="23" t="e">
        <v>#VALUE!</v>
      </c>
      <c r="AD594" s="23" t="e">
        <f t="shared" si="191"/>
        <v>#VALUE!</v>
      </c>
      <c r="AE594" s="24" t="e">
        <f t="shared" si="192"/>
        <v>#N/A</v>
      </c>
      <c r="AF594" s="24" t="e">
        <v>#N/A</v>
      </c>
      <c r="AG594" s="24" t="e">
        <f t="shared" si="193"/>
        <v>#N/A</v>
      </c>
      <c r="AH594" s="24" t="e">
        <f t="shared" si="194"/>
        <v>#N/A</v>
      </c>
      <c r="AI594" s="25" t="e">
        <f t="shared" si="195"/>
        <v>#VALUE!</v>
      </c>
      <c r="AJ594" s="25" t="e">
        <f t="shared" si="196"/>
        <v>#VALUE!</v>
      </c>
      <c r="AK594" s="25" t="e">
        <f t="shared" si="197"/>
        <v>#VALUE!</v>
      </c>
      <c r="AL594" s="12">
        <v>21.330000000000002</v>
      </c>
      <c r="AM594" s="12">
        <v>0</v>
      </c>
      <c r="AN594" s="26">
        <v>3.2766000000000002</v>
      </c>
      <c r="AO594" s="125">
        <f t="shared" si="198"/>
        <v>4.981599403508552E-2</v>
      </c>
      <c r="AP594" s="126"/>
      <c r="AQ594" s="16">
        <v>0</v>
      </c>
      <c r="AT594" s="28">
        <v>0</v>
      </c>
      <c r="AU594" s="28">
        <v>0</v>
      </c>
      <c r="AW594" s="44" t="e">
        <f t="shared" si="199"/>
        <v>#VALUE!</v>
      </c>
    </row>
    <row r="595" spans="1:49" s="28" customFormat="1" hidden="1" x14ac:dyDescent="0.2">
      <c r="A595" s="16">
        <f>ROW()</f>
        <v>595</v>
      </c>
      <c r="B595" s="16" t="s">
        <v>478</v>
      </c>
      <c r="C595" s="16">
        <v>0</v>
      </c>
      <c r="D595" s="122">
        <v>1.0096343993525101</v>
      </c>
      <c r="E595" s="123">
        <v>6.5938652902660558E-2</v>
      </c>
      <c r="F595" s="122">
        <f t="shared" si="180"/>
        <v>1.0755730522551707</v>
      </c>
      <c r="G595" s="122"/>
      <c r="H595" s="101" t="s">
        <v>4</v>
      </c>
      <c r="I595" s="16">
        <v>1</v>
      </c>
      <c r="J595" s="16" t="s">
        <v>225</v>
      </c>
      <c r="K595" s="124">
        <v>42376</v>
      </c>
      <c r="L595" s="16" t="s">
        <v>64</v>
      </c>
      <c r="M595" s="16" t="s">
        <v>61</v>
      </c>
      <c r="N595" s="16" t="s">
        <v>75</v>
      </c>
      <c r="O595" s="16" t="s">
        <v>66</v>
      </c>
      <c r="P595" s="19" t="str">
        <f t="shared" si="181"/>
        <v>CB2 Moka</v>
      </c>
      <c r="Q595" s="20">
        <f t="shared" si="182"/>
        <v>107.55730522551707</v>
      </c>
      <c r="R595" s="19">
        <v>122.6</v>
      </c>
      <c r="S595" s="19">
        <v>-24</v>
      </c>
      <c r="T595" s="19">
        <f t="shared" si="183"/>
        <v>98.6</v>
      </c>
      <c r="U595" s="22" t="e">
        <f t="shared" si="184"/>
        <v>#VALUE!</v>
      </c>
      <c r="V595" s="22" t="str">
        <f t="shared" si="185"/>
        <v>NY</v>
      </c>
      <c r="W595" s="22" t="e">
        <f t="shared" si="186"/>
        <v>#VALUE!</v>
      </c>
      <c r="X595" s="19" t="str">
        <f t="shared" si="187"/>
        <v>CB2MokaGS.6928</v>
      </c>
      <c r="Y595" s="19" t="str">
        <f t="shared" si="188"/>
        <v>GS.6928</v>
      </c>
      <c r="Z595" s="19" t="e">
        <v>#VALUE!</v>
      </c>
      <c r="AA595" s="19" t="e">
        <f t="shared" si="189"/>
        <v>#VALUE!</v>
      </c>
      <c r="AB595" s="22" t="e">
        <f t="shared" si="190"/>
        <v>#VALUE!</v>
      </c>
      <c r="AC595" s="23" t="e">
        <v>#VALUE!</v>
      </c>
      <c r="AD595" s="23" t="e">
        <f t="shared" si="191"/>
        <v>#VALUE!</v>
      </c>
      <c r="AE595" s="24" t="e">
        <f t="shared" si="192"/>
        <v>#VALUE!</v>
      </c>
      <c r="AF595" s="24">
        <v>100.35</v>
      </c>
      <c r="AG595" s="24" t="e">
        <f t="shared" si="193"/>
        <v>#VALUE!</v>
      </c>
      <c r="AH595" s="24" t="e">
        <f t="shared" si="194"/>
        <v>#VALUE!</v>
      </c>
      <c r="AI595" s="25" t="e">
        <f t="shared" si="195"/>
        <v>#VALUE!</v>
      </c>
      <c r="AJ595" s="25" t="e">
        <f t="shared" si="196"/>
        <v>#VALUE!</v>
      </c>
      <c r="AK595" s="25" t="e">
        <f t="shared" si="197"/>
        <v>#VALUE!</v>
      </c>
      <c r="AL595" s="12">
        <v>27.834912893521363</v>
      </c>
      <c r="AM595" s="12">
        <v>0</v>
      </c>
      <c r="AN595" s="26">
        <v>3.2766000000000002</v>
      </c>
      <c r="AO595" s="125">
        <f t="shared" si="198"/>
        <v>6.5008150711241691E-2</v>
      </c>
      <c r="AP595" s="126"/>
      <c r="AQ595" s="16">
        <v>0</v>
      </c>
      <c r="AT595" s="28">
        <v>0</v>
      </c>
      <c r="AU595" s="28">
        <v>0</v>
      </c>
      <c r="AW595" s="44" t="e">
        <f t="shared" si="199"/>
        <v>#VALUE!</v>
      </c>
    </row>
    <row r="596" spans="1:49" s="28" customFormat="1" hidden="1" x14ac:dyDescent="0.2">
      <c r="A596" s="16">
        <f>ROW()</f>
        <v>596</v>
      </c>
      <c r="B596" s="16" t="s">
        <v>479</v>
      </c>
      <c r="C596" s="16">
        <v>0</v>
      </c>
      <c r="D596" s="122">
        <v>1.2321066684886666</v>
      </c>
      <c r="E596" s="123">
        <v>4.8003381174030017E-2</v>
      </c>
      <c r="F596" s="122">
        <f t="shared" si="180"/>
        <v>1.2801100496626965</v>
      </c>
      <c r="G596" s="122"/>
      <c r="H596" s="101" t="s">
        <v>4</v>
      </c>
      <c r="I596" s="16">
        <v>1</v>
      </c>
      <c r="J596" s="16" t="s">
        <v>170</v>
      </c>
      <c r="K596" s="124">
        <v>42429</v>
      </c>
      <c r="L596" s="16" t="s">
        <v>64</v>
      </c>
      <c r="M596" s="16" t="s">
        <v>61</v>
      </c>
      <c r="N596" s="16" t="s">
        <v>75</v>
      </c>
      <c r="O596" s="16" t="s">
        <v>66</v>
      </c>
      <c r="P596" s="19" t="str">
        <f t="shared" si="181"/>
        <v>CB2 Moka</v>
      </c>
      <c r="Q596" s="20">
        <f t="shared" si="182"/>
        <v>128.01100496626964</v>
      </c>
      <c r="R596" s="19">
        <v>122.6</v>
      </c>
      <c r="S596" s="19">
        <v>-24</v>
      </c>
      <c r="T596" s="19">
        <f t="shared" si="183"/>
        <v>98.6</v>
      </c>
      <c r="U596" s="22" t="e">
        <f t="shared" si="184"/>
        <v>#VALUE!</v>
      </c>
      <c r="V596" s="22" t="str">
        <f t="shared" si="185"/>
        <v>NY</v>
      </c>
      <c r="W596" s="22" t="e">
        <f t="shared" si="186"/>
        <v>#VALUE!</v>
      </c>
      <c r="X596" s="19" t="str">
        <f t="shared" si="187"/>
        <v>CB2MokaGS.7187</v>
      </c>
      <c r="Y596" s="19" t="str">
        <f t="shared" si="188"/>
        <v>GS.7187</v>
      </c>
      <c r="Z596" s="19" t="e">
        <v>#VALUE!</v>
      </c>
      <c r="AA596" s="19" t="e">
        <f t="shared" si="189"/>
        <v>#VALUE!</v>
      </c>
      <c r="AB596" s="22" t="e">
        <f t="shared" si="190"/>
        <v>#VALUE!</v>
      </c>
      <c r="AC596" s="23" t="e">
        <v>#VALUE!</v>
      </c>
      <c r="AD596" s="23" t="e">
        <f t="shared" si="191"/>
        <v>#VALUE!</v>
      </c>
      <c r="AE596" s="24" t="e">
        <f t="shared" si="192"/>
        <v>#VALUE!</v>
      </c>
      <c r="AF596" s="24">
        <v>100.35</v>
      </c>
      <c r="AG596" s="24" t="e">
        <f t="shared" si="193"/>
        <v>#VALUE!</v>
      </c>
      <c r="AH596" s="24" t="e">
        <f t="shared" si="194"/>
        <v>#VALUE!</v>
      </c>
      <c r="AI596" s="25" t="e">
        <f t="shared" si="195"/>
        <v>#VALUE!</v>
      </c>
      <c r="AJ596" s="25" t="e">
        <f t="shared" si="196"/>
        <v>#VALUE!</v>
      </c>
      <c r="AK596" s="25" t="e">
        <f t="shared" si="197"/>
        <v>#VALUE!</v>
      </c>
      <c r="AL596" s="12">
        <v>20.263834257367964</v>
      </c>
      <c r="AM596" s="12">
        <v>0</v>
      </c>
      <c r="AN596" s="26">
        <v>3.2766000000000002</v>
      </c>
      <c r="AO596" s="125">
        <f t="shared" si="198"/>
        <v>4.732597498795145E-2</v>
      </c>
      <c r="AP596" s="126"/>
      <c r="AQ596" s="16">
        <v>0</v>
      </c>
      <c r="AT596" s="28">
        <v>0</v>
      </c>
      <c r="AU596" s="28">
        <v>0</v>
      </c>
      <c r="AW596" s="44" t="e">
        <f t="shared" si="199"/>
        <v>#VALUE!</v>
      </c>
    </row>
    <row r="597" spans="1:49" s="28" customFormat="1" hidden="1" x14ac:dyDescent="0.2">
      <c r="A597" s="16">
        <f>ROW()</f>
        <v>597</v>
      </c>
      <c r="B597" s="16" t="s">
        <v>480</v>
      </c>
      <c r="C597" s="16">
        <v>0</v>
      </c>
      <c r="D597" s="122">
        <v>1.1633962742006505</v>
      </c>
      <c r="E597" s="123">
        <v>4.7567892716258477E-2</v>
      </c>
      <c r="F597" s="122">
        <f t="shared" si="180"/>
        <v>1.2109641669169089</v>
      </c>
      <c r="G597" s="122"/>
      <c r="H597" s="101" t="s">
        <v>4</v>
      </c>
      <c r="I597" s="16">
        <v>1</v>
      </c>
      <c r="J597" s="16" t="s">
        <v>170</v>
      </c>
      <c r="K597" s="124">
        <v>42444</v>
      </c>
      <c r="L597" s="16" t="s">
        <v>64</v>
      </c>
      <c r="M597" s="16" t="s">
        <v>61</v>
      </c>
      <c r="N597" s="16" t="s">
        <v>75</v>
      </c>
      <c r="O597" s="16" t="s">
        <v>66</v>
      </c>
      <c r="P597" s="19" t="str">
        <f t="shared" si="181"/>
        <v>CB2 Moka</v>
      </c>
      <c r="Q597" s="20">
        <f t="shared" si="182"/>
        <v>121.09641669169089</v>
      </c>
      <c r="R597" s="19">
        <v>122.6</v>
      </c>
      <c r="S597" s="19">
        <v>-24</v>
      </c>
      <c r="T597" s="19">
        <f t="shared" si="183"/>
        <v>98.6</v>
      </c>
      <c r="U597" s="22" t="e">
        <f t="shared" si="184"/>
        <v>#VALUE!</v>
      </c>
      <c r="V597" s="22" t="str">
        <f t="shared" si="185"/>
        <v>NY</v>
      </c>
      <c r="W597" s="22" t="e">
        <f t="shared" si="186"/>
        <v>#VALUE!</v>
      </c>
      <c r="X597" s="19" t="str">
        <f t="shared" si="187"/>
        <v>CB2MokaGS.7277</v>
      </c>
      <c r="Y597" s="19" t="str">
        <f t="shared" si="188"/>
        <v>GS.7277</v>
      </c>
      <c r="Z597" s="19" t="e">
        <v>#VALUE!</v>
      </c>
      <c r="AA597" s="19" t="e">
        <f t="shared" si="189"/>
        <v>#VALUE!</v>
      </c>
      <c r="AB597" s="22" t="e">
        <f t="shared" si="190"/>
        <v>#VALUE!</v>
      </c>
      <c r="AC597" s="23" t="e">
        <v>#VALUE!</v>
      </c>
      <c r="AD597" s="23" t="e">
        <f t="shared" si="191"/>
        <v>#VALUE!</v>
      </c>
      <c r="AE597" s="24" t="e">
        <f t="shared" si="192"/>
        <v>#VALUE!</v>
      </c>
      <c r="AF597" s="24">
        <v>100.35</v>
      </c>
      <c r="AG597" s="24" t="e">
        <f t="shared" si="193"/>
        <v>#VALUE!</v>
      </c>
      <c r="AH597" s="24" t="e">
        <f t="shared" si="194"/>
        <v>#VALUE!</v>
      </c>
      <c r="AI597" s="25" t="e">
        <f t="shared" si="195"/>
        <v>#VALUE!</v>
      </c>
      <c r="AJ597" s="25" t="e">
        <f t="shared" si="196"/>
        <v>#VALUE!</v>
      </c>
      <c r="AK597" s="25" t="e">
        <f t="shared" si="197"/>
        <v>#VALUE!</v>
      </c>
      <c r="AL597" s="12">
        <v>20.079999999999998</v>
      </c>
      <c r="AM597" s="12">
        <v>0</v>
      </c>
      <c r="AN597" s="26">
        <v>3.2766000000000002</v>
      </c>
      <c r="AO597" s="125">
        <f t="shared" si="198"/>
        <v>4.6896631984271776E-2</v>
      </c>
      <c r="AP597" s="126"/>
      <c r="AQ597" s="16">
        <v>0</v>
      </c>
      <c r="AT597" s="28">
        <v>0</v>
      </c>
      <c r="AU597" s="28">
        <v>0</v>
      </c>
      <c r="AW597" s="44" t="e">
        <f t="shared" si="199"/>
        <v>#VALUE!</v>
      </c>
    </row>
    <row r="598" spans="1:49" s="28" customFormat="1" hidden="1" x14ac:dyDescent="0.2">
      <c r="A598" s="16">
        <f>ROW()</f>
        <v>598</v>
      </c>
      <c r="B598" s="16" t="s">
        <v>481</v>
      </c>
      <c r="C598" s="16">
        <v>0</v>
      </c>
      <c r="D598" s="122">
        <v>1.2700725495576179</v>
      </c>
      <c r="E598" s="123">
        <v>5.2542622532201856E-2</v>
      </c>
      <c r="F598" s="122">
        <f t="shared" si="180"/>
        <v>1.3226151720898198</v>
      </c>
      <c r="G598" s="122"/>
      <c r="H598" s="101" t="s">
        <v>4</v>
      </c>
      <c r="I598" s="16">
        <v>1</v>
      </c>
      <c r="J598" s="16" t="s">
        <v>170</v>
      </c>
      <c r="K598" s="124">
        <v>42440</v>
      </c>
      <c r="L598" s="16" t="s">
        <v>64</v>
      </c>
      <c r="M598" s="16" t="s">
        <v>61</v>
      </c>
      <c r="N598" s="16" t="s">
        <v>75</v>
      </c>
      <c r="O598" s="16" t="s">
        <v>66</v>
      </c>
      <c r="P598" s="19" t="str">
        <f t="shared" si="181"/>
        <v>CB2 Moka</v>
      </c>
      <c r="Q598" s="20">
        <f t="shared" si="182"/>
        <v>132.26151720898199</v>
      </c>
      <c r="R598" s="19">
        <v>122.6</v>
      </c>
      <c r="S598" s="19">
        <v>-24</v>
      </c>
      <c r="T598" s="19">
        <f t="shared" si="183"/>
        <v>98.6</v>
      </c>
      <c r="U598" s="22" t="e">
        <f t="shared" si="184"/>
        <v>#VALUE!</v>
      </c>
      <c r="V598" s="22" t="str">
        <f t="shared" si="185"/>
        <v>NY</v>
      </c>
      <c r="W598" s="22" t="e">
        <f t="shared" si="186"/>
        <v>#VALUE!</v>
      </c>
      <c r="X598" s="19" t="str">
        <f t="shared" si="187"/>
        <v>CB2MokaGS.7278</v>
      </c>
      <c r="Y598" s="19" t="str">
        <f t="shared" si="188"/>
        <v>GS.7278</v>
      </c>
      <c r="Z598" s="19" t="e">
        <v>#VALUE!</v>
      </c>
      <c r="AA598" s="19" t="e">
        <f t="shared" si="189"/>
        <v>#VALUE!</v>
      </c>
      <c r="AB598" s="22" t="e">
        <f t="shared" si="190"/>
        <v>#VALUE!</v>
      </c>
      <c r="AC598" s="23" t="e">
        <v>#VALUE!</v>
      </c>
      <c r="AD598" s="23" t="e">
        <f t="shared" si="191"/>
        <v>#VALUE!</v>
      </c>
      <c r="AE598" s="24" t="e">
        <f t="shared" si="192"/>
        <v>#VALUE!</v>
      </c>
      <c r="AF598" s="24">
        <v>100.35</v>
      </c>
      <c r="AG598" s="24" t="e">
        <f t="shared" si="193"/>
        <v>#VALUE!</v>
      </c>
      <c r="AH598" s="24" t="e">
        <f t="shared" si="194"/>
        <v>#VALUE!</v>
      </c>
      <c r="AI598" s="25" t="e">
        <f t="shared" si="195"/>
        <v>#VALUE!</v>
      </c>
      <c r="AJ598" s="25" t="e">
        <f t="shared" si="196"/>
        <v>#VALUE!</v>
      </c>
      <c r="AK598" s="25" t="e">
        <f t="shared" si="197"/>
        <v>#VALUE!</v>
      </c>
      <c r="AL598" s="12">
        <v>22.180000000000003</v>
      </c>
      <c r="AM598" s="12">
        <v>0</v>
      </c>
      <c r="AN598" s="26">
        <v>3.2766000000000002</v>
      </c>
      <c r="AO598" s="125">
        <f t="shared" si="198"/>
        <v>5.1801160229638869E-2</v>
      </c>
      <c r="AP598" s="126"/>
      <c r="AQ598" s="16">
        <v>0</v>
      </c>
      <c r="AT598" s="28">
        <v>0</v>
      </c>
      <c r="AU598" s="28">
        <v>0</v>
      </c>
      <c r="AW598" s="44" t="e">
        <f t="shared" si="199"/>
        <v>#VALUE!</v>
      </c>
    </row>
    <row r="599" spans="1:49" s="28" customFormat="1" hidden="1" x14ac:dyDescent="0.2">
      <c r="A599" s="16">
        <f>ROW()</f>
        <v>599</v>
      </c>
      <c r="B599" s="16" t="s">
        <v>482</v>
      </c>
      <c r="C599" s="16">
        <v>0</v>
      </c>
      <c r="D599" s="122">
        <v>1.1561826719382096</v>
      </c>
      <c r="E599" s="123">
        <v>5.2542622532201856E-2</v>
      </c>
      <c r="F599" s="122">
        <f t="shared" si="180"/>
        <v>1.2087252944704114</v>
      </c>
      <c r="G599" s="122"/>
      <c r="H599" s="101" t="s">
        <v>4</v>
      </c>
      <c r="I599" s="16">
        <v>1</v>
      </c>
      <c r="J599" s="16" t="s">
        <v>170</v>
      </c>
      <c r="K599" s="124">
        <v>42452</v>
      </c>
      <c r="L599" s="16" t="s">
        <v>64</v>
      </c>
      <c r="M599" s="16" t="s">
        <v>61</v>
      </c>
      <c r="N599" s="16" t="s">
        <v>75</v>
      </c>
      <c r="O599" s="16" t="s">
        <v>66</v>
      </c>
      <c r="P599" s="19" t="str">
        <f t="shared" si="181"/>
        <v>CB2 Moka</v>
      </c>
      <c r="Q599" s="20">
        <f t="shared" si="182"/>
        <v>120.87252944704115</v>
      </c>
      <c r="R599" s="19">
        <v>122.6</v>
      </c>
      <c r="S599" s="19">
        <v>-24</v>
      </c>
      <c r="T599" s="19">
        <f t="shared" si="183"/>
        <v>98.6</v>
      </c>
      <c r="U599" s="22" t="e">
        <f t="shared" si="184"/>
        <v>#VALUE!</v>
      </c>
      <c r="V599" s="22" t="str">
        <f t="shared" si="185"/>
        <v>NY</v>
      </c>
      <c r="W599" s="22" t="e">
        <f t="shared" si="186"/>
        <v>#VALUE!</v>
      </c>
      <c r="X599" s="19" t="str">
        <f t="shared" si="187"/>
        <v>CB2MokaGS.7281</v>
      </c>
      <c r="Y599" s="19" t="str">
        <f t="shared" si="188"/>
        <v>GS.7281</v>
      </c>
      <c r="Z599" s="19" t="e">
        <v>#VALUE!</v>
      </c>
      <c r="AA599" s="19" t="e">
        <f t="shared" si="189"/>
        <v>#VALUE!</v>
      </c>
      <c r="AB599" s="22" t="e">
        <f t="shared" si="190"/>
        <v>#VALUE!</v>
      </c>
      <c r="AC599" s="23" t="e">
        <v>#VALUE!</v>
      </c>
      <c r="AD599" s="23" t="e">
        <f t="shared" si="191"/>
        <v>#VALUE!</v>
      </c>
      <c r="AE599" s="24" t="e">
        <f t="shared" si="192"/>
        <v>#VALUE!</v>
      </c>
      <c r="AF599" s="24">
        <v>100.35</v>
      </c>
      <c r="AG599" s="24" t="e">
        <f t="shared" si="193"/>
        <v>#VALUE!</v>
      </c>
      <c r="AH599" s="24" t="e">
        <f t="shared" si="194"/>
        <v>#VALUE!</v>
      </c>
      <c r="AI599" s="25" t="e">
        <f t="shared" si="195"/>
        <v>#VALUE!</v>
      </c>
      <c r="AJ599" s="25" t="e">
        <f t="shared" si="196"/>
        <v>#VALUE!</v>
      </c>
      <c r="AK599" s="25" t="e">
        <f t="shared" si="197"/>
        <v>#VALUE!</v>
      </c>
      <c r="AL599" s="12">
        <v>22.180000000000003</v>
      </c>
      <c r="AM599" s="12">
        <v>0</v>
      </c>
      <c r="AN599" s="26">
        <v>3.2766000000000002</v>
      </c>
      <c r="AO599" s="125">
        <f t="shared" si="198"/>
        <v>5.1801160229638869E-2</v>
      </c>
      <c r="AP599" s="126"/>
      <c r="AQ599" s="16">
        <v>0</v>
      </c>
      <c r="AT599" s="28">
        <v>0</v>
      </c>
      <c r="AU599" s="28">
        <v>0</v>
      </c>
      <c r="AW599" s="44" t="e">
        <f t="shared" si="199"/>
        <v>#VALUE!</v>
      </c>
    </row>
    <row r="600" spans="1:49" s="28" customFormat="1" hidden="1" x14ac:dyDescent="0.2">
      <c r="A600" s="16">
        <f>ROW()</f>
        <v>600</v>
      </c>
      <c r="B600" s="16" t="s">
        <v>483</v>
      </c>
      <c r="C600" s="16">
        <v>0</v>
      </c>
      <c r="D600" s="122">
        <v>1.2604504536064807</v>
      </c>
      <c r="E600" s="123">
        <v>5.2542622532201856E-2</v>
      </c>
      <c r="F600" s="122">
        <f t="shared" si="180"/>
        <v>1.3129930761386825</v>
      </c>
      <c r="G600" s="122"/>
      <c r="H600" s="101" t="s">
        <v>4</v>
      </c>
      <c r="I600" s="16">
        <v>1</v>
      </c>
      <c r="J600" s="16" t="s">
        <v>170</v>
      </c>
      <c r="K600" s="124">
        <v>42459</v>
      </c>
      <c r="L600" s="16" t="s">
        <v>64</v>
      </c>
      <c r="M600" s="16" t="s">
        <v>61</v>
      </c>
      <c r="N600" s="16" t="s">
        <v>75</v>
      </c>
      <c r="O600" s="16" t="s">
        <v>66</v>
      </c>
      <c r="P600" s="19" t="str">
        <f t="shared" si="181"/>
        <v>CB2 Moka</v>
      </c>
      <c r="Q600" s="20">
        <f t="shared" si="182"/>
        <v>131.29930761386825</v>
      </c>
      <c r="R600" s="19">
        <v>122.6</v>
      </c>
      <c r="S600" s="19">
        <v>-24</v>
      </c>
      <c r="T600" s="19">
        <f t="shared" si="183"/>
        <v>98.6</v>
      </c>
      <c r="U600" s="22" t="e">
        <f t="shared" si="184"/>
        <v>#VALUE!</v>
      </c>
      <c r="V600" s="22" t="str">
        <f t="shared" si="185"/>
        <v>NY</v>
      </c>
      <c r="W600" s="22" t="e">
        <f t="shared" si="186"/>
        <v>#VALUE!</v>
      </c>
      <c r="X600" s="19" t="str">
        <f t="shared" si="187"/>
        <v>CB2MokaGS.7360</v>
      </c>
      <c r="Y600" s="19" t="str">
        <f t="shared" si="188"/>
        <v>GS.7360</v>
      </c>
      <c r="Z600" s="19" t="e">
        <v>#VALUE!</v>
      </c>
      <c r="AA600" s="19" t="e">
        <f t="shared" si="189"/>
        <v>#VALUE!</v>
      </c>
      <c r="AB600" s="22" t="e">
        <f t="shared" si="190"/>
        <v>#VALUE!</v>
      </c>
      <c r="AC600" s="23" t="e">
        <v>#VALUE!</v>
      </c>
      <c r="AD600" s="23" t="e">
        <f t="shared" si="191"/>
        <v>#VALUE!</v>
      </c>
      <c r="AE600" s="24" t="e">
        <f t="shared" si="192"/>
        <v>#VALUE!</v>
      </c>
      <c r="AF600" s="24">
        <v>100.35</v>
      </c>
      <c r="AG600" s="24" t="e">
        <f t="shared" si="193"/>
        <v>#VALUE!</v>
      </c>
      <c r="AH600" s="24" t="e">
        <f t="shared" si="194"/>
        <v>#VALUE!</v>
      </c>
      <c r="AI600" s="25" t="e">
        <f t="shared" si="195"/>
        <v>#VALUE!</v>
      </c>
      <c r="AJ600" s="25" t="e">
        <f t="shared" si="196"/>
        <v>#VALUE!</v>
      </c>
      <c r="AK600" s="25" t="e">
        <f t="shared" si="197"/>
        <v>#VALUE!</v>
      </c>
      <c r="AL600" s="12">
        <v>22.180000000000003</v>
      </c>
      <c r="AM600" s="12">
        <v>0</v>
      </c>
      <c r="AN600" s="26">
        <v>3.2766000000000002</v>
      </c>
      <c r="AO600" s="125">
        <f t="shared" si="198"/>
        <v>5.1801160229638869E-2</v>
      </c>
      <c r="AP600" s="126"/>
      <c r="AQ600" s="16">
        <v>0</v>
      </c>
      <c r="AT600" s="28">
        <v>0</v>
      </c>
      <c r="AU600" s="28">
        <v>0</v>
      </c>
      <c r="AW600" s="44" t="e">
        <f t="shared" si="199"/>
        <v>#VALUE!</v>
      </c>
    </row>
    <row r="601" spans="1:49" s="28" customFormat="1" hidden="1" x14ac:dyDescent="0.2">
      <c r="A601" s="16">
        <f>ROW()</f>
        <v>601</v>
      </c>
      <c r="B601" s="16" t="s">
        <v>484</v>
      </c>
      <c r="C601" s="16">
        <v>0</v>
      </c>
      <c r="D601" s="122">
        <v>1.3583934338201407</v>
      </c>
      <c r="E601" s="123">
        <v>5.2542622532201856E-2</v>
      </c>
      <c r="F601" s="122">
        <f t="shared" si="180"/>
        <v>1.4109360563523425</v>
      </c>
      <c r="G601" s="122"/>
      <c r="H601" s="101" t="s">
        <v>4</v>
      </c>
      <c r="I601" s="16">
        <v>1</v>
      </c>
      <c r="J601" s="16" t="s">
        <v>170</v>
      </c>
      <c r="K601" s="124">
        <v>42473</v>
      </c>
      <c r="L601" s="16" t="s">
        <v>64</v>
      </c>
      <c r="M601" s="16" t="s">
        <v>61</v>
      </c>
      <c r="N601" s="16" t="s">
        <v>75</v>
      </c>
      <c r="O601" s="16" t="s">
        <v>66</v>
      </c>
      <c r="P601" s="19" t="str">
        <f t="shared" si="181"/>
        <v>CB2 Moka</v>
      </c>
      <c r="Q601" s="20">
        <f t="shared" si="182"/>
        <v>141.09360563523424</v>
      </c>
      <c r="R601" s="19">
        <v>122.6</v>
      </c>
      <c r="S601" s="19">
        <v>-24</v>
      </c>
      <c r="T601" s="19">
        <f t="shared" si="183"/>
        <v>98.6</v>
      </c>
      <c r="U601" s="22" t="e">
        <f t="shared" si="184"/>
        <v>#VALUE!</v>
      </c>
      <c r="V601" s="22" t="str">
        <f t="shared" si="185"/>
        <v>NY</v>
      </c>
      <c r="W601" s="22" t="e">
        <f t="shared" si="186"/>
        <v>#VALUE!</v>
      </c>
      <c r="X601" s="19" t="str">
        <f t="shared" si="187"/>
        <v>CB2MokaGS.7373</v>
      </c>
      <c r="Y601" s="19" t="str">
        <f t="shared" si="188"/>
        <v>GS.7373</v>
      </c>
      <c r="Z601" s="19" t="e">
        <v>#VALUE!</v>
      </c>
      <c r="AA601" s="19" t="e">
        <f t="shared" si="189"/>
        <v>#VALUE!</v>
      </c>
      <c r="AB601" s="22" t="e">
        <f t="shared" si="190"/>
        <v>#VALUE!</v>
      </c>
      <c r="AC601" s="23" t="e">
        <v>#VALUE!</v>
      </c>
      <c r="AD601" s="23" t="e">
        <f t="shared" si="191"/>
        <v>#VALUE!</v>
      </c>
      <c r="AE601" s="24" t="e">
        <f t="shared" si="192"/>
        <v>#VALUE!</v>
      </c>
      <c r="AF601" s="24">
        <v>100.35</v>
      </c>
      <c r="AG601" s="24" t="e">
        <f t="shared" si="193"/>
        <v>#VALUE!</v>
      </c>
      <c r="AH601" s="24" t="e">
        <f t="shared" si="194"/>
        <v>#VALUE!</v>
      </c>
      <c r="AI601" s="25" t="e">
        <f t="shared" si="195"/>
        <v>#VALUE!</v>
      </c>
      <c r="AJ601" s="25" t="e">
        <f t="shared" si="196"/>
        <v>#VALUE!</v>
      </c>
      <c r="AK601" s="25" t="e">
        <f t="shared" si="197"/>
        <v>#VALUE!</v>
      </c>
      <c r="AL601" s="12">
        <v>22.180000000000003</v>
      </c>
      <c r="AM601" s="12">
        <v>0</v>
      </c>
      <c r="AN601" s="26">
        <v>3.2766000000000002</v>
      </c>
      <c r="AO601" s="125">
        <f t="shared" si="198"/>
        <v>5.1801160229638869E-2</v>
      </c>
      <c r="AP601" s="126"/>
      <c r="AQ601" s="16">
        <v>0</v>
      </c>
      <c r="AT601" s="28">
        <v>0</v>
      </c>
      <c r="AU601" s="28">
        <v>0</v>
      </c>
      <c r="AW601" s="44" t="e">
        <f t="shared" si="199"/>
        <v>#VALUE!</v>
      </c>
    </row>
    <row r="602" spans="1:49" s="28" customFormat="1" hidden="1" x14ac:dyDescent="0.2">
      <c r="A602" s="16">
        <f>ROW()</f>
        <v>602</v>
      </c>
      <c r="B602" s="16" t="s">
        <v>485</v>
      </c>
      <c r="C602" s="16">
        <v>0</v>
      </c>
      <c r="D602" s="122">
        <v>1.2040570204148351</v>
      </c>
      <c r="E602" s="123">
        <v>5.1881197982751467E-2</v>
      </c>
      <c r="F602" s="122">
        <f t="shared" si="180"/>
        <v>1.2559382183975865</v>
      </c>
      <c r="G602" s="122"/>
      <c r="H602" s="101" t="s">
        <v>4</v>
      </c>
      <c r="I602" s="16">
        <v>1</v>
      </c>
      <c r="J602" s="16" t="s">
        <v>170</v>
      </c>
      <c r="K602" s="124">
        <v>42479</v>
      </c>
      <c r="L602" s="16" t="s">
        <v>64</v>
      </c>
      <c r="M602" s="16" t="s">
        <v>61</v>
      </c>
      <c r="N602" s="16" t="s">
        <v>75</v>
      </c>
      <c r="O602" s="16" t="s">
        <v>66</v>
      </c>
      <c r="P602" s="19" t="str">
        <f t="shared" si="181"/>
        <v>CB2 Moka</v>
      </c>
      <c r="Q602" s="20">
        <f t="shared" si="182"/>
        <v>125.59382183975865</v>
      </c>
      <c r="R602" s="19">
        <v>122.6</v>
      </c>
      <c r="S602" s="19">
        <v>-24</v>
      </c>
      <c r="T602" s="19">
        <f t="shared" si="183"/>
        <v>98.6</v>
      </c>
      <c r="U602" s="22" t="e">
        <f t="shared" si="184"/>
        <v>#VALUE!</v>
      </c>
      <c r="V602" s="22" t="str">
        <f t="shared" si="185"/>
        <v>NY</v>
      </c>
      <c r="W602" s="22" t="e">
        <f t="shared" si="186"/>
        <v>#VALUE!</v>
      </c>
      <c r="X602" s="19" t="str">
        <f t="shared" si="187"/>
        <v>CB2MokaGS.7383</v>
      </c>
      <c r="Y602" s="19" t="str">
        <f t="shared" si="188"/>
        <v>GS.7383</v>
      </c>
      <c r="Z602" s="19" t="e">
        <v>#VALUE!</v>
      </c>
      <c r="AA602" s="19" t="e">
        <f t="shared" si="189"/>
        <v>#VALUE!</v>
      </c>
      <c r="AB602" s="22" t="e">
        <f t="shared" si="190"/>
        <v>#VALUE!</v>
      </c>
      <c r="AC602" s="23" t="e">
        <v>#VALUE!</v>
      </c>
      <c r="AD602" s="23" t="e">
        <f t="shared" si="191"/>
        <v>#VALUE!</v>
      </c>
      <c r="AE602" s="24" t="e">
        <f t="shared" si="192"/>
        <v>#VALUE!</v>
      </c>
      <c r="AF602" s="24">
        <v>100.35</v>
      </c>
      <c r="AG602" s="24" t="e">
        <f t="shared" si="193"/>
        <v>#VALUE!</v>
      </c>
      <c r="AH602" s="24" t="e">
        <f t="shared" si="194"/>
        <v>#VALUE!</v>
      </c>
      <c r="AI602" s="25" t="e">
        <f t="shared" si="195"/>
        <v>#VALUE!</v>
      </c>
      <c r="AJ602" s="25" t="e">
        <f t="shared" si="196"/>
        <v>#VALUE!</v>
      </c>
      <c r="AK602" s="25" t="e">
        <f t="shared" si="197"/>
        <v>#VALUE!</v>
      </c>
      <c r="AL602" s="12">
        <v>21.900790554414783</v>
      </c>
      <c r="AM602" s="12">
        <v>0</v>
      </c>
      <c r="AN602" s="26">
        <v>3.2766000000000002</v>
      </c>
      <c r="AO602" s="125">
        <f t="shared" si="198"/>
        <v>5.1149069461902674E-2</v>
      </c>
      <c r="AP602" s="126"/>
      <c r="AQ602" s="16">
        <v>0</v>
      </c>
      <c r="AT602" s="28">
        <v>0</v>
      </c>
      <c r="AU602" s="28">
        <v>0</v>
      </c>
      <c r="AW602" s="44" t="e">
        <f t="shared" si="199"/>
        <v>#VALUE!</v>
      </c>
    </row>
    <row r="603" spans="1:49" s="28" customFormat="1" hidden="1" x14ac:dyDescent="0.2">
      <c r="A603" s="16">
        <f>ROW()</f>
        <v>603</v>
      </c>
      <c r="B603" s="16" t="s">
        <v>486</v>
      </c>
      <c r="C603" s="16">
        <v>0</v>
      </c>
      <c r="D603" s="122">
        <v>1.216958578574328</v>
      </c>
      <c r="E603" s="123">
        <v>5.2542622532201856E-2</v>
      </c>
      <c r="F603" s="122">
        <f t="shared" si="180"/>
        <v>1.2695012011065299</v>
      </c>
      <c r="G603" s="122"/>
      <c r="H603" s="101" t="s">
        <v>4</v>
      </c>
      <c r="I603" s="16">
        <v>1</v>
      </c>
      <c r="J603" s="16" t="s">
        <v>170</v>
      </c>
      <c r="K603" s="124">
        <v>42486</v>
      </c>
      <c r="L603" s="16" t="s">
        <v>64</v>
      </c>
      <c r="M603" s="16" t="s">
        <v>61</v>
      </c>
      <c r="N603" s="16" t="s">
        <v>75</v>
      </c>
      <c r="O603" s="16" t="s">
        <v>66</v>
      </c>
      <c r="P603" s="19" t="str">
        <f t="shared" si="181"/>
        <v>CB2 Moka</v>
      </c>
      <c r="Q603" s="20">
        <f t="shared" si="182"/>
        <v>126.95012011065299</v>
      </c>
      <c r="R603" s="19">
        <v>122.6</v>
      </c>
      <c r="S603" s="19">
        <v>-24</v>
      </c>
      <c r="T603" s="19">
        <f t="shared" si="183"/>
        <v>98.6</v>
      </c>
      <c r="U603" s="22" t="e">
        <f t="shared" si="184"/>
        <v>#VALUE!</v>
      </c>
      <c r="V603" s="22" t="str">
        <f t="shared" si="185"/>
        <v>NY</v>
      </c>
      <c r="W603" s="22" t="e">
        <f t="shared" si="186"/>
        <v>#VALUE!</v>
      </c>
      <c r="X603" s="19" t="str">
        <f t="shared" si="187"/>
        <v>CB2MokaGS.7389</v>
      </c>
      <c r="Y603" s="19" t="str">
        <f t="shared" si="188"/>
        <v>GS.7389</v>
      </c>
      <c r="Z603" s="19" t="e">
        <v>#VALUE!</v>
      </c>
      <c r="AA603" s="19" t="e">
        <f t="shared" si="189"/>
        <v>#VALUE!</v>
      </c>
      <c r="AB603" s="22" t="e">
        <f t="shared" si="190"/>
        <v>#VALUE!</v>
      </c>
      <c r="AC603" s="23" t="e">
        <v>#VALUE!</v>
      </c>
      <c r="AD603" s="23" t="e">
        <f t="shared" si="191"/>
        <v>#VALUE!</v>
      </c>
      <c r="AE603" s="24" t="e">
        <f t="shared" si="192"/>
        <v>#VALUE!</v>
      </c>
      <c r="AF603" s="24">
        <v>100.35</v>
      </c>
      <c r="AG603" s="24" t="e">
        <f t="shared" si="193"/>
        <v>#VALUE!</v>
      </c>
      <c r="AH603" s="24" t="e">
        <f t="shared" si="194"/>
        <v>#VALUE!</v>
      </c>
      <c r="AI603" s="25" t="e">
        <f t="shared" si="195"/>
        <v>#VALUE!</v>
      </c>
      <c r="AJ603" s="25" t="e">
        <f t="shared" si="196"/>
        <v>#VALUE!</v>
      </c>
      <c r="AK603" s="25" t="e">
        <f t="shared" si="197"/>
        <v>#VALUE!</v>
      </c>
      <c r="AL603" s="12">
        <v>22.180000000000003</v>
      </c>
      <c r="AM603" s="12">
        <v>0</v>
      </c>
      <c r="AN603" s="26">
        <v>3.2766000000000002</v>
      </c>
      <c r="AO603" s="125">
        <f t="shared" si="198"/>
        <v>5.1801160229638869E-2</v>
      </c>
      <c r="AP603" s="126"/>
      <c r="AQ603" s="16">
        <v>0</v>
      </c>
      <c r="AT603" s="28">
        <v>0</v>
      </c>
      <c r="AU603" s="28">
        <v>0</v>
      </c>
      <c r="AW603" s="44" t="e">
        <f t="shared" si="199"/>
        <v>#VALUE!</v>
      </c>
    </row>
    <row r="604" spans="1:49" s="28" customFormat="1" hidden="1" x14ac:dyDescent="0.2">
      <c r="A604" s="16">
        <f>ROW()</f>
        <v>604</v>
      </c>
      <c r="B604" s="16" t="s">
        <v>487</v>
      </c>
      <c r="C604" s="16">
        <v>0</v>
      </c>
      <c r="D604" s="122">
        <v>1.2217311798296124</v>
      </c>
      <c r="E604" s="123">
        <v>5.2542622532201856E-2</v>
      </c>
      <c r="F604" s="122">
        <f t="shared" si="180"/>
        <v>1.2742738023618143</v>
      </c>
      <c r="G604" s="122"/>
      <c r="H604" s="101" t="s">
        <v>4</v>
      </c>
      <c r="I604" s="16">
        <v>1</v>
      </c>
      <c r="J604" s="16" t="s">
        <v>170</v>
      </c>
      <c r="K604" s="124">
        <v>42486</v>
      </c>
      <c r="L604" s="16" t="s">
        <v>64</v>
      </c>
      <c r="M604" s="16" t="s">
        <v>61</v>
      </c>
      <c r="N604" s="16" t="s">
        <v>75</v>
      </c>
      <c r="O604" s="16" t="s">
        <v>66</v>
      </c>
      <c r="P604" s="19" t="str">
        <f t="shared" si="181"/>
        <v>CB2 Moka</v>
      </c>
      <c r="Q604" s="20">
        <f t="shared" si="182"/>
        <v>127.42738023618143</v>
      </c>
      <c r="R604" s="19">
        <v>122.6</v>
      </c>
      <c r="S604" s="19">
        <v>-24</v>
      </c>
      <c r="T604" s="19">
        <f t="shared" si="183"/>
        <v>98.6</v>
      </c>
      <c r="U604" s="22" t="e">
        <f t="shared" si="184"/>
        <v>#VALUE!</v>
      </c>
      <c r="V604" s="22" t="str">
        <f t="shared" si="185"/>
        <v>NY</v>
      </c>
      <c r="W604" s="22" t="e">
        <f t="shared" si="186"/>
        <v>#VALUE!</v>
      </c>
      <c r="X604" s="19" t="str">
        <f t="shared" si="187"/>
        <v>CB2MokaGS.7438</v>
      </c>
      <c r="Y604" s="19" t="str">
        <f t="shared" si="188"/>
        <v>GS.7438</v>
      </c>
      <c r="Z604" s="19" t="e">
        <v>#VALUE!</v>
      </c>
      <c r="AA604" s="19" t="e">
        <f t="shared" si="189"/>
        <v>#VALUE!</v>
      </c>
      <c r="AB604" s="22" t="e">
        <f t="shared" si="190"/>
        <v>#VALUE!</v>
      </c>
      <c r="AC604" s="23" t="e">
        <v>#VALUE!</v>
      </c>
      <c r="AD604" s="23" t="e">
        <f t="shared" si="191"/>
        <v>#VALUE!</v>
      </c>
      <c r="AE604" s="24" t="e">
        <f t="shared" si="192"/>
        <v>#VALUE!</v>
      </c>
      <c r="AF604" s="24">
        <v>100.35</v>
      </c>
      <c r="AG604" s="24" t="e">
        <f t="shared" si="193"/>
        <v>#VALUE!</v>
      </c>
      <c r="AH604" s="24" t="e">
        <f t="shared" si="194"/>
        <v>#VALUE!</v>
      </c>
      <c r="AI604" s="25" t="e">
        <f t="shared" si="195"/>
        <v>#VALUE!</v>
      </c>
      <c r="AJ604" s="25" t="e">
        <f t="shared" si="196"/>
        <v>#VALUE!</v>
      </c>
      <c r="AK604" s="25" t="e">
        <f t="shared" si="197"/>
        <v>#VALUE!</v>
      </c>
      <c r="AL604" s="12">
        <v>22.180000000000003</v>
      </c>
      <c r="AM604" s="12">
        <v>0</v>
      </c>
      <c r="AN604" s="26">
        <v>3.2766000000000002</v>
      </c>
      <c r="AO604" s="125">
        <f t="shared" si="198"/>
        <v>5.1801160229638869E-2</v>
      </c>
      <c r="AP604" s="126"/>
      <c r="AQ604" s="16">
        <v>0</v>
      </c>
      <c r="AT604" s="28">
        <v>0</v>
      </c>
      <c r="AU604" s="28">
        <v>0</v>
      </c>
      <c r="AW604" s="44" t="e">
        <f t="shared" si="199"/>
        <v>#VALUE!</v>
      </c>
    </row>
    <row r="605" spans="1:49" s="28" customFormat="1" hidden="1" x14ac:dyDescent="0.2">
      <c r="A605" s="16">
        <f>ROW()</f>
        <v>605</v>
      </c>
      <c r="B605" s="16" t="s">
        <v>488</v>
      </c>
      <c r="C605" s="16">
        <v>0</v>
      </c>
      <c r="D605" s="122">
        <v>1.3818406670213272</v>
      </c>
      <c r="E605" s="123">
        <v>6.0241609152114232E-2</v>
      </c>
      <c r="F605" s="122">
        <f t="shared" si="180"/>
        <v>1.4420822761734415</v>
      </c>
      <c r="G605" s="122"/>
      <c r="H605" s="101" t="s">
        <v>4</v>
      </c>
      <c r="I605" s="16">
        <v>1</v>
      </c>
      <c r="J605" s="16" t="s">
        <v>170</v>
      </c>
      <c r="K605" s="124">
        <v>42502</v>
      </c>
      <c r="L605" s="16" t="s">
        <v>64</v>
      </c>
      <c r="M605" s="16" t="s">
        <v>61</v>
      </c>
      <c r="N605" s="16" t="s">
        <v>75</v>
      </c>
      <c r="O605" s="16" t="s">
        <v>66</v>
      </c>
      <c r="P605" s="19" t="str">
        <f t="shared" si="181"/>
        <v>CB2 Moka</v>
      </c>
      <c r="Q605" s="20">
        <f t="shared" si="182"/>
        <v>144.20822761734416</v>
      </c>
      <c r="R605" s="19">
        <v>122.6</v>
      </c>
      <c r="S605" s="19">
        <v>-24</v>
      </c>
      <c r="T605" s="19">
        <f t="shared" si="183"/>
        <v>98.6</v>
      </c>
      <c r="U605" s="22" t="e">
        <f t="shared" si="184"/>
        <v>#VALUE!</v>
      </c>
      <c r="V605" s="22" t="str">
        <f t="shared" si="185"/>
        <v>NY</v>
      </c>
      <c r="W605" s="22" t="e">
        <f t="shared" si="186"/>
        <v>#VALUE!</v>
      </c>
      <c r="X605" s="19" t="str">
        <f t="shared" si="187"/>
        <v>CB2MokaGS.7496</v>
      </c>
      <c r="Y605" s="19" t="str">
        <f t="shared" si="188"/>
        <v>GS.7496</v>
      </c>
      <c r="Z605" s="19" t="e">
        <v>#VALUE!</v>
      </c>
      <c r="AA605" s="19" t="e">
        <f t="shared" si="189"/>
        <v>#VALUE!</v>
      </c>
      <c r="AB605" s="22" t="e">
        <f t="shared" si="190"/>
        <v>#VALUE!</v>
      </c>
      <c r="AC605" s="23" t="e">
        <v>#VALUE!</v>
      </c>
      <c r="AD605" s="23" t="e">
        <f t="shared" si="191"/>
        <v>#VALUE!</v>
      </c>
      <c r="AE605" s="24" t="e">
        <f t="shared" si="192"/>
        <v>#VALUE!</v>
      </c>
      <c r="AF605" s="24">
        <v>100.35</v>
      </c>
      <c r="AG605" s="24" t="e">
        <f t="shared" si="193"/>
        <v>#VALUE!</v>
      </c>
      <c r="AH605" s="24" t="e">
        <f t="shared" si="194"/>
        <v>#VALUE!</v>
      </c>
      <c r="AI605" s="25" t="e">
        <f t="shared" si="195"/>
        <v>#VALUE!</v>
      </c>
      <c r="AJ605" s="25" t="e">
        <f t="shared" si="196"/>
        <v>#VALUE!</v>
      </c>
      <c r="AK605" s="25" t="e">
        <f t="shared" si="197"/>
        <v>#VALUE!</v>
      </c>
      <c r="AL605" s="12">
        <v>25.430000000000003</v>
      </c>
      <c r="AM605" s="12">
        <v>0</v>
      </c>
      <c r="AN605" s="26">
        <v>3.2766000000000002</v>
      </c>
      <c r="AO605" s="125">
        <f t="shared" si="198"/>
        <v>5.93915015617546E-2</v>
      </c>
      <c r="AP605" s="126"/>
      <c r="AQ605" s="16">
        <v>0</v>
      </c>
      <c r="AT605" s="28">
        <v>0</v>
      </c>
      <c r="AU605" s="28">
        <v>0</v>
      </c>
      <c r="AW605" s="44" t="e">
        <f t="shared" si="199"/>
        <v>#VALUE!</v>
      </c>
    </row>
    <row r="606" spans="1:49" s="28" customFormat="1" hidden="1" x14ac:dyDescent="0.2">
      <c r="A606" s="16">
        <f>ROW()</f>
        <v>606</v>
      </c>
      <c r="B606" s="16" t="s">
        <v>466</v>
      </c>
      <c r="C606" s="16">
        <v>165</v>
      </c>
      <c r="D606" s="122">
        <v>1.4813925007559721</v>
      </c>
      <c r="E606" s="123">
        <v>5.3673230575308026E-2</v>
      </c>
      <c r="F606" s="122">
        <f t="shared" si="180"/>
        <v>1.5350657313312801</v>
      </c>
      <c r="G606" s="122"/>
      <c r="H606" s="101" t="s">
        <v>4</v>
      </c>
      <c r="I606" s="16">
        <v>1</v>
      </c>
      <c r="J606" s="16" t="s">
        <v>222</v>
      </c>
      <c r="K606" s="124">
        <v>42905</v>
      </c>
      <c r="L606" s="16" t="s">
        <v>56</v>
      </c>
      <c r="M606" s="16" t="s">
        <v>171</v>
      </c>
      <c r="N606" s="16" t="s">
        <v>75</v>
      </c>
      <c r="O606" s="16" t="s">
        <v>66</v>
      </c>
      <c r="P606" s="19" t="str">
        <f t="shared" si="181"/>
        <v>CB2 Moka</v>
      </c>
      <c r="Q606" s="20">
        <f t="shared" si="182"/>
        <v>153.506573133128</v>
      </c>
      <c r="R606" s="19">
        <v>122.6</v>
      </c>
      <c r="S606" s="19" t="e">
        <v>#N/A</v>
      </c>
      <c r="T606" s="19" t="e">
        <f t="shared" si="183"/>
        <v>#N/A</v>
      </c>
      <c r="U606" s="22" t="e">
        <f t="shared" si="184"/>
        <v>#N/A</v>
      </c>
      <c r="V606" s="22" t="str">
        <f t="shared" si="185"/>
        <v>NY</v>
      </c>
      <c r="W606" s="22" t="e">
        <f t="shared" si="186"/>
        <v>#VALUE!</v>
      </c>
      <c r="X606" s="19" t="str">
        <f t="shared" si="187"/>
        <v>CB2MokaGS.8050</v>
      </c>
      <c r="Y606" s="19" t="str">
        <f t="shared" si="188"/>
        <v>GS.8050</v>
      </c>
      <c r="Z606" s="19" t="e">
        <v>#VALUE!</v>
      </c>
      <c r="AA606" s="19" t="e">
        <f t="shared" si="189"/>
        <v>#VALUE!</v>
      </c>
      <c r="AB606" s="22" t="e">
        <f t="shared" si="190"/>
        <v>#N/A</v>
      </c>
      <c r="AC606" s="23" t="e">
        <v>#VALUE!</v>
      </c>
      <c r="AD606" s="23" t="e">
        <f t="shared" si="191"/>
        <v>#VALUE!</v>
      </c>
      <c r="AE606" s="24" t="e">
        <f t="shared" si="192"/>
        <v>#N/A</v>
      </c>
      <c r="AF606" s="24" t="e">
        <v>#N/A</v>
      </c>
      <c r="AG606" s="24" t="e">
        <f t="shared" si="193"/>
        <v>#N/A</v>
      </c>
      <c r="AH606" s="24" t="e">
        <f t="shared" si="194"/>
        <v>#N/A</v>
      </c>
      <c r="AI606" s="25" t="e">
        <f t="shared" si="195"/>
        <v>#VALUE!</v>
      </c>
      <c r="AJ606" s="25" t="e">
        <f t="shared" si="196"/>
        <v>#VALUE!</v>
      </c>
      <c r="AK606" s="25" t="e">
        <f t="shared" si="197"/>
        <v>#VALUE!</v>
      </c>
      <c r="AL606" s="12">
        <v>22.657267505646981</v>
      </c>
      <c r="AM606" s="12">
        <v>0</v>
      </c>
      <c r="AN606" s="26">
        <v>3.2766000000000002</v>
      </c>
      <c r="AO606" s="125">
        <f t="shared" si="198"/>
        <v>5.2915813544896731E-2</v>
      </c>
      <c r="AP606" s="126"/>
      <c r="AQ606" s="16">
        <v>0</v>
      </c>
      <c r="AT606" s="28">
        <v>0</v>
      </c>
      <c r="AU606" s="28">
        <v>0</v>
      </c>
      <c r="AW606" s="44" t="e">
        <f t="shared" si="199"/>
        <v>#VALUE!</v>
      </c>
    </row>
    <row r="607" spans="1:49" s="28" customFormat="1" hidden="1" x14ac:dyDescent="0.2">
      <c r="A607" s="16">
        <f>ROW()</f>
        <v>607</v>
      </c>
      <c r="B607" s="16" t="s">
        <v>489</v>
      </c>
      <c r="C607" s="16">
        <v>1000</v>
      </c>
      <c r="D607" s="122">
        <v>1.5548861164049355</v>
      </c>
      <c r="E607" s="123">
        <v>4.5343891199521903E-2</v>
      </c>
      <c r="F607" s="122">
        <f t="shared" si="180"/>
        <v>1.6002300076044573</v>
      </c>
      <c r="G607" s="122"/>
      <c r="H607" s="101" t="s">
        <v>4</v>
      </c>
      <c r="I607" s="16">
        <v>1</v>
      </c>
      <c r="J607" s="16" t="s">
        <v>170</v>
      </c>
      <c r="K607" s="124">
        <v>42892</v>
      </c>
      <c r="L607" s="16" t="s">
        <v>56</v>
      </c>
      <c r="M607" s="16" t="s">
        <v>171</v>
      </c>
      <c r="N607" s="16" t="s">
        <v>75</v>
      </c>
      <c r="O607" s="16" t="s">
        <v>66</v>
      </c>
      <c r="P607" s="19" t="str">
        <f t="shared" si="181"/>
        <v>CB2 Moka</v>
      </c>
      <c r="Q607" s="20">
        <f t="shared" si="182"/>
        <v>160.02300076044574</v>
      </c>
      <c r="R607" s="19">
        <v>122.6</v>
      </c>
      <c r="S607" s="19" t="e">
        <v>#N/A</v>
      </c>
      <c r="T607" s="19" t="e">
        <f t="shared" si="183"/>
        <v>#N/A</v>
      </c>
      <c r="U607" s="22" t="e">
        <f t="shared" si="184"/>
        <v>#N/A</v>
      </c>
      <c r="V607" s="22" t="str">
        <f t="shared" si="185"/>
        <v>NY</v>
      </c>
      <c r="W607" s="22" t="e">
        <f t="shared" si="186"/>
        <v>#VALUE!</v>
      </c>
      <c r="X607" s="19" t="str">
        <f t="shared" si="187"/>
        <v>CB2MokaGS.8557</v>
      </c>
      <c r="Y607" s="19" t="str">
        <f t="shared" si="188"/>
        <v>GS.8557</v>
      </c>
      <c r="Z607" s="19" t="e">
        <v>#VALUE!</v>
      </c>
      <c r="AA607" s="19" t="e">
        <f t="shared" si="189"/>
        <v>#VALUE!</v>
      </c>
      <c r="AB607" s="22" t="e">
        <f t="shared" si="190"/>
        <v>#N/A</v>
      </c>
      <c r="AC607" s="23" t="e">
        <v>#VALUE!</v>
      </c>
      <c r="AD607" s="23" t="e">
        <f t="shared" si="191"/>
        <v>#VALUE!</v>
      </c>
      <c r="AE607" s="24" t="e">
        <f t="shared" si="192"/>
        <v>#N/A</v>
      </c>
      <c r="AF607" s="24" t="e">
        <v>#N/A</v>
      </c>
      <c r="AG607" s="24" t="e">
        <f t="shared" si="193"/>
        <v>#N/A</v>
      </c>
      <c r="AH607" s="24" t="e">
        <f t="shared" si="194"/>
        <v>#N/A</v>
      </c>
      <c r="AI607" s="25" t="e">
        <f t="shared" si="195"/>
        <v>#VALUE!</v>
      </c>
      <c r="AJ607" s="25" t="e">
        <f t="shared" si="196"/>
        <v>#VALUE!</v>
      </c>
      <c r="AK607" s="25" t="e">
        <f t="shared" si="197"/>
        <v>#VALUE!</v>
      </c>
      <c r="AL607" s="12">
        <v>19.141174504356243</v>
      </c>
      <c r="AM607" s="12">
        <v>0</v>
      </c>
      <c r="AN607" s="26">
        <v>3.2766000000000002</v>
      </c>
      <c r="AO607" s="125">
        <f t="shared" si="198"/>
        <v>4.4704014764816766E-2</v>
      </c>
      <c r="AP607" s="126"/>
      <c r="AQ607" s="16">
        <v>0</v>
      </c>
      <c r="AT607" s="28">
        <v>0</v>
      </c>
      <c r="AU607" s="28">
        <v>0</v>
      </c>
      <c r="AW607" s="44" t="e">
        <f t="shared" si="199"/>
        <v>#VALUE!</v>
      </c>
    </row>
    <row r="608" spans="1:49" s="28" customFormat="1" hidden="1" x14ac:dyDescent="0.2">
      <c r="A608" s="16">
        <f>ROW()</f>
        <v>608</v>
      </c>
      <c r="B608" s="16" t="s">
        <v>490</v>
      </c>
      <c r="C608" s="16">
        <v>30</v>
      </c>
      <c r="D608" s="122">
        <v>1.0256428988619088</v>
      </c>
      <c r="E608" s="123">
        <v>5.3016406324196456E-2</v>
      </c>
      <c r="F608" s="122">
        <f t="shared" si="180"/>
        <v>1.0786593051861053</v>
      </c>
      <c r="G608" s="122"/>
      <c r="H608" s="101" t="s">
        <v>4</v>
      </c>
      <c r="I608" s="16">
        <v>1</v>
      </c>
      <c r="J608" s="16" t="s">
        <v>170</v>
      </c>
      <c r="K608" s="124">
        <v>42731</v>
      </c>
      <c r="L608" s="16" t="s">
        <v>56</v>
      </c>
      <c r="M608" s="16" t="s">
        <v>171</v>
      </c>
      <c r="N608" s="16" t="s">
        <v>75</v>
      </c>
      <c r="O608" s="16" t="s">
        <v>76</v>
      </c>
      <c r="P608" s="19" t="str">
        <f t="shared" si="181"/>
        <v>CB2 GRINDER 13UP</v>
      </c>
      <c r="Q608" s="20">
        <f t="shared" si="182"/>
        <v>107.86593051861053</v>
      </c>
      <c r="R608" s="19">
        <v>122.6</v>
      </c>
      <c r="S608" s="19" t="e">
        <v>#N/A</v>
      </c>
      <c r="T608" s="19" t="e">
        <f t="shared" si="183"/>
        <v>#N/A</v>
      </c>
      <c r="U608" s="22" t="e">
        <f t="shared" si="184"/>
        <v>#N/A</v>
      </c>
      <c r="V608" s="22" t="str">
        <f t="shared" si="185"/>
        <v>NY</v>
      </c>
      <c r="W608" s="22" t="e">
        <f t="shared" si="186"/>
        <v>#VALUE!</v>
      </c>
      <c r="X608" s="19" t="str">
        <f t="shared" si="187"/>
        <v>CB2GRINDER 13UPGS.8126</v>
      </c>
      <c r="Y608" s="19" t="str">
        <f t="shared" si="188"/>
        <v>GS.8126</v>
      </c>
      <c r="Z608" s="19" t="e">
        <v>#VALUE!</v>
      </c>
      <c r="AA608" s="19" t="e">
        <f t="shared" si="189"/>
        <v>#VALUE!</v>
      </c>
      <c r="AB608" s="22" t="e">
        <f t="shared" si="190"/>
        <v>#N/A</v>
      </c>
      <c r="AC608" s="23" t="e">
        <v>#VALUE!</v>
      </c>
      <c r="AD608" s="23" t="e">
        <f t="shared" si="191"/>
        <v>#VALUE!</v>
      </c>
      <c r="AE608" s="24" t="e">
        <f t="shared" si="192"/>
        <v>#N/A</v>
      </c>
      <c r="AF608" s="24" t="e">
        <v>#N/A</v>
      </c>
      <c r="AG608" s="24" t="e">
        <f t="shared" si="193"/>
        <v>#N/A</v>
      </c>
      <c r="AH608" s="24" t="e">
        <f t="shared" si="194"/>
        <v>#N/A</v>
      </c>
      <c r="AI608" s="25" t="e">
        <f t="shared" si="195"/>
        <v>#VALUE!</v>
      </c>
      <c r="AJ608" s="25" t="e">
        <f t="shared" si="196"/>
        <v>#VALUE!</v>
      </c>
      <c r="AK608" s="25" t="e">
        <f t="shared" si="197"/>
        <v>#VALUE!</v>
      </c>
      <c r="AL608" s="12">
        <v>22.38</v>
      </c>
      <c r="AM608" s="12">
        <v>0</v>
      </c>
      <c r="AN608" s="26">
        <v>3.2766000000000002</v>
      </c>
      <c r="AO608" s="125">
        <f t="shared" si="198"/>
        <v>5.226825815776906E-2</v>
      </c>
      <c r="AP608" s="126"/>
      <c r="AQ608" s="16">
        <v>0</v>
      </c>
      <c r="AT608" s="28">
        <v>0</v>
      </c>
      <c r="AU608" s="28">
        <v>0</v>
      </c>
      <c r="AW608" s="44" t="e">
        <f t="shared" si="199"/>
        <v>#VALUE!</v>
      </c>
    </row>
    <row r="609" spans="1:49" s="28" customFormat="1" hidden="1" x14ac:dyDescent="0.2">
      <c r="A609" s="16">
        <f>ROW()</f>
        <v>609</v>
      </c>
      <c r="B609" s="16" t="s">
        <v>491</v>
      </c>
      <c r="C609" s="16">
        <v>65</v>
      </c>
      <c r="D609" s="122">
        <v>1.0365575552909954</v>
      </c>
      <c r="E609" s="123">
        <v>5.4969173401201103E-2</v>
      </c>
      <c r="F609" s="122">
        <f t="shared" si="180"/>
        <v>1.0915267286921964</v>
      </c>
      <c r="G609" s="122"/>
      <c r="H609" s="101" t="s">
        <v>4</v>
      </c>
      <c r="I609" s="16">
        <v>1</v>
      </c>
      <c r="J609" s="16" t="s">
        <v>170</v>
      </c>
      <c r="K609" s="124">
        <v>42782</v>
      </c>
      <c r="L609" s="16" t="s">
        <v>56</v>
      </c>
      <c r="M609" s="16" t="s">
        <v>171</v>
      </c>
      <c r="N609" s="16" t="s">
        <v>75</v>
      </c>
      <c r="O609" s="16" t="s">
        <v>76</v>
      </c>
      <c r="P609" s="19" t="str">
        <f t="shared" si="181"/>
        <v>CB2 GRINDER 13UP</v>
      </c>
      <c r="Q609" s="20">
        <f t="shared" si="182"/>
        <v>109.15267286921963</v>
      </c>
      <c r="R609" s="19">
        <v>122.6</v>
      </c>
      <c r="S609" s="19" t="e">
        <v>#N/A</v>
      </c>
      <c r="T609" s="19" t="e">
        <f t="shared" si="183"/>
        <v>#N/A</v>
      </c>
      <c r="U609" s="22" t="e">
        <f t="shared" si="184"/>
        <v>#N/A</v>
      </c>
      <c r="V609" s="22" t="str">
        <f t="shared" si="185"/>
        <v>NY</v>
      </c>
      <c r="W609" s="22" t="e">
        <f t="shared" si="186"/>
        <v>#VALUE!</v>
      </c>
      <c r="X609" s="19" t="str">
        <f t="shared" si="187"/>
        <v>CB2GRINDER 13UPGS.8260</v>
      </c>
      <c r="Y609" s="19" t="str">
        <f t="shared" si="188"/>
        <v>GS.8260</v>
      </c>
      <c r="Z609" s="19" t="e">
        <v>#VALUE!</v>
      </c>
      <c r="AA609" s="19" t="e">
        <f t="shared" si="189"/>
        <v>#VALUE!</v>
      </c>
      <c r="AB609" s="22" t="e">
        <f t="shared" si="190"/>
        <v>#N/A</v>
      </c>
      <c r="AC609" s="23" t="e">
        <v>#VALUE!</v>
      </c>
      <c r="AD609" s="23" t="e">
        <f t="shared" si="191"/>
        <v>#VALUE!</v>
      </c>
      <c r="AE609" s="24" t="e">
        <f t="shared" si="192"/>
        <v>#N/A</v>
      </c>
      <c r="AF609" s="24" t="e">
        <v>#N/A</v>
      </c>
      <c r="AG609" s="24" t="e">
        <f t="shared" si="193"/>
        <v>#N/A</v>
      </c>
      <c r="AH609" s="24" t="e">
        <f t="shared" si="194"/>
        <v>#N/A</v>
      </c>
      <c r="AI609" s="25" t="e">
        <f t="shared" si="195"/>
        <v>#VALUE!</v>
      </c>
      <c r="AJ609" s="25" t="e">
        <f t="shared" si="196"/>
        <v>#VALUE!</v>
      </c>
      <c r="AK609" s="25" t="e">
        <f t="shared" si="197"/>
        <v>#VALUE!</v>
      </c>
      <c r="AL609" s="12">
        <v>23.204328358208961</v>
      </c>
      <c r="AM609" s="12">
        <v>0</v>
      </c>
      <c r="AN609" s="26">
        <v>3.2766000000000002</v>
      </c>
      <c r="AO609" s="125">
        <f t="shared" si="198"/>
        <v>5.4193468498860912E-2</v>
      </c>
      <c r="AP609" s="126"/>
      <c r="AQ609" s="16">
        <v>-32</v>
      </c>
      <c r="AT609" s="28">
        <v>0</v>
      </c>
      <c r="AU609" s="28">
        <v>0</v>
      </c>
      <c r="AW609" s="44" t="e">
        <f t="shared" si="199"/>
        <v>#VALUE!</v>
      </c>
    </row>
    <row r="610" spans="1:49" s="28" customFormat="1" hidden="1" x14ac:dyDescent="0.2">
      <c r="A610" s="16">
        <f>ROW()</f>
        <v>610</v>
      </c>
      <c r="B610" s="16" t="s">
        <v>492</v>
      </c>
      <c r="C610" s="16">
        <v>180</v>
      </c>
      <c r="D610" s="122">
        <v>1.258926896769383</v>
      </c>
      <c r="E610" s="123">
        <v>5.2724795858499644E-2</v>
      </c>
      <c r="F610" s="122">
        <f t="shared" si="180"/>
        <v>1.3116516926278825</v>
      </c>
      <c r="G610" s="122"/>
      <c r="H610" s="101" t="s">
        <v>4</v>
      </c>
      <c r="I610" s="16">
        <v>1</v>
      </c>
      <c r="J610" s="16" t="s">
        <v>170</v>
      </c>
      <c r="K610" s="124">
        <v>42276</v>
      </c>
      <c r="L610" s="16" t="s">
        <v>64</v>
      </c>
      <c r="M610" s="16" t="s">
        <v>61</v>
      </c>
      <c r="N610" s="16" t="s">
        <v>77</v>
      </c>
      <c r="O610" s="16" t="s">
        <v>58</v>
      </c>
      <c r="P610" s="19" t="str">
        <f t="shared" si="181"/>
        <v>CB3 17/18</v>
      </c>
      <c r="Q610" s="20">
        <f t="shared" si="182"/>
        <v>131.16516926278825</v>
      </c>
      <c r="R610" s="19">
        <v>122.6</v>
      </c>
      <c r="S610" s="19">
        <v>-21</v>
      </c>
      <c r="T610" s="19">
        <f t="shared" si="183"/>
        <v>101.6</v>
      </c>
      <c r="U610" s="22" t="e">
        <f t="shared" si="184"/>
        <v>#VALUE!</v>
      </c>
      <c r="V610" s="22" t="str">
        <f t="shared" si="185"/>
        <v>NY</v>
      </c>
      <c r="W610" s="22" t="e">
        <f t="shared" si="186"/>
        <v>#VALUE!</v>
      </c>
      <c r="X610" s="19" t="str">
        <f t="shared" si="187"/>
        <v>CB317/18GS.6667</v>
      </c>
      <c r="Y610" s="19" t="str">
        <f t="shared" si="188"/>
        <v>GS.6667</v>
      </c>
      <c r="Z610" s="19" t="e">
        <v>#VALUE!</v>
      </c>
      <c r="AA610" s="19" t="e">
        <f t="shared" si="189"/>
        <v>#VALUE!</v>
      </c>
      <c r="AB610" s="22" t="e">
        <f t="shared" si="190"/>
        <v>#VALUE!</v>
      </c>
      <c r="AC610" s="23" t="e">
        <v>#VALUE!</v>
      </c>
      <c r="AD610" s="23" t="e">
        <f t="shared" si="191"/>
        <v>#VALUE!</v>
      </c>
      <c r="AE610" s="24" t="e">
        <f t="shared" si="192"/>
        <v>#VALUE!</v>
      </c>
      <c r="AF610" s="24">
        <v>103.35</v>
      </c>
      <c r="AG610" s="24" t="e">
        <f t="shared" si="193"/>
        <v>#VALUE!</v>
      </c>
      <c r="AH610" s="24" t="e">
        <f t="shared" si="194"/>
        <v>#VALUE!</v>
      </c>
      <c r="AI610" s="25" t="e">
        <f t="shared" si="195"/>
        <v>#VALUE!</v>
      </c>
      <c r="AJ610" s="25" t="e">
        <f t="shared" si="196"/>
        <v>#VALUE!</v>
      </c>
      <c r="AK610" s="25" t="e">
        <f t="shared" si="197"/>
        <v>#VALUE!</v>
      </c>
      <c r="AL610" s="12">
        <v>22.256901459854014</v>
      </c>
      <c r="AM610" s="12">
        <v>0</v>
      </c>
      <c r="AN610" s="26">
        <v>3.2766000000000002</v>
      </c>
      <c r="AO610" s="125">
        <f t="shared" si="198"/>
        <v>5.1980762792478867E-2</v>
      </c>
      <c r="AP610" s="126"/>
      <c r="AQ610" s="16">
        <v>0</v>
      </c>
      <c r="AT610" s="28">
        <v>0</v>
      </c>
      <c r="AU610" s="28">
        <v>0</v>
      </c>
      <c r="AW610" s="44" t="e">
        <f t="shared" si="199"/>
        <v>#VALUE!</v>
      </c>
    </row>
    <row r="611" spans="1:49" s="28" customFormat="1" hidden="1" x14ac:dyDescent="0.2">
      <c r="A611" s="16">
        <f>ROW()</f>
        <v>611</v>
      </c>
      <c r="B611" s="16" t="s">
        <v>493</v>
      </c>
      <c r="C611" s="16">
        <v>153</v>
      </c>
      <c r="D611" s="122">
        <v>1.2647704416925567</v>
      </c>
      <c r="E611" s="123">
        <v>6.0589423309493302E-2</v>
      </c>
      <c r="F611" s="122">
        <f t="shared" si="180"/>
        <v>1.3253598650020499</v>
      </c>
      <c r="G611" s="122"/>
      <c r="H611" s="101" t="s">
        <v>4</v>
      </c>
      <c r="I611" s="16">
        <v>1</v>
      </c>
      <c r="J611" s="16" t="s">
        <v>170</v>
      </c>
      <c r="K611" s="124">
        <v>42276</v>
      </c>
      <c r="L611" s="16" t="s">
        <v>64</v>
      </c>
      <c r="M611" s="16" t="s">
        <v>61</v>
      </c>
      <c r="N611" s="16" t="s">
        <v>77</v>
      </c>
      <c r="O611" s="16" t="s">
        <v>58</v>
      </c>
      <c r="P611" s="19" t="str">
        <f t="shared" si="181"/>
        <v>CB3 17/18</v>
      </c>
      <c r="Q611" s="20">
        <f t="shared" si="182"/>
        <v>132.53598650020498</v>
      </c>
      <c r="R611" s="19">
        <v>122.6</v>
      </c>
      <c r="S611" s="19">
        <v>-21</v>
      </c>
      <c r="T611" s="19">
        <f t="shared" si="183"/>
        <v>101.6</v>
      </c>
      <c r="U611" s="22" t="e">
        <f t="shared" si="184"/>
        <v>#VALUE!</v>
      </c>
      <c r="V611" s="22" t="str">
        <f t="shared" si="185"/>
        <v>NY</v>
      </c>
      <c r="W611" s="22" t="e">
        <f t="shared" si="186"/>
        <v>#VALUE!</v>
      </c>
      <c r="X611" s="19" t="str">
        <f t="shared" si="187"/>
        <v>CB317/18GS.6847</v>
      </c>
      <c r="Y611" s="19" t="str">
        <f t="shared" si="188"/>
        <v>GS.6847</v>
      </c>
      <c r="Z611" s="19" t="e">
        <v>#VALUE!</v>
      </c>
      <c r="AA611" s="19" t="e">
        <f t="shared" si="189"/>
        <v>#VALUE!</v>
      </c>
      <c r="AB611" s="22" t="e">
        <f t="shared" si="190"/>
        <v>#VALUE!</v>
      </c>
      <c r="AC611" s="23" t="e">
        <v>#VALUE!</v>
      </c>
      <c r="AD611" s="23" t="e">
        <f t="shared" si="191"/>
        <v>#VALUE!</v>
      </c>
      <c r="AE611" s="24" t="e">
        <f t="shared" si="192"/>
        <v>#VALUE!</v>
      </c>
      <c r="AF611" s="24">
        <v>103.35</v>
      </c>
      <c r="AG611" s="24" t="e">
        <f t="shared" si="193"/>
        <v>#VALUE!</v>
      </c>
      <c r="AH611" s="24" t="e">
        <f t="shared" si="194"/>
        <v>#VALUE!</v>
      </c>
      <c r="AI611" s="25" t="e">
        <f t="shared" si="195"/>
        <v>#VALUE!</v>
      </c>
      <c r="AJ611" s="25" t="e">
        <f t="shared" si="196"/>
        <v>#VALUE!</v>
      </c>
      <c r="AK611" s="25" t="e">
        <f t="shared" si="197"/>
        <v>#VALUE!</v>
      </c>
      <c r="AL611" s="12">
        <v>25.576823999999998</v>
      </c>
      <c r="AM611" s="12">
        <v>0</v>
      </c>
      <c r="AN611" s="26">
        <v>3.2766000000000002</v>
      </c>
      <c r="AO611" s="125">
        <f t="shared" si="198"/>
        <v>5.9734407492753522E-2</v>
      </c>
      <c r="AP611" s="126"/>
      <c r="AQ611" s="16">
        <v>0</v>
      </c>
      <c r="AT611" s="28">
        <v>0</v>
      </c>
      <c r="AU611" s="28">
        <v>0</v>
      </c>
      <c r="AW611" s="44" t="e">
        <f t="shared" si="199"/>
        <v>#VALUE!</v>
      </c>
    </row>
    <row r="612" spans="1:49" s="28" customFormat="1" hidden="1" x14ac:dyDescent="0.2">
      <c r="A612" s="16">
        <f>ROW()</f>
        <v>612</v>
      </c>
      <c r="B612" s="16" t="s">
        <v>494</v>
      </c>
      <c r="C612" s="16">
        <v>693</v>
      </c>
      <c r="D612" s="122">
        <v>1.2710226925694559</v>
      </c>
      <c r="E612" s="123">
        <v>5.5227358334868269E-2</v>
      </c>
      <c r="F612" s="122">
        <f t="shared" si="180"/>
        <v>1.3262500509043242</v>
      </c>
      <c r="G612" s="122"/>
      <c r="H612" s="101" t="s">
        <v>4</v>
      </c>
      <c r="I612" s="16">
        <v>1</v>
      </c>
      <c r="J612" s="16" t="s">
        <v>170</v>
      </c>
      <c r="K612" s="124">
        <v>42669</v>
      </c>
      <c r="L612" s="16" t="s">
        <v>56</v>
      </c>
      <c r="M612" s="16" t="s">
        <v>171</v>
      </c>
      <c r="N612" s="16" t="s">
        <v>77</v>
      </c>
      <c r="O612" s="16" t="s">
        <v>58</v>
      </c>
      <c r="P612" s="19" t="str">
        <f t="shared" si="181"/>
        <v>CB3 17/18</v>
      </c>
      <c r="Q612" s="20">
        <f t="shared" si="182"/>
        <v>132.62500509043241</v>
      </c>
      <c r="R612" s="19">
        <v>122.6</v>
      </c>
      <c r="S612" s="19" t="e">
        <v>#N/A</v>
      </c>
      <c r="T612" s="19" t="e">
        <f t="shared" si="183"/>
        <v>#N/A</v>
      </c>
      <c r="U612" s="22" t="e">
        <f t="shared" si="184"/>
        <v>#N/A</v>
      </c>
      <c r="V612" s="22" t="str">
        <f t="shared" si="185"/>
        <v>NY</v>
      </c>
      <c r="W612" s="22" t="e">
        <f t="shared" si="186"/>
        <v>#VALUE!</v>
      </c>
      <c r="X612" s="19" t="str">
        <f t="shared" si="187"/>
        <v>CB317/18GS.7945</v>
      </c>
      <c r="Y612" s="19" t="str">
        <f t="shared" si="188"/>
        <v>GS.7945</v>
      </c>
      <c r="Z612" s="19" t="e">
        <v>#VALUE!</v>
      </c>
      <c r="AA612" s="19" t="e">
        <f t="shared" si="189"/>
        <v>#VALUE!</v>
      </c>
      <c r="AB612" s="22" t="e">
        <f t="shared" si="190"/>
        <v>#N/A</v>
      </c>
      <c r="AC612" s="23" t="e">
        <v>#VALUE!</v>
      </c>
      <c r="AD612" s="23" t="e">
        <f t="shared" si="191"/>
        <v>#VALUE!</v>
      </c>
      <c r="AE612" s="24" t="e">
        <f t="shared" si="192"/>
        <v>#N/A</v>
      </c>
      <c r="AF612" s="24" t="e">
        <v>#N/A</v>
      </c>
      <c r="AG612" s="24" t="e">
        <f t="shared" si="193"/>
        <v>#N/A</v>
      </c>
      <c r="AH612" s="24" t="e">
        <f t="shared" si="194"/>
        <v>#N/A</v>
      </c>
      <c r="AI612" s="25" t="e">
        <f t="shared" si="195"/>
        <v>#VALUE!</v>
      </c>
      <c r="AJ612" s="25" t="e">
        <f t="shared" si="196"/>
        <v>#VALUE!</v>
      </c>
      <c r="AK612" s="25" t="e">
        <f t="shared" si="197"/>
        <v>#VALUE!</v>
      </c>
      <c r="AL612" s="12">
        <v>23.31331686226066</v>
      </c>
      <c r="AM612" s="12">
        <v>0</v>
      </c>
      <c r="AN612" s="26">
        <v>3.2766000000000002</v>
      </c>
      <c r="AO612" s="125">
        <f t="shared" si="198"/>
        <v>5.4448010021023716E-2</v>
      </c>
      <c r="AP612" s="126"/>
      <c r="AQ612" s="16">
        <v>0</v>
      </c>
      <c r="AT612" s="28">
        <v>0</v>
      </c>
      <c r="AU612" s="28">
        <v>0</v>
      </c>
      <c r="AW612" s="44" t="e">
        <f t="shared" si="199"/>
        <v>#VALUE!</v>
      </c>
    </row>
    <row r="613" spans="1:49" s="28" customFormat="1" hidden="1" x14ac:dyDescent="0.2">
      <c r="A613" s="16">
        <f>ROW()</f>
        <v>613</v>
      </c>
      <c r="B613" s="16" t="s">
        <v>495</v>
      </c>
      <c r="C613" s="16">
        <v>3</v>
      </c>
      <c r="D613" s="122">
        <v>1.0818617509929689</v>
      </c>
      <c r="E613" s="123">
        <v>5.5191542975405787E-2</v>
      </c>
      <c r="F613" s="122">
        <f t="shared" si="180"/>
        <v>1.1370532939683746</v>
      </c>
      <c r="G613" s="122"/>
      <c r="H613" s="101" t="s">
        <v>4</v>
      </c>
      <c r="I613" s="16">
        <v>1</v>
      </c>
      <c r="J613" s="16" t="s">
        <v>192</v>
      </c>
      <c r="K613" s="124">
        <v>42485</v>
      </c>
      <c r="L613" s="16" t="s">
        <v>64</v>
      </c>
      <c r="M613" s="16" t="s">
        <v>61</v>
      </c>
      <c r="N613" s="16" t="s">
        <v>77</v>
      </c>
      <c r="O613" s="16" t="s">
        <v>64</v>
      </c>
      <c r="P613" s="19" t="str">
        <f t="shared" si="181"/>
        <v>CB3 15/16</v>
      </c>
      <c r="Q613" s="20">
        <f t="shared" si="182"/>
        <v>113.70532939683746</v>
      </c>
      <c r="R613" s="19">
        <v>122.6</v>
      </c>
      <c r="S613" s="19">
        <v>-26</v>
      </c>
      <c r="T613" s="19">
        <f t="shared" si="183"/>
        <v>96.6</v>
      </c>
      <c r="U613" s="22" t="e">
        <f t="shared" si="184"/>
        <v>#VALUE!</v>
      </c>
      <c r="V613" s="22" t="str">
        <f t="shared" si="185"/>
        <v>NY</v>
      </c>
      <c r="W613" s="22" t="e">
        <f t="shared" si="186"/>
        <v>#VALUE!</v>
      </c>
      <c r="X613" s="19" t="str">
        <f t="shared" si="187"/>
        <v>CB315/16GS.7298</v>
      </c>
      <c r="Y613" s="19" t="str">
        <f t="shared" si="188"/>
        <v>GS.7298</v>
      </c>
      <c r="Z613" s="19" t="e">
        <v>#VALUE!</v>
      </c>
      <c r="AA613" s="19" t="e">
        <f t="shared" si="189"/>
        <v>#VALUE!</v>
      </c>
      <c r="AB613" s="22" t="e">
        <f t="shared" si="190"/>
        <v>#VALUE!</v>
      </c>
      <c r="AC613" s="23" t="e">
        <v>#VALUE!</v>
      </c>
      <c r="AD613" s="23" t="e">
        <f t="shared" si="191"/>
        <v>#VALUE!</v>
      </c>
      <c r="AE613" s="24" t="e">
        <f t="shared" si="192"/>
        <v>#VALUE!</v>
      </c>
      <c r="AF613" s="24">
        <v>98.35</v>
      </c>
      <c r="AG613" s="24" t="e">
        <f t="shared" si="193"/>
        <v>#VALUE!</v>
      </c>
      <c r="AH613" s="24" t="e">
        <f t="shared" si="194"/>
        <v>#VALUE!</v>
      </c>
      <c r="AI613" s="25" t="e">
        <f t="shared" si="195"/>
        <v>#VALUE!</v>
      </c>
      <c r="AJ613" s="25" t="e">
        <f t="shared" si="196"/>
        <v>#VALUE!</v>
      </c>
      <c r="AK613" s="25" t="e">
        <f t="shared" si="197"/>
        <v>#VALUE!</v>
      </c>
      <c r="AL613" s="12">
        <v>23.298197999999999</v>
      </c>
      <c r="AM613" s="12">
        <v>0</v>
      </c>
      <c r="AN613" s="26">
        <v>3.2766000000000002</v>
      </c>
      <c r="AO613" s="125">
        <f t="shared" si="198"/>
        <v>5.4412700074835528E-2</v>
      </c>
      <c r="AP613" s="126"/>
      <c r="AQ613" s="16">
        <v>0</v>
      </c>
      <c r="AT613" s="28">
        <v>0</v>
      </c>
      <c r="AU613" s="28">
        <v>0</v>
      </c>
      <c r="AW613" s="44" t="e">
        <f t="shared" si="199"/>
        <v>#VALUE!</v>
      </c>
    </row>
    <row r="614" spans="1:49" s="28" customFormat="1" hidden="1" x14ac:dyDescent="0.2">
      <c r="A614" s="16">
        <f>ROW()</f>
        <v>614</v>
      </c>
      <c r="B614" s="16" t="s">
        <v>496</v>
      </c>
      <c r="C614" s="16">
        <v>149</v>
      </c>
      <c r="D614" s="122">
        <v>0.37764977181504605</v>
      </c>
      <c r="E614" s="123">
        <v>1.2754301749401006E-2</v>
      </c>
      <c r="F614" s="122">
        <f t="shared" si="180"/>
        <v>0.39040407356444706</v>
      </c>
      <c r="G614" s="122"/>
      <c r="H614" s="101" t="s">
        <v>4</v>
      </c>
      <c r="I614" s="16">
        <v>1</v>
      </c>
      <c r="J614" s="16" t="s">
        <v>225</v>
      </c>
      <c r="K614" s="124">
        <v>42494</v>
      </c>
      <c r="L614" s="16" t="s">
        <v>64</v>
      </c>
      <c r="M614" s="16" t="s">
        <v>61</v>
      </c>
      <c r="N614" s="16" t="s">
        <v>62</v>
      </c>
      <c r="O614" s="16" t="s">
        <v>78</v>
      </c>
      <c r="P614" s="19" t="str">
        <f t="shared" si="181"/>
        <v>CB6 CONSUMO</v>
      </c>
      <c r="Q614" s="20">
        <f t="shared" si="182"/>
        <v>39.040407356444703</v>
      </c>
      <c r="R614" s="19">
        <v>122.6</v>
      </c>
      <c r="S614" s="19">
        <v>-48</v>
      </c>
      <c r="T614" s="19">
        <f t="shared" si="183"/>
        <v>74.599999999999994</v>
      </c>
      <c r="U614" s="22" t="e">
        <f t="shared" si="184"/>
        <v>#VALUE!</v>
      </c>
      <c r="V614" s="22" t="str">
        <f t="shared" si="185"/>
        <v>NY</v>
      </c>
      <c r="W614" s="22" t="e">
        <f t="shared" si="186"/>
        <v>#VALUE!</v>
      </c>
      <c r="X614" s="19" t="str">
        <f t="shared" si="187"/>
        <v>CB6CONSUMOGS.7411</v>
      </c>
      <c r="Y614" s="19" t="str">
        <f t="shared" si="188"/>
        <v>GS.7411</v>
      </c>
      <c r="Z614" s="19" t="e">
        <v>#VALUE!</v>
      </c>
      <c r="AA614" s="19" t="e">
        <f t="shared" si="189"/>
        <v>#VALUE!</v>
      </c>
      <c r="AB614" s="22" t="e">
        <f t="shared" si="190"/>
        <v>#VALUE!</v>
      </c>
      <c r="AC614" s="23" t="e">
        <v>#VALUE!</v>
      </c>
      <c r="AD614" s="23" t="e">
        <f t="shared" si="191"/>
        <v>#VALUE!</v>
      </c>
      <c r="AE614" s="24" t="e">
        <f t="shared" si="192"/>
        <v>#VALUE!</v>
      </c>
      <c r="AF614" s="24">
        <v>76.349999999999994</v>
      </c>
      <c r="AG614" s="24" t="e">
        <f t="shared" si="193"/>
        <v>#VALUE!</v>
      </c>
      <c r="AH614" s="24" t="e">
        <f t="shared" si="194"/>
        <v>#VALUE!</v>
      </c>
      <c r="AI614" s="25" t="e">
        <f t="shared" si="195"/>
        <v>#VALUE!</v>
      </c>
      <c r="AJ614" s="25" t="e">
        <f t="shared" si="196"/>
        <v>#VALUE!</v>
      </c>
      <c r="AK614" s="25" t="e">
        <f t="shared" si="197"/>
        <v>#VALUE!</v>
      </c>
      <c r="AL614" s="12">
        <v>0</v>
      </c>
      <c r="AM614" s="12">
        <v>5.3840177586936964</v>
      </c>
      <c r="AN614" s="26">
        <v>3.2766000000000002</v>
      </c>
      <c r="AO614" s="125">
        <f t="shared" si="198"/>
        <v>1.2574317700510068E-2</v>
      </c>
      <c r="AP614" s="126"/>
      <c r="AQ614" s="16">
        <v>0</v>
      </c>
      <c r="AT614" s="28">
        <v>0</v>
      </c>
      <c r="AU614" s="28">
        <v>0</v>
      </c>
      <c r="AW614" s="44" t="e">
        <f t="shared" si="199"/>
        <v>#VALUE!</v>
      </c>
    </row>
    <row r="615" spans="1:49" s="28" customFormat="1" hidden="1" x14ac:dyDescent="0.2">
      <c r="A615" s="16">
        <f>ROW()</f>
        <v>615</v>
      </c>
      <c r="B615" s="16" t="s">
        <v>497</v>
      </c>
      <c r="C615" s="16">
        <v>6</v>
      </c>
      <c r="D615" s="122">
        <v>0.40271038843333018</v>
      </c>
      <c r="E615" s="123">
        <v>4.9747298159433535E-3</v>
      </c>
      <c r="F615" s="122">
        <f t="shared" si="180"/>
        <v>0.40768511824927356</v>
      </c>
      <c r="G615" s="122"/>
      <c r="H615" s="101" t="s">
        <v>4</v>
      </c>
      <c r="I615" s="16">
        <v>1</v>
      </c>
      <c r="J615" s="16" t="s">
        <v>170</v>
      </c>
      <c r="K615" s="124">
        <v>42492</v>
      </c>
      <c r="L615" s="16" t="s">
        <v>64</v>
      </c>
      <c r="M615" s="16" t="s">
        <v>61</v>
      </c>
      <c r="N615" s="16" t="s">
        <v>62</v>
      </c>
      <c r="O615" s="16" t="s">
        <v>78</v>
      </c>
      <c r="P615" s="19" t="str">
        <f t="shared" si="181"/>
        <v>CB6 CONSUMO</v>
      </c>
      <c r="Q615" s="20">
        <f t="shared" si="182"/>
        <v>40.768511824927359</v>
      </c>
      <c r="R615" s="19">
        <v>122.6</v>
      </c>
      <c r="S615" s="19">
        <v>-48</v>
      </c>
      <c r="T615" s="19">
        <f t="shared" si="183"/>
        <v>74.599999999999994</v>
      </c>
      <c r="U615" s="22" t="e">
        <f t="shared" si="184"/>
        <v>#VALUE!</v>
      </c>
      <c r="V615" s="22" t="str">
        <f t="shared" si="185"/>
        <v>NY</v>
      </c>
      <c r="W615" s="22" t="e">
        <f t="shared" si="186"/>
        <v>#VALUE!</v>
      </c>
      <c r="X615" s="19" t="str">
        <f t="shared" si="187"/>
        <v>CB6CONSUMOGS.7447</v>
      </c>
      <c r="Y615" s="19" t="str">
        <f t="shared" si="188"/>
        <v>GS.7447</v>
      </c>
      <c r="Z615" s="19" t="e">
        <v>#VALUE!</v>
      </c>
      <c r="AA615" s="19" t="e">
        <f t="shared" si="189"/>
        <v>#VALUE!</v>
      </c>
      <c r="AB615" s="22" t="e">
        <f t="shared" si="190"/>
        <v>#VALUE!</v>
      </c>
      <c r="AC615" s="23" t="e">
        <v>#VALUE!</v>
      </c>
      <c r="AD615" s="23" t="e">
        <f t="shared" si="191"/>
        <v>#VALUE!</v>
      </c>
      <c r="AE615" s="24" t="e">
        <f t="shared" si="192"/>
        <v>#VALUE!</v>
      </c>
      <c r="AF615" s="24">
        <v>76.349999999999994</v>
      </c>
      <c r="AG615" s="24" t="e">
        <f t="shared" si="193"/>
        <v>#VALUE!</v>
      </c>
      <c r="AH615" s="24" t="e">
        <f t="shared" si="194"/>
        <v>#VALUE!</v>
      </c>
      <c r="AI615" s="25" t="e">
        <f t="shared" si="195"/>
        <v>#VALUE!</v>
      </c>
      <c r="AJ615" s="25" t="e">
        <f t="shared" si="196"/>
        <v>#VALUE!</v>
      </c>
      <c r="AK615" s="25" t="e">
        <f t="shared" si="197"/>
        <v>#VALUE!</v>
      </c>
      <c r="AL615" s="12">
        <v>0</v>
      </c>
      <c r="AM615" s="12">
        <v>2.0999999999999943</v>
      </c>
      <c r="AN615" s="26">
        <v>3.2766000000000002</v>
      </c>
      <c r="AO615" s="125">
        <f t="shared" si="198"/>
        <v>4.9045282453670565E-3</v>
      </c>
      <c r="AP615" s="126"/>
      <c r="AQ615" s="16">
        <v>-6</v>
      </c>
      <c r="AT615" s="28">
        <v>0</v>
      </c>
      <c r="AU615" s="28">
        <v>0</v>
      </c>
      <c r="AW615" s="44" t="e">
        <f t="shared" si="199"/>
        <v>#VALUE!</v>
      </c>
    </row>
    <row r="616" spans="1:49" s="28" customFormat="1" hidden="1" x14ac:dyDescent="0.2">
      <c r="A616" s="16">
        <f>ROW()</f>
        <v>616</v>
      </c>
      <c r="B616" s="16" t="s">
        <v>455</v>
      </c>
      <c r="C616" s="16">
        <v>0</v>
      </c>
      <c r="D616" s="122">
        <v>0.45292919124871406</v>
      </c>
      <c r="E616" s="123">
        <v>4.320315953250835E-3</v>
      </c>
      <c r="F616" s="122">
        <f t="shared" si="180"/>
        <v>0.45724950720196489</v>
      </c>
      <c r="G616" s="122"/>
      <c r="H616" s="101" t="s">
        <v>4</v>
      </c>
      <c r="I616" s="16">
        <v>1</v>
      </c>
      <c r="J616" s="16" t="s">
        <v>170</v>
      </c>
      <c r="K616" s="124">
        <v>42613</v>
      </c>
      <c r="L616" s="16" t="s">
        <v>56</v>
      </c>
      <c r="M616" s="16" t="s">
        <v>171</v>
      </c>
      <c r="N616" s="16" t="s">
        <v>62</v>
      </c>
      <c r="O616" s="16" t="s">
        <v>78</v>
      </c>
      <c r="P616" s="19" t="str">
        <f t="shared" si="181"/>
        <v>CB6 CONSUMO</v>
      </c>
      <c r="Q616" s="20">
        <f t="shared" si="182"/>
        <v>45.724950720196489</v>
      </c>
      <c r="R616" s="19">
        <v>122.6</v>
      </c>
      <c r="S616" s="19" t="e">
        <v>#N/A</v>
      </c>
      <c r="T616" s="19" t="e">
        <f t="shared" si="183"/>
        <v>#N/A</v>
      </c>
      <c r="U616" s="22" t="e">
        <f t="shared" si="184"/>
        <v>#N/A</v>
      </c>
      <c r="V616" s="22" t="str">
        <f t="shared" si="185"/>
        <v>NY</v>
      </c>
      <c r="W616" s="22" t="e">
        <f t="shared" si="186"/>
        <v>#VALUE!</v>
      </c>
      <c r="X616" s="19" t="str">
        <f t="shared" si="187"/>
        <v>CB6CONSUMOGS.7764</v>
      </c>
      <c r="Y616" s="19" t="str">
        <f t="shared" si="188"/>
        <v>GS.7764</v>
      </c>
      <c r="Z616" s="19" t="e">
        <v>#VALUE!</v>
      </c>
      <c r="AA616" s="19" t="e">
        <f t="shared" si="189"/>
        <v>#VALUE!</v>
      </c>
      <c r="AB616" s="22" t="e">
        <f t="shared" si="190"/>
        <v>#N/A</v>
      </c>
      <c r="AC616" s="23" t="e">
        <v>#VALUE!</v>
      </c>
      <c r="AD616" s="23" t="e">
        <f t="shared" si="191"/>
        <v>#VALUE!</v>
      </c>
      <c r="AE616" s="24" t="e">
        <f t="shared" si="192"/>
        <v>#N/A</v>
      </c>
      <c r="AF616" s="24" t="e">
        <v>#N/A</v>
      </c>
      <c r="AG616" s="24" t="e">
        <f t="shared" si="193"/>
        <v>#N/A</v>
      </c>
      <c r="AH616" s="24" t="e">
        <f t="shared" si="194"/>
        <v>#N/A</v>
      </c>
      <c r="AI616" s="25" t="e">
        <f t="shared" si="195"/>
        <v>#VALUE!</v>
      </c>
      <c r="AJ616" s="25" t="e">
        <f t="shared" si="196"/>
        <v>#VALUE!</v>
      </c>
      <c r="AK616" s="25" t="e">
        <f t="shared" si="197"/>
        <v>#VALUE!</v>
      </c>
      <c r="AL616" s="12">
        <v>0</v>
      </c>
      <c r="AM616" s="12">
        <v>1.8237500000000078</v>
      </c>
      <c r="AN616" s="26">
        <v>3.2766000000000002</v>
      </c>
      <c r="AO616" s="125">
        <f t="shared" si="198"/>
        <v>4.2593492321372529E-3</v>
      </c>
      <c r="AP616" s="126"/>
      <c r="AQ616" s="16">
        <v>0</v>
      </c>
      <c r="AT616" s="28">
        <v>0</v>
      </c>
      <c r="AU616" s="28">
        <v>0</v>
      </c>
      <c r="AW616" s="44" t="e">
        <f t="shared" si="199"/>
        <v>#VALUE!</v>
      </c>
    </row>
    <row r="617" spans="1:49" s="28" customFormat="1" hidden="1" x14ac:dyDescent="0.2">
      <c r="A617" s="16">
        <f>ROW()</f>
        <v>617</v>
      </c>
      <c r="B617" s="16" t="s">
        <v>242</v>
      </c>
      <c r="C617" s="16">
        <v>1</v>
      </c>
      <c r="D617" s="122">
        <v>0.44818194531656358</v>
      </c>
      <c r="E617" s="123">
        <v>1.6961459753406904E-2</v>
      </c>
      <c r="F617" s="122">
        <f t="shared" si="180"/>
        <v>0.46514340506997048</v>
      </c>
      <c r="G617" s="122"/>
      <c r="H617" s="101" t="s">
        <v>4</v>
      </c>
      <c r="I617" s="16">
        <v>1</v>
      </c>
      <c r="J617" s="16" t="s">
        <v>225</v>
      </c>
      <c r="K617" s="124">
        <v>42863</v>
      </c>
      <c r="L617" s="16" t="s">
        <v>56</v>
      </c>
      <c r="M617" s="16" t="s">
        <v>171</v>
      </c>
      <c r="N617" s="16" t="s">
        <v>62</v>
      </c>
      <c r="O617" s="16" t="s">
        <v>78</v>
      </c>
      <c r="P617" s="19" t="str">
        <f t="shared" si="181"/>
        <v>CB6 CONSUMO</v>
      </c>
      <c r="Q617" s="20">
        <f t="shared" si="182"/>
        <v>46.514340506997051</v>
      </c>
      <c r="R617" s="19">
        <v>122.6</v>
      </c>
      <c r="S617" s="19" t="e">
        <v>#N/A</v>
      </c>
      <c r="T617" s="19" t="e">
        <f t="shared" si="183"/>
        <v>#N/A</v>
      </c>
      <c r="U617" s="22" t="e">
        <f t="shared" si="184"/>
        <v>#N/A</v>
      </c>
      <c r="V617" s="22" t="str">
        <f t="shared" si="185"/>
        <v>NY</v>
      </c>
      <c r="W617" s="22" t="e">
        <f t="shared" si="186"/>
        <v>#VALUE!</v>
      </c>
      <c r="X617" s="19" t="str">
        <f t="shared" si="187"/>
        <v>CB6CONSUMOGS.7790</v>
      </c>
      <c r="Y617" s="19" t="str">
        <f t="shared" si="188"/>
        <v>GS.7790</v>
      </c>
      <c r="Z617" s="19" t="e">
        <v>#VALUE!</v>
      </c>
      <c r="AA617" s="19" t="e">
        <f t="shared" si="189"/>
        <v>#VALUE!</v>
      </c>
      <c r="AB617" s="22" t="e">
        <f t="shared" si="190"/>
        <v>#N/A</v>
      </c>
      <c r="AC617" s="23" t="e">
        <v>#VALUE!</v>
      </c>
      <c r="AD617" s="23" t="e">
        <f t="shared" si="191"/>
        <v>#VALUE!</v>
      </c>
      <c r="AE617" s="24" t="e">
        <f t="shared" si="192"/>
        <v>#N/A</v>
      </c>
      <c r="AF617" s="24" t="e">
        <v>#N/A</v>
      </c>
      <c r="AG617" s="24" t="e">
        <f t="shared" si="193"/>
        <v>#N/A</v>
      </c>
      <c r="AH617" s="24" t="e">
        <f t="shared" si="194"/>
        <v>#N/A</v>
      </c>
      <c r="AI617" s="25" t="e">
        <f t="shared" si="195"/>
        <v>#VALUE!</v>
      </c>
      <c r="AJ617" s="25" t="e">
        <f t="shared" si="196"/>
        <v>#VALUE!</v>
      </c>
      <c r="AK617" s="25" t="e">
        <f t="shared" si="197"/>
        <v>#VALUE!</v>
      </c>
      <c r="AL617" s="12">
        <v>0</v>
      </c>
      <c r="AM617" s="12">
        <v>7.1599999999999975</v>
      </c>
      <c r="AN617" s="26">
        <v>3.2766000000000002</v>
      </c>
      <c r="AO617" s="125">
        <f t="shared" si="198"/>
        <v>1.6722105827061049E-2</v>
      </c>
      <c r="AP617" s="126"/>
      <c r="AQ617" s="16">
        <v>-1</v>
      </c>
      <c r="AT617" s="28">
        <v>0</v>
      </c>
      <c r="AU617" s="28">
        <v>0</v>
      </c>
      <c r="AW617" s="44" t="e">
        <f t="shared" si="199"/>
        <v>#VALUE!</v>
      </c>
    </row>
    <row r="618" spans="1:49" s="28" customFormat="1" hidden="1" x14ac:dyDescent="0.2">
      <c r="A618" s="16">
        <f>ROW()</f>
        <v>618</v>
      </c>
      <c r="B618" s="16" t="s">
        <v>248</v>
      </c>
      <c r="C618" s="16">
        <v>0</v>
      </c>
      <c r="D618" s="122">
        <v>0.41699363539267181</v>
      </c>
      <c r="E618" s="123">
        <v>1.6635075363366173E-2</v>
      </c>
      <c r="F618" s="122">
        <f t="shared" si="180"/>
        <v>0.43362871075603798</v>
      </c>
      <c r="G618" s="122"/>
      <c r="H618" s="101" t="s">
        <v>4</v>
      </c>
      <c r="I618" s="16">
        <v>1</v>
      </c>
      <c r="J618" s="16" t="s">
        <v>225</v>
      </c>
      <c r="K618" s="124">
        <v>42885</v>
      </c>
      <c r="L618" s="16" t="s">
        <v>56</v>
      </c>
      <c r="M618" s="16" t="s">
        <v>171</v>
      </c>
      <c r="N618" s="16" t="s">
        <v>62</v>
      </c>
      <c r="O618" s="16" t="s">
        <v>78</v>
      </c>
      <c r="P618" s="19" t="str">
        <f t="shared" si="181"/>
        <v>CB6 CONSUMO</v>
      </c>
      <c r="Q618" s="20">
        <f t="shared" si="182"/>
        <v>43.362871075603799</v>
      </c>
      <c r="R618" s="19">
        <v>122.6</v>
      </c>
      <c r="S618" s="19" t="e">
        <v>#N/A</v>
      </c>
      <c r="T618" s="19" t="e">
        <f t="shared" si="183"/>
        <v>#N/A</v>
      </c>
      <c r="U618" s="22" t="e">
        <f t="shared" si="184"/>
        <v>#N/A</v>
      </c>
      <c r="V618" s="22" t="str">
        <f t="shared" si="185"/>
        <v>NY</v>
      </c>
      <c r="W618" s="22" t="e">
        <f t="shared" si="186"/>
        <v>#VALUE!</v>
      </c>
      <c r="X618" s="19" t="str">
        <f t="shared" si="187"/>
        <v>CB6CONSUMOGS.7885</v>
      </c>
      <c r="Y618" s="19" t="str">
        <f t="shared" si="188"/>
        <v>GS.7885</v>
      </c>
      <c r="Z618" s="19" t="e">
        <v>#VALUE!</v>
      </c>
      <c r="AA618" s="19" t="e">
        <f t="shared" si="189"/>
        <v>#VALUE!</v>
      </c>
      <c r="AB618" s="22" t="e">
        <f t="shared" si="190"/>
        <v>#N/A</v>
      </c>
      <c r="AC618" s="23" t="e">
        <v>#VALUE!</v>
      </c>
      <c r="AD618" s="23" t="e">
        <f t="shared" si="191"/>
        <v>#VALUE!</v>
      </c>
      <c r="AE618" s="24" t="e">
        <f t="shared" si="192"/>
        <v>#N/A</v>
      </c>
      <c r="AF618" s="24" t="e">
        <v>#N/A</v>
      </c>
      <c r="AG618" s="24" t="e">
        <f t="shared" si="193"/>
        <v>#N/A</v>
      </c>
      <c r="AH618" s="24" t="e">
        <f t="shared" si="194"/>
        <v>#N/A</v>
      </c>
      <c r="AI618" s="25" t="e">
        <f t="shared" si="195"/>
        <v>#VALUE!</v>
      </c>
      <c r="AJ618" s="25" t="e">
        <f t="shared" si="196"/>
        <v>#VALUE!</v>
      </c>
      <c r="AK618" s="25" t="e">
        <f t="shared" si="197"/>
        <v>#VALUE!</v>
      </c>
      <c r="AL618" s="12">
        <v>0</v>
      </c>
      <c r="AM618" s="12">
        <v>7.0222222222222213</v>
      </c>
      <c r="AN618" s="26">
        <v>3.2766000000000002</v>
      </c>
      <c r="AO618" s="125">
        <f t="shared" si="198"/>
        <v>1.6400327254349135E-2</v>
      </c>
      <c r="AP618" s="126"/>
      <c r="AQ618" s="16">
        <v>0</v>
      </c>
      <c r="AT618" s="28">
        <v>0</v>
      </c>
      <c r="AU618" s="28">
        <v>0</v>
      </c>
      <c r="AW618" s="44" t="e">
        <f t="shared" si="199"/>
        <v>#VALUE!</v>
      </c>
    </row>
    <row r="619" spans="1:49" s="28" customFormat="1" hidden="1" x14ac:dyDescent="0.2">
      <c r="A619" s="16">
        <f>ROW()</f>
        <v>619</v>
      </c>
      <c r="B619" s="16" t="s">
        <v>362</v>
      </c>
      <c r="C619" s="16">
        <v>0</v>
      </c>
      <c r="D619" s="122">
        <v>0.43633968371299897</v>
      </c>
      <c r="E619" s="123">
        <v>1.4538394074348775E-2</v>
      </c>
      <c r="F619" s="122">
        <f t="shared" si="180"/>
        <v>0.45087807778734773</v>
      </c>
      <c r="G619" s="122"/>
      <c r="H619" s="101" t="s">
        <v>4</v>
      </c>
      <c r="I619" s="16">
        <v>1</v>
      </c>
      <c r="J619" s="16" t="s">
        <v>225</v>
      </c>
      <c r="K619" s="124">
        <v>42880</v>
      </c>
      <c r="L619" s="16" t="s">
        <v>56</v>
      </c>
      <c r="M619" s="16" t="s">
        <v>171</v>
      </c>
      <c r="N619" s="16" t="s">
        <v>62</v>
      </c>
      <c r="O619" s="16" t="s">
        <v>78</v>
      </c>
      <c r="P619" s="19" t="str">
        <f t="shared" si="181"/>
        <v>CB6 CONSUMO</v>
      </c>
      <c r="Q619" s="20">
        <f t="shared" si="182"/>
        <v>45.087807778734771</v>
      </c>
      <c r="R619" s="19">
        <v>122.6</v>
      </c>
      <c r="S619" s="19" t="e">
        <v>#N/A</v>
      </c>
      <c r="T619" s="19" t="e">
        <f t="shared" si="183"/>
        <v>#N/A</v>
      </c>
      <c r="U619" s="22" t="e">
        <f t="shared" si="184"/>
        <v>#N/A</v>
      </c>
      <c r="V619" s="22" t="str">
        <f t="shared" si="185"/>
        <v>NY</v>
      </c>
      <c r="W619" s="22" t="e">
        <f t="shared" si="186"/>
        <v>#VALUE!</v>
      </c>
      <c r="X619" s="19" t="str">
        <f t="shared" si="187"/>
        <v>CB6CONSUMOGS.7902</v>
      </c>
      <c r="Y619" s="19" t="str">
        <f t="shared" si="188"/>
        <v>GS.7902</v>
      </c>
      <c r="Z619" s="19" t="e">
        <v>#VALUE!</v>
      </c>
      <c r="AA619" s="19" t="e">
        <f t="shared" si="189"/>
        <v>#VALUE!</v>
      </c>
      <c r="AB619" s="22" t="e">
        <f t="shared" si="190"/>
        <v>#N/A</v>
      </c>
      <c r="AC619" s="23" t="e">
        <v>#VALUE!</v>
      </c>
      <c r="AD619" s="23" t="e">
        <f t="shared" si="191"/>
        <v>#VALUE!</v>
      </c>
      <c r="AE619" s="24" t="e">
        <f t="shared" si="192"/>
        <v>#N/A</v>
      </c>
      <c r="AF619" s="24" t="e">
        <v>#N/A</v>
      </c>
      <c r="AG619" s="24" t="e">
        <f t="shared" si="193"/>
        <v>#N/A</v>
      </c>
      <c r="AH619" s="24" t="e">
        <f t="shared" si="194"/>
        <v>#N/A</v>
      </c>
      <c r="AI619" s="25" t="e">
        <f t="shared" si="195"/>
        <v>#VALUE!</v>
      </c>
      <c r="AJ619" s="25" t="e">
        <f t="shared" si="196"/>
        <v>#VALUE!</v>
      </c>
      <c r="AK619" s="25" t="e">
        <f t="shared" si="197"/>
        <v>#VALUE!</v>
      </c>
      <c r="AL619" s="12">
        <v>0</v>
      </c>
      <c r="AM619" s="12">
        <v>6.1371428571428552</v>
      </c>
      <c r="AN619" s="26">
        <v>3.2766000000000002</v>
      </c>
      <c r="AO619" s="125">
        <f t="shared" si="198"/>
        <v>1.4333233566052329E-2</v>
      </c>
      <c r="AP619" s="126"/>
      <c r="AQ619" s="16">
        <v>0</v>
      </c>
      <c r="AT619" s="28">
        <v>0</v>
      </c>
      <c r="AU619" s="28">
        <v>0</v>
      </c>
      <c r="AW619" s="44" t="e">
        <f t="shared" si="199"/>
        <v>#VALUE!</v>
      </c>
    </row>
    <row r="620" spans="1:49" s="28" customFormat="1" hidden="1" x14ac:dyDescent="0.2">
      <c r="A620" s="16">
        <f>ROW()</f>
        <v>620</v>
      </c>
      <c r="B620" s="16" t="s">
        <v>297</v>
      </c>
      <c r="C620" s="16">
        <v>758</v>
      </c>
      <c r="D620" s="122">
        <v>0.44723458596907917</v>
      </c>
      <c r="E620" s="123">
        <v>7.7240692912532482E-3</v>
      </c>
      <c r="F620" s="122">
        <f t="shared" si="180"/>
        <v>0.45495865526033241</v>
      </c>
      <c r="G620" s="122"/>
      <c r="H620" s="101" t="s">
        <v>4</v>
      </c>
      <c r="I620" s="16">
        <v>1</v>
      </c>
      <c r="J620" s="16" t="s">
        <v>192</v>
      </c>
      <c r="K620" s="124">
        <v>42850</v>
      </c>
      <c r="L620" s="16" t="s">
        <v>56</v>
      </c>
      <c r="M620" s="16" t="s">
        <v>171</v>
      </c>
      <c r="N620" s="16" t="s">
        <v>62</v>
      </c>
      <c r="O620" s="16" t="s">
        <v>78</v>
      </c>
      <c r="P620" s="19" t="str">
        <f t="shared" si="181"/>
        <v>CB6 CONSUMO</v>
      </c>
      <c r="Q620" s="20">
        <f t="shared" si="182"/>
        <v>45.495865526033242</v>
      </c>
      <c r="R620" s="19">
        <v>122.6</v>
      </c>
      <c r="S620" s="19" t="e">
        <v>#N/A</v>
      </c>
      <c r="T620" s="19" t="e">
        <f t="shared" si="183"/>
        <v>#N/A</v>
      </c>
      <c r="U620" s="22" t="e">
        <f t="shared" si="184"/>
        <v>#N/A</v>
      </c>
      <c r="V620" s="22" t="str">
        <f t="shared" si="185"/>
        <v>NY</v>
      </c>
      <c r="W620" s="22" t="e">
        <f t="shared" si="186"/>
        <v>#VALUE!</v>
      </c>
      <c r="X620" s="19" t="str">
        <f t="shared" si="187"/>
        <v>CB6CONSUMOGS.8279</v>
      </c>
      <c r="Y620" s="19" t="str">
        <f t="shared" si="188"/>
        <v>GS.8279</v>
      </c>
      <c r="Z620" s="19" t="e">
        <v>#VALUE!</v>
      </c>
      <c r="AA620" s="19" t="e">
        <f t="shared" si="189"/>
        <v>#VALUE!</v>
      </c>
      <c r="AB620" s="22" t="e">
        <f t="shared" si="190"/>
        <v>#N/A</v>
      </c>
      <c r="AC620" s="23" t="e">
        <v>#VALUE!</v>
      </c>
      <c r="AD620" s="23" t="e">
        <f t="shared" si="191"/>
        <v>#VALUE!</v>
      </c>
      <c r="AE620" s="24" t="e">
        <f t="shared" si="192"/>
        <v>#N/A</v>
      </c>
      <c r="AF620" s="24" t="e">
        <v>#N/A</v>
      </c>
      <c r="AG620" s="24" t="e">
        <f t="shared" si="193"/>
        <v>#N/A</v>
      </c>
      <c r="AH620" s="24" t="e">
        <f t="shared" si="194"/>
        <v>#N/A</v>
      </c>
      <c r="AI620" s="25" t="e">
        <f t="shared" si="195"/>
        <v>#VALUE!</v>
      </c>
      <c r="AJ620" s="25" t="e">
        <f t="shared" si="196"/>
        <v>#VALUE!</v>
      </c>
      <c r="AK620" s="25" t="e">
        <f t="shared" si="197"/>
        <v>#VALUE!</v>
      </c>
      <c r="AL620" s="12">
        <v>0</v>
      </c>
      <c r="AM620" s="12">
        <v>3.2605882352941182</v>
      </c>
      <c r="AN620" s="26">
        <v>3.2766000000000002</v>
      </c>
      <c r="AO620" s="125">
        <f t="shared" si="198"/>
        <v>7.6150700459578936E-3</v>
      </c>
      <c r="AP620" s="126"/>
      <c r="AQ620" s="16">
        <v>0</v>
      </c>
      <c r="AT620" s="28">
        <v>0</v>
      </c>
      <c r="AU620" s="28">
        <v>0</v>
      </c>
      <c r="AW620" s="44" t="e">
        <f t="shared" si="199"/>
        <v>#VALUE!</v>
      </c>
    </row>
    <row r="621" spans="1:49" s="28" customFormat="1" hidden="1" x14ac:dyDescent="0.2">
      <c r="A621" s="16">
        <f>ROW()</f>
        <v>621</v>
      </c>
      <c r="B621" s="16" t="s">
        <v>280</v>
      </c>
      <c r="C621" s="16">
        <v>252</v>
      </c>
      <c r="D621" s="122">
        <v>0.43378717000660832</v>
      </c>
      <c r="E621" s="123">
        <v>1.4707602571489712E-2</v>
      </c>
      <c r="F621" s="122">
        <f t="shared" si="180"/>
        <v>0.44849477257809806</v>
      </c>
      <c r="G621" s="122"/>
      <c r="H621" s="101" t="s">
        <v>4</v>
      </c>
      <c r="I621" s="16">
        <v>1</v>
      </c>
      <c r="J621" s="16" t="s">
        <v>192</v>
      </c>
      <c r="K621" s="124">
        <v>42872</v>
      </c>
      <c r="L621" s="16" t="s">
        <v>56</v>
      </c>
      <c r="M621" s="16" t="s">
        <v>171</v>
      </c>
      <c r="N621" s="16" t="s">
        <v>62</v>
      </c>
      <c r="O621" s="16" t="s">
        <v>78</v>
      </c>
      <c r="P621" s="19" t="str">
        <f t="shared" si="181"/>
        <v>CB6 CONSUMO</v>
      </c>
      <c r="Q621" s="20">
        <f t="shared" si="182"/>
        <v>44.849477257809802</v>
      </c>
      <c r="R621" s="19">
        <v>122.6</v>
      </c>
      <c r="S621" s="19" t="e">
        <v>#N/A</v>
      </c>
      <c r="T621" s="19" t="e">
        <f t="shared" si="183"/>
        <v>#N/A</v>
      </c>
      <c r="U621" s="22" t="e">
        <f t="shared" si="184"/>
        <v>#N/A</v>
      </c>
      <c r="V621" s="22" t="str">
        <f t="shared" si="185"/>
        <v>NY</v>
      </c>
      <c r="W621" s="22" t="e">
        <f t="shared" si="186"/>
        <v>#VALUE!</v>
      </c>
      <c r="X621" s="19" t="str">
        <f t="shared" si="187"/>
        <v>CB6CONSUMOGS.8325</v>
      </c>
      <c r="Y621" s="19" t="str">
        <f t="shared" si="188"/>
        <v>GS.8325</v>
      </c>
      <c r="Z621" s="19" t="e">
        <v>#VALUE!</v>
      </c>
      <c r="AA621" s="19" t="e">
        <f t="shared" si="189"/>
        <v>#VALUE!</v>
      </c>
      <c r="AB621" s="22" t="e">
        <f t="shared" si="190"/>
        <v>#N/A</v>
      </c>
      <c r="AC621" s="23" t="e">
        <v>#VALUE!</v>
      </c>
      <c r="AD621" s="23" t="e">
        <f t="shared" si="191"/>
        <v>#VALUE!</v>
      </c>
      <c r="AE621" s="24" t="e">
        <f t="shared" si="192"/>
        <v>#N/A</v>
      </c>
      <c r="AF621" s="24" t="e">
        <v>#N/A</v>
      </c>
      <c r="AG621" s="24" t="e">
        <f t="shared" si="193"/>
        <v>#N/A</v>
      </c>
      <c r="AH621" s="24" t="e">
        <f t="shared" si="194"/>
        <v>#N/A</v>
      </c>
      <c r="AI621" s="25" t="e">
        <f t="shared" si="195"/>
        <v>#VALUE!</v>
      </c>
      <c r="AJ621" s="25" t="e">
        <f t="shared" si="196"/>
        <v>#VALUE!</v>
      </c>
      <c r="AK621" s="25" t="e">
        <f t="shared" si="197"/>
        <v>#VALUE!</v>
      </c>
      <c r="AL621" s="12">
        <v>0</v>
      </c>
      <c r="AM621" s="12">
        <v>6.2085714285714291</v>
      </c>
      <c r="AN621" s="26">
        <v>3.2766000000000002</v>
      </c>
      <c r="AO621" s="125">
        <f t="shared" si="198"/>
        <v>1.4500054254670264E-2</v>
      </c>
      <c r="AP621" s="126"/>
      <c r="AQ621" s="16">
        <v>0</v>
      </c>
      <c r="AT621" s="28">
        <v>0</v>
      </c>
      <c r="AU621" s="28">
        <v>0</v>
      </c>
      <c r="AW621" s="44" t="e">
        <f t="shared" si="199"/>
        <v>#VALUE!</v>
      </c>
    </row>
    <row r="622" spans="1:49" s="28" customFormat="1" hidden="1" x14ac:dyDescent="0.2">
      <c r="A622" s="16">
        <f>ROW()</f>
        <v>622</v>
      </c>
      <c r="B622" s="16" t="s">
        <v>223</v>
      </c>
      <c r="C622" s="16">
        <v>324</v>
      </c>
      <c r="D622" s="122">
        <v>0.44074600092827598</v>
      </c>
      <c r="E622" s="123">
        <v>4.6921401303381483E-4</v>
      </c>
      <c r="F622" s="122">
        <f t="shared" si="180"/>
        <v>0.44121521494130977</v>
      </c>
      <c r="G622" s="122"/>
      <c r="H622" s="101" t="s">
        <v>4</v>
      </c>
      <c r="I622" s="16">
        <v>1</v>
      </c>
      <c r="J622" s="16" t="s">
        <v>192</v>
      </c>
      <c r="K622" s="124">
        <v>42893</v>
      </c>
      <c r="L622" s="16" t="s">
        <v>56</v>
      </c>
      <c r="M622" s="16" t="s">
        <v>171</v>
      </c>
      <c r="N622" s="16" t="s">
        <v>62</v>
      </c>
      <c r="O622" s="16" t="s">
        <v>78</v>
      </c>
      <c r="P622" s="19" t="str">
        <f t="shared" si="181"/>
        <v>CB6 CONSUMO</v>
      </c>
      <c r="Q622" s="20">
        <f t="shared" si="182"/>
        <v>44.121521494130974</v>
      </c>
      <c r="R622" s="19">
        <v>122.6</v>
      </c>
      <c r="S622" s="19" t="e">
        <v>#N/A</v>
      </c>
      <c r="T622" s="19" t="e">
        <f t="shared" si="183"/>
        <v>#N/A</v>
      </c>
      <c r="U622" s="22" t="e">
        <f t="shared" si="184"/>
        <v>#N/A</v>
      </c>
      <c r="V622" s="22" t="str">
        <f t="shared" si="185"/>
        <v>NY</v>
      </c>
      <c r="W622" s="22" t="e">
        <f t="shared" si="186"/>
        <v>#VALUE!</v>
      </c>
      <c r="X622" s="19" t="str">
        <f t="shared" si="187"/>
        <v>CB6CONSUMOGS.8349</v>
      </c>
      <c r="Y622" s="19" t="str">
        <f t="shared" si="188"/>
        <v>GS.8349</v>
      </c>
      <c r="Z622" s="19" t="e">
        <v>#VALUE!</v>
      </c>
      <c r="AA622" s="19" t="e">
        <f t="shared" si="189"/>
        <v>#VALUE!</v>
      </c>
      <c r="AB622" s="22" t="e">
        <f t="shared" si="190"/>
        <v>#N/A</v>
      </c>
      <c r="AC622" s="23" t="e">
        <v>#VALUE!</v>
      </c>
      <c r="AD622" s="23" t="e">
        <f t="shared" si="191"/>
        <v>#VALUE!</v>
      </c>
      <c r="AE622" s="24" t="e">
        <f t="shared" si="192"/>
        <v>#N/A</v>
      </c>
      <c r="AF622" s="24" t="e">
        <v>#N/A</v>
      </c>
      <c r="AG622" s="24" t="e">
        <f t="shared" si="193"/>
        <v>#N/A</v>
      </c>
      <c r="AH622" s="24" t="e">
        <f t="shared" si="194"/>
        <v>#N/A</v>
      </c>
      <c r="AI622" s="25" t="e">
        <f t="shared" si="195"/>
        <v>#VALUE!</v>
      </c>
      <c r="AJ622" s="25" t="e">
        <f t="shared" si="196"/>
        <v>#VALUE!</v>
      </c>
      <c r="AK622" s="25" t="e">
        <f t="shared" si="197"/>
        <v>#VALUE!</v>
      </c>
      <c r="AL622" s="12">
        <v>0</v>
      </c>
      <c r="AM622" s="12">
        <v>0.1980709433129601</v>
      </c>
      <c r="AN622" s="26">
        <v>3.2766000000000002</v>
      </c>
      <c r="AO622" s="125">
        <f t="shared" si="198"/>
        <v>4.6259263622138694E-4</v>
      </c>
      <c r="AP622" s="126"/>
      <c r="AQ622" s="16">
        <v>0</v>
      </c>
      <c r="AT622" s="28">
        <v>0</v>
      </c>
      <c r="AU622" s="28">
        <v>0</v>
      </c>
      <c r="AW622" s="44" t="e">
        <f t="shared" si="199"/>
        <v>#VALUE!</v>
      </c>
    </row>
    <row r="623" spans="1:49" s="28" customFormat="1" hidden="1" x14ac:dyDescent="0.2">
      <c r="A623" s="16">
        <f>ROW()</f>
        <v>623</v>
      </c>
      <c r="B623" s="16" t="s">
        <v>198</v>
      </c>
      <c r="C623" s="16">
        <v>40</v>
      </c>
      <c r="D623" s="122">
        <v>0.44297521740174511</v>
      </c>
      <c r="E623" s="123">
        <v>1.6961459753406904E-2</v>
      </c>
      <c r="F623" s="122">
        <f t="shared" si="180"/>
        <v>0.45993667715515202</v>
      </c>
      <c r="G623" s="122"/>
      <c r="H623" s="101" t="s">
        <v>4</v>
      </c>
      <c r="I623" s="16">
        <v>1</v>
      </c>
      <c r="J623" s="16" t="s">
        <v>192</v>
      </c>
      <c r="K623" s="124">
        <v>42850</v>
      </c>
      <c r="L623" s="16" t="s">
        <v>56</v>
      </c>
      <c r="M623" s="16" t="s">
        <v>171</v>
      </c>
      <c r="N623" s="16" t="s">
        <v>62</v>
      </c>
      <c r="O623" s="16" t="s">
        <v>78</v>
      </c>
      <c r="P623" s="19" t="str">
        <f t="shared" si="181"/>
        <v>CB6 CONSUMO</v>
      </c>
      <c r="Q623" s="20">
        <f t="shared" si="182"/>
        <v>45.993667715515201</v>
      </c>
      <c r="R623" s="19">
        <v>122.6</v>
      </c>
      <c r="S623" s="19" t="e">
        <v>#N/A</v>
      </c>
      <c r="T623" s="19" t="e">
        <f t="shared" si="183"/>
        <v>#N/A</v>
      </c>
      <c r="U623" s="22" t="e">
        <f t="shared" si="184"/>
        <v>#N/A</v>
      </c>
      <c r="V623" s="22" t="str">
        <f t="shared" si="185"/>
        <v>NY</v>
      </c>
      <c r="W623" s="22" t="e">
        <f t="shared" si="186"/>
        <v>#VALUE!</v>
      </c>
      <c r="X623" s="19" t="str">
        <f t="shared" si="187"/>
        <v>CB6CONSUMOGS.8356</v>
      </c>
      <c r="Y623" s="19" t="str">
        <f t="shared" si="188"/>
        <v>GS.8356</v>
      </c>
      <c r="Z623" s="19" t="e">
        <v>#VALUE!</v>
      </c>
      <c r="AA623" s="19" t="e">
        <f t="shared" si="189"/>
        <v>#VALUE!</v>
      </c>
      <c r="AB623" s="22" t="e">
        <f t="shared" si="190"/>
        <v>#N/A</v>
      </c>
      <c r="AC623" s="23" t="e">
        <v>#VALUE!</v>
      </c>
      <c r="AD623" s="23" t="e">
        <f t="shared" si="191"/>
        <v>#VALUE!</v>
      </c>
      <c r="AE623" s="24" t="e">
        <f t="shared" si="192"/>
        <v>#N/A</v>
      </c>
      <c r="AF623" s="24" t="e">
        <v>#N/A</v>
      </c>
      <c r="AG623" s="24" t="e">
        <f t="shared" si="193"/>
        <v>#N/A</v>
      </c>
      <c r="AH623" s="24" t="e">
        <f t="shared" si="194"/>
        <v>#N/A</v>
      </c>
      <c r="AI623" s="25" t="e">
        <f t="shared" si="195"/>
        <v>#VALUE!</v>
      </c>
      <c r="AJ623" s="25" t="e">
        <f t="shared" si="196"/>
        <v>#VALUE!</v>
      </c>
      <c r="AK623" s="25" t="e">
        <f t="shared" si="197"/>
        <v>#VALUE!</v>
      </c>
      <c r="AL623" s="12">
        <v>0</v>
      </c>
      <c r="AM623" s="12">
        <v>7.1599999999999975</v>
      </c>
      <c r="AN623" s="26">
        <v>3.2766000000000002</v>
      </c>
      <c r="AO623" s="125">
        <f t="shared" si="198"/>
        <v>1.6722105827061049E-2</v>
      </c>
      <c r="AP623" s="126"/>
      <c r="AQ623" s="16">
        <v>0</v>
      </c>
      <c r="AT623" s="28">
        <v>0</v>
      </c>
      <c r="AU623" s="28">
        <v>0</v>
      </c>
      <c r="AW623" s="44" t="e">
        <f t="shared" si="199"/>
        <v>#VALUE!</v>
      </c>
    </row>
    <row r="624" spans="1:49" s="28" customFormat="1" hidden="1" x14ac:dyDescent="0.2">
      <c r="A624" s="16">
        <f>ROW()</f>
        <v>624</v>
      </c>
      <c r="B624" s="16" t="s">
        <v>412</v>
      </c>
      <c r="C624" s="16">
        <v>35</v>
      </c>
      <c r="D624" s="122">
        <v>0.58224781808146209</v>
      </c>
      <c r="E624" s="123">
        <v>3.9353375727744637E-4</v>
      </c>
      <c r="F624" s="122">
        <f t="shared" si="180"/>
        <v>0.58264135183873955</v>
      </c>
      <c r="G624" s="122"/>
      <c r="H624" s="101" t="s">
        <v>4</v>
      </c>
      <c r="I624" s="16">
        <v>1</v>
      </c>
      <c r="J624" s="16" t="s">
        <v>188</v>
      </c>
      <c r="K624" s="124">
        <v>42887</v>
      </c>
      <c r="L624" s="16" t="s">
        <v>69</v>
      </c>
      <c r="M624" s="16" t="s">
        <v>61</v>
      </c>
      <c r="N624" s="16" t="s">
        <v>62</v>
      </c>
      <c r="O624" s="16" t="s">
        <v>78</v>
      </c>
      <c r="P624" s="19" t="str">
        <f t="shared" si="181"/>
        <v>CB6 CONSUMO</v>
      </c>
      <c r="Q624" s="20">
        <f t="shared" si="182"/>
        <v>58.264135183873954</v>
      </c>
      <c r="R624" s="19">
        <v>122.6</v>
      </c>
      <c r="S624" s="19">
        <v>-48</v>
      </c>
      <c r="T624" s="19">
        <f t="shared" si="183"/>
        <v>74.599999999999994</v>
      </c>
      <c r="U624" s="22" t="e">
        <f t="shared" si="184"/>
        <v>#VALUE!</v>
      </c>
      <c r="V624" s="22" t="str">
        <f t="shared" si="185"/>
        <v>NY</v>
      </c>
      <c r="W624" s="22" t="e">
        <f t="shared" si="186"/>
        <v>#VALUE!</v>
      </c>
      <c r="X624" s="19" t="str">
        <f t="shared" si="187"/>
        <v>CB6CONSUMOGS.8501</v>
      </c>
      <c r="Y624" s="19" t="str">
        <f t="shared" si="188"/>
        <v>GS.8501</v>
      </c>
      <c r="Z624" s="19" t="e">
        <v>#VALUE!</v>
      </c>
      <c r="AA624" s="19" t="e">
        <f t="shared" si="189"/>
        <v>#VALUE!</v>
      </c>
      <c r="AB624" s="22" t="e">
        <f t="shared" si="190"/>
        <v>#VALUE!</v>
      </c>
      <c r="AC624" s="23" t="e">
        <v>#VALUE!</v>
      </c>
      <c r="AD624" s="23" t="e">
        <f t="shared" si="191"/>
        <v>#VALUE!</v>
      </c>
      <c r="AE624" s="24" t="e">
        <f t="shared" si="192"/>
        <v>#VALUE!</v>
      </c>
      <c r="AF624" s="24">
        <v>76.349999999999994</v>
      </c>
      <c r="AG624" s="24" t="e">
        <f t="shared" si="193"/>
        <v>#VALUE!</v>
      </c>
      <c r="AH624" s="24" t="e">
        <f t="shared" si="194"/>
        <v>#VALUE!</v>
      </c>
      <c r="AI624" s="25" t="e">
        <f t="shared" si="195"/>
        <v>#VALUE!</v>
      </c>
      <c r="AJ624" s="25" t="e">
        <f t="shared" si="196"/>
        <v>#VALUE!</v>
      </c>
      <c r="AK624" s="25" t="e">
        <f t="shared" si="197"/>
        <v>#VALUE!</v>
      </c>
      <c r="AL624" s="12">
        <v>0</v>
      </c>
      <c r="AM624" s="12">
        <v>0.16612377372416592</v>
      </c>
      <c r="AN624" s="26">
        <v>3.2766000000000002</v>
      </c>
      <c r="AO624" s="125">
        <f t="shared" si="198"/>
        <v>3.879803525986379E-4</v>
      </c>
      <c r="AP624" s="126"/>
      <c r="AQ624" s="16">
        <v>-35</v>
      </c>
      <c r="AT624" s="28">
        <v>0</v>
      </c>
      <c r="AU624" s="28">
        <v>0</v>
      </c>
      <c r="AW624" s="44" t="e">
        <f t="shared" si="199"/>
        <v>#VALUE!</v>
      </c>
    </row>
    <row r="625" spans="1:49" s="28" customFormat="1" hidden="1" x14ac:dyDescent="0.2">
      <c r="A625" s="16">
        <f>ROW()</f>
        <v>625</v>
      </c>
      <c r="B625" s="16" t="s">
        <v>498</v>
      </c>
      <c r="C625" s="16">
        <v>320</v>
      </c>
      <c r="D625" s="122">
        <v>1.4026243709651731</v>
      </c>
      <c r="E625" s="123">
        <v>5.0956319728313382E-2</v>
      </c>
      <c r="F625" s="122">
        <f t="shared" si="180"/>
        <v>1.4535806906934865</v>
      </c>
      <c r="G625" s="122"/>
      <c r="H625" s="101" t="s">
        <v>4</v>
      </c>
      <c r="I625" s="16">
        <v>1</v>
      </c>
      <c r="J625" s="16" t="s">
        <v>170</v>
      </c>
      <c r="K625" s="124">
        <v>42912</v>
      </c>
      <c r="L625" s="16" t="s">
        <v>56</v>
      </c>
      <c r="M625" s="16" t="s">
        <v>171</v>
      </c>
      <c r="N625" s="16" t="s">
        <v>75</v>
      </c>
      <c r="O625" s="16" t="s">
        <v>58</v>
      </c>
      <c r="P625" s="19" t="str">
        <f t="shared" si="181"/>
        <v>CB2 17/18</v>
      </c>
      <c r="Q625" s="20">
        <f t="shared" si="182"/>
        <v>145.35806906934866</v>
      </c>
      <c r="R625" s="19">
        <v>122.6</v>
      </c>
      <c r="S625" s="19" t="e">
        <v>#N/A</v>
      </c>
      <c r="T625" s="19" t="e">
        <f t="shared" si="183"/>
        <v>#N/A</v>
      </c>
      <c r="U625" s="22" t="e">
        <f t="shared" si="184"/>
        <v>#N/A</v>
      </c>
      <c r="V625" s="22" t="str">
        <f t="shared" si="185"/>
        <v>NY</v>
      </c>
      <c r="W625" s="22" t="e">
        <f t="shared" si="186"/>
        <v>#VALUE!</v>
      </c>
      <c r="X625" s="19" t="str">
        <f t="shared" si="187"/>
        <v>CB217/18GS.8564</v>
      </c>
      <c r="Y625" s="19" t="str">
        <f t="shared" si="188"/>
        <v>GS.8564</v>
      </c>
      <c r="Z625" s="19" t="e">
        <v>#VALUE!</v>
      </c>
      <c r="AA625" s="19" t="e">
        <f t="shared" si="189"/>
        <v>#VALUE!</v>
      </c>
      <c r="AB625" s="22" t="e">
        <f t="shared" si="190"/>
        <v>#N/A</v>
      </c>
      <c r="AC625" s="23" t="e">
        <v>#VALUE!</v>
      </c>
      <c r="AD625" s="23" t="e">
        <f t="shared" si="191"/>
        <v>#VALUE!</v>
      </c>
      <c r="AE625" s="24" t="e">
        <f t="shared" si="192"/>
        <v>#N/A</v>
      </c>
      <c r="AF625" s="24" t="e">
        <v>#N/A</v>
      </c>
      <c r="AG625" s="24" t="e">
        <f t="shared" si="193"/>
        <v>#N/A</v>
      </c>
      <c r="AH625" s="24" t="e">
        <f t="shared" si="194"/>
        <v>#N/A</v>
      </c>
      <c r="AI625" s="25" t="e">
        <f t="shared" si="195"/>
        <v>#VALUE!</v>
      </c>
      <c r="AJ625" s="25" t="e">
        <f t="shared" si="196"/>
        <v>#VALUE!</v>
      </c>
      <c r="AK625" s="25" t="e">
        <f t="shared" si="197"/>
        <v>#VALUE!</v>
      </c>
      <c r="AL625" s="12">
        <v>21.510368480014808</v>
      </c>
      <c r="AM625" s="12">
        <v>0</v>
      </c>
      <c r="AN625" s="26">
        <v>3.2766000000000002</v>
      </c>
      <c r="AO625" s="125">
        <f t="shared" si="198"/>
        <v>5.023724275166009E-2</v>
      </c>
      <c r="AP625" s="126"/>
      <c r="AQ625" s="16">
        <v>0</v>
      </c>
      <c r="AT625" s="28">
        <v>0</v>
      </c>
      <c r="AU625" s="28">
        <v>0</v>
      </c>
      <c r="AW625" s="44" t="e">
        <f t="shared" si="199"/>
        <v>#VALUE!</v>
      </c>
    </row>
    <row r="626" spans="1:49" s="28" customFormat="1" hidden="1" x14ac:dyDescent="0.2">
      <c r="A626" s="16">
        <f>ROW()</f>
        <v>626</v>
      </c>
      <c r="B626" s="16" t="s">
        <v>499</v>
      </c>
      <c r="C626" s="16">
        <v>960</v>
      </c>
      <c r="D626" s="122">
        <v>1.243125551773882</v>
      </c>
      <c r="E626" s="123">
        <v>4.7719311427395418E-2</v>
      </c>
      <c r="F626" s="122">
        <f t="shared" si="180"/>
        <v>1.2908448632012774</v>
      </c>
      <c r="G626" s="122"/>
      <c r="H626" s="101" t="s">
        <v>4</v>
      </c>
      <c r="I626" s="16">
        <v>1</v>
      </c>
      <c r="J626" s="16" t="s">
        <v>170</v>
      </c>
      <c r="K626" s="124">
        <v>42912</v>
      </c>
      <c r="L626" s="16" t="s">
        <v>56</v>
      </c>
      <c r="M626" s="16" t="s">
        <v>171</v>
      </c>
      <c r="N626" s="16" t="s">
        <v>73</v>
      </c>
      <c r="O626" s="16" t="s">
        <v>59</v>
      </c>
      <c r="P626" s="129" t="str">
        <f t="shared" si="181"/>
        <v>CB1 14/16</v>
      </c>
      <c r="Q626" s="20">
        <f t="shared" si="182"/>
        <v>129.08448632012775</v>
      </c>
      <c r="R626" s="19">
        <v>122.6</v>
      </c>
      <c r="S626" s="19" t="e">
        <v>#N/A</v>
      </c>
      <c r="T626" s="19" t="e">
        <f t="shared" si="183"/>
        <v>#N/A</v>
      </c>
      <c r="U626" s="22" t="e">
        <f t="shared" si="184"/>
        <v>#N/A</v>
      </c>
      <c r="V626" s="22" t="str">
        <f t="shared" si="185"/>
        <v>NY</v>
      </c>
      <c r="W626" s="22" t="e">
        <f t="shared" si="186"/>
        <v>#VALUE!</v>
      </c>
      <c r="X626" s="19" t="str">
        <f t="shared" si="187"/>
        <v>CB114/16GS.8569</v>
      </c>
      <c r="Y626" s="19" t="str">
        <f t="shared" si="188"/>
        <v>GS.8569</v>
      </c>
      <c r="Z626" s="19" t="e">
        <v>#VALUE!</v>
      </c>
      <c r="AA626" s="19" t="e">
        <f t="shared" si="189"/>
        <v>#VALUE!</v>
      </c>
      <c r="AB626" s="22" t="e">
        <f t="shared" si="190"/>
        <v>#N/A</v>
      </c>
      <c r="AC626" s="23" t="e">
        <v>#VALUE!</v>
      </c>
      <c r="AD626" s="23" t="e">
        <f t="shared" si="191"/>
        <v>#VALUE!</v>
      </c>
      <c r="AE626" s="24" t="e">
        <f t="shared" si="192"/>
        <v>#N/A</v>
      </c>
      <c r="AF626" s="24" t="e">
        <v>#N/A</v>
      </c>
      <c r="AG626" s="24" t="e">
        <f t="shared" si="193"/>
        <v>#N/A</v>
      </c>
      <c r="AH626" s="24" t="e">
        <f t="shared" si="194"/>
        <v>#N/A</v>
      </c>
      <c r="AI626" s="25" t="e">
        <f t="shared" si="195"/>
        <v>#VALUE!</v>
      </c>
      <c r="AJ626" s="25" t="e">
        <f t="shared" si="196"/>
        <v>#VALUE!</v>
      </c>
      <c r="AK626" s="25" t="e">
        <f t="shared" si="197"/>
        <v>#VALUE!</v>
      </c>
      <c r="AL626" s="12">
        <v>20.143918907187377</v>
      </c>
      <c r="AM626" s="12">
        <v>0</v>
      </c>
      <c r="AN626" s="26">
        <v>3.2766000000000002</v>
      </c>
      <c r="AO626" s="125">
        <f t="shared" si="198"/>
        <v>4.7045913929849636E-2</v>
      </c>
      <c r="AP626" s="126"/>
      <c r="AQ626" s="16">
        <v>0</v>
      </c>
      <c r="AT626" s="28">
        <v>0</v>
      </c>
      <c r="AU626" s="28">
        <v>0</v>
      </c>
      <c r="AW626" s="44" t="e">
        <f t="shared" si="199"/>
        <v>#VALUE!</v>
      </c>
    </row>
    <row r="627" spans="1:49" s="28" customFormat="1" hidden="1" x14ac:dyDescent="0.2">
      <c r="A627" s="16">
        <f>ROW()</f>
        <v>627</v>
      </c>
      <c r="B627" s="16" t="s">
        <v>500</v>
      </c>
      <c r="C627" s="16">
        <v>400</v>
      </c>
      <c r="D627" s="122">
        <v>1.3385895378951718</v>
      </c>
      <c r="E627" s="123">
        <v>4.8333548923962487E-2</v>
      </c>
      <c r="F627" s="122">
        <f t="shared" si="180"/>
        <v>1.3869230868191342</v>
      </c>
      <c r="G627" s="122"/>
      <c r="H627" s="101" t="s">
        <v>4</v>
      </c>
      <c r="I627" s="16">
        <v>1</v>
      </c>
      <c r="J627" s="16" t="s">
        <v>170</v>
      </c>
      <c r="K627" s="124">
        <v>42913</v>
      </c>
      <c r="L627" s="16" t="s">
        <v>56</v>
      </c>
      <c r="M627" s="16" t="s">
        <v>171</v>
      </c>
      <c r="N627" s="16" t="s">
        <v>73</v>
      </c>
      <c r="O627" s="16" t="s">
        <v>59</v>
      </c>
      <c r="P627" s="19" t="str">
        <f t="shared" si="181"/>
        <v>CB1 14/16</v>
      </c>
      <c r="Q627" s="20">
        <f t="shared" si="182"/>
        <v>138.69230868191343</v>
      </c>
      <c r="R627" s="19">
        <v>122.6</v>
      </c>
      <c r="S627" s="19" t="e">
        <v>#N/A</v>
      </c>
      <c r="T627" s="19" t="e">
        <f t="shared" si="183"/>
        <v>#N/A</v>
      </c>
      <c r="U627" s="22" t="e">
        <f t="shared" si="184"/>
        <v>#N/A</v>
      </c>
      <c r="V627" s="22" t="str">
        <f t="shared" si="185"/>
        <v>NY</v>
      </c>
      <c r="W627" s="22" t="e">
        <f t="shared" si="186"/>
        <v>#VALUE!</v>
      </c>
      <c r="X627" s="19" t="str">
        <f t="shared" si="187"/>
        <v>CB114/16GS.8572</v>
      </c>
      <c r="Y627" s="19" t="str">
        <f t="shared" si="188"/>
        <v>GS.8572</v>
      </c>
      <c r="Z627" s="19" t="e">
        <v>#VALUE!</v>
      </c>
      <c r="AA627" s="19" t="e">
        <f t="shared" si="189"/>
        <v>#VALUE!</v>
      </c>
      <c r="AB627" s="22" t="e">
        <f t="shared" si="190"/>
        <v>#N/A</v>
      </c>
      <c r="AC627" s="23" t="e">
        <v>#VALUE!</v>
      </c>
      <c r="AD627" s="23" t="e">
        <f t="shared" si="191"/>
        <v>#VALUE!</v>
      </c>
      <c r="AE627" s="24" t="e">
        <f t="shared" si="192"/>
        <v>#N/A</v>
      </c>
      <c r="AF627" s="24" t="e">
        <v>#N/A</v>
      </c>
      <c r="AG627" s="24" t="e">
        <f t="shared" si="193"/>
        <v>#N/A</v>
      </c>
      <c r="AH627" s="24" t="e">
        <f t="shared" si="194"/>
        <v>#N/A</v>
      </c>
      <c r="AI627" s="25" t="e">
        <f t="shared" si="195"/>
        <v>#VALUE!</v>
      </c>
      <c r="AJ627" s="25" t="e">
        <f t="shared" si="196"/>
        <v>#VALUE!</v>
      </c>
      <c r="AK627" s="25" t="e">
        <f t="shared" si="197"/>
        <v>#VALUE!</v>
      </c>
      <c r="AL627" s="12">
        <v>20.403209118015894</v>
      </c>
      <c r="AM627" s="12">
        <v>0</v>
      </c>
      <c r="AN627" s="26">
        <v>3.2766000000000002</v>
      </c>
      <c r="AO627" s="125">
        <f t="shared" si="198"/>
        <v>4.7651483531161852E-2</v>
      </c>
      <c r="AP627" s="126"/>
      <c r="AQ627" s="16">
        <v>0</v>
      </c>
      <c r="AT627" s="28">
        <v>0</v>
      </c>
      <c r="AU627" s="28">
        <v>0</v>
      </c>
      <c r="AW627" s="44" t="e">
        <f t="shared" si="199"/>
        <v>#VALUE!</v>
      </c>
    </row>
    <row r="628" spans="1:49" s="28" customFormat="1" hidden="1" x14ac:dyDescent="0.2">
      <c r="A628" s="16">
        <f>ROW()</f>
        <v>628</v>
      </c>
      <c r="B628" s="16" t="s">
        <v>501</v>
      </c>
      <c r="C628" s="16">
        <v>1624</v>
      </c>
      <c r="D628" s="122">
        <v>1.3376280790242434</v>
      </c>
      <c r="E628" s="123">
        <v>4.760230880044472E-2</v>
      </c>
      <c r="F628" s="122">
        <f t="shared" si="180"/>
        <v>1.3852303878246881</v>
      </c>
      <c r="G628" s="122"/>
      <c r="H628" s="101" t="s">
        <v>4</v>
      </c>
      <c r="I628" s="16">
        <v>1</v>
      </c>
      <c r="J628" s="16" t="s">
        <v>170</v>
      </c>
      <c r="K628" s="124">
        <v>42913</v>
      </c>
      <c r="L628" s="16" t="s">
        <v>56</v>
      </c>
      <c r="M628" s="16" t="s">
        <v>171</v>
      </c>
      <c r="N628" s="16" t="s">
        <v>73</v>
      </c>
      <c r="O628" s="16" t="s">
        <v>59</v>
      </c>
      <c r="P628" s="129" t="str">
        <f t="shared" si="181"/>
        <v>CB1 14/16</v>
      </c>
      <c r="Q628" s="20">
        <f t="shared" si="182"/>
        <v>138.5230387824688</v>
      </c>
      <c r="R628" s="19">
        <v>122.6</v>
      </c>
      <c r="S628" s="19" t="e">
        <v>#N/A</v>
      </c>
      <c r="T628" s="19" t="e">
        <f t="shared" si="183"/>
        <v>#N/A</v>
      </c>
      <c r="U628" s="22" t="e">
        <f t="shared" si="184"/>
        <v>#N/A</v>
      </c>
      <c r="V628" s="22" t="str">
        <f t="shared" si="185"/>
        <v>NY</v>
      </c>
      <c r="W628" s="22" t="e">
        <f t="shared" si="186"/>
        <v>#VALUE!</v>
      </c>
      <c r="X628" s="19" t="str">
        <f t="shared" si="187"/>
        <v>CB114/16GS.8575</v>
      </c>
      <c r="Y628" s="19" t="str">
        <f t="shared" si="188"/>
        <v>GS.8575</v>
      </c>
      <c r="Z628" s="19" t="e">
        <v>#VALUE!</v>
      </c>
      <c r="AA628" s="19" t="e">
        <f t="shared" si="189"/>
        <v>#VALUE!</v>
      </c>
      <c r="AB628" s="22" t="e">
        <f t="shared" si="190"/>
        <v>#N/A</v>
      </c>
      <c r="AC628" s="23" t="e">
        <v>#VALUE!</v>
      </c>
      <c r="AD628" s="23" t="e">
        <f t="shared" si="191"/>
        <v>#VALUE!</v>
      </c>
      <c r="AE628" s="24" t="e">
        <f t="shared" si="192"/>
        <v>#N/A</v>
      </c>
      <c r="AF628" s="24" t="e">
        <v>#N/A</v>
      </c>
      <c r="AG628" s="24" t="e">
        <f t="shared" si="193"/>
        <v>#N/A</v>
      </c>
      <c r="AH628" s="24" t="e">
        <f t="shared" si="194"/>
        <v>#N/A</v>
      </c>
      <c r="AI628" s="25" t="e">
        <f t="shared" si="195"/>
        <v>#VALUE!</v>
      </c>
      <c r="AJ628" s="25" t="e">
        <f t="shared" si="196"/>
        <v>#VALUE!</v>
      </c>
      <c r="AK628" s="25" t="e">
        <f t="shared" si="197"/>
        <v>#VALUE!</v>
      </c>
      <c r="AL628" s="12">
        <v>20.094528181321415</v>
      </c>
      <c r="AM628" s="12">
        <v>0</v>
      </c>
      <c r="AN628" s="26">
        <v>3.2766000000000002</v>
      </c>
      <c r="AO628" s="125">
        <f t="shared" si="198"/>
        <v>4.6930562401245463E-2</v>
      </c>
      <c r="AP628" s="126"/>
      <c r="AQ628" s="16">
        <v>0</v>
      </c>
      <c r="AT628" s="28">
        <v>0</v>
      </c>
      <c r="AU628" s="28">
        <v>0</v>
      </c>
      <c r="AW628" s="44" t="e">
        <f t="shared" si="199"/>
        <v>#VALUE!</v>
      </c>
    </row>
    <row r="629" spans="1:49" s="28" customFormat="1" hidden="1" x14ac:dyDescent="0.2">
      <c r="A629" s="16">
        <f>ROW()</f>
        <v>629</v>
      </c>
      <c r="B629" s="16" t="s">
        <v>502</v>
      </c>
      <c r="C629" s="16">
        <v>320</v>
      </c>
      <c r="D629" s="122">
        <v>1.1781840503373253</v>
      </c>
      <c r="E629" s="123">
        <v>4.6213634717551001E-2</v>
      </c>
      <c r="F629" s="122">
        <f t="shared" si="180"/>
        <v>1.2243976850548763</v>
      </c>
      <c r="G629" s="122"/>
      <c r="H629" s="101" t="s">
        <v>4</v>
      </c>
      <c r="I629" s="16">
        <v>1</v>
      </c>
      <c r="J629" s="16" t="s">
        <v>170</v>
      </c>
      <c r="K629" s="124">
        <v>42913</v>
      </c>
      <c r="L629" s="16" t="s">
        <v>56</v>
      </c>
      <c r="M629" s="16" t="s">
        <v>171</v>
      </c>
      <c r="N629" s="16" t="s">
        <v>73</v>
      </c>
      <c r="O629" s="16" t="s">
        <v>58</v>
      </c>
      <c r="P629" s="19" t="str">
        <f t="shared" si="181"/>
        <v>CB1 17/18</v>
      </c>
      <c r="Q629" s="20">
        <f t="shared" si="182"/>
        <v>122.43976850548763</v>
      </c>
      <c r="R629" s="19">
        <v>122.6</v>
      </c>
      <c r="S629" s="19" t="e">
        <v>#N/A</v>
      </c>
      <c r="T629" s="19" t="e">
        <f t="shared" si="183"/>
        <v>#N/A</v>
      </c>
      <c r="U629" s="22" t="e">
        <f t="shared" si="184"/>
        <v>#N/A</v>
      </c>
      <c r="V629" s="22" t="str">
        <f t="shared" si="185"/>
        <v>NY</v>
      </c>
      <c r="W629" s="22" t="e">
        <f t="shared" si="186"/>
        <v>#VALUE!</v>
      </c>
      <c r="X629" s="19" t="str">
        <f t="shared" si="187"/>
        <v>CB117/18GS.8577</v>
      </c>
      <c r="Y629" s="19" t="str">
        <f t="shared" si="188"/>
        <v>GS.8577</v>
      </c>
      <c r="Z629" s="19" t="e">
        <v>#VALUE!</v>
      </c>
      <c r="AA629" s="19" t="e">
        <f t="shared" si="189"/>
        <v>#VALUE!</v>
      </c>
      <c r="AB629" s="22" t="e">
        <f t="shared" si="190"/>
        <v>#N/A</v>
      </c>
      <c r="AC629" s="23" t="e">
        <v>#VALUE!</v>
      </c>
      <c r="AD629" s="23" t="e">
        <f t="shared" si="191"/>
        <v>#VALUE!</v>
      </c>
      <c r="AE629" s="24" t="e">
        <f t="shared" si="192"/>
        <v>#N/A</v>
      </c>
      <c r="AF629" s="24" t="e">
        <v>#N/A</v>
      </c>
      <c r="AG629" s="24" t="e">
        <f t="shared" si="193"/>
        <v>#N/A</v>
      </c>
      <c r="AH629" s="24" t="e">
        <f t="shared" si="194"/>
        <v>#N/A</v>
      </c>
      <c r="AI629" s="25" t="e">
        <f t="shared" si="195"/>
        <v>#VALUE!</v>
      </c>
      <c r="AJ629" s="25" t="e">
        <f t="shared" si="196"/>
        <v>#VALUE!</v>
      </c>
      <c r="AK629" s="25" t="e">
        <f t="shared" si="197"/>
        <v>#VALUE!</v>
      </c>
      <c r="AL629" s="12">
        <v>19.508322360709673</v>
      </c>
      <c r="AM629" s="12">
        <v>0</v>
      </c>
      <c r="AN629" s="26">
        <v>3.2766000000000002</v>
      </c>
      <c r="AO629" s="125">
        <f t="shared" si="198"/>
        <v>4.5561484779917429E-2</v>
      </c>
      <c r="AP629" s="126"/>
      <c r="AQ629" s="16">
        <v>0</v>
      </c>
      <c r="AT629" s="28">
        <v>0</v>
      </c>
      <c r="AU629" s="28">
        <v>0</v>
      </c>
      <c r="AW629" s="44" t="e">
        <f t="shared" si="199"/>
        <v>#VALUE!</v>
      </c>
    </row>
    <row r="630" spans="1:49" s="28" customFormat="1" hidden="1" x14ac:dyDescent="0.2">
      <c r="A630" s="16">
        <f>ROW()</f>
        <v>630</v>
      </c>
      <c r="B630" s="16" t="s">
        <v>503</v>
      </c>
      <c r="C630" s="16">
        <v>1015</v>
      </c>
      <c r="D630" s="122">
        <v>1.3452219063336319</v>
      </c>
      <c r="E630" s="123">
        <v>5.0369080590725715E-2</v>
      </c>
      <c r="F630" s="122">
        <f t="shared" si="180"/>
        <v>1.3955909869243577</v>
      </c>
      <c r="G630" s="122"/>
      <c r="H630" s="101" t="s">
        <v>4</v>
      </c>
      <c r="I630" s="16">
        <v>1</v>
      </c>
      <c r="J630" s="16" t="s">
        <v>170</v>
      </c>
      <c r="K630" s="124">
        <v>42913</v>
      </c>
      <c r="L630" s="16" t="s">
        <v>64</v>
      </c>
      <c r="M630" s="16" t="s">
        <v>61</v>
      </c>
      <c r="N630" s="16" t="s">
        <v>75</v>
      </c>
      <c r="O630" s="16" t="s">
        <v>66</v>
      </c>
      <c r="P630" s="19" t="str">
        <f t="shared" si="181"/>
        <v>CB2 Moka</v>
      </c>
      <c r="Q630" s="20">
        <f t="shared" si="182"/>
        <v>139.55909869243578</v>
      </c>
      <c r="R630" s="19">
        <v>122.6</v>
      </c>
      <c r="S630" s="19">
        <v>-24</v>
      </c>
      <c r="T630" s="19">
        <f t="shared" si="183"/>
        <v>98.6</v>
      </c>
      <c r="U630" s="22" t="e">
        <f t="shared" si="184"/>
        <v>#VALUE!</v>
      </c>
      <c r="V630" s="22" t="str">
        <f t="shared" si="185"/>
        <v>NY</v>
      </c>
      <c r="W630" s="22" t="e">
        <f t="shared" si="186"/>
        <v>#VALUE!</v>
      </c>
      <c r="X630" s="19" t="str">
        <f t="shared" si="187"/>
        <v>CB2MokaGS.8578</v>
      </c>
      <c r="Y630" s="19" t="str">
        <f t="shared" si="188"/>
        <v>GS.8578</v>
      </c>
      <c r="Z630" s="19" t="e">
        <v>#VALUE!</v>
      </c>
      <c r="AA630" s="19" t="e">
        <f t="shared" si="189"/>
        <v>#VALUE!</v>
      </c>
      <c r="AB630" s="22" t="e">
        <f t="shared" si="190"/>
        <v>#VALUE!</v>
      </c>
      <c r="AC630" s="23" t="e">
        <v>#VALUE!</v>
      </c>
      <c r="AD630" s="23" t="e">
        <f t="shared" si="191"/>
        <v>#VALUE!</v>
      </c>
      <c r="AE630" s="24" t="e">
        <f t="shared" si="192"/>
        <v>#VALUE!</v>
      </c>
      <c r="AF630" s="24">
        <v>100.35</v>
      </c>
      <c r="AG630" s="24" t="e">
        <f t="shared" si="193"/>
        <v>#VALUE!</v>
      </c>
      <c r="AH630" s="24" t="e">
        <f t="shared" si="194"/>
        <v>#VALUE!</v>
      </c>
      <c r="AI630" s="25" t="e">
        <f t="shared" si="195"/>
        <v>#VALUE!</v>
      </c>
      <c r="AJ630" s="25" t="e">
        <f t="shared" si="196"/>
        <v>#VALUE!</v>
      </c>
      <c r="AK630" s="25" t="e">
        <f t="shared" si="197"/>
        <v>#VALUE!</v>
      </c>
      <c r="AL630" s="12">
        <v>21.262475180366287</v>
      </c>
      <c r="AM630" s="12">
        <v>0</v>
      </c>
      <c r="AN630" s="26">
        <v>3.2766000000000002</v>
      </c>
      <c r="AO630" s="125">
        <f t="shared" si="198"/>
        <v>4.9658290518344167E-2</v>
      </c>
      <c r="AP630" s="126"/>
      <c r="AQ630" s="16">
        <v>0</v>
      </c>
      <c r="AT630" s="28">
        <v>0</v>
      </c>
      <c r="AU630" s="28">
        <v>0</v>
      </c>
      <c r="AW630" s="44" t="e">
        <f t="shared" si="199"/>
        <v>#VALUE!</v>
      </c>
    </row>
    <row r="631" spans="1:49" s="28" customFormat="1" hidden="1" x14ac:dyDescent="0.2">
      <c r="A631" s="16">
        <f>ROW()</f>
        <v>631</v>
      </c>
      <c r="B631" s="16" t="s">
        <v>504</v>
      </c>
      <c r="C631" s="16">
        <v>720</v>
      </c>
      <c r="D631" s="122">
        <v>1.2361694779662957</v>
      </c>
      <c r="E631" s="123">
        <v>4.8276486363739844E-2</v>
      </c>
      <c r="F631" s="122">
        <f t="shared" si="180"/>
        <v>1.2844459643300357</v>
      </c>
      <c r="G631" s="122"/>
      <c r="H631" s="101" t="s">
        <v>4</v>
      </c>
      <c r="I631" s="16">
        <v>1</v>
      </c>
      <c r="J631" s="16" t="s">
        <v>170</v>
      </c>
      <c r="K631" s="124">
        <v>42913</v>
      </c>
      <c r="L631" s="16" t="s">
        <v>56</v>
      </c>
      <c r="M631" s="16" t="s">
        <v>171</v>
      </c>
      <c r="N631" s="16" t="s">
        <v>73</v>
      </c>
      <c r="O631" s="16" t="s">
        <v>64</v>
      </c>
      <c r="P631" s="19" t="str">
        <f t="shared" si="181"/>
        <v>CB1 15/16</v>
      </c>
      <c r="Q631" s="20">
        <f t="shared" si="182"/>
        <v>128.44459643300357</v>
      </c>
      <c r="R631" s="19">
        <v>122.6</v>
      </c>
      <c r="S631" s="19" t="e">
        <v>#N/A</v>
      </c>
      <c r="T631" s="19" t="e">
        <f t="shared" si="183"/>
        <v>#N/A</v>
      </c>
      <c r="U631" s="22" t="e">
        <f t="shared" si="184"/>
        <v>#N/A</v>
      </c>
      <c r="V631" s="22" t="str">
        <f t="shared" si="185"/>
        <v>NY</v>
      </c>
      <c r="W631" s="22" t="e">
        <f t="shared" si="186"/>
        <v>#VALUE!</v>
      </c>
      <c r="X631" s="19" t="str">
        <f t="shared" si="187"/>
        <v>CB115/16GS.8584</v>
      </c>
      <c r="Y631" s="19" t="str">
        <f t="shared" si="188"/>
        <v>GS.8584</v>
      </c>
      <c r="Z631" s="19" t="e">
        <v>#VALUE!</v>
      </c>
      <c r="AA631" s="19" t="e">
        <f t="shared" si="189"/>
        <v>#VALUE!</v>
      </c>
      <c r="AB631" s="22" t="e">
        <f t="shared" si="190"/>
        <v>#N/A</v>
      </c>
      <c r="AC631" s="23" t="e">
        <v>#VALUE!</v>
      </c>
      <c r="AD631" s="23" t="e">
        <f t="shared" si="191"/>
        <v>#VALUE!</v>
      </c>
      <c r="AE631" s="24" t="e">
        <f t="shared" si="192"/>
        <v>#N/A</v>
      </c>
      <c r="AF631" s="24" t="e">
        <v>#N/A</v>
      </c>
      <c r="AG631" s="24" t="e">
        <f t="shared" si="193"/>
        <v>#N/A</v>
      </c>
      <c r="AH631" s="24" t="e">
        <f t="shared" si="194"/>
        <v>#N/A</v>
      </c>
      <c r="AI631" s="25" t="e">
        <f t="shared" si="195"/>
        <v>#VALUE!</v>
      </c>
      <c r="AJ631" s="25" t="e">
        <f t="shared" si="196"/>
        <v>#VALUE!</v>
      </c>
      <c r="AK631" s="25" t="e">
        <f t="shared" si="197"/>
        <v>#VALUE!</v>
      </c>
      <c r="AL631" s="12">
        <v>20.379121100997658</v>
      </c>
      <c r="AM631" s="12">
        <v>0</v>
      </c>
      <c r="AN631" s="26">
        <v>3.2766000000000002</v>
      </c>
      <c r="AO631" s="125">
        <f t="shared" si="198"/>
        <v>4.759522621695194E-2</v>
      </c>
      <c r="AP631" s="126"/>
      <c r="AQ631" s="16">
        <v>0</v>
      </c>
      <c r="AT631" s="28">
        <v>0</v>
      </c>
      <c r="AU631" s="28">
        <v>0</v>
      </c>
      <c r="AW631" s="44" t="e">
        <f t="shared" si="199"/>
        <v>#VALUE!</v>
      </c>
    </row>
    <row r="632" spans="1:49" s="28" customFormat="1" hidden="1" x14ac:dyDescent="0.2">
      <c r="A632" s="16">
        <f>ROW()</f>
        <v>632</v>
      </c>
      <c r="B632" s="16" t="s">
        <v>505</v>
      </c>
      <c r="C632" s="16">
        <v>2000</v>
      </c>
      <c r="D632" s="122">
        <v>0.94912847355293262</v>
      </c>
      <c r="E632" s="123">
        <v>7.5964170327096261E-3</v>
      </c>
      <c r="F632" s="122">
        <f t="shared" si="180"/>
        <v>0.95672489058564225</v>
      </c>
      <c r="G632" s="122"/>
      <c r="H632" s="101" t="s">
        <v>4</v>
      </c>
      <c r="I632" s="16">
        <v>1</v>
      </c>
      <c r="J632" s="16" t="s">
        <v>170</v>
      </c>
      <c r="K632" s="124">
        <v>42913</v>
      </c>
      <c r="L632" s="16" t="s">
        <v>56</v>
      </c>
      <c r="M632" s="16" t="s">
        <v>171</v>
      </c>
      <c r="N632" s="16" t="s">
        <v>62</v>
      </c>
      <c r="O632" s="16" t="s">
        <v>78</v>
      </c>
      <c r="P632" s="19" t="str">
        <f t="shared" si="181"/>
        <v>CB6 CONSUMO</v>
      </c>
      <c r="Q632" s="20">
        <f t="shared" si="182"/>
        <v>95.672489058564224</v>
      </c>
      <c r="R632" s="19">
        <v>122.6</v>
      </c>
      <c r="S632" s="19" t="e">
        <v>#N/A</v>
      </c>
      <c r="T632" s="19" t="e">
        <f t="shared" si="183"/>
        <v>#N/A</v>
      </c>
      <c r="U632" s="22" t="e">
        <f t="shared" si="184"/>
        <v>#N/A</v>
      </c>
      <c r="V632" s="22" t="str">
        <f t="shared" si="185"/>
        <v>NY</v>
      </c>
      <c r="W632" s="22" t="e">
        <f t="shared" si="186"/>
        <v>#VALUE!</v>
      </c>
      <c r="X632" s="19" t="str">
        <f t="shared" si="187"/>
        <v>CB6CONSUMOGS.8587</v>
      </c>
      <c r="Y632" s="19" t="str">
        <f t="shared" si="188"/>
        <v>GS.8587</v>
      </c>
      <c r="Z632" s="19" t="e">
        <v>#VALUE!</v>
      </c>
      <c r="AA632" s="19" t="e">
        <f t="shared" si="189"/>
        <v>#VALUE!</v>
      </c>
      <c r="AB632" s="22" t="e">
        <f t="shared" si="190"/>
        <v>#N/A</v>
      </c>
      <c r="AC632" s="23" t="e">
        <v>#VALUE!</v>
      </c>
      <c r="AD632" s="23" t="e">
        <f t="shared" si="191"/>
        <v>#VALUE!</v>
      </c>
      <c r="AE632" s="24" t="e">
        <f t="shared" si="192"/>
        <v>#N/A</v>
      </c>
      <c r="AF632" s="24" t="e">
        <v>#N/A</v>
      </c>
      <c r="AG632" s="24" t="e">
        <f t="shared" si="193"/>
        <v>#N/A</v>
      </c>
      <c r="AH632" s="24" t="e">
        <f t="shared" si="194"/>
        <v>#N/A</v>
      </c>
      <c r="AI632" s="25" t="e">
        <f t="shared" si="195"/>
        <v>#VALUE!</v>
      </c>
      <c r="AJ632" s="25" t="e">
        <f t="shared" si="196"/>
        <v>#VALUE!</v>
      </c>
      <c r="AK632" s="25" t="e">
        <f t="shared" si="197"/>
        <v>#VALUE!</v>
      </c>
      <c r="AL632" s="12">
        <v>0</v>
      </c>
      <c r="AM632" s="12">
        <v>3.2067019434029542</v>
      </c>
      <c r="AN632" s="26">
        <v>3.2766000000000002</v>
      </c>
      <c r="AO632" s="125">
        <f t="shared" si="198"/>
        <v>7.4892191694729817E-3</v>
      </c>
      <c r="AP632" s="126"/>
      <c r="AQ632" s="16">
        <v>0</v>
      </c>
      <c r="AT632" s="28">
        <v>0</v>
      </c>
      <c r="AU632" s="28">
        <v>0</v>
      </c>
      <c r="AW632" s="44" t="e">
        <f t="shared" si="199"/>
        <v>#VALUE!</v>
      </c>
    </row>
    <row r="633" spans="1:49" s="28" customFormat="1" hidden="1" x14ac:dyDescent="0.2">
      <c r="A633" s="16">
        <f>ROW()</f>
        <v>633</v>
      </c>
      <c r="B633" s="16" t="s">
        <v>506</v>
      </c>
      <c r="C633" s="16">
        <v>3027</v>
      </c>
      <c r="D633" s="122">
        <v>1.2211418145818966</v>
      </c>
      <c r="E633" s="123">
        <v>5.1527013782815621E-2</v>
      </c>
      <c r="F633" s="122">
        <f t="shared" si="180"/>
        <v>1.2726688283647123</v>
      </c>
      <c r="G633" s="122"/>
      <c r="H633" s="101" t="s">
        <v>4</v>
      </c>
      <c r="I633" s="16">
        <v>1</v>
      </c>
      <c r="J633" s="16" t="s">
        <v>170</v>
      </c>
      <c r="K633" s="124">
        <v>42913</v>
      </c>
      <c r="L633" s="16" t="s">
        <v>56</v>
      </c>
      <c r="M633" s="16" t="s">
        <v>171</v>
      </c>
      <c r="N633" s="16" t="s">
        <v>71</v>
      </c>
      <c r="O633" s="16" t="s">
        <v>58</v>
      </c>
      <c r="P633" s="19" t="str">
        <f t="shared" si="181"/>
        <v>CB1RF 17/18</v>
      </c>
      <c r="Q633" s="20">
        <f t="shared" si="182"/>
        <v>127.26688283647123</v>
      </c>
      <c r="R633" s="19">
        <v>122.6</v>
      </c>
      <c r="S633" s="19" t="e">
        <v>#N/A</v>
      </c>
      <c r="T633" s="19" t="e">
        <f t="shared" si="183"/>
        <v>#N/A</v>
      </c>
      <c r="U633" s="22" t="e">
        <f t="shared" si="184"/>
        <v>#N/A</v>
      </c>
      <c r="V633" s="22" t="str">
        <f t="shared" si="185"/>
        <v>NY</v>
      </c>
      <c r="W633" s="22" t="e">
        <f t="shared" si="186"/>
        <v>#VALUE!</v>
      </c>
      <c r="X633" s="19" t="str">
        <f t="shared" si="187"/>
        <v>CB1RF17/18GS.8588</v>
      </c>
      <c r="Y633" s="19" t="str">
        <f t="shared" si="188"/>
        <v>GS.8588</v>
      </c>
      <c r="Z633" s="19" t="e">
        <v>#VALUE!</v>
      </c>
      <c r="AA633" s="19" t="e">
        <f t="shared" si="189"/>
        <v>#VALUE!</v>
      </c>
      <c r="AB633" s="22" t="e">
        <f t="shared" si="190"/>
        <v>#N/A</v>
      </c>
      <c r="AC633" s="23" t="e">
        <v>#VALUE!</v>
      </c>
      <c r="AD633" s="23" t="e">
        <f t="shared" si="191"/>
        <v>#VALUE!</v>
      </c>
      <c r="AE633" s="24" t="e">
        <f t="shared" si="192"/>
        <v>#N/A</v>
      </c>
      <c r="AF633" s="24" t="e">
        <v>#N/A</v>
      </c>
      <c r="AG633" s="24" t="e">
        <f t="shared" si="193"/>
        <v>#N/A</v>
      </c>
      <c r="AH633" s="24" t="e">
        <f t="shared" si="194"/>
        <v>#N/A</v>
      </c>
      <c r="AI633" s="25" t="e">
        <f t="shared" si="195"/>
        <v>#VALUE!</v>
      </c>
      <c r="AJ633" s="25" t="e">
        <f t="shared" si="196"/>
        <v>#VALUE!</v>
      </c>
      <c r="AK633" s="25" t="e">
        <f t="shared" si="197"/>
        <v>#VALUE!</v>
      </c>
      <c r="AL633" s="12">
        <v>21.751277546194412</v>
      </c>
      <c r="AM633" s="12">
        <v>0</v>
      </c>
      <c r="AN633" s="26">
        <v>3.2766000000000002</v>
      </c>
      <c r="AO633" s="125">
        <f t="shared" si="198"/>
        <v>5.0799883380061431E-2</v>
      </c>
      <c r="AP633" s="126"/>
      <c r="AQ633" s="16">
        <v>0</v>
      </c>
      <c r="AT633" s="28">
        <v>0</v>
      </c>
      <c r="AU633" s="28">
        <v>0</v>
      </c>
      <c r="AW633" s="44" t="e">
        <f t="shared" si="199"/>
        <v>#VALUE!</v>
      </c>
    </row>
    <row r="634" spans="1:49" s="28" customFormat="1" hidden="1" x14ac:dyDescent="0.2">
      <c r="A634" s="16">
        <f>ROW()</f>
        <v>634</v>
      </c>
      <c r="B634" s="16" t="s">
        <v>507</v>
      </c>
      <c r="C634" s="16">
        <v>1000</v>
      </c>
      <c r="D634" s="122">
        <v>1.2428018567091519</v>
      </c>
      <c r="E634" s="123">
        <v>5.4706328398210137E-2</v>
      </c>
      <c r="F634" s="122">
        <f t="shared" si="180"/>
        <v>1.297508185107362</v>
      </c>
      <c r="G634" s="122"/>
      <c r="H634" s="101" t="s">
        <v>4</v>
      </c>
      <c r="I634" s="16">
        <v>1</v>
      </c>
      <c r="J634" s="16" t="s">
        <v>188</v>
      </c>
      <c r="K634" s="124">
        <v>42913</v>
      </c>
      <c r="L634" s="16" t="s">
        <v>56</v>
      </c>
      <c r="M634" s="16" t="s">
        <v>171</v>
      </c>
      <c r="N634" s="16" t="s">
        <v>73</v>
      </c>
      <c r="O634" s="16" t="s">
        <v>66</v>
      </c>
      <c r="P634" s="19" t="str">
        <f t="shared" si="181"/>
        <v>CB1 Moka</v>
      </c>
      <c r="Q634" s="20">
        <f t="shared" si="182"/>
        <v>129.7508185107362</v>
      </c>
      <c r="R634" s="19">
        <v>122.6</v>
      </c>
      <c r="S634" s="19" t="e">
        <v>#N/A</v>
      </c>
      <c r="T634" s="19" t="e">
        <f t="shared" si="183"/>
        <v>#N/A</v>
      </c>
      <c r="U634" s="22" t="e">
        <f t="shared" si="184"/>
        <v>#N/A</v>
      </c>
      <c r="V634" s="22" t="str">
        <f t="shared" si="185"/>
        <v>NY</v>
      </c>
      <c r="W634" s="22" t="e">
        <f t="shared" si="186"/>
        <v>#VALUE!</v>
      </c>
      <c r="X634" s="19" t="str">
        <f t="shared" si="187"/>
        <v>CB1MokaGS.8561</v>
      </c>
      <c r="Y634" s="19" t="str">
        <f t="shared" si="188"/>
        <v>GS.8561</v>
      </c>
      <c r="Z634" s="19" t="e">
        <v>#VALUE!</v>
      </c>
      <c r="AA634" s="19" t="e">
        <f t="shared" si="189"/>
        <v>#VALUE!</v>
      </c>
      <c r="AB634" s="22" t="e">
        <f t="shared" si="190"/>
        <v>#N/A</v>
      </c>
      <c r="AC634" s="23" t="e">
        <v>#VALUE!</v>
      </c>
      <c r="AD634" s="23" t="e">
        <f t="shared" si="191"/>
        <v>#VALUE!</v>
      </c>
      <c r="AE634" s="24" t="e">
        <f t="shared" si="192"/>
        <v>#N/A</v>
      </c>
      <c r="AF634" s="24" t="e">
        <v>#N/A</v>
      </c>
      <c r="AG634" s="24" t="e">
        <f t="shared" si="193"/>
        <v>#N/A</v>
      </c>
      <c r="AH634" s="24" t="e">
        <f t="shared" si="194"/>
        <v>#N/A</v>
      </c>
      <c r="AI634" s="25" t="e">
        <f t="shared" si="195"/>
        <v>#VALUE!</v>
      </c>
      <c r="AJ634" s="25" t="e">
        <f t="shared" si="196"/>
        <v>#VALUE!</v>
      </c>
      <c r="AK634" s="25" t="e">
        <f t="shared" si="197"/>
        <v>#VALUE!</v>
      </c>
      <c r="AL634" s="12">
        <v>23.093372682885242</v>
      </c>
      <c r="AM634" s="12">
        <v>0</v>
      </c>
      <c r="AN634" s="26">
        <v>3.2766000000000002</v>
      </c>
      <c r="AO634" s="125">
        <f t="shared" si="198"/>
        <v>5.3934332668570943E-2</v>
      </c>
      <c r="AP634" s="126"/>
      <c r="AQ634" s="16">
        <v>0</v>
      </c>
      <c r="AT634" s="28">
        <v>0</v>
      </c>
      <c r="AU634" s="28">
        <v>0</v>
      </c>
      <c r="AW634" s="44" t="e">
        <f t="shared" si="199"/>
        <v>#VALUE!</v>
      </c>
    </row>
    <row r="635" spans="1:49" s="28" customFormat="1" hidden="1" x14ac:dyDescent="0.2">
      <c r="A635" s="16">
        <f>ROW()</f>
        <v>635</v>
      </c>
      <c r="B635" s="16" t="s">
        <v>508</v>
      </c>
      <c r="C635" s="16">
        <v>333</v>
      </c>
      <c r="D635" s="122">
        <v>1.0423280695560977</v>
      </c>
      <c r="E635" s="123">
        <v>4.8722882768423258E-2</v>
      </c>
      <c r="F635" s="122">
        <f t="shared" si="180"/>
        <v>1.0910509523245209</v>
      </c>
      <c r="G635" s="122"/>
      <c r="H635" s="101" t="s">
        <v>4</v>
      </c>
      <c r="I635" s="16">
        <v>1</v>
      </c>
      <c r="J635" s="16" t="s">
        <v>188</v>
      </c>
      <c r="K635" s="124">
        <v>42913</v>
      </c>
      <c r="L635" s="16" t="s">
        <v>56</v>
      </c>
      <c r="M635" s="16" t="s">
        <v>171</v>
      </c>
      <c r="N635" s="16" t="s">
        <v>73</v>
      </c>
      <c r="O635" s="16" t="s">
        <v>58</v>
      </c>
      <c r="P635" s="19" t="str">
        <f t="shared" si="181"/>
        <v>CB1 17/18</v>
      </c>
      <c r="Q635" s="20">
        <f t="shared" si="182"/>
        <v>109.10509523245209</v>
      </c>
      <c r="R635" s="19">
        <v>122.6</v>
      </c>
      <c r="S635" s="19" t="e">
        <v>#N/A</v>
      </c>
      <c r="T635" s="19" t="e">
        <f t="shared" si="183"/>
        <v>#N/A</v>
      </c>
      <c r="U635" s="22" t="e">
        <f t="shared" si="184"/>
        <v>#N/A</v>
      </c>
      <c r="V635" s="22" t="str">
        <f t="shared" si="185"/>
        <v>NY</v>
      </c>
      <c r="W635" s="22" t="e">
        <f t="shared" si="186"/>
        <v>#VALUE!</v>
      </c>
      <c r="X635" s="19" t="str">
        <f t="shared" si="187"/>
        <v>CB117/18GS.8563</v>
      </c>
      <c r="Y635" s="19" t="str">
        <f t="shared" si="188"/>
        <v>GS.8563</v>
      </c>
      <c r="Z635" s="19" t="e">
        <v>#VALUE!</v>
      </c>
      <c r="AA635" s="19" t="e">
        <f t="shared" si="189"/>
        <v>#VALUE!</v>
      </c>
      <c r="AB635" s="22" t="e">
        <f t="shared" si="190"/>
        <v>#N/A</v>
      </c>
      <c r="AC635" s="23" t="e">
        <v>#VALUE!</v>
      </c>
      <c r="AD635" s="23" t="e">
        <f t="shared" si="191"/>
        <v>#VALUE!</v>
      </c>
      <c r="AE635" s="24" t="e">
        <f t="shared" si="192"/>
        <v>#N/A</v>
      </c>
      <c r="AF635" s="24" t="e">
        <v>#N/A</v>
      </c>
      <c r="AG635" s="24" t="e">
        <f t="shared" si="193"/>
        <v>#N/A</v>
      </c>
      <c r="AH635" s="24" t="e">
        <f t="shared" si="194"/>
        <v>#N/A</v>
      </c>
      <c r="AI635" s="25" t="e">
        <f t="shared" si="195"/>
        <v>#VALUE!</v>
      </c>
      <c r="AJ635" s="25" t="e">
        <f t="shared" si="196"/>
        <v>#VALUE!</v>
      </c>
      <c r="AK635" s="25" t="e">
        <f t="shared" si="197"/>
        <v>#VALUE!</v>
      </c>
      <c r="AL635" s="12">
        <v>20.567559967934884</v>
      </c>
      <c r="AM635" s="12">
        <v>0</v>
      </c>
      <c r="AN635" s="26">
        <v>3.2766000000000002</v>
      </c>
      <c r="AO635" s="125">
        <f t="shared" si="198"/>
        <v>4.8035323238579827E-2</v>
      </c>
      <c r="AP635" s="126"/>
      <c r="AQ635" s="16">
        <v>0</v>
      </c>
      <c r="AT635" s="28">
        <v>0</v>
      </c>
      <c r="AU635" s="28">
        <v>0</v>
      </c>
      <c r="AW635" s="44" t="e">
        <f t="shared" si="199"/>
        <v>#VALUE!</v>
      </c>
    </row>
    <row r="636" spans="1:49" s="28" customFormat="1" hidden="1" x14ac:dyDescent="0.2">
      <c r="A636" s="16">
        <f>ROW()</f>
        <v>636</v>
      </c>
      <c r="B636" s="16" t="s">
        <v>509</v>
      </c>
      <c r="C636" s="16">
        <v>817</v>
      </c>
      <c r="D636" s="122">
        <v>1.1065657044271049</v>
      </c>
      <c r="E636" s="123">
        <v>4.8722882768423258E-2</v>
      </c>
      <c r="F636" s="122">
        <f t="shared" si="180"/>
        <v>1.1552885871955281</v>
      </c>
      <c r="G636" s="122"/>
      <c r="H636" s="101" t="s">
        <v>4</v>
      </c>
      <c r="I636" s="16">
        <v>1</v>
      </c>
      <c r="J636" s="16" t="s">
        <v>188</v>
      </c>
      <c r="K636" s="124">
        <v>42913</v>
      </c>
      <c r="L636" s="16" t="s">
        <v>56</v>
      </c>
      <c r="M636" s="16" t="s">
        <v>171</v>
      </c>
      <c r="N636" s="16" t="s">
        <v>73</v>
      </c>
      <c r="O636" s="16" t="s">
        <v>65</v>
      </c>
      <c r="P636" s="19" t="str">
        <f t="shared" si="181"/>
        <v>CB1 13/14</v>
      </c>
      <c r="Q636" s="20">
        <f t="shared" si="182"/>
        <v>115.5288587195528</v>
      </c>
      <c r="R636" s="19">
        <v>122.6</v>
      </c>
      <c r="S636" s="19" t="e">
        <v>#N/A</v>
      </c>
      <c r="T636" s="19" t="e">
        <f t="shared" si="183"/>
        <v>#N/A</v>
      </c>
      <c r="U636" s="22" t="e">
        <f t="shared" si="184"/>
        <v>#N/A</v>
      </c>
      <c r="V636" s="22" t="str">
        <f t="shared" si="185"/>
        <v>NY</v>
      </c>
      <c r="W636" s="22" t="e">
        <f t="shared" si="186"/>
        <v>#VALUE!</v>
      </c>
      <c r="X636" s="19" t="str">
        <f t="shared" si="187"/>
        <v>CB113/14GS.8579</v>
      </c>
      <c r="Y636" s="19" t="str">
        <f t="shared" si="188"/>
        <v>GS.8579</v>
      </c>
      <c r="Z636" s="19" t="e">
        <v>#VALUE!</v>
      </c>
      <c r="AA636" s="19" t="e">
        <f t="shared" si="189"/>
        <v>#VALUE!</v>
      </c>
      <c r="AB636" s="22" t="e">
        <f t="shared" si="190"/>
        <v>#N/A</v>
      </c>
      <c r="AC636" s="23" t="e">
        <v>#VALUE!</v>
      </c>
      <c r="AD636" s="23" t="e">
        <f t="shared" si="191"/>
        <v>#VALUE!</v>
      </c>
      <c r="AE636" s="24" t="e">
        <f t="shared" si="192"/>
        <v>#N/A</v>
      </c>
      <c r="AF636" s="24" t="e">
        <v>#N/A</v>
      </c>
      <c r="AG636" s="24" t="e">
        <f t="shared" si="193"/>
        <v>#N/A</v>
      </c>
      <c r="AH636" s="24" t="e">
        <f t="shared" si="194"/>
        <v>#N/A</v>
      </c>
      <c r="AI636" s="25" t="e">
        <f t="shared" si="195"/>
        <v>#VALUE!</v>
      </c>
      <c r="AJ636" s="25" t="e">
        <f t="shared" si="196"/>
        <v>#VALUE!</v>
      </c>
      <c r="AK636" s="25" t="e">
        <f t="shared" si="197"/>
        <v>#VALUE!</v>
      </c>
      <c r="AL636" s="12">
        <v>20.567559967934884</v>
      </c>
      <c r="AM636" s="12">
        <v>0</v>
      </c>
      <c r="AN636" s="26">
        <v>3.2766000000000002</v>
      </c>
      <c r="AO636" s="125">
        <f t="shared" si="198"/>
        <v>4.8035323238579827E-2</v>
      </c>
      <c r="AP636" s="126"/>
      <c r="AQ636" s="16">
        <v>0</v>
      </c>
      <c r="AT636" s="28">
        <v>0</v>
      </c>
      <c r="AU636" s="28">
        <v>0</v>
      </c>
      <c r="AW636" s="44" t="e">
        <f t="shared" si="199"/>
        <v>#VALUE!</v>
      </c>
    </row>
    <row r="637" spans="1:49" s="28" customFormat="1" hidden="1" x14ac:dyDescent="0.2">
      <c r="A637" s="16">
        <f>ROW()</f>
        <v>637</v>
      </c>
      <c r="B637" s="16" t="s">
        <v>510</v>
      </c>
      <c r="C637" s="16">
        <v>2160</v>
      </c>
      <c r="D637" s="122">
        <v>1.2255122654230857</v>
      </c>
      <c r="E637" s="123">
        <v>4.8881559016299897E-2</v>
      </c>
      <c r="F637" s="122">
        <f t="shared" si="180"/>
        <v>1.2743938244393855</v>
      </c>
      <c r="G637" s="122"/>
      <c r="H637" s="101" t="s">
        <v>4</v>
      </c>
      <c r="I637" s="16">
        <v>1</v>
      </c>
      <c r="J637" s="16" t="s">
        <v>188</v>
      </c>
      <c r="K637" s="124">
        <v>42913</v>
      </c>
      <c r="L637" s="16" t="s">
        <v>56</v>
      </c>
      <c r="M637" s="16" t="s">
        <v>171</v>
      </c>
      <c r="N637" s="16" t="s">
        <v>73</v>
      </c>
      <c r="O637" s="16" t="s">
        <v>66</v>
      </c>
      <c r="P637" s="19" t="str">
        <f t="shared" si="181"/>
        <v>CB1 Moka</v>
      </c>
      <c r="Q637" s="20">
        <f t="shared" si="182"/>
        <v>127.43938244393856</v>
      </c>
      <c r="R637" s="19">
        <v>122.6</v>
      </c>
      <c r="S637" s="19" t="e">
        <v>#N/A</v>
      </c>
      <c r="T637" s="19" t="e">
        <f t="shared" si="183"/>
        <v>#N/A</v>
      </c>
      <c r="U637" s="22" t="e">
        <f t="shared" si="184"/>
        <v>#N/A</v>
      </c>
      <c r="V637" s="22" t="str">
        <f t="shared" si="185"/>
        <v>NY</v>
      </c>
      <c r="W637" s="22" t="e">
        <f t="shared" si="186"/>
        <v>#VALUE!</v>
      </c>
      <c r="X637" s="19" t="str">
        <f t="shared" si="187"/>
        <v>CB1MokaGS.8580</v>
      </c>
      <c r="Y637" s="19" t="str">
        <f t="shared" si="188"/>
        <v>GS.8580</v>
      </c>
      <c r="Z637" s="19" t="e">
        <v>#VALUE!</v>
      </c>
      <c r="AA637" s="19" t="e">
        <f t="shared" si="189"/>
        <v>#VALUE!</v>
      </c>
      <c r="AB637" s="22" t="e">
        <f t="shared" si="190"/>
        <v>#N/A</v>
      </c>
      <c r="AC637" s="23" t="e">
        <v>#VALUE!</v>
      </c>
      <c r="AD637" s="23" t="e">
        <f t="shared" si="191"/>
        <v>#VALUE!</v>
      </c>
      <c r="AE637" s="24" t="e">
        <f t="shared" si="192"/>
        <v>#N/A</v>
      </c>
      <c r="AF637" s="24" t="e">
        <v>#N/A</v>
      </c>
      <c r="AG637" s="24" t="e">
        <f t="shared" si="193"/>
        <v>#N/A</v>
      </c>
      <c r="AH637" s="24" t="e">
        <f t="shared" si="194"/>
        <v>#N/A</v>
      </c>
      <c r="AI637" s="25" t="e">
        <f t="shared" si="195"/>
        <v>#VALUE!</v>
      </c>
      <c r="AJ637" s="25" t="e">
        <f t="shared" si="196"/>
        <v>#VALUE!</v>
      </c>
      <c r="AK637" s="25" t="e">
        <f t="shared" si="197"/>
        <v>#VALUE!</v>
      </c>
      <c r="AL637" s="12">
        <v>20.634542524348905</v>
      </c>
      <c r="AM637" s="12">
        <v>0</v>
      </c>
      <c r="AN637" s="26">
        <v>3.2766000000000002</v>
      </c>
      <c r="AO637" s="125">
        <f t="shared" si="198"/>
        <v>4.8191760305189103E-2</v>
      </c>
      <c r="AP637" s="126"/>
      <c r="AQ637" s="16">
        <v>0</v>
      </c>
      <c r="AT637" s="28">
        <v>0</v>
      </c>
      <c r="AU637" s="28">
        <v>0</v>
      </c>
      <c r="AW637" s="44" t="e">
        <f t="shared" si="199"/>
        <v>#VALUE!</v>
      </c>
    </row>
    <row r="638" spans="1:49" s="28" customFormat="1" hidden="1" x14ac:dyDescent="0.2">
      <c r="A638" s="16">
        <f>ROW()</f>
        <v>638</v>
      </c>
      <c r="B638" s="16" t="s">
        <v>511</v>
      </c>
      <c r="C638" s="16">
        <v>640</v>
      </c>
      <c r="D638" s="122">
        <v>1.1458002214770224</v>
      </c>
      <c r="E638" s="123">
        <v>4.8878279314472736E-2</v>
      </c>
      <c r="F638" s="122">
        <f t="shared" si="180"/>
        <v>1.1946785007914951</v>
      </c>
      <c r="G638" s="122"/>
      <c r="H638" s="101" t="s">
        <v>4</v>
      </c>
      <c r="I638" s="16">
        <v>1</v>
      </c>
      <c r="J638" s="16" t="s">
        <v>188</v>
      </c>
      <c r="K638" s="124">
        <v>42913</v>
      </c>
      <c r="L638" s="16" t="s">
        <v>56</v>
      </c>
      <c r="M638" s="16" t="s">
        <v>171</v>
      </c>
      <c r="N638" s="16" t="s">
        <v>73</v>
      </c>
      <c r="O638" s="16" t="s">
        <v>58</v>
      </c>
      <c r="P638" s="19" t="str">
        <f t="shared" si="181"/>
        <v>CB1 17/18</v>
      </c>
      <c r="Q638" s="20">
        <f t="shared" si="182"/>
        <v>119.46785007914951</v>
      </c>
      <c r="R638" s="19">
        <v>122.6</v>
      </c>
      <c r="S638" s="19" t="e">
        <v>#N/A</v>
      </c>
      <c r="T638" s="19" t="e">
        <f t="shared" si="183"/>
        <v>#N/A</v>
      </c>
      <c r="U638" s="22" t="e">
        <f t="shared" si="184"/>
        <v>#N/A</v>
      </c>
      <c r="V638" s="22" t="str">
        <f t="shared" si="185"/>
        <v>NY</v>
      </c>
      <c r="W638" s="22" t="e">
        <f t="shared" si="186"/>
        <v>#VALUE!</v>
      </c>
      <c r="X638" s="19" t="str">
        <f t="shared" si="187"/>
        <v>CB117/18GS.8596</v>
      </c>
      <c r="Y638" s="19" t="str">
        <f t="shared" si="188"/>
        <v>GS.8596</v>
      </c>
      <c r="Z638" s="19" t="e">
        <v>#VALUE!</v>
      </c>
      <c r="AA638" s="19" t="e">
        <f t="shared" si="189"/>
        <v>#VALUE!</v>
      </c>
      <c r="AB638" s="22" t="e">
        <f t="shared" si="190"/>
        <v>#N/A</v>
      </c>
      <c r="AC638" s="23" t="e">
        <v>#VALUE!</v>
      </c>
      <c r="AD638" s="23" t="e">
        <f t="shared" si="191"/>
        <v>#VALUE!</v>
      </c>
      <c r="AE638" s="24" t="e">
        <f t="shared" si="192"/>
        <v>#N/A</v>
      </c>
      <c r="AF638" s="24" t="e">
        <v>#N/A</v>
      </c>
      <c r="AG638" s="24" t="e">
        <f t="shared" si="193"/>
        <v>#N/A</v>
      </c>
      <c r="AH638" s="24" t="e">
        <f t="shared" si="194"/>
        <v>#N/A</v>
      </c>
      <c r="AI638" s="25" t="e">
        <f t="shared" si="195"/>
        <v>#VALUE!</v>
      </c>
      <c r="AJ638" s="25" t="e">
        <f t="shared" si="196"/>
        <v>#VALUE!</v>
      </c>
      <c r="AK638" s="25" t="e">
        <f t="shared" si="197"/>
        <v>#VALUE!</v>
      </c>
      <c r="AL638" s="12">
        <v>20.63315805240935</v>
      </c>
      <c r="AM638" s="12">
        <v>0</v>
      </c>
      <c r="AN638" s="26">
        <v>3.2766000000000002</v>
      </c>
      <c r="AO638" s="125">
        <f t="shared" si="198"/>
        <v>4.8188526885316489E-2</v>
      </c>
      <c r="AP638" s="126"/>
      <c r="AQ638" s="16">
        <v>0</v>
      </c>
      <c r="AT638" s="28">
        <v>0</v>
      </c>
      <c r="AU638" s="28">
        <v>0</v>
      </c>
      <c r="AW638" s="44" t="e">
        <f t="shared" si="199"/>
        <v>#VALUE!</v>
      </c>
    </row>
    <row r="639" spans="1:49" s="28" customFormat="1" hidden="1" x14ac:dyDescent="0.2">
      <c r="A639" s="16">
        <f>ROW()</f>
        <v>639</v>
      </c>
      <c r="B639" s="16" t="s">
        <v>512</v>
      </c>
      <c r="C639" s="16">
        <v>720</v>
      </c>
      <c r="D639" s="122">
        <v>1.1914807567212067</v>
      </c>
      <c r="E639" s="123">
        <v>4.8148714118248691E-2</v>
      </c>
      <c r="F639" s="122">
        <f t="shared" si="180"/>
        <v>1.2396294708394553</v>
      </c>
      <c r="G639" s="122"/>
      <c r="H639" s="101" t="s">
        <v>4</v>
      </c>
      <c r="I639" s="16">
        <v>1</v>
      </c>
      <c r="J639" s="16" t="s">
        <v>188</v>
      </c>
      <c r="K639" s="124">
        <v>42913</v>
      </c>
      <c r="L639" s="16" t="s">
        <v>56</v>
      </c>
      <c r="M639" s="16" t="s">
        <v>171</v>
      </c>
      <c r="N639" s="16" t="s">
        <v>73</v>
      </c>
      <c r="O639" s="16" t="s">
        <v>59</v>
      </c>
      <c r="P639" s="19" t="str">
        <f t="shared" si="181"/>
        <v>CB1 14/16</v>
      </c>
      <c r="Q639" s="20">
        <f t="shared" si="182"/>
        <v>123.96294708394552</v>
      </c>
      <c r="R639" s="19">
        <v>122.6</v>
      </c>
      <c r="S639" s="19" t="e">
        <v>#N/A</v>
      </c>
      <c r="T639" s="19" t="e">
        <f t="shared" si="183"/>
        <v>#N/A</v>
      </c>
      <c r="U639" s="22" t="e">
        <f t="shared" si="184"/>
        <v>#N/A</v>
      </c>
      <c r="V639" s="22" t="str">
        <f t="shared" si="185"/>
        <v>NY</v>
      </c>
      <c r="W639" s="22" t="e">
        <f t="shared" si="186"/>
        <v>#VALUE!</v>
      </c>
      <c r="X639" s="19" t="str">
        <f t="shared" si="187"/>
        <v>CB114/16GS.8597</v>
      </c>
      <c r="Y639" s="19" t="str">
        <f t="shared" si="188"/>
        <v>GS.8597</v>
      </c>
      <c r="Z639" s="19" t="e">
        <v>#VALUE!</v>
      </c>
      <c r="AA639" s="19" t="e">
        <f t="shared" si="189"/>
        <v>#VALUE!</v>
      </c>
      <c r="AB639" s="22" t="e">
        <f t="shared" si="190"/>
        <v>#N/A</v>
      </c>
      <c r="AC639" s="23" t="e">
        <v>#VALUE!</v>
      </c>
      <c r="AD639" s="23" t="e">
        <f t="shared" si="191"/>
        <v>#VALUE!</v>
      </c>
      <c r="AE639" s="24" t="e">
        <f t="shared" si="192"/>
        <v>#N/A</v>
      </c>
      <c r="AF639" s="24" t="e">
        <v>#N/A</v>
      </c>
      <c r="AG639" s="24" t="e">
        <f t="shared" si="193"/>
        <v>#N/A</v>
      </c>
      <c r="AH639" s="24" t="e">
        <f t="shared" si="194"/>
        <v>#N/A</v>
      </c>
      <c r="AI639" s="25" t="e">
        <f t="shared" si="195"/>
        <v>#VALUE!</v>
      </c>
      <c r="AJ639" s="25" t="e">
        <f t="shared" si="196"/>
        <v>#VALUE!</v>
      </c>
      <c r="AK639" s="25" t="e">
        <f t="shared" si="197"/>
        <v>#VALUE!</v>
      </c>
      <c r="AL639" s="12">
        <v>20.325184158599004</v>
      </c>
      <c r="AM639" s="12">
        <v>0</v>
      </c>
      <c r="AN639" s="26">
        <v>3.2766000000000002</v>
      </c>
      <c r="AO639" s="125">
        <f t="shared" si="198"/>
        <v>4.7469257046731494E-2</v>
      </c>
      <c r="AP639" s="126"/>
      <c r="AQ639" s="16">
        <v>0</v>
      </c>
      <c r="AT639" s="28">
        <v>0</v>
      </c>
      <c r="AU639" s="28">
        <v>0</v>
      </c>
      <c r="AW639" s="44" t="e">
        <f t="shared" si="199"/>
        <v>#VALUE!</v>
      </c>
    </row>
    <row r="640" spans="1:49" s="28" customFormat="1" hidden="1" x14ac:dyDescent="0.2">
      <c r="A640" s="16">
        <f>ROW()</f>
        <v>640</v>
      </c>
      <c r="B640" s="16" t="s">
        <v>513</v>
      </c>
      <c r="C640" s="16">
        <v>3000</v>
      </c>
      <c r="D640" s="122">
        <v>1.306751984789114</v>
      </c>
      <c r="E640" s="123">
        <v>5.3502578078504837E-2</v>
      </c>
      <c r="F640" s="122">
        <f t="shared" si="180"/>
        <v>1.3602545628676188</v>
      </c>
      <c r="G640" s="122"/>
      <c r="H640" s="101" t="s">
        <v>4</v>
      </c>
      <c r="I640" s="16">
        <v>1</v>
      </c>
      <c r="J640" s="16" t="s">
        <v>176</v>
      </c>
      <c r="K640" s="124">
        <v>42914</v>
      </c>
      <c r="L640" s="16" t="s">
        <v>56</v>
      </c>
      <c r="M640" s="16" t="s">
        <v>171</v>
      </c>
      <c r="N640" s="16" t="s">
        <v>73</v>
      </c>
      <c r="O640" s="16" t="s">
        <v>65</v>
      </c>
      <c r="P640" s="19" t="str">
        <f t="shared" si="181"/>
        <v>CB1 13/14</v>
      </c>
      <c r="Q640" s="20">
        <f t="shared" si="182"/>
        <v>136.02545628676188</v>
      </c>
      <c r="R640" s="19">
        <v>122.6</v>
      </c>
      <c r="S640" s="19" t="e">
        <v>#N/A</v>
      </c>
      <c r="T640" s="19" t="e">
        <f t="shared" si="183"/>
        <v>#N/A</v>
      </c>
      <c r="U640" s="22" t="e">
        <f t="shared" si="184"/>
        <v>#N/A</v>
      </c>
      <c r="V640" s="22" t="str">
        <f t="shared" si="185"/>
        <v>NY</v>
      </c>
      <c r="W640" s="22" t="e">
        <f t="shared" si="186"/>
        <v>#VALUE!</v>
      </c>
      <c r="X640" s="19" t="str">
        <f t="shared" si="187"/>
        <v>CB113/14GS.8570</v>
      </c>
      <c r="Y640" s="19" t="str">
        <f t="shared" si="188"/>
        <v>GS.8570</v>
      </c>
      <c r="Z640" s="19" t="e">
        <v>#VALUE!</v>
      </c>
      <c r="AA640" s="19" t="e">
        <f t="shared" si="189"/>
        <v>#VALUE!</v>
      </c>
      <c r="AB640" s="22" t="e">
        <f t="shared" si="190"/>
        <v>#N/A</v>
      </c>
      <c r="AC640" s="23" t="e">
        <v>#VALUE!</v>
      </c>
      <c r="AD640" s="23" t="e">
        <f t="shared" si="191"/>
        <v>#VALUE!</v>
      </c>
      <c r="AE640" s="24" t="e">
        <f t="shared" si="192"/>
        <v>#N/A</v>
      </c>
      <c r="AF640" s="24" t="e">
        <v>#N/A</v>
      </c>
      <c r="AG640" s="24" t="e">
        <f t="shared" si="193"/>
        <v>#N/A</v>
      </c>
      <c r="AH640" s="24" t="e">
        <f t="shared" si="194"/>
        <v>#N/A</v>
      </c>
      <c r="AI640" s="25" t="e">
        <f t="shared" si="195"/>
        <v>#VALUE!</v>
      </c>
      <c r="AJ640" s="25" t="e">
        <f t="shared" si="196"/>
        <v>#VALUE!</v>
      </c>
      <c r="AK640" s="25" t="e">
        <f t="shared" si="197"/>
        <v>#VALUE!</v>
      </c>
      <c r="AL640" s="12">
        <v>22.585229373618553</v>
      </c>
      <c r="AM640" s="12">
        <v>0</v>
      </c>
      <c r="AN640" s="26">
        <v>3.2766000000000002</v>
      </c>
      <c r="AO640" s="125">
        <f t="shared" si="198"/>
        <v>5.2747569233812477E-2</v>
      </c>
      <c r="AP640" s="126"/>
      <c r="AQ640" s="16">
        <v>0</v>
      </c>
      <c r="AT640" s="28">
        <v>0</v>
      </c>
      <c r="AU640" s="28">
        <v>0</v>
      </c>
      <c r="AW640" s="44" t="e">
        <f t="shared" si="199"/>
        <v>#VALUE!</v>
      </c>
    </row>
    <row r="641" spans="1:49" s="28" customFormat="1" hidden="1" x14ac:dyDescent="0.2">
      <c r="A641" s="16">
        <f>ROW()</f>
        <v>641</v>
      </c>
      <c r="B641" s="16" t="s">
        <v>514</v>
      </c>
      <c r="C641" s="16">
        <v>5100</v>
      </c>
      <c r="D641" s="122">
        <v>1.4070219310787115</v>
      </c>
      <c r="E641" s="123">
        <v>5.2913352674190207E-2</v>
      </c>
      <c r="F641" s="122">
        <f t="shared" si="180"/>
        <v>1.4599352837529018</v>
      </c>
      <c r="G641" s="122"/>
      <c r="H641" s="101" t="s">
        <v>4</v>
      </c>
      <c r="I641" s="16">
        <v>1</v>
      </c>
      <c r="J641" s="16" t="s">
        <v>176</v>
      </c>
      <c r="K641" s="124">
        <v>42919</v>
      </c>
      <c r="L641" s="16" t="s">
        <v>56</v>
      </c>
      <c r="M641" s="16" t="s">
        <v>171</v>
      </c>
      <c r="N641" s="16" t="s">
        <v>73</v>
      </c>
      <c r="O641" s="16" t="s">
        <v>64</v>
      </c>
      <c r="P641" s="19" t="str">
        <f t="shared" si="181"/>
        <v>CB1 15/16</v>
      </c>
      <c r="Q641" s="20">
        <f t="shared" si="182"/>
        <v>145.99352837529017</v>
      </c>
      <c r="R641" s="19">
        <v>122.6</v>
      </c>
      <c r="S641" s="19" t="e">
        <v>#N/A</v>
      </c>
      <c r="T641" s="19" t="e">
        <f t="shared" si="183"/>
        <v>#N/A</v>
      </c>
      <c r="U641" s="22" t="e">
        <f t="shared" si="184"/>
        <v>#N/A</v>
      </c>
      <c r="V641" s="22" t="str">
        <f t="shared" si="185"/>
        <v>NY</v>
      </c>
      <c r="W641" s="22" t="e">
        <f t="shared" si="186"/>
        <v>#VALUE!</v>
      </c>
      <c r="X641" s="19" t="str">
        <f t="shared" si="187"/>
        <v>CB115/16GS.8571</v>
      </c>
      <c r="Y641" s="19" t="str">
        <f t="shared" si="188"/>
        <v>GS.8571</v>
      </c>
      <c r="Z641" s="19" t="e">
        <v>#VALUE!</v>
      </c>
      <c r="AA641" s="19" t="e">
        <f t="shared" si="189"/>
        <v>#VALUE!</v>
      </c>
      <c r="AB641" s="22" t="e">
        <f t="shared" si="190"/>
        <v>#N/A</v>
      </c>
      <c r="AC641" s="23" t="e">
        <v>#VALUE!</v>
      </c>
      <c r="AD641" s="23" t="e">
        <f t="shared" si="191"/>
        <v>#VALUE!</v>
      </c>
      <c r="AE641" s="24" t="e">
        <f t="shared" si="192"/>
        <v>#N/A</v>
      </c>
      <c r="AF641" s="24" t="e">
        <v>#N/A</v>
      </c>
      <c r="AG641" s="24" t="e">
        <f t="shared" si="193"/>
        <v>#N/A</v>
      </c>
      <c r="AH641" s="24" t="e">
        <f t="shared" si="194"/>
        <v>#N/A</v>
      </c>
      <c r="AI641" s="25" t="e">
        <f t="shared" si="195"/>
        <v>#VALUE!</v>
      </c>
      <c r="AJ641" s="25" t="e">
        <f t="shared" si="196"/>
        <v>#VALUE!</v>
      </c>
      <c r="AK641" s="25" t="e">
        <f t="shared" si="197"/>
        <v>#VALUE!</v>
      </c>
      <c r="AL641" s="12">
        <v>22.336497604288066</v>
      </c>
      <c r="AM641" s="12">
        <v>0</v>
      </c>
      <c r="AN641" s="26">
        <v>3.2766000000000002</v>
      </c>
      <c r="AO641" s="125">
        <f t="shared" si="198"/>
        <v>5.2166658763240337E-2</v>
      </c>
      <c r="AP641" s="126"/>
      <c r="AQ641" s="16">
        <v>0</v>
      </c>
      <c r="AT641" s="28">
        <v>0</v>
      </c>
      <c r="AU641" s="28">
        <v>0</v>
      </c>
      <c r="AW641" s="44" t="e">
        <f t="shared" si="199"/>
        <v>#VALUE!</v>
      </c>
    </row>
    <row r="642" spans="1:49" s="28" customFormat="1" hidden="1" x14ac:dyDescent="0.2">
      <c r="A642" s="16">
        <f>ROW()</f>
        <v>642</v>
      </c>
      <c r="B642" s="16" t="s">
        <v>515</v>
      </c>
      <c r="C642" s="16">
        <v>1592</v>
      </c>
      <c r="D642" s="122">
        <v>1.3067129596826303</v>
      </c>
      <c r="E642" s="123">
        <v>5.3500978462569446E-2</v>
      </c>
      <c r="F642" s="122">
        <f t="shared" si="180"/>
        <v>1.3602139381451999</v>
      </c>
      <c r="G642" s="122"/>
      <c r="H642" s="101" t="s">
        <v>4</v>
      </c>
      <c r="I642" s="16">
        <v>1</v>
      </c>
      <c r="J642" s="16" t="s">
        <v>176</v>
      </c>
      <c r="K642" s="124">
        <v>42919</v>
      </c>
      <c r="L642" s="16" t="s">
        <v>56</v>
      </c>
      <c r="M642" s="16" t="s">
        <v>171</v>
      </c>
      <c r="N642" s="16" t="s">
        <v>73</v>
      </c>
      <c r="O642" s="16" t="s">
        <v>65</v>
      </c>
      <c r="P642" s="19" t="str">
        <f t="shared" si="181"/>
        <v>CB1 13/14</v>
      </c>
      <c r="Q642" s="20">
        <f t="shared" si="182"/>
        <v>136.02139381452</v>
      </c>
      <c r="R642" s="19">
        <v>122.6</v>
      </c>
      <c r="S642" s="19" t="e">
        <v>#N/A</v>
      </c>
      <c r="T642" s="19" t="e">
        <f t="shared" si="183"/>
        <v>#N/A</v>
      </c>
      <c r="U642" s="22" t="e">
        <f t="shared" si="184"/>
        <v>#N/A</v>
      </c>
      <c r="V642" s="22" t="str">
        <f t="shared" si="185"/>
        <v>NY</v>
      </c>
      <c r="W642" s="22" t="e">
        <f t="shared" si="186"/>
        <v>#VALUE!</v>
      </c>
      <c r="X642" s="19" t="str">
        <f t="shared" si="187"/>
        <v>CB113/14GS.8574</v>
      </c>
      <c r="Y642" s="19" t="str">
        <f t="shared" si="188"/>
        <v>GS.8574</v>
      </c>
      <c r="Z642" s="19" t="e">
        <v>#VALUE!</v>
      </c>
      <c r="AA642" s="19" t="e">
        <f t="shared" si="189"/>
        <v>#VALUE!</v>
      </c>
      <c r="AB642" s="22" t="e">
        <f t="shared" si="190"/>
        <v>#N/A</v>
      </c>
      <c r="AC642" s="23" t="e">
        <v>#VALUE!</v>
      </c>
      <c r="AD642" s="23" t="e">
        <f t="shared" si="191"/>
        <v>#VALUE!</v>
      </c>
      <c r="AE642" s="24" t="e">
        <f t="shared" si="192"/>
        <v>#N/A</v>
      </c>
      <c r="AF642" s="24" t="e">
        <v>#N/A</v>
      </c>
      <c r="AG642" s="24" t="e">
        <f t="shared" si="193"/>
        <v>#N/A</v>
      </c>
      <c r="AH642" s="24" t="e">
        <f t="shared" si="194"/>
        <v>#N/A</v>
      </c>
      <c r="AI642" s="25" t="e">
        <f t="shared" si="195"/>
        <v>#VALUE!</v>
      </c>
      <c r="AJ642" s="25" t="e">
        <f t="shared" si="196"/>
        <v>#VALUE!</v>
      </c>
      <c r="AK642" s="25" t="e">
        <f t="shared" si="197"/>
        <v>#VALUE!</v>
      </c>
      <c r="AL642" s="12">
        <v>22.584554122180062</v>
      </c>
      <c r="AM642" s="12">
        <v>0</v>
      </c>
      <c r="AN642" s="26">
        <v>3.2766000000000002</v>
      </c>
      <c r="AO642" s="125">
        <f t="shared" si="198"/>
        <v>5.2745992191073052E-2</v>
      </c>
      <c r="AP642" s="126"/>
      <c r="AQ642" s="16">
        <v>0</v>
      </c>
      <c r="AT642" s="28">
        <v>0</v>
      </c>
      <c r="AU642" s="28">
        <v>0</v>
      </c>
      <c r="AW642" s="44" t="e">
        <f t="shared" si="199"/>
        <v>#VALUE!</v>
      </c>
    </row>
    <row r="643" spans="1:49" s="28" customFormat="1" hidden="1" x14ac:dyDescent="0.2">
      <c r="A643" s="16">
        <f>ROW()</f>
        <v>643</v>
      </c>
      <c r="B643" s="16" t="s">
        <v>516</v>
      </c>
      <c r="C643" s="16">
        <v>880</v>
      </c>
      <c r="D643" s="122">
        <v>1.1220409875073052</v>
      </c>
      <c r="E643" s="123">
        <v>6.5281827802448608E-2</v>
      </c>
      <c r="F643" s="122">
        <f t="shared" ref="F643:F706" si="200">E643+D643</f>
        <v>1.1873228153097537</v>
      </c>
      <c r="G643" s="122"/>
      <c r="H643" s="101" t="s">
        <v>4</v>
      </c>
      <c r="I643" s="16">
        <v>1</v>
      </c>
      <c r="J643" s="16" t="s">
        <v>225</v>
      </c>
      <c r="K643" s="124">
        <v>42920</v>
      </c>
      <c r="L643" s="16" t="s">
        <v>64</v>
      </c>
      <c r="M643" s="16" t="s">
        <v>61</v>
      </c>
      <c r="N643" s="16" t="s">
        <v>73</v>
      </c>
      <c r="O643" s="16" t="s">
        <v>66</v>
      </c>
      <c r="P643" s="19" t="str">
        <f t="shared" ref="P643:P706" si="201">N643&amp;" "&amp;O643</f>
        <v>CB1 Moka</v>
      </c>
      <c r="Q643" s="20">
        <f t="shared" ref="Q643:Q706" si="202">F643*100</f>
        <v>118.73228153097537</v>
      </c>
      <c r="R643" s="19">
        <v>122.6</v>
      </c>
      <c r="S643" s="19">
        <v>-18</v>
      </c>
      <c r="T643" s="19">
        <f t="shared" ref="T643:T706" si="203">R643+S643</f>
        <v>104.6</v>
      </c>
      <c r="U643" s="22" t="e">
        <f t="shared" ref="U643:U706" si="204">(T643-Q643)*1.3228*AD643</f>
        <v>#VALUE!</v>
      </c>
      <c r="V643" s="22" t="str">
        <f t="shared" ref="V643:V706" si="205">IF(LEFT(N643,3)="CB7","LDN","NY")</f>
        <v>NY</v>
      </c>
      <c r="W643" s="22" t="e">
        <f t="shared" ref="W643:W706" si="206">V643-U643</f>
        <v>#VALUE!</v>
      </c>
      <c r="X643" s="19" t="str">
        <f t="shared" ref="X643:X706" si="207">TRIM(N643)&amp;TRIM(O643)&amp;TRIM(Y643)</f>
        <v>CB1MokaGS.8550</v>
      </c>
      <c r="Y643" s="19" t="str">
        <f t="shared" ref="Y643:Y706" si="208">IF(LEFT(B643,2)&lt;&gt;"GS","GS."&amp;LEFT(B643,4),B643)</f>
        <v>GS.8550</v>
      </c>
      <c r="Z643" s="19" t="e">
        <v>#VALUE!</v>
      </c>
      <c r="AA643" s="19" t="e">
        <f t="shared" ref="AA643:AA706" si="209">IF(C643=0,Z643,C643-Z643)</f>
        <v>#VALUE!</v>
      </c>
      <c r="AB643" s="22" t="e">
        <f t="shared" ref="AB643:AB706" si="210">(T643-Q643)*1.3228*AA643</f>
        <v>#VALUE!</v>
      </c>
      <c r="AC643" s="23" t="e">
        <v>#VALUE!</v>
      </c>
      <c r="AD643" s="23" t="e">
        <f t="shared" ref="AD643:AD706" si="211">AA643-AC643+AQ643</f>
        <v>#VALUE!</v>
      </c>
      <c r="AE643" s="24" t="e">
        <f t="shared" ref="AE643:AE706" si="212">(T643-Q643)*1.3228*AD643</f>
        <v>#VALUE!</v>
      </c>
      <c r="AF643" s="24">
        <v>106.35</v>
      </c>
      <c r="AG643" s="24" t="e">
        <f t="shared" ref="AG643:AG706" si="213">(AF643-Q643)*1.3228*AD643</f>
        <v>#VALUE!</v>
      </c>
      <c r="AH643" s="24" t="e">
        <f t="shared" ref="AH643:AH706" si="214">AE643-AG643</f>
        <v>#VALUE!</v>
      </c>
      <c r="AI643" s="25" t="e">
        <f t="shared" ref="AI643:AI706" si="215">AD643*T643*1.3228</f>
        <v>#VALUE!</v>
      </c>
      <c r="AJ643" s="25" t="e">
        <f t="shared" ref="AJ643:AJ706" si="216">E643*132.28*AD643</f>
        <v>#VALUE!</v>
      </c>
      <c r="AK643" s="25" t="e">
        <f t="shared" ref="AK643:AK706" si="217">AI643-AE643</f>
        <v>#VALUE!</v>
      </c>
      <c r="AL643" s="12">
        <v>27.557645029440675</v>
      </c>
      <c r="AM643" s="12">
        <v>0</v>
      </c>
      <c r="AN643" s="26">
        <v>3.2766000000000002</v>
      </c>
      <c r="AO643" s="125">
        <f t="shared" si="198"/>
        <v>6.436059448699584E-2</v>
      </c>
      <c r="AP643" s="126"/>
      <c r="AQ643" s="16">
        <v>0</v>
      </c>
      <c r="AT643" s="28">
        <v>0</v>
      </c>
      <c r="AU643" s="28">
        <v>0</v>
      </c>
      <c r="AW643" s="44" t="e">
        <f t="shared" si="199"/>
        <v>#VALUE!</v>
      </c>
    </row>
    <row r="644" spans="1:49" s="28" customFormat="1" hidden="1" x14ac:dyDescent="0.2">
      <c r="A644" s="16">
        <f>ROW()</f>
        <v>644</v>
      </c>
      <c r="B644" s="16" t="s">
        <v>517</v>
      </c>
      <c r="C644" s="16">
        <v>1125</v>
      </c>
      <c r="D644" s="122">
        <v>0.90368548308203411</v>
      </c>
      <c r="E644" s="123">
        <v>5.5793252114723198E-2</v>
      </c>
      <c r="F644" s="122">
        <f t="shared" si="200"/>
        <v>0.9594787351967573</v>
      </c>
      <c r="G644" s="122"/>
      <c r="H644" s="101" t="s">
        <v>4</v>
      </c>
      <c r="I644" s="16">
        <v>1</v>
      </c>
      <c r="J644" s="16" t="s">
        <v>225</v>
      </c>
      <c r="K644" s="124">
        <v>42919</v>
      </c>
      <c r="L644" s="16" t="s">
        <v>64</v>
      </c>
      <c r="M644" s="16" t="s">
        <v>61</v>
      </c>
      <c r="N644" s="16" t="s">
        <v>73</v>
      </c>
      <c r="O644" s="16" t="s">
        <v>66</v>
      </c>
      <c r="P644" s="19" t="str">
        <f t="shared" si="201"/>
        <v>CB1 Moka</v>
      </c>
      <c r="Q644" s="20">
        <f t="shared" si="202"/>
        <v>95.947873519675724</v>
      </c>
      <c r="R644" s="19">
        <v>122.6</v>
      </c>
      <c r="S644" s="19">
        <v>-18</v>
      </c>
      <c r="T644" s="19">
        <f t="shared" si="203"/>
        <v>104.6</v>
      </c>
      <c r="U644" s="22" t="e">
        <f t="shared" si="204"/>
        <v>#VALUE!</v>
      </c>
      <c r="V644" s="22" t="str">
        <f t="shared" si="205"/>
        <v>NY</v>
      </c>
      <c r="W644" s="22" t="e">
        <f t="shared" si="206"/>
        <v>#VALUE!</v>
      </c>
      <c r="X644" s="19" t="str">
        <f t="shared" si="207"/>
        <v>CB1MokaGS.8551</v>
      </c>
      <c r="Y644" s="19" t="str">
        <f t="shared" si="208"/>
        <v>GS.8551</v>
      </c>
      <c r="Z644" s="19" t="e">
        <v>#VALUE!</v>
      </c>
      <c r="AA644" s="19" t="e">
        <f t="shared" si="209"/>
        <v>#VALUE!</v>
      </c>
      <c r="AB644" s="22" t="e">
        <f t="shared" si="210"/>
        <v>#VALUE!</v>
      </c>
      <c r="AC644" s="23" t="e">
        <v>#VALUE!</v>
      </c>
      <c r="AD644" s="23" t="e">
        <f t="shared" si="211"/>
        <v>#VALUE!</v>
      </c>
      <c r="AE644" s="24" t="e">
        <f t="shared" si="212"/>
        <v>#VALUE!</v>
      </c>
      <c r="AF644" s="24">
        <v>106.35</v>
      </c>
      <c r="AG644" s="24" t="e">
        <f t="shared" si="213"/>
        <v>#VALUE!</v>
      </c>
      <c r="AH644" s="24" t="e">
        <f t="shared" si="214"/>
        <v>#VALUE!</v>
      </c>
      <c r="AI644" s="25" t="e">
        <f t="shared" si="215"/>
        <v>#VALUE!</v>
      </c>
      <c r="AJ644" s="25" t="e">
        <f t="shared" si="216"/>
        <v>#VALUE!</v>
      </c>
      <c r="AK644" s="25" t="e">
        <f t="shared" si="217"/>
        <v>#VALUE!</v>
      </c>
      <c r="AL644" s="12">
        <v>23.552199571807364</v>
      </c>
      <c r="AM644" s="12">
        <v>0</v>
      </c>
      <c r="AN644" s="26">
        <v>3.2766000000000002</v>
      </c>
      <c r="AO644" s="125">
        <f t="shared" ref="AO644:AO707" si="218">E644*132.28*AN644/$AO$2/132.28</f>
        <v>5.5005918114500681E-2</v>
      </c>
      <c r="AP644" s="126"/>
      <c r="AQ644" s="16">
        <v>0</v>
      </c>
      <c r="AT644" s="28">
        <v>0</v>
      </c>
      <c r="AU644" s="28">
        <v>0</v>
      </c>
      <c r="AW644" s="44" t="e">
        <f t="shared" ref="AW644:AW707" si="219">E644*132.28*AD644</f>
        <v>#VALUE!</v>
      </c>
    </row>
    <row r="645" spans="1:49" s="28" customFormat="1" hidden="1" x14ac:dyDescent="0.2">
      <c r="A645" s="16">
        <f>ROW()</f>
        <v>645</v>
      </c>
      <c r="B645" s="16" t="s">
        <v>518</v>
      </c>
      <c r="C645" s="16">
        <v>320</v>
      </c>
      <c r="D645" s="122">
        <v>1.3591125498548906</v>
      </c>
      <c r="E645" s="123">
        <v>5.7219612273346245E-2</v>
      </c>
      <c r="F645" s="122">
        <f t="shared" si="200"/>
        <v>1.4163321621282368</v>
      </c>
      <c r="G645" s="122"/>
      <c r="H645" s="101" t="s">
        <v>4</v>
      </c>
      <c r="I645" s="16">
        <v>1</v>
      </c>
      <c r="J645" s="16" t="s">
        <v>225</v>
      </c>
      <c r="K645" s="124">
        <v>42920</v>
      </c>
      <c r="L645" s="16" t="s">
        <v>56</v>
      </c>
      <c r="M645" s="16" t="s">
        <v>171</v>
      </c>
      <c r="N645" s="16" t="s">
        <v>73</v>
      </c>
      <c r="O645" s="16" t="s">
        <v>58</v>
      </c>
      <c r="P645" s="19" t="str">
        <f t="shared" si="201"/>
        <v>CB1 17/18</v>
      </c>
      <c r="Q645" s="20">
        <f t="shared" si="202"/>
        <v>141.63321621282367</v>
      </c>
      <c r="R645" s="19">
        <v>122.6</v>
      </c>
      <c r="S645" s="19" t="e">
        <v>#N/A</v>
      </c>
      <c r="T645" s="19" t="e">
        <f t="shared" si="203"/>
        <v>#N/A</v>
      </c>
      <c r="U645" s="22" t="e">
        <f t="shared" si="204"/>
        <v>#N/A</v>
      </c>
      <c r="V645" s="22" t="str">
        <f t="shared" si="205"/>
        <v>NY</v>
      </c>
      <c r="W645" s="22" t="e">
        <f t="shared" si="206"/>
        <v>#VALUE!</v>
      </c>
      <c r="X645" s="19" t="str">
        <f t="shared" si="207"/>
        <v>CB117/18GS.8576</v>
      </c>
      <c r="Y645" s="19" t="str">
        <f t="shared" si="208"/>
        <v>GS.8576</v>
      </c>
      <c r="Z645" s="19" t="e">
        <v>#VALUE!</v>
      </c>
      <c r="AA645" s="19" t="e">
        <f t="shared" si="209"/>
        <v>#VALUE!</v>
      </c>
      <c r="AB645" s="22" t="e">
        <f t="shared" si="210"/>
        <v>#N/A</v>
      </c>
      <c r="AC645" s="23" t="e">
        <v>#VALUE!</v>
      </c>
      <c r="AD645" s="23" t="e">
        <f t="shared" si="211"/>
        <v>#VALUE!</v>
      </c>
      <c r="AE645" s="24" t="e">
        <f t="shared" si="212"/>
        <v>#N/A</v>
      </c>
      <c r="AF645" s="24" t="e">
        <v>#N/A</v>
      </c>
      <c r="AG645" s="24" t="e">
        <f t="shared" si="213"/>
        <v>#N/A</v>
      </c>
      <c r="AH645" s="24" t="e">
        <f t="shared" si="214"/>
        <v>#N/A</v>
      </c>
      <c r="AI645" s="25" t="e">
        <f t="shared" si="215"/>
        <v>#VALUE!</v>
      </c>
      <c r="AJ645" s="25" t="e">
        <f t="shared" si="216"/>
        <v>#VALUE!</v>
      </c>
      <c r="AK645" s="25" t="e">
        <f t="shared" si="217"/>
        <v>#VALUE!</v>
      </c>
      <c r="AL645" s="12">
        <v>24.154313946644091</v>
      </c>
      <c r="AM645" s="12">
        <v>0</v>
      </c>
      <c r="AN645" s="26">
        <v>3.2766000000000002</v>
      </c>
      <c r="AO645" s="125">
        <f t="shared" si="218"/>
        <v>5.6412149999418924E-2</v>
      </c>
      <c r="AP645" s="126"/>
      <c r="AQ645" s="16">
        <v>0</v>
      </c>
      <c r="AT645" s="28">
        <v>0</v>
      </c>
      <c r="AU645" s="28">
        <v>0</v>
      </c>
      <c r="AW645" s="44" t="e">
        <f t="shared" si="219"/>
        <v>#VALUE!</v>
      </c>
    </row>
    <row r="646" spans="1:49" s="28" customFormat="1" hidden="1" x14ac:dyDescent="0.2">
      <c r="A646" s="16">
        <f>ROW()</f>
        <v>646</v>
      </c>
      <c r="B646" s="16" t="s">
        <v>519</v>
      </c>
      <c r="C646" s="16">
        <v>6000</v>
      </c>
      <c r="D646" s="122">
        <v>1.1415650423318588</v>
      </c>
      <c r="E646" s="123">
        <v>5.1521282150777843E-2</v>
      </c>
      <c r="F646" s="122">
        <f t="shared" si="200"/>
        <v>1.1930863244826366</v>
      </c>
      <c r="G646" s="122"/>
      <c r="H646" s="101" t="s">
        <v>4</v>
      </c>
      <c r="I646" s="16">
        <v>1</v>
      </c>
      <c r="J646" s="16" t="s">
        <v>225</v>
      </c>
      <c r="K646" s="124">
        <v>42919</v>
      </c>
      <c r="L646" s="16" t="s">
        <v>56</v>
      </c>
      <c r="M646" s="16" t="s">
        <v>171</v>
      </c>
      <c r="N646" s="16" t="s">
        <v>73</v>
      </c>
      <c r="O646" s="16" t="s">
        <v>59</v>
      </c>
      <c r="P646" s="19" t="str">
        <f t="shared" si="201"/>
        <v>CB1 14/16</v>
      </c>
      <c r="Q646" s="20">
        <f t="shared" si="202"/>
        <v>119.30863244826367</v>
      </c>
      <c r="R646" s="19">
        <v>122.6</v>
      </c>
      <c r="S646" s="19" t="e">
        <v>#N/A</v>
      </c>
      <c r="T646" s="19" t="e">
        <f t="shared" si="203"/>
        <v>#N/A</v>
      </c>
      <c r="U646" s="22" t="e">
        <f t="shared" si="204"/>
        <v>#N/A</v>
      </c>
      <c r="V646" s="22" t="str">
        <f t="shared" si="205"/>
        <v>NY</v>
      </c>
      <c r="W646" s="22" t="e">
        <f t="shared" si="206"/>
        <v>#VALUE!</v>
      </c>
      <c r="X646" s="19" t="str">
        <f t="shared" si="207"/>
        <v>CB114/16GS.8581</v>
      </c>
      <c r="Y646" s="19" t="str">
        <f t="shared" si="208"/>
        <v>GS.8581</v>
      </c>
      <c r="Z646" s="19" t="e">
        <v>#VALUE!</v>
      </c>
      <c r="AA646" s="19" t="e">
        <f t="shared" si="209"/>
        <v>#VALUE!</v>
      </c>
      <c r="AB646" s="22" t="e">
        <f t="shared" si="210"/>
        <v>#N/A</v>
      </c>
      <c r="AC646" s="23" t="e">
        <v>#VALUE!</v>
      </c>
      <c r="AD646" s="23" t="e">
        <f t="shared" si="211"/>
        <v>#VALUE!</v>
      </c>
      <c r="AE646" s="24" t="e">
        <f t="shared" si="212"/>
        <v>#N/A</v>
      </c>
      <c r="AF646" s="24" t="e">
        <v>#N/A</v>
      </c>
      <c r="AG646" s="24" t="e">
        <f t="shared" si="213"/>
        <v>#N/A</v>
      </c>
      <c r="AH646" s="24" t="e">
        <f t="shared" si="214"/>
        <v>#N/A</v>
      </c>
      <c r="AI646" s="25" t="e">
        <f t="shared" si="215"/>
        <v>#VALUE!</v>
      </c>
      <c r="AJ646" s="25" t="e">
        <f t="shared" si="216"/>
        <v>#VALUE!</v>
      </c>
      <c r="AK646" s="25" t="e">
        <f t="shared" si="217"/>
        <v>#VALUE!</v>
      </c>
      <c r="AL646" s="12">
        <v>21.748858032426888</v>
      </c>
      <c r="AM646" s="12">
        <v>0</v>
      </c>
      <c r="AN646" s="26">
        <v>3.2766000000000002</v>
      </c>
      <c r="AO646" s="125">
        <f t="shared" si="218"/>
        <v>5.0794232630721997E-2</v>
      </c>
      <c r="AP646" s="126"/>
      <c r="AQ646" s="16">
        <v>0</v>
      </c>
      <c r="AT646" s="28">
        <v>0</v>
      </c>
      <c r="AU646" s="28">
        <v>0</v>
      </c>
      <c r="AW646" s="44" t="e">
        <f t="shared" si="219"/>
        <v>#VALUE!</v>
      </c>
    </row>
    <row r="647" spans="1:49" s="28" customFormat="1" hidden="1" x14ac:dyDescent="0.2">
      <c r="A647" s="16">
        <f>ROW()</f>
        <v>647</v>
      </c>
      <c r="B647" s="16" t="s">
        <v>520</v>
      </c>
      <c r="C647" s="16">
        <v>640</v>
      </c>
      <c r="D647" s="122">
        <v>1.3092480379973339</v>
      </c>
      <c r="E647" s="123">
        <v>6.1971075804969869E-2</v>
      </c>
      <c r="F647" s="122">
        <f t="shared" si="200"/>
        <v>1.3712191138023038</v>
      </c>
      <c r="G647" s="122"/>
      <c r="H647" s="101" t="s">
        <v>4</v>
      </c>
      <c r="I647" s="16">
        <v>1</v>
      </c>
      <c r="J647" s="16" t="s">
        <v>192</v>
      </c>
      <c r="K647" s="124">
        <v>42919</v>
      </c>
      <c r="L647" s="16" t="s">
        <v>56</v>
      </c>
      <c r="M647" s="16" t="s">
        <v>171</v>
      </c>
      <c r="N647" s="16" t="s">
        <v>73</v>
      </c>
      <c r="O647" s="16" t="s">
        <v>64</v>
      </c>
      <c r="P647" s="19" t="str">
        <f t="shared" si="201"/>
        <v>CB1 15/16</v>
      </c>
      <c r="Q647" s="20">
        <f t="shared" si="202"/>
        <v>137.12191138023039</v>
      </c>
      <c r="R647" s="19">
        <v>122.6</v>
      </c>
      <c r="S647" s="19" t="e">
        <v>#N/A</v>
      </c>
      <c r="T647" s="19" t="e">
        <f t="shared" si="203"/>
        <v>#N/A</v>
      </c>
      <c r="U647" s="22" t="e">
        <f t="shared" si="204"/>
        <v>#N/A</v>
      </c>
      <c r="V647" s="22" t="str">
        <f t="shared" si="205"/>
        <v>NY</v>
      </c>
      <c r="W647" s="22" t="e">
        <f t="shared" si="206"/>
        <v>#VALUE!</v>
      </c>
      <c r="X647" s="19" t="str">
        <f t="shared" si="207"/>
        <v>CB115/16GS.8560</v>
      </c>
      <c r="Y647" s="19" t="str">
        <f t="shared" si="208"/>
        <v>GS.8560</v>
      </c>
      <c r="Z647" s="19" t="e">
        <v>#VALUE!</v>
      </c>
      <c r="AA647" s="19" t="e">
        <f t="shared" si="209"/>
        <v>#VALUE!</v>
      </c>
      <c r="AB647" s="22" t="e">
        <f t="shared" si="210"/>
        <v>#N/A</v>
      </c>
      <c r="AC647" s="23" t="e">
        <v>#VALUE!</v>
      </c>
      <c r="AD647" s="23" t="e">
        <f t="shared" si="211"/>
        <v>#VALUE!</v>
      </c>
      <c r="AE647" s="24" t="e">
        <f t="shared" si="212"/>
        <v>#N/A</v>
      </c>
      <c r="AF647" s="24" t="e">
        <v>#N/A</v>
      </c>
      <c r="AG647" s="24" t="e">
        <f t="shared" si="213"/>
        <v>#N/A</v>
      </c>
      <c r="AH647" s="24" t="e">
        <f t="shared" si="214"/>
        <v>#N/A</v>
      </c>
      <c r="AI647" s="25" t="e">
        <f t="shared" si="215"/>
        <v>#VALUE!</v>
      </c>
      <c r="AJ647" s="25" t="e">
        <f t="shared" si="216"/>
        <v>#VALUE!</v>
      </c>
      <c r="AK647" s="25" t="e">
        <f t="shared" si="217"/>
        <v>#VALUE!</v>
      </c>
      <c r="AL647" s="12">
        <v>26.160065773493308</v>
      </c>
      <c r="AM647" s="12">
        <v>0</v>
      </c>
      <c r="AN647" s="26">
        <v>3.2766000000000002</v>
      </c>
      <c r="AO647" s="125">
        <f t="shared" si="218"/>
        <v>6.1096562612742024E-2</v>
      </c>
      <c r="AP647" s="126"/>
      <c r="AQ647" s="16">
        <v>0</v>
      </c>
      <c r="AT647" s="28">
        <v>0</v>
      </c>
      <c r="AU647" s="28">
        <v>0</v>
      </c>
      <c r="AW647" s="44" t="e">
        <f t="shared" si="219"/>
        <v>#VALUE!</v>
      </c>
    </row>
    <row r="648" spans="1:49" s="28" customFormat="1" hidden="1" x14ac:dyDescent="0.2">
      <c r="A648" s="16">
        <f>ROW()</f>
        <v>648</v>
      </c>
      <c r="B648" s="16" t="s">
        <v>521</v>
      </c>
      <c r="C648" s="16">
        <v>2695</v>
      </c>
      <c r="D648" s="122">
        <v>1.0424280880818546</v>
      </c>
      <c r="E648" s="123">
        <v>6.0153892962850473E-2</v>
      </c>
      <c r="F648" s="122">
        <f t="shared" si="200"/>
        <v>1.1025819810447051</v>
      </c>
      <c r="G648" s="122"/>
      <c r="H648" s="101" t="s">
        <v>4</v>
      </c>
      <c r="I648" s="16">
        <v>1</v>
      </c>
      <c r="J648" s="16" t="s">
        <v>192</v>
      </c>
      <c r="K648" s="124">
        <v>42920</v>
      </c>
      <c r="L648" s="16" t="s">
        <v>64</v>
      </c>
      <c r="M648" s="16" t="s">
        <v>61</v>
      </c>
      <c r="N648" s="16" t="s">
        <v>73</v>
      </c>
      <c r="O648" s="16" t="s">
        <v>64</v>
      </c>
      <c r="P648" s="19" t="str">
        <f t="shared" si="201"/>
        <v>CB1 15/16</v>
      </c>
      <c r="Q648" s="20">
        <f t="shared" si="202"/>
        <v>110.25819810447051</v>
      </c>
      <c r="R648" s="19">
        <v>122.6</v>
      </c>
      <c r="S648" s="19">
        <v>-14</v>
      </c>
      <c r="T648" s="19">
        <f t="shared" si="203"/>
        <v>108.6</v>
      </c>
      <c r="U648" s="22" t="e">
        <f t="shared" si="204"/>
        <v>#VALUE!</v>
      </c>
      <c r="V648" s="22" t="str">
        <f t="shared" si="205"/>
        <v>NY</v>
      </c>
      <c r="W648" s="22" t="e">
        <f t="shared" si="206"/>
        <v>#VALUE!</v>
      </c>
      <c r="X648" s="19" t="str">
        <f t="shared" si="207"/>
        <v>CB115/16GS.8590</v>
      </c>
      <c r="Y648" s="19" t="str">
        <f t="shared" si="208"/>
        <v>GS.8590</v>
      </c>
      <c r="Z648" s="19" t="e">
        <v>#VALUE!</v>
      </c>
      <c r="AA648" s="19" t="e">
        <f t="shared" si="209"/>
        <v>#VALUE!</v>
      </c>
      <c r="AB648" s="22" t="e">
        <f t="shared" si="210"/>
        <v>#VALUE!</v>
      </c>
      <c r="AC648" s="23" t="e">
        <v>#VALUE!</v>
      </c>
      <c r="AD648" s="23" t="e">
        <f t="shared" si="211"/>
        <v>#VALUE!</v>
      </c>
      <c r="AE648" s="24" t="e">
        <f t="shared" si="212"/>
        <v>#VALUE!</v>
      </c>
      <c r="AF648" s="24">
        <v>110.35</v>
      </c>
      <c r="AG648" s="24" t="e">
        <f t="shared" si="213"/>
        <v>#VALUE!</v>
      </c>
      <c r="AH648" s="24" t="e">
        <f t="shared" si="214"/>
        <v>#VALUE!</v>
      </c>
      <c r="AI648" s="25" t="e">
        <f t="shared" si="215"/>
        <v>#VALUE!</v>
      </c>
      <c r="AJ648" s="25" t="e">
        <f t="shared" si="216"/>
        <v>#VALUE!</v>
      </c>
      <c r="AK648" s="25" t="e">
        <f t="shared" si="217"/>
        <v>#VALUE!</v>
      </c>
      <c r="AL648" s="12">
        <v>25.392972059937108</v>
      </c>
      <c r="AM648" s="12">
        <v>0</v>
      </c>
      <c r="AN648" s="26">
        <v>3.2766000000000002</v>
      </c>
      <c r="AO648" s="125">
        <f t="shared" si="218"/>
        <v>5.9305023191323039E-2</v>
      </c>
      <c r="AP648" s="126"/>
      <c r="AQ648" s="16">
        <v>0</v>
      </c>
      <c r="AT648" s="28">
        <v>0</v>
      </c>
      <c r="AU648" s="28">
        <v>0</v>
      </c>
      <c r="AW648" s="44" t="e">
        <f t="shared" si="219"/>
        <v>#VALUE!</v>
      </c>
    </row>
    <row r="649" spans="1:49" s="28" customFormat="1" hidden="1" x14ac:dyDescent="0.2">
      <c r="A649" s="16">
        <f>ROW()</f>
        <v>649</v>
      </c>
      <c r="B649" s="16" t="s">
        <v>522</v>
      </c>
      <c r="C649" s="16">
        <v>100</v>
      </c>
      <c r="D649" s="122">
        <v>1.5477668011944552</v>
      </c>
      <c r="E649" s="123">
        <v>4.4979135036275722E-2</v>
      </c>
      <c r="F649" s="122">
        <f t="shared" si="200"/>
        <v>1.592745936230731</v>
      </c>
      <c r="G649" s="122"/>
      <c r="H649" s="101" t="s">
        <v>4</v>
      </c>
      <c r="I649" s="16">
        <v>1</v>
      </c>
      <c r="J649" s="16" t="s">
        <v>170</v>
      </c>
      <c r="K649" s="124">
        <v>42919</v>
      </c>
      <c r="L649" s="16" t="s">
        <v>56</v>
      </c>
      <c r="M649" s="16" t="s">
        <v>171</v>
      </c>
      <c r="N649" s="16" t="s">
        <v>68</v>
      </c>
      <c r="O649" s="16" t="s">
        <v>58</v>
      </c>
      <c r="P649" s="19" t="str">
        <f t="shared" si="201"/>
        <v>CBSW 17/18</v>
      </c>
      <c r="Q649" s="20">
        <f t="shared" si="202"/>
        <v>159.27459362307309</v>
      </c>
      <c r="R649" s="19">
        <v>122.6</v>
      </c>
      <c r="S649" s="19" t="e">
        <v>#N/A</v>
      </c>
      <c r="T649" s="19" t="e">
        <f t="shared" si="203"/>
        <v>#N/A</v>
      </c>
      <c r="U649" s="22" t="e">
        <f t="shared" si="204"/>
        <v>#N/A</v>
      </c>
      <c r="V649" s="22" t="str">
        <f t="shared" si="205"/>
        <v>NY</v>
      </c>
      <c r="W649" s="22" t="e">
        <f t="shared" si="206"/>
        <v>#VALUE!</v>
      </c>
      <c r="X649" s="19" t="str">
        <f t="shared" si="207"/>
        <v>CBSW17/18GS.8516</v>
      </c>
      <c r="Y649" s="19" t="str">
        <f t="shared" si="208"/>
        <v>GS.8516</v>
      </c>
      <c r="Z649" s="19" t="e">
        <v>#VALUE!</v>
      </c>
      <c r="AA649" s="19" t="e">
        <f t="shared" si="209"/>
        <v>#VALUE!</v>
      </c>
      <c r="AB649" s="22" t="e">
        <f t="shared" si="210"/>
        <v>#N/A</v>
      </c>
      <c r="AC649" s="23" t="e">
        <v>#VALUE!</v>
      </c>
      <c r="AD649" s="23" t="e">
        <f t="shared" si="211"/>
        <v>#VALUE!</v>
      </c>
      <c r="AE649" s="24" t="e">
        <f t="shared" si="212"/>
        <v>#N/A</v>
      </c>
      <c r="AF649" s="24" t="e">
        <v>#N/A</v>
      </c>
      <c r="AG649" s="24" t="e">
        <f t="shared" si="213"/>
        <v>#N/A</v>
      </c>
      <c r="AH649" s="24" t="e">
        <f t="shared" si="214"/>
        <v>#N/A</v>
      </c>
      <c r="AI649" s="25" t="e">
        <f t="shared" si="215"/>
        <v>#VALUE!</v>
      </c>
      <c r="AJ649" s="25" t="e">
        <f t="shared" si="216"/>
        <v>#VALUE!</v>
      </c>
      <c r="AK649" s="25" t="e">
        <f t="shared" si="217"/>
        <v>#VALUE!</v>
      </c>
      <c r="AL649" s="12">
        <v>18.987198716492937</v>
      </c>
      <c r="AM649" s="12">
        <v>0</v>
      </c>
      <c r="AN649" s="26">
        <v>3.2766000000000002</v>
      </c>
      <c r="AO649" s="125">
        <f t="shared" si="218"/>
        <v>4.4344405907350927E-2</v>
      </c>
      <c r="AP649" s="126"/>
      <c r="AQ649" s="16">
        <v>0</v>
      </c>
      <c r="AT649" s="28">
        <v>0</v>
      </c>
      <c r="AU649" s="28">
        <v>0</v>
      </c>
      <c r="AW649" s="44" t="e">
        <f t="shared" si="219"/>
        <v>#VALUE!</v>
      </c>
    </row>
    <row r="650" spans="1:49" s="28" customFormat="1" hidden="1" x14ac:dyDescent="0.2">
      <c r="A650" s="16">
        <f>ROW()</f>
        <v>650</v>
      </c>
      <c r="B650" s="16" t="s">
        <v>523</v>
      </c>
      <c r="C650" s="16">
        <v>220</v>
      </c>
      <c r="D650" s="122">
        <v>1.3333933609686683</v>
      </c>
      <c r="E650" s="123">
        <v>4.7437566157207608E-2</v>
      </c>
      <c r="F650" s="122">
        <f t="shared" si="200"/>
        <v>1.3808309271258759</v>
      </c>
      <c r="G650" s="122"/>
      <c r="H650" s="101" t="s">
        <v>4</v>
      </c>
      <c r="I650" s="16">
        <v>1</v>
      </c>
      <c r="J650" s="16" t="s">
        <v>170</v>
      </c>
      <c r="K650" s="124">
        <v>42919</v>
      </c>
      <c r="L650" s="16" t="s">
        <v>56</v>
      </c>
      <c r="M650" s="16" t="s">
        <v>171</v>
      </c>
      <c r="N650" s="16" t="s">
        <v>73</v>
      </c>
      <c r="O650" s="16" t="s">
        <v>58</v>
      </c>
      <c r="P650" s="19" t="str">
        <f t="shared" si="201"/>
        <v>CB1 17/18</v>
      </c>
      <c r="Q650" s="20">
        <f t="shared" si="202"/>
        <v>138.08309271258759</v>
      </c>
      <c r="R650" s="19">
        <v>122.6</v>
      </c>
      <c r="S650" s="19" t="e">
        <v>#N/A</v>
      </c>
      <c r="T650" s="19" t="e">
        <f t="shared" si="203"/>
        <v>#N/A</v>
      </c>
      <c r="U650" s="22" t="e">
        <f t="shared" si="204"/>
        <v>#N/A</v>
      </c>
      <c r="V650" s="22" t="str">
        <f t="shared" si="205"/>
        <v>NY</v>
      </c>
      <c r="W650" s="22" t="e">
        <f t="shared" si="206"/>
        <v>#VALUE!</v>
      </c>
      <c r="X650" s="19" t="str">
        <f t="shared" si="207"/>
        <v>CB117/18GS.8517</v>
      </c>
      <c r="Y650" s="19" t="str">
        <f t="shared" si="208"/>
        <v>GS.8517</v>
      </c>
      <c r="Z650" s="19" t="e">
        <v>#VALUE!</v>
      </c>
      <c r="AA650" s="19" t="e">
        <f t="shared" si="209"/>
        <v>#VALUE!</v>
      </c>
      <c r="AB650" s="22" t="e">
        <f t="shared" si="210"/>
        <v>#N/A</v>
      </c>
      <c r="AC650" s="23" t="e">
        <v>#VALUE!</v>
      </c>
      <c r="AD650" s="23" t="e">
        <f t="shared" si="211"/>
        <v>#VALUE!</v>
      </c>
      <c r="AE650" s="24" t="e">
        <f t="shared" si="212"/>
        <v>#N/A</v>
      </c>
      <c r="AF650" s="24" t="e">
        <v>#N/A</v>
      </c>
      <c r="AG650" s="24" t="e">
        <f t="shared" si="213"/>
        <v>#N/A</v>
      </c>
      <c r="AH650" s="24" t="e">
        <f t="shared" si="214"/>
        <v>#N/A</v>
      </c>
      <c r="AI650" s="25" t="e">
        <f t="shared" si="215"/>
        <v>#VALUE!</v>
      </c>
      <c r="AJ650" s="25" t="e">
        <f t="shared" si="216"/>
        <v>#VALUE!</v>
      </c>
      <c r="AK650" s="25" t="e">
        <f t="shared" si="217"/>
        <v>#VALUE!</v>
      </c>
      <c r="AL650" s="12">
        <v>20.024984796334127</v>
      </c>
      <c r="AM650" s="12">
        <v>0</v>
      </c>
      <c r="AN650" s="26">
        <v>3.2766000000000002</v>
      </c>
      <c r="AO650" s="125">
        <f t="shared" si="218"/>
        <v>4.6768144546031835E-2</v>
      </c>
      <c r="AP650" s="126"/>
      <c r="AQ650" s="16">
        <v>0</v>
      </c>
      <c r="AT650" s="28">
        <v>0</v>
      </c>
      <c r="AU650" s="28">
        <v>0</v>
      </c>
      <c r="AW650" s="44" t="e">
        <f t="shared" si="219"/>
        <v>#VALUE!</v>
      </c>
    </row>
    <row r="651" spans="1:49" s="28" customFormat="1" hidden="1" x14ac:dyDescent="0.2">
      <c r="A651" s="16">
        <f>ROW()</f>
        <v>651</v>
      </c>
      <c r="B651" s="16" t="s">
        <v>524</v>
      </c>
      <c r="C651" s="16">
        <v>2500</v>
      </c>
      <c r="D651" s="122">
        <v>0.97926560420092323</v>
      </c>
      <c r="E651" s="123">
        <v>7.2469989549213513E-3</v>
      </c>
      <c r="F651" s="122">
        <f t="shared" si="200"/>
        <v>0.98651260315584455</v>
      </c>
      <c r="G651" s="122"/>
      <c r="H651" s="101" t="s">
        <v>4</v>
      </c>
      <c r="I651" s="16">
        <v>1</v>
      </c>
      <c r="J651" s="16" t="s">
        <v>170</v>
      </c>
      <c r="K651" s="124">
        <v>42920</v>
      </c>
      <c r="L651" s="16" t="s">
        <v>56</v>
      </c>
      <c r="M651" s="16" t="s">
        <v>171</v>
      </c>
      <c r="N651" s="16" t="s">
        <v>62</v>
      </c>
      <c r="O651" s="16" t="s">
        <v>78</v>
      </c>
      <c r="P651" s="19" t="str">
        <f t="shared" si="201"/>
        <v>CB6 CONSUMO</v>
      </c>
      <c r="Q651" s="20">
        <f t="shared" si="202"/>
        <v>98.651260315584452</v>
      </c>
      <c r="R651" s="19">
        <v>122.6</v>
      </c>
      <c r="S651" s="19" t="e">
        <v>#N/A</v>
      </c>
      <c r="T651" s="19" t="e">
        <f t="shared" si="203"/>
        <v>#N/A</v>
      </c>
      <c r="U651" s="22" t="e">
        <f t="shared" si="204"/>
        <v>#N/A</v>
      </c>
      <c r="V651" s="22" t="str">
        <f t="shared" si="205"/>
        <v>NY</v>
      </c>
      <c r="W651" s="22" t="e">
        <f t="shared" si="206"/>
        <v>#VALUE!</v>
      </c>
      <c r="X651" s="19" t="str">
        <f t="shared" si="207"/>
        <v>CB6CONSUMOGS.8618</v>
      </c>
      <c r="Y651" s="19" t="str">
        <f t="shared" si="208"/>
        <v>GS.8618</v>
      </c>
      <c r="Z651" s="19" t="e">
        <v>#VALUE!</v>
      </c>
      <c r="AA651" s="19" t="e">
        <f t="shared" si="209"/>
        <v>#VALUE!</v>
      </c>
      <c r="AB651" s="22" t="e">
        <f t="shared" si="210"/>
        <v>#N/A</v>
      </c>
      <c r="AC651" s="23" t="e">
        <v>#VALUE!</v>
      </c>
      <c r="AD651" s="23" t="e">
        <f t="shared" si="211"/>
        <v>#VALUE!</v>
      </c>
      <c r="AE651" s="24" t="e">
        <f t="shared" si="212"/>
        <v>#N/A</v>
      </c>
      <c r="AF651" s="24" t="e">
        <v>#N/A</v>
      </c>
      <c r="AG651" s="24" t="e">
        <f t="shared" si="213"/>
        <v>#N/A</v>
      </c>
      <c r="AH651" s="24" t="e">
        <f t="shared" si="214"/>
        <v>#N/A</v>
      </c>
      <c r="AI651" s="25" t="e">
        <f t="shared" si="215"/>
        <v>#VALUE!</v>
      </c>
      <c r="AJ651" s="25" t="e">
        <f t="shared" si="216"/>
        <v>#VALUE!</v>
      </c>
      <c r="AK651" s="25" t="e">
        <f t="shared" si="217"/>
        <v>#VALUE!</v>
      </c>
      <c r="AL651" s="12">
        <v>0</v>
      </c>
      <c r="AM651" s="12">
        <v>3.0592008749019652</v>
      </c>
      <c r="AN651" s="26">
        <v>3.2766000000000002</v>
      </c>
      <c r="AO651" s="125">
        <f t="shared" si="218"/>
        <v>7.1447319520039701E-3</v>
      </c>
      <c r="AP651" s="126"/>
      <c r="AQ651" s="16">
        <v>0</v>
      </c>
      <c r="AT651" s="28">
        <v>0</v>
      </c>
      <c r="AU651" s="28">
        <v>0</v>
      </c>
      <c r="AW651" s="44" t="e">
        <f t="shared" si="219"/>
        <v>#VALUE!</v>
      </c>
    </row>
    <row r="652" spans="1:49" s="28" customFormat="1" hidden="1" x14ac:dyDescent="0.2">
      <c r="A652" s="16">
        <f>ROW()</f>
        <v>652</v>
      </c>
      <c r="B652" s="16" t="s">
        <v>525</v>
      </c>
      <c r="C652" s="16">
        <v>1761</v>
      </c>
      <c r="D652" s="122">
        <v>1.0723464545785035</v>
      </c>
      <c r="E652" s="123">
        <v>5.1486753379834549E-2</v>
      </c>
      <c r="F652" s="122">
        <f t="shared" si="200"/>
        <v>1.123833207958338</v>
      </c>
      <c r="G652" s="122"/>
      <c r="H652" s="101" t="s">
        <v>4</v>
      </c>
      <c r="I652" s="16">
        <v>1</v>
      </c>
      <c r="J652" s="16" t="s">
        <v>192</v>
      </c>
      <c r="K652" s="124">
        <v>42920</v>
      </c>
      <c r="L652" s="16" t="s">
        <v>64</v>
      </c>
      <c r="M652" s="16" t="s">
        <v>61</v>
      </c>
      <c r="N652" s="16" t="s">
        <v>73</v>
      </c>
      <c r="O652" s="16" t="s">
        <v>66</v>
      </c>
      <c r="P652" s="19" t="str">
        <f t="shared" si="201"/>
        <v>CB1 Moka</v>
      </c>
      <c r="Q652" s="20">
        <f t="shared" si="202"/>
        <v>112.3833207958338</v>
      </c>
      <c r="R652" s="19">
        <v>122.6</v>
      </c>
      <c r="S652" s="19">
        <v>-18</v>
      </c>
      <c r="T652" s="19">
        <f t="shared" si="203"/>
        <v>104.6</v>
      </c>
      <c r="U652" s="22" t="e">
        <f t="shared" si="204"/>
        <v>#VALUE!</v>
      </c>
      <c r="V652" s="22" t="str">
        <f t="shared" si="205"/>
        <v>NY</v>
      </c>
      <c r="W652" s="22" t="e">
        <f t="shared" si="206"/>
        <v>#VALUE!</v>
      </c>
      <c r="X652" s="19" t="str">
        <f t="shared" si="207"/>
        <v>CB1MokaGS.8594</v>
      </c>
      <c r="Y652" s="19" t="str">
        <f t="shared" si="208"/>
        <v>GS.8594</v>
      </c>
      <c r="Z652" s="19" t="e">
        <v>#VALUE!</v>
      </c>
      <c r="AA652" s="19" t="e">
        <f t="shared" si="209"/>
        <v>#VALUE!</v>
      </c>
      <c r="AB652" s="22" t="e">
        <f t="shared" si="210"/>
        <v>#VALUE!</v>
      </c>
      <c r="AC652" s="23" t="e">
        <v>#VALUE!</v>
      </c>
      <c r="AD652" s="23" t="e">
        <f t="shared" si="211"/>
        <v>#VALUE!</v>
      </c>
      <c r="AE652" s="24" t="e">
        <f t="shared" si="212"/>
        <v>#VALUE!</v>
      </c>
      <c r="AF652" s="24">
        <v>106.35</v>
      </c>
      <c r="AG652" s="24" t="e">
        <f t="shared" si="213"/>
        <v>#VALUE!</v>
      </c>
      <c r="AH652" s="24" t="e">
        <f t="shared" si="214"/>
        <v>#VALUE!</v>
      </c>
      <c r="AI652" s="25" t="e">
        <f t="shared" si="215"/>
        <v>#VALUE!</v>
      </c>
      <c r="AJ652" s="25" t="e">
        <f t="shared" si="216"/>
        <v>#VALUE!</v>
      </c>
      <c r="AK652" s="25" t="e">
        <f t="shared" si="217"/>
        <v>#VALUE!</v>
      </c>
      <c r="AL652" s="12">
        <v>21.734282282252785</v>
      </c>
      <c r="AM652" s="12">
        <v>0</v>
      </c>
      <c r="AN652" s="26">
        <v>3.2766000000000002</v>
      </c>
      <c r="AO652" s="125">
        <f t="shared" si="218"/>
        <v>5.0760191117185625E-2</v>
      </c>
      <c r="AP652" s="126"/>
      <c r="AQ652" s="16">
        <v>0</v>
      </c>
      <c r="AT652" s="28">
        <v>0</v>
      </c>
      <c r="AU652" s="28">
        <v>0</v>
      </c>
      <c r="AW652" s="44" t="e">
        <f t="shared" si="219"/>
        <v>#VALUE!</v>
      </c>
    </row>
    <row r="653" spans="1:49" s="28" customFormat="1" hidden="1" x14ac:dyDescent="0.2">
      <c r="A653" s="16">
        <f>ROW()</f>
        <v>653</v>
      </c>
      <c r="B653" s="16" t="s">
        <v>526</v>
      </c>
      <c r="C653" s="16">
        <v>320</v>
      </c>
      <c r="D653" s="122">
        <v>1.3496394683344497</v>
      </c>
      <c r="E653" s="123">
        <v>6.384286454465983E-2</v>
      </c>
      <c r="F653" s="122">
        <f t="shared" si="200"/>
        <v>1.4134823328791095</v>
      </c>
      <c r="G653" s="122"/>
      <c r="H653" s="101" t="s">
        <v>4</v>
      </c>
      <c r="I653" s="16">
        <v>1</v>
      </c>
      <c r="J653" s="16" t="s">
        <v>192</v>
      </c>
      <c r="K653" s="124">
        <v>42920</v>
      </c>
      <c r="L653" s="16" t="s">
        <v>56</v>
      </c>
      <c r="M653" s="16" t="s">
        <v>171</v>
      </c>
      <c r="N653" s="16" t="s">
        <v>73</v>
      </c>
      <c r="O653" s="16" t="s">
        <v>58</v>
      </c>
      <c r="P653" s="19" t="str">
        <f t="shared" si="201"/>
        <v>CB1 17/18</v>
      </c>
      <c r="Q653" s="20">
        <f t="shared" si="202"/>
        <v>141.34823328791094</v>
      </c>
      <c r="R653" s="19">
        <v>122.6</v>
      </c>
      <c r="S653" s="19" t="e">
        <v>#N/A</v>
      </c>
      <c r="T653" s="19" t="e">
        <f t="shared" si="203"/>
        <v>#N/A</v>
      </c>
      <c r="U653" s="22" t="e">
        <f t="shared" si="204"/>
        <v>#N/A</v>
      </c>
      <c r="V653" s="22" t="str">
        <f t="shared" si="205"/>
        <v>NY</v>
      </c>
      <c r="W653" s="22" t="e">
        <f t="shared" si="206"/>
        <v>#VALUE!</v>
      </c>
      <c r="X653" s="19" t="str">
        <f t="shared" si="207"/>
        <v>CB117/18GS.8595</v>
      </c>
      <c r="Y653" s="19" t="str">
        <f t="shared" si="208"/>
        <v>GS.8595</v>
      </c>
      <c r="Z653" s="19" t="e">
        <v>#VALUE!</v>
      </c>
      <c r="AA653" s="19" t="e">
        <f t="shared" si="209"/>
        <v>#VALUE!</v>
      </c>
      <c r="AB653" s="22" t="e">
        <f t="shared" si="210"/>
        <v>#N/A</v>
      </c>
      <c r="AC653" s="23" t="e">
        <v>#VALUE!</v>
      </c>
      <c r="AD653" s="23" t="e">
        <f t="shared" si="211"/>
        <v>#VALUE!</v>
      </c>
      <c r="AE653" s="24" t="e">
        <f t="shared" si="212"/>
        <v>#N/A</v>
      </c>
      <c r="AF653" s="24" t="e">
        <v>#N/A</v>
      </c>
      <c r="AG653" s="24" t="e">
        <f t="shared" si="213"/>
        <v>#N/A</v>
      </c>
      <c r="AH653" s="24" t="e">
        <f t="shared" si="214"/>
        <v>#N/A</v>
      </c>
      <c r="AI653" s="25" t="e">
        <f t="shared" si="215"/>
        <v>#VALUE!</v>
      </c>
      <c r="AJ653" s="25" t="e">
        <f t="shared" si="216"/>
        <v>#VALUE!</v>
      </c>
      <c r="AK653" s="25" t="e">
        <f t="shared" si="217"/>
        <v>#VALUE!</v>
      </c>
      <c r="AL653" s="12">
        <v>26.950210464517788</v>
      </c>
      <c r="AM653" s="12">
        <v>0</v>
      </c>
      <c r="AN653" s="26">
        <v>3.2766000000000002</v>
      </c>
      <c r="AO653" s="125">
        <f t="shared" si="218"/>
        <v>6.2941937353245103E-2</v>
      </c>
      <c r="AP653" s="126"/>
      <c r="AQ653" s="16">
        <v>0</v>
      </c>
      <c r="AT653" s="28">
        <v>0</v>
      </c>
      <c r="AU653" s="28">
        <v>0</v>
      </c>
      <c r="AW653" s="44" t="e">
        <f t="shared" si="219"/>
        <v>#VALUE!</v>
      </c>
    </row>
    <row r="654" spans="1:49" hidden="1" x14ac:dyDescent="0.2">
      <c r="A654" s="16">
        <f>ROW()</f>
        <v>654</v>
      </c>
      <c r="B654" s="16" t="s">
        <v>527</v>
      </c>
      <c r="C654" s="16">
        <v>720</v>
      </c>
      <c r="D654" s="17">
        <v>1.0762308005168064</v>
      </c>
      <c r="E654" s="123">
        <v>4.5073770672658907E-2</v>
      </c>
      <c r="F654" s="122">
        <f t="shared" si="200"/>
        <v>1.1213045711894654</v>
      </c>
      <c r="G654" s="122"/>
      <c r="H654" s="101" t="s">
        <v>4</v>
      </c>
      <c r="I654" s="101">
        <v>1</v>
      </c>
      <c r="J654" s="101" t="s">
        <v>170</v>
      </c>
      <c r="K654" s="18">
        <v>42920</v>
      </c>
      <c r="L654" s="101" t="s">
        <v>56</v>
      </c>
      <c r="M654" s="101" t="s">
        <v>171</v>
      </c>
      <c r="N654" s="101" t="s">
        <v>67</v>
      </c>
      <c r="O654" s="101" t="s">
        <v>58</v>
      </c>
      <c r="P654" s="19" t="str">
        <f t="shared" si="201"/>
        <v>CBSWUTZ 17/18</v>
      </c>
      <c r="Q654" s="20">
        <f t="shared" si="202"/>
        <v>112.13045711894654</v>
      </c>
      <c r="R654" s="19">
        <v>122.6</v>
      </c>
      <c r="S654" s="19" t="e">
        <v>#N/A</v>
      </c>
      <c r="T654" s="19" t="e">
        <f t="shared" si="203"/>
        <v>#N/A</v>
      </c>
      <c r="U654" s="22" t="e">
        <f t="shared" si="204"/>
        <v>#N/A</v>
      </c>
      <c r="V654" s="22" t="str">
        <f t="shared" si="205"/>
        <v>NY</v>
      </c>
      <c r="W654" s="22" t="e">
        <f t="shared" si="206"/>
        <v>#VALUE!</v>
      </c>
      <c r="X654" s="19" t="str">
        <f t="shared" si="207"/>
        <v>CBSWUTZ17/18GS.8592</v>
      </c>
      <c r="Y654" s="19" t="str">
        <f t="shared" si="208"/>
        <v>GS.8592</v>
      </c>
      <c r="Z654" s="19" t="e">
        <v>#VALUE!</v>
      </c>
      <c r="AA654" s="19" t="e">
        <f t="shared" si="209"/>
        <v>#VALUE!</v>
      </c>
      <c r="AB654" s="22" t="e">
        <f t="shared" si="210"/>
        <v>#N/A</v>
      </c>
      <c r="AC654" s="23" t="e">
        <v>#VALUE!</v>
      </c>
      <c r="AD654" s="23" t="e">
        <f t="shared" si="211"/>
        <v>#VALUE!</v>
      </c>
      <c r="AE654" s="24" t="e">
        <f t="shared" si="212"/>
        <v>#N/A</v>
      </c>
      <c r="AF654" s="24" t="e">
        <v>#N/A</v>
      </c>
      <c r="AG654" s="24" t="e">
        <f t="shared" si="213"/>
        <v>#N/A</v>
      </c>
      <c r="AH654" s="24" t="e">
        <f t="shared" si="214"/>
        <v>#N/A</v>
      </c>
      <c r="AI654" s="25" t="e">
        <f t="shared" si="215"/>
        <v>#VALUE!</v>
      </c>
      <c r="AJ654" s="25" t="e">
        <f t="shared" si="216"/>
        <v>#VALUE!</v>
      </c>
      <c r="AK654" s="25" t="e">
        <f t="shared" si="217"/>
        <v>#VALUE!</v>
      </c>
      <c r="AL654" s="12">
        <v>19.027147586835152</v>
      </c>
      <c r="AM654" s="12">
        <v>0</v>
      </c>
      <c r="AN654" s="26">
        <v>3.2766000000000002</v>
      </c>
      <c r="AO654" s="125">
        <f t="shared" si="218"/>
        <v>4.4437706080190889E-2</v>
      </c>
      <c r="AP654" s="126"/>
      <c r="AQ654" s="16">
        <v>0</v>
      </c>
      <c r="AT654" s="2">
        <v>0</v>
      </c>
      <c r="AU654" s="2">
        <v>0</v>
      </c>
      <c r="AW654" s="44" t="e">
        <f t="shared" si="219"/>
        <v>#VALUE!</v>
      </c>
    </row>
    <row r="655" spans="1:49" hidden="1" x14ac:dyDescent="0.2">
      <c r="A655" s="16">
        <f>ROW()</f>
        <v>655</v>
      </c>
      <c r="B655" s="16" t="s">
        <v>528</v>
      </c>
      <c r="C655" s="16">
        <v>5694</v>
      </c>
      <c r="D655" s="17">
        <v>1.2254836788595531</v>
      </c>
      <c r="E655" s="123">
        <v>4.8892524639974226E-2</v>
      </c>
      <c r="F655" s="122">
        <f t="shared" si="200"/>
        <v>1.2743762034995274</v>
      </c>
      <c r="G655" s="122"/>
      <c r="H655" s="101" t="s">
        <v>4</v>
      </c>
      <c r="I655" s="101">
        <v>1</v>
      </c>
      <c r="J655" s="101" t="s">
        <v>188</v>
      </c>
      <c r="K655" s="18">
        <v>42920</v>
      </c>
      <c r="L655" s="101" t="s">
        <v>56</v>
      </c>
      <c r="M655" s="101" t="s">
        <v>171</v>
      </c>
      <c r="N655" s="101" t="s">
        <v>73</v>
      </c>
      <c r="O655" s="101" t="s">
        <v>66</v>
      </c>
      <c r="P655" s="19" t="str">
        <f t="shared" si="201"/>
        <v>CB1 Moka</v>
      </c>
      <c r="Q655" s="20">
        <f t="shared" si="202"/>
        <v>127.43762034995274</v>
      </c>
      <c r="R655" s="19">
        <v>122.6</v>
      </c>
      <c r="S655" s="19" t="e">
        <v>#N/A</v>
      </c>
      <c r="T655" s="19" t="e">
        <f t="shared" si="203"/>
        <v>#N/A</v>
      </c>
      <c r="U655" s="22" t="e">
        <f t="shared" si="204"/>
        <v>#N/A</v>
      </c>
      <c r="V655" s="22" t="str">
        <f t="shared" si="205"/>
        <v>NY</v>
      </c>
      <c r="W655" s="22" t="e">
        <f t="shared" si="206"/>
        <v>#VALUE!</v>
      </c>
      <c r="X655" s="19" t="str">
        <f t="shared" si="207"/>
        <v>CB1MokaGS.8599</v>
      </c>
      <c r="Y655" s="19" t="str">
        <f t="shared" si="208"/>
        <v>GS.8599</v>
      </c>
      <c r="Z655" s="19" t="e">
        <v>#VALUE!</v>
      </c>
      <c r="AA655" s="19" t="e">
        <f t="shared" si="209"/>
        <v>#VALUE!</v>
      </c>
      <c r="AB655" s="22" t="e">
        <f t="shared" si="210"/>
        <v>#N/A</v>
      </c>
      <c r="AC655" s="23" t="e">
        <v>#VALUE!</v>
      </c>
      <c r="AD655" s="23" t="e">
        <f t="shared" si="211"/>
        <v>#VALUE!</v>
      </c>
      <c r="AE655" s="24" t="e">
        <f t="shared" si="212"/>
        <v>#N/A</v>
      </c>
      <c r="AF655" s="24" t="e">
        <v>#N/A</v>
      </c>
      <c r="AG655" s="24" t="e">
        <f t="shared" si="213"/>
        <v>#N/A</v>
      </c>
      <c r="AH655" s="24" t="e">
        <f t="shared" si="214"/>
        <v>#N/A</v>
      </c>
      <c r="AI655" s="25" t="e">
        <f t="shared" si="215"/>
        <v>#VALUE!</v>
      </c>
      <c r="AJ655" s="25" t="e">
        <f t="shared" si="216"/>
        <v>#VALUE!</v>
      </c>
      <c r="AK655" s="25" t="e">
        <f t="shared" si="217"/>
        <v>#VALUE!</v>
      </c>
      <c r="AL655" s="12">
        <v>20.639171481210489</v>
      </c>
      <c r="AM655" s="12">
        <v>0</v>
      </c>
      <c r="AN655" s="26">
        <v>3.2766000000000002</v>
      </c>
      <c r="AO655" s="125">
        <f t="shared" si="218"/>
        <v>4.8202571185986365E-2</v>
      </c>
      <c r="AP655" s="126"/>
      <c r="AQ655" s="16">
        <v>0</v>
      </c>
      <c r="AT655" s="2">
        <v>0</v>
      </c>
      <c r="AU655" s="2">
        <v>0</v>
      </c>
      <c r="AW655" s="44" t="e">
        <f t="shared" si="219"/>
        <v>#VALUE!</v>
      </c>
    </row>
    <row r="656" spans="1:49" hidden="1" x14ac:dyDescent="0.2">
      <c r="A656" s="16">
        <f>ROW()</f>
        <v>656</v>
      </c>
      <c r="B656" s="16" t="s">
        <v>529</v>
      </c>
      <c r="C656" s="16">
        <v>320</v>
      </c>
      <c r="D656" s="17">
        <v>1.1458002214770224</v>
      </c>
      <c r="E656" s="123">
        <v>4.8878279314472736E-2</v>
      </c>
      <c r="F656" s="122">
        <f t="shared" si="200"/>
        <v>1.1946785007914951</v>
      </c>
      <c r="G656" s="122"/>
      <c r="H656" s="101" t="s">
        <v>4</v>
      </c>
      <c r="I656" s="101">
        <v>1</v>
      </c>
      <c r="J656" s="101" t="s">
        <v>188</v>
      </c>
      <c r="K656" s="18">
        <v>42920</v>
      </c>
      <c r="L656" s="101" t="s">
        <v>56</v>
      </c>
      <c r="M656" s="101" t="s">
        <v>171</v>
      </c>
      <c r="N656" s="101" t="s">
        <v>73</v>
      </c>
      <c r="O656" s="101" t="s">
        <v>58</v>
      </c>
      <c r="P656" s="19" t="str">
        <f t="shared" si="201"/>
        <v>CB1 17/18</v>
      </c>
      <c r="Q656" s="20">
        <f t="shared" si="202"/>
        <v>119.46785007914951</v>
      </c>
      <c r="R656" s="19">
        <v>122.6</v>
      </c>
      <c r="S656" s="19" t="e">
        <v>#N/A</v>
      </c>
      <c r="T656" s="19" t="e">
        <f t="shared" si="203"/>
        <v>#N/A</v>
      </c>
      <c r="U656" s="22" t="e">
        <f t="shared" si="204"/>
        <v>#N/A</v>
      </c>
      <c r="V656" s="22" t="str">
        <f t="shared" si="205"/>
        <v>NY</v>
      </c>
      <c r="W656" s="22" t="e">
        <f t="shared" si="206"/>
        <v>#VALUE!</v>
      </c>
      <c r="X656" s="19" t="str">
        <f t="shared" si="207"/>
        <v>CB117/18GS.8591</v>
      </c>
      <c r="Y656" s="19" t="str">
        <f t="shared" si="208"/>
        <v>GS.8591</v>
      </c>
      <c r="Z656" s="19" t="e">
        <v>#VALUE!</v>
      </c>
      <c r="AA656" s="19" t="e">
        <f t="shared" si="209"/>
        <v>#VALUE!</v>
      </c>
      <c r="AB656" s="22" t="e">
        <f t="shared" si="210"/>
        <v>#N/A</v>
      </c>
      <c r="AC656" s="23" t="e">
        <v>#VALUE!</v>
      </c>
      <c r="AD656" s="23" t="e">
        <f t="shared" si="211"/>
        <v>#VALUE!</v>
      </c>
      <c r="AE656" s="24" t="e">
        <f t="shared" si="212"/>
        <v>#N/A</v>
      </c>
      <c r="AF656" s="24" t="e">
        <v>#N/A</v>
      </c>
      <c r="AG656" s="24" t="e">
        <f t="shared" si="213"/>
        <v>#N/A</v>
      </c>
      <c r="AH656" s="24" t="e">
        <f t="shared" si="214"/>
        <v>#N/A</v>
      </c>
      <c r="AI656" s="25" t="e">
        <f t="shared" si="215"/>
        <v>#VALUE!</v>
      </c>
      <c r="AJ656" s="25" t="e">
        <f t="shared" si="216"/>
        <v>#VALUE!</v>
      </c>
      <c r="AK656" s="25" t="e">
        <f t="shared" si="217"/>
        <v>#VALUE!</v>
      </c>
      <c r="AL656" s="12">
        <v>20.63315805240935</v>
      </c>
      <c r="AM656" s="12">
        <v>0</v>
      </c>
      <c r="AN656" s="26">
        <v>3.2766000000000002</v>
      </c>
      <c r="AO656" s="125">
        <f t="shared" si="218"/>
        <v>4.8188526885316489E-2</v>
      </c>
      <c r="AP656" s="126"/>
      <c r="AQ656" s="16">
        <v>0</v>
      </c>
      <c r="AT656" s="2">
        <v>0</v>
      </c>
      <c r="AU656" s="2">
        <v>0</v>
      </c>
      <c r="AW656" s="44" t="e">
        <f t="shared" si="219"/>
        <v>#VALUE!</v>
      </c>
    </row>
    <row r="657" spans="1:49" s="28" customFormat="1" hidden="1" x14ac:dyDescent="0.2">
      <c r="A657" s="16">
        <f>ROW()</f>
        <v>657</v>
      </c>
      <c r="B657" s="16" t="s">
        <v>530</v>
      </c>
      <c r="C657" s="16">
        <v>1600</v>
      </c>
      <c r="D657" s="122">
        <v>1.2339480060944945</v>
      </c>
      <c r="E657" s="123">
        <v>4.8787260016923836E-2</v>
      </c>
      <c r="F657" s="122">
        <f t="shared" si="200"/>
        <v>1.2827352661114184</v>
      </c>
      <c r="G657" s="122"/>
      <c r="H657" s="101" t="s">
        <v>4</v>
      </c>
      <c r="I657" s="16">
        <v>1</v>
      </c>
      <c r="J657" s="16" t="s">
        <v>170</v>
      </c>
      <c r="K657" s="124">
        <v>42920</v>
      </c>
      <c r="L657" s="16" t="s">
        <v>56</v>
      </c>
      <c r="M657" s="16" t="s">
        <v>171</v>
      </c>
      <c r="N657" s="16" t="s">
        <v>73</v>
      </c>
      <c r="O657" s="16" t="s">
        <v>59</v>
      </c>
      <c r="P657" s="19" t="str">
        <f t="shared" si="201"/>
        <v>CB1 14/16</v>
      </c>
      <c r="Q657" s="20">
        <f t="shared" si="202"/>
        <v>128.27352661114185</v>
      </c>
      <c r="R657" s="19">
        <v>122.6</v>
      </c>
      <c r="S657" s="19" t="e">
        <v>#N/A</v>
      </c>
      <c r="T657" s="19" t="e">
        <f t="shared" si="203"/>
        <v>#N/A</v>
      </c>
      <c r="U657" s="22" t="e">
        <f t="shared" si="204"/>
        <v>#N/A</v>
      </c>
      <c r="V657" s="22" t="str">
        <f t="shared" si="205"/>
        <v>NY</v>
      </c>
      <c r="W657" s="22" t="e">
        <f t="shared" si="206"/>
        <v>#VALUE!</v>
      </c>
      <c r="X657" s="19" t="str">
        <f t="shared" si="207"/>
        <v>CB114/16GS.8511</v>
      </c>
      <c r="Y657" s="19" t="str">
        <f t="shared" si="208"/>
        <v>GS.8511</v>
      </c>
      <c r="Z657" s="19" t="e">
        <v>#VALUE!</v>
      </c>
      <c r="AA657" s="19" t="e">
        <f t="shared" si="209"/>
        <v>#VALUE!</v>
      </c>
      <c r="AB657" s="22" t="e">
        <f t="shared" si="210"/>
        <v>#N/A</v>
      </c>
      <c r="AC657" s="23" t="e">
        <v>#VALUE!</v>
      </c>
      <c r="AD657" s="23" t="e">
        <f t="shared" si="211"/>
        <v>#VALUE!</v>
      </c>
      <c r="AE657" s="127" t="e">
        <f t="shared" si="212"/>
        <v>#N/A</v>
      </c>
      <c r="AF657" s="24" t="e">
        <v>#N/A</v>
      </c>
      <c r="AG657" s="24" t="e">
        <f t="shared" si="213"/>
        <v>#N/A</v>
      </c>
      <c r="AH657" s="24" t="e">
        <f t="shared" si="214"/>
        <v>#N/A</v>
      </c>
      <c r="AI657" s="25" t="e">
        <f t="shared" si="215"/>
        <v>#VALUE!</v>
      </c>
      <c r="AJ657" s="25" t="e">
        <f t="shared" si="216"/>
        <v>#VALUE!</v>
      </c>
      <c r="AK657" s="25" t="e">
        <f t="shared" si="217"/>
        <v>#VALUE!</v>
      </c>
      <c r="AL657" s="12">
        <v>20.59473575975737</v>
      </c>
      <c r="AM657" s="12">
        <v>0</v>
      </c>
      <c r="AN657" s="26">
        <v>3.2766000000000002</v>
      </c>
      <c r="AO657" s="125">
        <f t="shared" si="218"/>
        <v>4.8098792018857743E-2</v>
      </c>
      <c r="AP657" s="126"/>
      <c r="AQ657" s="16">
        <v>0</v>
      </c>
      <c r="AT657" s="28">
        <v>0</v>
      </c>
      <c r="AU657" s="28">
        <v>0</v>
      </c>
      <c r="AW657" s="44" t="e">
        <f t="shared" si="219"/>
        <v>#VALUE!</v>
      </c>
    </row>
    <row r="658" spans="1:49" hidden="1" x14ac:dyDescent="0.2">
      <c r="A658" s="16">
        <f>ROW()</f>
        <v>658</v>
      </c>
      <c r="B658" s="16" t="s">
        <v>531</v>
      </c>
      <c r="C658" s="16">
        <v>320</v>
      </c>
      <c r="D658" s="17">
        <v>1.3154297593492772</v>
      </c>
      <c r="E658" s="123">
        <v>4.2987726631637031E-2</v>
      </c>
      <c r="F658" s="122">
        <f t="shared" si="200"/>
        <v>1.3584174859809142</v>
      </c>
      <c r="G658" s="122"/>
      <c r="H658" s="101" t="s">
        <v>4</v>
      </c>
      <c r="I658" s="101">
        <v>1</v>
      </c>
      <c r="J658" s="101" t="s">
        <v>170</v>
      </c>
      <c r="K658" s="18">
        <v>42920</v>
      </c>
      <c r="L658" s="101" t="s">
        <v>56</v>
      </c>
      <c r="M658" s="101" t="s">
        <v>171</v>
      </c>
      <c r="N658" s="101" t="s">
        <v>73</v>
      </c>
      <c r="O658" s="101" t="s">
        <v>58</v>
      </c>
      <c r="P658" s="19" t="str">
        <f t="shared" si="201"/>
        <v>CB1 17/18</v>
      </c>
      <c r="Q658" s="20">
        <f t="shared" si="202"/>
        <v>135.84174859809141</v>
      </c>
      <c r="R658" s="19">
        <v>122.6</v>
      </c>
      <c r="S658" s="19" t="e">
        <v>#N/A</v>
      </c>
      <c r="T658" s="19" t="e">
        <f t="shared" si="203"/>
        <v>#N/A</v>
      </c>
      <c r="U658" s="22" t="e">
        <f t="shared" si="204"/>
        <v>#N/A</v>
      </c>
      <c r="V658" s="22" t="str">
        <f t="shared" si="205"/>
        <v>NY</v>
      </c>
      <c r="W658" s="22" t="e">
        <f t="shared" si="206"/>
        <v>#VALUE!</v>
      </c>
      <c r="X658" s="19" t="str">
        <f t="shared" si="207"/>
        <v>CB117/18GS.8510</v>
      </c>
      <c r="Y658" s="19" t="str">
        <f t="shared" si="208"/>
        <v>GS.8510</v>
      </c>
      <c r="Z658" s="19" t="e">
        <v>#VALUE!</v>
      </c>
      <c r="AA658" s="19" t="e">
        <f t="shared" si="209"/>
        <v>#VALUE!</v>
      </c>
      <c r="AB658" s="22" t="e">
        <f t="shared" si="210"/>
        <v>#N/A</v>
      </c>
      <c r="AC658" s="23" t="e">
        <v>#VALUE!</v>
      </c>
      <c r="AD658" s="23" t="e">
        <f t="shared" si="211"/>
        <v>#VALUE!</v>
      </c>
      <c r="AE658" s="24" t="e">
        <f t="shared" si="212"/>
        <v>#N/A</v>
      </c>
      <c r="AF658" s="24" t="e">
        <v>#N/A</v>
      </c>
      <c r="AG658" s="24" t="e">
        <f t="shared" si="213"/>
        <v>#N/A</v>
      </c>
      <c r="AH658" s="24" t="e">
        <f t="shared" si="214"/>
        <v>#N/A</v>
      </c>
      <c r="AI658" s="25" t="e">
        <f t="shared" si="215"/>
        <v>#VALUE!</v>
      </c>
      <c r="AJ658" s="25" t="e">
        <f t="shared" si="216"/>
        <v>#VALUE!</v>
      </c>
      <c r="AK658" s="25" t="e">
        <f t="shared" si="217"/>
        <v>#VALUE!</v>
      </c>
      <c r="AL658" s="12">
        <v>18.146558560249947</v>
      </c>
      <c r="AM658" s="12">
        <v>0</v>
      </c>
      <c r="AN658" s="26">
        <v>3.2766000000000002</v>
      </c>
      <c r="AO658" s="125">
        <f t="shared" si="218"/>
        <v>4.2381099530930222E-2</v>
      </c>
      <c r="AP658" s="126"/>
      <c r="AQ658" s="16">
        <v>0</v>
      </c>
      <c r="AT658" s="2">
        <v>0</v>
      </c>
      <c r="AU658" s="2">
        <v>0</v>
      </c>
      <c r="AW658" s="44" t="e">
        <f t="shared" si="219"/>
        <v>#VALUE!</v>
      </c>
    </row>
    <row r="659" spans="1:49" hidden="1" x14ac:dyDescent="0.2">
      <c r="A659" s="16">
        <f>ROW()</f>
        <v>659</v>
      </c>
      <c r="B659" s="16" t="s">
        <v>532</v>
      </c>
      <c r="C659" s="16">
        <v>640</v>
      </c>
      <c r="D659" s="17">
        <v>1.2034073463552686</v>
      </c>
      <c r="E659" s="123">
        <v>4.8085945681317598E-2</v>
      </c>
      <c r="F659" s="122">
        <f t="shared" si="200"/>
        <v>1.2514932920365862</v>
      </c>
      <c r="G659" s="122"/>
      <c r="H659" s="101" t="s">
        <v>4</v>
      </c>
      <c r="I659" s="101">
        <v>1</v>
      </c>
      <c r="J659" s="101" t="s">
        <v>188</v>
      </c>
      <c r="K659" s="18">
        <v>42920</v>
      </c>
      <c r="L659" s="101" t="s">
        <v>56</v>
      </c>
      <c r="M659" s="101" t="s">
        <v>171</v>
      </c>
      <c r="N659" s="101" t="s">
        <v>73</v>
      </c>
      <c r="O659" s="101" t="s">
        <v>59</v>
      </c>
      <c r="P659" s="19" t="str">
        <f t="shared" si="201"/>
        <v>CB1 14/16</v>
      </c>
      <c r="Q659" s="20">
        <f t="shared" si="202"/>
        <v>125.14932920365862</v>
      </c>
      <c r="R659" s="19">
        <v>122.6</v>
      </c>
      <c r="S659" s="19" t="e">
        <v>#N/A</v>
      </c>
      <c r="T659" s="19" t="e">
        <f t="shared" si="203"/>
        <v>#N/A</v>
      </c>
      <c r="U659" s="22" t="e">
        <f t="shared" si="204"/>
        <v>#N/A</v>
      </c>
      <c r="V659" s="22" t="str">
        <f t="shared" si="205"/>
        <v>NY</v>
      </c>
      <c r="W659" s="22" t="e">
        <f t="shared" si="206"/>
        <v>#VALUE!</v>
      </c>
      <c r="X659" s="19" t="str">
        <f t="shared" si="207"/>
        <v>CB114/16GS.8506</v>
      </c>
      <c r="Y659" s="19" t="str">
        <f t="shared" si="208"/>
        <v>GS.8506</v>
      </c>
      <c r="Z659" s="19" t="e">
        <v>#VALUE!</v>
      </c>
      <c r="AA659" s="19" t="e">
        <f t="shared" si="209"/>
        <v>#VALUE!</v>
      </c>
      <c r="AB659" s="22" t="e">
        <f t="shared" si="210"/>
        <v>#N/A</v>
      </c>
      <c r="AC659" s="23" t="e">
        <v>#VALUE!</v>
      </c>
      <c r="AD659" s="23" t="e">
        <f t="shared" si="211"/>
        <v>#VALUE!</v>
      </c>
      <c r="AE659" s="24" t="e">
        <f t="shared" si="212"/>
        <v>#N/A</v>
      </c>
      <c r="AF659" s="24" t="e">
        <v>#N/A</v>
      </c>
      <c r="AG659" s="24" t="e">
        <f t="shared" si="213"/>
        <v>#N/A</v>
      </c>
      <c r="AH659" s="24" t="e">
        <f t="shared" si="214"/>
        <v>#N/A</v>
      </c>
      <c r="AI659" s="25" t="e">
        <f t="shared" si="215"/>
        <v>#VALUE!</v>
      </c>
      <c r="AJ659" s="25" t="e">
        <f t="shared" si="216"/>
        <v>#VALUE!</v>
      </c>
      <c r="AK659" s="25" t="e">
        <f t="shared" si="217"/>
        <v>#VALUE!</v>
      </c>
      <c r="AL659" s="12">
        <v>20.298687500000003</v>
      </c>
      <c r="AM659" s="12">
        <v>0</v>
      </c>
      <c r="AN659" s="26">
        <v>3.2766000000000002</v>
      </c>
      <c r="AO659" s="125">
        <f t="shared" si="218"/>
        <v>4.7407374375061671E-2</v>
      </c>
      <c r="AP659" s="126"/>
      <c r="AQ659" s="16">
        <v>0</v>
      </c>
      <c r="AT659" s="2">
        <v>0</v>
      </c>
      <c r="AU659" s="2">
        <v>0</v>
      </c>
      <c r="AW659" s="44" t="e">
        <f t="shared" si="219"/>
        <v>#VALUE!</v>
      </c>
    </row>
    <row r="660" spans="1:49" hidden="1" x14ac:dyDescent="0.2">
      <c r="A660" s="16">
        <f>ROW()</f>
        <v>660</v>
      </c>
      <c r="B660" s="16" t="s">
        <v>533</v>
      </c>
      <c r="C660" s="16">
        <v>211</v>
      </c>
      <c r="D660" s="17">
        <v>1.3260288873978547</v>
      </c>
      <c r="E660" s="123">
        <v>7.0627993548629767E-2</v>
      </c>
      <c r="F660" s="122">
        <f t="shared" si="200"/>
        <v>1.3966568809464845</v>
      </c>
      <c r="G660" s="122"/>
      <c r="H660" s="101" t="s">
        <v>4</v>
      </c>
      <c r="I660" s="101">
        <v>1</v>
      </c>
      <c r="J660" s="101" t="s">
        <v>192</v>
      </c>
      <c r="K660" s="18">
        <v>42923</v>
      </c>
      <c r="L660" s="101" t="s">
        <v>56</v>
      </c>
      <c r="M660" s="101" t="s">
        <v>171</v>
      </c>
      <c r="N660" s="101" t="s">
        <v>73</v>
      </c>
      <c r="O660" s="101" t="s">
        <v>65</v>
      </c>
      <c r="P660" s="19" t="str">
        <f t="shared" si="201"/>
        <v>CB1 13/14</v>
      </c>
      <c r="Q660" s="20">
        <f t="shared" si="202"/>
        <v>139.66568809464846</v>
      </c>
      <c r="R660" s="19">
        <v>122.6</v>
      </c>
      <c r="S660" s="19" t="e">
        <v>#N/A</v>
      </c>
      <c r="T660" s="19" t="e">
        <f t="shared" si="203"/>
        <v>#N/A</v>
      </c>
      <c r="U660" s="22" t="e">
        <f t="shared" si="204"/>
        <v>#N/A</v>
      </c>
      <c r="V660" s="22" t="str">
        <f t="shared" si="205"/>
        <v>NY</v>
      </c>
      <c r="W660" s="22" t="e">
        <f t="shared" si="206"/>
        <v>#VALUE!</v>
      </c>
      <c r="X660" s="19" t="str">
        <f t="shared" si="207"/>
        <v>CB113/14GS.8478</v>
      </c>
      <c r="Y660" s="19" t="str">
        <f t="shared" si="208"/>
        <v>GS.8478</v>
      </c>
      <c r="Z660" s="19" t="e">
        <v>#VALUE!</v>
      </c>
      <c r="AA660" s="19" t="e">
        <f t="shared" si="209"/>
        <v>#VALUE!</v>
      </c>
      <c r="AB660" s="22" t="e">
        <f t="shared" si="210"/>
        <v>#N/A</v>
      </c>
      <c r="AC660" s="23" t="e">
        <v>#VALUE!</v>
      </c>
      <c r="AD660" s="23" t="e">
        <f t="shared" si="211"/>
        <v>#VALUE!</v>
      </c>
      <c r="AE660" s="24" t="e">
        <f t="shared" si="212"/>
        <v>#N/A</v>
      </c>
      <c r="AF660" s="24" t="e">
        <v>#N/A</v>
      </c>
      <c r="AG660" s="24" t="e">
        <f t="shared" si="213"/>
        <v>#N/A</v>
      </c>
      <c r="AH660" s="24" t="e">
        <f t="shared" si="214"/>
        <v>#N/A</v>
      </c>
      <c r="AI660" s="25" t="e">
        <f t="shared" si="215"/>
        <v>#VALUE!</v>
      </c>
      <c r="AJ660" s="25" t="e">
        <f t="shared" si="216"/>
        <v>#VALUE!</v>
      </c>
      <c r="AK660" s="25" t="e">
        <f t="shared" si="217"/>
        <v>#VALUE!</v>
      </c>
      <c r="AL660" s="12">
        <v>29.814440570577311</v>
      </c>
      <c r="AM660" s="12">
        <v>0</v>
      </c>
      <c r="AN660" s="26">
        <v>3.2766000000000002</v>
      </c>
      <c r="AO660" s="125">
        <f t="shared" si="218"/>
        <v>6.9631317094387774E-2</v>
      </c>
      <c r="AP660" s="126"/>
      <c r="AQ660" s="16">
        <v>0</v>
      </c>
      <c r="AT660" s="2">
        <v>0</v>
      </c>
      <c r="AU660" s="2">
        <v>0</v>
      </c>
      <c r="AW660" s="44" t="e">
        <f t="shared" si="219"/>
        <v>#VALUE!</v>
      </c>
    </row>
    <row r="661" spans="1:49" hidden="1" x14ac:dyDescent="0.2">
      <c r="A661" s="16">
        <f>ROW()</f>
        <v>661</v>
      </c>
      <c r="B661" s="16" t="s">
        <v>533</v>
      </c>
      <c r="C661" s="16">
        <v>618</v>
      </c>
      <c r="D661" s="17">
        <v>1.3260288873978547</v>
      </c>
      <c r="E661" s="123">
        <v>7.0627993548629767E-2</v>
      </c>
      <c r="F661" s="122">
        <f t="shared" si="200"/>
        <v>1.3966568809464845</v>
      </c>
      <c r="G661" s="122"/>
      <c r="H661" s="101" t="s">
        <v>4</v>
      </c>
      <c r="I661" s="101">
        <v>1</v>
      </c>
      <c r="J661" s="101" t="s">
        <v>192</v>
      </c>
      <c r="K661" s="18">
        <v>42923</v>
      </c>
      <c r="L661" s="101" t="s">
        <v>56</v>
      </c>
      <c r="M661" s="101" t="s">
        <v>171</v>
      </c>
      <c r="N661" s="101" t="s">
        <v>73</v>
      </c>
      <c r="O661" s="101" t="s">
        <v>64</v>
      </c>
      <c r="P661" s="19" t="str">
        <f t="shared" si="201"/>
        <v>CB1 15/16</v>
      </c>
      <c r="Q661" s="20">
        <f t="shared" si="202"/>
        <v>139.66568809464846</v>
      </c>
      <c r="R661" s="19">
        <v>122.6</v>
      </c>
      <c r="S661" s="19" t="e">
        <v>#N/A</v>
      </c>
      <c r="T661" s="19" t="e">
        <f t="shared" si="203"/>
        <v>#N/A</v>
      </c>
      <c r="U661" s="22" t="e">
        <f t="shared" si="204"/>
        <v>#N/A</v>
      </c>
      <c r="V661" s="22" t="str">
        <f t="shared" si="205"/>
        <v>NY</v>
      </c>
      <c r="W661" s="22" t="e">
        <f t="shared" si="206"/>
        <v>#VALUE!</v>
      </c>
      <c r="X661" s="19" t="str">
        <f t="shared" si="207"/>
        <v>CB115/16GS.8478</v>
      </c>
      <c r="Y661" s="19" t="str">
        <f t="shared" si="208"/>
        <v>GS.8478</v>
      </c>
      <c r="Z661" s="19" t="e">
        <v>#VALUE!</v>
      </c>
      <c r="AA661" s="19" t="e">
        <f t="shared" si="209"/>
        <v>#VALUE!</v>
      </c>
      <c r="AB661" s="22" t="e">
        <f t="shared" si="210"/>
        <v>#N/A</v>
      </c>
      <c r="AC661" s="23" t="e">
        <v>#VALUE!</v>
      </c>
      <c r="AD661" s="23" t="e">
        <f t="shared" si="211"/>
        <v>#VALUE!</v>
      </c>
      <c r="AE661" s="24" t="e">
        <f t="shared" si="212"/>
        <v>#N/A</v>
      </c>
      <c r="AF661" s="24" t="e">
        <v>#N/A</v>
      </c>
      <c r="AG661" s="24" t="e">
        <f t="shared" si="213"/>
        <v>#N/A</v>
      </c>
      <c r="AH661" s="24" t="e">
        <f t="shared" si="214"/>
        <v>#N/A</v>
      </c>
      <c r="AI661" s="25" t="e">
        <f t="shared" si="215"/>
        <v>#VALUE!</v>
      </c>
      <c r="AJ661" s="25" t="e">
        <f t="shared" si="216"/>
        <v>#VALUE!</v>
      </c>
      <c r="AK661" s="25" t="e">
        <f t="shared" si="217"/>
        <v>#VALUE!</v>
      </c>
      <c r="AL661" s="12">
        <v>29.814440570577311</v>
      </c>
      <c r="AM661" s="12">
        <v>0</v>
      </c>
      <c r="AN661" s="26">
        <v>3.2766000000000002</v>
      </c>
      <c r="AO661" s="125">
        <f t="shared" si="218"/>
        <v>6.9631317094387774E-2</v>
      </c>
      <c r="AP661" s="126"/>
      <c r="AQ661" s="16">
        <v>0</v>
      </c>
      <c r="AT661" s="2">
        <v>0</v>
      </c>
      <c r="AU661" s="2">
        <v>0</v>
      </c>
      <c r="AW661" s="44" t="e">
        <f t="shared" si="219"/>
        <v>#VALUE!</v>
      </c>
    </row>
    <row r="662" spans="1:49" hidden="1" x14ac:dyDescent="0.2">
      <c r="A662" s="16">
        <f>ROW()</f>
        <v>662</v>
      </c>
      <c r="B662" s="16" t="s">
        <v>533</v>
      </c>
      <c r="C662" s="16">
        <v>319</v>
      </c>
      <c r="D662" s="17">
        <v>1.3260288873978547</v>
      </c>
      <c r="E662" s="123">
        <v>7.0627993548629767E-2</v>
      </c>
      <c r="F662" s="122">
        <f t="shared" si="200"/>
        <v>1.3966568809464845</v>
      </c>
      <c r="G662" s="122"/>
      <c r="H662" s="101" t="s">
        <v>4</v>
      </c>
      <c r="I662" s="101">
        <v>1</v>
      </c>
      <c r="J662" s="101" t="s">
        <v>192</v>
      </c>
      <c r="K662" s="18">
        <v>42923</v>
      </c>
      <c r="L662" s="101" t="s">
        <v>56</v>
      </c>
      <c r="M662" s="101" t="s">
        <v>171</v>
      </c>
      <c r="N662" s="101" t="s">
        <v>73</v>
      </c>
      <c r="O662" s="101" t="s">
        <v>58</v>
      </c>
      <c r="P662" s="19" t="str">
        <f t="shared" si="201"/>
        <v>CB1 17/18</v>
      </c>
      <c r="Q662" s="20">
        <f t="shared" si="202"/>
        <v>139.66568809464846</v>
      </c>
      <c r="R662" s="19">
        <v>122.6</v>
      </c>
      <c r="S662" s="19" t="e">
        <v>#N/A</v>
      </c>
      <c r="T662" s="19" t="e">
        <f t="shared" si="203"/>
        <v>#N/A</v>
      </c>
      <c r="U662" s="22" t="e">
        <f t="shared" si="204"/>
        <v>#N/A</v>
      </c>
      <c r="V662" s="22" t="str">
        <f t="shared" si="205"/>
        <v>NY</v>
      </c>
      <c r="W662" s="22" t="e">
        <f t="shared" si="206"/>
        <v>#VALUE!</v>
      </c>
      <c r="X662" s="19" t="str">
        <f t="shared" si="207"/>
        <v>CB117/18GS.8478</v>
      </c>
      <c r="Y662" s="19" t="str">
        <f t="shared" si="208"/>
        <v>GS.8478</v>
      </c>
      <c r="Z662" s="19" t="e">
        <v>#VALUE!</v>
      </c>
      <c r="AA662" s="19" t="e">
        <f t="shared" si="209"/>
        <v>#VALUE!</v>
      </c>
      <c r="AB662" s="22" t="e">
        <f t="shared" si="210"/>
        <v>#N/A</v>
      </c>
      <c r="AC662" s="23" t="e">
        <v>#VALUE!</v>
      </c>
      <c r="AD662" s="23" t="e">
        <f t="shared" si="211"/>
        <v>#VALUE!</v>
      </c>
      <c r="AE662" s="24" t="e">
        <f t="shared" si="212"/>
        <v>#N/A</v>
      </c>
      <c r="AF662" s="24" t="e">
        <v>#N/A</v>
      </c>
      <c r="AG662" s="24" t="e">
        <f t="shared" si="213"/>
        <v>#N/A</v>
      </c>
      <c r="AH662" s="24" t="e">
        <f t="shared" si="214"/>
        <v>#N/A</v>
      </c>
      <c r="AI662" s="25" t="e">
        <f t="shared" si="215"/>
        <v>#VALUE!</v>
      </c>
      <c r="AJ662" s="25" t="e">
        <f t="shared" si="216"/>
        <v>#VALUE!</v>
      </c>
      <c r="AK662" s="25" t="e">
        <f t="shared" si="217"/>
        <v>#VALUE!</v>
      </c>
      <c r="AL662" s="12">
        <v>29.814440570577311</v>
      </c>
      <c r="AM662" s="12">
        <v>0</v>
      </c>
      <c r="AN662" s="26">
        <v>3.2766000000000002</v>
      </c>
      <c r="AO662" s="125">
        <f t="shared" si="218"/>
        <v>6.9631317094387774E-2</v>
      </c>
      <c r="AP662" s="126"/>
      <c r="AQ662" s="16">
        <v>0</v>
      </c>
      <c r="AT662" s="2">
        <v>0</v>
      </c>
      <c r="AU662" s="2">
        <v>0</v>
      </c>
      <c r="AW662" s="44" t="e">
        <f t="shared" si="219"/>
        <v>#VALUE!</v>
      </c>
    </row>
    <row r="663" spans="1:49" s="28" customFormat="1" hidden="1" x14ac:dyDescent="0.2">
      <c r="A663" s="16">
        <f>ROW()</f>
        <v>663</v>
      </c>
      <c r="B663" s="16" t="s">
        <v>533</v>
      </c>
      <c r="C663" s="16">
        <v>240</v>
      </c>
      <c r="D663" s="17">
        <v>1.3260288873978547</v>
      </c>
      <c r="E663" s="123">
        <v>7.0627993548629767E-2</v>
      </c>
      <c r="F663" s="122">
        <f t="shared" si="200"/>
        <v>1.3966568809464845</v>
      </c>
      <c r="G663" s="122"/>
      <c r="H663" s="101" t="s">
        <v>4</v>
      </c>
      <c r="I663" s="101">
        <v>1</v>
      </c>
      <c r="J663" s="101" t="s">
        <v>192</v>
      </c>
      <c r="K663" s="18">
        <v>42923</v>
      </c>
      <c r="L663" s="101" t="s">
        <v>56</v>
      </c>
      <c r="M663" s="101" t="s">
        <v>171</v>
      </c>
      <c r="N663" s="101" t="s">
        <v>73</v>
      </c>
      <c r="O663" s="16" t="s">
        <v>79</v>
      </c>
      <c r="P663" s="19" t="str">
        <f t="shared" si="201"/>
        <v>CB1 Grinder</v>
      </c>
      <c r="Q663" s="20">
        <f t="shared" si="202"/>
        <v>139.66568809464846</v>
      </c>
      <c r="R663" s="19">
        <v>122.6</v>
      </c>
      <c r="S663" s="19" t="e">
        <v>#N/A</v>
      </c>
      <c r="T663" s="19" t="e">
        <f t="shared" si="203"/>
        <v>#N/A</v>
      </c>
      <c r="U663" s="22" t="e">
        <f t="shared" si="204"/>
        <v>#N/A</v>
      </c>
      <c r="V663" s="22" t="str">
        <f t="shared" si="205"/>
        <v>NY</v>
      </c>
      <c r="W663" s="22" t="e">
        <f t="shared" si="206"/>
        <v>#VALUE!</v>
      </c>
      <c r="X663" s="19" t="str">
        <f t="shared" si="207"/>
        <v>CB1GrinderGS.8478</v>
      </c>
      <c r="Y663" s="19" t="str">
        <f t="shared" si="208"/>
        <v>GS.8478</v>
      </c>
      <c r="Z663" s="19" t="e">
        <v>#VALUE!</v>
      </c>
      <c r="AA663" s="19" t="e">
        <f t="shared" si="209"/>
        <v>#VALUE!</v>
      </c>
      <c r="AB663" s="22" t="e">
        <f t="shared" si="210"/>
        <v>#N/A</v>
      </c>
      <c r="AC663" s="23" t="e">
        <v>#VALUE!</v>
      </c>
      <c r="AD663" s="23" t="e">
        <f t="shared" si="211"/>
        <v>#VALUE!</v>
      </c>
      <c r="AE663" s="24" t="e">
        <f t="shared" si="212"/>
        <v>#N/A</v>
      </c>
      <c r="AF663" s="24" t="e">
        <v>#N/A</v>
      </c>
      <c r="AG663" s="24" t="e">
        <f t="shared" si="213"/>
        <v>#N/A</v>
      </c>
      <c r="AH663" s="24" t="e">
        <f t="shared" si="214"/>
        <v>#N/A</v>
      </c>
      <c r="AI663" s="25" t="e">
        <f t="shared" si="215"/>
        <v>#VALUE!</v>
      </c>
      <c r="AJ663" s="25" t="e">
        <f t="shared" si="216"/>
        <v>#VALUE!</v>
      </c>
      <c r="AK663" s="25" t="e">
        <f t="shared" si="217"/>
        <v>#VALUE!</v>
      </c>
      <c r="AL663" s="12">
        <v>29.814440570577311</v>
      </c>
      <c r="AM663" s="12">
        <v>0</v>
      </c>
      <c r="AN663" s="26">
        <v>3.2766000000000002</v>
      </c>
      <c r="AO663" s="125">
        <f t="shared" si="218"/>
        <v>6.9631317094387774E-2</v>
      </c>
      <c r="AP663" s="126"/>
      <c r="AQ663" s="16">
        <v>0</v>
      </c>
      <c r="AT663" s="28">
        <v>0</v>
      </c>
      <c r="AU663" s="28">
        <v>0</v>
      </c>
      <c r="AW663" s="44" t="e">
        <f t="shared" si="219"/>
        <v>#VALUE!</v>
      </c>
    </row>
    <row r="664" spans="1:49" hidden="1" x14ac:dyDescent="0.2">
      <c r="A664" s="16">
        <f>ROW()</f>
        <v>664</v>
      </c>
      <c r="B664" s="16" t="s">
        <v>533</v>
      </c>
      <c r="C664" s="16">
        <v>201</v>
      </c>
      <c r="D664" s="17">
        <v>1.3260288873978547</v>
      </c>
      <c r="E664" s="123">
        <v>7.0627993548629767E-2</v>
      </c>
      <c r="F664" s="122">
        <f t="shared" si="200"/>
        <v>1.3966568809464845</v>
      </c>
      <c r="G664" s="122"/>
      <c r="H664" s="101" t="s">
        <v>4</v>
      </c>
      <c r="I664" s="101">
        <v>1</v>
      </c>
      <c r="J664" s="101" t="s">
        <v>192</v>
      </c>
      <c r="K664" s="18">
        <v>42923</v>
      </c>
      <c r="L664" s="101" t="s">
        <v>56</v>
      </c>
      <c r="M664" s="101" t="s">
        <v>171</v>
      </c>
      <c r="N664" s="101" t="s">
        <v>73</v>
      </c>
      <c r="O664" s="101" t="s">
        <v>66</v>
      </c>
      <c r="P664" s="19" t="str">
        <f t="shared" si="201"/>
        <v>CB1 Moka</v>
      </c>
      <c r="Q664" s="20">
        <f t="shared" si="202"/>
        <v>139.66568809464846</v>
      </c>
      <c r="R664" s="19">
        <v>122.6</v>
      </c>
      <c r="S664" s="19" t="e">
        <v>#N/A</v>
      </c>
      <c r="T664" s="19" t="e">
        <f t="shared" si="203"/>
        <v>#N/A</v>
      </c>
      <c r="U664" s="22" t="e">
        <f t="shared" si="204"/>
        <v>#N/A</v>
      </c>
      <c r="V664" s="22" t="str">
        <f t="shared" si="205"/>
        <v>NY</v>
      </c>
      <c r="W664" s="22" t="e">
        <f t="shared" si="206"/>
        <v>#VALUE!</v>
      </c>
      <c r="X664" s="19" t="str">
        <f t="shared" si="207"/>
        <v>CB1MokaGS.8478</v>
      </c>
      <c r="Y664" s="19" t="str">
        <f t="shared" si="208"/>
        <v>GS.8478</v>
      </c>
      <c r="Z664" s="19" t="e">
        <v>#VALUE!</v>
      </c>
      <c r="AA664" s="19" t="e">
        <f t="shared" si="209"/>
        <v>#VALUE!</v>
      </c>
      <c r="AB664" s="22" t="e">
        <f t="shared" si="210"/>
        <v>#N/A</v>
      </c>
      <c r="AC664" s="23" t="e">
        <v>#VALUE!</v>
      </c>
      <c r="AD664" s="23" t="e">
        <f t="shared" si="211"/>
        <v>#VALUE!</v>
      </c>
      <c r="AE664" s="24" t="e">
        <f t="shared" si="212"/>
        <v>#N/A</v>
      </c>
      <c r="AF664" s="24" t="e">
        <v>#N/A</v>
      </c>
      <c r="AG664" s="24" t="e">
        <f t="shared" si="213"/>
        <v>#N/A</v>
      </c>
      <c r="AH664" s="24" t="e">
        <f t="shared" si="214"/>
        <v>#N/A</v>
      </c>
      <c r="AI664" s="25" t="e">
        <f t="shared" si="215"/>
        <v>#VALUE!</v>
      </c>
      <c r="AJ664" s="25" t="e">
        <f t="shared" si="216"/>
        <v>#VALUE!</v>
      </c>
      <c r="AK664" s="25" t="e">
        <f t="shared" si="217"/>
        <v>#VALUE!</v>
      </c>
      <c r="AL664" s="12">
        <v>29.814440570577311</v>
      </c>
      <c r="AM664" s="12">
        <v>0</v>
      </c>
      <c r="AN664" s="26">
        <v>3.2766000000000002</v>
      </c>
      <c r="AO664" s="125">
        <f t="shared" si="218"/>
        <v>6.9631317094387774E-2</v>
      </c>
      <c r="AP664" s="126"/>
      <c r="AQ664" s="16">
        <v>0</v>
      </c>
      <c r="AT664" s="2">
        <v>0</v>
      </c>
      <c r="AU664" s="2">
        <v>0</v>
      </c>
      <c r="AW664" s="44" t="e">
        <f t="shared" si="219"/>
        <v>#VALUE!</v>
      </c>
    </row>
    <row r="665" spans="1:49" hidden="1" x14ac:dyDescent="0.2">
      <c r="A665" s="16">
        <f>ROW()</f>
        <v>665</v>
      </c>
      <c r="B665" s="16" t="s">
        <v>533</v>
      </c>
      <c r="C665" s="16">
        <v>407</v>
      </c>
      <c r="D665" s="17">
        <v>1.3260288873978547</v>
      </c>
      <c r="E665" s="123">
        <v>7.0627993548629767E-2</v>
      </c>
      <c r="F665" s="122">
        <f t="shared" si="200"/>
        <v>1.3966568809464845</v>
      </c>
      <c r="G665" s="122"/>
      <c r="H665" s="101" t="s">
        <v>4</v>
      </c>
      <c r="I665" s="101">
        <v>1</v>
      </c>
      <c r="J665" s="101" t="s">
        <v>192</v>
      </c>
      <c r="K665" s="18">
        <v>42923</v>
      </c>
      <c r="L665" s="101" t="s">
        <v>56</v>
      </c>
      <c r="M665" s="101" t="s">
        <v>171</v>
      </c>
      <c r="N665" s="101" t="s">
        <v>62</v>
      </c>
      <c r="O665" s="101" t="s">
        <v>78</v>
      </c>
      <c r="P665" s="19" t="str">
        <f t="shared" si="201"/>
        <v>CB6 CONSUMO</v>
      </c>
      <c r="Q665" s="20">
        <f t="shared" si="202"/>
        <v>139.66568809464846</v>
      </c>
      <c r="R665" s="19">
        <v>122.6</v>
      </c>
      <c r="S665" s="19" t="e">
        <v>#N/A</v>
      </c>
      <c r="T665" s="19" t="e">
        <f t="shared" si="203"/>
        <v>#N/A</v>
      </c>
      <c r="U665" s="22" t="e">
        <f t="shared" si="204"/>
        <v>#N/A</v>
      </c>
      <c r="V665" s="22" t="str">
        <f t="shared" si="205"/>
        <v>NY</v>
      </c>
      <c r="W665" s="22" t="e">
        <f t="shared" si="206"/>
        <v>#VALUE!</v>
      </c>
      <c r="X665" s="19" t="str">
        <f t="shared" si="207"/>
        <v>CB6CONSUMOGS.8478</v>
      </c>
      <c r="Y665" s="19" t="str">
        <f t="shared" si="208"/>
        <v>GS.8478</v>
      </c>
      <c r="Z665" s="19" t="e">
        <v>#VALUE!</v>
      </c>
      <c r="AA665" s="19" t="e">
        <f t="shared" si="209"/>
        <v>#VALUE!</v>
      </c>
      <c r="AB665" s="22" t="e">
        <f t="shared" si="210"/>
        <v>#N/A</v>
      </c>
      <c r="AC665" s="23" t="e">
        <v>#VALUE!</v>
      </c>
      <c r="AD665" s="23" t="e">
        <f t="shared" si="211"/>
        <v>#VALUE!</v>
      </c>
      <c r="AE665" s="24" t="e">
        <f t="shared" si="212"/>
        <v>#N/A</v>
      </c>
      <c r="AF665" s="24" t="e">
        <v>#N/A</v>
      </c>
      <c r="AG665" s="24" t="e">
        <f t="shared" si="213"/>
        <v>#N/A</v>
      </c>
      <c r="AH665" s="24" t="e">
        <f t="shared" si="214"/>
        <v>#N/A</v>
      </c>
      <c r="AI665" s="25" t="e">
        <f t="shared" si="215"/>
        <v>#VALUE!</v>
      </c>
      <c r="AJ665" s="25" t="e">
        <f t="shared" si="216"/>
        <v>#VALUE!</v>
      </c>
      <c r="AK665" s="25" t="e">
        <f t="shared" si="217"/>
        <v>#VALUE!</v>
      </c>
      <c r="AL665" s="12">
        <v>0</v>
      </c>
      <c r="AM665" s="12">
        <v>29.814440570577311</v>
      </c>
      <c r="AN665" s="26">
        <v>3.2766000000000002</v>
      </c>
      <c r="AO665" s="125">
        <f t="shared" si="218"/>
        <v>6.9631317094387774E-2</v>
      </c>
      <c r="AP665" s="126"/>
      <c r="AQ665" s="16">
        <v>-1</v>
      </c>
      <c r="AT665" s="2">
        <v>0</v>
      </c>
      <c r="AU665" s="2">
        <v>0</v>
      </c>
      <c r="AW665" s="44" t="e">
        <f t="shared" si="219"/>
        <v>#VALUE!</v>
      </c>
    </row>
    <row r="666" spans="1:49" hidden="1" x14ac:dyDescent="0.2">
      <c r="A666" s="16">
        <f>ROW()</f>
        <v>666</v>
      </c>
      <c r="B666" s="16" t="s">
        <v>534</v>
      </c>
      <c r="C666" s="16">
        <v>275</v>
      </c>
      <c r="D666" s="17">
        <v>1.0578129998505195</v>
      </c>
      <c r="E666" s="123">
        <v>9.3763694736962548E-3</v>
      </c>
      <c r="F666" s="122">
        <f t="shared" si="200"/>
        <v>1.0671893693242158</v>
      </c>
      <c r="G666" s="122"/>
      <c r="H666" s="101" t="s">
        <v>4</v>
      </c>
      <c r="I666" s="101">
        <v>1</v>
      </c>
      <c r="J666" s="101" t="s">
        <v>225</v>
      </c>
      <c r="K666" s="18">
        <v>42924</v>
      </c>
      <c r="L666" s="101" t="s">
        <v>56</v>
      </c>
      <c r="M666" s="101" t="s">
        <v>171</v>
      </c>
      <c r="N666" s="101" t="s">
        <v>62</v>
      </c>
      <c r="O666" s="101" t="s">
        <v>78</v>
      </c>
      <c r="P666" s="19" t="str">
        <f t="shared" si="201"/>
        <v>CB6 CONSUMO</v>
      </c>
      <c r="Q666" s="20">
        <f t="shared" si="202"/>
        <v>106.71893693242158</v>
      </c>
      <c r="R666" s="19">
        <v>122.6</v>
      </c>
      <c r="S666" s="19" t="e">
        <v>#N/A</v>
      </c>
      <c r="T666" s="19" t="e">
        <f t="shared" si="203"/>
        <v>#N/A</v>
      </c>
      <c r="U666" s="22" t="e">
        <f t="shared" si="204"/>
        <v>#N/A</v>
      </c>
      <c r="V666" s="22" t="str">
        <f t="shared" si="205"/>
        <v>NY</v>
      </c>
      <c r="W666" s="22" t="e">
        <f t="shared" si="206"/>
        <v>#VALUE!</v>
      </c>
      <c r="X666" s="19" t="str">
        <f t="shared" si="207"/>
        <v>CB6CONSUMOGS.8616</v>
      </c>
      <c r="Y666" s="19" t="str">
        <f t="shared" si="208"/>
        <v>GS.8616</v>
      </c>
      <c r="Z666" s="19" t="e">
        <v>#VALUE!</v>
      </c>
      <c r="AA666" s="19" t="e">
        <f t="shared" si="209"/>
        <v>#VALUE!</v>
      </c>
      <c r="AB666" s="22" t="e">
        <f t="shared" si="210"/>
        <v>#N/A</v>
      </c>
      <c r="AC666" s="23" t="e">
        <v>#VALUE!</v>
      </c>
      <c r="AD666" s="23" t="e">
        <f t="shared" si="211"/>
        <v>#VALUE!</v>
      </c>
      <c r="AE666" s="24" t="e">
        <f t="shared" si="212"/>
        <v>#N/A</v>
      </c>
      <c r="AF666" s="24" t="e">
        <v>#N/A</v>
      </c>
      <c r="AG666" s="24" t="e">
        <f t="shared" si="213"/>
        <v>#N/A</v>
      </c>
      <c r="AH666" s="24" t="e">
        <f t="shared" si="214"/>
        <v>#N/A</v>
      </c>
      <c r="AI666" s="25" t="e">
        <f t="shared" si="215"/>
        <v>#VALUE!</v>
      </c>
      <c r="AJ666" s="25" t="e">
        <f t="shared" si="216"/>
        <v>#VALUE!</v>
      </c>
      <c r="AK666" s="25" t="e">
        <f t="shared" si="217"/>
        <v>#VALUE!</v>
      </c>
      <c r="AL666" s="12">
        <v>0</v>
      </c>
      <c r="AM666" s="12">
        <v>3.9580794582365089</v>
      </c>
      <c r="AN666" s="26">
        <v>3.2766000000000002</v>
      </c>
      <c r="AO666" s="125">
        <f t="shared" si="218"/>
        <v>9.2440535715848354E-3</v>
      </c>
      <c r="AP666" s="126"/>
      <c r="AQ666" s="16">
        <v>0</v>
      </c>
      <c r="AT666" s="2">
        <v>0</v>
      </c>
      <c r="AU666" s="2">
        <v>0</v>
      </c>
      <c r="AW666" s="44" t="e">
        <f t="shared" si="219"/>
        <v>#VALUE!</v>
      </c>
    </row>
    <row r="667" spans="1:49" hidden="1" x14ac:dyDescent="0.2">
      <c r="A667" s="16">
        <f>ROW()</f>
        <v>667</v>
      </c>
      <c r="B667" s="16" t="s">
        <v>535</v>
      </c>
      <c r="C667" s="16">
        <v>2500</v>
      </c>
      <c r="D667" s="17">
        <v>0.98915694197389004</v>
      </c>
      <c r="E667" s="123">
        <v>8.0093802473945319E-3</v>
      </c>
      <c r="F667" s="122">
        <f t="shared" si="200"/>
        <v>0.99716632222128454</v>
      </c>
      <c r="G667" s="122"/>
      <c r="H667" s="101" t="s">
        <v>4</v>
      </c>
      <c r="I667" s="101">
        <v>1</v>
      </c>
      <c r="J667" s="101" t="s">
        <v>170</v>
      </c>
      <c r="K667" s="18">
        <v>42924</v>
      </c>
      <c r="L667" s="101" t="s">
        <v>56</v>
      </c>
      <c r="M667" s="101" t="s">
        <v>171</v>
      </c>
      <c r="N667" s="101" t="s">
        <v>62</v>
      </c>
      <c r="O667" s="101" t="s">
        <v>78</v>
      </c>
      <c r="P667" s="19" t="str">
        <f t="shared" si="201"/>
        <v>CB6 CONSUMO</v>
      </c>
      <c r="Q667" s="20">
        <f t="shared" si="202"/>
        <v>99.716632222128453</v>
      </c>
      <c r="R667" s="19">
        <v>122.6</v>
      </c>
      <c r="S667" s="19" t="e">
        <v>#N/A</v>
      </c>
      <c r="T667" s="19" t="e">
        <f t="shared" si="203"/>
        <v>#N/A</v>
      </c>
      <c r="U667" s="22" t="e">
        <f t="shared" si="204"/>
        <v>#N/A</v>
      </c>
      <c r="V667" s="22" t="str">
        <f t="shared" si="205"/>
        <v>NY</v>
      </c>
      <c r="W667" s="22" t="e">
        <f t="shared" si="206"/>
        <v>#VALUE!</v>
      </c>
      <c r="X667" s="19" t="str">
        <f t="shared" si="207"/>
        <v>CB6CONSUMOGS.8631</v>
      </c>
      <c r="Y667" s="19" t="str">
        <f t="shared" si="208"/>
        <v>GS.8631</v>
      </c>
      <c r="Z667" s="19" t="e">
        <v>#VALUE!</v>
      </c>
      <c r="AA667" s="19" t="e">
        <f t="shared" si="209"/>
        <v>#VALUE!</v>
      </c>
      <c r="AB667" s="22" t="e">
        <f t="shared" si="210"/>
        <v>#N/A</v>
      </c>
      <c r="AC667" s="23" t="e">
        <v>#VALUE!</v>
      </c>
      <c r="AD667" s="23" t="e">
        <f t="shared" si="211"/>
        <v>#VALUE!</v>
      </c>
      <c r="AE667" s="24" t="e">
        <f t="shared" si="212"/>
        <v>#N/A</v>
      </c>
      <c r="AF667" s="24" t="e">
        <v>#N/A</v>
      </c>
      <c r="AG667" s="24" t="e">
        <f t="shared" si="213"/>
        <v>#N/A</v>
      </c>
      <c r="AH667" s="24" t="e">
        <f t="shared" si="214"/>
        <v>#N/A</v>
      </c>
      <c r="AI667" s="25" t="e">
        <f t="shared" si="215"/>
        <v>#VALUE!</v>
      </c>
      <c r="AJ667" s="25" t="e">
        <f t="shared" si="216"/>
        <v>#VALUE!</v>
      </c>
      <c r="AK667" s="25" t="e">
        <f t="shared" si="217"/>
        <v>#VALUE!</v>
      </c>
      <c r="AL667" s="12">
        <v>0</v>
      </c>
      <c r="AM667" s="12">
        <v>3.3810275415608606</v>
      </c>
      <c r="AN667" s="26">
        <v>3.2766000000000002</v>
      </c>
      <c r="AO667" s="125">
        <f t="shared" si="218"/>
        <v>7.8963547980710602E-3</v>
      </c>
      <c r="AP667" s="126"/>
      <c r="AQ667" s="16">
        <v>0</v>
      </c>
      <c r="AT667" s="2">
        <v>0</v>
      </c>
      <c r="AU667" s="2">
        <v>0</v>
      </c>
      <c r="AW667" s="44" t="e">
        <f t="shared" si="219"/>
        <v>#VALUE!</v>
      </c>
    </row>
    <row r="668" spans="1:49" hidden="1" x14ac:dyDescent="0.2">
      <c r="A668" s="16">
        <f>ROW()</f>
        <v>668</v>
      </c>
      <c r="B668" s="16" t="s">
        <v>536</v>
      </c>
      <c r="C668" s="16">
        <v>3000</v>
      </c>
      <c r="D668" s="17">
        <v>0.98112462511709264</v>
      </c>
      <c r="E668" s="123">
        <v>6.9494376034820605E-3</v>
      </c>
      <c r="F668" s="122">
        <f t="shared" si="200"/>
        <v>0.98807406272057474</v>
      </c>
      <c r="G668" s="122"/>
      <c r="H668" s="101" t="s">
        <v>4</v>
      </c>
      <c r="I668" s="101">
        <v>1</v>
      </c>
      <c r="J668" s="101" t="s">
        <v>170</v>
      </c>
      <c r="K668" s="18">
        <v>42924</v>
      </c>
      <c r="L668" s="101" t="s">
        <v>56</v>
      </c>
      <c r="M668" s="101" t="s">
        <v>171</v>
      </c>
      <c r="N668" s="101" t="s">
        <v>62</v>
      </c>
      <c r="O668" s="101" t="s">
        <v>78</v>
      </c>
      <c r="P668" s="19" t="str">
        <f t="shared" si="201"/>
        <v>CB6 CONSUMO</v>
      </c>
      <c r="Q668" s="20">
        <f t="shared" si="202"/>
        <v>98.807406272057477</v>
      </c>
      <c r="R668" s="19">
        <v>122.6</v>
      </c>
      <c r="S668" s="19" t="e">
        <v>#N/A</v>
      </c>
      <c r="T668" s="19" t="e">
        <f t="shared" si="203"/>
        <v>#N/A</v>
      </c>
      <c r="U668" s="22" t="e">
        <f t="shared" si="204"/>
        <v>#N/A</v>
      </c>
      <c r="V668" s="22" t="str">
        <f t="shared" si="205"/>
        <v>NY</v>
      </c>
      <c r="W668" s="22" t="e">
        <f t="shared" si="206"/>
        <v>#VALUE!</v>
      </c>
      <c r="X668" s="19" t="str">
        <f t="shared" si="207"/>
        <v>CB6CONSUMOGS.8619</v>
      </c>
      <c r="Y668" s="19" t="str">
        <f t="shared" si="208"/>
        <v>GS.8619</v>
      </c>
      <c r="Z668" s="19" t="e">
        <v>#VALUE!</v>
      </c>
      <c r="AA668" s="19" t="e">
        <f t="shared" si="209"/>
        <v>#VALUE!</v>
      </c>
      <c r="AB668" s="22" t="e">
        <f t="shared" si="210"/>
        <v>#N/A</v>
      </c>
      <c r="AC668" s="23" t="e">
        <v>#VALUE!</v>
      </c>
      <c r="AD668" s="23" t="e">
        <f t="shared" si="211"/>
        <v>#VALUE!</v>
      </c>
      <c r="AE668" s="24" t="e">
        <f t="shared" si="212"/>
        <v>#N/A</v>
      </c>
      <c r="AF668" s="24" t="e">
        <v>#N/A</v>
      </c>
      <c r="AG668" s="24" t="e">
        <f t="shared" si="213"/>
        <v>#N/A</v>
      </c>
      <c r="AH668" s="24" t="e">
        <f t="shared" si="214"/>
        <v>#N/A</v>
      </c>
      <c r="AI668" s="25" t="e">
        <f t="shared" si="215"/>
        <v>#VALUE!</v>
      </c>
      <c r="AJ668" s="25" t="e">
        <f t="shared" si="216"/>
        <v>#VALUE!</v>
      </c>
      <c r="AK668" s="25" t="e">
        <f t="shared" si="217"/>
        <v>#VALUE!</v>
      </c>
      <c r="AL668" s="12">
        <v>0</v>
      </c>
      <c r="AM668" s="12">
        <v>2.9335902666595119</v>
      </c>
      <c r="AN668" s="26">
        <v>3.2766000000000002</v>
      </c>
      <c r="AO668" s="125">
        <f t="shared" si="218"/>
        <v>6.8513696776978522E-3</v>
      </c>
      <c r="AP668" s="126"/>
      <c r="AQ668" s="16">
        <v>0</v>
      </c>
      <c r="AT668" s="2">
        <v>0</v>
      </c>
      <c r="AU668" s="2">
        <v>0</v>
      </c>
      <c r="AW668" s="44" t="e">
        <f t="shared" si="219"/>
        <v>#VALUE!</v>
      </c>
    </row>
    <row r="669" spans="1:49" hidden="1" x14ac:dyDescent="0.2">
      <c r="A669" s="16">
        <f>ROW()</f>
        <v>669</v>
      </c>
      <c r="B669" s="16" t="s">
        <v>537</v>
      </c>
      <c r="C669" s="16">
        <v>6063</v>
      </c>
      <c r="D669" s="17">
        <v>1.2474576441740564</v>
      </c>
      <c r="E669" s="123">
        <v>4.8463840163170013E-2</v>
      </c>
      <c r="F669" s="122">
        <f t="shared" si="200"/>
        <v>1.2959214843372264</v>
      </c>
      <c r="G669" s="122"/>
      <c r="H669" s="101" t="s">
        <v>4</v>
      </c>
      <c r="I669" s="101">
        <v>1</v>
      </c>
      <c r="J669" s="101" t="s">
        <v>170</v>
      </c>
      <c r="K669" s="18">
        <v>42924</v>
      </c>
      <c r="L669" s="101" t="s">
        <v>56</v>
      </c>
      <c r="M669" s="101" t="s">
        <v>171</v>
      </c>
      <c r="N669" s="101" t="s">
        <v>75</v>
      </c>
      <c r="O669" s="101" t="s">
        <v>66</v>
      </c>
      <c r="P669" s="19" t="str">
        <f t="shared" si="201"/>
        <v>CB2 Moka</v>
      </c>
      <c r="Q669" s="20">
        <f t="shared" si="202"/>
        <v>129.59214843372266</v>
      </c>
      <c r="R669" s="19">
        <v>122.6</v>
      </c>
      <c r="S669" s="19" t="e">
        <v>#N/A</v>
      </c>
      <c r="T669" s="19" t="e">
        <f t="shared" si="203"/>
        <v>#N/A</v>
      </c>
      <c r="U669" s="22" t="e">
        <f t="shared" si="204"/>
        <v>#N/A</v>
      </c>
      <c r="V669" s="22" t="str">
        <f t="shared" si="205"/>
        <v>NY</v>
      </c>
      <c r="W669" s="22" t="e">
        <f t="shared" si="206"/>
        <v>#VALUE!</v>
      </c>
      <c r="X669" s="19" t="str">
        <f t="shared" si="207"/>
        <v>CB2MokaGS.8474</v>
      </c>
      <c r="Y669" s="19" t="str">
        <f t="shared" si="208"/>
        <v>GS.8474</v>
      </c>
      <c r="Z669" s="19" t="e">
        <v>#VALUE!</v>
      </c>
      <c r="AA669" s="19" t="e">
        <f t="shared" si="209"/>
        <v>#VALUE!</v>
      </c>
      <c r="AB669" s="22" t="e">
        <f t="shared" si="210"/>
        <v>#N/A</v>
      </c>
      <c r="AC669" s="23" t="e">
        <v>#VALUE!</v>
      </c>
      <c r="AD669" s="23" t="e">
        <f t="shared" si="211"/>
        <v>#VALUE!</v>
      </c>
      <c r="AE669" s="24" t="e">
        <f t="shared" si="212"/>
        <v>#N/A</v>
      </c>
      <c r="AF669" s="24" t="e">
        <v>#N/A</v>
      </c>
      <c r="AG669" s="24" t="e">
        <f t="shared" si="213"/>
        <v>#N/A</v>
      </c>
      <c r="AH669" s="24" t="e">
        <f t="shared" si="214"/>
        <v>#N/A</v>
      </c>
      <c r="AI669" s="25" t="e">
        <f t="shared" si="215"/>
        <v>#VALUE!</v>
      </c>
      <c r="AJ669" s="25" t="e">
        <f t="shared" si="216"/>
        <v>#VALUE!</v>
      </c>
      <c r="AK669" s="25" t="e">
        <f t="shared" si="217"/>
        <v>#VALUE!</v>
      </c>
      <c r="AL669" s="12">
        <v>20.458209411993451</v>
      </c>
      <c r="AM669" s="12">
        <v>0</v>
      </c>
      <c r="AN669" s="26">
        <v>3.2766000000000002</v>
      </c>
      <c r="AO669" s="125">
        <f t="shared" si="218"/>
        <v>4.7779936147979193E-2</v>
      </c>
      <c r="AP669" s="126"/>
      <c r="AQ669" s="16">
        <v>0</v>
      </c>
      <c r="AT669" s="2">
        <v>0</v>
      </c>
      <c r="AU669" s="2">
        <v>0</v>
      </c>
      <c r="AW669" s="44" t="e">
        <f t="shared" si="219"/>
        <v>#VALUE!</v>
      </c>
    </row>
    <row r="670" spans="1:49" hidden="1" x14ac:dyDescent="0.2">
      <c r="A670" s="16">
        <f>ROW()</f>
        <v>670</v>
      </c>
      <c r="B670" s="16" t="s">
        <v>538</v>
      </c>
      <c r="C670" s="16">
        <v>1500</v>
      </c>
      <c r="D670" s="17">
        <v>0.98139474837090301</v>
      </c>
      <c r="E670" s="123">
        <v>5.3065092233950936E-2</v>
      </c>
      <c r="F670" s="122">
        <f t="shared" si="200"/>
        <v>1.034459840604854</v>
      </c>
      <c r="G670" s="122"/>
      <c r="H670" s="101" t="s">
        <v>4</v>
      </c>
      <c r="I670" s="101">
        <v>1</v>
      </c>
      <c r="J670" s="101" t="s">
        <v>170</v>
      </c>
      <c r="K670" s="18">
        <v>42924</v>
      </c>
      <c r="L670" s="101" t="s">
        <v>56</v>
      </c>
      <c r="M670" s="101" t="s">
        <v>171</v>
      </c>
      <c r="N670" s="101" t="s">
        <v>73</v>
      </c>
      <c r="O670" s="101" t="s">
        <v>66</v>
      </c>
      <c r="P670" s="19" t="str">
        <f t="shared" si="201"/>
        <v>CB1 Moka</v>
      </c>
      <c r="Q670" s="20">
        <f t="shared" si="202"/>
        <v>103.4459840604854</v>
      </c>
      <c r="R670" s="19">
        <v>122.6</v>
      </c>
      <c r="S670" s="19" t="e">
        <v>#N/A</v>
      </c>
      <c r="T670" s="19" t="e">
        <f t="shared" si="203"/>
        <v>#N/A</v>
      </c>
      <c r="U670" s="22" t="e">
        <f t="shared" si="204"/>
        <v>#N/A</v>
      </c>
      <c r="V670" s="22" t="str">
        <f t="shared" si="205"/>
        <v>NY</v>
      </c>
      <c r="W670" s="22" t="e">
        <f t="shared" si="206"/>
        <v>#VALUE!</v>
      </c>
      <c r="X670" s="19" t="str">
        <f t="shared" si="207"/>
        <v>CB1MokaGS.8562</v>
      </c>
      <c r="Y670" s="19" t="str">
        <f t="shared" si="208"/>
        <v>GS.8562</v>
      </c>
      <c r="Z670" s="19" t="e">
        <v>#VALUE!</v>
      </c>
      <c r="AA670" s="19" t="e">
        <f t="shared" si="209"/>
        <v>#VALUE!</v>
      </c>
      <c r="AB670" s="22" t="e">
        <f t="shared" si="210"/>
        <v>#N/A</v>
      </c>
      <c r="AC670" s="23" t="e">
        <v>#VALUE!</v>
      </c>
      <c r="AD670" s="23" t="e">
        <f t="shared" si="211"/>
        <v>#VALUE!</v>
      </c>
      <c r="AE670" s="24" t="e">
        <f t="shared" si="212"/>
        <v>#N/A</v>
      </c>
      <c r="AF670" s="24" t="e">
        <v>#N/A</v>
      </c>
      <c r="AG670" s="24" t="e">
        <f t="shared" si="213"/>
        <v>#N/A</v>
      </c>
      <c r="AH670" s="24" t="e">
        <f t="shared" si="214"/>
        <v>#N/A</v>
      </c>
      <c r="AI670" s="25" t="e">
        <f t="shared" si="215"/>
        <v>#VALUE!</v>
      </c>
      <c r="AJ670" s="25" t="e">
        <f t="shared" si="216"/>
        <v>#VALUE!</v>
      </c>
      <c r="AK670" s="25" t="e">
        <f t="shared" si="217"/>
        <v>#VALUE!</v>
      </c>
      <c r="AL670" s="12">
        <v>22.400551952420958</v>
      </c>
      <c r="AM670" s="12">
        <v>0</v>
      </c>
      <c r="AN670" s="26">
        <v>3.2766000000000002</v>
      </c>
      <c r="AO670" s="125">
        <f t="shared" si="218"/>
        <v>5.2316257029743379E-2</v>
      </c>
      <c r="AP670" s="126"/>
      <c r="AQ670" s="16">
        <v>0</v>
      </c>
      <c r="AT670" s="2">
        <v>0</v>
      </c>
      <c r="AU670" s="2">
        <v>0</v>
      </c>
      <c r="AW670" s="44" t="e">
        <f t="shared" si="219"/>
        <v>#VALUE!</v>
      </c>
    </row>
    <row r="671" spans="1:49" hidden="1" x14ac:dyDescent="0.2">
      <c r="A671" s="16">
        <f>ROW()</f>
        <v>671</v>
      </c>
      <c r="B671" s="16" t="s">
        <v>539</v>
      </c>
      <c r="C671" s="16">
        <v>1392</v>
      </c>
      <c r="D671" s="17">
        <v>0.98289385616417924</v>
      </c>
      <c r="E671" s="123">
        <v>5.3050525388699324E-2</v>
      </c>
      <c r="F671" s="122">
        <f t="shared" si="200"/>
        <v>1.0359443815528786</v>
      </c>
      <c r="G671" s="122"/>
      <c r="H671" s="101" t="s">
        <v>4</v>
      </c>
      <c r="I671" s="101">
        <v>1</v>
      </c>
      <c r="J671" s="101" t="s">
        <v>170</v>
      </c>
      <c r="K671" s="18">
        <v>42924</v>
      </c>
      <c r="L671" s="101" t="s">
        <v>56</v>
      </c>
      <c r="M671" s="101" t="s">
        <v>171</v>
      </c>
      <c r="N671" s="101" t="s">
        <v>73</v>
      </c>
      <c r="O671" s="101" t="s">
        <v>66</v>
      </c>
      <c r="P671" s="19" t="str">
        <f t="shared" si="201"/>
        <v>CB1 Moka</v>
      </c>
      <c r="Q671" s="20">
        <f t="shared" si="202"/>
        <v>103.59443815528786</v>
      </c>
      <c r="R671" s="19">
        <v>122.6</v>
      </c>
      <c r="S671" s="19" t="e">
        <v>#N/A</v>
      </c>
      <c r="T671" s="19" t="e">
        <f t="shared" si="203"/>
        <v>#N/A</v>
      </c>
      <c r="U671" s="22" t="e">
        <f t="shared" si="204"/>
        <v>#N/A</v>
      </c>
      <c r="V671" s="22" t="str">
        <f t="shared" si="205"/>
        <v>NY</v>
      </c>
      <c r="W671" s="22" t="e">
        <f t="shared" si="206"/>
        <v>#VALUE!</v>
      </c>
      <c r="X671" s="19" t="str">
        <f t="shared" si="207"/>
        <v>CB1MokaGS.8586</v>
      </c>
      <c r="Y671" s="19" t="str">
        <f t="shared" si="208"/>
        <v>GS.8586</v>
      </c>
      <c r="Z671" s="19" t="e">
        <v>#VALUE!</v>
      </c>
      <c r="AA671" s="19" t="e">
        <f t="shared" si="209"/>
        <v>#VALUE!</v>
      </c>
      <c r="AB671" s="22" t="e">
        <f t="shared" si="210"/>
        <v>#N/A</v>
      </c>
      <c r="AC671" s="23" t="e">
        <v>#VALUE!</v>
      </c>
      <c r="AD671" s="23" t="e">
        <f t="shared" si="211"/>
        <v>#VALUE!</v>
      </c>
      <c r="AE671" s="24" t="e">
        <f t="shared" si="212"/>
        <v>#N/A</v>
      </c>
      <c r="AF671" s="24" t="e">
        <v>#N/A</v>
      </c>
      <c r="AG671" s="24" t="e">
        <f t="shared" si="213"/>
        <v>#N/A</v>
      </c>
      <c r="AH671" s="24" t="e">
        <f t="shared" si="214"/>
        <v>#N/A</v>
      </c>
      <c r="AI671" s="25" t="e">
        <f t="shared" si="215"/>
        <v>#VALUE!</v>
      </c>
      <c r="AJ671" s="25" t="e">
        <f t="shared" si="216"/>
        <v>#VALUE!</v>
      </c>
      <c r="AK671" s="25" t="e">
        <f t="shared" si="217"/>
        <v>#VALUE!</v>
      </c>
      <c r="AL671" s="12">
        <v>22.394402799369399</v>
      </c>
      <c r="AM671" s="12">
        <v>0</v>
      </c>
      <c r="AN671" s="26">
        <v>3.2766000000000002</v>
      </c>
      <c r="AO671" s="125">
        <f t="shared" si="218"/>
        <v>5.2301895746492674E-2</v>
      </c>
      <c r="AP671" s="126"/>
      <c r="AQ671" s="16">
        <v>0</v>
      </c>
      <c r="AT671" s="2">
        <v>0</v>
      </c>
      <c r="AU671" s="2">
        <v>0</v>
      </c>
      <c r="AW671" s="44" t="e">
        <f t="shared" si="219"/>
        <v>#VALUE!</v>
      </c>
    </row>
    <row r="672" spans="1:49" hidden="1" x14ac:dyDescent="0.2">
      <c r="A672" s="16">
        <f>ROW()</f>
        <v>672</v>
      </c>
      <c r="B672" s="16" t="s">
        <v>540</v>
      </c>
      <c r="C672" s="16">
        <v>3020</v>
      </c>
      <c r="D672" s="17">
        <v>1.1678532489172537</v>
      </c>
      <c r="E672" s="123">
        <v>4.5228179510840745E-2</v>
      </c>
      <c r="F672" s="122">
        <f t="shared" si="200"/>
        <v>1.2130814284280944</v>
      </c>
      <c r="G672" s="122"/>
      <c r="H672" s="101" t="s">
        <v>4</v>
      </c>
      <c r="I672" s="101">
        <v>1</v>
      </c>
      <c r="J672" s="101" t="s">
        <v>170</v>
      </c>
      <c r="K672" s="18">
        <v>42924</v>
      </c>
      <c r="L672" s="101" t="s">
        <v>56</v>
      </c>
      <c r="M672" s="101" t="s">
        <v>171</v>
      </c>
      <c r="N672" s="101" t="s">
        <v>71</v>
      </c>
      <c r="O672" s="101" t="s">
        <v>64</v>
      </c>
      <c r="P672" s="19" t="str">
        <f t="shared" si="201"/>
        <v>CB1RF 15/16</v>
      </c>
      <c r="Q672" s="20">
        <f t="shared" si="202"/>
        <v>121.30814284280945</v>
      </c>
      <c r="R672" s="19">
        <v>122.6</v>
      </c>
      <c r="S672" s="19" t="e">
        <v>#N/A</v>
      </c>
      <c r="T672" s="19" t="e">
        <f t="shared" si="203"/>
        <v>#N/A</v>
      </c>
      <c r="U672" s="22" t="e">
        <f t="shared" si="204"/>
        <v>#N/A</v>
      </c>
      <c r="V672" s="22" t="str">
        <f t="shared" si="205"/>
        <v>NY</v>
      </c>
      <c r="W672" s="22" t="e">
        <f t="shared" si="206"/>
        <v>#VALUE!</v>
      </c>
      <c r="X672" s="19" t="str">
        <f t="shared" si="207"/>
        <v>CB1RF15/16GS.8593</v>
      </c>
      <c r="Y672" s="19" t="str">
        <f t="shared" si="208"/>
        <v>GS.8593</v>
      </c>
      <c r="Z672" s="19" t="e">
        <v>#VALUE!</v>
      </c>
      <c r="AA672" s="19" t="e">
        <f t="shared" si="209"/>
        <v>#VALUE!</v>
      </c>
      <c r="AB672" s="22" t="e">
        <f t="shared" si="210"/>
        <v>#N/A</v>
      </c>
      <c r="AC672" s="23" t="e">
        <v>#VALUE!</v>
      </c>
      <c r="AD672" s="23" t="e">
        <f t="shared" si="211"/>
        <v>#VALUE!</v>
      </c>
      <c r="AE672" s="24" t="e">
        <f t="shared" si="212"/>
        <v>#N/A</v>
      </c>
      <c r="AF672" s="24" t="e">
        <v>#N/A</v>
      </c>
      <c r="AG672" s="24" t="e">
        <f t="shared" si="213"/>
        <v>#N/A</v>
      </c>
      <c r="AH672" s="24" t="e">
        <f t="shared" si="214"/>
        <v>#N/A</v>
      </c>
      <c r="AI672" s="25" t="e">
        <f t="shared" si="215"/>
        <v>#VALUE!</v>
      </c>
      <c r="AJ672" s="25" t="e">
        <f t="shared" si="216"/>
        <v>#VALUE!</v>
      </c>
      <c r="AK672" s="25" t="e">
        <f t="shared" si="217"/>
        <v>#VALUE!</v>
      </c>
      <c r="AL672" s="12">
        <v>19.092328726752061</v>
      </c>
      <c r="AM672" s="12">
        <v>0</v>
      </c>
      <c r="AN672" s="26">
        <v>3.2766000000000002</v>
      </c>
      <c r="AO672" s="125">
        <f t="shared" si="218"/>
        <v>4.4589935957232672E-2</v>
      </c>
      <c r="AP672" s="126"/>
      <c r="AQ672" s="16">
        <v>0</v>
      </c>
      <c r="AT672" s="2">
        <v>0</v>
      </c>
      <c r="AU672" s="2">
        <v>0</v>
      </c>
      <c r="AW672" s="44" t="e">
        <f t="shared" si="219"/>
        <v>#VALUE!</v>
      </c>
    </row>
    <row r="673" spans="1:49" hidden="1" x14ac:dyDescent="0.2">
      <c r="A673" s="16">
        <f>ROW()</f>
        <v>673</v>
      </c>
      <c r="B673" s="16" t="s">
        <v>541</v>
      </c>
      <c r="C673" s="16">
        <v>4512</v>
      </c>
      <c r="D673" s="17">
        <v>1.1042575581732426</v>
      </c>
      <c r="E673" s="123">
        <v>4.875886007842313E-2</v>
      </c>
      <c r="F673" s="122">
        <f t="shared" si="200"/>
        <v>1.1530164182516658</v>
      </c>
      <c r="G673" s="122"/>
      <c r="H673" s="101" t="s">
        <v>4</v>
      </c>
      <c r="I673" s="101">
        <v>1</v>
      </c>
      <c r="J673" s="101" t="s">
        <v>188</v>
      </c>
      <c r="K673" s="18">
        <v>42924</v>
      </c>
      <c r="L673" s="101" t="s">
        <v>56</v>
      </c>
      <c r="M673" s="101" t="s">
        <v>171</v>
      </c>
      <c r="N673" s="101" t="s">
        <v>73</v>
      </c>
      <c r="O673" s="101" t="s">
        <v>58</v>
      </c>
      <c r="P673" s="19" t="str">
        <f t="shared" si="201"/>
        <v>CB1 17/18</v>
      </c>
      <c r="Q673" s="20">
        <f t="shared" si="202"/>
        <v>115.30164182516658</v>
      </c>
      <c r="R673" s="19">
        <v>122.6</v>
      </c>
      <c r="S673" s="19" t="e">
        <v>#N/A</v>
      </c>
      <c r="T673" s="19" t="e">
        <f t="shared" si="203"/>
        <v>#N/A</v>
      </c>
      <c r="U673" s="22" t="e">
        <f t="shared" si="204"/>
        <v>#N/A</v>
      </c>
      <c r="V673" s="22" t="str">
        <f t="shared" si="205"/>
        <v>NY</v>
      </c>
      <c r="W673" s="22" t="e">
        <f t="shared" si="206"/>
        <v>#VALUE!</v>
      </c>
      <c r="X673" s="19" t="str">
        <f t="shared" si="207"/>
        <v>CB117/18GS.8603</v>
      </c>
      <c r="Y673" s="19" t="str">
        <f t="shared" si="208"/>
        <v>GS.8603</v>
      </c>
      <c r="Z673" s="19" t="e">
        <v>#VALUE!</v>
      </c>
      <c r="AA673" s="19" t="e">
        <f t="shared" si="209"/>
        <v>#VALUE!</v>
      </c>
      <c r="AB673" s="22" t="e">
        <f t="shared" si="210"/>
        <v>#N/A</v>
      </c>
      <c r="AC673" s="23" t="e">
        <v>#VALUE!</v>
      </c>
      <c r="AD673" s="23" t="e">
        <f t="shared" si="211"/>
        <v>#VALUE!</v>
      </c>
      <c r="AE673" s="24" t="e">
        <f t="shared" si="212"/>
        <v>#N/A</v>
      </c>
      <c r="AF673" s="24" t="e">
        <v>#N/A</v>
      </c>
      <c r="AG673" s="24" t="e">
        <f t="shared" si="213"/>
        <v>#N/A</v>
      </c>
      <c r="AH673" s="24" t="e">
        <f t="shared" si="214"/>
        <v>#N/A</v>
      </c>
      <c r="AI673" s="25" t="e">
        <f t="shared" si="215"/>
        <v>#VALUE!</v>
      </c>
      <c r="AJ673" s="25" t="e">
        <f t="shared" si="216"/>
        <v>#VALUE!</v>
      </c>
      <c r="AK673" s="25" t="e">
        <f t="shared" si="217"/>
        <v>#VALUE!</v>
      </c>
      <c r="AL673" s="12">
        <v>20.582747194939166</v>
      </c>
      <c r="AM673" s="12">
        <v>0</v>
      </c>
      <c r="AN673" s="26">
        <v>3.2766000000000002</v>
      </c>
      <c r="AO673" s="125">
        <f t="shared" si="218"/>
        <v>4.8070792849918553E-2</v>
      </c>
      <c r="AP673" s="126"/>
      <c r="AQ673" s="16">
        <v>0</v>
      </c>
      <c r="AT673" s="2">
        <v>0</v>
      </c>
      <c r="AU673" s="2">
        <v>0</v>
      </c>
      <c r="AW673" s="44" t="e">
        <f t="shared" si="219"/>
        <v>#VALUE!</v>
      </c>
    </row>
    <row r="674" spans="1:49" hidden="1" x14ac:dyDescent="0.2">
      <c r="A674" s="16">
        <f>ROW()</f>
        <v>674</v>
      </c>
      <c r="B674" s="16" t="s">
        <v>542</v>
      </c>
      <c r="C674" s="16">
        <v>3960</v>
      </c>
      <c r="D674" s="17">
        <v>1.3091263841011327</v>
      </c>
      <c r="E674" s="123">
        <v>5.1131050676548155E-2</v>
      </c>
      <c r="F674" s="122">
        <f t="shared" si="200"/>
        <v>1.3602574347776808</v>
      </c>
      <c r="G674" s="122"/>
      <c r="H674" s="101" t="s">
        <v>4</v>
      </c>
      <c r="I674" s="101">
        <v>1</v>
      </c>
      <c r="J674" s="101" t="s">
        <v>170</v>
      </c>
      <c r="K674" s="18">
        <v>42924</v>
      </c>
      <c r="L674" s="101" t="s">
        <v>56</v>
      </c>
      <c r="M674" s="101" t="s">
        <v>171</v>
      </c>
      <c r="N674" s="101" t="s">
        <v>73</v>
      </c>
      <c r="O674" s="101" t="s">
        <v>58</v>
      </c>
      <c r="P674" s="19" t="str">
        <f t="shared" si="201"/>
        <v>CB1 17/18</v>
      </c>
      <c r="Q674" s="20">
        <f t="shared" si="202"/>
        <v>136.02574347776809</v>
      </c>
      <c r="R674" s="19">
        <v>122.6</v>
      </c>
      <c r="S674" s="19" t="e">
        <v>#N/A</v>
      </c>
      <c r="T674" s="19" t="e">
        <f t="shared" si="203"/>
        <v>#N/A</v>
      </c>
      <c r="U674" s="22" t="e">
        <f t="shared" si="204"/>
        <v>#N/A</v>
      </c>
      <c r="V674" s="22" t="str">
        <f t="shared" si="205"/>
        <v>NY</v>
      </c>
      <c r="W674" s="22" t="e">
        <f t="shared" si="206"/>
        <v>#VALUE!</v>
      </c>
      <c r="X674" s="19" t="str">
        <f t="shared" si="207"/>
        <v>CB117/18GS.8565</v>
      </c>
      <c r="Y674" s="19" t="str">
        <f t="shared" si="208"/>
        <v>GS.8565</v>
      </c>
      <c r="Z674" s="19" t="e">
        <v>#VALUE!</v>
      </c>
      <c r="AA674" s="19" t="e">
        <f t="shared" si="209"/>
        <v>#VALUE!</v>
      </c>
      <c r="AB674" s="22" t="e">
        <f t="shared" si="210"/>
        <v>#N/A</v>
      </c>
      <c r="AC674" s="23" t="e">
        <v>#VALUE!</v>
      </c>
      <c r="AD674" s="23" t="e">
        <f t="shared" si="211"/>
        <v>#VALUE!</v>
      </c>
      <c r="AE674" s="24" t="e">
        <f t="shared" si="212"/>
        <v>#N/A</v>
      </c>
      <c r="AF674" s="24" t="e">
        <v>#N/A</v>
      </c>
      <c r="AG674" s="24" t="e">
        <f t="shared" si="213"/>
        <v>#N/A</v>
      </c>
      <c r="AH674" s="24" t="e">
        <f t="shared" si="214"/>
        <v>#N/A</v>
      </c>
      <c r="AI674" s="25" t="e">
        <f t="shared" si="215"/>
        <v>#VALUE!</v>
      </c>
      <c r="AJ674" s="25" t="e">
        <f t="shared" si="216"/>
        <v>#VALUE!</v>
      </c>
      <c r="AK674" s="25" t="e">
        <f t="shared" si="217"/>
        <v>#VALUE!</v>
      </c>
      <c r="AL674" s="12">
        <v>21.584128262931475</v>
      </c>
      <c r="AM674" s="12">
        <v>0</v>
      </c>
      <c r="AN674" s="26">
        <v>3.2766000000000002</v>
      </c>
      <c r="AO674" s="125">
        <f t="shared" si="218"/>
        <v>5.0409507960558618E-2</v>
      </c>
      <c r="AP674" s="126"/>
      <c r="AQ674" s="16">
        <v>0</v>
      </c>
      <c r="AT674" s="2">
        <v>0</v>
      </c>
      <c r="AU674" s="2">
        <v>0</v>
      </c>
      <c r="AW674" s="44" t="e">
        <f t="shared" si="219"/>
        <v>#VALUE!</v>
      </c>
    </row>
    <row r="675" spans="1:49" hidden="1" x14ac:dyDescent="0.2">
      <c r="A675" s="16">
        <f>ROW()</f>
        <v>675</v>
      </c>
      <c r="B675" s="16" t="s">
        <v>543</v>
      </c>
      <c r="C675" s="16">
        <v>7360</v>
      </c>
      <c r="D675" s="17">
        <v>1.3028204901563463</v>
      </c>
      <c r="E675" s="123">
        <v>5.0385638077998528E-2</v>
      </c>
      <c r="F675" s="122">
        <f t="shared" si="200"/>
        <v>1.3532061282343448</v>
      </c>
      <c r="G675" s="122"/>
      <c r="H675" s="101" t="s">
        <v>4</v>
      </c>
      <c r="I675" s="101">
        <v>1</v>
      </c>
      <c r="J675" s="101" t="s">
        <v>170</v>
      </c>
      <c r="K675" s="18">
        <v>42924</v>
      </c>
      <c r="L675" s="101" t="s">
        <v>56</v>
      </c>
      <c r="M675" s="101" t="s">
        <v>171</v>
      </c>
      <c r="N675" s="101" t="s">
        <v>73</v>
      </c>
      <c r="O675" s="101" t="s">
        <v>59</v>
      </c>
      <c r="P675" s="19" t="str">
        <f t="shared" si="201"/>
        <v>CB1 14/16</v>
      </c>
      <c r="Q675" s="20">
        <f t="shared" si="202"/>
        <v>135.32061282343449</v>
      </c>
      <c r="R675" s="19">
        <v>122.6</v>
      </c>
      <c r="S675" s="19" t="e">
        <v>#N/A</v>
      </c>
      <c r="T675" s="19" t="e">
        <f t="shared" si="203"/>
        <v>#N/A</v>
      </c>
      <c r="U675" s="22" t="e">
        <f t="shared" si="204"/>
        <v>#N/A</v>
      </c>
      <c r="V675" s="22" t="str">
        <f t="shared" si="205"/>
        <v>NY</v>
      </c>
      <c r="W675" s="22" t="e">
        <f t="shared" si="206"/>
        <v>#VALUE!</v>
      </c>
      <c r="X675" s="19" t="str">
        <f t="shared" si="207"/>
        <v>CB114/16GS.8558</v>
      </c>
      <c r="Y675" s="19" t="str">
        <f t="shared" si="208"/>
        <v>GS.8558</v>
      </c>
      <c r="Z675" s="19" t="e">
        <v>#VALUE!</v>
      </c>
      <c r="AA675" s="19" t="e">
        <f t="shared" si="209"/>
        <v>#VALUE!</v>
      </c>
      <c r="AB675" s="22" t="e">
        <f t="shared" si="210"/>
        <v>#N/A</v>
      </c>
      <c r="AC675" s="23" t="e">
        <v>#VALUE!</v>
      </c>
      <c r="AD675" s="23" t="e">
        <f t="shared" si="211"/>
        <v>#VALUE!</v>
      </c>
      <c r="AE675" s="24" t="e">
        <f t="shared" si="212"/>
        <v>#N/A</v>
      </c>
      <c r="AF675" s="24" t="e">
        <v>#N/A</v>
      </c>
      <c r="AG675" s="24" t="e">
        <f t="shared" si="213"/>
        <v>#N/A</v>
      </c>
      <c r="AH675" s="24" t="e">
        <f t="shared" si="214"/>
        <v>#N/A</v>
      </c>
      <c r="AI675" s="25" t="e">
        <f t="shared" si="215"/>
        <v>#VALUE!</v>
      </c>
      <c r="AJ675" s="25" t="e">
        <f t="shared" si="216"/>
        <v>#VALUE!</v>
      </c>
      <c r="AK675" s="25" t="e">
        <f t="shared" si="217"/>
        <v>#VALUE!</v>
      </c>
      <c r="AL675" s="12">
        <v>21.26946465005798</v>
      </c>
      <c r="AM675" s="12">
        <v>0</v>
      </c>
      <c r="AN675" s="26">
        <v>3.2766000000000002</v>
      </c>
      <c r="AO675" s="125">
        <f t="shared" si="218"/>
        <v>4.9674614352402766E-2</v>
      </c>
      <c r="AP675" s="126"/>
      <c r="AQ675" s="16">
        <v>0</v>
      </c>
      <c r="AT675" s="2">
        <v>0</v>
      </c>
      <c r="AU675" s="2">
        <v>0</v>
      </c>
      <c r="AW675" s="44" t="e">
        <f t="shared" si="219"/>
        <v>#VALUE!</v>
      </c>
    </row>
    <row r="676" spans="1:49" hidden="1" x14ac:dyDescent="0.2">
      <c r="A676" s="16">
        <f>ROW()</f>
        <v>676</v>
      </c>
      <c r="B676" s="16" t="s">
        <v>544</v>
      </c>
      <c r="C676" s="16">
        <v>5284</v>
      </c>
      <c r="D676" s="17">
        <v>1.2725329987882559</v>
      </c>
      <c r="E676" s="123">
        <v>5.09428114405647E-2</v>
      </c>
      <c r="F676" s="122">
        <f t="shared" si="200"/>
        <v>1.3234758102288207</v>
      </c>
      <c r="G676" s="122"/>
      <c r="H676" s="101" t="s">
        <v>4</v>
      </c>
      <c r="I676" s="101">
        <v>1</v>
      </c>
      <c r="J676" s="101" t="s">
        <v>170</v>
      </c>
      <c r="K676" s="18">
        <v>42926</v>
      </c>
      <c r="L676" s="101" t="s">
        <v>56</v>
      </c>
      <c r="M676" s="101" t="s">
        <v>171</v>
      </c>
      <c r="N676" s="101" t="s">
        <v>73</v>
      </c>
      <c r="O676" s="101" t="s">
        <v>58</v>
      </c>
      <c r="P676" s="19" t="str">
        <f t="shared" si="201"/>
        <v>CB1 17/18</v>
      </c>
      <c r="Q676" s="20">
        <f t="shared" si="202"/>
        <v>132.34758102288205</v>
      </c>
      <c r="R676" s="19">
        <v>122.6</v>
      </c>
      <c r="S676" s="19" t="e">
        <v>#N/A</v>
      </c>
      <c r="T676" s="19" t="e">
        <f t="shared" si="203"/>
        <v>#N/A</v>
      </c>
      <c r="U676" s="22" t="e">
        <f t="shared" si="204"/>
        <v>#N/A</v>
      </c>
      <c r="V676" s="22" t="str">
        <f t="shared" si="205"/>
        <v>NY</v>
      </c>
      <c r="W676" s="22" t="e">
        <f t="shared" si="206"/>
        <v>#VALUE!</v>
      </c>
      <c r="X676" s="19" t="str">
        <f t="shared" si="207"/>
        <v>CB117/18GS.8621</v>
      </c>
      <c r="Y676" s="19" t="str">
        <f t="shared" si="208"/>
        <v>GS.8621</v>
      </c>
      <c r="Z676" s="19" t="e">
        <v>#VALUE!</v>
      </c>
      <c r="AA676" s="19" t="e">
        <f t="shared" si="209"/>
        <v>#VALUE!</v>
      </c>
      <c r="AB676" s="22" t="e">
        <f t="shared" si="210"/>
        <v>#N/A</v>
      </c>
      <c r="AC676" s="23" t="e">
        <v>#VALUE!</v>
      </c>
      <c r="AD676" s="23" t="e">
        <f t="shared" si="211"/>
        <v>#VALUE!</v>
      </c>
      <c r="AE676" s="24" t="e">
        <f t="shared" si="212"/>
        <v>#N/A</v>
      </c>
      <c r="AF676" s="24" t="e">
        <v>#N/A</v>
      </c>
      <c r="AG676" s="24" t="e">
        <f t="shared" si="213"/>
        <v>#N/A</v>
      </c>
      <c r="AH676" s="24" t="e">
        <f t="shared" si="214"/>
        <v>#N/A</v>
      </c>
      <c r="AI676" s="25" t="e">
        <f t="shared" si="215"/>
        <v>#VALUE!</v>
      </c>
      <c r="AJ676" s="25" t="e">
        <f t="shared" si="216"/>
        <v>#VALUE!</v>
      </c>
      <c r="AK676" s="25" t="e">
        <f t="shared" si="217"/>
        <v>#VALUE!</v>
      </c>
      <c r="AL676" s="12">
        <v>21.504666179523777</v>
      </c>
      <c r="AM676" s="12">
        <v>0</v>
      </c>
      <c r="AN676" s="26">
        <v>3.2766000000000002</v>
      </c>
      <c r="AO676" s="125">
        <f t="shared" si="218"/>
        <v>5.0223925087935398E-2</v>
      </c>
      <c r="AP676" s="126"/>
      <c r="AQ676" s="16">
        <v>-4</v>
      </c>
      <c r="AT676" s="2">
        <v>0</v>
      </c>
      <c r="AU676" s="2">
        <v>0</v>
      </c>
      <c r="AW676" s="44" t="e">
        <f t="shared" si="219"/>
        <v>#VALUE!</v>
      </c>
    </row>
    <row r="677" spans="1:49" hidden="1" x14ac:dyDescent="0.2">
      <c r="A677" s="16">
        <f>ROW()</f>
        <v>677</v>
      </c>
      <c r="B677" s="16" t="s">
        <v>545</v>
      </c>
      <c r="C677" s="16">
        <v>2208</v>
      </c>
      <c r="D677" s="17">
        <v>1.4147547682214312</v>
      </c>
      <c r="E677" s="123">
        <v>4.8471668560665336E-2</v>
      </c>
      <c r="F677" s="122">
        <f t="shared" si="200"/>
        <v>1.4632264367820966</v>
      </c>
      <c r="G677" s="122"/>
      <c r="H677" s="101" t="s">
        <v>4</v>
      </c>
      <c r="I677" s="101">
        <v>1</v>
      </c>
      <c r="J677" s="101" t="s">
        <v>170</v>
      </c>
      <c r="K677" s="18">
        <v>42926</v>
      </c>
      <c r="L677" s="101" t="s">
        <v>56</v>
      </c>
      <c r="M677" s="101" t="s">
        <v>171</v>
      </c>
      <c r="N677" s="101" t="s">
        <v>70</v>
      </c>
      <c r="O677" s="101" t="s">
        <v>58</v>
      </c>
      <c r="P677" s="19" t="str">
        <f t="shared" si="201"/>
        <v>CB1UTZ 17/18</v>
      </c>
      <c r="Q677" s="20">
        <f t="shared" si="202"/>
        <v>146.32264367820966</v>
      </c>
      <c r="R677" s="19">
        <v>122.6</v>
      </c>
      <c r="S677" s="19" t="e">
        <v>#N/A</v>
      </c>
      <c r="T677" s="19" t="e">
        <f t="shared" si="203"/>
        <v>#N/A</v>
      </c>
      <c r="U677" s="22" t="e">
        <f t="shared" si="204"/>
        <v>#N/A</v>
      </c>
      <c r="V677" s="22" t="str">
        <f t="shared" si="205"/>
        <v>NY</v>
      </c>
      <c r="W677" s="22" t="e">
        <f t="shared" si="206"/>
        <v>#VALUE!</v>
      </c>
      <c r="X677" s="19" t="str">
        <f t="shared" si="207"/>
        <v>CB1UTZ17/18GS.8598</v>
      </c>
      <c r="Y677" s="19" t="str">
        <f t="shared" si="208"/>
        <v>GS.8598</v>
      </c>
      <c r="Z677" s="19" t="e">
        <v>#VALUE!</v>
      </c>
      <c r="AA677" s="19" t="e">
        <f t="shared" si="209"/>
        <v>#VALUE!</v>
      </c>
      <c r="AB677" s="22" t="e">
        <f t="shared" si="210"/>
        <v>#N/A</v>
      </c>
      <c r="AC677" s="23" t="e">
        <v>#VALUE!</v>
      </c>
      <c r="AD677" s="23" t="e">
        <f t="shared" si="211"/>
        <v>#VALUE!</v>
      </c>
      <c r="AE677" s="24" t="e">
        <f t="shared" si="212"/>
        <v>#N/A</v>
      </c>
      <c r="AF677" s="24" t="e">
        <v>#N/A</v>
      </c>
      <c r="AG677" s="24" t="e">
        <f t="shared" si="213"/>
        <v>#N/A</v>
      </c>
      <c r="AH677" s="24" t="e">
        <f t="shared" si="214"/>
        <v>#N/A</v>
      </c>
      <c r="AI677" s="25" t="e">
        <f t="shared" si="215"/>
        <v>#VALUE!</v>
      </c>
      <c r="AJ677" s="25" t="e">
        <f t="shared" si="216"/>
        <v>#VALUE!</v>
      </c>
      <c r="AK677" s="25" t="e">
        <f t="shared" si="217"/>
        <v>#VALUE!</v>
      </c>
      <c r="AL677" s="12">
        <v>20.461514040656397</v>
      </c>
      <c r="AM677" s="12">
        <v>0</v>
      </c>
      <c r="AN677" s="26">
        <v>3.2766000000000002</v>
      </c>
      <c r="AO677" s="125">
        <f t="shared" si="218"/>
        <v>4.7787654073987697E-2</v>
      </c>
      <c r="AP677" s="126"/>
      <c r="AQ677" s="16">
        <v>0</v>
      </c>
      <c r="AT677" s="2">
        <v>0</v>
      </c>
      <c r="AU677" s="2">
        <v>0</v>
      </c>
      <c r="AW677" s="44" t="e">
        <f t="shared" si="219"/>
        <v>#VALUE!</v>
      </c>
    </row>
    <row r="678" spans="1:49" hidden="1" x14ac:dyDescent="0.2">
      <c r="A678" s="16">
        <f>ROW()</f>
        <v>678</v>
      </c>
      <c r="B678" s="16" t="s">
        <v>546</v>
      </c>
      <c r="C678" s="16">
        <v>2879</v>
      </c>
      <c r="D678" s="17">
        <v>1.2398812997766844</v>
      </c>
      <c r="E678" s="123">
        <v>4.7284863782208017E-2</v>
      </c>
      <c r="F678" s="122">
        <f t="shared" si="200"/>
        <v>1.2871661635588925</v>
      </c>
      <c r="G678" s="122"/>
      <c r="H678" s="101" t="s">
        <v>4</v>
      </c>
      <c r="I678" s="101">
        <v>1</v>
      </c>
      <c r="J678" s="101" t="s">
        <v>170</v>
      </c>
      <c r="K678" s="18">
        <v>42926</v>
      </c>
      <c r="L678" s="101" t="s">
        <v>56</v>
      </c>
      <c r="M678" s="101" t="s">
        <v>171</v>
      </c>
      <c r="N678" s="101" t="s">
        <v>70</v>
      </c>
      <c r="O678" s="101" t="s">
        <v>59</v>
      </c>
      <c r="P678" s="19" t="str">
        <f t="shared" si="201"/>
        <v>CB1UTZ 14/16</v>
      </c>
      <c r="Q678" s="20">
        <f t="shared" si="202"/>
        <v>128.71661635588924</v>
      </c>
      <c r="R678" s="19">
        <v>122.6</v>
      </c>
      <c r="S678" s="19" t="e">
        <v>#N/A</v>
      </c>
      <c r="T678" s="19" t="e">
        <f t="shared" si="203"/>
        <v>#N/A</v>
      </c>
      <c r="U678" s="22" t="e">
        <f t="shared" si="204"/>
        <v>#N/A</v>
      </c>
      <c r="V678" s="22" t="str">
        <f t="shared" si="205"/>
        <v>NY</v>
      </c>
      <c r="W678" s="22" t="e">
        <f t="shared" si="206"/>
        <v>#VALUE!</v>
      </c>
      <c r="X678" s="19" t="str">
        <f t="shared" si="207"/>
        <v>CB1UTZ14/16GS.8608</v>
      </c>
      <c r="Y678" s="19" t="str">
        <f t="shared" si="208"/>
        <v>GS.8608</v>
      </c>
      <c r="Z678" s="19" t="e">
        <v>#VALUE!</v>
      </c>
      <c r="AA678" s="19" t="e">
        <f t="shared" si="209"/>
        <v>#VALUE!</v>
      </c>
      <c r="AB678" s="22" t="e">
        <f t="shared" si="210"/>
        <v>#N/A</v>
      </c>
      <c r="AC678" s="23" t="e">
        <v>#VALUE!</v>
      </c>
      <c r="AD678" s="23" t="e">
        <f t="shared" si="211"/>
        <v>#VALUE!</v>
      </c>
      <c r="AE678" s="24" t="e">
        <f t="shared" si="212"/>
        <v>#N/A</v>
      </c>
      <c r="AF678" s="24" t="e">
        <v>#N/A</v>
      </c>
      <c r="AG678" s="24" t="e">
        <f t="shared" si="213"/>
        <v>#N/A</v>
      </c>
      <c r="AH678" s="24" t="e">
        <f t="shared" si="214"/>
        <v>#N/A</v>
      </c>
      <c r="AI678" s="25" t="e">
        <f t="shared" si="215"/>
        <v>#VALUE!</v>
      </c>
      <c r="AJ678" s="25" t="e">
        <f t="shared" si="216"/>
        <v>#VALUE!</v>
      </c>
      <c r="AK678" s="25" t="e">
        <f t="shared" si="217"/>
        <v>#VALUE!</v>
      </c>
      <c r="AL678" s="12">
        <v>19.960524011655647</v>
      </c>
      <c r="AM678" s="12">
        <v>0</v>
      </c>
      <c r="AN678" s="26">
        <v>3.2766000000000002</v>
      </c>
      <c r="AO678" s="125">
        <f t="shared" si="218"/>
        <v>4.661759705118701E-2</v>
      </c>
      <c r="AP678" s="126"/>
      <c r="AQ678" s="16">
        <v>0</v>
      </c>
      <c r="AT678" s="2">
        <v>0</v>
      </c>
      <c r="AU678" s="2">
        <v>0</v>
      </c>
      <c r="AW678" s="44" t="e">
        <f t="shared" si="219"/>
        <v>#VALUE!</v>
      </c>
    </row>
    <row r="679" spans="1:49" hidden="1" x14ac:dyDescent="0.2">
      <c r="A679" s="16">
        <f>ROW()</f>
        <v>679</v>
      </c>
      <c r="B679" s="16" t="s">
        <v>547</v>
      </c>
      <c r="C679" s="16">
        <v>2640</v>
      </c>
      <c r="D679" s="17">
        <v>1.1563389496674261</v>
      </c>
      <c r="E679" s="123">
        <v>5.2058109558927312E-2</v>
      </c>
      <c r="F679" s="122">
        <f t="shared" si="200"/>
        <v>1.2083970592263533</v>
      </c>
      <c r="G679" s="122"/>
      <c r="H679" s="101" t="s">
        <v>4</v>
      </c>
      <c r="I679" s="101">
        <v>1</v>
      </c>
      <c r="J679" s="101" t="s">
        <v>188</v>
      </c>
      <c r="K679" s="18">
        <v>42926</v>
      </c>
      <c r="L679" s="101" t="s">
        <v>56</v>
      </c>
      <c r="M679" s="101" t="s">
        <v>171</v>
      </c>
      <c r="N679" s="101" t="s">
        <v>73</v>
      </c>
      <c r="O679" s="101" t="s">
        <v>58</v>
      </c>
      <c r="P679" s="19" t="str">
        <f t="shared" si="201"/>
        <v>CB1 17/18</v>
      </c>
      <c r="Q679" s="20">
        <f t="shared" si="202"/>
        <v>120.83970592263533</v>
      </c>
      <c r="R679" s="19">
        <v>122.6</v>
      </c>
      <c r="S679" s="19" t="e">
        <v>#N/A</v>
      </c>
      <c r="T679" s="19" t="e">
        <f t="shared" si="203"/>
        <v>#N/A</v>
      </c>
      <c r="U679" s="22" t="e">
        <f t="shared" si="204"/>
        <v>#N/A</v>
      </c>
      <c r="V679" s="22" t="str">
        <f t="shared" si="205"/>
        <v>NY</v>
      </c>
      <c r="W679" s="22" t="e">
        <f t="shared" si="206"/>
        <v>#VALUE!</v>
      </c>
      <c r="X679" s="19" t="str">
        <f t="shared" si="207"/>
        <v>CB117/18GS.8549</v>
      </c>
      <c r="Y679" s="19" t="str">
        <f t="shared" si="208"/>
        <v>GS.8549</v>
      </c>
      <c r="Z679" s="19" t="e">
        <v>#VALUE!</v>
      </c>
      <c r="AA679" s="19" t="e">
        <f t="shared" si="209"/>
        <v>#VALUE!</v>
      </c>
      <c r="AB679" s="22" t="e">
        <f t="shared" si="210"/>
        <v>#N/A</v>
      </c>
      <c r="AC679" s="23" t="e">
        <v>#VALUE!</v>
      </c>
      <c r="AD679" s="23" t="e">
        <f t="shared" si="211"/>
        <v>#VALUE!</v>
      </c>
      <c r="AE679" s="24" t="e">
        <f t="shared" si="212"/>
        <v>#N/A</v>
      </c>
      <c r="AF679" s="24" t="e">
        <v>#N/A</v>
      </c>
      <c r="AG679" s="24" t="e">
        <f t="shared" si="213"/>
        <v>#N/A</v>
      </c>
      <c r="AH679" s="24" t="e">
        <f t="shared" si="214"/>
        <v>#N/A</v>
      </c>
      <c r="AI679" s="25" t="e">
        <f t="shared" si="215"/>
        <v>#VALUE!</v>
      </c>
      <c r="AJ679" s="25" t="e">
        <f t="shared" si="216"/>
        <v>#VALUE!</v>
      </c>
      <c r="AK679" s="25" t="e">
        <f t="shared" si="217"/>
        <v>#VALUE!</v>
      </c>
      <c r="AL679" s="12">
        <v>21.975470853388725</v>
      </c>
      <c r="AM679" s="12">
        <v>0</v>
      </c>
      <c r="AN679" s="26">
        <v>3.2766000000000002</v>
      </c>
      <c r="AO679" s="125">
        <f t="shared" si="218"/>
        <v>5.1323484526517062E-2</v>
      </c>
      <c r="AP679" s="126"/>
      <c r="AQ679" s="16">
        <v>0</v>
      </c>
      <c r="AT679" s="2">
        <v>0</v>
      </c>
      <c r="AU679" s="2">
        <v>0</v>
      </c>
      <c r="AW679" s="44" t="e">
        <f t="shared" si="219"/>
        <v>#VALUE!</v>
      </c>
    </row>
    <row r="680" spans="1:49" hidden="1" x14ac:dyDescent="0.2">
      <c r="A680" s="16">
        <f>ROW()</f>
        <v>680</v>
      </c>
      <c r="B680" s="16" t="s">
        <v>548</v>
      </c>
      <c r="C680" s="16">
        <v>56</v>
      </c>
      <c r="D680" s="17">
        <v>1.1886551173343674</v>
      </c>
      <c r="E680" s="123">
        <v>6.3829348066153715E-2</v>
      </c>
      <c r="F680" s="122">
        <f t="shared" si="200"/>
        <v>1.2524844654005212</v>
      </c>
      <c r="G680" s="122"/>
      <c r="H680" s="101" t="s">
        <v>4</v>
      </c>
      <c r="I680" s="101">
        <v>1</v>
      </c>
      <c r="J680" s="101" t="s">
        <v>225</v>
      </c>
      <c r="K680" s="18">
        <v>42926</v>
      </c>
      <c r="L680" s="101" t="s">
        <v>56</v>
      </c>
      <c r="M680" s="101" t="s">
        <v>171</v>
      </c>
      <c r="N680" s="101" t="s">
        <v>73</v>
      </c>
      <c r="O680" s="101" t="s">
        <v>65</v>
      </c>
      <c r="P680" s="19" t="str">
        <f t="shared" si="201"/>
        <v>CB1 13/14</v>
      </c>
      <c r="Q680" s="20">
        <f t="shared" si="202"/>
        <v>125.24844654005211</v>
      </c>
      <c r="R680" s="19">
        <v>122.6</v>
      </c>
      <c r="S680" s="19" t="e">
        <v>#N/A</v>
      </c>
      <c r="T680" s="19" t="e">
        <f t="shared" si="203"/>
        <v>#N/A</v>
      </c>
      <c r="U680" s="22" t="e">
        <f t="shared" si="204"/>
        <v>#N/A</v>
      </c>
      <c r="V680" s="22" t="str">
        <f t="shared" si="205"/>
        <v>NY</v>
      </c>
      <c r="W680" s="22" t="e">
        <f t="shared" si="206"/>
        <v>#VALUE!</v>
      </c>
      <c r="X680" s="19" t="str">
        <f t="shared" si="207"/>
        <v>CB113/14GS.7886</v>
      </c>
      <c r="Y680" s="19" t="str">
        <f t="shared" si="208"/>
        <v>GS.7886</v>
      </c>
      <c r="Z680" s="19" t="e">
        <v>#VALUE!</v>
      </c>
      <c r="AA680" s="19" t="e">
        <f t="shared" si="209"/>
        <v>#VALUE!</v>
      </c>
      <c r="AB680" s="22" t="e">
        <f t="shared" si="210"/>
        <v>#N/A</v>
      </c>
      <c r="AC680" s="23" t="e">
        <v>#VALUE!</v>
      </c>
      <c r="AD680" s="23" t="e">
        <f t="shared" si="211"/>
        <v>#VALUE!</v>
      </c>
      <c r="AE680" s="24" t="e">
        <f t="shared" si="212"/>
        <v>#N/A</v>
      </c>
      <c r="AF680" s="24" t="e">
        <v>#N/A</v>
      </c>
      <c r="AG680" s="24" t="e">
        <f t="shared" si="213"/>
        <v>#N/A</v>
      </c>
      <c r="AH680" s="24" t="e">
        <f t="shared" si="214"/>
        <v>#N/A</v>
      </c>
      <c r="AI680" s="25" t="e">
        <f t="shared" si="215"/>
        <v>#VALUE!</v>
      </c>
      <c r="AJ680" s="25" t="e">
        <f t="shared" si="216"/>
        <v>#VALUE!</v>
      </c>
      <c r="AK680" s="25" t="e">
        <f t="shared" si="217"/>
        <v>#VALUE!</v>
      </c>
      <c r="AL680" s="12">
        <v>26.944504706433833</v>
      </c>
      <c r="AM680" s="12">
        <v>0</v>
      </c>
      <c r="AN680" s="26">
        <v>3.2766000000000002</v>
      </c>
      <c r="AO680" s="125">
        <f t="shared" si="218"/>
        <v>6.2928611614347971E-2</v>
      </c>
      <c r="AP680" s="126"/>
      <c r="AQ680" s="16">
        <v>0</v>
      </c>
      <c r="AT680" s="2">
        <v>0</v>
      </c>
      <c r="AU680" s="2">
        <v>0</v>
      </c>
      <c r="AW680" s="44" t="e">
        <f t="shared" si="219"/>
        <v>#VALUE!</v>
      </c>
    </row>
    <row r="681" spans="1:49" hidden="1" x14ac:dyDescent="0.2">
      <c r="A681" s="16">
        <f>ROW()</f>
        <v>681</v>
      </c>
      <c r="B681" s="16" t="s">
        <v>548</v>
      </c>
      <c r="C681" s="16">
        <v>531</v>
      </c>
      <c r="D681" s="17">
        <v>1.1886551173343674</v>
      </c>
      <c r="E681" s="123">
        <v>6.3829348066153715E-2</v>
      </c>
      <c r="F681" s="122">
        <f t="shared" si="200"/>
        <v>1.2524844654005212</v>
      </c>
      <c r="G681" s="122"/>
      <c r="H681" s="101" t="s">
        <v>4</v>
      </c>
      <c r="I681" s="101">
        <v>1</v>
      </c>
      <c r="J681" s="101" t="s">
        <v>225</v>
      </c>
      <c r="K681" s="18">
        <v>42926</v>
      </c>
      <c r="L681" s="101" t="s">
        <v>56</v>
      </c>
      <c r="M681" s="101" t="s">
        <v>171</v>
      </c>
      <c r="N681" s="101" t="s">
        <v>73</v>
      </c>
      <c r="O681" s="101" t="s">
        <v>64</v>
      </c>
      <c r="P681" s="19" t="str">
        <f t="shared" si="201"/>
        <v>CB1 15/16</v>
      </c>
      <c r="Q681" s="20">
        <f t="shared" si="202"/>
        <v>125.24844654005211</v>
      </c>
      <c r="R681" s="19">
        <v>122.6</v>
      </c>
      <c r="S681" s="19" t="e">
        <v>#N/A</v>
      </c>
      <c r="T681" s="19" t="e">
        <f t="shared" si="203"/>
        <v>#N/A</v>
      </c>
      <c r="U681" s="22" t="e">
        <f t="shared" si="204"/>
        <v>#N/A</v>
      </c>
      <c r="V681" s="22" t="str">
        <f t="shared" si="205"/>
        <v>NY</v>
      </c>
      <c r="W681" s="22" t="e">
        <f t="shared" si="206"/>
        <v>#VALUE!</v>
      </c>
      <c r="X681" s="19" t="str">
        <f t="shared" si="207"/>
        <v>CB115/16GS.7886</v>
      </c>
      <c r="Y681" s="19" t="str">
        <f t="shared" si="208"/>
        <v>GS.7886</v>
      </c>
      <c r="Z681" s="19" t="e">
        <v>#VALUE!</v>
      </c>
      <c r="AA681" s="19" t="e">
        <f t="shared" si="209"/>
        <v>#VALUE!</v>
      </c>
      <c r="AB681" s="22" t="e">
        <f t="shared" si="210"/>
        <v>#N/A</v>
      </c>
      <c r="AC681" s="23" t="e">
        <v>#VALUE!</v>
      </c>
      <c r="AD681" s="23" t="e">
        <f t="shared" si="211"/>
        <v>#VALUE!</v>
      </c>
      <c r="AE681" s="24" t="e">
        <f t="shared" si="212"/>
        <v>#N/A</v>
      </c>
      <c r="AF681" s="24" t="e">
        <v>#N/A</v>
      </c>
      <c r="AG681" s="24" t="e">
        <f t="shared" si="213"/>
        <v>#N/A</v>
      </c>
      <c r="AH681" s="24" t="e">
        <f t="shared" si="214"/>
        <v>#N/A</v>
      </c>
      <c r="AI681" s="25" t="e">
        <f t="shared" si="215"/>
        <v>#VALUE!</v>
      </c>
      <c r="AJ681" s="25" t="e">
        <f t="shared" si="216"/>
        <v>#VALUE!</v>
      </c>
      <c r="AK681" s="25" t="e">
        <f t="shared" si="217"/>
        <v>#VALUE!</v>
      </c>
      <c r="AL681" s="12">
        <v>26.944504706433833</v>
      </c>
      <c r="AM681" s="12">
        <v>0</v>
      </c>
      <c r="AN681" s="26">
        <v>3.2766000000000002</v>
      </c>
      <c r="AO681" s="125">
        <f t="shared" si="218"/>
        <v>6.2928611614347971E-2</v>
      </c>
      <c r="AP681" s="126"/>
      <c r="AQ681" s="16">
        <v>0</v>
      </c>
      <c r="AT681" s="2">
        <v>0</v>
      </c>
      <c r="AU681" s="2">
        <v>0</v>
      </c>
      <c r="AW681" s="44" t="e">
        <f t="shared" si="219"/>
        <v>#VALUE!</v>
      </c>
    </row>
    <row r="682" spans="1:49" hidden="1" x14ac:dyDescent="0.2">
      <c r="A682" s="16">
        <f>ROW()</f>
        <v>682</v>
      </c>
      <c r="B682" s="16" t="s">
        <v>548</v>
      </c>
      <c r="C682" s="16">
        <v>476</v>
      </c>
      <c r="D682" s="17">
        <v>1.1886551173343674</v>
      </c>
      <c r="E682" s="123">
        <v>6.3829348066153715E-2</v>
      </c>
      <c r="F682" s="122">
        <f t="shared" si="200"/>
        <v>1.2524844654005212</v>
      </c>
      <c r="G682" s="122"/>
      <c r="H682" s="101" t="s">
        <v>4</v>
      </c>
      <c r="I682" s="101">
        <v>1</v>
      </c>
      <c r="J682" s="101" t="s">
        <v>225</v>
      </c>
      <c r="K682" s="18">
        <v>42926</v>
      </c>
      <c r="L682" s="101" t="s">
        <v>56</v>
      </c>
      <c r="M682" s="101" t="s">
        <v>171</v>
      </c>
      <c r="N682" s="101" t="s">
        <v>73</v>
      </c>
      <c r="O682" s="101" t="s">
        <v>58</v>
      </c>
      <c r="P682" s="19" t="str">
        <f t="shared" si="201"/>
        <v>CB1 17/18</v>
      </c>
      <c r="Q682" s="20">
        <f t="shared" si="202"/>
        <v>125.24844654005211</v>
      </c>
      <c r="R682" s="19">
        <v>122.6</v>
      </c>
      <c r="S682" s="19" t="e">
        <v>#N/A</v>
      </c>
      <c r="T682" s="19" t="e">
        <f t="shared" si="203"/>
        <v>#N/A</v>
      </c>
      <c r="U682" s="22" t="e">
        <f t="shared" si="204"/>
        <v>#N/A</v>
      </c>
      <c r="V682" s="22" t="str">
        <f t="shared" si="205"/>
        <v>NY</v>
      </c>
      <c r="W682" s="22" t="e">
        <f t="shared" si="206"/>
        <v>#VALUE!</v>
      </c>
      <c r="X682" s="19" t="str">
        <f t="shared" si="207"/>
        <v>CB117/18GS.7886</v>
      </c>
      <c r="Y682" s="19" t="str">
        <f t="shared" si="208"/>
        <v>GS.7886</v>
      </c>
      <c r="Z682" s="19" t="e">
        <v>#VALUE!</v>
      </c>
      <c r="AA682" s="19" t="e">
        <f t="shared" si="209"/>
        <v>#VALUE!</v>
      </c>
      <c r="AB682" s="22" t="e">
        <f t="shared" si="210"/>
        <v>#N/A</v>
      </c>
      <c r="AC682" s="23" t="e">
        <v>#VALUE!</v>
      </c>
      <c r="AD682" s="23" t="e">
        <f t="shared" si="211"/>
        <v>#VALUE!</v>
      </c>
      <c r="AE682" s="24" t="e">
        <f t="shared" si="212"/>
        <v>#N/A</v>
      </c>
      <c r="AF682" s="24" t="e">
        <v>#N/A</v>
      </c>
      <c r="AG682" s="24" t="e">
        <f t="shared" si="213"/>
        <v>#N/A</v>
      </c>
      <c r="AH682" s="24" t="e">
        <f t="shared" si="214"/>
        <v>#N/A</v>
      </c>
      <c r="AI682" s="25" t="e">
        <f t="shared" si="215"/>
        <v>#VALUE!</v>
      </c>
      <c r="AJ682" s="25" t="e">
        <f t="shared" si="216"/>
        <v>#VALUE!</v>
      </c>
      <c r="AK682" s="25" t="e">
        <f t="shared" si="217"/>
        <v>#VALUE!</v>
      </c>
      <c r="AL682" s="12">
        <v>26.944504706433833</v>
      </c>
      <c r="AM682" s="12">
        <v>0</v>
      </c>
      <c r="AN682" s="26">
        <v>3.2766000000000002</v>
      </c>
      <c r="AO682" s="125">
        <f t="shared" si="218"/>
        <v>6.2928611614347971E-2</v>
      </c>
      <c r="AP682" s="126"/>
      <c r="AQ682" s="16">
        <v>0</v>
      </c>
      <c r="AT682" s="2">
        <v>0</v>
      </c>
      <c r="AU682" s="2">
        <v>0</v>
      </c>
      <c r="AW682" s="44" t="e">
        <f t="shared" si="219"/>
        <v>#VALUE!</v>
      </c>
    </row>
    <row r="683" spans="1:49" hidden="1" x14ac:dyDescent="0.2">
      <c r="A683" s="16">
        <f>ROW()</f>
        <v>683</v>
      </c>
      <c r="B683" s="16" t="s">
        <v>548</v>
      </c>
      <c r="C683" s="16">
        <v>158</v>
      </c>
      <c r="D683" s="17">
        <v>1.1886551173343674</v>
      </c>
      <c r="E683" s="123">
        <v>6.3829348066153715E-2</v>
      </c>
      <c r="F683" s="122">
        <f t="shared" si="200"/>
        <v>1.2524844654005212</v>
      </c>
      <c r="G683" s="122"/>
      <c r="H683" s="101" t="s">
        <v>4</v>
      </c>
      <c r="I683" s="101">
        <v>1</v>
      </c>
      <c r="J683" s="101" t="s">
        <v>225</v>
      </c>
      <c r="K683" s="18">
        <v>42926</v>
      </c>
      <c r="L683" s="101" t="s">
        <v>56</v>
      </c>
      <c r="M683" s="101" t="s">
        <v>171</v>
      </c>
      <c r="N683" s="101" t="s">
        <v>73</v>
      </c>
      <c r="O683" s="101" t="s">
        <v>66</v>
      </c>
      <c r="P683" s="19" t="str">
        <f t="shared" si="201"/>
        <v>CB1 Moka</v>
      </c>
      <c r="Q683" s="20">
        <f t="shared" si="202"/>
        <v>125.24844654005211</v>
      </c>
      <c r="R683" s="19">
        <v>122.6</v>
      </c>
      <c r="S683" s="19" t="e">
        <v>#N/A</v>
      </c>
      <c r="T683" s="19" t="e">
        <f t="shared" si="203"/>
        <v>#N/A</v>
      </c>
      <c r="U683" s="22" t="e">
        <f t="shared" si="204"/>
        <v>#N/A</v>
      </c>
      <c r="V683" s="22" t="str">
        <f t="shared" si="205"/>
        <v>NY</v>
      </c>
      <c r="W683" s="22" t="e">
        <f t="shared" si="206"/>
        <v>#VALUE!</v>
      </c>
      <c r="X683" s="19" t="str">
        <f t="shared" si="207"/>
        <v>CB1MokaGS.7886</v>
      </c>
      <c r="Y683" s="19" t="str">
        <f t="shared" si="208"/>
        <v>GS.7886</v>
      </c>
      <c r="Z683" s="19" t="e">
        <v>#VALUE!</v>
      </c>
      <c r="AA683" s="19" t="e">
        <f t="shared" si="209"/>
        <v>#VALUE!</v>
      </c>
      <c r="AB683" s="22" t="e">
        <f t="shared" si="210"/>
        <v>#N/A</v>
      </c>
      <c r="AC683" s="23" t="e">
        <v>#VALUE!</v>
      </c>
      <c r="AD683" s="23" t="e">
        <f t="shared" si="211"/>
        <v>#VALUE!</v>
      </c>
      <c r="AE683" s="24" t="e">
        <f t="shared" si="212"/>
        <v>#N/A</v>
      </c>
      <c r="AF683" s="24" t="e">
        <v>#N/A</v>
      </c>
      <c r="AG683" s="24" t="e">
        <f t="shared" si="213"/>
        <v>#N/A</v>
      </c>
      <c r="AH683" s="24" t="e">
        <f t="shared" si="214"/>
        <v>#N/A</v>
      </c>
      <c r="AI683" s="25" t="e">
        <f t="shared" si="215"/>
        <v>#VALUE!</v>
      </c>
      <c r="AJ683" s="25" t="e">
        <f t="shared" si="216"/>
        <v>#VALUE!</v>
      </c>
      <c r="AK683" s="25" t="e">
        <f t="shared" si="217"/>
        <v>#VALUE!</v>
      </c>
      <c r="AL683" s="12">
        <v>26.944504706433833</v>
      </c>
      <c r="AM683" s="12">
        <v>0</v>
      </c>
      <c r="AN683" s="26">
        <v>3.2766000000000002</v>
      </c>
      <c r="AO683" s="125">
        <f t="shared" si="218"/>
        <v>6.2928611614347971E-2</v>
      </c>
      <c r="AP683" s="126"/>
      <c r="AQ683" s="16">
        <v>0</v>
      </c>
      <c r="AT683" s="2">
        <v>0</v>
      </c>
      <c r="AU683" s="2">
        <v>0</v>
      </c>
      <c r="AW683" s="44" t="e">
        <f t="shared" si="219"/>
        <v>#VALUE!</v>
      </c>
    </row>
    <row r="684" spans="1:49" hidden="1" x14ac:dyDescent="0.2">
      <c r="A684" s="16">
        <f>ROW()</f>
        <v>684</v>
      </c>
      <c r="B684" s="16" t="s">
        <v>548</v>
      </c>
      <c r="C684" s="16">
        <v>0</v>
      </c>
      <c r="D684" s="17">
        <v>1.1886551173343674</v>
      </c>
      <c r="E684" s="123">
        <v>6.3829348066153715E-2</v>
      </c>
      <c r="F684" s="122">
        <f t="shared" si="200"/>
        <v>1.2524844654005212</v>
      </c>
      <c r="G684" s="122"/>
      <c r="H684" s="101" t="s">
        <v>4</v>
      </c>
      <c r="I684" s="101">
        <v>1</v>
      </c>
      <c r="J684" s="101" t="s">
        <v>225</v>
      </c>
      <c r="K684" s="18">
        <v>42926</v>
      </c>
      <c r="L684" s="101" t="s">
        <v>56</v>
      </c>
      <c r="M684" s="101" t="s">
        <v>171</v>
      </c>
      <c r="N684" s="101" t="s">
        <v>62</v>
      </c>
      <c r="O684" s="101" t="s">
        <v>78</v>
      </c>
      <c r="P684" s="19" t="str">
        <f t="shared" si="201"/>
        <v>CB6 CONSUMO</v>
      </c>
      <c r="Q684" s="20">
        <f t="shared" si="202"/>
        <v>125.24844654005211</v>
      </c>
      <c r="R684" s="19">
        <v>122.6</v>
      </c>
      <c r="S684" s="19" t="e">
        <v>#N/A</v>
      </c>
      <c r="T684" s="19" t="e">
        <f t="shared" si="203"/>
        <v>#N/A</v>
      </c>
      <c r="U684" s="22" t="e">
        <f t="shared" si="204"/>
        <v>#N/A</v>
      </c>
      <c r="V684" s="22" t="str">
        <f t="shared" si="205"/>
        <v>NY</v>
      </c>
      <c r="W684" s="22" t="e">
        <f t="shared" si="206"/>
        <v>#VALUE!</v>
      </c>
      <c r="X684" s="19" t="str">
        <f t="shared" si="207"/>
        <v>CB6CONSUMOGS.7886</v>
      </c>
      <c r="Y684" s="19" t="str">
        <f t="shared" si="208"/>
        <v>GS.7886</v>
      </c>
      <c r="Z684" s="19" t="e">
        <v>#VALUE!</v>
      </c>
      <c r="AA684" s="19" t="e">
        <f t="shared" si="209"/>
        <v>#VALUE!</v>
      </c>
      <c r="AB684" s="22" t="e">
        <f t="shared" si="210"/>
        <v>#N/A</v>
      </c>
      <c r="AC684" s="23" t="e">
        <v>#VALUE!</v>
      </c>
      <c r="AD684" s="23" t="e">
        <f t="shared" si="211"/>
        <v>#VALUE!</v>
      </c>
      <c r="AE684" s="24" t="e">
        <f t="shared" si="212"/>
        <v>#N/A</v>
      </c>
      <c r="AF684" s="24" t="e">
        <v>#N/A</v>
      </c>
      <c r="AG684" s="24" t="e">
        <f t="shared" si="213"/>
        <v>#N/A</v>
      </c>
      <c r="AH684" s="24" t="e">
        <f t="shared" si="214"/>
        <v>#N/A</v>
      </c>
      <c r="AI684" s="25" t="e">
        <f t="shared" si="215"/>
        <v>#VALUE!</v>
      </c>
      <c r="AJ684" s="25" t="e">
        <f t="shared" si="216"/>
        <v>#VALUE!</v>
      </c>
      <c r="AK684" s="25" t="e">
        <f t="shared" si="217"/>
        <v>#VALUE!</v>
      </c>
      <c r="AL684" s="12">
        <v>0</v>
      </c>
      <c r="AM684" s="12">
        <v>26.944504706433833</v>
      </c>
      <c r="AN684" s="26">
        <v>3.2766000000000002</v>
      </c>
      <c r="AO684" s="125">
        <f t="shared" si="218"/>
        <v>6.2928611614347971E-2</v>
      </c>
      <c r="AP684" s="126"/>
      <c r="AQ684" s="16">
        <v>0</v>
      </c>
      <c r="AT684" s="2">
        <v>0</v>
      </c>
      <c r="AU684" s="2">
        <v>0</v>
      </c>
      <c r="AW684" s="44" t="e">
        <f t="shared" si="219"/>
        <v>#VALUE!</v>
      </c>
    </row>
    <row r="685" spans="1:49" hidden="1" x14ac:dyDescent="0.2">
      <c r="A685" s="16">
        <f>ROW()</f>
        <v>685</v>
      </c>
      <c r="B685" s="16" t="s">
        <v>549</v>
      </c>
      <c r="C685" s="16">
        <v>725</v>
      </c>
      <c r="D685" s="17">
        <v>0.66509378304004729</v>
      </c>
      <c r="E685" s="123">
        <v>2.9922565753379891E-2</v>
      </c>
      <c r="F685" s="122">
        <f t="shared" si="200"/>
        <v>0.69501634879342722</v>
      </c>
      <c r="G685" s="122"/>
      <c r="H685" s="101" t="s">
        <v>4</v>
      </c>
      <c r="I685" s="101">
        <v>1</v>
      </c>
      <c r="J685" s="101" t="s">
        <v>225</v>
      </c>
      <c r="K685" s="18">
        <v>42926</v>
      </c>
      <c r="L685" s="101" t="s">
        <v>56</v>
      </c>
      <c r="M685" s="101" t="s">
        <v>171</v>
      </c>
      <c r="N685" s="101" t="s">
        <v>62</v>
      </c>
      <c r="O685" s="101" t="s">
        <v>78</v>
      </c>
      <c r="P685" s="19" t="str">
        <f t="shared" si="201"/>
        <v>CB6 CONSUMO</v>
      </c>
      <c r="Q685" s="20">
        <f t="shared" si="202"/>
        <v>69.501634879342717</v>
      </c>
      <c r="R685" s="19">
        <v>122.6</v>
      </c>
      <c r="S685" s="19" t="e">
        <v>#N/A</v>
      </c>
      <c r="T685" s="19" t="e">
        <f t="shared" si="203"/>
        <v>#N/A</v>
      </c>
      <c r="U685" s="22" t="e">
        <f t="shared" si="204"/>
        <v>#N/A</v>
      </c>
      <c r="V685" s="22" t="str">
        <f t="shared" si="205"/>
        <v>NY</v>
      </c>
      <c r="W685" s="22" t="e">
        <f t="shared" si="206"/>
        <v>#VALUE!</v>
      </c>
      <c r="X685" s="19" t="str">
        <f t="shared" si="207"/>
        <v>CB6CONSUMOGS.8566</v>
      </c>
      <c r="Y685" s="19" t="str">
        <f t="shared" si="208"/>
        <v>GS.8566</v>
      </c>
      <c r="Z685" s="19" t="e">
        <v>#VALUE!</v>
      </c>
      <c r="AA685" s="19" t="e">
        <f t="shared" si="209"/>
        <v>#VALUE!</v>
      </c>
      <c r="AB685" s="22" t="e">
        <f t="shared" si="210"/>
        <v>#N/A</v>
      </c>
      <c r="AC685" s="23" t="e">
        <v>#VALUE!</v>
      </c>
      <c r="AD685" s="23" t="e">
        <f t="shared" si="211"/>
        <v>#VALUE!</v>
      </c>
      <c r="AE685" s="24" t="e">
        <f t="shared" si="212"/>
        <v>#N/A</v>
      </c>
      <c r="AF685" s="24" t="e">
        <v>#N/A</v>
      </c>
      <c r="AG685" s="24" t="e">
        <f t="shared" si="213"/>
        <v>#N/A</v>
      </c>
      <c r="AH685" s="24" t="e">
        <f t="shared" si="214"/>
        <v>#N/A</v>
      </c>
      <c r="AI685" s="25" t="e">
        <f t="shared" si="215"/>
        <v>#VALUE!</v>
      </c>
      <c r="AJ685" s="25" t="e">
        <f t="shared" si="216"/>
        <v>#VALUE!</v>
      </c>
      <c r="AK685" s="25" t="e">
        <f t="shared" si="217"/>
        <v>#VALUE!</v>
      </c>
      <c r="AL685" s="12">
        <v>0</v>
      </c>
      <c r="AM685" s="12">
        <v>12.631316756281326</v>
      </c>
      <c r="AN685" s="26">
        <v>3.2766000000000002</v>
      </c>
      <c r="AO685" s="125">
        <f t="shared" si="218"/>
        <v>2.9500309432076249E-2</v>
      </c>
      <c r="AP685" s="126"/>
      <c r="AQ685" s="16">
        <v>0</v>
      </c>
      <c r="AT685" s="2">
        <v>0</v>
      </c>
      <c r="AU685" s="2">
        <v>0</v>
      </c>
      <c r="AW685" s="44" t="e">
        <f t="shared" si="219"/>
        <v>#VALUE!</v>
      </c>
    </row>
    <row r="686" spans="1:49" hidden="1" x14ac:dyDescent="0.2">
      <c r="A686" s="16">
        <f>ROW()</f>
        <v>686</v>
      </c>
      <c r="B686" s="16" t="s">
        <v>550</v>
      </c>
      <c r="C686" s="16">
        <v>51</v>
      </c>
      <c r="D686" s="17">
        <v>1.2318588863341127</v>
      </c>
      <c r="E686" s="123">
        <v>7.8699644475808225E-2</v>
      </c>
      <c r="F686" s="122">
        <f t="shared" si="200"/>
        <v>1.3105585308099208</v>
      </c>
      <c r="G686" s="122"/>
      <c r="H686" s="101" t="s">
        <v>4</v>
      </c>
      <c r="I686" s="101">
        <v>1</v>
      </c>
      <c r="J686" s="101" t="s">
        <v>225</v>
      </c>
      <c r="K686" s="18">
        <v>42926</v>
      </c>
      <c r="L686" s="101" t="s">
        <v>56</v>
      </c>
      <c r="M686" s="101" t="s">
        <v>171</v>
      </c>
      <c r="N686" s="101" t="s">
        <v>73</v>
      </c>
      <c r="O686" s="101" t="s">
        <v>65</v>
      </c>
      <c r="P686" s="19" t="str">
        <f t="shared" si="201"/>
        <v>CB1 13/14</v>
      </c>
      <c r="Q686" s="20">
        <f t="shared" si="202"/>
        <v>131.05585308099208</v>
      </c>
      <c r="R686" s="19">
        <v>122.6</v>
      </c>
      <c r="S686" s="19" t="e">
        <v>#N/A</v>
      </c>
      <c r="T686" s="19" t="e">
        <f t="shared" si="203"/>
        <v>#N/A</v>
      </c>
      <c r="U686" s="22" t="e">
        <f t="shared" si="204"/>
        <v>#N/A</v>
      </c>
      <c r="V686" s="22" t="str">
        <f t="shared" si="205"/>
        <v>NY</v>
      </c>
      <c r="W686" s="22" t="e">
        <f t="shared" si="206"/>
        <v>#VALUE!</v>
      </c>
      <c r="X686" s="19" t="str">
        <f t="shared" si="207"/>
        <v>CB113/14GS.7913</v>
      </c>
      <c r="Y686" s="19" t="str">
        <f t="shared" si="208"/>
        <v>GS.7913</v>
      </c>
      <c r="Z686" s="19" t="e">
        <v>#VALUE!</v>
      </c>
      <c r="AA686" s="19" t="e">
        <f t="shared" si="209"/>
        <v>#VALUE!</v>
      </c>
      <c r="AB686" s="22" t="e">
        <f t="shared" si="210"/>
        <v>#N/A</v>
      </c>
      <c r="AC686" s="23" t="e">
        <v>#VALUE!</v>
      </c>
      <c r="AD686" s="23" t="e">
        <f t="shared" si="211"/>
        <v>#VALUE!</v>
      </c>
      <c r="AE686" s="24" t="e">
        <f t="shared" si="212"/>
        <v>#N/A</v>
      </c>
      <c r="AF686" s="24" t="e">
        <v>#N/A</v>
      </c>
      <c r="AG686" s="24" t="e">
        <f t="shared" si="213"/>
        <v>#N/A</v>
      </c>
      <c r="AH686" s="24" t="e">
        <f t="shared" si="214"/>
        <v>#N/A</v>
      </c>
      <c r="AI686" s="25" t="e">
        <f t="shared" si="215"/>
        <v>#VALUE!</v>
      </c>
      <c r="AJ686" s="25" t="e">
        <f t="shared" si="216"/>
        <v>#VALUE!</v>
      </c>
      <c r="AK686" s="25" t="e">
        <f t="shared" si="217"/>
        <v>#VALUE!</v>
      </c>
      <c r="AL686" s="12">
        <v>33.221754650781371</v>
      </c>
      <c r="AM686" s="12">
        <v>0</v>
      </c>
      <c r="AN686" s="26">
        <v>3.2766000000000002</v>
      </c>
      <c r="AO686" s="125">
        <f t="shared" si="218"/>
        <v>7.758906383114858E-2</v>
      </c>
      <c r="AP686" s="126"/>
      <c r="AQ686" s="16">
        <v>0</v>
      </c>
      <c r="AT686" s="2">
        <v>0</v>
      </c>
      <c r="AU686" s="2">
        <v>0</v>
      </c>
      <c r="AW686" s="44" t="e">
        <f t="shared" si="219"/>
        <v>#VALUE!</v>
      </c>
    </row>
    <row r="687" spans="1:49" hidden="1" x14ac:dyDescent="0.2">
      <c r="A687" s="16">
        <f>ROW()</f>
        <v>687</v>
      </c>
      <c r="B687" s="16" t="s">
        <v>550</v>
      </c>
      <c r="C687" s="16">
        <v>409</v>
      </c>
      <c r="D687" s="17">
        <v>1.2318588863341127</v>
      </c>
      <c r="E687" s="123">
        <v>7.8699644475808225E-2</v>
      </c>
      <c r="F687" s="122">
        <f t="shared" si="200"/>
        <v>1.3105585308099208</v>
      </c>
      <c r="G687" s="122"/>
      <c r="H687" s="101" t="s">
        <v>4</v>
      </c>
      <c r="I687" s="101">
        <v>1</v>
      </c>
      <c r="J687" s="101" t="s">
        <v>225</v>
      </c>
      <c r="K687" s="18">
        <v>42926</v>
      </c>
      <c r="L687" s="101" t="s">
        <v>56</v>
      </c>
      <c r="M687" s="101" t="s">
        <v>171</v>
      </c>
      <c r="N687" s="101" t="s">
        <v>73</v>
      </c>
      <c r="O687" s="101" t="s">
        <v>64</v>
      </c>
      <c r="P687" s="19" t="str">
        <f t="shared" si="201"/>
        <v>CB1 15/16</v>
      </c>
      <c r="Q687" s="20">
        <f t="shared" si="202"/>
        <v>131.05585308099208</v>
      </c>
      <c r="R687" s="19">
        <v>122.6</v>
      </c>
      <c r="S687" s="19" t="e">
        <v>#N/A</v>
      </c>
      <c r="T687" s="19" t="e">
        <f t="shared" si="203"/>
        <v>#N/A</v>
      </c>
      <c r="U687" s="22" t="e">
        <f t="shared" si="204"/>
        <v>#N/A</v>
      </c>
      <c r="V687" s="22" t="str">
        <f t="shared" si="205"/>
        <v>NY</v>
      </c>
      <c r="W687" s="22" t="e">
        <f t="shared" si="206"/>
        <v>#VALUE!</v>
      </c>
      <c r="X687" s="19" t="str">
        <f t="shared" si="207"/>
        <v>CB115/16GS.7913</v>
      </c>
      <c r="Y687" s="19" t="str">
        <f t="shared" si="208"/>
        <v>GS.7913</v>
      </c>
      <c r="Z687" s="19" t="e">
        <v>#VALUE!</v>
      </c>
      <c r="AA687" s="19" t="e">
        <f t="shared" si="209"/>
        <v>#VALUE!</v>
      </c>
      <c r="AB687" s="22" t="e">
        <f t="shared" si="210"/>
        <v>#N/A</v>
      </c>
      <c r="AC687" s="23" t="e">
        <v>#VALUE!</v>
      </c>
      <c r="AD687" s="23" t="e">
        <f t="shared" si="211"/>
        <v>#VALUE!</v>
      </c>
      <c r="AE687" s="24" t="e">
        <f t="shared" si="212"/>
        <v>#N/A</v>
      </c>
      <c r="AF687" s="24" t="e">
        <v>#N/A</v>
      </c>
      <c r="AG687" s="24" t="e">
        <f t="shared" si="213"/>
        <v>#N/A</v>
      </c>
      <c r="AH687" s="24" t="e">
        <f t="shared" si="214"/>
        <v>#N/A</v>
      </c>
      <c r="AI687" s="25" t="e">
        <f t="shared" si="215"/>
        <v>#VALUE!</v>
      </c>
      <c r="AJ687" s="25" t="e">
        <f t="shared" si="216"/>
        <v>#VALUE!</v>
      </c>
      <c r="AK687" s="25" t="e">
        <f t="shared" si="217"/>
        <v>#VALUE!</v>
      </c>
      <c r="AL687" s="12">
        <v>33.221754650781371</v>
      </c>
      <c r="AM687" s="12">
        <v>0</v>
      </c>
      <c r="AN687" s="26">
        <v>3.2766000000000002</v>
      </c>
      <c r="AO687" s="125">
        <f t="shared" si="218"/>
        <v>7.758906383114858E-2</v>
      </c>
      <c r="AP687" s="126"/>
      <c r="AQ687" s="16">
        <v>0</v>
      </c>
      <c r="AT687" s="2">
        <v>0</v>
      </c>
      <c r="AU687" s="2">
        <v>0</v>
      </c>
      <c r="AW687" s="44" t="e">
        <f t="shared" si="219"/>
        <v>#VALUE!</v>
      </c>
    </row>
    <row r="688" spans="1:49" hidden="1" x14ac:dyDescent="0.2">
      <c r="A688" s="16">
        <f>ROW()</f>
        <v>688</v>
      </c>
      <c r="B688" s="16" t="s">
        <v>550</v>
      </c>
      <c r="C688" s="16">
        <v>360</v>
      </c>
      <c r="D688" s="17">
        <v>1.2318588863341127</v>
      </c>
      <c r="E688" s="123">
        <v>7.8699644475808225E-2</v>
      </c>
      <c r="F688" s="122">
        <f t="shared" si="200"/>
        <v>1.3105585308099208</v>
      </c>
      <c r="G688" s="122"/>
      <c r="H688" s="101" t="s">
        <v>4</v>
      </c>
      <c r="I688" s="101">
        <v>1</v>
      </c>
      <c r="J688" s="101" t="s">
        <v>225</v>
      </c>
      <c r="K688" s="18">
        <v>42926</v>
      </c>
      <c r="L688" s="101" t="s">
        <v>56</v>
      </c>
      <c r="M688" s="101" t="s">
        <v>171</v>
      </c>
      <c r="N688" s="101" t="s">
        <v>73</v>
      </c>
      <c r="O688" s="101" t="s">
        <v>58</v>
      </c>
      <c r="P688" s="19" t="str">
        <f t="shared" si="201"/>
        <v>CB1 17/18</v>
      </c>
      <c r="Q688" s="20">
        <f t="shared" si="202"/>
        <v>131.05585308099208</v>
      </c>
      <c r="R688" s="19">
        <v>122.6</v>
      </c>
      <c r="S688" s="19" t="e">
        <v>#N/A</v>
      </c>
      <c r="T688" s="19" t="e">
        <f t="shared" si="203"/>
        <v>#N/A</v>
      </c>
      <c r="U688" s="22" t="e">
        <f t="shared" si="204"/>
        <v>#N/A</v>
      </c>
      <c r="V688" s="22" t="str">
        <f t="shared" si="205"/>
        <v>NY</v>
      </c>
      <c r="W688" s="22" t="e">
        <f t="shared" si="206"/>
        <v>#VALUE!</v>
      </c>
      <c r="X688" s="19" t="str">
        <f t="shared" si="207"/>
        <v>CB117/18GS.7913</v>
      </c>
      <c r="Y688" s="19" t="str">
        <f t="shared" si="208"/>
        <v>GS.7913</v>
      </c>
      <c r="Z688" s="19" t="e">
        <v>#VALUE!</v>
      </c>
      <c r="AA688" s="19" t="e">
        <f t="shared" si="209"/>
        <v>#VALUE!</v>
      </c>
      <c r="AB688" s="22" t="e">
        <f t="shared" si="210"/>
        <v>#N/A</v>
      </c>
      <c r="AC688" s="23" t="e">
        <v>#VALUE!</v>
      </c>
      <c r="AD688" s="23" t="e">
        <f t="shared" si="211"/>
        <v>#VALUE!</v>
      </c>
      <c r="AE688" s="24" t="e">
        <f t="shared" si="212"/>
        <v>#N/A</v>
      </c>
      <c r="AF688" s="24" t="e">
        <v>#N/A</v>
      </c>
      <c r="AG688" s="24" t="e">
        <f t="shared" si="213"/>
        <v>#N/A</v>
      </c>
      <c r="AH688" s="24" t="e">
        <f t="shared" si="214"/>
        <v>#N/A</v>
      </c>
      <c r="AI688" s="25" t="e">
        <f t="shared" si="215"/>
        <v>#VALUE!</v>
      </c>
      <c r="AJ688" s="25" t="e">
        <f t="shared" si="216"/>
        <v>#VALUE!</v>
      </c>
      <c r="AK688" s="25" t="e">
        <f t="shared" si="217"/>
        <v>#VALUE!</v>
      </c>
      <c r="AL688" s="12">
        <v>33.221754650781371</v>
      </c>
      <c r="AM688" s="12">
        <v>0</v>
      </c>
      <c r="AN688" s="26">
        <v>3.2766000000000002</v>
      </c>
      <c r="AO688" s="125">
        <f t="shared" si="218"/>
        <v>7.758906383114858E-2</v>
      </c>
      <c r="AP688" s="126"/>
      <c r="AQ688" s="16">
        <v>0</v>
      </c>
      <c r="AT688" s="2">
        <v>0</v>
      </c>
      <c r="AU688" s="2">
        <v>0</v>
      </c>
      <c r="AW688" s="44" t="e">
        <f t="shared" si="219"/>
        <v>#VALUE!</v>
      </c>
    </row>
    <row r="689" spans="1:49" hidden="1" x14ac:dyDescent="0.2">
      <c r="A689" s="16">
        <f>ROW()</f>
        <v>689</v>
      </c>
      <c r="B689" s="16" t="s">
        <v>550</v>
      </c>
      <c r="C689" s="16">
        <v>123</v>
      </c>
      <c r="D689" s="17">
        <v>1.2318588863341127</v>
      </c>
      <c r="E689" s="123">
        <v>7.8699644475808225E-2</v>
      </c>
      <c r="F689" s="122">
        <f t="shared" si="200"/>
        <v>1.3105585308099208</v>
      </c>
      <c r="G689" s="122"/>
      <c r="H689" s="101" t="s">
        <v>4</v>
      </c>
      <c r="I689" s="101">
        <v>1</v>
      </c>
      <c r="J689" s="101" t="s">
        <v>225</v>
      </c>
      <c r="K689" s="18">
        <v>42926</v>
      </c>
      <c r="L689" s="101" t="s">
        <v>56</v>
      </c>
      <c r="M689" s="101" t="s">
        <v>171</v>
      </c>
      <c r="N689" s="101" t="s">
        <v>73</v>
      </c>
      <c r="O689" s="101" t="s">
        <v>66</v>
      </c>
      <c r="P689" s="19" t="str">
        <f t="shared" si="201"/>
        <v>CB1 Moka</v>
      </c>
      <c r="Q689" s="20">
        <f t="shared" si="202"/>
        <v>131.05585308099208</v>
      </c>
      <c r="R689" s="19">
        <v>122.6</v>
      </c>
      <c r="S689" s="19" t="e">
        <v>#N/A</v>
      </c>
      <c r="T689" s="19" t="e">
        <f t="shared" si="203"/>
        <v>#N/A</v>
      </c>
      <c r="U689" s="22" t="e">
        <f t="shared" si="204"/>
        <v>#N/A</v>
      </c>
      <c r="V689" s="22" t="str">
        <f t="shared" si="205"/>
        <v>NY</v>
      </c>
      <c r="W689" s="22" t="e">
        <f t="shared" si="206"/>
        <v>#VALUE!</v>
      </c>
      <c r="X689" s="19" t="str">
        <f t="shared" si="207"/>
        <v>CB1MokaGS.7913</v>
      </c>
      <c r="Y689" s="19" t="str">
        <f t="shared" si="208"/>
        <v>GS.7913</v>
      </c>
      <c r="Z689" s="19" t="e">
        <v>#VALUE!</v>
      </c>
      <c r="AA689" s="19" t="e">
        <f t="shared" si="209"/>
        <v>#VALUE!</v>
      </c>
      <c r="AB689" s="22" t="e">
        <f t="shared" si="210"/>
        <v>#N/A</v>
      </c>
      <c r="AC689" s="23" t="e">
        <v>#VALUE!</v>
      </c>
      <c r="AD689" s="23" t="e">
        <f t="shared" si="211"/>
        <v>#VALUE!</v>
      </c>
      <c r="AE689" s="24" t="e">
        <f t="shared" si="212"/>
        <v>#N/A</v>
      </c>
      <c r="AF689" s="24" t="e">
        <v>#N/A</v>
      </c>
      <c r="AG689" s="24" t="e">
        <f t="shared" si="213"/>
        <v>#N/A</v>
      </c>
      <c r="AH689" s="24" t="e">
        <f t="shared" si="214"/>
        <v>#N/A</v>
      </c>
      <c r="AI689" s="25" t="e">
        <f t="shared" si="215"/>
        <v>#VALUE!</v>
      </c>
      <c r="AJ689" s="25" t="e">
        <f t="shared" si="216"/>
        <v>#VALUE!</v>
      </c>
      <c r="AK689" s="25" t="e">
        <f t="shared" si="217"/>
        <v>#VALUE!</v>
      </c>
      <c r="AL689" s="12">
        <v>33.221754650781371</v>
      </c>
      <c r="AM689" s="12">
        <v>0</v>
      </c>
      <c r="AN689" s="26">
        <v>3.2766000000000002</v>
      </c>
      <c r="AO689" s="125">
        <f t="shared" si="218"/>
        <v>7.758906383114858E-2</v>
      </c>
      <c r="AP689" s="126"/>
      <c r="AQ689" s="16">
        <v>0</v>
      </c>
      <c r="AT689" s="2">
        <v>0</v>
      </c>
      <c r="AU689" s="2">
        <v>0</v>
      </c>
      <c r="AW689" s="44" t="e">
        <f t="shared" si="219"/>
        <v>#VALUE!</v>
      </c>
    </row>
    <row r="690" spans="1:49" hidden="1" x14ac:dyDescent="0.2">
      <c r="A690" s="16">
        <f>ROW()</f>
        <v>690</v>
      </c>
      <c r="B690" s="16" t="s">
        <v>550</v>
      </c>
      <c r="C690" s="16">
        <v>0</v>
      </c>
      <c r="D690" s="17">
        <v>1.2318588863341127</v>
      </c>
      <c r="E690" s="123">
        <v>7.8699644475808225E-2</v>
      </c>
      <c r="F690" s="122">
        <f t="shared" si="200"/>
        <v>1.3105585308099208</v>
      </c>
      <c r="G690" s="122"/>
      <c r="H690" s="101" t="s">
        <v>4</v>
      </c>
      <c r="I690" s="101">
        <v>1</v>
      </c>
      <c r="J690" s="101" t="s">
        <v>225</v>
      </c>
      <c r="K690" s="18">
        <v>42926</v>
      </c>
      <c r="L690" s="101" t="s">
        <v>56</v>
      </c>
      <c r="M690" s="101" t="s">
        <v>171</v>
      </c>
      <c r="N690" s="101" t="s">
        <v>62</v>
      </c>
      <c r="O690" s="101" t="s">
        <v>78</v>
      </c>
      <c r="P690" s="19" t="str">
        <f t="shared" si="201"/>
        <v>CB6 CONSUMO</v>
      </c>
      <c r="Q690" s="20">
        <f t="shared" si="202"/>
        <v>131.05585308099208</v>
      </c>
      <c r="R690" s="19">
        <v>122.6</v>
      </c>
      <c r="S690" s="19" t="e">
        <v>#N/A</v>
      </c>
      <c r="T690" s="19" t="e">
        <f t="shared" si="203"/>
        <v>#N/A</v>
      </c>
      <c r="U690" s="22" t="e">
        <f t="shared" si="204"/>
        <v>#N/A</v>
      </c>
      <c r="V690" s="22" t="str">
        <f t="shared" si="205"/>
        <v>NY</v>
      </c>
      <c r="W690" s="22" t="e">
        <f t="shared" si="206"/>
        <v>#VALUE!</v>
      </c>
      <c r="X690" s="19" t="str">
        <f t="shared" si="207"/>
        <v>CB6CONSUMOGS.7913</v>
      </c>
      <c r="Y690" s="19" t="str">
        <f t="shared" si="208"/>
        <v>GS.7913</v>
      </c>
      <c r="Z690" s="19" t="e">
        <v>#VALUE!</v>
      </c>
      <c r="AA690" s="19" t="e">
        <f t="shared" si="209"/>
        <v>#VALUE!</v>
      </c>
      <c r="AB690" s="22" t="e">
        <f t="shared" si="210"/>
        <v>#N/A</v>
      </c>
      <c r="AC690" s="23" t="e">
        <v>#VALUE!</v>
      </c>
      <c r="AD690" s="23" t="e">
        <f t="shared" si="211"/>
        <v>#VALUE!</v>
      </c>
      <c r="AE690" s="24" t="e">
        <f t="shared" si="212"/>
        <v>#N/A</v>
      </c>
      <c r="AF690" s="24" t="e">
        <v>#N/A</v>
      </c>
      <c r="AG690" s="24" t="e">
        <f t="shared" si="213"/>
        <v>#N/A</v>
      </c>
      <c r="AH690" s="24" t="e">
        <f t="shared" si="214"/>
        <v>#N/A</v>
      </c>
      <c r="AI690" s="25" t="e">
        <f t="shared" si="215"/>
        <v>#VALUE!</v>
      </c>
      <c r="AJ690" s="25" t="e">
        <f t="shared" si="216"/>
        <v>#VALUE!</v>
      </c>
      <c r="AK690" s="25" t="e">
        <f t="shared" si="217"/>
        <v>#VALUE!</v>
      </c>
      <c r="AL690" s="12">
        <v>0</v>
      </c>
      <c r="AM690" s="12">
        <v>33.221754650781371</v>
      </c>
      <c r="AN690" s="26">
        <v>3.2766000000000002</v>
      </c>
      <c r="AO690" s="125">
        <f t="shared" si="218"/>
        <v>7.758906383114858E-2</v>
      </c>
      <c r="AP690" s="126"/>
      <c r="AQ690" s="16">
        <v>0</v>
      </c>
      <c r="AT690" s="2">
        <v>0</v>
      </c>
      <c r="AU690" s="2">
        <v>0</v>
      </c>
      <c r="AW690" s="44" t="e">
        <f t="shared" si="219"/>
        <v>#VALUE!</v>
      </c>
    </row>
    <row r="691" spans="1:49" hidden="1" x14ac:dyDescent="0.2">
      <c r="A691" s="16">
        <f>ROW()</f>
        <v>691</v>
      </c>
      <c r="B691" s="16" t="s">
        <v>551</v>
      </c>
      <c r="C691" s="16">
        <v>1000</v>
      </c>
      <c r="D691" s="17">
        <v>0.94550392676079542</v>
      </c>
      <c r="E691" s="123">
        <v>5.6865009185916499E-2</v>
      </c>
      <c r="F691" s="122">
        <f t="shared" si="200"/>
        <v>1.0023689359467118</v>
      </c>
      <c r="G691" s="122"/>
      <c r="H691" s="101" t="s">
        <v>4</v>
      </c>
      <c r="I691" s="101">
        <v>1</v>
      </c>
      <c r="J691" s="101" t="s">
        <v>225</v>
      </c>
      <c r="K691" s="18">
        <v>42926</v>
      </c>
      <c r="L691" s="101" t="s">
        <v>64</v>
      </c>
      <c r="M691" s="101" t="s">
        <v>61</v>
      </c>
      <c r="N691" s="101" t="s">
        <v>73</v>
      </c>
      <c r="O691" s="101" t="s">
        <v>66</v>
      </c>
      <c r="P691" s="19" t="str">
        <f t="shared" si="201"/>
        <v>CB1 Moka</v>
      </c>
      <c r="Q691" s="20">
        <f t="shared" si="202"/>
        <v>100.23689359467119</v>
      </c>
      <c r="R691" s="19">
        <v>122.6</v>
      </c>
      <c r="S691" s="19">
        <v>-18</v>
      </c>
      <c r="T691" s="19">
        <f t="shared" si="203"/>
        <v>104.6</v>
      </c>
      <c r="U691" s="22" t="e">
        <f t="shared" si="204"/>
        <v>#VALUE!</v>
      </c>
      <c r="V691" s="22" t="str">
        <f t="shared" si="205"/>
        <v>NY</v>
      </c>
      <c r="W691" s="22" t="e">
        <f t="shared" si="206"/>
        <v>#VALUE!</v>
      </c>
      <c r="X691" s="19" t="str">
        <f t="shared" si="207"/>
        <v>CB1MokaGS.8567</v>
      </c>
      <c r="Y691" s="19" t="str">
        <f t="shared" si="208"/>
        <v>GS.8567</v>
      </c>
      <c r="Z691" s="19" t="e">
        <v>#VALUE!</v>
      </c>
      <c r="AA691" s="19" t="e">
        <f t="shared" si="209"/>
        <v>#VALUE!</v>
      </c>
      <c r="AB691" s="22" t="e">
        <f t="shared" si="210"/>
        <v>#VALUE!</v>
      </c>
      <c r="AC691" s="23" t="e">
        <v>#VALUE!</v>
      </c>
      <c r="AD691" s="23" t="e">
        <f t="shared" si="211"/>
        <v>#VALUE!</v>
      </c>
      <c r="AE691" s="24" t="e">
        <f t="shared" si="212"/>
        <v>#VALUE!</v>
      </c>
      <c r="AF691" s="24">
        <v>106.35</v>
      </c>
      <c r="AG691" s="24" t="e">
        <f t="shared" si="213"/>
        <v>#VALUE!</v>
      </c>
      <c r="AH691" s="24" t="e">
        <f t="shared" si="214"/>
        <v>#VALUE!</v>
      </c>
      <c r="AI691" s="25" t="e">
        <f t="shared" si="215"/>
        <v>#VALUE!</v>
      </c>
      <c r="AJ691" s="25" t="e">
        <f t="shared" si="216"/>
        <v>#VALUE!</v>
      </c>
      <c r="AK691" s="25" t="e">
        <f t="shared" si="217"/>
        <v>#VALUE!</v>
      </c>
      <c r="AL691" s="12">
        <v>24.004624111988974</v>
      </c>
      <c r="AM691" s="12">
        <v>0</v>
      </c>
      <c r="AN691" s="26">
        <v>3.2766000000000002</v>
      </c>
      <c r="AO691" s="125">
        <f t="shared" si="218"/>
        <v>5.6062550941271126E-2</v>
      </c>
      <c r="AP691" s="126"/>
      <c r="AQ691" s="16">
        <v>0</v>
      </c>
      <c r="AT691" s="2">
        <v>0</v>
      </c>
      <c r="AU691" s="2">
        <v>0</v>
      </c>
      <c r="AW691" s="44" t="e">
        <f t="shared" si="219"/>
        <v>#VALUE!</v>
      </c>
    </row>
    <row r="692" spans="1:49" hidden="1" x14ac:dyDescent="0.2">
      <c r="A692" s="16">
        <f>ROW()</f>
        <v>692</v>
      </c>
      <c r="B692" s="16" t="s">
        <v>552</v>
      </c>
      <c r="C692" s="16">
        <v>4182</v>
      </c>
      <c r="D692" s="17">
        <v>1.4071526550427735</v>
      </c>
      <c r="E692" s="123">
        <v>5.2919398953417802E-2</v>
      </c>
      <c r="F692" s="122">
        <f t="shared" si="200"/>
        <v>1.4600720539961913</v>
      </c>
      <c r="G692" s="122"/>
      <c r="H692" s="101" t="s">
        <v>4</v>
      </c>
      <c r="I692" s="101">
        <v>1</v>
      </c>
      <c r="J692" s="101" t="s">
        <v>176</v>
      </c>
      <c r="K692" s="18">
        <v>42926</v>
      </c>
      <c r="L692" s="101" t="s">
        <v>56</v>
      </c>
      <c r="M692" s="101" t="s">
        <v>171</v>
      </c>
      <c r="N692" s="101" t="s">
        <v>73</v>
      </c>
      <c r="O692" s="101" t="s">
        <v>64</v>
      </c>
      <c r="P692" s="19" t="str">
        <f t="shared" si="201"/>
        <v>CB1 15/16</v>
      </c>
      <c r="Q692" s="20">
        <f t="shared" si="202"/>
        <v>146.00720539961912</v>
      </c>
      <c r="R692" s="19">
        <v>122.6</v>
      </c>
      <c r="S692" s="19" t="e">
        <v>#N/A</v>
      </c>
      <c r="T692" s="19" t="e">
        <f t="shared" si="203"/>
        <v>#N/A</v>
      </c>
      <c r="U692" s="22" t="e">
        <f t="shared" si="204"/>
        <v>#N/A</v>
      </c>
      <c r="V692" s="22" t="str">
        <f t="shared" si="205"/>
        <v>NY</v>
      </c>
      <c r="W692" s="22" t="e">
        <f t="shared" si="206"/>
        <v>#VALUE!</v>
      </c>
      <c r="X692" s="19" t="str">
        <f t="shared" si="207"/>
        <v>CB115/16GS.8585</v>
      </c>
      <c r="Y692" s="19" t="str">
        <f t="shared" si="208"/>
        <v>GS.8585</v>
      </c>
      <c r="Z692" s="19" t="e">
        <v>#VALUE!</v>
      </c>
      <c r="AA692" s="19" t="e">
        <f t="shared" si="209"/>
        <v>#VALUE!</v>
      </c>
      <c r="AB692" s="22" t="e">
        <f t="shared" si="210"/>
        <v>#N/A</v>
      </c>
      <c r="AC692" s="23" t="e">
        <v>#VALUE!</v>
      </c>
      <c r="AD692" s="23" t="e">
        <f t="shared" si="211"/>
        <v>#VALUE!</v>
      </c>
      <c r="AE692" s="24" t="e">
        <f t="shared" si="212"/>
        <v>#N/A</v>
      </c>
      <c r="AF692" s="24" t="e">
        <v>#N/A</v>
      </c>
      <c r="AG692" s="24" t="e">
        <f t="shared" si="213"/>
        <v>#N/A</v>
      </c>
      <c r="AH692" s="24" t="e">
        <f t="shared" si="214"/>
        <v>#N/A</v>
      </c>
      <c r="AI692" s="25" t="e">
        <f t="shared" si="215"/>
        <v>#VALUE!</v>
      </c>
      <c r="AJ692" s="25" t="e">
        <f t="shared" si="216"/>
        <v>#VALUE!</v>
      </c>
      <c r="AK692" s="25" t="e">
        <f t="shared" si="217"/>
        <v>#VALUE!</v>
      </c>
      <c r="AL692" s="12">
        <v>22.339049941168202</v>
      </c>
      <c r="AM692" s="12">
        <v>0</v>
      </c>
      <c r="AN692" s="26">
        <v>3.2766000000000002</v>
      </c>
      <c r="AO692" s="125">
        <f t="shared" si="218"/>
        <v>5.2172619719583355E-2</v>
      </c>
      <c r="AP692" s="126"/>
      <c r="AQ692" s="16">
        <v>0</v>
      </c>
      <c r="AT692" s="2">
        <v>0</v>
      </c>
      <c r="AU692" s="2">
        <v>0</v>
      </c>
      <c r="AW692" s="44" t="e">
        <f t="shared" si="219"/>
        <v>#VALUE!</v>
      </c>
    </row>
    <row r="693" spans="1:49" hidden="1" x14ac:dyDescent="0.2">
      <c r="A693" s="16">
        <f>ROW()</f>
        <v>693</v>
      </c>
      <c r="B693" s="16" t="s">
        <v>553</v>
      </c>
      <c r="C693" s="16">
        <v>2000</v>
      </c>
      <c r="D693" s="17">
        <v>1.0971958460054623</v>
      </c>
      <c r="E693" s="123">
        <v>5.4001879415183945E-2</v>
      </c>
      <c r="F693" s="122">
        <f t="shared" si="200"/>
        <v>1.1511977254206462</v>
      </c>
      <c r="G693" s="122"/>
      <c r="H693" s="101" t="s">
        <v>4</v>
      </c>
      <c r="I693" s="101">
        <v>1</v>
      </c>
      <c r="J693" s="101" t="s">
        <v>225</v>
      </c>
      <c r="K693" s="18">
        <v>42926</v>
      </c>
      <c r="L693" s="101" t="s">
        <v>64</v>
      </c>
      <c r="M693" s="101" t="s">
        <v>61</v>
      </c>
      <c r="N693" s="101" t="s">
        <v>73</v>
      </c>
      <c r="O693" s="101" t="s">
        <v>65</v>
      </c>
      <c r="P693" s="19" t="str">
        <f t="shared" si="201"/>
        <v>CB1 13/14</v>
      </c>
      <c r="Q693" s="20">
        <f t="shared" si="202"/>
        <v>115.11977254206462</v>
      </c>
      <c r="R693" s="19">
        <v>122.6</v>
      </c>
      <c r="S693" s="19">
        <v>-22</v>
      </c>
      <c r="T693" s="19">
        <f t="shared" si="203"/>
        <v>100.6</v>
      </c>
      <c r="U693" s="22" t="e">
        <f t="shared" si="204"/>
        <v>#VALUE!</v>
      </c>
      <c r="V693" s="22" t="str">
        <f t="shared" si="205"/>
        <v>NY</v>
      </c>
      <c r="W693" s="22" t="e">
        <f t="shared" si="206"/>
        <v>#VALUE!</v>
      </c>
      <c r="X693" s="19" t="str">
        <f t="shared" si="207"/>
        <v>CB113/14GS.8582</v>
      </c>
      <c r="Y693" s="19" t="str">
        <f t="shared" si="208"/>
        <v>GS.8582</v>
      </c>
      <c r="Z693" s="19" t="e">
        <v>#VALUE!</v>
      </c>
      <c r="AA693" s="19" t="e">
        <f t="shared" si="209"/>
        <v>#VALUE!</v>
      </c>
      <c r="AB693" s="22" t="e">
        <f t="shared" si="210"/>
        <v>#VALUE!</v>
      </c>
      <c r="AC693" s="23" t="e">
        <v>#VALUE!</v>
      </c>
      <c r="AD693" s="23" t="e">
        <f t="shared" si="211"/>
        <v>#VALUE!</v>
      </c>
      <c r="AE693" s="24" t="e">
        <f t="shared" si="212"/>
        <v>#VALUE!</v>
      </c>
      <c r="AF693" s="24">
        <v>102.35</v>
      </c>
      <c r="AG693" s="24" t="e">
        <f t="shared" si="213"/>
        <v>#VALUE!</v>
      </c>
      <c r="AH693" s="24" t="e">
        <f t="shared" si="214"/>
        <v>#VALUE!</v>
      </c>
      <c r="AI693" s="25" t="e">
        <f t="shared" si="215"/>
        <v>#VALUE!</v>
      </c>
      <c r="AJ693" s="25" t="e">
        <f t="shared" si="216"/>
        <v>#VALUE!</v>
      </c>
      <c r="AK693" s="25" t="e">
        <f t="shared" si="217"/>
        <v>#VALUE!</v>
      </c>
      <c r="AL693" s="12">
        <v>22.796001183509759</v>
      </c>
      <c r="AM693" s="12">
        <v>0</v>
      </c>
      <c r="AN693" s="26">
        <v>3.2766000000000002</v>
      </c>
      <c r="AO693" s="125">
        <f t="shared" si="218"/>
        <v>5.3239824612354651E-2</v>
      </c>
      <c r="AP693" s="126"/>
      <c r="AQ693" s="16">
        <v>0</v>
      </c>
      <c r="AT693" s="2">
        <v>0</v>
      </c>
      <c r="AU693" s="2">
        <v>0</v>
      </c>
      <c r="AW693" s="44" t="e">
        <f t="shared" si="219"/>
        <v>#VALUE!</v>
      </c>
    </row>
    <row r="694" spans="1:49" hidden="1" x14ac:dyDescent="0.2">
      <c r="A694" s="16">
        <f>ROW()</f>
        <v>694</v>
      </c>
      <c r="B694" s="16" t="s">
        <v>554</v>
      </c>
      <c r="C694" s="101">
        <v>208</v>
      </c>
      <c r="D694" s="17">
        <v>1.2560689437316357</v>
      </c>
      <c r="E694" s="123">
        <v>7.9693108325831472E-2</v>
      </c>
      <c r="F694" s="122">
        <f t="shared" si="200"/>
        <v>1.3357620520574671</v>
      </c>
      <c r="G694" s="122"/>
      <c r="H694" s="101" t="s">
        <v>4</v>
      </c>
      <c r="I694" s="101">
        <v>1</v>
      </c>
      <c r="J694" s="101" t="s">
        <v>555</v>
      </c>
      <c r="K694" s="18">
        <v>42929</v>
      </c>
      <c r="L694" s="101" t="s">
        <v>56</v>
      </c>
      <c r="M694" s="101" t="s">
        <v>171</v>
      </c>
      <c r="N694" s="101" t="s">
        <v>75</v>
      </c>
      <c r="O694" s="101" t="s">
        <v>65</v>
      </c>
      <c r="P694" s="19" t="str">
        <f t="shared" si="201"/>
        <v>CB2 13/14</v>
      </c>
      <c r="Q694" s="20">
        <f t="shared" si="202"/>
        <v>133.5762052057467</v>
      </c>
      <c r="R694" s="19">
        <v>122.6</v>
      </c>
      <c r="S694" s="19" t="e">
        <v>#N/A</v>
      </c>
      <c r="T694" s="19" t="e">
        <f t="shared" si="203"/>
        <v>#N/A</v>
      </c>
      <c r="U694" s="22" t="e">
        <f t="shared" si="204"/>
        <v>#N/A</v>
      </c>
      <c r="V694" s="22" t="str">
        <f t="shared" si="205"/>
        <v>NY</v>
      </c>
      <c r="W694" s="22" t="e">
        <f t="shared" si="206"/>
        <v>#VALUE!</v>
      </c>
      <c r="X694" s="19" t="str">
        <f t="shared" si="207"/>
        <v>CB213/14GS.8280</v>
      </c>
      <c r="Y694" s="19" t="str">
        <f t="shared" si="208"/>
        <v>GS.8280</v>
      </c>
      <c r="Z694" s="19" t="e">
        <v>#VALUE!</v>
      </c>
      <c r="AA694" s="19" t="e">
        <f t="shared" si="209"/>
        <v>#VALUE!</v>
      </c>
      <c r="AB694" s="22" t="e">
        <f t="shared" si="210"/>
        <v>#N/A</v>
      </c>
      <c r="AC694" s="23" t="e">
        <v>#VALUE!</v>
      </c>
      <c r="AD694" s="23" t="e">
        <f t="shared" si="211"/>
        <v>#VALUE!</v>
      </c>
      <c r="AE694" s="24" t="e">
        <f t="shared" si="212"/>
        <v>#N/A</v>
      </c>
      <c r="AF694" s="24" t="e">
        <v>#N/A</v>
      </c>
      <c r="AG694" s="24" t="e">
        <f t="shared" si="213"/>
        <v>#N/A</v>
      </c>
      <c r="AH694" s="24" t="e">
        <f t="shared" si="214"/>
        <v>#N/A</v>
      </c>
      <c r="AI694" s="25" t="e">
        <f t="shared" si="215"/>
        <v>#VALUE!</v>
      </c>
      <c r="AJ694" s="25" t="e">
        <f t="shared" si="216"/>
        <v>#VALUE!</v>
      </c>
      <c r="AK694" s="25" t="e">
        <f t="shared" si="217"/>
        <v>#VALUE!</v>
      </c>
      <c r="AL694" s="12">
        <v>33.641129001195843</v>
      </c>
      <c r="AM694" s="12">
        <v>0</v>
      </c>
      <c r="AN694" s="26">
        <v>3.2766000000000002</v>
      </c>
      <c r="AO694" s="125">
        <f t="shared" si="218"/>
        <v>7.8568508282096342E-2</v>
      </c>
      <c r="AP694" s="126"/>
      <c r="AQ694" s="16">
        <v>0</v>
      </c>
      <c r="AT694" s="2">
        <v>0</v>
      </c>
      <c r="AU694" s="2">
        <v>0</v>
      </c>
      <c r="AW694" s="44" t="e">
        <f t="shared" si="219"/>
        <v>#VALUE!</v>
      </c>
    </row>
    <row r="695" spans="1:49" hidden="1" x14ac:dyDescent="0.2">
      <c r="A695" s="16">
        <f>ROW()</f>
        <v>695</v>
      </c>
      <c r="B695" s="16" t="s">
        <v>554</v>
      </c>
      <c r="C695" s="101">
        <v>0</v>
      </c>
      <c r="D695" s="17">
        <v>1.2560689437316357</v>
      </c>
      <c r="E695" s="123">
        <v>7.9693108325831472E-2</v>
      </c>
      <c r="F695" s="122">
        <f t="shared" si="200"/>
        <v>1.3357620520574671</v>
      </c>
      <c r="G695" s="122"/>
      <c r="H695" s="101" t="s">
        <v>4</v>
      </c>
      <c r="I695" s="101">
        <v>1</v>
      </c>
      <c r="J695" s="101" t="s">
        <v>555</v>
      </c>
      <c r="K695" s="18">
        <v>42929</v>
      </c>
      <c r="L695" s="101" t="s">
        <v>56</v>
      </c>
      <c r="M695" s="101" t="s">
        <v>171</v>
      </c>
      <c r="N695" s="101" t="s">
        <v>62</v>
      </c>
      <c r="O695" s="101" t="s">
        <v>78</v>
      </c>
      <c r="P695" s="19" t="str">
        <f t="shared" si="201"/>
        <v>CB6 CONSUMO</v>
      </c>
      <c r="Q695" s="20">
        <f t="shared" si="202"/>
        <v>133.5762052057467</v>
      </c>
      <c r="R695" s="19">
        <v>122.6</v>
      </c>
      <c r="S695" s="19" t="e">
        <v>#N/A</v>
      </c>
      <c r="T695" s="19" t="e">
        <f t="shared" si="203"/>
        <v>#N/A</v>
      </c>
      <c r="U695" s="22" t="e">
        <f t="shared" si="204"/>
        <v>#N/A</v>
      </c>
      <c r="V695" s="22" t="str">
        <f t="shared" si="205"/>
        <v>NY</v>
      </c>
      <c r="W695" s="22" t="e">
        <f t="shared" si="206"/>
        <v>#VALUE!</v>
      </c>
      <c r="X695" s="19" t="str">
        <f t="shared" si="207"/>
        <v>CB6CONSUMOGS.8280</v>
      </c>
      <c r="Y695" s="19" t="str">
        <f t="shared" si="208"/>
        <v>GS.8280</v>
      </c>
      <c r="Z695" s="19" t="e">
        <v>#VALUE!</v>
      </c>
      <c r="AA695" s="19" t="e">
        <f t="shared" si="209"/>
        <v>#VALUE!</v>
      </c>
      <c r="AB695" s="22" t="e">
        <f t="shared" si="210"/>
        <v>#N/A</v>
      </c>
      <c r="AC695" s="23" t="e">
        <v>#VALUE!</v>
      </c>
      <c r="AD695" s="23" t="e">
        <f t="shared" si="211"/>
        <v>#VALUE!</v>
      </c>
      <c r="AE695" s="24" t="e">
        <f t="shared" si="212"/>
        <v>#N/A</v>
      </c>
      <c r="AF695" s="24" t="e">
        <v>#N/A</v>
      </c>
      <c r="AG695" s="24" t="e">
        <f t="shared" si="213"/>
        <v>#N/A</v>
      </c>
      <c r="AH695" s="24" t="e">
        <f t="shared" si="214"/>
        <v>#N/A</v>
      </c>
      <c r="AI695" s="25" t="e">
        <f t="shared" si="215"/>
        <v>#VALUE!</v>
      </c>
      <c r="AJ695" s="25" t="e">
        <f t="shared" si="216"/>
        <v>#VALUE!</v>
      </c>
      <c r="AK695" s="25" t="e">
        <f t="shared" si="217"/>
        <v>#VALUE!</v>
      </c>
      <c r="AL695" s="12">
        <v>0</v>
      </c>
      <c r="AM695" s="12">
        <v>33.641129001195843</v>
      </c>
      <c r="AN695" s="26">
        <v>3.2766000000000002</v>
      </c>
      <c r="AO695" s="125">
        <f t="shared" si="218"/>
        <v>7.8568508282096342E-2</v>
      </c>
      <c r="AP695" s="126"/>
      <c r="AQ695" s="16">
        <v>0</v>
      </c>
      <c r="AT695" s="2">
        <v>0</v>
      </c>
      <c r="AU695" s="2">
        <v>0</v>
      </c>
      <c r="AW695" s="44" t="e">
        <f t="shared" si="219"/>
        <v>#VALUE!</v>
      </c>
    </row>
    <row r="696" spans="1:49" hidden="1" x14ac:dyDescent="0.2">
      <c r="A696" s="16">
        <f>ROW()</f>
        <v>696</v>
      </c>
      <c r="B696" s="16" t="s">
        <v>556</v>
      </c>
      <c r="C696" s="101">
        <v>273</v>
      </c>
      <c r="D696" s="17">
        <v>1.2222652688886209</v>
      </c>
      <c r="E696" s="123">
        <v>7.3927908616606863E-2</v>
      </c>
      <c r="F696" s="122">
        <f t="shared" si="200"/>
        <v>1.2961931775052278</v>
      </c>
      <c r="G696" s="122"/>
      <c r="H696" s="101" t="s">
        <v>4</v>
      </c>
      <c r="I696" s="101">
        <v>1</v>
      </c>
      <c r="J696" s="101" t="s">
        <v>555</v>
      </c>
      <c r="K696" s="18">
        <v>42929</v>
      </c>
      <c r="L696" s="101" t="s">
        <v>56</v>
      </c>
      <c r="M696" s="101" t="s">
        <v>171</v>
      </c>
      <c r="N696" s="101" t="s">
        <v>73</v>
      </c>
      <c r="O696" s="101" t="s">
        <v>65</v>
      </c>
      <c r="P696" s="19" t="str">
        <f t="shared" si="201"/>
        <v>CB1 13/14</v>
      </c>
      <c r="Q696" s="20">
        <f t="shared" si="202"/>
        <v>129.61931775052278</v>
      </c>
      <c r="R696" s="19">
        <v>122.6</v>
      </c>
      <c r="S696" s="19" t="e">
        <v>#N/A</v>
      </c>
      <c r="T696" s="19" t="e">
        <f t="shared" si="203"/>
        <v>#N/A</v>
      </c>
      <c r="U696" s="22" t="e">
        <f t="shared" si="204"/>
        <v>#N/A</v>
      </c>
      <c r="V696" s="22" t="str">
        <f t="shared" si="205"/>
        <v>NY</v>
      </c>
      <c r="W696" s="22" t="e">
        <f t="shared" si="206"/>
        <v>#VALUE!</v>
      </c>
      <c r="X696" s="19" t="str">
        <f t="shared" si="207"/>
        <v>CB113/14GS.7960</v>
      </c>
      <c r="Y696" s="19" t="str">
        <f t="shared" si="208"/>
        <v>GS.7960</v>
      </c>
      <c r="Z696" s="19" t="e">
        <v>#VALUE!</v>
      </c>
      <c r="AA696" s="19" t="e">
        <f t="shared" si="209"/>
        <v>#VALUE!</v>
      </c>
      <c r="AB696" s="22" t="e">
        <f t="shared" si="210"/>
        <v>#N/A</v>
      </c>
      <c r="AC696" s="23" t="e">
        <v>#VALUE!</v>
      </c>
      <c r="AD696" s="23" t="e">
        <f t="shared" si="211"/>
        <v>#VALUE!</v>
      </c>
      <c r="AE696" s="24" t="e">
        <f t="shared" si="212"/>
        <v>#N/A</v>
      </c>
      <c r="AF696" s="24" t="e">
        <v>#N/A</v>
      </c>
      <c r="AG696" s="24" t="e">
        <f t="shared" si="213"/>
        <v>#N/A</v>
      </c>
      <c r="AH696" s="24" t="e">
        <f t="shared" si="214"/>
        <v>#N/A</v>
      </c>
      <c r="AI696" s="25" t="e">
        <f t="shared" si="215"/>
        <v>#VALUE!</v>
      </c>
      <c r="AJ696" s="25" t="e">
        <f t="shared" si="216"/>
        <v>#VALUE!</v>
      </c>
      <c r="AK696" s="25" t="e">
        <f t="shared" si="217"/>
        <v>#VALUE!</v>
      </c>
      <c r="AL696" s="12">
        <v>31.20744519578183</v>
      </c>
      <c r="AM696" s="12">
        <v>0</v>
      </c>
      <c r="AN696" s="26">
        <v>3.2766000000000002</v>
      </c>
      <c r="AO696" s="125">
        <f t="shared" si="218"/>
        <v>7.2884664965931809E-2</v>
      </c>
      <c r="AP696" s="126"/>
      <c r="AQ696" s="16">
        <v>0</v>
      </c>
      <c r="AT696" s="2">
        <v>0</v>
      </c>
      <c r="AU696" s="2">
        <v>0</v>
      </c>
      <c r="AW696" s="44" t="e">
        <f t="shared" si="219"/>
        <v>#VALUE!</v>
      </c>
    </row>
    <row r="697" spans="1:49" hidden="1" x14ac:dyDescent="0.2">
      <c r="A697" s="16">
        <f>ROW()</f>
        <v>697</v>
      </c>
      <c r="B697" s="16" t="s">
        <v>556</v>
      </c>
      <c r="C697" s="101">
        <v>1422</v>
      </c>
      <c r="D697" s="17">
        <v>1.2222652688886209</v>
      </c>
      <c r="E697" s="123">
        <v>7.3927908616606863E-2</v>
      </c>
      <c r="F697" s="122">
        <f t="shared" si="200"/>
        <v>1.2961931775052278</v>
      </c>
      <c r="G697" s="122"/>
      <c r="H697" s="101" t="s">
        <v>4</v>
      </c>
      <c r="I697" s="101">
        <v>1</v>
      </c>
      <c r="J697" s="101" t="s">
        <v>555</v>
      </c>
      <c r="K697" s="18">
        <v>42929</v>
      </c>
      <c r="L697" s="101" t="s">
        <v>56</v>
      </c>
      <c r="M697" s="101" t="s">
        <v>171</v>
      </c>
      <c r="N697" s="101" t="s">
        <v>73</v>
      </c>
      <c r="O697" s="101" t="s">
        <v>64</v>
      </c>
      <c r="P697" s="19" t="str">
        <f t="shared" si="201"/>
        <v>CB1 15/16</v>
      </c>
      <c r="Q697" s="20">
        <f t="shared" si="202"/>
        <v>129.61931775052278</v>
      </c>
      <c r="R697" s="19">
        <v>122.6</v>
      </c>
      <c r="S697" s="19" t="e">
        <v>#N/A</v>
      </c>
      <c r="T697" s="19" t="e">
        <f t="shared" si="203"/>
        <v>#N/A</v>
      </c>
      <c r="U697" s="22" t="e">
        <f t="shared" si="204"/>
        <v>#N/A</v>
      </c>
      <c r="V697" s="22" t="str">
        <f t="shared" si="205"/>
        <v>NY</v>
      </c>
      <c r="W697" s="22" t="e">
        <f t="shared" si="206"/>
        <v>#VALUE!</v>
      </c>
      <c r="X697" s="19" t="str">
        <f t="shared" si="207"/>
        <v>CB115/16GS.7960</v>
      </c>
      <c r="Y697" s="19" t="str">
        <f t="shared" si="208"/>
        <v>GS.7960</v>
      </c>
      <c r="Z697" s="19" t="e">
        <v>#VALUE!</v>
      </c>
      <c r="AA697" s="19" t="e">
        <f t="shared" si="209"/>
        <v>#VALUE!</v>
      </c>
      <c r="AB697" s="22" t="e">
        <f t="shared" si="210"/>
        <v>#N/A</v>
      </c>
      <c r="AC697" s="23" t="e">
        <v>#VALUE!</v>
      </c>
      <c r="AD697" s="23" t="e">
        <f t="shared" si="211"/>
        <v>#VALUE!</v>
      </c>
      <c r="AE697" s="24" t="e">
        <f t="shared" si="212"/>
        <v>#N/A</v>
      </c>
      <c r="AF697" s="24" t="e">
        <v>#N/A</v>
      </c>
      <c r="AG697" s="24" t="e">
        <f t="shared" si="213"/>
        <v>#N/A</v>
      </c>
      <c r="AH697" s="24" t="e">
        <f t="shared" si="214"/>
        <v>#N/A</v>
      </c>
      <c r="AI697" s="25" t="e">
        <f t="shared" si="215"/>
        <v>#VALUE!</v>
      </c>
      <c r="AJ697" s="25" t="e">
        <f t="shared" si="216"/>
        <v>#VALUE!</v>
      </c>
      <c r="AK697" s="25" t="e">
        <f t="shared" si="217"/>
        <v>#VALUE!</v>
      </c>
      <c r="AL697" s="12">
        <v>31.20744519578183</v>
      </c>
      <c r="AM697" s="12">
        <v>0</v>
      </c>
      <c r="AN697" s="26">
        <v>3.2766000000000002</v>
      </c>
      <c r="AO697" s="125">
        <f t="shared" si="218"/>
        <v>7.2884664965931809E-2</v>
      </c>
      <c r="AP697" s="126"/>
      <c r="AQ697" s="16">
        <v>0</v>
      </c>
      <c r="AT697" s="2">
        <v>0</v>
      </c>
      <c r="AU697" s="2">
        <v>0</v>
      </c>
      <c r="AW697" s="44" t="e">
        <f t="shared" si="219"/>
        <v>#VALUE!</v>
      </c>
    </row>
    <row r="698" spans="1:49" hidden="1" x14ac:dyDescent="0.2">
      <c r="A698" s="16">
        <f>ROW()</f>
        <v>698</v>
      </c>
      <c r="B698" s="16" t="s">
        <v>556</v>
      </c>
      <c r="C698" s="101">
        <v>1015</v>
      </c>
      <c r="D698" s="17">
        <v>1.2222652688886209</v>
      </c>
      <c r="E698" s="123">
        <v>7.3927908616606863E-2</v>
      </c>
      <c r="F698" s="122">
        <f t="shared" si="200"/>
        <v>1.2961931775052278</v>
      </c>
      <c r="G698" s="122"/>
      <c r="H698" s="101" t="s">
        <v>4</v>
      </c>
      <c r="I698" s="101">
        <v>1</v>
      </c>
      <c r="J698" s="101" t="s">
        <v>555</v>
      </c>
      <c r="K698" s="18">
        <v>42929</v>
      </c>
      <c r="L698" s="101" t="s">
        <v>56</v>
      </c>
      <c r="M698" s="101" t="s">
        <v>171</v>
      </c>
      <c r="N698" s="101" t="s">
        <v>73</v>
      </c>
      <c r="O698" s="101" t="s">
        <v>58</v>
      </c>
      <c r="P698" s="19" t="str">
        <f t="shared" si="201"/>
        <v>CB1 17/18</v>
      </c>
      <c r="Q698" s="20">
        <f t="shared" si="202"/>
        <v>129.61931775052278</v>
      </c>
      <c r="R698" s="19">
        <v>122.6</v>
      </c>
      <c r="S698" s="19" t="e">
        <v>#N/A</v>
      </c>
      <c r="T698" s="19" t="e">
        <f t="shared" si="203"/>
        <v>#N/A</v>
      </c>
      <c r="U698" s="22" t="e">
        <f t="shared" si="204"/>
        <v>#N/A</v>
      </c>
      <c r="V698" s="22" t="str">
        <f t="shared" si="205"/>
        <v>NY</v>
      </c>
      <c r="W698" s="22" t="e">
        <f t="shared" si="206"/>
        <v>#VALUE!</v>
      </c>
      <c r="X698" s="19" t="str">
        <f t="shared" si="207"/>
        <v>CB117/18GS.7960</v>
      </c>
      <c r="Y698" s="19" t="str">
        <f t="shared" si="208"/>
        <v>GS.7960</v>
      </c>
      <c r="Z698" s="19" t="e">
        <v>#VALUE!</v>
      </c>
      <c r="AA698" s="19" t="e">
        <f t="shared" si="209"/>
        <v>#VALUE!</v>
      </c>
      <c r="AB698" s="22" t="e">
        <f t="shared" si="210"/>
        <v>#N/A</v>
      </c>
      <c r="AC698" s="23" t="e">
        <v>#VALUE!</v>
      </c>
      <c r="AD698" s="23" t="e">
        <f t="shared" si="211"/>
        <v>#VALUE!</v>
      </c>
      <c r="AE698" s="24" t="e">
        <f t="shared" si="212"/>
        <v>#N/A</v>
      </c>
      <c r="AF698" s="24" t="e">
        <v>#N/A</v>
      </c>
      <c r="AG698" s="24" t="e">
        <f t="shared" si="213"/>
        <v>#N/A</v>
      </c>
      <c r="AH698" s="24" t="e">
        <f t="shared" si="214"/>
        <v>#N/A</v>
      </c>
      <c r="AI698" s="25" t="e">
        <f t="shared" si="215"/>
        <v>#VALUE!</v>
      </c>
      <c r="AJ698" s="25" t="e">
        <f t="shared" si="216"/>
        <v>#VALUE!</v>
      </c>
      <c r="AK698" s="25" t="e">
        <f t="shared" si="217"/>
        <v>#VALUE!</v>
      </c>
      <c r="AL698" s="12">
        <v>31.20744519578183</v>
      </c>
      <c r="AM698" s="12">
        <v>0</v>
      </c>
      <c r="AN698" s="26">
        <v>3.2766000000000002</v>
      </c>
      <c r="AO698" s="125">
        <f t="shared" si="218"/>
        <v>7.2884664965931809E-2</v>
      </c>
      <c r="AP698" s="126"/>
      <c r="AQ698" s="16">
        <v>0</v>
      </c>
      <c r="AT698" s="2">
        <v>0</v>
      </c>
      <c r="AU698" s="2">
        <v>0</v>
      </c>
      <c r="AW698" s="44" t="e">
        <f t="shared" si="219"/>
        <v>#VALUE!</v>
      </c>
    </row>
    <row r="699" spans="1:49" hidden="1" x14ac:dyDescent="0.2">
      <c r="A699" s="16">
        <f>ROW()</f>
        <v>699</v>
      </c>
      <c r="B699" s="16" t="s">
        <v>556</v>
      </c>
      <c r="C699" s="101">
        <v>328</v>
      </c>
      <c r="D699" s="17">
        <v>1.2222652688886209</v>
      </c>
      <c r="E699" s="123">
        <v>7.3927908616606863E-2</v>
      </c>
      <c r="F699" s="122">
        <f t="shared" si="200"/>
        <v>1.2961931775052278</v>
      </c>
      <c r="G699" s="122"/>
      <c r="H699" s="101" t="s">
        <v>4</v>
      </c>
      <c r="I699" s="101">
        <v>1</v>
      </c>
      <c r="J699" s="101" t="s">
        <v>555</v>
      </c>
      <c r="K699" s="18">
        <v>42929</v>
      </c>
      <c r="L699" s="101" t="s">
        <v>56</v>
      </c>
      <c r="M699" s="101" t="s">
        <v>171</v>
      </c>
      <c r="N699" s="101" t="s">
        <v>73</v>
      </c>
      <c r="O699" s="101" t="s">
        <v>66</v>
      </c>
      <c r="P699" s="19" t="str">
        <f t="shared" si="201"/>
        <v>CB1 Moka</v>
      </c>
      <c r="Q699" s="20">
        <f t="shared" si="202"/>
        <v>129.61931775052278</v>
      </c>
      <c r="R699" s="19">
        <v>122.6</v>
      </c>
      <c r="S699" s="19" t="e">
        <v>#N/A</v>
      </c>
      <c r="T699" s="19" t="e">
        <f t="shared" si="203"/>
        <v>#N/A</v>
      </c>
      <c r="U699" s="22" t="e">
        <f t="shared" si="204"/>
        <v>#N/A</v>
      </c>
      <c r="V699" s="22" t="str">
        <f t="shared" si="205"/>
        <v>NY</v>
      </c>
      <c r="W699" s="22" t="e">
        <f t="shared" si="206"/>
        <v>#VALUE!</v>
      </c>
      <c r="X699" s="19" t="str">
        <f t="shared" si="207"/>
        <v>CB1MokaGS.7960</v>
      </c>
      <c r="Y699" s="19" t="str">
        <f t="shared" si="208"/>
        <v>GS.7960</v>
      </c>
      <c r="Z699" s="19" t="e">
        <v>#VALUE!</v>
      </c>
      <c r="AA699" s="19" t="e">
        <f t="shared" si="209"/>
        <v>#VALUE!</v>
      </c>
      <c r="AB699" s="22" t="e">
        <f t="shared" si="210"/>
        <v>#N/A</v>
      </c>
      <c r="AC699" s="23" t="e">
        <v>#VALUE!</v>
      </c>
      <c r="AD699" s="23" t="e">
        <f t="shared" si="211"/>
        <v>#VALUE!</v>
      </c>
      <c r="AE699" s="24" t="e">
        <f t="shared" si="212"/>
        <v>#N/A</v>
      </c>
      <c r="AF699" s="24" t="e">
        <v>#N/A</v>
      </c>
      <c r="AG699" s="24" t="e">
        <f t="shared" si="213"/>
        <v>#N/A</v>
      </c>
      <c r="AH699" s="24" t="e">
        <f t="shared" si="214"/>
        <v>#N/A</v>
      </c>
      <c r="AI699" s="25" t="e">
        <f t="shared" si="215"/>
        <v>#VALUE!</v>
      </c>
      <c r="AJ699" s="25" t="e">
        <f t="shared" si="216"/>
        <v>#VALUE!</v>
      </c>
      <c r="AK699" s="25" t="e">
        <f t="shared" si="217"/>
        <v>#VALUE!</v>
      </c>
      <c r="AL699" s="12">
        <v>31.20744519578183</v>
      </c>
      <c r="AM699" s="12">
        <v>0</v>
      </c>
      <c r="AN699" s="26">
        <v>3.2766000000000002</v>
      </c>
      <c r="AO699" s="125">
        <f t="shared" si="218"/>
        <v>7.2884664965931809E-2</v>
      </c>
      <c r="AP699" s="126"/>
      <c r="AQ699" s="16">
        <v>0</v>
      </c>
      <c r="AT699" s="2">
        <v>0</v>
      </c>
      <c r="AU699" s="2">
        <v>0</v>
      </c>
      <c r="AW699" s="44" t="e">
        <f t="shared" si="219"/>
        <v>#VALUE!</v>
      </c>
    </row>
    <row r="700" spans="1:49" hidden="1" x14ac:dyDescent="0.2">
      <c r="A700" s="16">
        <f>ROW()</f>
        <v>700</v>
      </c>
      <c r="B700" s="16" t="s">
        <v>556</v>
      </c>
      <c r="C700" s="101">
        <v>77</v>
      </c>
      <c r="D700" s="17">
        <v>1.2222652688886209</v>
      </c>
      <c r="E700" s="123">
        <v>7.3927908616606863E-2</v>
      </c>
      <c r="F700" s="122">
        <f t="shared" si="200"/>
        <v>1.2961931775052278</v>
      </c>
      <c r="G700" s="122"/>
      <c r="H700" s="101" t="s">
        <v>4</v>
      </c>
      <c r="I700" s="101">
        <v>1</v>
      </c>
      <c r="J700" s="101" t="s">
        <v>555</v>
      </c>
      <c r="K700" s="18">
        <v>42929</v>
      </c>
      <c r="L700" s="101" t="s">
        <v>56</v>
      </c>
      <c r="M700" s="101" t="s">
        <v>171</v>
      </c>
      <c r="N700" s="101" t="s">
        <v>62</v>
      </c>
      <c r="O700" s="101" t="s">
        <v>78</v>
      </c>
      <c r="P700" s="19" t="str">
        <f t="shared" si="201"/>
        <v>CB6 CONSUMO</v>
      </c>
      <c r="Q700" s="20">
        <f t="shared" si="202"/>
        <v>129.61931775052278</v>
      </c>
      <c r="R700" s="19">
        <v>122.6</v>
      </c>
      <c r="S700" s="19" t="e">
        <v>#N/A</v>
      </c>
      <c r="T700" s="19" t="e">
        <f t="shared" si="203"/>
        <v>#N/A</v>
      </c>
      <c r="U700" s="22" t="e">
        <f t="shared" si="204"/>
        <v>#N/A</v>
      </c>
      <c r="V700" s="22" t="str">
        <f t="shared" si="205"/>
        <v>NY</v>
      </c>
      <c r="W700" s="22" t="e">
        <f t="shared" si="206"/>
        <v>#VALUE!</v>
      </c>
      <c r="X700" s="19" t="str">
        <f t="shared" si="207"/>
        <v>CB6CONSUMOGS.7960</v>
      </c>
      <c r="Y700" s="19" t="str">
        <f t="shared" si="208"/>
        <v>GS.7960</v>
      </c>
      <c r="Z700" s="19" t="e">
        <v>#VALUE!</v>
      </c>
      <c r="AA700" s="19" t="e">
        <f t="shared" si="209"/>
        <v>#VALUE!</v>
      </c>
      <c r="AB700" s="22" t="e">
        <f t="shared" si="210"/>
        <v>#N/A</v>
      </c>
      <c r="AC700" s="23" t="e">
        <v>#VALUE!</v>
      </c>
      <c r="AD700" s="23" t="e">
        <f t="shared" si="211"/>
        <v>#VALUE!</v>
      </c>
      <c r="AE700" s="24" t="e">
        <f t="shared" si="212"/>
        <v>#N/A</v>
      </c>
      <c r="AF700" s="24" t="e">
        <v>#N/A</v>
      </c>
      <c r="AG700" s="24" t="e">
        <f t="shared" si="213"/>
        <v>#N/A</v>
      </c>
      <c r="AH700" s="24" t="e">
        <f t="shared" si="214"/>
        <v>#N/A</v>
      </c>
      <c r="AI700" s="25" t="e">
        <f t="shared" si="215"/>
        <v>#VALUE!</v>
      </c>
      <c r="AJ700" s="25" t="e">
        <f t="shared" si="216"/>
        <v>#VALUE!</v>
      </c>
      <c r="AK700" s="25" t="e">
        <f t="shared" si="217"/>
        <v>#VALUE!</v>
      </c>
      <c r="AL700" s="12">
        <v>0</v>
      </c>
      <c r="AM700" s="12">
        <v>31.20744519578183</v>
      </c>
      <c r="AN700" s="26">
        <v>3.2766000000000002</v>
      </c>
      <c r="AO700" s="125">
        <f t="shared" si="218"/>
        <v>7.2884664965931809E-2</v>
      </c>
      <c r="AP700" s="126"/>
      <c r="AQ700" s="16">
        <v>0</v>
      </c>
      <c r="AT700" s="2">
        <v>0</v>
      </c>
      <c r="AU700" s="2">
        <v>0</v>
      </c>
      <c r="AW700" s="44" t="e">
        <f t="shared" si="219"/>
        <v>#VALUE!</v>
      </c>
    </row>
    <row r="701" spans="1:49" hidden="1" x14ac:dyDescent="0.2">
      <c r="A701" s="16">
        <f>ROW()</f>
        <v>701</v>
      </c>
      <c r="B701" s="16" t="s">
        <v>557</v>
      </c>
      <c r="C701" s="101">
        <v>137</v>
      </c>
      <c r="D701" s="17">
        <v>1.2664522356200065</v>
      </c>
      <c r="E701" s="123">
        <v>7.8884091365398146E-2</v>
      </c>
      <c r="F701" s="122">
        <f t="shared" si="200"/>
        <v>1.3453363269854046</v>
      </c>
      <c r="G701" s="122"/>
      <c r="H701" s="101" t="s">
        <v>4</v>
      </c>
      <c r="I701" s="101">
        <v>1</v>
      </c>
      <c r="J701" s="101" t="s">
        <v>555</v>
      </c>
      <c r="K701" s="18">
        <v>42929</v>
      </c>
      <c r="L701" s="101" t="s">
        <v>56</v>
      </c>
      <c r="M701" s="101" t="s">
        <v>171</v>
      </c>
      <c r="N701" s="101" t="s">
        <v>73</v>
      </c>
      <c r="O701" s="101" t="s">
        <v>65</v>
      </c>
      <c r="P701" s="19" t="str">
        <f t="shared" si="201"/>
        <v>CB1 13/14</v>
      </c>
      <c r="Q701" s="20">
        <f t="shared" si="202"/>
        <v>134.53363269854046</v>
      </c>
      <c r="R701" s="19">
        <v>122.6</v>
      </c>
      <c r="S701" s="19" t="e">
        <v>#N/A</v>
      </c>
      <c r="T701" s="19" t="e">
        <f t="shared" si="203"/>
        <v>#N/A</v>
      </c>
      <c r="U701" s="22" t="e">
        <f t="shared" si="204"/>
        <v>#N/A</v>
      </c>
      <c r="V701" s="22" t="str">
        <f t="shared" si="205"/>
        <v>NY</v>
      </c>
      <c r="W701" s="22" t="e">
        <f t="shared" si="206"/>
        <v>#VALUE!</v>
      </c>
      <c r="X701" s="19" t="str">
        <f t="shared" si="207"/>
        <v>CB113/14GS.7990</v>
      </c>
      <c r="Y701" s="19" t="str">
        <f t="shared" si="208"/>
        <v>GS.7990</v>
      </c>
      <c r="Z701" s="19" t="e">
        <v>#VALUE!</v>
      </c>
      <c r="AA701" s="19" t="e">
        <f t="shared" si="209"/>
        <v>#VALUE!</v>
      </c>
      <c r="AB701" s="22" t="e">
        <f t="shared" si="210"/>
        <v>#N/A</v>
      </c>
      <c r="AC701" s="23" t="e">
        <v>#VALUE!</v>
      </c>
      <c r="AD701" s="23" t="e">
        <f t="shared" si="211"/>
        <v>#VALUE!</v>
      </c>
      <c r="AE701" s="24" t="e">
        <f t="shared" si="212"/>
        <v>#N/A</v>
      </c>
      <c r="AF701" s="24" t="e">
        <v>#N/A</v>
      </c>
      <c r="AG701" s="24" t="e">
        <f t="shared" si="213"/>
        <v>#N/A</v>
      </c>
      <c r="AH701" s="24" t="e">
        <f t="shared" si="214"/>
        <v>#N/A</v>
      </c>
      <c r="AI701" s="25" t="e">
        <f t="shared" si="215"/>
        <v>#VALUE!</v>
      </c>
      <c r="AJ701" s="25" t="e">
        <f t="shared" si="216"/>
        <v>#VALUE!</v>
      </c>
      <c r="AK701" s="25" t="e">
        <f t="shared" si="217"/>
        <v>#VALUE!</v>
      </c>
      <c r="AL701" s="12">
        <v>33.29961585781566</v>
      </c>
      <c r="AM701" s="12">
        <v>0</v>
      </c>
      <c r="AN701" s="26">
        <v>3.2766000000000002</v>
      </c>
      <c r="AO701" s="125">
        <f t="shared" si="218"/>
        <v>7.7770907873585746E-2</v>
      </c>
      <c r="AP701" s="126"/>
      <c r="AQ701" s="16">
        <v>-1</v>
      </c>
      <c r="AT701" s="2">
        <v>0</v>
      </c>
      <c r="AU701" s="2">
        <v>0</v>
      </c>
      <c r="AW701" s="44" t="e">
        <f t="shared" si="219"/>
        <v>#VALUE!</v>
      </c>
    </row>
    <row r="702" spans="1:49" hidden="1" x14ac:dyDescent="0.2">
      <c r="A702" s="16">
        <f>ROW()</f>
        <v>702</v>
      </c>
      <c r="B702" s="16" t="s">
        <v>557</v>
      </c>
      <c r="C702" s="101">
        <v>1041</v>
      </c>
      <c r="D702" s="17">
        <v>1.2664522356200065</v>
      </c>
      <c r="E702" s="123">
        <v>7.8884091365398146E-2</v>
      </c>
      <c r="F702" s="122">
        <f t="shared" si="200"/>
        <v>1.3453363269854046</v>
      </c>
      <c r="G702" s="122"/>
      <c r="H702" s="101" t="s">
        <v>4</v>
      </c>
      <c r="I702" s="101">
        <v>1</v>
      </c>
      <c r="J702" s="101" t="s">
        <v>555</v>
      </c>
      <c r="K702" s="18">
        <v>42929</v>
      </c>
      <c r="L702" s="101" t="s">
        <v>56</v>
      </c>
      <c r="M702" s="101" t="s">
        <v>171</v>
      </c>
      <c r="N702" s="101" t="s">
        <v>73</v>
      </c>
      <c r="O702" s="101" t="s">
        <v>64</v>
      </c>
      <c r="P702" s="19" t="str">
        <f t="shared" si="201"/>
        <v>CB1 15/16</v>
      </c>
      <c r="Q702" s="20">
        <f t="shared" si="202"/>
        <v>134.53363269854046</v>
      </c>
      <c r="R702" s="19">
        <v>122.6</v>
      </c>
      <c r="S702" s="19" t="e">
        <v>#N/A</v>
      </c>
      <c r="T702" s="19" t="e">
        <f t="shared" si="203"/>
        <v>#N/A</v>
      </c>
      <c r="U702" s="22" t="e">
        <f t="shared" si="204"/>
        <v>#N/A</v>
      </c>
      <c r="V702" s="22" t="str">
        <f t="shared" si="205"/>
        <v>NY</v>
      </c>
      <c r="W702" s="22" t="e">
        <f t="shared" si="206"/>
        <v>#VALUE!</v>
      </c>
      <c r="X702" s="19" t="str">
        <f t="shared" si="207"/>
        <v>CB115/16GS.7990</v>
      </c>
      <c r="Y702" s="19" t="str">
        <f t="shared" si="208"/>
        <v>GS.7990</v>
      </c>
      <c r="Z702" s="19" t="e">
        <v>#VALUE!</v>
      </c>
      <c r="AA702" s="19" t="e">
        <f t="shared" si="209"/>
        <v>#VALUE!</v>
      </c>
      <c r="AB702" s="22" t="e">
        <f t="shared" si="210"/>
        <v>#N/A</v>
      </c>
      <c r="AC702" s="23" t="e">
        <v>#VALUE!</v>
      </c>
      <c r="AD702" s="23" t="e">
        <f t="shared" si="211"/>
        <v>#VALUE!</v>
      </c>
      <c r="AE702" s="24" t="e">
        <f t="shared" si="212"/>
        <v>#N/A</v>
      </c>
      <c r="AF702" s="24" t="e">
        <v>#N/A</v>
      </c>
      <c r="AG702" s="24" t="e">
        <f t="shared" si="213"/>
        <v>#N/A</v>
      </c>
      <c r="AH702" s="24" t="e">
        <f t="shared" si="214"/>
        <v>#N/A</v>
      </c>
      <c r="AI702" s="25" t="e">
        <f t="shared" si="215"/>
        <v>#VALUE!</v>
      </c>
      <c r="AJ702" s="25" t="e">
        <f t="shared" si="216"/>
        <v>#VALUE!</v>
      </c>
      <c r="AK702" s="25" t="e">
        <f t="shared" si="217"/>
        <v>#VALUE!</v>
      </c>
      <c r="AL702" s="12">
        <v>33.29961585781566</v>
      </c>
      <c r="AM702" s="12">
        <v>0</v>
      </c>
      <c r="AN702" s="26">
        <v>3.2766000000000002</v>
      </c>
      <c r="AO702" s="125">
        <f t="shared" si="218"/>
        <v>7.7770907873585746E-2</v>
      </c>
      <c r="AP702" s="126"/>
      <c r="AQ702" s="16">
        <v>0</v>
      </c>
      <c r="AT702" s="2">
        <v>0</v>
      </c>
      <c r="AU702" s="2">
        <v>0</v>
      </c>
      <c r="AW702" s="44" t="e">
        <f t="shared" si="219"/>
        <v>#VALUE!</v>
      </c>
    </row>
    <row r="703" spans="1:49" hidden="1" x14ac:dyDescent="0.2">
      <c r="A703" s="16">
        <f>ROW()</f>
        <v>703</v>
      </c>
      <c r="B703" s="16" t="s">
        <v>557</v>
      </c>
      <c r="C703" s="101">
        <v>872</v>
      </c>
      <c r="D703" s="17">
        <v>1.2664522356200065</v>
      </c>
      <c r="E703" s="123">
        <v>7.8884091365398146E-2</v>
      </c>
      <c r="F703" s="122">
        <f t="shared" si="200"/>
        <v>1.3453363269854046</v>
      </c>
      <c r="G703" s="122"/>
      <c r="H703" s="101" t="s">
        <v>4</v>
      </c>
      <c r="I703" s="101">
        <v>1</v>
      </c>
      <c r="J703" s="101" t="s">
        <v>555</v>
      </c>
      <c r="K703" s="18">
        <v>42929</v>
      </c>
      <c r="L703" s="101" t="s">
        <v>56</v>
      </c>
      <c r="M703" s="101" t="s">
        <v>171</v>
      </c>
      <c r="N703" s="101" t="s">
        <v>73</v>
      </c>
      <c r="O703" s="101" t="s">
        <v>58</v>
      </c>
      <c r="P703" s="19" t="str">
        <f t="shared" si="201"/>
        <v>CB1 17/18</v>
      </c>
      <c r="Q703" s="20">
        <f t="shared" si="202"/>
        <v>134.53363269854046</v>
      </c>
      <c r="R703" s="19">
        <v>122.6</v>
      </c>
      <c r="S703" s="19" t="e">
        <v>#N/A</v>
      </c>
      <c r="T703" s="19" t="e">
        <f t="shared" si="203"/>
        <v>#N/A</v>
      </c>
      <c r="U703" s="22" t="e">
        <f t="shared" si="204"/>
        <v>#N/A</v>
      </c>
      <c r="V703" s="22" t="str">
        <f t="shared" si="205"/>
        <v>NY</v>
      </c>
      <c r="W703" s="22" t="e">
        <f t="shared" si="206"/>
        <v>#VALUE!</v>
      </c>
      <c r="X703" s="19" t="str">
        <f t="shared" si="207"/>
        <v>CB117/18GS.7990</v>
      </c>
      <c r="Y703" s="19" t="str">
        <f t="shared" si="208"/>
        <v>GS.7990</v>
      </c>
      <c r="Z703" s="19" t="e">
        <v>#VALUE!</v>
      </c>
      <c r="AA703" s="19" t="e">
        <f t="shared" si="209"/>
        <v>#VALUE!</v>
      </c>
      <c r="AB703" s="22" t="e">
        <f t="shared" si="210"/>
        <v>#N/A</v>
      </c>
      <c r="AC703" s="23" t="e">
        <v>#VALUE!</v>
      </c>
      <c r="AD703" s="23" t="e">
        <f t="shared" si="211"/>
        <v>#VALUE!</v>
      </c>
      <c r="AE703" s="24" t="e">
        <f t="shared" si="212"/>
        <v>#N/A</v>
      </c>
      <c r="AF703" s="24" t="e">
        <v>#N/A</v>
      </c>
      <c r="AG703" s="24" t="e">
        <f t="shared" si="213"/>
        <v>#N/A</v>
      </c>
      <c r="AH703" s="24" t="e">
        <f t="shared" si="214"/>
        <v>#N/A</v>
      </c>
      <c r="AI703" s="25" t="e">
        <f t="shared" si="215"/>
        <v>#VALUE!</v>
      </c>
      <c r="AJ703" s="25" t="e">
        <f t="shared" si="216"/>
        <v>#VALUE!</v>
      </c>
      <c r="AK703" s="25" t="e">
        <f t="shared" si="217"/>
        <v>#VALUE!</v>
      </c>
      <c r="AL703" s="12">
        <v>33.29961585781566</v>
      </c>
      <c r="AM703" s="12">
        <v>0</v>
      </c>
      <c r="AN703" s="26">
        <v>3.2766000000000002</v>
      </c>
      <c r="AO703" s="125">
        <f t="shared" si="218"/>
        <v>7.7770907873585746E-2</v>
      </c>
      <c r="AP703" s="126"/>
      <c r="AQ703" s="16">
        <v>0</v>
      </c>
      <c r="AT703" s="2">
        <v>0</v>
      </c>
      <c r="AU703" s="2">
        <v>0</v>
      </c>
      <c r="AW703" s="44" t="e">
        <f t="shared" si="219"/>
        <v>#VALUE!</v>
      </c>
    </row>
    <row r="704" spans="1:49" hidden="1" x14ac:dyDescent="0.2">
      <c r="A704" s="16">
        <f>ROW()</f>
        <v>704</v>
      </c>
      <c r="B704" s="16" t="s">
        <v>557</v>
      </c>
      <c r="C704" s="101">
        <v>415</v>
      </c>
      <c r="D704" s="17">
        <v>1.2664522356200065</v>
      </c>
      <c r="E704" s="123">
        <v>7.8884091365398146E-2</v>
      </c>
      <c r="F704" s="122">
        <f t="shared" si="200"/>
        <v>1.3453363269854046</v>
      </c>
      <c r="G704" s="122"/>
      <c r="H704" s="101" t="s">
        <v>4</v>
      </c>
      <c r="I704" s="101">
        <v>1</v>
      </c>
      <c r="J704" s="101" t="s">
        <v>555</v>
      </c>
      <c r="K704" s="18">
        <v>42929</v>
      </c>
      <c r="L704" s="101" t="s">
        <v>56</v>
      </c>
      <c r="M704" s="101" t="s">
        <v>171</v>
      </c>
      <c r="N704" s="101" t="s">
        <v>73</v>
      </c>
      <c r="O704" s="101" t="s">
        <v>66</v>
      </c>
      <c r="P704" s="19" t="str">
        <f t="shared" si="201"/>
        <v>CB1 Moka</v>
      </c>
      <c r="Q704" s="20">
        <f t="shared" si="202"/>
        <v>134.53363269854046</v>
      </c>
      <c r="R704" s="19">
        <v>122.6</v>
      </c>
      <c r="S704" s="19" t="e">
        <v>#N/A</v>
      </c>
      <c r="T704" s="19" t="e">
        <f t="shared" si="203"/>
        <v>#N/A</v>
      </c>
      <c r="U704" s="22" t="e">
        <f t="shared" si="204"/>
        <v>#N/A</v>
      </c>
      <c r="V704" s="22" t="str">
        <f t="shared" si="205"/>
        <v>NY</v>
      </c>
      <c r="W704" s="22" t="e">
        <f t="shared" si="206"/>
        <v>#VALUE!</v>
      </c>
      <c r="X704" s="19" t="str">
        <f t="shared" si="207"/>
        <v>CB1MokaGS.7990</v>
      </c>
      <c r="Y704" s="19" t="str">
        <f t="shared" si="208"/>
        <v>GS.7990</v>
      </c>
      <c r="Z704" s="19" t="e">
        <v>#VALUE!</v>
      </c>
      <c r="AA704" s="19" t="e">
        <f t="shared" si="209"/>
        <v>#VALUE!</v>
      </c>
      <c r="AB704" s="22" t="e">
        <f t="shared" si="210"/>
        <v>#N/A</v>
      </c>
      <c r="AC704" s="23" t="e">
        <v>#VALUE!</v>
      </c>
      <c r="AD704" s="23" t="e">
        <f t="shared" si="211"/>
        <v>#VALUE!</v>
      </c>
      <c r="AE704" s="24" t="e">
        <f t="shared" si="212"/>
        <v>#N/A</v>
      </c>
      <c r="AF704" s="24" t="e">
        <v>#N/A</v>
      </c>
      <c r="AG704" s="24" t="e">
        <f t="shared" si="213"/>
        <v>#N/A</v>
      </c>
      <c r="AH704" s="24" t="e">
        <f t="shared" si="214"/>
        <v>#N/A</v>
      </c>
      <c r="AI704" s="25" t="e">
        <f t="shared" si="215"/>
        <v>#VALUE!</v>
      </c>
      <c r="AJ704" s="25" t="e">
        <f t="shared" si="216"/>
        <v>#VALUE!</v>
      </c>
      <c r="AK704" s="25" t="e">
        <f t="shared" si="217"/>
        <v>#VALUE!</v>
      </c>
      <c r="AL704" s="12">
        <v>33.29961585781566</v>
      </c>
      <c r="AM704" s="12">
        <v>0</v>
      </c>
      <c r="AN704" s="26">
        <v>3.2766000000000002</v>
      </c>
      <c r="AO704" s="125">
        <f t="shared" si="218"/>
        <v>7.7770907873585746E-2</v>
      </c>
      <c r="AP704" s="126"/>
      <c r="AQ704" s="16">
        <v>-1</v>
      </c>
      <c r="AT704" s="2">
        <v>0</v>
      </c>
      <c r="AU704" s="2">
        <v>0</v>
      </c>
      <c r="AW704" s="44" t="e">
        <f t="shared" si="219"/>
        <v>#VALUE!</v>
      </c>
    </row>
    <row r="705" spans="1:49" hidden="1" x14ac:dyDescent="0.2">
      <c r="A705" s="16">
        <f>ROW()</f>
        <v>705</v>
      </c>
      <c r="B705" s="16" t="s">
        <v>557</v>
      </c>
      <c r="C705" s="101">
        <v>280</v>
      </c>
      <c r="D705" s="17">
        <v>1.2664522356200065</v>
      </c>
      <c r="E705" s="123">
        <v>7.8884091365398146E-2</v>
      </c>
      <c r="F705" s="122">
        <f t="shared" si="200"/>
        <v>1.3453363269854046</v>
      </c>
      <c r="G705" s="122"/>
      <c r="H705" s="101" t="s">
        <v>4</v>
      </c>
      <c r="I705" s="101">
        <v>1</v>
      </c>
      <c r="J705" s="101" t="s">
        <v>555</v>
      </c>
      <c r="K705" s="18">
        <v>42929</v>
      </c>
      <c r="L705" s="101" t="s">
        <v>56</v>
      </c>
      <c r="M705" s="101" t="s">
        <v>171</v>
      </c>
      <c r="N705" s="101" t="s">
        <v>62</v>
      </c>
      <c r="O705" s="101" t="s">
        <v>78</v>
      </c>
      <c r="P705" s="19" t="str">
        <f t="shared" si="201"/>
        <v>CB6 CONSUMO</v>
      </c>
      <c r="Q705" s="20">
        <f t="shared" si="202"/>
        <v>134.53363269854046</v>
      </c>
      <c r="R705" s="19">
        <v>122.6</v>
      </c>
      <c r="S705" s="19" t="e">
        <v>#N/A</v>
      </c>
      <c r="T705" s="19" t="e">
        <f t="shared" si="203"/>
        <v>#N/A</v>
      </c>
      <c r="U705" s="22" t="e">
        <f t="shared" si="204"/>
        <v>#N/A</v>
      </c>
      <c r="V705" s="22" t="str">
        <f t="shared" si="205"/>
        <v>NY</v>
      </c>
      <c r="W705" s="22" t="e">
        <f t="shared" si="206"/>
        <v>#VALUE!</v>
      </c>
      <c r="X705" s="19" t="str">
        <f t="shared" si="207"/>
        <v>CB6CONSUMOGS.7990</v>
      </c>
      <c r="Y705" s="19" t="str">
        <f t="shared" si="208"/>
        <v>GS.7990</v>
      </c>
      <c r="Z705" s="19" t="e">
        <v>#VALUE!</v>
      </c>
      <c r="AA705" s="19" t="e">
        <f t="shared" si="209"/>
        <v>#VALUE!</v>
      </c>
      <c r="AB705" s="22" t="e">
        <f t="shared" si="210"/>
        <v>#N/A</v>
      </c>
      <c r="AC705" s="23" t="e">
        <v>#VALUE!</v>
      </c>
      <c r="AD705" s="23" t="e">
        <f t="shared" si="211"/>
        <v>#VALUE!</v>
      </c>
      <c r="AE705" s="24" t="e">
        <f t="shared" si="212"/>
        <v>#N/A</v>
      </c>
      <c r="AF705" s="24" t="e">
        <v>#N/A</v>
      </c>
      <c r="AG705" s="24" t="e">
        <f t="shared" si="213"/>
        <v>#N/A</v>
      </c>
      <c r="AH705" s="24" t="e">
        <f t="shared" si="214"/>
        <v>#N/A</v>
      </c>
      <c r="AI705" s="25" t="e">
        <f t="shared" si="215"/>
        <v>#VALUE!</v>
      </c>
      <c r="AJ705" s="25" t="e">
        <f t="shared" si="216"/>
        <v>#VALUE!</v>
      </c>
      <c r="AK705" s="25" t="e">
        <f t="shared" si="217"/>
        <v>#VALUE!</v>
      </c>
      <c r="AL705" s="12">
        <v>0</v>
      </c>
      <c r="AM705" s="12">
        <v>33.29961585781566</v>
      </c>
      <c r="AN705" s="26">
        <v>3.2766000000000002</v>
      </c>
      <c r="AO705" s="125">
        <f t="shared" si="218"/>
        <v>7.7770907873585746E-2</v>
      </c>
      <c r="AP705" s="126"/>
      <c r="AQ705" s="16">
        <v>0</v>
      </c>
      <c r="AT705" s="2">
        <v>0</v>
      </c>
      <c r="AU705" s="2">
        <v>0</v>
      </c>
      <c r="AW705" s="44" t="e">
        <f t="shared" si="219"/>
        <v>#VALUE!</v>
      </c>
    </row>
    <row r="706" spans="1:49" hidden="1" x14ac:dyDescent="0.2">
      <c r="A706" s="16">
        <f>ROW()</f>
        <v>706</v>
      </c>
      <c r="B706" s="16" t="s">
        <v>558</v>
      </c>
      <c r="C706" s="101">
        <v>96</v>
      </c>
      <c r="D706" s="17">
        <v>1.0111301139675932</v>
      </c>
      <c r="E706" s="123">
        <v>6.6081554345748542E-2</v>
      </c>
      <c r="F706" s="122">
        <f t="shared" si="200"/>
        <v>1.0772116683133417</v>
      </c>
      <c r="G706" s="122"/>
      <c r="H706" s="101" t="s">
        <v>4</v>
      </c>
      <c r="I706" s="101">
        <v>1</v>
      </c>
      <c r="J706" s="101" t="s">
        <v>555</v>
      </c>
      <c r="K706" s="18">
        <v>42929</v>
      </c>
      <c r="L706" s="101" t="s">
        <v>56</v>
      </c>
      <c r="M706" s="101" t="s">
        <v>171</v>
      </c>
      <c r="N706" s="101" t="s">
        <v>73</v>
      </c>
      <c r="O706" s="101" t="s">
        <v>65</v>
      </c>
      <c r="P706" s="19" t="str">
        <f t="shared" si="201"/>
        <v>CB1 13/14</v>
      </c>
      <c r="Q706" s="20">
        <f t="shared" si="202"/>
        <v>107.72116683133417</v>
      </c>
      <c r="R706" s="19">
        <v>122.6</v>
      </c>
      <c r="S706" s="19" t="e">
        <v>#N/A</v>
      </c>
      <c r="T706" s="19" t="e">
        <f t="shared" si="203"/>
        <v>#N/A</v>
      </c>
      <c r="U706" s="22" t="e">
        <f t="shared" si="204"/>
        <v>#N/A</v>
      </c>
      <c r="V706" s="22" t="str">
        <f t="shared" si="205"/>
        <v>NY</v>
      </c>
      <c r="W706" s="22" t="e">
        <f t="shared" si="206"/>
        <v>#VALUE!</v>
      </c>
      <c r="X706" s="19" t="str">
        <f t="shared" si="207"/>
        <v>CB113/14GS.8069</v>
      </c>
      <c r="Y706" s="19" t="str">
        <f t="shared" si="208"/>
        <v>GS.8069</v>
      </c>
      <c r="Z706" s="19" t="e">
        <v>#VALUE!</v>
      </c>
      <c r="AA706" s="19" t="e">
        <f t="shared" si="209"/>
        <v>#VALUE!</v>
      </c>
      <c r="AB706" s="22" t="e">
        <f t="shared" si="210"/>
        <v>#N/A</v>
      </c>
      <c r="AC706" s="23" t="e">
        <v>#VALUE!</v>
      </c>
      <c r="AD706" s="23" t="e">
        <f t="shared" si="211"/>
        <v>#VALUE!</v>
      </c>
      <c r="AE706" s="24" t="e">
        <f t="shared" si="212"/>
        <v>#N/A</v>
      </c>
      <c r="AF706" s="24" t="e">
        <v>#N/A</v>
      </c>
      <c r="AG706" s="24" t="e">
        <f t="shared" si="213"/>
        <v>#N/A</v>
      </c>
      <c r="AH706" s="24" t="e">
        <f t="shared" si="214"/>
        <v>#N/A</v>
      </c>
      <c r="AI706" s="25" t="e">
        <f t="shared" si="215"/>
        <v>#VALUE!</v>
      </c>
      <c r="AJ706" s="25" t="e">
        <f t="shared" si="216"/>
        <v>#VALUE!</v>
      </c>
      <c r="AK706" s="25" t="e">
        <f t="shared" si="217"/>
        <v>#VALUE!</v>
      </c>
      <c r="AL706" s="12">
        <v>27.895236376723005</v>
      </c>
      <c r="AM706" s="12">
        <v>0</v>
      </c>
      <c r="AN706" s="26">
        <v>3.2766000000000002</v>
      </c>
      <c r="AO706" s="125">
        <f t="shared" si="218"/>
        <v>6.5149035581347089E-2</v>
      </c>
      <c r="AP706" s="126"/>
      <c r="AQ706" s="16">
        <v>0</v>
      </c>
      <c r="AT706" s="2">
        <v>0</v>
      </c>
      <c r="AU706" s="2">
        <v>0</v>
      </c>
      <c r="AW706" s="44" t="e">
        <f t="shared" si="219"/>
        <v>#VALUE!</v>
      </c>
    </row>
    <row r="707" spans="1:49" hidden="1" x14ac:dyDescent="0.2">
      <c r="A707" s="16">
        <f>ROW()</f>
        <v>707</v>
      </c>
      <c r="B707" s="16" t="s">
        <v>558</v>
      </c>
      <c r="C707" s="101">
        <v>769</v>
      </c>
      <c r="D707" s="17">
        <v>1.0111301139675932</v>
      </c>
      <c r="E707" s="123">
        <v>6.6081554345748542E-2</v>
      </c>
      <c r="F707" s="122">
        <f t="shared" ref="F707:F770" si="220">E707+D707</f>
        <v>1.0772116683133417</v>
      </c>
      <c r="G707" s="122"/>
      <c r="H707" s="101" t="s">
        <v>4</v>
      </c>
      <c r="I707" s="101">
        <v>1</v>
      </c>
      <c r="J707" s="101" t="s">
        <v>555</v>
      </c>
      <c r="K707" s="18">
        <v>42929</v>
      </c>
      <c r="L707" s="101" t="s">
        <v>56</v>
      </c>
      <c r="M707" s="101" t="s">
        <v>171</v>
      </c>
      <c r="N707" s="101" t="s">
        <v>73</v>
      </c>
      <c r="O707" s="101" t="s">
        <v>64</v>
      </c>
      <c r="P707" s="19" t="str">
        <f t="shared" ref="P707:P770" si="221">N707&amp;" "&amp;O707</f>
        <v>CB1 15/16</v>
      </c>
      <c r="Q707" s="20">
        <f t="shared" ref="Q707:Q770" si="222">F707*100</f>
        <v>107.72116683133417</v>
      </c>
      <c r="R707" s="19">
        <v>122.6</v>
      </c>
      <c r="S707" s="19" t="e">
        <v>#N/A</v>
      </c>
      <c r="T707" s="19" t="e">
        <f t="shared" ref="T707:T770" si="223">R707+S707</f>
        <v>#N/A</v>
      </c>
      <c r="U707" s="22" t="e">
        <f t="shared" ref="U707:U770" si="224">(T707-Q707)*1.3228*AD707</f>
        <v>#N/A</v>
      </c>
      <c r="V707" s="22" t="str">
        <f t="shared" ref="V707:V770" si="225">IF(LEFT(N707,3)="CB7","LDN","NY")</f>
        <v>NY</v>
      </c>
      <c r="W707" s="22" t="e">
        <f t="shared" ref="W707:W770" si="226">V707-U707</f>
        <v>#VALUE!</v>
      </c>
      <c r="X707" s="19" t="str">
        <f t="shared" ref="X707:X770" si="227">TRIM(N707)&amp;TRIM(O707)&amp;TRIM(Y707)</f>
        <v>CB115/16GS.8069</v>
      </c>
      <c r="Y707" s="19" t="str">
        <f t="shared" ref="Y707:Y770" si="228">IF(LEFT(B707,2)&lt;&gt;"GS","GS."&amp;LEFT(B707,4),B707)</f>
        <v>GS.8069</v>
      </c>
      <c r="Z707" s="19" t="e">
        <v>#VALUE!</v>
      </c>
      <c r="AA707" s="19" t="e">
        <f t="shared" ref="AA707:AA770" si="229">IF(C707=0,Z707,C707-Z707)</f>
        <v>#VALUE!</v>
      </c>
      <c r="AB707" s="22" t="e">
        <f t="shared" ref="AB707:AB770" si="230">(T707-Q707)*1.3228*AA707</f>
        <v>#N/A</v>
      </c>
      <c r="AC707" s="23" t="e">
        <v>#VALUE!</v>
      </c>
      <c r="AD707" s="23" t="e">
        <f t="shared" ref="AD707:AD770" si="231">AA707-AC707+AQ707</f>
        <v>#VALUE!</v>
      </c>
      <c r="AE707" s="24" t="e">
        <f t="shared" ref="AE707:AE770" si="232">(T707-Q707)*1.3228*AD707</f>
        <v>#N/A</v>
      </c>
      <c r="AF707" s="24" t="e">
        <v>#N/A</v>
      </c>
      <c r="AG707" s="24" t="e">
        <f t="shared" ref="AG707:AG770" si="233">(AF707-Q707)*1.3228*AD707</f>
        <v>#N/A</v>
      </c>
      <c r="AH707" s="24" t="e">
        <f t="shared" ref="AH707:AH770" si="234">AE707-AG707</f>
        <v>#N/A</v>
      </c>
      <c r="AI707" s="25" t="e">
        <f t="shared" ref="AI707:AI770" si="235">AD707*T707*1.3228</f>
        <v>#VALUE!</v>
      </c>
      <c r="AJ707" s="25" t="e">
        <f t="shared" ref="AJ707:AJ770" si="236">E707*132.28*AD707</f>
        <v>#VALUE!</v>
      </c>
      <c r="AK707" s="25" t="e">
        <f t="shared" ref="AK707:AK770" si="237">AI707-AE707</f>
        <v>#VALUE!</v>
      </c>
      <c r="AL707" s="12">
        <v>27.895236376723005</v>
      </c>
      <c r="AM707" s="12">
        <v>0</v>
      </c>
      <c r="AN707" s="26">
        <v>3.2766000000000002</v>
      </c>
      <c r="AO707" s="125">
        <f t="shared" si="218"/>
        <v>6.5149035581347089E-2</v>
      </c>
      <c r="AP707" s="126"/>
      <c r="AQ707" s="16">
        <v>0</v>
      </c>
      <c r="AT707" s="2">
        <v>0</v>
      </c>
      <c r="AU707" s="2">
        <v>0</v>
      </c>
      <c r="AW707" s="44" t="e">
        <f t="shared" si="219"/>
        <v>#VALUE!</v>
      </c>
    </row>
    <row r="708" spans="1:49" hidden="1" x14ac:dyDescent="0.2">
      <c r="A708" s="16">
        <f>ROW()</f>
        <v>708</v>
      </c>
      <c r="B708" s="16" t="s">
        <v>558</v>
      </c>
      <c r="C708" s="101">
        <v>687</v>
      </c>
      <c r="D708" s="17">
        <v>1.0111301139675932</v>
      </c>
      <c r="E708" s="123">
        <v>6.6081554345748542E-2</v>
      </c>
      <c r="F708" s="122">
        <f t="shared" si="220"/>
        <v>1.0772116683133417</v>
      </c>
      <c r="G708" s="122"/>
      <c r="H708" s="101" t="s">
        <v>4</v>
      </c>
      <c r="I708" s="101">
        <v>1</v>
      </c>
      <c r="J708" s="101" t="s">
        <v>555</v>
      </c>
      <c r="K708" s="18">
        <v>42929</v>
      </c>
      <c r="L708" s="101" t="s">
        <v>56</v>
      </c>
      <c r="M708" s="101" t="s">
        <v>171</v>
      </c>
      <c r="N708" s="101" t="s">
        <v>73</v>
      </c>
      <c r="O708" s="101" t="s">
        <v>58</v>
      </c>
      <c r="P708" s="19" t="str">
        <f t="shared" si="221"/>
        <v>CB1 17/18</v>
      </c>
      <c r="Q708" s="20">
        <f t="shared" si="222"/>
        <v>107.72116683133417</v>
      </c>
      <c r="R708" s="19">
        <v>122.6</v>
      </c>
      <c r="S708" s="19" t="e">
        <v>#N/A</v>
      </c>
      <c r="T708" s="19" t="e">
        <f t="shared" si="223"/>
        <v>#N/A</v>
      </c>
      <c r="U708" s="22" t="e">
        <f t="shared" si="224"/>
        <v>#N/A</v>
      </c>
      <c r="V708" s="22" t="str">
        <f t="shared" si="225"/>
        <v>NY</v>
      </c>
      <c r="W708" s="22" t="e">
        <f t="shared" si="226"/>
        <v>#VALUE!</v>
      </c>
      <c r="X708" s="19" t="str">
        <f t="shared" si="227"/>
        <v>CB117/18GS.8069</v>
      </c>
      <c r="Y708" s="19" t="str">
        <f t="shared" si="228"/>
        <v>GS.8069</v>
      </c>
      <c r="Z708" s="19" t="e">
        <v>#VALUE!</v>
      </c>
      <c r="AA708" s="19" t="e">
        <f t="shared" si="229"/>
        <v>#VALUE!</v>
      </c>
      <c r="AB708" s="22" t="e">
        <f t="shared" si="230"/>
        <v>#N/A</v>
      </c>
      <c r="AC708" s="23" t="e">
        <v>#VALUE!</v>
      </c>
      <c r="AD708" s="23" t="e">
        <f t="shared" si="231"/>
        <v>#VALUE!</v>
      </c>
      <c r="AE708" s="24" t="e">
        <f t="shared" si="232"/>
        <v>#N/A</v>
      </c>
      <c r="AF708" s="24" t="e">
        <v>#N/A</v>
      </c>
      <c r="AG708" s="24" t="e">
        <f t="shared" si="233"/>
        <v>#N/A</v>
      </c>
      <c r="AH708" s="24" t="e">
        <f t="shared" si="234"/>
        <v>#N/A</v>
      </c>
      <c r="AI708" s="25" t="e">
        <f t="shared" si="235"/>
        <v>#VALUE!</v>
      </c>
      <c r="AJ708" s="25" t="e">
        <f t="shared" si="236"/>
        <v>#VALUE!</v>
      </c>
      <c r="AK708" s="25" t="e">
        <f t="shared" si="237"/>
        <v>#VALUE!</v>
      </c>
      <c r="AL708" s="12">
        <v>27.895236376723005</v>
      </c>
      <c r="AM708" s="12">
        <v>0</v>
      </c>
      <c r="AN708" s="26">
        <v>3.2766000000000002</v>
      </c>
      <c r="AO708" s="125">
        <f t="shared" ref="AO708:AO771" si="238">E708*132.28*AN708/$AO$2/132.28</f>
        <v>6.5149035581347089E-2</v>
      </c>
      <c r="AP708" s="126"/>
      <c r="AQ708" s="16">
        <v>0</v>
      </c>
      <c r="AT708" s="2">
        <v>0</v>
      </c>
      <c r="AU708" s="2">
        <v>0</v>
      </c>
      <c r="AW708" s="44" t="e">
        <f t="shared" ref="AW708:AW771" si="239">E708*132.28*AD708</f>
        <v>#VALUE!</v>
      </c>
    </row>
    <row r="709" spans="1:49" hidden="1" x14ac:dyDescent="0.2">
      <c r="A709" s="16">
        <f>ROW()</f>
        <v>709</v>
      </c>
      <c r="B709" s="16" t="s">
        <v>558</v>
      </c>
      <c r="C709" s="101">
        <v>310</v>
      </c>
      <c r="D709" s="17">
        <v>1.0111301139675932</v>
      </c>
      <c r="E709" s="123">
        <v>6.6081554345748542E-2</v>
      </c>
      <c r="F709" s="122">
        <f t="shared" si="220"/>
        <v>1.0772116683133417</v>
      </c>
      <c r="G709" s="122"/>
      <c r="H709" s="101" t="s">
        <v>4</v>
      </c>
      <c r="I709" s="101">
        <v>1</v>
      </c>
      <c r="J709" s="101" t="s">
        <v>555</v>
      </c>
      <c r="K709" s="18">
        <v>42929</v>
      </c>
      <c r="L709" s="101" t="s">
        <v>56</v>
      </c>
      <c r="M709" s="101" t="s">
        <v>171</v>
      </c>
      <c r="N709" s="101" t="s">
        <v>73</v>
      </c>
      <c r="O709" s="101" t="s">
        <v>66</v>
      </c>
      <c r="P709" s="19" t="str">
        <f t="shared" si="221"/>
        <v>CB1 Moka</v>
      </c>
      <c r="Q709" s="20">
        <f t="shared" si="222"/>
        <v>107.72116683133417</v>
      </c>
      <c r="R709" s="19">
        <v>122.6</v>
      </c>
      <c r="S709" s="19" t="e">
        <v>#N/A</v>
      </c>
      <c r="T709" s="19" t="e">
        <f t="shared" si="223"/>
        <v>#N/A</v>
      </c>
      <c r="U709" s="22" t="e">
        <f t="shared" si="224"/>
        <v>#N/A</v>
      </c>
      <c r="V709" s="22" t="str">
        <f t="shared" si="225"/>
        <v>NY</v>
      </c>
      <c r="W709" s="22" t="e">
        <f t="shared" si="226"/>
        <v>#VALUE!</v>
      </c>
      <c r="X709" s="19" t="str">
        <f t="shared" si="227"/>
        <v>CB1MokaGS.8069</v>
      </c>
      <c r="Y709" s="19" t="str">
        <f t="shared" si="228"/>
        <v>GS.8069</v>
      </c>
      <c r="Z709" s="19" t="e">
        <v>#VALUE!</v>
      </c>
      <c r="AA709" s="19" t="e">
        <f t="shared" si="229"/>
        <v>#VALUE!</v>
      </c>
      <c r="AB709" s="22" t="e">
        <f t="shared" si="230"/>
        <v>#N/A</v>
      </c>
      <c r="AC709" s="23" t="e">
        <v>#VALUE!</v>
      </c>
      <c r="AD709" s="23" t="e">
        <f t="shared" si="231"/>
        <v>#VALUE!</v>
      </c>
      <c r="AE709" s="24" t="e">
        <f t="shared" si="232"/>
        <v>#N/A</v>
      </c>
      <c r="AF709" s="24" t="e">
        <v>#N/A</v>
      </c>
      <c r="AG709" s="24" t="e">
        <f t="shared" si="233"/>
        <v>#N/A</v>
      </c>
      <c r="AH709" s="24" t="e">
        <f t="shared" si="234"/>
        <v>#N/A</v>
      </c>
      <c r="AI709" s="25" t="e">
        <f t="shared" si="235"/>
        <v>#VALUE!</v>
      </c>
      <c r="AJ709" s="25" t="e">
        <f t="shared" si="236"/>
        <v>#VALUE!</v>
      </c>
      <c r="AK709" s="25" t="e">
        <f t="shared" si="237"/>
        <v>#VALUE!</v>
      </c>
      <c r="AL709" s="12">
        <v>27.895236376723005</v>
      </c>
      <c r="AM709" s="12">
        <v>0</v>
      </c>
      <c r="AN709" s="26">
        <v>3.2766000000000002</v>
      </c>
      <c r="AO709" s="125">
        <f t="shared" si="238"/>
        <v>6.5149035581347089E-2</v>
      </c>
      <c r="AP709" s="126"/>
      <c r="AQ709" s="16">
        <v>0</v>
      </c>
      <c r="AT709" s="2">
        <v>0</v>
      </c>
      <c r="AU709" s="2">
        <v>0</v>
      </c>
      <c r="AW709" s="44" t="e">
        <f t="shared" si="239"/>
        <v>#VALUE!</v>
      </c>
    </row>
    <row r="710" spans="1:49" hidden="1" x14ac:dyDescent="0.2">
      <c r="A710" s="16">
        <f>ROW()</f>
        <v>710</v>
      </c>
      <c r="B710" s="16" t="s">
        <v>558</v>
      </c>
      <c r="C710" s="101">
        <v>97</v>
      </c>
      <c r="D710" s="17">
        <v>1.0111301139675932</v>
      </c>
      <c r="E710" s="123">
        <v>6.6081554345748542E-2</v>
      </c>
      <c r="F710" s="122">
        <f t="shared" si="220"/>
        <v>1.0772116683133417</v>
      </c>
      <c r="G710" s="122"/>
      <c r="H710" s="101" t="s">
        <v>4</v>
      </c>
      <c r="I710" s="101">
        <v>1</v>
      </c>
      <c r="J710" s="101" t="s">
        <v>555</v>
      </c>
      <c r="K710" s="18">
        <v>42929</v>
      </c>
      <c r="L710" s="101" t="s">
        <v>56</v>
      </c>
      <c r="M710" s="101" t="s">
        <v>171</v>
      </c>
      <c r="N710" s="101" t="s">
        <v>62</v>
      </c>
      <c r="O710" s="101" t="s">
        <v>78</v>
      </c>
      <c r="P710" s="19" t="str">
        <f t="shared" si="221"/>
        <v>CB6 CONSUMO</v>
      </c>
      <c r="Q710" s="20">
        <f t="shared" si="222"/>
        <v>107.72116683133417</v>
      </c>
      <c r="R710" s="19">
        <v>122.6</v>
      </c>
      <c r="S710" s="19" t="e">
        <v>#N/A</v>
      </c>
      <c r="T710" s="19" t="e">
        <f t="shared" si="223"/>
        <v>#N/A</v>
      </c>
      <c r="U710" s="22" t="e">
        <f t="shared" si="224"/>
        <v>#N/A</v>
      </c>
      <c r="V710" s="22" t="str">
        <f t="shared" si="225"/>
        <v>NY</v>
      </c>
      <c r="W710" s="22" t="e">
        <f t="shared" si="226"/>
        <v>#VALUE!</v>
      </c>
      <c r="X710" s="19" t="str">
        <f t="shared" si="227"/>
        <v>CB6CONSUMOGS.8069</v>
      </c>
      <c r="Y710" s="19" t="str">
        <f t="shared" si="228"/>
        <v>GS.8069</v>
      </c>
      <c r="Z710" s="19" t="e">
        <v>#VALUE!</v>
      </c>
      <c r="AA710" s="19" t="e">
        <f t="shared" si="229"/>
        <v>#VALUE!</v>
      </c>
      <c r="AB710" s="22" t="e">
        <f t="shared" si="230"/>
        <v>#N/A</v>
      </c>
      <c r="AC710" s="23" t="e">
        <v>#VALUE!</v>
      </c>
      <c r="AD710" s="23" t="e">
        <f t="shared" si="231"/>
        <v>#VALUE!</v>
      </c>
      <c r="AE710" s="24" t="e">
        <f t="shared" si="232"/>
        <v>#N/A</v>
      </c>
      <c r="AF710" s="24" t="e">
        <v>#N/A</v>
      </c>
      <c r="AG710" s="24" t="e">
        <f t="shared" si="233"/>
        <v>#N/A</v>
      </c>
      <c r="AH710" s="24" t="e">
        <f t="shared" si="234"/>
        <v>#N/A</v>
      </c>
      <c r="AI710" s="25" t="e">
        <f t="shared" si="235"/>
        <v>#VALUE!</v>
      </c>
      <c r="AJ710" s="25" t="e">
        <f t="shared" si="236"/>
        <v>#VALUE!</v>
      </c>
      <c r="AK710" s="25" t="e">
        <f t="shared" si="237"/>
        <v>#VALUE!</v>
      </c>
      <c r="AL710" s="12">
        <v>0</v>
      </c>
      <c r="AM710" s="12">
        <v>27.895236376723005</v>
      </c>
      <c r="AN710" s="26">
        <v>3.2766000000000002</v>
      </c>
      <c r="AO710" s="125">
        <f t="shared" si="238"/>
        <v>6.5149035581347089E-2</v>
      </c>
      <c r="AP710" s="126"/>
      <c r="AQ710" s="16">
        <v>0</v>
      </c>
      <c r="AT710" s="2">
        <v>0</v>
      </c>
      <c r="AU710" s="2">
        <v>0</v>
      </c>
      <c r="AW710" s="44" t="e">
        <f t="shared" si="239"/>
        <v>#VALUE!</v>
      </c>
    </row>
    <row r="711" spans="1:49" hidden="1" x14ac:dyDescent="0.2">
      <c r="A711" s="16">
        <f>ROW()</f>
        <v>711</v>
      </c>
      <c r="B711" s="16" t="s">
        <v>559</v>
      </c>
      <c r="C711" s="101">
        <v>0</v>
      </c>
      <c r="D711" s="17">
        <v>0.92051847627873806</v>
      </c>
      <c r="E711" s="123">
        <v>6.3940704626404471E-2</v>
      </c>
      <c r="F711" s="122">
        <f t="shared" si="220"/>
        <v>0.98445918090514251</v>
      </c>
      <c r="G711" s="122"/>
      <c r="H711" s="101" t="s">
        <v>4</v>
      </c>
      <c r="I711" s="101">
        <v>1</v>
      </c>
      <c r="J711" s="101" t="s">
        <v>555</v>
      </c>
      <c r="K711" s="18">
        <v>42929</v>
      </c>
      <c r="L711" s="101" t="s">
        <v>56</v>
      </c>
      <c r="M711" s="101" t="s">
        <v>171</v>
      </c>
      <c r="N711" s="101" t="s">
        <v>62</v>
      </c>
      <c r="O711" s="101" t="s">
        <v>78</v>
      </c>
      <c r="P711" s="19" t="str">
        <f t="shared" si="221"/>
        <v>CB6 CONSUMO</v>
      </c>
      <c r="Q711" s="20">
        <f t="shared" si="222"/>
        <v>98.445918090514255</v>
      </c>
      <c r="R711" s="19">
        <v>122.6</v>
      </c>
      <c r="S711" s="19" t="e">
        <v>#N/A</v>
      </c>
      <c r="T711" s="19" t="e">
        <f t="shared" si="223"/>
        <v>#N/A</v>
      </c>
      <c r="U711" s="22" t="e">
        <f t="shared" si="224"/>
        <v>#N/A</v>
      </c>
      <c r="V711" s="22" t="str">
        <f t="shared" si="225"/>
        <v>NY</v>
      </c>
      <c r="W711" s="22" t="e">
        <f t="shared" si="226"/>
        <v>#VALUE!</v>
      </c>
      <c r="X711" s="19" t="str">
        <f t="shared" si="227"/>
        <v>CB6CONSUMOGS.8281</v>
      </c>
      <c r="Y711" s="19" t="str">
        <f t="shared" si="228"/>
        <v>GS.8281</v>
      </c>
      <c r="Z711" s="19" t="e">
        <v>#VALUE!</v>
      </c>
      <c r="AA711" s="19" t="e">
        <f t="shared" si="229"/>
        <v>#VALUE!</v>
      </c>
      <c r="AB711" s="22" t="e">
        <f t="shared" si="230"/>
        <v>#N/A</v>
      </c>
      <c r="AC711" s="23" t="e">
        <v>#VALUE!</v>
      </c>
      <c r="AD711" s="23" t="e">
        <f t="shared" si="231"/>
        <v>#VALUE!</v>
      </c>
      <c r="AE711" s="24" t="e">
        <f t="shared" si="232"/>
        <v>#N/A</v>
      </c>
      <c r="AF711" s="24" t="e">
        <v>#N/A</v>
      </c>
      <c r="AG711" s="24" t="e">
        <f t="shared" si="233"/>
        <v>#N/A</v>
      </c>
      <c r="AH711" s="24" t="e">
        <f t="shared" si="234"/>
        <v>#N/A</v>
      </c>
      <c r="AI711" s="25" t="e">
        <f t="shared" si="235"/>
        <v>#VALUE!</v>
      </c>
      <c r="AJ711" s="25" t="e">
        <f t="shared" si="236"/>
        <v>#VALUE!</v>
      </c>
      <c r="AK711" s="25" t="e">
        <f t="shared" si="237"/>
        <v>#VALUE!</v>
      </c>
      <c r="AL711" s="12">
        <v>0</v>
      </c>
      <c r="AM711" s="12">
        <v>26.991512038525961</v>
      </c>
      <c r="AN711" s="26">
        <v>3.2766000000000002</v>
      </c>
      <c r="AO711" s="125">
        <f t="shared" si="238"/>
        <v>6.3038396751483733E-2</v>
      </c>
      <c r="AP711" s="126"/>
      <c r="AQ711" s="16">
        <v>0</v>
      </c>
      <c r="AT711" s="2">
        <v>0</v>
      </c>
      <c r="AU711" s="2">
        <v>0</v>
      </c>
      <c r="AW711" s="44" t="e">
        <f t="shared" si="239"/>
        <v>#VALUE!</v>
      </c>
    </row>
    <row r="712" spans="1:49" hidden="1" x14ac:dyDescent="0.2">
      <c r="A712" s="16">
        <f>ROW()</f>
        <v>712</v>
      </c>
      <c r="B712" s="16" t="s">
        <v>559</v>
      </c>
      <c r="C712" s="101">
        <v>222</v>
      </c>
      <c r="D712" s="17">
        <v>0.92051847627873806</v>
      </c>
      <c r="E712" s="123">
        <v>6.3940704626404471E-2</v>
      </c>
      <c r="F712" s="122">
        <f t="shared" si="220"/>
        <v>0.98445918090514251</v>
      </c>
      <c r="G712" s="122"/>
      <c r="H712" s="101" t="s">
        <v>4</v>
      </c>
      <c r="I712" s="101">
        <v>1</v>
      </c>
      <c r="J712" s="101" t="s">
        <v>555</v>
      </c>
      <c r="K712" s="18">
        <v>42929</v>
      </c>
      <c r="L712" s="101" t="s">
        <v>56</v>
      </c>
      <c r="M712" s="101" t="s">
        <v>171</v>
      </c>
      <c r="N712" s="101" t="s">
        <v>57</v>
      </c>
      <c r="O712" s="101" t="s">
        <v>65</v>
      </c>
      <c r="P712" s="19" t="str">
        <f t="shared" si="221"/>
        <v>CBSWRF 13/14</v>
      </c>
      <c r="Q712" s="20">
        <f t="shared" si="222"/>
        <v>98.445918090514255</v>
      </c>
      <c r="R712" s="19">
        <v>122.6</v>
      </c>
      <c r="S712" s="19" t="e">
        <v>#N/A</v>
      </c>
      <c r="T712" s="19" t="e">
        <f t="shared" si="223"/>
        <v>#N/A</v>
      </c>
      <c r="U712" s="22" t="e">
        <f t="shared" si="224"/>
        <v>#N/A</v>
      </c>
      <c r="V712" s="22" t="str">
        <f t="shared" si="225"/>
        <v>NY</v>
      </c>
      <c r="W712" s="22" t="e">
        <f t="shared" si="226"/>
        <v>#VALUE!</v>
      </c>
      <c r="X712" s="19" t="str">
        <f t="shared" si="227"/>
        <v>CBSWRF13/14GS.8281</v>
      </c>
      <c r="Y712" s="19" t="str">
        <f t="shared" si="228"/>
        <v>GS.8281</v>
      </c>
      <c r="Z712" s="19" t="e">
        <v>#VALUE!</v>
      </c>
      <c r="AA712" s="19" t="e">
        <f t="shared" si="229"/>
        <v>#VALUE!</v>
      </c>
      <c r="AB712" s="22" t="e">
        <f t="shared" si="230"/>
        <v>#N/A</v>
      </c>
      <c r="AC712" s="23" t="e">
        <v>#VALUE!</v>
      </c>
      <c r="AD712" s="23" t="e">
        <f t="shared" si="231"/>
        <v>#VALUE!</v>
      </c>
      <c r="AE712" s="24" t="e">
        <f t="shared" si="232"/>
        <v>#N/A</v>
      </c>
      <c r="AF712" s="24" t="e">
        <v>#N/A</v>
      </c>
      <c r="AG712" s="24" t="e">
        <f t="shared" si="233"/>
        <v>#N/A</v>
      </c>
      <c r="AH712" s="24" t="e">
        <f t="shared" si="234"/>
        <v>#N/A</v>
      </c>
      <c r="AI712" s="25" t="e">
        <f t="shared" si="235"/>
        <v>#VALUE!</v>
      </c>
      <c r="AJ712" s="25" t="e">
        <f t="shared" si="236"/>
        <v>#VALUE!</v>
      </c>
      <c r="AK712" s="25" t="e">
        <f t="shared" si="237"/>
        <v>#VALUE!</v>
      </c>
      <c r="AL712" s="12">
        <v>26.991512038525961</v>
      </c>
      <c r="AM712" s="12">
        <v>0</v>
      </c>
      <c r="AN712" s="26">
        <v>3.2766000000000002</v>
      </c>
      <c r="AO712" s="125">
        <f t="shared" si="238"/>
        <v>6.3038396751483733E-2</v>
      </c>
      <c r="AP712" s="126"/>
      <c r="AQ712" s="16">
        <v>0</v>
      </c>
      <c r="AT712" s="2">
        <v>0</v>
      </c>
      <c r="AU712" s="2">
        <v>0</v>
      </c>
      <c r="AW712" s="44" t="e">
        <f t="shared" si="239"/>
        <v>#VALUE!</v>
      </c>
    </row>
    <row r="713" spans="1:49" hidden="1" x14ac:dyDescent="0.2">
      <c r="A713" s="16">
        <f>ROW()</f>
        <v>713</v>
      </c>
      <c r="B713" s="16" t="s">
        <v>560</v>
      </c>
      <c r="C713" s="101">
        <v>51</v>
      </c>
      <c r="D713" s="17">
        <v>1.218252237376674</v>
      </c>
      <c r="E713" s="123">
        <v>7.7677633635798202E-2</v>
      </c>
      <c r="F713" s="122">
        <f t="shared" si="220"/>
        <v>1.2959298710124723</v>
      </c>
      <c r="G713" s="122"/>
      <c r="H713" s="101" t="s">
        <v>4</v>
      </c>
      <c r="I713" s="101">
        <v>1</v>
      </c>
      <c r="J713" s="101" t="s">
        <v>555</v>
      </c>
      <c r="K713" s="18">
        <v>42929</v>
      </c>
      <c r="L713" s="101" t="s">
        <v>56</v>
      </c>
      <c r="M713" s="101" t="s">
        <v>171</v>
      </c>
      <c r="N713" s="101" t="s">
        <v>73</v>
      </c>
      <c r="O713" s="101" t="s">
        <v>65</v>
      </c>
      <c r="P713" s="19" t="str">
        <f t="shared" si="221"/>
        <v>CB1 13/14</v>
      </c>
      <c r="Q713" s="20">
        <f t="shared" si="222"/>
        <v>129.59298710124722</v>
      </c>
      <c r="R713" s="19">
        <v>122.6</v>
      </c>
      <c r="S713" s="19" t="e">
        <v>#N/A</v>
      </c>
      <c r="T713" s="19" t="e">
        <f t="shared" si="223"/>
        <v>#N/A</v>
      </c>
      <c r="U713" s="22" t="e">
        <f t="shared" si="224"/>
        <v>#N/A</v>
      </c>
      <c r="V713" s="22" t="str">
        <f t="shared" si="225"/>
        <v>NY</v>
      </c>
      <c r="W713" s="22" t="e">
        <f t="shared" si="226"/>
        <v>#VALUE!</v>
      </c>
      <c r="X713" s="19" t="str">
        <f t="shared" si="227"/>
        <v>CB113/14GS.8282</v>
      </c>
      <c r="Y713" s="19" t="str">
        <f t="shared" si="228"/>
        <v>GS.8282</v>
      </c>
      <c r="Z713" s="19" t="e">
        <v>#VALUE!</v>
      </c>
      <c r="AA713" s="19" t="e">
        <f t="shared" si="229"/>
        <v>#VALUE!</v>
      </c>
      <c r="AB713" s="22" t="e">
        <f t="shared" si="230"/>
        <v>#N/A</v>
      </c>
      <c r="AC713" s="23" t="e">
        <v>#VALUE!</v>
      </c>
      <c r="AD713" s="23" t="e">
        <f t="shared" si="231"/>
        <v>#VALUE!</v>
      </c>
      <c r="AE713" s="24" t="e">
        <f t="shared" si="232"/>
        <v>#N/A</v>
      </c>
      <c r="AF713" s="24" t="e">
        <v>#N/A</v>
      </c>
      <c r="AG713" s="24" t="e">
        <f t="shared" si="233"/>
        <v>#N/A</v>
      </c>
      <c r="AH713" s="24" t="e">
        <f t="shared" si="234"/>
        <v>#N/A</v>
      </c>
      <c r="AI713" s="25" t="e">
        <f t="shared" si="235"/>
        <v>#VALUE!</v>
      </c>
      <c r="AJ713" s="25" t="e">
        <f t="shared" si="236"/>
        <v>#VALUE!</v>
      </c>
      <c r="AK713" s="25" t="e">
        <f t="shared" si="237"/>
        <v>#VALUE!</v>
      </c>
      <c r="AL713" s="12">
        <v>32.790329660193386</v>
      </c>
      <c r="AM713" s="12">
        <v>0</v>
      </c>
      <c r="AN713" s="26">
        <v>3.2766000000000002</v>
      </c>
      <c r="AO713" s="125">
        <f t="shared" si="238"/>
        <v>7.6581475234912433E-2</v>
      </c>
      <c r="AP713" s="126"/>
      <c r="AQ713" s="16">
        <v>0</v>
      </c>
      <c r="AT713" s="2">
        <v>0</v>
      </c>
      <c r="AU713" s="2">
        <v>0</v>
      </c>
      <c r="AW713" s="44" t="e">
        <f t="shared" si="239"/>
        <v>#VALUE!</v>
      </c>
    </row>
    <row r="714" spans="1:49" hidden="1" x14ac:dyDescent="0.2">
      <c r="A714" s="16">
        <f>ROW()</f>
        <v>714</v>
      </c>
      <c r="B714" s="16" t="s">
        <v>560</v>
      </c>
      <c r="C714" s="101">
        <v>260</v>
      </c>
      <c r="D714" s="17">
        <v>1.218252237376674</v>
      </c>
      <c r="E714" s="123">
        <v>7.7677633635798202E-2</v>
      </c>
      <c r="F714" s="122">
        <f t="shared" si="220"/>
        <v>1.2959298710124723</v>
      </c>
      <c r="G714" s="122"/>
      <c r="H714" s="101" t="s">
        <v>4</v>
      </c>
      <c r="I714" s="101">
        <v>1</v>
      </c>
      <c r="J714" s="101" t="s">
        <v>555</v>
      </c>
      <c r="K714" s="18">
        <v>42929</v>
      </c>
      <c r="L714" s="101" t="s">
        <v>56</v>
      </c>
      <c r="M714" s="101" t="s">
        <v>171</v>
      </c>
      <c r="N714" s="101" t="s">
        <v>73</v>
      </c>
      <c r="O714" s="101" t="s">
        <v>64</v>
      </c>
      <c r="P714" s="19" t="str">
        <f t="shared" si="221"/>
        <v>CB1 15/16</v>
      </c>
      <c r="Q714" s="20">
        <f t="shared" si="222"/>
        <v>129.59298710124722</v>
      </c>
      <c r="R714" s="19">
        <v>122.6</v>
      </c>
      <c r="S714" s="19" t="e">
        <v>#N/A</v>
      </c>
      <c r="T714" s="19" t="e">
        <f t="shared" si="223"/>
        <v>#N/A</v>
      </c>
      <c r="U714" s="22" t="e">
        <f t="shared" si="224"/>
        <v>#N/A</v>
      </c>
      <c r="V714" s="22" t="str">
        <f t="shared" si="225"/>
        <v>NY</v>
      </c>
      <c r="W714" s="22" t="e">
        <f t="shared" si="226"/>
        <v>#VALUE!</v>
      </c>
      <c r="X714" s="19" t="str">
        <f t="shared" si="227"/>
        <v>CB115/16GS.8282</v>
      </c>
      <c r="Y714" s="19" t="str">
        <f t="shared" si="228"/>
        <v>GS.8282</v>
      </c>
      <c r="Z714" s="19" t="e">
        <v>#VALUE!</v>
      </c>
      <c r="AA714" s="19" t="e">
        <f t="shared" si="229"/>
        <v>#VALUE!</v>
      </c>
      <c r="AB714" s="22" t="e">
        <f t="shared" si="230"/>
        <v>#N/A</v>
      </c>
      <c r="AC714" s="23" t="e">
        <v>#VALUE!</v>
      </c>
      <c r="AD714" s="23" t="e">
        <f t="shared" si="231"/>
        <v>#VALUE!</v>
      </c>
      <c r="AE714" s="24" t="e">
        <f t="shared" si="232"/>
        <v>#N/A</v>
      </c>
      <c r="AF714" s="24" t="e">
        <v>#N/A</v>
      </c>
      <c r="AG714" s="24" t="e">
        <f t="shared" si="233"/>
        <v>#N/A</v>
      </c>
      <c r="AH714" s="24" t="e">
        <f t="shared" si="234"/>
        <v>#N/A</v>
      </c>
      <c r="AI714" s="25" t="e">
        <f t="shared" si="235"/>
        <v>#VALUE!</v>
      </c>
      <c r="AJ714" s="25" t="e">
        <f t="shared" si="236"/>
        <v>#VALUE!</v>
      </c>
      <c r="AK714" s="25" t="e">
        <f t="shared" si="237"/>
        <v>#VALUE!</v>
      </c>
      <c r="AL714" s="12">
        <v>32.790329660193386</v>
      </c>
      <c r="AM714" s="12">
        <v>0</v>
      </c>
      <c r="AN714" s="26">
        <v>3.2766000000000002</v>
      </c>
      <c r="AO714" s="125">
        <f t="shared" si="238"/>
        <v>7.6581475234912433E-2</v>
      </c>
      <c r="AP714" s="126"/>
      <c r="AQ714" s="16">
        <v>0</v>
      </c>
      <c r="AT714" s="2">
        <v>0</v>
      </c>
      <c r="AU714" s="2">
        <v>0</v>
      </c>
      <c r="AW714" s="44" t="e">
        <f t="shared" si="239"/>
        <v>#VALUE!</v>
      </c>
    </row>
    <row r="715" spans="1:49" hidden="1" x14ac:dyDescent="0.2">
      <c r="A715" s="16">
        <f>ROW()</f>
        <v>715</v>
      </c>
      <c r="B715" s="16" t="s">
        <v>560</v>
      </c>
      <c r="C715" s="101">
        <v>159</v>
      </c>
      <c r="D715" s="17">
        <v>1.218252237376674</v>
      </c>
      <c r="E715" s="123">
        <v>7.7677633635798202E-2</v>
      </c>
      <c r="F715" s="122">
        <f t="shared" si="220"/>
        <v>1.2959298710124723</v>
      </c>
      <c r="G715" s="122"/>
      <c r="H715" s="101" t="s">
        <v>4</v>
      </c>
      <c r="I715" s="101">
        <v>1</v>
      </c>
      <c r="J715" s="101" t="s">
        <v>555</v>
      </c>
      <c r="K715" s="18">
        <v>42929</v>
      </c>
      <c r="L715" s="101" t="s">
        <v>56</v>
      </c>
      <c r="M715" s="101" t="s">
        <v>171</v>
      </c>
      <c r="N715" s="101" t="s">
        <v>73</v>
      </c>
      <c r="O715" s="101" t="s">
        <v>58</v>
      </c>
      <c r="P715" s="19" t="str">
        <f t="shared" si="221"/>
        <v>CB1 17/18</v>
      </c>
      <c r="Q715" s="20">
        <f t="shared" si="222"/>
        <v>129.59298710124722</v>
      </c>
      <c r="R715" s="19">
        <v>122.6</v>
      </c>
      <c r="S715" s="19" t="e">
        <v>#N/A</v>
      </c>
      <c r="T715" s="19" t="e">
        <f t="shared" si="223"/>
        <v>#N/A</v>
      </c>
      <c r="U715" s="22" t="e">
        <f t="shared" si="224"/>
        <v>#N/A</v>
      </c>
      <c r="V715" s="22" t="str">
        <f t="shared" si="225"/>
        <v>NY</v>
      </c>
      <c r="W715" s="22" t="e">
        <f t="shared" si="226"/>
        <v>#VALUE!</v>
      </c>
      <c r="X715" s="19" t="str">
        <f t="shared" si="227"/>
        <v>CB117/18GS.8282</v>
      </c>
      <c r="Y715" s="19" t="str">
        <f t="shared" si="228"/>
        <v>GS.8282</v>
      </c>
      <c r="Z715" s="19" t="e">
        <v>#VALUE!</v>
      </c>
      <c r="AA715" s="19" t="e">
        <f t="shared" si="229"/>
        <v>#VALUE!</v>
      </c>
      <c r="AB715" s="22" t="e">
        <f t="shared" si="230"/>
        <v>#N/A</v>
      </c>
      <c r="AC715" s="23" t="e">
        <v>#VALUE!</v>
      </c>
      <c r="AD715" s="23" t="e">
        <f t="shared" si="231"/>
        <v>#VALUE!</v>
      </c>
      <c r="AE715" s="24" t="e">
        <f t="shared" si="232"/>
        <v>#N/A</v>
      </c>
      <c r="AF715" s="24" t="e">
        <v>#N/A</v>
      </c>
      <c r="AG715" s="24" t="e">
        <f t="shared" si="233"/>
        <v>#N/A</v>
      </c>
      <c r="AH715" s="24" t="e">
        <f t="shared" si="234"/>
        <v>#N/A</v>
      </c>
      <c r="AI715" s="25" t="e">
        <f t="shared" si="235"/>
        <v>#VALUE!</v>
      </c>
      <c r="AJ715" s="25" t="e">
        <f t="shared" si="236"/>
        <v>#VALUE!</v>
      </c>
      <c r="AK715" s="25" t="e">
        <f t="shared" si="237"/>
        <v>#VALUE!</v>
      </c>
      <c r="AL715" s="12">
        <v>32.790329660193386</v>
      </c>
      <c r="AM715" s="12">
        <v>0</v>
      </c>
      <c r="AN715" s="26">
        <v>3.2766000000000002</v>
      </c>
      <c r="AO715" s="125">
        <f t="shared" si="238"/>
        <v>7.6581475234912433E-2</v>
      </c>
      <c r="AP715" s="126"/>
      <c r="AQ715" s="16">
        <v>0</v>
      </c>
      <c r="AT715" s="2">
        <v>0</v>
      </c>
      <c r="AU715" s="2">
        <v>0</v>
      </c>
      <c r="AW715" s="44" t="e">
        <f t="shared" si="239"/>
        <v>#VALUE!</v>
      </c>
    </row>
    <row r="716" spans="1:49" hidden="1" x14ac:dyDescent="0.2">
      <c r="A716" s="16">
        <f>ROW()</f>
        <v>716</v>
      </c>
      <c r="B716" s="16" t="s">
        <v>560</v>
      </c>
      <c r="C716" s="101">
        <v>62</v>
      </c>
      <c r="D716" s="17">
        <v>1.218252237376674</v>
      </c>
      <c r="E716" s="123">
        <v>7.7677633635798202E-2</v>
      </c>
      <c r="F716" s="122">
        <f t="shared" si="220"/>
        <v>1.2959298710124723</v>
      </c>
      <c r="G716" s="122"/>
      <c r="H716" s="101" t="s">
        <v>4</v>
      </c>
      <c r="I716" s="101">
        <v>1</v>
      </c>
      <c r="J716" s="101" t="s">
        <v>555</v>
      </c>
      <c r="K716" s="18">
        <v>42929</v>
      </c>
      <c r="L716" s="101" t="s">
        <v>56</v>
      </c>
      <c r="M716" s="101" t="s">
        <v>171</v>
      </c>
      <c r="N716" s="101" t="s">
        <v>73</v>
      </c>
      <c r="O716" s="101" t="s">
        <v>66</v>
      </c>
      <c r="P716" s="19" t="str">
        <f t="shared" si="221"/>
        <v>CB1 Moka</v>
      </c>
      <c r="Q716" s="20">
        <f t="shared" si="222"/>
        <v>129.59298710124722</v>
      </c>
      <c r="R716" s="19">
        <v>122.6</v>
      </c>
      <c r="S716" s="19" t="e">
        <v>#N/A</v>
      </c>
      <c r="T716" s="19" t="e">
        <f t="shared" si="223"/>
        <v>#N/A</v>
      </c>
      <c r="U716" s="22" t="e">
        <f t="shared" si="224"/>
        <v>#N/A</v>
      </c>
      <c r="V716" s="22" t="str">
        <f t="shared" si="225"/>
        <v>NY</v>
      </c>
      <c r="W716" s="22" t="e">
        <f t="shared" si="226"/>
        <v>#VALUE!</v>
      </c>
      <c r="X716" s="19" t="str">
        <f t="shared" si="227"/>
        <v>CB1MokaGS.8282</v>
      </c>
      <c r="Y716" s="19" t="str">
        <f t="shared" si="228"/>
        <v>GS.8282</v>
      </c>
      <c r="Z716" s="19" t="e">
        <v>#VALUE!</v>
      </c>
      <c r="AA716" s="19" t="e">
        <f t="shared" si="229"/>
        <v>#VALUE!</v>
      </c>
      <c r="AB716" s="22" t="e">
        <f t="shared" si="230"/>
        <v>#N/A</v>
      </c>
      <c r="AC716" s="23" t="e">
        <v>#VALUE!</v>
      </c>
      <c r="AD716" s="23" t="e">
        <f t="shared" si="231"/>
        <v>#VALUE!</v>
      </c>
      <c r="AE716" s="24" t="e">
        <f t="shared" si="232"/>
        <v>#N/A</v>
      </c>
      <c r="AF716" s="24" t="e">
        <v>#N/A</v>
      </c>
      <c r="AG716" s="24" t="e">
        <f t="shared" si="233"/>
        <v>#N/A</v>
      </c>
      <c r="AH716" s="24" t="e">
        <f t="shared" si="234"/>
        <v>#N/A</v>
      </c>
      <c r="AI716" s="25" t="e">
        <f t="shared" si="235"/>
        <v>#VALUE!</v>
      </c>
      <c r="AJ716" s="25" t="e">
        <f t="shared" si="236"/>
        <v>#VALUE!</v>
      </c>
      <c r="AK716" s="25" t="e">
        <f t="shared" si="237"/>
        <v>#VALUE!</v>
      </c>
      <c r="AL716" s="12">
        <v>32.790329660193386</v>
      </c>
      <c r="AM716" s="12">
        <v>0</v>
      </c>
      <c r="AN716" s="26">
        <v>3.2766000000000002</v>
      </c>
      <c r="AO716" s="125">
        <f t="shared" si="238"/>
        <v>7.6581475234912433E-2</v>
      </c>
      <c r="AP716" s="126"/>
      <c r="AQ716" s="16">
        <v>0</v>
      </c>
      <c r="AT716" s="2">
        <v>0</v>
      </c>
      <c r="AU716" s="2">
        <v>0</v>
      </c>
      <c r="AW716" s="44" t="e">
        <f t="shared" si="239"/>
        <v>#VALUE!</v>
      </c>
    </row>
    <row r="717" spans="1:49" hidden="1" x14ac:dyDescent="0.2">
      <c r="A717" s="16">
        <f>ROW()</f>
        <v>717</v>
      </c>
      <c r="B717" s="16" t="s">
        <v>560</v>
      </c>
      <c r="C717" s="101">
        <v>0</v>
      </c>
      <c r="D717" s="17">
        <v>1.218252237376674</v>
      </c>
      <c r="E717" s="123">
        <v>7.7677633635798202E-2</v>
      </c>
      <c r="F717" s="122">
        <f t="shared" si="220"/>
        <v>1.2959298710124723</v>
      </c>
      <c r="G717" s="122"/>
      <c r="H717" s="101" t="s">
        <v>4</v>
      </c>
      <c r="I717" s="101">
        <v>1</v>
      </c>
      <c r="J717" s="101" t="s">
        <v>555</v>
      </c>
      <c r="K717" s="18">
        <v>42929</v>
      </c>
      <c r="L717" s="101" t="s">
        <v>56</v>
      </c>
      <c r="M717" s="101" t="s">
        <v>171</v>
      </c>
      <c r="N717" s="101" t="s">
        <v>62</v>
      </c>
      <c r="O717" s="101" t="s">
        <v>78</v>
      </c>
      <c r="P717" s="19" t="str">
        <f t="shared" si="221"/>
        <v>CB6 CONSUMO</v>
      </c>
      <c r="Q717" s="20">
        <f t="shared" si="222"/>
        <v>129.59298710124722</v>
      </c>
      <c r="R717" s="19">
        <v>122.6</v>
      </c>
      <c r="S717" s="19" t="e">
        <v>#N/A</v>
      </c>
      <c r="T717" s="19" t="e">
        <f t="shared" si="223"/>
        <v>#N/A</v>
      </c>
      <c r="U717" s="22" t="e">
        <f t="shared" si="224"/>
        <v>#N/A</v>
      </c>
      <c r="V717" s="22" t="str">
        <f t="shared" si="225"/>
        <v>NY</v>
      </c>
      <c r="W717" s="22" t="e">
        <f t="shared" si="226"/>
        <v>#VALUE!</v>
      </c>
      <c r="X717" s="19" t="str">
        <f t="shared" si="227"/>
        <v>CB6CONSUMOGS.8282</v>
      </c>
      <c r="Y717" s="19" t="str">
        <f t="shared" si="228"/>
        <v>GS.8282</v>
      </c>
      <c r="Z717" s="19" t="e">
        <v>#VALUE!</v>
      </c>
      <c r="AA717" s="19" t="e">
        <f t="shared" si="229"/>
        <v>#VALUE!</v>
      </c>
      <c r="AB717" s="22" t="e">
        <f t="shared" si="230"/>
        <v>#N/A</v>
      </c>
      <c r="AC717" s="23" t="e">
        <v>#VALUE!</v>
      </c>
      <c r="AD717" s="23" t="e">
        <f t="shared" si="231"/>
        <v>#VALUE!</v>
      </c>
      <c r="AE717" s="24" t="e">
        <f t="shared" si="232"/>
        <v>#N/A</v>
      </c>
      <c r="AF717" s="24" t="e">
        <v>#N/A</v>
      </c>
      <c r="AG717" s="24" t="e">
        <f t="shared" si="233"/>
        <v>#N/A</v>
      </c>
      <c r="AH717" s="24" t="e">
        <f t="shared" si="234"/>
        <v>#N/A</v>
      </c>
      <c r="AI717" s="25" t="e">
        <f t="shared" si="235"/>
        <v>#VALUE!</v>
      </c>
      <c r="AJ717" s="25" t="e">
        <f t="shared" si="236"/>
        <v>#VALUE!</v>
      </c>
      <c r="AK717" s="25" t="e">
        <f t="shared" si="237"/>
        <v>#VALUE!</v>
      </c>
      <c r="AL717" s="12">
        <v>0</v>
      </c>
      <c r="AM717" s="12">
        <v>32.790329660193386</v>
      </c>
      <c r="AN717" s="26">
        <v>3.2766000000000002</v>
      </c>
      <c r="AO717" s="125">
        <f t="shared" si="238"/>
        <v>7.6581475234912433E-2</v>
      </c>
      <c r="AP717" s="126"/>
      <c r="AQ717" s="16">
        <v>0</v>
      </c>
      <c r="AT717" s="2">
        <v>0</v>
      </c>
      <c r="AU717" s="2">
        <v>0</v>
      </c>
      <c r="AW717" s="44" t="e">
        <f t="shared" si="239"/>
        <v>#VALUE!</v>
      </c>
    </row>
    <row r="718" spans="1:49" s="138" customFormat="1" hidden="1" x14ac:dyDescent="0.2">
      <c r="A718" s="130">
        <f>ROW()</f>
        <v>718</v>
      </c>
      <c r="B718" s="130" t="s">
        <v>561</v>
      </c>
      <c r="C718" s="130">
        <v>13556</v>
      </c>
      <c r="D718" s="131">
        <v>0.92716784093053406</v>
      </c>
      <c r="E718" s="132">
        <v>5.1778782226575712E-2</v>
      </c>
      <c r="F718" s="122">
        <f t="shared" si="220"/>
        <v>0.97894662315710979</v>
      </c>
      <c r="G718" s="122"/>
      <c r="H718" s="101" t="s">
        <v>4</v>
      </c>
      <c r="I718" s="130">
        <v>1</v>
      </c>
      <c r="J718" s="130" t="s">
        <v>60</v>
      </c>
      <c r="K718" s="133">
        <v>42929</v>
      </c>
      <c r="L718" s="130" t="s">
        <v>56</v>
      </c>
      <c r="M718" s="130" t="s">
        <v>171</v>
      </c>
      <c r="N718" s="130" t="s">
        <v>73</v>
      </c>
      <c r="O718" s="130" t="s">
        <v>66</v>
      </c>
      <c r="P718" s="129" t="str">
        <f t="shared" si="221"/>
        <v>CB1 Moka</v>
      </c>
      <c r="Q718" s="134">
        <f t="shared" si="222"/>
        <v>97.894662315710974</v>
      </c>
      <c r="R718" s="129">
        <v>122.6</v>
      </c>
      <c r="S718" s="19" t="e">
        <v>#N/A</v>
      </c>
      <c r="T718" s="129" t="e">
        <f t="shared" si="223"/>
        <v>#N/A</v>
      </c>
      <c r="U718" s="135" t="e">
        <f t="shared" si="224"/>
        <v>#N/A</v>
      </c>
      <c r="V718" s="22" t="str">
        <f t="shared" si="225"/>
        <v>NY</v>
      </c>
      <c r="W718" s="135" t="e">
        <f t="shared" si="226"/>
        <v>#VALUE!</v>
      </c>
      <c r="X718" s="129" t="str">
        <f t="shared" si="227"/>
        <v>CB1MokaGS.8589</v>
      </c>
      <c r="Y718" s="129" t="str">
        <f t="shared" si="228"/>
        <v>GS.8589</v>
      </c>
      <c r="Z718" s="129" t="e">
        <v>#VALUE!</v>
      </c>
      <c r="AA718" s="129" t="e">
        <f t="shared" si="229"/>
        <v>#VALUE!</v>
      </c>
      <c r="AB718" s="135" t="e">
        <f t="shared" si="230"/>
        <v>#N/A</v>
      </c>
      <c r="AC718" s="23" t="e">
        <v>#VALUE!</v>
      </c>
      <c r="AD718" s="23" t="e">
        <f t="shared" si="231"/>
        <v>#VALUE!</v>
      </c>
      <c r="AE718" s="136" t="e">
        <f t="shared" si="232"/>
        <v>#N/A</v>
      </c>
      <c r="AF718" s="24" t="e">
        <v>#N/A</v>
      </c>
      <c r="AG718" s="24" t="e">
        <f t="shared" si="233"/>
        <v>#N/A</v>
      </c>
      <c r="AH718" s="24" t="e">
        <f t="shared" si="234"/>
        <v>#N/A</v>
      </c>
      <c r="AI718" s="25" t="e">
        <f t="shared" si="235"/>
        <v>#VALUE!</v>
      </c>
      <c r="AJ718" s="25" t="e">
        <f t="shared" si="236"/>
        <v>#VALUE!</v>
      </c>
      <c r="AK718" s="25" t="e">
        <f t="shared" si="237"/>
        <v>#VALUE!</v>
      </c>
      <c r="AL718" s="137">
        <v>21.8575574350442</v>
      </c>
      <c r="AM718" s="137">
        <v>0</v>
      </c>
      <c r="AN718" s="26">
        <v>3.2766000000000002</v>
      </c>
      <c r="AO718" s="125">
        <f t="shared" si="238"/>
        <v>5.1048098959479656E-2</v>
      </c>
      <c r="AP718" s="126"/>
      <c r="AQ718" s="16">
        <v>0</v>
      </c>
      <c r="AT718" s="138">
        <v>0</v>
      </c>
      <c r="AU718" s="138">
        <v>0</v>
      </c>
      <c r="AW718" s="44" t="e">
        <f t="shared" si="239"/>
        <v>#VALUE!</v>
      </c>
    </row>
    <row r="719" spans="1:49" hidden="1" x14ac:dyDescent="0.2">
      <c r="A719" s="16">
        <f>ROW()</f>
        <v>719</v>
      </c>
      <c r="B719" s="16" t="s">
        <v>562</v>
      </c>
      <c r="C719" s="101">
        <v>1800</v>
      </c>
      <c r="D719" s="17">
        <v>1.1696150773360889</v>
      </c>
      <c r="E719" s="123">
        <v>4.4310158050307046E-2</v>
      </c>
      <c r="F719" s="122">
        <f t="shared" si="220"/>
        <v>1.2139252353863961</v>
      </c>
      <c r="G719" s="122"/>
      <c r="H719" s="101" t="s">
        <v>4</v>
      </c>
      <c r="I719" s="101">
        <v>1</v>
      </c>
      <c r="J719" s="101" t="s">
        <v>563</v>
      </c>
      <c r="K719" s="18">
        <v>42930</v>
      </c>
      <c r="L719" s="101" t="s">
        <v>56</v>
      </c>
      <c r="M719" s="101" t="s">
        <v>171</v>
      </c>
      <c r="N719" s="101" t="s">
        <v>75</v>
      </c>
      <c r="O719" s="101" t="s">
        <v>59</v>
      </c>
      <c r="P719" s="19" t="str">
        <f t="shared" si="221"/>
        <v>CB2 14/16</v>
      </c>
      <c r="Q719" s="20">
        <f t="shared" si="222"/>
        <v>121.39252353863961</v>
      </c>
      <c r="R719" s="19">
        <v>122.6</v>
      </c>
      <c r="S719" s="19" t="e">
        <v>#N/A</v>
      </c>
      <c r="T719" s="19" t="e">
        <f t="shared" si="223"/>
        <v>#N/A</v>
      </c>
      <c r="U719" s="22" t="e">
        <f t="shared" si="224"/>
        <v>#N/A</v>
      </c>
      <c r="V719" s="22" t="str">
        <f t="shared" si="225"/>
        <v>NY</v>
      </c>
      <c r="W719" s="22" t="e">
        <f t="shared" si="226"/>
        <v>#VALUE!</v>
      </c>
      <c r="X719" s="19" t="str">
        <f t="shared" si="227"/>
        <v>CB214/16GS.8371</v>
      </c>
      <c r="Y719" s="19" t="str">
        <f t="shared" si="228"/>
        <v>GS.8371</v>
      </c>
      <c r="Z719" s="19" t="e">
        <v>#VALUE!</v>
      </c>
      <c r="AA719" s="19" t="e">
        <f t="shared" si="229"/>
        <v>#VALUE!</v>
      </c>
      <c r="AB719" s="22" t="e">
        <f t="shared" si="230"/>
        <v>#N/A</v>
      </c>
      <c r="AC719" s="23" t="e">
        <v>#VALUE!</v>
      </c>
      <c r="AD719" s="23" t="e">
        <f t="shared" si="231"/>
        <v>#VALUE!</v>
      </c>
      <c r="AE719" s="24" t="e">
        <f t="shared" si="232"/>
        <v>#N/A</v>
      </c>
      <c r="AF719" s="24" t="e">
        <v>#N/A</v>
      </c>
      <c r="AG719" s="24" t="e">
        <f t="shared" si="233"/>
        <v>#N/A</v>
      </c>
      <c r="AH719" s="24" t="e">
        <f t="shared" si="234"/>
        <v>#N/A</v>
      </c>
      <c r="AI719" s="25" t="e">
        <f t="shared" si="235"/>
        <v>#VALUE!</v>
      </c>
      <c r="AJ719" s="25" t="e">
        <f t="shared" si="236"/>
        <v>#VALUE!</v>
      </c>
      <c r="AK719" s="25" t="e">
        <f t="shared" si="237"/>
        <v>#VALUE!</v>
      </c>
      <c r="AL719" s="12">
        <v>18.704801134611831</v>
      </c>
      <c r="AM719" s="12">
        <v>0</v>
      </c>
      <c r="AN719" s="26">
        <v>3.2766000000000002</v>
      </c>
      <c r="AO719" s="125">
        <f t="shared" si="238"/>
        <v>4.3684869280322725E-2</v>
      </c>
      <c r="AP719" s="126"/>
      <c r="AQ719" s="16">
        <v>0</v>
      </c>
      <c r="AT719" s="2">
        <v>0</v>
      </c>
      <c r="AU719" s="2">
        <v>0</v>
      </c>
      <c r="AW719" s="44" t="e">
        <f t="shared" si="239"/>
        <v>#VALUE!</v>
      </c>
    </row>
    <row r="720" spans="1:49" hidden="1" x14ac:dyDescent="0.2">
      <c r="A720" s="16">
        <f>ROW()</f>
        <v>720</v>
      </c>
      <c r="B720" s="16" t="s">
        <v>564</v>
      </c>
      <c r="C720" s="101">
        <v>180</v>
      </c>
      <c r="D720" s="17">
        <v>0.99966256425847333</v>
      </c>
      <c r="E720" s="123">
        <v>6.6502037087246571E-2</v>
      </c>
      <c r="F720" s="122">
        <f t="shared" si="220"/>
        <v>1.06616460134572</v>
      </c>
      <c r="G720" s="122"/>
      <c r="H720" s="101" t="s">
        <v>4</v>
      </c>
      <c r="I720" s="101">
        <v>1</v>
      </c>
      <c r="J720" s="101" t="s">
        <v>565</v>
      </c>
      <c r="K720" s="18">
        <v>42930</v>
      </c>
      <c r="L720" s="101" t="s">
        <v>56</v>
      </c>
      <c r="M720" s="101" t="s">
        <v>171</v>
      </c>
      <c r="N720" s="101" t="s">
        <v>73</v>
      </c>
      <c r="O720" s="101" t="s">
        <v>65</v>
      </c>
      <c r="P720" s="19" t="str">
        <f t="shared" si="221"/>
        <v>CB1 13/14</v>
      </c>
      <c r="Q720" s="20">
        <f t="shared" si="222"/>
        <v>106.61646013457199</v>
      </c>
      <c r="R720" s="19">
        <v>122.6</v>
      </c>
      <c r="S720" s="19" t="e">
        <v>#N/A</v>
      </c>
      <c r="T720" s="19" t="e">
        <f t="shared" si="223"/>
        <v>#N/A</v>
      </c>
      <c r="U720" s="22" t="e">
        <f t="shared" si="224"/>
        <v>#N/A</v>
      </c>
      <c r="V720" s="22" t="str">
        <f t="shared" si="225"/>
        <v>NY</v>
      </c>
      <c r="W720" s="22" t="e">
        <f t="shared" si="226"/>
        <v>#VALUE!</v>
      </c>
      <c r="X720" s="19" t="str">
        <f t="shared" si="227"/>
        <v>CB113/14GS.8442</v>
      </c>
      <c r="Y720" s="19" t="str">
        <f t="shared" si="228"/>
        <v>GS.8442</v>
      </c>
      <c r="Z720" s="19" t="e">
        <v>#VALUE!</v>
      </c>
      <c r="AA720" s="19" t="e">
        <f t="shared" si="229"/>
        <v>#VALUE!</v>
      </c>
      <c r="AB720" s="22" t="e">
        <f t="shared" si="230"/>
        <v>#N/A</v>
      </c>
      <c r="AC720" s="23" t="e">
        <v>#VALUE!</v>
      </c>
      <c r="AD720" s="23" t="e">
        <f t="shared" si="231"/>
        <v>#VALUE!</v>
      </c>
      <c r="AE720" s="24" t="e">
        <f t="shared" si="232"/>
        <v>#N/A</v>
      </c>
      <c r="AF720" s="24" t="e">
        <v>#N/A</v>
      </c>
      <c r="AG720" s="24" t="e">
        <f t="shared" si="233"/>
        <v>#N/A</v>
      </c>
      <c r="AH720" s="24" t="e">
        <f t="shared" si="234"/>
        <v>#N/A</v>
      </c>
      <c r="AI720" s="25" t="e">
        <f t="shared" si="235"/>
        <v>#VALUE!</v>
      </c>
      <c r="AJ720" s="25" t="e">
        <f t="shared" si="236"/>
        <v>#VALUE!</v>
      </c>
      <c r="AK720" s="25" t="e">
        <f t="shared" si="237"/>
        <v>#VALUE!</v>
      </c>
      <c r="AL720" s="12">
        <v>28.072736218888476</v>
      </c>
      <c r="AM720" s="12">
        <v>0</v>
      </c>
      <c r="AN720" s="26">
        <v>3.2766000000000002</v>
      </c>
      <c r="AO720" s="125">
        <f t="shared" si="238"/>
        <v>6.5563584623941767E-2</v>
      </c>
      <c r="AP720" s="126"/>
      <c r="AQ720" s="16">
        <v>0</v>
      </c>
      <c r="AT720" s="2">
        <v>0</v>
      </c>
      <c r="AU720" s="2">
        <v>0</v>
      </c>
      <c r="AW720" s="44" t="e">
        <f t="shared" si="239"/>
        <v>#VALUE!</v>
      </c>
    </row>
    <row r="721" spans="1:49" hidden="1" x14ac:dyDescent="0.2">
      <c r="A721" s="16">
        <f>ROW()</f>
        <v>721</v>
      </c>
      <c r="B721" s="16" t="s">
        <v>564</v>
      </c>
      <c r="C721" s="101">
        <v>189</v>
      </c>
      <c r="D721" s="17">
        <v>0.99966256425847333</v>
      </c>
      <c r="E721" s="123">
        <v>6.6502037087246571E-2</v>
      </c>
      <c r="F721" s="122">
        <f t="shared" si="220"/>
        <v>1.06616460134572</v>
      </c>
      <c r="G721" s="122"/>
      <c r="H721" s="101" t="s">
        <v>4</v>
      </c>
      <c r="I721" s="101">
        <v>1</v>
      </c>
      <c r="J721" s="101" t="s">
        <v>565</v>
      </c>
      <c r="K721" s="18">
        <v>42930</v>
      </c>
      <c r="L721" s="101" t="s">
        <v>56</v>
      </c>
      <c r="M721" s="101" t="s">
        <v>171</v>
      </c>
      <c r="N721" s="101" t="s">
        <v>73</v>
      </c>
      <c r="O721" s="101" t="s">
        <v>64</v>
      </c>
      <c r="P721" s="19" t="str">
        <f t="shared" si="221"/>
        <v>CB1 15/16</v>
      </c>
      <c r="Q721" s="20">
        <f t="shared" si="222"/>
        <v>106.61646013457199</v>
      </c>
      <c r="R721" s="19">
        <v>122.6</v>
      </c>
      <c r="S721" s="19" t="e">
        <v>#N/A</v>
      </c>
      <c r="T721" s="19" t="e">
        <f t="shared" si="223"/>
        <v>#N/A</v>
      </c>
      <c r="U721" s="22" t="e">
        <f t="shared" si="224"/>
        <v>#N/A</v>
      </c>
      <c r="V721" s="22" t="str">
        <f t="shared" si="225"/>
        <v>NY</v>
      </c>
      <c r="W721" s="22" t="e">
        <f t="shared" si="226"/>
        <v>#VALUE!</v>
      </c>
      <c r="X721" s="19" t="str">
        <f t="shared" si="227"/>
        <v>CB115/16GS.8442</v>
      </c>
      <c r="Y721" s="19" t="str">
        <f t="shared" si="228"/>
        <v>GS.8442</v>
      </c>
      <c r="Z721" s="19" t="e">
        <v>#VALUE!</v>
      </c>
      <c r="AA721" s="19" t="e">
        <f t="shared" si="229"/>
        <v>#VALUE!</v>
      </c>
      <c r="AB721" s="22" t="e">
        <f t="shared" si="230"/>
        <v>#N/A</v>
      </c>
      <c r="AC721" s="23" t="e">
        <v>#VALUE!</v>
      </c>
      <c r="AD721" s="23" t="e">
        <f t="shared" si="231"/>
        <v>#VALUE!</v>
      </c>
      <c r="AE721" s="24" t="e">
        <f t="shared" si="232"/>
        <v>#N/A</v>
      </c>
      <c r="AF721" s="24" t="e">
        <v>#N/A</v>
      </c>
      <c r="AG721" s="24" t="e">
        <f t="shared" si="233"/>
        <v>#N/A</v>
      </c>
      <c r="AH721" s="24" t="e">
        <f t="shared" si="234"/>
        <v>#N/A</v>
      </c>
      <c r="AI721" s="25" t="e">
        <f t="shared" si="235"/>
        <v>#VALUE!</v>
      </c>
      <c r="AJ721" s="25" t="e">
        <f t="shared" si="236"/>
        <v>#VALUE!</v>
      </c>
      <c r="AK721" s="25" t="e">
        <f t="shared" si="237"/>
        <v>#VALUE!</v>
      </c>
      <c r="AL721" s="12">
        <v>28.072736218888476</v>
      </c>
      <c r="AM721" s="12">
        <v>0</v>
      </c>
      <c r="AN721" s="26">
        <v>3.2766000000000002</v>
      </c>
      <c r="AO721" s="125">
        <f t="shared" si="238"/>
        <v>6.5563584623941767E-2</v>
      </c>
      <c r="AP721" s="126"/>
      <c r="AQ721" s="16">
        <v>0</v>
      </c>
      <c r="AT721" s="2">
        <v>0</v>
      </c>
      <c r="AU721" s="2">
        <v>0</v>
      </c>
      <c r="AW721" s="44" t="e">
        <f t="shared" si="239"/>
        <v>#VALUE!</v>
      </c>
    </row>
    <row r="722" spans="1:49" hidden="1" x14ac:dyDescent="0.2">
      <c r="A722" s="16">
        <f>ROW()</f>
        <v>722</v>
      </c>
      <c r="B722" s="16" t="s">
        <v>564</v>
      </c>
      <c r="C722" s="101">
        <v>1048</v>
      </c>
      <c r="D722" s="17">
        <v>0.99966256425847333</v>
      </c>
      <c r="E722" s="123">
        <v>6.6502037087246571E-2</v>
      </c>
      <c r="F722" s="122">
        <f t="shared" si="220"/>
        <v>1.06616460134572</v>
      </c>
      <c r="G722" s="122"/>
      <c r="H722" s="101" t="s">
        <v>4</v>
      </c>
      <c r="I722" s="101">
        <v>1</v>
      </c>
      <c r="J722" s="101" t="s">
        <v>565</v>
      </c>
      <c r="K722" s="18">
        <v>42930</v>
      </c>
      <c r="L722" s="101" t="s">
        <v>56</v>
      </c>
      <c r="M722" s="101" t="s">
        <v>171</v>
      </c>
      <c r="N722" s="101" t="s">
        <v>73</v>
      </c>
      <c r="O722" s="101" t="s">
        <v>58</v>
      </c>
      <c r="P722" s="19" t="str">
        <f t="shared" si="221"/>
        <v>CB1 17/18</v>
      </c>
      <c r="Q722" s="20">
        <f t="shared" si="222"/>
        <v>106.61646013457199</v>
      </c>
      <c r="R722" s="19">
        <v>122.6</v>
      </c>
      <c r="S722" s="19" t="e">
        <v>#N/A</v>
      </c>
      <c r="T722" s="19" t="e">
        <f t="shared" si="223"/>
        <v>#N/A</v>
      </c>
      <c r="U722" s="22" t="e">
        <f t="shared" si="224"/>
        <v>#N/A</v>
      </c>
      <c r="V722" s="22" t="str">
        <f t="shared" si="225"/>
        <v>NY</v>
      </c>
      <c r="W722" s="22" t="e">
        <f t="shared" si="226"/>
        <v>#VALUE!</v>
      </c>
      <c r="X722" s="19" t="str">
        <f t="shared" si="227"/>
        <v>CB117/18GS.8442</v>
      </c>
      <c r="Y722" s="19" t="str">
        <f t="shared" si="228"/>
        <v>GS.8442</v>
      </c>
      <c r="Z722" s="19" t="e">
        <v>#VALUE!</v>
      </c>
      <c r="AA722" s="19" t="e">
        <f t="shared" si="229"/>
        <v>#VALUE!</v>
      </c>
      <c r="AB722" s="22" t="e">
        <f t="shared" si="230"/>
        <v>#N/A</v>
      </c>
      <c r="AC722" s="23" t="e">
        <v>#VALUE!</v>
      </c>
      <c r="AD722" s="23" t="e">
        <f t="shared" si="231"/>
        <v>#VALUE!</v>
      </c>
      <c r="AE722" s="24" t="e">
        <f t="shared" si="232"/>
        <v>#N/A</v>
      </c>
      <c r="AF722" s="24" t="e">
        <v>#N/A</v>
      </c>
      <c r="AG722" s="24" t="e">
        <f t="shared" si="233"/>
        <v>#N/A</v>
      </c>
      <c r="AH722" s="24" t="e">
        <f t="shared" si="234"/>
        <v>#N/A</v>
      </c>
      <c r="AI722" s="25" t="e">
        <f t="shared" si="235"/>
        <v>#VALUE!</v>
      </c>
      <c r="AJ722" s="25" t="e">
        <f t="shared" si="236"/>
        <v>#VALUE!</v>
      </c>
      <c r="AK722" s="25" t="e">
        <f t="shared" si="237"/>
        <v>#VALUE!</v>
      </c>
      <c r="AL722" s="12">
        <v>28.072736218888476</v>
      </c>
      <c r="AM722" s="12">
        <v>0</v>
      </c>
      <c r="AN722" s="26">
        <v>3.2766000000000002</v>
      </c>
      <c r="AO722" s="125">
        <f t="shared" si="238"/>
        <v>6.5563584623941767E-2</v>
      </c>
      <c r="AP722" s="126"/>
      <c r="AQ722" s="16">
        <v>0</v>
      </c>
      <c r="AT722" s="2">
        <v>0</v>
      </c>
      <c r="AU722" s="2">
        <v>0</v>
      </c>
      <c r="AW722" s="44" t="e">
        <f t="shared" si="239"/>
        <v>#VALUE!</v>
      </c>
    </row>
    <row r="723" spans="1:49" hidden="1" x14ac:dyDescent="0.2">
      <c r="A723" s="16">
        <f>ROW()</f>
        <v>723</v>
      </c>
      <c r="B723" s="16" t="s">
        <v>564</v>
      </c>
      <c r="C723" s="101">
        <v>532</v>
      </c>
      <c r="D723" s="17">
        <v>0.99966256425847333</v>
      </c>
      <c r="E723" s="123">
        <v>6.6502037087246571E-2</v>
      </c>
      <c r="F723" s="122">
        <f t="shared" si="220"/>
        <v>1.06616460134572</v>
      </c>
      <c r="G723" s="122"/>
      <c r="H723" s="101" t="s">
        <v>4</v>
      </c>
      <c r="I723" s="101">
        <v>1</v>
      </c>
      <c r="J723" s="101" t="s">
        <v>565</v>
      </c>
      <c r="K723" s="18">
        <v>42930</v>
      </c>
      <c r="L723" s="101" t="s">
        <v>56</v>
      </c>
      <c r="M723" s="101" t="s">
        <v>171</v>
      </c>
      <c r="N723" s="101" t="s">
        <v>73</v>
      </c>
      <c r="O723" s="101" t="s">
        <v>66</v>
      </c>
      <c r="P723" s="19" t="str">
        <f t="shared" si="221"/>
        <v>CB1 Moka</v>
      </c>
      <c r="Q723" s="20">
        <f t="shared" si="222"/>
        <v>106.61646013457199</v>
      </c>
      <c r="R723" s="19">
        <v>122.6</v>
      </c>
      <c r="S723" s="19" t="e">
        <v>#N/A</v>
      </c>
      <c r="T723" s="19" t="e">
        <f t="shared" si="223"/>
        <v>#N/A</v>
      </c>
      <c r="U723" s="22" t="e">
        <f t="shared" si="224"/>
        <v>#N/A</v>
      </c>
      <c r="V723" s="22" t="str">
        <f t="shared" si="225"/>
        <v>NY</v>
      </c>
      <c r="W723" s="22" t="e">
        <f t="shared" si="226"/>
        <v>#VALUE!</v>
      </c>
      <c r="X723" s="19" t="str">
        <f t="shared" si="227"/>
        <v>CB1MokaGS.8442</v>
      </c>
      <c r="Y723" s="19" t="str">
        <f t="shared" si="228"/>
        <v>GS.8442</v>
      </c>
      <c r="Z723" s="19" t="e">
        <v>#VALUE!</v>
      </c>
      <c r="AA723" s="19" t="e">
        <f t="shared" si="229"/>
        <v>#VALUE!</v>
      </c>
      <c r="AB723" s="22" t="e">
        <f t="shared" si="230"/>
        <v>#N/A</v>
      </c>
      <c r="AC723" s="23" t="e">
        <v>#VALUE!</v>
      </c>
      <c r="AD723" s="23" t="e">
        <f t="shared" si="231"/>
        <v>#VALUE!</v>
      </c>
      <c r="AE723" s="24" t="e">
        <f t="shared" si="232"/>
        <v>#N/A</v>
      </c>
      <c r="AF723" s="24" t="e">
        <v>#N/A</v>
      </c>
      <c r="AG723" s="24" t="e">
        <f t="shared" si="233"/>
        <v>#N/A</v>
      </c>
      <c r="AH723" s="24" t="e">
        <f t="shared" si="234"/>
        <v>#N/A</v>
      </c>
      <c r="AI723" s="25" t="e">
        <f t="shared" si="235"/>
        <v>#VALUE!</v>
      </c>
      <c r="AJ723" s="25" t="e">
        <f t="shared" si="236"/>
        <v>#VALUE!</v>
      </c>
      <c r="AK723" s="25" t="e">
        <f t="shared" si="237"/>
        <v>#VALUE!</v>
      </c>
      <c r="AL723" s="12">
        <v>28.072736218888476</v>
      </c>
      <c r="AM723" s="12">
        <v>0</v>
      </c>
      <c r="AN723" s="26">
        <v>3.2766000000000002</v>
      </c>
      <c r="AO723" s="125">
        <f t="shared" si="238"/>
        <v>6.5563584623941767E-2</v>
      </c>
      <c r="AP723" s="126"/>
      <c r="AQ723" s="16">
        <v>0</v>
      </c>
      <c r="AT723" s="2">
        <v>0</v>
      </c>
      <c r="AU723" s="2">
        <v>0</v>
      </c>
      <c r="AW723" s="44" t="e">
        <f t="shared" si="239"/>
        <v>#VALUE!</v>
      </c>
    </row>
    <row r="724" spans="1:49" hidden="1" x14ac:dyDescent="0.2">
      <c r="A724" s="16">
        <f>ROW()</f>
        <v>724</v>
      </c>
      <c r="B724" s="16" t="s">
        <v>564</v>
      </c>
      <c r="C724" s="101">
        <v>708</v>
      </c>
      <c r="D724" s="17">
        <v>0.99966256425847333</v>
      </c>
      <c r="E724" s="123">
        <v>6.6502037087246571E-2</v>
      </c>
      <c r="F724" s="122">
        <f t="shared" si="220"/>
        <v>1.06616460134572</v>
      </c>
      <c r="G724" s="122"/>
      <c r="H724" s="101" t="s">
        <v>4</v>
      </c>
      <c r="I724" s="101">
        <v>1</v>
      </c>
      <c r="J724" s="101" t="s">
        <v>565</v>
      </c>
      <c r="K724" s="18">
        <v>42930</v>
      </c>
      <c r="L724" s="101" t="s">
        <v>56</v>
      </c>
      <c r="M724" s="101" t="s">
        <v>171</v>
      </c>
      <c r="N724" s="101" t="s">
        <v>62</v>
      </c>
      <c r="O724" s="101" t="s">
        <v>78</v>
      </c>
      <c r="P724" s="19" t="str">
        <f t="shared" si="221"/>
        <v>CB6 CONSUMO</v>
      </c>
      <c r="Q724" s="20">
        <f t="shared" si="222"/>
        <v>106.61646013457199</v>
      </c>
      <c r="R724" s="19">
        <v>122.6</v>
      </c>
      <c r="S724" s="19" t="e">
        <v>#N/A</v>
      </c>
      <c r="T724" s="19" t="e">
        <f t="shared" si="223"/>
        <v>#N/A</v>
      </c>
      <c r="U724" s="22" t="e">
        <f t="shared" si="224"/>
        <v>#N/A</v>
      </c>
      <c r="V724" s="22" t="str">
        <f t="shared" si="225"/>
        <v>NY</v>
      </c>
      <c r="W724" s="22" t="e">
        <f t="shared" si="226"/>
        <v>#VALUE!</v>
      </c>
      <c r="X724" s="19" t="str">
        <f t="shared" si="227"/>
        <v>CB6CONSUMOGS.8442</v>
      </c>
      <c r="Y724" s="19" t="str">
        <f t="shared" si="228"/>
        <v>GS.8442</v>
      </c>
      <c r="Z724" s="19" t="e">
        <v>#VALUE!</v>
      </c>
      <c r="AA724" s="19" t="e">
        <f t="shared" si="229"/>
        <v>#VALUE!</v>
      </c>
      <c r="AB724" s="22" t="e">
        <f t="shared" si="230"/>
        <v>#N/A</v>
      </c>
      <c r="AC724" s="23" t="e">
        <v>#VALUE!</v>
      </c>
      <c r="AD724" s="23" t="e">
        <f t="shared" si="231"/>
        <v>#VALUE!</v>
      </c>
      <c r="AE724" s="24" t="e">
        <f t="shared" si="232"/>
        <v>#N/A</v>
      </c>
      <c r="AF724" s="24" t="e">
        <v>#N/A</v>
      </c>
      <c r="AG724" s="24" t="e">
        <f t="shared" si="233"/>
        <v>#N/A</v>
      </c>
      <c r="AH724" s="24" t="e">
        <f t="shared" si="234"/>
        <v>#N/A</v>
      </c>
      <c r="AI724" s="25" t="e">
        <f t="shared" si="235"/>
        <v>#VALUE!</v>
      </c>
      <c r="AJ724" s="25" t="e">
        <f t="shared" si="236"/>
        <v>#VALUE!</v>
      </c>
      <c r="AK724" s="25" t="e">
        <f t="shared" si="237"/>
        <v>#VALUE!</v>
      </c>
      <c r="AL724" s="12">
        <v>0</v>
      </c>
      <c r="AM724" s="12">
        <v>28.072736218888476</v>
      </c>
      <c r="AN724" s="26">
        <v>3.2766000000000002</v>
      </c>
      <c r="AO724" s="125">
        <f t="shared" si="238"/>
        <v>6.5563584623941767E-2</v>
      </c>
      <c r="AP724" s="126"/>
      <c r="AQ724" s="16">
        <v>0</v>
      </c>
      <c r="AT724" s="2">
        <v>0</v>
      </c>
      <c r="AU724" s="2">
        <v>0</v>
      </c>
      <c r="AW724" s="44" t="e">
        <f t="shared" si="239"/>
        <v>#VALUE!</v>
      </c>
    </row>
    <row r="725" spans="1:49" hidden="1" x14ac:dyDescent="0.2">
      <c r="A725" s="16">
        <f>ROW()</f>
        <v>725</v>
      </c>
      <c r="B725" s="16" t="s">
        <v>566</v>
      </c>
      <c r="C725" s="101">
        <v>8600</v>
      </c>
      <c r="D725" s="17">
        <v>1.3176768041093547</v>
      </c>
      <c r="E725" s="123">
        <v>5.8613853680151519E-2</v>
      </c>
      <c r="F725" s="122">
        <f t="shared" si="220"/>
        <v>1.3762906577895062</v>
      </c>
      <c r="G725" s="122"/>
      <c r="H725" s="101" t="s">
        <v>4</v>
      </c>
      <c r="I725" s="101">
        <v>1</v>
      </c>
      <c r="J725" s="101" t="s">
        <v>565</v>
      </c>
      <c r="K725" s="18">
        <v>42930</v>
      </c>
      <c r="L725" s="101" t="s">
        <v>56</v>
      </c>
      <c r="M725" s="101" t="s">
        <v>171</v>
      </c>
      <c r="N725" s="101" t="s">
        <v>73</v>
      </c>
      <c r="O725" s="16" t="s">
        <v>59</v>
      </c>
      <c r="P725" s="129" t="str">
        <f t="shared" si="221"/>
        <v>CB1 14/16</v>
      </c>
      <c r="Q725" s="20">
        <f t="shared" si="222"/>
        <v>137.62906577895063</v>
      </c>
      <c r="R725" s="19">
        <v>122.6</v>
      </c>
      <c r="S725" s="19" t="e">
        <v>#N/A</v>
      </c>
      <c r="T725" s="19" t="e">
        <f t="shared" si="223"/>
        <v>#N/A</v>
      </c>
      <c r="U725" s="22" t="e">
        <f t="shared" si="224"/>
        <v>#N/A</v>
      </c>
      <c r="V725" s="22" t="str">
        <f t="shared" si="225"/>
        <v>NY</v>
      </c>
      <c r="W725" s="22" t="e">
        <f t="shared" si="226"/>
        <v>#VALUE!</v>
      </c>
      <c r="X725" s="19" t="str">
        <f t="shared" si="227"/>
        <v>CB114/16GS.8600</v>
      </c>
      <c r="Y725" s="19" t="str">
        <f t="shared" si="228"/>
        <v>GS.8600</v>
      </c>
      <c r="Z725" s="19" t="e">
        <v>#VALUE!</v>
      </c>
      <c r="AA725" s="19" t="e">
        <f t="shared" si="229"/>
        <v>#VALUE!</v>
      </c>
      <c r="AB725" s="22" t="e">
        <f t="shared" si="230"/>
        <v>#N/A</v>
      </c>
      <c r="AC725" s="23" t="e">
        <v>#VALUE!</v>
      </c>
      <c r="AD725" s="23" t="e">
        <f t="shared" si="231"/>
        <v>#VALUE!</v>
      </c>
      <c r="AE725" s="24" t="e">
        <f t="shared" si="232"/>
        <v>#N/A</v>
      </c>
      <c r="AF725" s="24" t="e">
        <v>#N/A</v>
      </c>
      <c r="AG725" s="24" t="e">
        <f t="shared" si="233"/>
        <v>#N/A</v>
      </c>
      <c r="AH725" s="24" t="e">
        <f t="shared" si="234"/>
        <v>#N/A</v>
      </c>
      <c r="AI725" s="25" t="e">
        <f t="shared" si="235"/>
        <v>#VALUE!</v>
      </c>
      <c r="AJ725" s="25" t="e">
        <f t="shared" si="236"/>
        <v>#VALUE!</v>
      </c>
      <c r="AK725" s="25" t="e">
        <f t="shared" si="237"/>
        <v>#VALUE!</v>
      </c>
      <c r="AL725" s="12">
        <v>24.74286992106255</v>
      </c>
      <c r="AM725" s="12">
        <v>0</v>
      </c>
      <c r="AN725" s="26">
        <v>3.2766000000000002</v>
      </c>
      <c r="AO725" s="125">
        <f t="shared" si="238"/>
        <v>5.7786716380616464E-2</v>
      </c>
      <c r="AP725" s="126"/>
      <c r="AQ725" s="16">
        <v>0</v>
      </c>
      <c r="AT725" s="2">
        <v>0</v>
      </c>
      <c r="AU725" s="2">
        <v>0</v>
      </c>
      <c r="AW725" s="44" t="e">
        <f t="shared" si="239"/>
        <v>#VALUE!</v>
      </c>
    </row>
    <row r="726" spans="1:49" hidden="1" x14ac:dyDescent="0.2">
      <c r="A726" s="16">
        <f>ROW()</f>
        <v>726</v>
      </c>
      <c r="B726" s="16" t="s">
        <v>567</v>
      </c>
      <c r="C726" s="101">
        <v>4000</v>
      </c>
      <c r="D726" s="17">
        <v>1.317515356573713</v>
      </c>
      <c r="E726" s="123">
        <v>5.8598350732270349E-2</v>
      </c>
      <c r="F726" s="122">
        <f t="shared" si="220"/>
        <v>1.3761137073059833</v>
      </c>
      <c r="G726" s="122"/>
      <c r="H726" s="101" t="s">
        <v>4</v>
      </c>
      <c r="I726" s="101">
        <v>1</v>
      </c>
      <c r="J726" s="101" t="s">
        <v>565</v>
      </c>
      <c r="K726" s="18">
        <v>42930</v>
      </c>
      <c r="L726" s="101" t="s">
        <v>56</v>
      </c>
      <c r="M726" s="101" t="s">
        <v>171</v>
      </c>
      <c r="N726" s="101" t="s">
        <v>73</v>
      </c>
      <c r="O726" s="16" t="s">
        <v>59</v>
      </c>
      <c r="P726" s="129" t="str">
        <f t="shared" si="221"/>
        <v>CB1 14/16</v>
      </c>
      <c r="Q726" s="20">
        <f t="shared" si="222"/>
        <v>137.61137073059834</v>
      </c>
      <c r="R726" s="19">
        <v>122.6</v>
      </c>
      <c r="S726" s="19" t="e">
        <v>#N/A</v>
      </c>
      <c r="T726" s="19" t="e">
        <f t="shared" si="223"/>
        <v>#N/A</v>
      </c>
      <c r="U726" s="22" t="e">
        <f t="shared" si="224"/>
        <v>#N/A</v>
      </c>
      <c r="V726" s="22" t="str">
        <f t="shared" si="225"/>
        <v>NY</v>
      </c>
      <c r="W726" s="22" t="e">
        <f t="shared" si="226"/>
        <v>#VALUE!</v>
      </c>
      <c r="X726" s="19" t="str">
        <f t="shared" si="227"/>
        <v>CB114/16GS.8602</v>
      </c>
      <c r="Y726" s="19" t="str">
        <f t="shared" si="228"/>
        <v>GS.8602</v>
      </c>
      <c r="Z726" s="19" t="e">
        <v>#VALUE!</v>
      </c>
      <c r="AA726" s="19" t="e">
        <f t="shared" si="229"/>
        <v>#VALUE!</v>
      </c>
      <c r="AB726" s="22" t="e">
        <f t="shared" si="230"/>
        <v>#N/A</v>
      </c>
      <c r="AC726" s="23" t="e">
        <v>#VALUE!</v>
      </c>
      <c r="AD726" s="23" t="e">
        <f t="shared" si="231"/>
        <v>#VALUE!</v>
      </c>
      <c r="AE726" s="24" t="e">
        <f t="shared" si="232"/>
        <v>#N/A</v>
      </c>
      <c r="AF726" s="24" t="e">
        <v>#N/A</v>
      </c>
      <c r="AG726" s="24" t="e">
        <f t="shared" si="233"/>
        <v>#N/A</v>
      </c>
      <c r="AH726" s="24" t="e">
        <f t="shared" si="234"/>
        <v>#N/A</v>
      </c>
      <c r="AI726" s="25" t="e">
        <f t="shared" si="235"/>
        <v>#VALUE!</v>
      </c>
      <c r="AJ726" s="25" t="e">
        <f t="shared" si="236"/>
        <v>#VALUE!</v>
      </c>
      <c r="AK726" s="25" t="e">
        <f t="shared" si="237"/>
        <v>#VALUE!</v>
      </c>
      <c r="AL726" s="12">
        <v>24.736325607752082</v>
      </c>
      <c r="AM726" s="12">
        <v>0</v>
      </c>
      <c r="AN726" s="26">
        <v>3.2766000000000002</v>
      </c>
      <c r="AO726" s="125">
        <f t="shared" si="238"/>
        <v>5.7771432204674698E-2</v>
      </c>
      <c r="AP726" s="126"/>
      <c r="AQ726" s="16">
        <v>0</v>
      </c>
      <c r="AT726" s="2">
        <v>0</v>
      </c>
      <c r="AU726" s="2">
        <v>0</v>
      </c>
      <c r="AW726" s="44" t="e">
        <f t="shared" si="239"/>
        <v>#VALUE!</v>
      </c>
    </row>
    <row r="727" spans="1:49" hidden="1" x14ac:dyDescent="0.2">
      <c r="A727" s="16">
        <f>ROW()</f>
        <v>727</v>
      </c>
      <c r="B727" s="16" t="s">
        <v>568</v>
      </c>
      <c r="C727" s="101">
        <v>1000</v>
      </c>
      <c r="D727" s="17">
        <v>1.3193548956624632</v>
      </c>
      <c r="E727" s="123">
        <v>5.8649917514327007E-2</v>
      </c>
      <c r="F727" s="122">
        <f t="shared" si="220"/>
        <v>1.3780048131767901</v>
      </c>
      <c r="G727" s="122"/>
      <c r="H727" s="101" t="s">
        <v>4</v>
      </c>
      <c r="I727" s="101">
        <v>1</v>
      </c>
      <c r="J727" s="101" t="s">
        <v>565</v>
      </c>
      <c r="K727" s="18">
        <v>42930</v>
      </c>
      <c r="L727" s="101" t="s">
        <v>56</v>
      </c>
      <c r="M727" s="101" t="s">
        <v>171</v>
      </c>
      <c r="N727" s="101" t="s">
        <v>73</v>
      </c>
      <c r="O727" s="16" t="s">
        <v>59</v>
      </c>
      <c r="P727" s="129" t="str">
        <f t="shared" si="221"/>
        <v>CB1 14/16</v>
      </c>
      <c r="Q727" s="20">
        <f t="shared" si="222"/>
        <v>137.80048131767902</v>
      </c>
      <c r="R727" s="19">
        <v>122.6</v>
      </c>
      <c r="S727" s="19" t="e">
        <v>#N/A</v>
      </c>
      <c r="T727" s="19" t="e">
        <f t="shared" si="223"/>
        <v>#N/A</v>
      </c>
      <c r="U727" s="22" t="e">
        <f t="shared" si="224"/>
        <v>#N/A</v>
      </c>
      <c r="V727" s="22" t="str">
        <f t="shared" si="225"/>
        <v>NY</v>
      </c>
      <c r="W727" s="22" t="e">
        <f t="shared" si="226"/>
        <v>#VALUE!</v>
      </c>
      <c r="X727" s="19" t="str">
        <f t="shared" si="227"/>
        <v>CB114/16GS.8612</v>
      </c>
      <c r="Y727" s="19" t="str">
        <f t="shared" si="228"/>
        <v>GS.8612</v>
      </c>
      <c r="Z727" s="19" t="e">
        <v>#VALUE!</v>
      </c>
      <c r="AA727" s="19" t="e">
        <f t="shared" si="229"/>
        <v>#VALUE!</v>
      </c>
      <c r="AB727" s="22" t="e">
        <f t="shared" si="230"/>
        <v>#N/A</v>
      </c>
      <c r="AC727" s="23" t="e">
        <v>#VALUE!</v>
      </c>
      <c r="AD727" s="23" t="e">
        <f t="shared" si="231"/>
        <v>#VALUE!</v>
      </c>
      <c r="AE727" s="24" t="e">
        <f t="shared" si="232"/>
        <v>#N/A</v>
      </c>
      <c r="AF727" s="24" t="e">
        <v>#N/A</v>
      </c>
      <c r="AG727" s="24" t="e">
        <f t="shared" si="233"/>
        <v>#N/A</v>
      </c>
      <c r="AH727" s="24" t="e">
        <f t="shared" si="234"/>
        <v>#N/A</v>
      </c>
      <c r="AI727" s="25" t="e">
        <f t="shared" si="235"/>
        <v>#VALUE!</v>
      </c>
      <c r="AJ727" s="25" t="e">
        <f t="shared" si="236"/>
        <v>#VALUE!</v>
      </c>
      <c r="AK727" s="25" t="e">
        <f t="shared" si="237"/>
        <v>#VALUE!</v>
      </c>
      <c r="AL727" s="12">
        <v>24.758093672818035</v>
      </c>
      <c r="AM727" s="12">
        <v>0</v>
      </c>
      <c r="AN727" s="26">
        <v>3.2766000000000002</v>
      </c>
      <c r="AO727" s="125">
        <f t="shared" si="238"/>
        <v>5.7822271295133239E-2</v>
      </c>
      <c r="AP727" s="126"/>
      <c r="AQ727" s="16">
        <v>0</v>
      </c>
      <c r="AT727" s="2">
        <v>0</v>
      </c>
      <c r="AU727" s="2">
        <v>0</v>
      </c>
      <c r="AW727" s="44" t="e">
        <f t="shared" si="239"/>
        <v>#VALUE!</v>
      </c>
    </row>
    <row r="728" spans="1:49" hidden="1" x14ac:dyDescent="0.2">
      <c r="A728" s="16">
        <f>ROW()</f>
        <v>728</v>
      </c>
      <c r="B728" s="16" t="s">
        <v>569</v>
      </c>
      <c r="C728" s="101">
        <v>5000</v>
      </c>
      <c r="D728" s="17">
        <v>1.3175735313795314</v>
      </c>
      <c r="E728" s="123">
        <v>5.8601015298249237E-2</v>
      </c>
      <c r="F728" s="122">
        <f t="shared" si="220"/>
        <v>1.3761745466777806</v>
      </c>
      <c r="G728" s="122"/>
      <c r="H728" s="101" t="s">
        <v>4</v>
      </c>
      <c r="I728" s="101">
        <v>1</v>
      </c>
      <c r="J728" s="101" t="s">
        <v>565</v>
      </c>
      <c r="K728" s="18">
        <v>42930</v>
      </c>
      <c r="L728" s="101" t="s">
        <v>56</v>
      </c>
      <c r="M728" s="101" t="s">
        <v>171</v>
      </c>
      <c r="N728" s="101" t="s">
        <v>73</v>
      </c>
      <c r="O728" s="16" t="s">
        <v>59</v>
      </c>
      <c r="P728" s="129" t="str">
        <f t="shared" si="221"/>
        <v>CB1 14/16</v>
      </c>
      <c r="Q728" s="20">
        <f t="shared" si="222"/>
        <v>137.61745466777805</v>
      </c>
      <c r="R728" s="19">
        <v>122.6</v>
      </c>
      <c r="S728" s="19" t="e">
        <v>#N/A</v>
      </c>
      <c r="T728" s="19" t="e">
        <f t="shared" si="223"/>
        <v>#N/A</v>
      </c>
      <c r="U728" s="22" t="e">
        <f t="shared" si="224"/>
        <v>#N/A</v>
      </c>
      <c r="V728" s="22" t="str">
        <f t="shared" si="225"/>
        <v>NY</v>
      </c>
      <c r="W728" s="22" t="e">
        <f t="shared" si="226"/>
        <v>#VALUE!</v>
      </c>
      <c r="X728" s="19" t="str">
        <f t="shared" si="227"/>
        <v>CB114/16GS.8615</v>
      </c>
      <c r="Y728" s="19" t="str">
        <f t="shared" si="228"/>
        <v>GS.8615</v>
      </c>
      <c r="Z728" s="19" t="e">
        <v>#VALUE!</v>
      </c>
      <c r="AA728" s="19" t="e">
        <f t="shared" si="229"/>
        <v>#VALUE!</v>
      </c>
      <c r="AB728" s="22" t="e">
        <f t="shared" si="230"/>
        <v>#N/A</v>
      </c>
      <c r="AC728" s="23" t="e">
        <v>#VALUE!</v>
      </c>
      <c r="AD728" s="23" t="e">
        <f t="shared" si="231"/>
        <v>#VALUE!</v>
      </c>
      <c r="AE728" s="24" t="e">
        <f t="shared" si="232"/>
        <v>#N/A</v>
      </c>
      <c r="AF728" s="24" t="e">
        <v>#N/A</v>
      </c>
      <c r="AG728" s="24" t="e">
        <f t="shared" si="233"/>
        <v>#N/A</v>
      </c>
      <c r="AH728" s="24" t="e">
        <f t="shared" si="234"/>
        <v>#N/A</v>
      </c>
      <c r="AI728" s="25" t="e">
        <f t="shared" si="235"/>
        <v>#VALUE!</v>
      </c>
      <c r="AJ728" s="25" t="e">
        <f t="shared" si="236"/>
        <v>#VALUE!</v>
      </c>
      <c r="AK728" s="25" t="e">
        <f t="shared" si="237"/>
        <v>#VALUE!</v>
      </c>
      <c r="AL728" s="12">
        <v>24.737450410256471</v>
      </c>
      <c r="AM728" s="12">
        <v>0</v>
      </c>
      <c r="AN728" s="26">
        <v>3.2766000000000002</v>
      </c>
      <c r="AO728" s="125">
        <f t="shared" si="238"/>
        <v>5.7774059169271488E-2</v>
      </c>
      <c r="AP728" s="126"/>
      <c r="AQ728" s="16">
        <v>0</v>
      </c>
      <c r="AT728" s="2">
        <v>0</v>
      </c>
      <c r="AU728" s="2">
        <v>0</v>
      </c>
      <c r="AW728" s="44" t="e">
        <f t="shared" si="239"/>
        <v>#VALUE!</v>
      </c>
    </row>
    <row r="729" spans="1:49" hidden="1" x14ac:dyDescent="0.2">
      <c r="A729" s="16">
        <f>ROW()</f>
        <v>729</v>
      </c>
      <c r="B729" s="16" t="s">
        <v>570</v>
      </c>
      <c r="C729" s="101">
        <v>2000</v>
      </c>
      <c r="D729" s="17">
        <v>1.1181516205288007</v>
      </c>
      <c r="E729" s="123">
        <v>4.285441824175714E-2</v>
      </c>
      <c r="F729" s="122">
        <f t="shared" si="220"/>
        <v>1.1610060387705579</v>
      </c>
      <c r="G729" s="122"/>
      <c r="H729" s="101" t="s">
        <v>4</v>
      </c>
      <c r="I729" s="101">
        <v>1</v>
      </c>
      <c r="J729" s="101" t="s">
        <v>555</v>
      </c>
      <c r="K729" s="18">
        <v>42930</v>
      </c>
      <c r="L729" s="101" t="s">
        <v>56</v>
      </c>
      <c r="M729" s="101" t="s">
        <v>171</v>
      </c>
      <c r="N729" s="101" t="s">
        <v>62</v>
      </c>
      <c r="O729" s="101" t="s">
        <v>78</v>
      </c>
      <c r="P729" s="19" t="str">
        <f t="shared" si="221"/>
        <v>CB6 CONSUMO</v>
      </c>
      <c r="Q729" s="20">
        <f t="shared" si="222"/>
        <v>116.10060387705579</v>
      </c>
      <c r="R729" s="19">
        <v>122.6</v>
      </c>
      <c r="S729" s="19" t="e">
        <v>#N/A</v>
      </c>
      <c r="T729" s="19" t="e">
        <f t="shared" si="223"/>
        <v>#N/A</v>
      </c>
      <c r="U729" s="22" t="e">
        <f t="shared" si="224"/>
        <v>#N/A</v>
      </c>
      <c r="V729" s="22" t="str">
        <f t="shared" si="225"/>
        <v>NY</v>
      </c>
      <c r="W729" s="22" t="e">
        <f t="shared" si="226"/>
        <v>#VALUE!</v>
      </c>
      <c r="X729" s="19" t="str">
        <f t="shared" si="227"/>
        <v>CB6CONSUMOGS.8617</v>
      </c>
      <c r="Y729" s="19" t="str">
        <f t="shared" si="228"/>
        <v>GS.8617</v>
      </c>
      <c r="Z729" s="19" t="e">
        <v>#VALUE!</v>
      </c>
      <c r="AA729" s="19" t="e">
        <f t="shared" si="229"/>
        <v>#VALUE!</v>
      </c>
      <c r="AB729" s="22" t="e">
        <f t="shared" si="230"/>
        <v>#N/A</v>
      </c>
      <c r="AC729" s="23" t="e">
        <v>#VALUE!</v>
      </c>
      <c r="AD729" s="23" t="e">
        <f t="shared" si="231"/>
        <v>#VALUE!</v>
      </c>
      <c r="AE729" s="24" t="e">
        <f t="shared" si="232"/>
        <v>#N/A</v>
      </c>
      <c r="AF729" s="24" t="e">
        <v>#N/A</v>
      </c>
      <c r="AG729" s="24" t="e">
        <f t="shared" si="233"/>
        <v>#N/A</v>
      </c>
      <c r="AH729" s="24" t="e">
        <f t="shared" si="234"/>
        <v>#N/A</v>
      </c>
      <c r="AI729" s="25" t="e">
        <f t="shared" si="235"/>
        <v>#VALUE!</v>
      </c>
      <c r="AJ729" s="25" t="e">
        <f t="shared" si="236"/>
        <v>#VALUE!</v>
      </c>
      <c r="AK729" s="25" t="e">
        <f t="shared" si="237"/>
        <v>#VALUE!</v>
      </c>
      <c r="AL729" s="12">
        <v>0</v>
      </c>
      <c r="AM729" s="12">
        <v>18.090284625964998</v>
      </c>
      <c r="AN729" s="26">
        <v>3.2766000000000002</v>
      </c>
      <c r="AO729" s="125">
        <f t="shared" si="238"/>
        <v>4.2249672340369054E-2</v>
      </c>
      <c r="AP729" s="126"/>
      <c r="AQ729" s="16">
        <v>0</v>
      </c>
      <c r="AT729" s="2">
        <v>0</v>
      </c>
      <c r="AU729" s="2">
        <v>0</v>
      </c>
      <c r="AW729" s="44" t="e">
        <f t="shared" si="239"/>
        <v>#VALUE!</v>
      </c>
    </row>
    <row r="730" spans="1:49" hidden="1" x14ac:dyDescent="0.2">
      <c r="A730" s="16">
        <f>ROW()</f>
        <v>730</v>
      </c>
      <c r="B730" s="16" t="s">
        <v>571</v>
      </c>
      <c r="C730" s="101">
        <v>1920</v>
      </c>
      <c r="D730" s="17">
        <v>1.3175598755112283</v>
      </c>
      <c r="E730" s="123">
        <v>5.978499257274341E-2</v>
      </c>
      <c r="F730" s="122">
        <f t="shared" si="220"/>
        <v>1.3773448680839717</v>
      </c>
      <c r="G730" s="122"/>
      <c r="H730" s="101" t="s">
        <v>4</v>
      </c>
      <c r="I730" s="101">
        <v>1</v>
      </c>
      <c r="J730" s="101" t="s">
        <v>555</v>
      </c>
      <c r="K730" s="18">
        <v>42947</v>
      </c>
      <c r="L730" s="101" t="s">
        <v>56</v>
      </c>
      <c r="M730" s="101" t="s">
        <v>171</v>
      </c>
      <c r="N730" s="101" t="s">
        <v>73</v>
      </c>
      <c r="O730" s="101" t="s">
        <v>58</v>
      </c>
      <c r="P730" s="19" t="str">
        <f t="shared" si="221"/>
        <v>CB1 17/18</v>
      </c>
      <c r="Q730" s="20">
        <f t="shared" si="222"/>
        <v>137.73448680839718</v>
      </c>
      <c r="R730" s="19">
        <v>122.6</v>
      </c>
      <c r="S730" s="19" t="e">
        <v>#N/A</v>
      </c>
      <c r="T730" s="19" t="e">
        <f t="shared" si="223"/>
        <v>#N/A</v>
      </c>
      <c r="U730" s="22" t="e">
        <f t="shared" si="224"/>
        <v>#N/A</v>
      </c>
      <c r="V730" s="22" t="str">
        <f t="shared" si="225"/>
        <v>NY</v>
      </c>
      <c r="W730" s="22" t="e">
        <f t="shared" si="226"/>
        <v>#VALUE!</v>
      </c>
      <c r="X730" s="19" t="str">
        <f t="shared" si="227"/>
        <v>CB117/18GS.8583</v>
      </c>
      <c r="Y730" s="19" t="str">
        <f t="shared" si="228"/>
        <v>GS.8583</v>
      </c>
      <c r="Z730" s="19" t="e">
        <v>#VALUE!</v>
      </c>
      <c r="AA730" s="19" t="e">
        <f t="shared" si="229"/>
        <v>#VALUE!</v>
      </c>
      <c r="AB730" s="22" t="e">
        <f t="shared" si="230"/>
        <v>#N/A</v>
      </c>
      <c r="AC730" s="23" t="e">
        <v>#VALUE!</v>
      </c>
      <c r="AD730" s="23" t="e">
        <f t="shared" si="231"/>
        <v>#VALUE!</v>
      </c>
      <c r="AE730" s="24" t="e">
        <f t="shared" si="232"/>
        <v>#N/A</v>
      </c>
      <c r="AF730" s="24" t="e">
        <v>#N/A</v>
      </c>
      <c r="AG730" s="24" t="e">
        <f t="shared" si="233"/>
        <v>#N/A</v>
      </c>
      <c r="AH730" s="24" t="e">
        <f t="shared" si="234"/>
        <v>#N/A</v>
      </c>
      <c r="AI730" s="25" t="e">
        <f t="shared" si="235"/>
        <v>#VALUE!</v>
      </c>
      <c r="AJ730" s="25" t="e">
        <f t="shared" si="236"/>
        <v>#VALUE!</v>
      </c>
      <c r="AK730" s="25" t="e">
        <f t="shared" si="237"/>
        <v>#VALUE!</v>
      </c>
      <c r="AL730" s="12">
        <v>25.237246855174824</v>
      </c>
      <c r="AM730" s="12">
        <v>0</v>
      </c>
      <c r="AN730" s="26">
        <v>3.2766000000000002</v>
      </c>
      <c r="AO730" s="125">
        <f t="shared" si="238"/>
        <v>5.8941328588812458E-2</v>
      </c>
      <c r="AP730" s="126"/>
      <c r="AQ730" s="16">
        <v>0</v>
      </c>
      <c r="AT730" s="2">
        <v>0</v>
      </c>
      <c r="AU730" s="2">
        <v>0</v>
      </c>
      <c r="AW730" s="44" t="e">
        <f t="shared" si="239"/>
        <v>#VALUE!</v>
      </c>
    </row>
    <row r="731" spans="1:49" hidden="1" x14ac:dyDescent="0.2">
      <c r="A731" s="16">
        <f>ROW()</f>
        <v>731</v>
      </c>
      <c r="B731" s="16" t="s">
        <v>572</v>
      </c>
      <c r="C731" s="101">
        <v>1720</v>
      </c>
      <c r="D731" s="17">
        <v>1.1129430127537949</v>
      </c>
      <c r="E731" s="123">
        <v>4.7772846207897464E-2</v>
      </c>
      <c r="F731" s="122">
        <f t="shared" si="220"/>
        <v>1.1607158589616924</v>
      </c>
      <c r="G731" s="122"/>
      <c r="H731" s="101" t="s">
        <v>4</v>
      </c>
      <c r="I731" s="101">
        <v>1</v>
      </c>
      <c r="J731" s="101" t="s">
        <v>573</v>
      </c>
      <c r="K731" s="18">
        <v>42947</v>
      </c>
      <c r="L731" s="101" t="s">
        <v>56</v>
      </c>
      <c r="M731" s="101" t="s">
        <v>171</v>
      </c>
      <c r="N731" s="101" t="s">
        <v>73</v>
      </c>
      <c r="O731" s="101" t="s">
        <v>64</v>
      </c>
      <c r="P731" s="19" t="str">
        <f t="shared" si="221"/>
        <v>CB1 15/16</v>
      </c>
      <c r="Q731" s="20">
        <f t="shared" si="222"/>
        <v>116.07158589616924</v>
      </c>
      <c r="R731" s="19">
        <v>122.6</v>
      </c>
      <c r="S731" s="19" t="e">
        <v>#N/A</v>
      </c>
      <c r="T731" s="19" t="e">
        <f t="shared" si="223"/>
        <v>#N/A</v>
      </c>
      <c r="U731" s="22" t="e">
        <f t="shared" si="224"/>
        <v>#N/A</v>
      </c>
      <c r="V731" s="22" t="str">
        <f t="shared" si="225"/>
        <v>NY</v>
      </c>
      <c r="W731" s="22" t="e">
        <f t="shared" si="226"/>
        <v>#VALUE!</v>
      </c>
      <c r="X731" s="19" t="str">
        <f t="shared" si="227"/>
        <v>CB115/16GS.8613</v>
      </c>
      <c r="Y731" s="19" t="str">
        <f t="shared" si="228"/>
        <v>GS.8613</v>
      </c>
      <c r="Z731" s="19" t="e">
        <v>#VALUE!</v>
      </c>
      <c r="AA731" s="19" t="e">
        <f t="shared" si="229"/>
        <v>#VALUE!</v>
      </c>
      <c r="AB731" s="22" t="e">
        <f t="shared" si="230"/>
        <v>#N/A</v>
      </c>
      <c r="AC731" s="23" t="e">
        <v>#VALUE!</v>
      </c>
      <c r="AD731" s="23" t="e">
        <f t="shared" si="231"/>
        <v>#VALUE!</v>
      </c>
      <c r="AE731" s="24" t="e">
        <f t="shared" si="232"/>
        <v>#N/A</v>
      </c>
      <c r="AF731" s="24" t="e">
        <v>#N/A</v>
      </c>
      <c r="AG731" s="24" t="e">
        <f t="shared" si="233"/>
        <v>#N/A</v>
      </c>
      <c r="AH731" s="24" t="e">
        <f t="shared" si="234"/>
        <v>#N/A</v>
      </c>
      <c r="AI731" s="25" t="e">
        <f t="shared" si="235"/>
        <v>#VALUE!</v>
      </c>
      <c r="AJ731" s="25" t="e">
        <f t="shared" si="236"/>
        <v>#VALUE!</v>
      </c>
      <c r="AK731" s="25" t="e">
        <f t="shared" si="237"/>
        <v>#VALUE!</v>
      </c>
      <c r="AL731" s="12">
        <v>20.166517730282049</v>
      </c>
      <c r="AM731" s="12">
        <v>0</v>
      </c>
      <c r="AN731" s="26">
        <v>3.2766000000000002</v>
      </c>
      <c r="AO731" s="125">
        <f t="shared" si="238"/>
        <v>4.7098693247078161E-2</v>
      </c>
      <c r="AP731" s="126"/>
      <c r="AQ731" s="16">
        <v>0</v>
      </c>
      <c r="AT731" s="2">
        <v>0</v>
      </c>
      <c r="AU731" s="2">
        <v>0</v>
      </c>
      <c r="AW731" s="44" t="e">
        <f t="shared" si="239"/>
        <v>#VALUE!</v>
      </c>
    </row>
    <row r="732" spans="1:49" hidden="1" x14ac:dyDescent="0.2">
      <c r="A732" s="16">
        <f>ROW()</f>
        <v>732</v>
      </c>
      <c r="B732" s="16" t="s">
        <v>574</v>
      </c>
      <c r="C732" s="101">
        <v>14662</v>
      </c>
      <c r="D732" s="17">
        <v>1.3359024865995901</v>
      </c>
      <c r="E732" s="123">
        <v>5.35011418129238E-2</v>
      </c>
      <c r="F732" s="122">
        <f t="shared" si="220"/>
        <v>1.389403628412514</v>
      </c>
      <c r="G732" s="122"/>
      <c r="H732" s="101" t="s">
        <v>4</v>
      </c>
      <c r="I732" s="101">
        <v>1</v>
      </c>
      <c r="J732" s="101" t="s">
        <v>565</v>
      </c>
      <c r="K732" s="18">
        <v>42947</v>
      </c>
      <c r="L732" s="101" t="s">
        <v>56</v>
      </c>
      <c r="M732" s="101" t="s">
        <v>171</v>
      </c>
      <c r="N732" s="101" t="s">
        <v>73</v>
      </c>
      <c r="O732" s="101" t="s">
        <v>66</v>
      </c>
      <c r="P732" s="19" t="str">
        <f t="shared" si="221"/>
        <v>CB1 Moka</v>
      </c>
      <c r="Q732" s="20">
        <f t="shared" si="222"/>
        <v>138.94036284125139</v>
      </c>
      <c r="R732" s="19">
        <v>122.6</v>
      </c>
      <c r="S732" s="19" t="e">
        <v>#N/A</v>
      </c>
      <c r="T732" s="19" t="e">
        <f t="shared" si="223"/>
        <v>#N/A</v>
      </c>
      <c r="U732" s="22" t="e">
        <f t="shared" si="224"/>
        <v>#N/A</v>
      </c>
      <c r="V732" s="22" t="str">
        <f t="shared" si="225"/>
        <v>NY</v>
      </c>
      <c r="W732" s="22" t="e">
        <f t="shared" si="226"/>
        <v>#VALUE!</v>
      </c>
      <c r="X732" s="19" t="str">
        <f t="shared" si="227"/>
        <v>CB1MokaGS.8622</v>
      </c>
      <c r="Y732" s="19" t="str">
        <f t="shared" si="228"/>
        <v>GS.8622</v>
      </c>
      <c r="Z732" s="19" t="e">
        <v>#VALUE!</v>
      </c>
      <c r="AA732" s="19" t="e">
        <f t="shared" si="229"/>
        <v>#VALUE!</v>
      </c>
      <c r="AB732" s="22" t="e">
        <f t="shared" si="230"/>
        <v>#N/A</v>
      </c>
      <c r="AC732" s="23" t="e">
        <v>#VALUE!</v>
      </c>
      <c r="AD732" s="23" t="e">
        <f t="shared" si="231"/>
        <v>#VALUE!</v>
      </c>
      <c r="AE732" s="24" t="e">
        <f t="shared" si="232"/>
        <v>#N/A</v>
      </c>
      <c r="AF732" s="24" t="e">
        <v>#N/A</v>
      </c>
      <c r="AG732" s="24" t="e">
        <f t="shared" si="233"/>
        <v>#N/A</v>
      </c>
      <c r="AH732" s="24" t="e">
        <f t="shared" si="234"/>
        <v>#N/A</v>
      </c>
      <c r="AI732" s="25" t="e">
        <f t="shared" si="235"/>
        <v>#VALUE!</v>
      </c>
      <c r="AJ732" s="25" t="e">
        <f t="shared" si="236"/>
        <v>#VALUE!</v>
      </c>
      <c r="AK732" s="25" t="e">
        <f t="shared" si="237"/>
        <v>#VALUE!</v>
      </c>
      <c r="AL732" s="12">
        <v>22.584623077833303</v>
      </c>
      <c r="AM732" s="12">
        <v>0</v>
      </c>
      <c r="AN732" s="26">
        <v>3.2766000000000002</v>
      </c>
      <c r="AO732" s="125">
        <f t="shared" si="238"/>
        <v>5.2746153236286855E-2</v>
      </c>
      <c r="AP732" s="126"/>
      <c r="AQ732" s="16">
        <v>0</v>
      </c>
      <c r="AT732" s="2">
        <v>0</v>
      </c>
      <c r="AU732" s="2">
        <v>0</v>
      </c>
      <c r="AW732" s="44" t="e">
        <f t="shared" si="239"/>
        <v>#VALUE!</v>
      </c>
    </row>
    <row r="733" spans="1:49" hidden="1" x14ac:dyDescent="0.2">
      <c r="A733" s="16">
        <f>ROW()</f>
        <v>733</v>
      </c>
      <c r="B733" s="16" t="s">
        <v>575</v>
      </c>
      <c r="C733" s="101">
        <v>2880</v>
      </c>
      <c r="D733" s="17">
        <v>1.3256253765954362</v>
      </c>
      <c r="E733" s="123">
        <v>6.6078216932133421E-2</v>
      </c>
      <c r="F733" s="122">
        <f t="shared" si="220"/>
        <v>1.3917035935275697</v>
      </c>
      <c r="G733" s="122"/>
      <c r="H733" s="101" t="s">
        <v>4</v>
      </c>
      <c r="I733" s="101">
        <v>1</v>
      </c>
      <c r="J733" s="101" t="s">
        <v>555</v>
      </c>
      <c r="K733" s="18">
        <v>42947</v>
      </c>
      <c r="L733" s="101" t="s">
        <v>56</v>
      </c>
      <c r="M733" s="101" t="s">
        <v>171</v>
      </c>
      <c r="N733" s="101" t="s">
        <v>73</v>
      </c>
      <c r="O733" s="101" t="s">
        <v>66</v>
      </c>
      <c r="P733" s="19" t="str">
        <f t="shared" si="221"/>
        <v>CB1 Moka</v>
      </c>
      <c r="Q733" s="20">
        <f t="shared" si="222"/>
        <v>139.17035935275698</v>
      </c>
      <c r="R733" s="19">
        <v>122.6</v>
      </c>
      <c r="S733" s="19" t="e">
        <v>#N/A</v>
      </c>
      <c r="T733" s="19" t="e">
        <f t="shared" si="223"/>
        <v>#N/A</v>
      </c>
      <c r="U733" s="22" t="e">
        <f t="shared" si="224"/>
        <v>#N/A</v>
      </c>
      <c r="V733" s="22" t="str">
        <f t="shared" si="225"/>
        <v>NY</v>
      </c>
      <c r="W733" s="22" t="e">
        <f t="shared" si="226"/>
        <v>#VALUE!</v>
      </c>
      <c r="X733" s="19" t="str">
        <f t="shared" si="227"/>
        <v>CB1MokaGS.8624</v>
      </c>
      <c r="Y733" s="19" t="str">
        <f t="shared" si="228"/>
        <v>GS.8624</v>
      </c>
      <c r="Z733" s="19" t="e">
        <v>#VALUE!</v>
      </c>
      <c r="AA733" s="19" t="e">
        <f t="shared" si="229"/>
        <v>#VALUE!</v>
      </c>
      <c r="AB733" s="22" t="e">
        <f t="shared" si="230"/>
        <v>#N/A</v>
      </c>
      <c r="AC733" s="23" t="e">
        <v>#VALUE!</v>
      </c>
      <c r="AD733" s="23" t="e">
        <f t="shared" si="231"/>
        <v>#VALUE!</v>
      </c>
      <c r="AE733" s="24" t="e">
        <f t="shared" si="232"/>
        <v>#N/A</v>
      </c>
      <c r="AF733" s="24" t="e">
        <v>#N/A</v>
      </c>
      <c r="AG733" s="24" t="e">
        <f t="shared" si="233"/>
        <v>#N/A</v>
      </c>
      <c r="AH733" s="24" t="e">
        <f t="shared" si="234"/>
        <v>#N/A</v>
      </c>
      <c r="AI733" s="25" t="e">
        <f t="shared" si="235"/>
        <v>#VALUE!</v>
      </c>
      <c r="AJ733" s="25" t="e">
        <f t="shared" si="236"/>
        <v>#VALUE!</v>
      </c>
      <c r="AK733" s="25" t="e">
        <f t="shared" si="237"/>
        <v>#VALUE!</v>
      </c>
      <c r="AL733" s="12">
        <v>27.893827542705669</v>
      </c>
      <c r="AM733" s="12">
        <v>0</v>
      </c>
      <c r="AN733" s="26">
        <v>3.2766000000000002</v>
      </c>
      <c r="AO733" s="125">
        <f t="shared" si="238"/>
        <v>6.5145745264094224E-2</v>
      </c>
      <c r="AP733" s="126"/>
      <c r="AQ733" s="16">
        <v>0</v>
      </c>
      <c r="AT733" s="2">
        <v>0</v>
      </c>
      <c r="AU733" s="2">
        <v>0</v>
      </c>
      <c r="AW733" s="44" t="e">
        <f t="shared" si="239"/>
        <v>#VALUE!</v>
      </c>
    </row>
    <row r="734" spans="1:49" hidden="1" x14ac:dyDescent="0.2">
      <c r="A734" s="16">
        <f>ROW()</f>
        <v>734</v>
      </c>
      <c r="B734" s="16" t="s">
        <v>576</v>
      </c>
      <c r="C734" s="101">
        <v>1444</v>
      </c>
      <c r="D734" s="17">
        <v>0.88813149399883018</v>
      </c>
      <c r="E734" s="123">
        <v>5.1495202450284029E-2</v>
      </c>
      <c r="F734" s="122">
        <f t="shared" si="220"/>
        <v>0.93962669644911423</v>
      </c>
      <c r="G734" s="122"/>
      <c r="H734" s="101" t="s">
        <v>4</v>
      </c>
      <c r="I734" s="101">
        <v>1</v>
      </c>
      <c r="J734" s="101" t="s">
        <v>555</v>
      </c>
      <c r="K734" s="18">
        <v>42947</v>
      </c>
      <c r="L734" s="101" t="s">
        <v>56</v>
      </c>
      <c r="M734" s="101" t="s">
        <v>171</v>
      </c>
      <c r="N734" s="101" t="s">
        <v>71</v>
      </c>
      <c r="O734" s="101" t="s">
        <v>59</v>
      </c>
      <c r="P734" s="19" t="str">
        <f t="shared" si="221"/>
        <v>CB1RF 14/16</v>
      </c>
      <c r="Q734" s="20">
        <f t="shared" si="222"/>
        <v>93.962669644911429</v>
      </c>
      <c r="R734" s="19">
        <v>122.6</v>
      </c>
      <c r="S734" s="19" t="e">
        <v>#N/A</v>
      </c>
      <c r="T734" s="19" t="e">
        <f t="shared" si="223"/>
        <v>#N/A</v>
      </c>
      <c r="U734" s="22" t="e">
        <f t="shared" si="224"/>
        <v>#N/A</v>
      </c>
      <c r="V734" s="22" t="str">
        <f t="shared" si="225"/>
        <v>NY</v>
      </c>
      <c r="W734" s="22" t="e">
        <f t="shared" si="226"/>
        <v>#VALUE!</v>
      </c>
      <c r="X734" s="19" t="str">
        <f t="shared" si="227"/>
        <v>CB1RF14/16GS.8627</v>
      </c>
      <c r="Y734" s="19" t="str">
        <f t="shared" si="228"/>
        <v>GS.8627</v>
      </c>
      <c r="Z734" s="19" t="e">
        <v>#VALUE!</v>
      </c>
      <c r="AA734" s="19" t="e">
        <f t="shared" si="229"/>
        <v>#VALUE!</v>
      </c>
      <c r="AB734" s="22" t="e">
        <f t="shared" si="230"/>
        <v>#N/A</v>
      </c>
      <c r="AC734" s="23" t="e">
        <v>#VALUE!</v>
      </c>
      <c r="AD734" s="23" t="e">
        <f t="shared" si="231"/>
        <v>#VALUE!</v>
      </c>
      <c r="AE734" s="24" t="e">
        <f t="shared" si="232"/>
        <v>#N/A</v>
      </c>
      <c r="AF734" s="24" t="e">
        <v>#N/A</v>
      </c>
      <c r="AG734" s="24" t="e">
        <f t="shared" si="233"/>
        <v>#N/A</v>
      </c>
      <c r="AH734" s="24" t="e">
        <f t="shared" si="234"/>
        <v>#N/A</v>
      </c>
      <c r="AI734" s="25" t="e">
        <f t="shared" si="235"/>
        <v>#VALUE!</v>
      </c>
      <c r="AJ734" s="25" t="e">
        <f t="shared" si="236"/>
        <v>#VALUE!</v>
      </c>
      <c r="AK734" s="25" t="e">
        <f t="shared" si="237"/>
        <v>#VALUE!</v>
      </c>
      <c r="AL734" s="12">
        <v>21.73784891774865</v>
      </c>
      <c r="AM734" s="12">
        <v>0</v>
      </c>
      <c r="AN734" s="26">
        <v>3.2766000000000002</v>
      </c>
      <c r="AO734" s="125">
        <f t="shared" si="238"/>
        <v>5.076852095743821E-2</v>
      </c>
      <c r="AP734" s="126"/>
      <c r="AQ734" s="16">
        <v>0</v>
      </c>
      <c r="AT734" s="2">
        <v>0</v>
      </c>
      <c r="AU734" s="2">
        <v>0</v>
      </c>
      <c r="AW734" s="44" t="e">
        <f t="shared" si="239"/>
        <v>#VALUE!</v>
      </c>
    </row>
    <row r="735" spans="1:49" hidden="1" x14ac:dyDescent="0.2">
      <c r="A735" s="16">
        <f>ROW()</f>
        <v>735</v>
      </c>
      <c r="B735" s="16" t="s">
        <v>577</v>
      </c>
      <c r="C735" s="101">
        <v>3323</v>
      </c>
      <c r="D735" s="17">
        <v>1.2820961952118117</v>
      </c>
      <c r="E735" s="123">
        <v>4.8847563317615091E-2</v>
      </c>
      <c r="F735" s="122">
        <f t="shared" si="220"/>
        <v>1.3309437585294268</v>
      </c>
      <c r="G735" s="122"/>
      <c r="H735" s="101" t="s">
        <v>4</v>
      </c>
      <c r="I735" s="101">
        <v>1</v>
      </c>
      <c r="J735" s="101" t="s">
        <v>60</v>
      </c>
      <c r="K735" s="18">
        <v>42947</v>
      </c>
      <c r="L735" s="101" t="s">
        <v>56</v>
      </c>
      <c r="M735" s="101" t="s">
        <v>171</v>
      </c>
      <c r="N735" s="101" t="s">
        <v>73</v>
      </c>
      <c r="O735" s="101" t="s">
        <v>59</v>
      </c>
      <c r="P735" s="19" t="str">
        <f t="shared" si="221"/>
        <v>CB1 14/16</v>
      </c>
      <c r="Q735" s="20">
        <f t="shared" si="222"/>
        <v>133.09437585294268</v>
      </c>
      <c r="R735" s="19">
        <v>122.6</v>
      </c>
      <c r="S735" s="19" t="e">
        <v>#N/A</v>
      </c>
      <c r="T735" s="19" t="e">
        <f t="shared" si="223"/>
        <v>#N/A</v>
      </c>
      <c r="U735" s="22" t="e">
        <f t="shared" si="224"/>
        <v>#N/A</v>
      </c>
      <c r="V735" s="22" t="str">
        <f t="shared" si="225"/>
        <v>NY</v>
      </c>
      <c r="W735" s="22" t="e">
        <f t="shared" si="226"/>
        <v>#VALUE!</v>
      </c>
      <c r="X735" s="19" t="str">
        <f t="shared" si="227"/>
        <v>CB114/16GS.8629</v>
      </c>
      <c r="Y735" s="19" t="str">
        <f t="shared" si="228"/>
        <v>GS.8629</v>
      </c>
      <c r="Z735" s="19" t="e">
        <v>#VALUE!</v>
      </c>
      <c r="AA735" s="19" t="e">
        <f t="shared" si="229"/>
        <v>#VALUE!</v>
      </c>
      <c r="AB735" s="22" t="e">
        <f t="shared" si="230"/>
        <v>#N/A</v>
      </c>
      <c r="AC735" s="23" t="e">
        <v>#VALUE!</v>
      </c>
      <c r="AD735" s="23" t="e">
        <f t="shared" si="231"/>
        <v>#VALUE!</v>
      </c>
      <c r="AE735" s="24" t="e">
        <f t="shared" si="232"/>
        <v>#N/A</v>
      </c>
      <c r="AF735" s="24" t="e">
        <v>#N/A</v>
      </c>
      <c r="AG735" s="24" t="e">
        <f t="shared" si="233"/>
        <v>#N/A</v>
      </c>
      <c r="AH735" s="24" t="e">
        <f t="shared" si="234"/>
        <v>#N/A</v>
      </c>
      <c r="AI735" s="25" t="e">
        <f t="shared" si="235"/>
        <v>#VALUE!</v>
      </c>
      <c r="AJ735" s="25" t="e">
        <f t="shared" si="236"/>
        <v>#VALUE!</v>
      </c>
      <c r="AK735" s="25" t="e">
        <f t="shared" si="237"/>
        <v>#VALUE!</v>
      </c>
      <c r="AL735" s="12">
        <v>20.620191801821356</v>
      </c>
      <c r="AM735" s="12">
        <v>0</v>
      </c>
      <c r="AN735" s="26">
        <v>3.2766000000000002</v>
      </c>
      <c r="AO735" s="125">
        <f t="shared" si="238"/>
        <v>4.8158244341390162E-2</v>
      </c>
      <c r="AP735" s="126"/>
      <c r="AQ735" s="16">
        <v>-3</v>
      </c>
      <c r="AT735" s="2">
        <v>0</v>
      </c>
      <c r="AU735" s="2">
        <v>0</v>
      </c>
      <c r="AW735" s="44" t="e">
        <f t="shared" si="239"/>
        <v>#VALUE!</v>
      </c>
    </row>
    <row r="736" spans="1:49" hidden="1" x14ac:dyDescent="0.2">
      <c r="A736" s="16">
        <f>ROW()</f>
        <v>736</v>
      </c>
      <c r="B736" s="16" t="s">
        <v>578</v>
      </c>
      <c r="C736" s="101">
        <v>520</v>
      </c>
      <c r="D736" s="17">
        <v>1.3590380710787748</v>
      </c>
      <c r="E736" s="123">
        <v>3.5523472193026734E-2</v>
      </c>
      <c r="F736" s="122">
        <f t="shared" si="220"/>
        <v>1.3945615432718015</v>
      </c>
      <c r="G736" s="122"/>
      <c r="H736" s="101" t="s">
        <v>4</v>
      </c>
      <c r="I736" s="101">
        <v>1</v>
      </c>
      <c r="J736" s="101" t="s">
        <v>573</v>
      </c>
      <c r="K736" s="18">
        <v>42947</v>
      </c>
      <c r="L736" s="101" t="s">
        <v>56</v>
      </c>
      <c r="M736" s="101" t="s">
        <v>171</v>
      </c>
      <c r="N736" s="101" t="s">
        <v>70</v>
      </c>
      <c r="O736" s="101" t="s">
        <v>66</v>
      </c>
      <c r="P736" s="19" t="str">
        <f t="shared" si="221"/>
        <v>CB1UTZ Moka</v>
      </c>
      <c r="Q736" s="20">
        <f t="shared" si="222"/>
        <v>139.45615432718014</v>
      </c>
      <c r="R736" s="19">
        <v>122.6</v>
      </c>
      <c r="S736" s="19" t="e">
        <v>#N/A</v>
      </c>
      <c r="T736" s="19" t="e">
        <f t="shared" si="223"/>
        <v>#N/A</v>
      </c>
      <c r="U736" s="22" t="e">
        <f t="shared" si="224"/>
        <v>#N/A</v>
      </c>
      <c r="V736" s="22" t="str">
        <f t="shared" si="225"/>
        <v>NY</v>
      </c>
      <c r="W736" s="22" t="e">
        <f t="shared" si="226"/>
        <v>#VALUE!</v>
      </c>
      <c r="X736" s="19" t="str">
        <f t="shared" si="227"/>
        <v>CB1UTZMokaGS.8632</v>
      </c>
      <c r="Y736" s="19" t="str">
        <f t="shared" si="228"/>
        <v>GS.8632</v>
      </c>
      <c r="Z736" s="19" t="e">
        <v>#VALUE!</v>
      </c>
      <c r="AA736" s="19" t="e">
        <f t="shared" si="229"/>
        <v>#VALUE!</v>
      </c>
      <c r="AB736" s="22" t="e">
        <f t="shared" si="230"/>
        <v>#N/A</v>
      </c>
      <c r="AC736" s="23" t="e">
        <v>#VALUE!</v>
      </c>
      <c r="AD736" s="23" t="e">
        <f t="shared" si="231"/>
        <v>#VALUE!</v>
      </c>
      <c r="AE736" s="24" t="e">
        <f t="shared" si="232"/>
        <v>#N/A</v>
      </c>
      <c r="AF736" s="24" t="e">
        <v>#N/A</v>
      </c>
      <c r="AG736" s="24" t="e">
        <f t="shared" si="233"/>
        <v>#N/A</v>
      </c>
      <c r="AH736" s="24" t="e">
        <f t="shared" si="234"/>
        <v>#N/A</v>
      </c>
      <c r="AI736" s="25" t="e">
        <f t="shared" si="235"/>
        <v>#VALUE!</v>
      </c>
      <c r="AJ736" s="25" t="e">
        <f t="shared" si="236"/>
        <v>#VALUE!</v>
      </c>
      <c r="AK736" s="25" t="e">
        <f t="shared" si="237"/>
        <v>#VALUE!</v>
      </c>
      <c r="AL736" s="12">
        <v>14.995646872373865</v>
      </c>
      <c r="AM736" s="12">
        <v>0</v>
      </c>
      <c r="AN736" s="26">
        <v>3.2766000000000002</v>
      </c>
      <c r="AO736" s="125">
        <f t="shared" si="238"/>
        <v>3.5022177925289499E-2</v>
      </c>
      <c r="AP736" s="126"/>
      <c r="AQ736" s="16">
        <v>0</v>
      </c>
      <c r="AT736" s="2">
        <v>0</v>
      </c>
      <c r="AU736" s="2">
        <v>0</v>
      </c>
      <c r="AW736" s="44" t="e">
        <f t="shared" si="239"/>
        <v>#VALUE!</v>
      </c>
    </row>
    <row r="737" spans="1:49" hidden="1" x14ac:dyDescent="0.2">
      <c r="A737" s="16">
        <f>ROW()</f>
        <v>737</v>
      </c>
      <c r="B737" s="16" t="s">
        <v>579</v>
      </c>
      <c r="C737" s="101">
        <v>400</v>
      </c>
      <c r="D737" s="17">
        <v>0.95508408263670486</v>
      </c>
      <c r="E737" s="123">
        <v>5.1159383899604411E-3</v>
      </c>
      <c r="F737" s="122">
        <f t="shared" si="220"/>
        <v>0.96020002102666535</v>
      </c>
      <c r="G737" s="122"/>
      <c r="H737" s="101" t="s">
        <v>4</v>
      </c>
      <c r="I737" s="101">
        <v>1</v>
      </c>
      <c r="J737" s="101" t="s">
        <v>60</v>
      </c>
      <c r="K737" s="18">
        <v>42947</v>
      </c>
      <c r="L737" s="101" t="s">
        <v>56</v>
      </c>
      <c r="M737" s="101" t="s">
        <v>171</v>
      </c>
      <c r="N737" s="101" t="s">
        <v>62</v>
      </c>
      <c r="O737" s="101" t="s">
        <v>78</v>
      </c>
      <c r="P737" s="19" t="str">
        <f t="shared" si="221"/>
        <v>CB6 CONSUMO</v>
      </c>
      <c r="Q737" s="20">
        <f t="shared" si="222"/>
        <v>96.020002102666538</v>
      </c>
      <c r="R737" s="19">
        <v>122.6</v>
      </c>
      <c r="S737" s="19" t="e">
        <v>#N/A</v>
      </c>
      <c r="T737" s="19" t="e">
        <f t="shared" si="223"/>
        <v>#N/A</v>
      </c>
      <c r="U737" s="22" t="e">
        <f t="shared" si="224"/>
        <v>#N/A</v>
      </c>
      <c r="V737" s="22" t="str">
        <f t="shared" si="225"/>
        <v>NY</v>
      </c>
      <c r="W737" s="22" t="e">
        <f t="shared" si="226"/>
        <v>#VALUE!</v>
      </c>
      <c r="X737" s="19" t="str">
        <f t="shared" si="227"/>
        <v>CB6CONSUMOGS.8633</v>
      </c>
      <c r="Y737" s="19" t="str">
        <f t="shared" si="228"/>
        <v>GS.8633</v>
      </c>
      <c r="Z737" s="19" t="e">
        <v>#VALUE!</v>
      </c>
      <c r="AA737" s="19" t="e">
        <f t="shared" si="229"/>
        <v>#VALUE!</v>
      </c>
      <c r="AB737" s="22" t="e">
        <f t="shared" si="230"/>
        <v>#N/A</v>
      </c>
      <c r="AC737" s="23" t="e">
        <v>#VALUE!</v>
      </c>
      <c r="AD737" s="23" t="e">
        <f t="shared" si="231"/>
        <v>#VALUE!</v>
      </c>
      <c r="AE737" s="24" t="e">
        <f t="shared" si="232"/>
        <v>#N/A</v>
      </c>
      <c r="AF737" s="24" t="e">
        <v>#N/A</v>
      </c>
      <c r="AG737" s="24" t="e">
        <f t="shared" si="233"/>
        <v>#N/A</v>
      </c>
      <c r="AH737" s="24" t="e">
        <f t="shared" si="234"/>
        <v>#N/A</v>
      </c>
      <c r="AI737" s="25" t="e">
        <f t="shared" si="235"/>
        <v>#VALUE!</v>
      </c>
      <c r="AJ737" s="25" t="e">
        <f t="shared" si="236"/>
        <v>#VALUE!</v>
      </c>
      <c r="AK737" s="25" t="e">
        <f t="shared" si="237"/>
        <v>#VALUE!</v>
      </c>
      <c r="AL737" s="12">
        <v>0</v>
      </c>
      <c r="AM737" s="12">
        <v>2.1596088664927073</v>
      </c>
      <c r="AN737" s="26">
        <v>3.2766000000000002</v>
      </c>
      <c r="AO737" s="125">
        <f t="shared" si="238"/>
        <v>5.0437441355517341E-3</v>
      </c>
      <c r="AP737" s="126"/>
      <c r="AQ737" s="16">
        <v>0</v>
      </c>
      <c r="AT737" s="2">
        <v>0</v>
      </c>
      <c r="AU737" s="2">
        <v>0</v>
      </c>
      <c r="AW737" s="44" t="e">
        <f t="shared" si="239"/>
        <v>#VALUE!</v>
      </c>
    </row>
    <row r="738" spans="1:49" hidden="1" x14ac:dyDescent="0.2">
      <c r="A738" s="16">
        <f>ROW()</f>
        <v>738</v>
      </c>
      <c r="B738" s="16" t="s">
        <v>580</v>
      </c>
      <c r="C738" s="101">
        <v>1200</v>
      </c>
      <c r="D738" s="17">
        <v>1.5370731784278406</v>
      </c>
      <c r="E738" s="123">
        <v>4.4274472079453314E-2</v>
      </c>
      <c r="F738" s="122">
        <f t="shared" si="220"/>
        <v>1.5813476505072939</v>
      </c>
      <c r="G738" s="122"/>
      <c r="H738" s="101" t="s">
        <v>4</v>
      </c>
      <c r="I738" s="101">
        <v>1</v>
      </c>
      <c r="J738" s="101" t="s">
        <v>60</v>
      </c>
      <c r="K738" s="18">
        <v>42947</v>
      </c>
      <c r="L738" s="101" t="s">
        <v>56</v>
      </c>
      <c r="M738" s="101" t="s">
        <v>171</v>
      </c>
      <c r="N738" s="101" t="s">
        <v>75</v>
      </c>
      <c r="O738" s="101" t="s">
        <v>59</v>
      </c>
      <c r="P738" s="19" t="str">
        <f t="shared" si="221"/>
        <v>CB2 14/16</v>
      </c>
      <c r="Q738" s="20">
        <f t="shared" si="222"/>
        <v>158.13476505072938</v>
      </c>
      <c r="R738" s="19">
        <v>122.6</v>
      </c>
      <c r="S738" s="19" t="e">
        <v>#N/A</v>
      </c>
      <c r="T738" s="19" t="e">
        <f t="shared" si="223"/>
        <v>#N/A</v>
      </c>
      <c r="U738" s="22" t="e">
        <f t="shared" si="224"/>
        <v>#N/A</v>
      </c>
      <c r="V738" s="22" t="str">
        <f t="shared" si="225"/>
        <v>NY</v>
      </c>
      <c r="W738" s="22" t="e">
        <f t="shared" si="226"/>
        <v>#VALUE!</v>
      </c>
      <c r="X738" s="19" t="str">
        <f t="shared" si="227"/>
        <v>CB214/16GS.8635</v>
      </c>
      <c r="Y738" s="19" t="str">
        <f t="shared" si="228"/>
        <v>GS.8635</v>
      </c>
      <c r="Z738" s="19" t="e">
        <v>#VALUE!</v>
      </c>
      <c r="AA738" s="19" t="e">
        <f t="shared" si="229"/>
        <v>#VALUE!</v>
      </c>
      <c r="AB738" s="22" t="e">
        <f t="shared" si="230"/>
        <v>#N/A</v>
      </c>
      <c r="AC738" s="23" t="e">
        <v>#VALUE!</v>
      </c>
      <c r="AD738" s="23" t="e">
        <f t="shared" si="231"/>
        <v>#VALUE!</v>
      </c>
      <c r="AE738" s="24" t="e">
        <f t="shared" si="232"/>
        <v>#N/A</v>
      </c>
      <c r="AF738" s="24" t="e">
        <v>#N/A</v>
      </c>
      <c r="AG738" s="24" t="e">
        <f t="shared" si="233"/>
        <v>#N/A</v>
      </c>
      <c r="AH738" s="24" t="e">
        <f t="shared" si="234"/>
        <v>#N/A</v>
      </c>
      <c r="AI738" s="25" t="e">
        <f t="shared" si="235"/>
        <v>#VALUE!</v>
      </c>
      <c r="AJ738" s="25" t="e">
        <f t="shared" si="236"/>
        <v>#VALUE!</v>
      </c>
      <c r="AK738" s="25" t="e">
        <f t="shared" si="237"/>
        <v>#VALUE!</v>
      </c>
      <c r="AL738" s="12">
        <v>18.689736891614626</v>
      </c>
      <c r="AM738" s="12">
        <v>0</v>
      </c>
      <c r="AN738" s="26">
        <v>3.2766000000000002</v>
      </c>
      <c r="AO738" s="125">
        <f t="shared" si="238"/>
        <v>4.3649686896858497E-2</v>
      </c>
      <c r="AP738" s="126"/>
      <c r="AQ738" s="16">
        <v>0</v>
      </c>
      <c r="AT738" s="2">
        <v>0</v>
      </c>
      <c r="AU738" s="2">
        <v>0</v>
      </c>
      <c r="AW738" s="44" t="e">
        <f t="shared" si="239"/>
        <v>#VALUE!</v>
      </c>
    </row>
    <row r="739" spans="1:49" hidden="1" x14ac:dyDescent="0.2">
      <c r="A739" s="16">
        <f>ROW()</f>
        <v>739</v>
      </c>
      <c r="B739" s="16" t="s">
        <v>581</v>
      </c>
      <c r="C739" s="101">
        <v>927</v>
      </c>
      <c r="D739" s="17">
        <v>1.3953449093915875</v>
      </c>
      <c r="E739" s="123">
        <v>6.3670396325970241E-2</v>
      </c>
      <c r="F739" s="122">
        <f t="shared" si="220"/>
        <v>1.4590153057175577</v>
      </c>
      <c r="G739" s="122"/>
      <c r="H739" s="101" t="s">
        <v>4</v>
      </c>
      <c r="I739" s="101">
        <v>1</v>
      </c>
      <c r="J739" s="101" t="s">
        <v>565</v>
      </c>
      <c r="K739" s="18">
        <v>42948</v>
      </c>
      <c r="L739" s="101" t="s">
        <v>56</v>
      </c>
      <c r="M739" s="101" t="s">
        <v>171</v>
      </c>
      <c r="N739" s="101" t="s">
        <v>73</v>
      </c>
      <c r="O739" s="101" t="s">
        <v>58</v>
      </c>
      <c r="P739" s="19" t="str">
        <f t="shared" si="221"/>
        <v>CB1 17/18</v>
      </c>
      <c r="Q739" s="20">
        <f t="shared" si="222"/>
        <v>145.90153057175576</v>
      </c>
      <c r="R739" s="19">
        <v>122.6</v>
      </c>
      <c r="S739" s="19" t="e">
        <v>#N/A</v>
      </c>
      <c r="T739" s="19" t="e">
        <f t="shared" si="223"/>
        <v>#N/A</v>
      </c>
      <c r="U739" s="22" t="e">
        <f t="shared" si="224"/>
        <v>#N/A</v>
      </c>
      <c r="V739" s="22" t="str">
        <f t="shared" si="225"/>
        <v>NY</v>
      </c>
      <c r="W739" s="22" t="e">
        <f t="shared" si="226"/>
        <v>#VALUE!</v>
      </c>
      <c r="X739" s="19" t="str">
        <f t="shared" si="227"/>
        <v>CB117/18GS.8646</v>
      </c>
      <c r="Y739" s="19" t="str">
        <f t="shared" si="228"/>
        <v>GS.8646</v>
      </c>
      <c r="Z739" s="19" t="e">
        <v>#VALUE!</v>
      </c>
      <c r="AA739" s="19" t="e">
        <f t="shared" si="229"/>
        <v>#VALUE!</v>
      </c>
      <c r="AB739" s="22" t="e">
        <f t="shared" si="230"/>
        <v>#N/A</v>
      </c>
      <c r="AC739" s="23" t="e">
        <v>#VALUE!</v>
      </c>
      <c r="AD739" s="23" t="e">
        <f t="shared" si="231"/>
        <v>#VALUE!</v>
      </c>
      <c r="AE739" s="24" t="e">
        <f t="shared" si="232"/>
        <v>#N/A</v>
      </c>
      <c r="AF739" s="24" t="e">
        <v>#N/A</v>
      </c>
      <c r="AG739" s="24" t="e">
        <f t="shared" si="233"/>
        <v>#N/A</v>
      </c>
      <c r="AH739" s="24" t="e">
        <f t="shared" si="234"/>
        <v>#N/A</v>
      </c>
      <c r="AI739" s="25" t="e">
        <f t="shared" si="235"/>
        <v>#VALUE!</v>
      </c>
      <c r="AJ739" s="25" t="e">
        <f t="shared" si="236"/>
        <v>#VALUE!</v>
      </c>
      <c r="AK739" s="25" t="e">
        <f t="shared" si="237"/>
        <v>#VALUE!</v>
      </c>
      <c r="AL739" s="12">
        <v>26.877405855494132</v>
      </c>
      <c r="AM739" s="12">
        <v>0</v>
      </c>
      <c r="AN739" s="26">
        <v>3.2766000000000002</v>
      </c>
      <c r="AO739" s="125">
        <f t="shared" si="238"/>
        <v>6.2771902943078689E-2</v>
      </c>
      <c r="AP739" s="126"/>
      <c r="AQ739" s="16">
        <v>0</v>
      </c>
      <c r="AT739" s="2">
        <v>0</v>
      </c>
      <c r="AU739" s="2">
        <v>0</v>
      </c>
      <c r="AW739" s="44" t="e">
        <f t="shared" si="239"/>
        <v>#VALUE!</v>
      </c>
    </row>
    <row r="740" spans="1:49" hidden="1" x14ac:dyDescent="0.2">
      <c r="A740" s="16">
        <f>ROW()</f>
        <v>740</v>
      </c>
      <c r="B740" s="16" t="s">
        <v>582</v>
      </c>
      <c r="C740" s="101">
        <v>1000</v>
      </c>
      <c r="D740" s="17">
        <v>1.2428018567091519</v>
      </c>
      <c r="E740" s="123">
        <v>5.4706328398210137E-2</v>
      </c>
      <c r="F740" s="122">
        <f t="shared" si="220"/>
        <v>1.297508185107362</v>
      </c>
      <c r="G740" s="122"/>
      <c r="H740" s="101" t="s">
        <v>4</v>
      </c>
      <c r="I740" s="101">
        <v>1</v>
      </c>
      <c r="J740" s="101" t="s">
        <v>573</v>
      </c>
      <c r="K740" s="18">
        <v>42948</v>
      </c>
      <c r="L740" s="101" t="s">
        <v>56</v>
      </c>
      <c r="M740" s="101" t="s">
        <v>171</v>
      </c>
      <c r="N740" s="101" t="s">
        <v>73</v>
      </c>
      <c r="O740" s="101" t="s">
        <v>66</v>
      </c>
      <c r="P740" s="19" t="str">
        <f t="shared" si="221"/>
        <v>CB1 Moka</v>
      </c>
      <c r="Q740" s="20">
        <f t="shared" si="222"/>
        <v>129.7508185107362</v>
      </c>
      <c r="R740" s="19">
        <v>122.6</v>
      </c>
      <c r="S740" s="19" t="e">
        <v>#N/A</v>
      </c>
      <c r="T740" s="19" t="e">
        <f t="shared" si="223"/>
        <v>#N/A</v>
      </c>
      <c r="U740" s="22" t="e">
        <f t="shared" si="224"/>
        <v>#N/A</v>
      </c>
      <c r="V740" s="22" t="str">
        <f t="shared" si="225"/>
        <v>NY</v>
      </c>
      <c r="W740" s="22" t="e">
        <f t="shared" si="226"/>
        <v>#VALUE!</v>
      </c>
      <c r="X740" s="19" t="str">
        <f t="shared" si="227"/>
        <v>CB1MokaGS.8611</v>
      </c>
      <c r="Y740" s="19" t="str">
        <f t="shared" si="228"/>
        <v>GS.8611</v>
      </c>
      <c r="Z740" s="19" t="e">
        <v>#VALUE!</v>
      </c>
      <c r="AA740" s="19" t="e">
        <f t="shared" si="229"/>
        <v>#VALUE!</v>
      </c>
      <c r="AB740" s="22" t="e">
        <f t="shared" si="230"/>
        <v>#N/A</v>
      </c>
      <c r="AC740" s="23" t="e">
        <v>#VALUE!</v>
      </c>
      <c r="AD740" s="23" t="e">
        <f t="shared" si="231"/>
        <v>#VALUE!</v>
      </c>
      <c r="AE740" s="24" t="e">
        <f t="shared" si="232"/>
        <v>#N/A</v>
      </c>
      <c r="AF740" s="24" t="e">
        <v>#N/A</v>
      </c>
      <c r="AG740" s="24" t="e">
        <f t="shared" si="233"/>
        <v>#N/A</v>
      </c>
      <c r="AH740" s="24" t="e">
        <f t="shared" si="234"/>
        <v>#N/A</v>
      </c>
      <c r="AI740" s="25" t="e">
        <f t="shared" si="235"/>
        <v>#VALUE!</v>
      </c>
      <c r="AJ740" s="25" t="e">
        <f t="shared" si="236"/>
        <v>#VALUE!</v>
      </c>
      <c r="AK740" s="25" t="e">
        <f t="shared" si="237"/>
        <v>#VALUE!</v>
      </c>
      <c r="AL740" s="12">
        <v>23.093372682885242</v>
      </c>
      <c r="AM740" s="12">
        <v>0</v>
      </c>
      <c r="AN740" s="26">
        <v>3.2766000000000002</v>
      </c>
      <c r="AO740" s="125">
        <f t="shared" si="238"/>
        <v>5.3934332668570943E-2</v>
      </c>
      <c r="AP740" s="126"/>
      <c r="AQ740" s="16">
        <v>0</v>
      </c>
      <c r="AT740" s="2">
        <v>0</v>
      </c>
      <c r="AU740" s="2">
        <v>0</v>
      </c>
      <c r="AW740" s="44" t="e">
        <f t="shared" si="239"/>
        <v>#VALUE!</v>
      </c>
    </row>
    <row r="741" spans="1:49" hidden="1" x14ac:dyDescent="0.2">
      <c r="A741" s="16">
        <f>ROW()</f>
        <v>741</v>
      </c>
      <c r="B741" s="16" t="s">
        <v>583</v>
      </c>
      <c r="C741" s="101">
        <v>1000</v>
      </c>
      <c r="D741" s="17">
        <v>1.1000670418250436</v>
      </c>
      <c r="E741" s="123">
        <v>2.5403165316073763E-2</v>
      </c>
      <c r="F741" s="122">
        <f t="shared" si="220"/>
        <v>1.1254702071411173</v>
      </c>
      <c r="G741" s="122"/>
      <c r="H741" s="101" t="s">
        <v>4</v>
      </c>
      <c r="I741" s="101">
        <v>1</v>
      </c>
      <c r="J741" s="101" t="s">
        <v>555</v>
      </c>
      <c r="K741" s="18">
        <v>42948</v>
      </c>
      <c r="L741" s="101" t="s">
        <v>56</v>
      </c>
      <c r="M741" s="101" t="s">
        <v>171</v>
      </c>
      <c r="N741" s="101" t="s">
        <v>62</v>
      </c>
      <c r="O741" s="101" t="s">
        <v>78</v>
      </c>
      <c r="P741" s="19" t="str">
        <f t="shared" si="221"/>
        <v>CB6 CONSUMO</v>
      </c>
      <c r="Q741" s="20">
        <f t="shared" si="222"/>
        <v>112.54702071411174</v>
      </c>
      <c r="R741" s="19">
        <v>122.6</v>
      </c>
      <c r="S741" s="19" t="e">
        <v>#N/A</v>
      </c>
      <c r="T741" s="19" t="e">
        <f t="shared" si="223"/>
        <v>#N/A</v>
      </c>
      <c r="U741" s="22" t="e">
        <f t="shared" si="224"/>
        <v>#N/A</v>
      </c>
      <c r="V741" s="22" t="str">
        <f t="shared" si="225"/>
        <v>NY</v>
      </c>
      <c r="W741" s="22" t="e">
        <f t="shared" si="226"/>
        <v>#VALUE!</v>
      </c>
      <c r="X741" s="19" t="str">
        <f t="shared" si="227"/>
        <v>CB6CONSUMOGS.8648</v>
      </c>
      <c r="Y741" s="19" t="str">
        <f t="shared" si="228"/>
        <v>GS.8648</v>
      </c>
      <c r="Z741" s="19" t="e">
        <v>#VALUE!</v>
      </c>
      <c r="AA741" s="19" t="e">
        <f t="shared" si="229"/>
        <v>#VALUE!</v>
      </c>
      <c r="AB741" s="22" t="e">
        <f t="shared" si="230"/>
        <v>#N/A</v>
      </c>
      <c r="AC741" s="23" t="e">
        <v>#VALUE!</v>
      </c>
      <c r="AD741" s="23" t="e">
        <f t="shared" si="231"/>
        <v>#VALUE!</v>
      </c>
      <c r="AE741" s="24" t="e">
        <f t="shared" si="232"/>
        <v>#N/A</v>
      </c>
      <c r="AF741" s="24" t="e">
        <v>#N/A</v>
      </c>
      <c r="AG741" s="24" t="e">
        <f t="shared" si="233"/>
        <v>#N/A</v>
      </c>
      <c r="AH741" s="24" t="e">
        <f t="shared" si="234"/>
        <v>#N/A</v>
      </c>
      <c r="AI741" s="25" t="e">
        <f t="shared" si="235"/>
        <v>#VALUE!</v>
      </c>
      <c r="AJ741" s="25" t="e">
        <f t="shared" si="236"/>
        <v>#VALUE!</v>
      </c>
      <c r="AK741" s="25" t="e">
        <f t="shared" si="237"/>
        <v>#VALUE!</v>
      </c>
      <c r="AL741" s="12">
        <v>0</v>
      </c>
      <c r="AM741" s="12">
        <v>10.723526530583788</v>
      </c>
      <c r="AN741" s="26">
        <v>3.2766000000000002</v>
      </c>
      <c r="AO741" s="125">
        <f t="shared" si="238"/>
        <v>2.5044685123424441E-2</v>
      </c>
      <c r="AP741" s="126"/>
      <c r="AQ741" s="16">
        <v>0</v>
      </c>
      <c r="AT741" s="2">
        <v>0</v>
      </c>
      <c r="AU741" s="2">
        <v>0</v>
      </c>
      <c r="AW741" s="44" t="e">
        <f t="shared" si="239"/>
        <v>#VALUE!</v>
      </c>
    </row>
    <row r="742" spans="1:49" hidden="1" x14ac:dyDescent="0.2">
      <c r="A742" s="16">
        <f>ROW()</f>
        <v>742</v>
      </c>
      <c r="B742" s="16" t="s">
        <v>584</v>
      </c>
      <c r="C742" s="101">
        <v>3000</v>
      </c>
      <c r="D742" s="17">
        <v>0.94787202947623173</v>
      </c>
      <c r="E742" s="123">
        <v>9.6656767416984212E-3</v>
      </c>
      <c r="F742" s="122">
        <f t="shared" si="220"/>
        <v>0.95753770621793011</v>
      </c>
      <c r="G742" s="122"/>
      <c r="H742" s="101" t="s">
        <v>4</v>
      </c>
      <c r="I742" s="101">
        <v>1</v>
      </c>
      <c r="J742" s="101" t="s">
        <v>60</v>
      </c>
      <c r="K742" s="18">
        <v>42948</v>
      </c>
      <c r="L742" s="101" t="s">
        <v>56</v>
      </c>
      <c r="M742" s="101" t="s">
        <v>171</v>
      </c>
      <c r="N742" s="101" t="s">
        <v>62</v>
      </c>
      <c r="O742" s="101" t="s">
        <v>585</v>
      </c>
      <c r="P742" s="19" t="str">
        <f t="shared" si="221"/>
        <v>CB6 consumo</v>
      </c>
      <c r="Q742" s="20">
        <f t="shared" si="222"/>
        <v>95.753770621793009</v>
      </c>
      <c r="R742" s="19">
        <v>122.6</v>
      </c>
      <c r="S742" s="19" t="e">
        <v>#N/A</v>
      </c>
      <c r="T742" s="19" t="e">
        <f t="shared" si="223"/>
        <v>#N/A</v>
      </c>
      <c r="U742" s="22" t="e">
        <f t="shared" si="224"/>
        <v>#N/A</v>
      </c>
      <c r="V742" s="22" t="str">
        <f t="shared" si="225"/>
        <v>NY</v>
      </c>
      <c r="W742" s="22" t="e">
        <f t="shared" si="226"/>
        <v>#VALUE!</v>
      </c>
      <c r="X742" s="19" t="str">
        <f t="shared" si="227"/>
        <v>CB6consumoGS.8650</v>
      </c>
      <c r="Y742" s="19" t="str">
        <f t="shared" si="228"/>
        <v>GS.8650</v>
      </c>
      <c r="Z742" s="19" t="e">
        <v>#VALUE!</v>
      </c>
      <c r="AA742" s="19" t="e">
        <f t="shared" si="229"/>
        <v>#VALUE!</v>
      </c>
      <c r="AB742" s="22" t="e">
        <f t="shared" si="230"/>
        <v>#N/A</v>
      </c>
      <c r="AC742" s="23" t="e">
        <v>#VALUE!</v>
      </c>
      <c r="AD742" s="23" t="e">
        <f t="shared" si="231"/>
        <v>#VALUE!</v>
      </c>
      <c r="AE742" s="24" t="e">
        <f t="shared" si="232"/>
        <v>#N/A</v>
      </c>
      <c r="AF742" s="24" t="e">
        <v>#N/A</v>
      </c>
      <c r="AG742" s="24" t="e">
        <f t="shared" si="233"/>
        <v>#N/A</v>
      </c>
      <c r="AH742" s="24" t="e">
        <f t="shared" si="234"/>
        <v>#N/A</v>
      </c>
      <c r="AI742" s="25" t="e">
        <f t="shared" si="235"/>
        <v>#VALUE!</v>
      </c>
      <c r="AJ742" s="25" t="e">
        <f t="shared" si="236"/>
        <v>#VALUE!</v>
      </c>
      <c r="AK742" s="25" t="e">
        <f t="shared" si="237"/>
        <v>#VALUE!</v>
      </c>
      <c r="AL742" s="12">
        <v>0</v>
      </c>
      <c r="AM742" s="12">
        <v>4.0802057415288093</v>
      </c>
      <c r="AN742" s="26">
        <v>3.2766000000000002</v>
      </c>
      <c r="AO742" s="125">
        <f t="shared" si="238"/>
        <v>9.5292782410652081E-3</v>
      </c>
      <c r="AP742" s="126"/>
      <c r="AQ742" s="16">
        <v>0</v>
      </c>
      <c r="AT742" s="2">
        <v>0</v>
      </c>
      <c r="AU742" s="2">
        <v>0</v>
      </c>
      <c r="AW742" s="44" t="e">
        <f t="shared" si="239"/>
        <v>#VALUE!</v>
      </c>
    </row>
    <row r="743" spans="1:49" hidden="1" x14ac:dyDescent="0.2">
      <c r="A743" s="16">
        <f>ROW()</f>
        <v>743</v>
      </c>
      <c r="B743" s="16" t="s">
        <v>586</v>
      </c>
      <c r="C743" s="101">
        <v>1000</v>
      </c>
      <c r="D743" s="17">
        <v>0.95679058869132028</v>
      </c>
      <c r="E743" s="123">
        <v>1.546733476742025E-2</v>
      </c>
      <c r="F743" s="122">
        <f t="shared" si="220"/>
        <v>0.97225792345874051</v>
      </c>
      <c r="G743" s="122"/>
      <c r="H743" s="101" t="s">
        <v>4</v>
      </c>
      <c r="I743" s="101">
        <v>1</v>
      </c>
      <c r="J743" s="101" t="s">
        <v>60</v>
      </c>
      <c r="K743" s="18">
        <v>42948</v>
      </c>
      <c r="L743" s="101" t="s">
        <v>58</v>
      </c>
      <c r="M743" s="101" t="s">
        <v>171</v>
      </c>
      <c r="N743" s="101" t="s">
        <v>62</v>
      </c>
      <c r="O743" s="101" t="s">
        <v>78</v>
      </c>
      <c r="P743" s="19" t="str">
        <f t="shared" si="221"/>
        <v>CB6 CONSUMO</v>
      </c>
      <c r="Q743" s="20">
        <f t="shared" si="222"/>
        <v>97.225792345874055</v>
      </c>
      <c r="R743" s="19">
        <v>122.6</v>
      </c>
      <c r="S743" s="19">
        <v>-31.95</v>
      </c>
      <c r="T743" s="19">
        <f t="shared" si="223"/>
        <v>90.649999999999991</v>
      </c>
      <c r="U743" s="22" t="e">
        <f t="shared" si="224"/>
        <v>#VALUE!</v>
      </c>
      <c r="V743" s="22" t="str">
        <f t="shared" si="225"/>
        <v>NY</v>
      </c>
      <c r="W743" s="22" t="e">
        <f t="shared" si="226"/>
        <v>#VALUE!</v>
      </c>
      <c r="X743" s="19" t="str">
        <f t="shared" si="227"/>
        <v>CB6CONSUMOGS.8655</v>
      </c>
      <c r="Y743" s="19" t="str">
        <f t="shared" si="228"/>
        <v>GS.8655</v>
      </c>
      <c r="Z743" s="19" t="e">
        <v>#VALUE!</v>
      </c>
      <c r="AA743" s="19" t="e">
        <f t="shared" si="229"/>
        <v>#VALUE!</v>
      </c>
      <c r="AB743" s="22" t="e">
        <f t="shared" si="230"/>
        <v>#VALUE!</v>
      </c>
      <c r="AC743" s="23" t="e">
        <v>#VALUE!</v>
      </c>
      <c r="AD743" s="23" t="e">
        <f t="shared" si="231"/>
        <v>#VALUE!</v>
      </c>
      <c r="AE743" s="24" t="e">
        <f t="shared" si="232"/>
        <v>#VALUE!</v>
      </c>
      <c r="AF743" s="24">
        <v>92.399999999999991</v>
      </c>
      <c r="AG743" s="24" t="e">
        <f t="shared" si="233"/>
        <v>#VALUE!</v>
      </c>
      <c r="AH743" s="24" t="e">
        <f t="shared" si="234"/>
        <v>#VALUE!</v>
      </c>
      <c r="AI743" s="25" t="e">
        <f t="shared" si="235"/>
        <v>#VALUE!</v>
      </c>
      <c r="AJ743" s="25" t="e">
        <f t="shared" si="236"/>
        <v>#VALUE!</v>
      </c>
      <c r="AK743" s="25" t="e">
        <f t="shared" si="237"/>
        <v>#VALUE!</v>
      </c>
      <c r="AL743" s="12">
        <v>0</v>
      </c>
      <c r="AM743" s="12">
        <v>6.5292798228928595</v>
      </c>
      <c r="AN743" s="26">
        <v>3.2766000000000002</v>
      </c>
      <c r="AO743" s="125">
        <f t="shared" si="238"/>
        <v>1.5249065387277768E-2</v>
      </c>
      <c r="AP743" s="126"/>
      <c r="AQ743" s="16">
        <v>0</v>
      </c>
      <c r="AT743" s="2">
        <v>0</v>
      </c>
      <c r="AU743" s="2">
        <v>0</v>
      </c>
      <c r="AW743" s="44" t="e">
        <f t="shared" si="239"/>
        <v>#VALUE!</v>
      </c>
    </row>
    <row r="744" spans="1:49" hidden="1" x14ac:dyDescent="0.2">
      <c r="A744" s="16">
        <f>ROW()</f>
        <v>744</v>
      </c>
      <c r="B744" s="16" t="s">
        <v>587</v>
      </c>
      <c r="C744" s="101">
        <v>693</v>
      </c>
      <c r="D744" s="17">
        <v>1.2710226925694559</v>
      </c>
      <c r="E744" s="123">
        <v>5.2263890241987854E-2</v>
      </c>
      <c r="F744" s="122">
        <f t="shared" si="220"/>
        <v>1.3232865828114437</v>
      </c>
      <c r="G744" s="122"/>
      <c r="H744" s="101" t="s">
        <v>4</v>
      </c>
      <c r="I744" s="101">
        <v>1</v>
      </c>
      <c r="J744" s="101" t="s">
        <v>60</v>
      </c>
      <c r="K744" s="18">
        <v>42948</v>
      </c>
      <c r="L744" s="101" t="s">
        <v>56</v>
      </c>
      <c r="M744" s="101" t="s">
        <v>171</v>
      </c>
      <c r="N744" s="101" t="s">
        <v>77</v>
      </c>
      <c r="O744" s="101" t="s">
        <v>58</v>
      </c>
      <c r="P744" s="129" t="str">
        <f t="shared" si="221"/>
        <v>CB3 17/18</v>
      </c>
      <c r="Q744" s="20">
        <f t="shared" si="222"/>
        <v>132.32865828114439</v>
      </c>
      <c r="R744" s="19">
        <v>122.6</v>
      </c>
      <c r="S744" s="19" t="e">
        <v>#N/A</v>
      </c>
      <c r="T744" s="19" t="e">
        <f t="shared" si="223"/>
        <v>#N/A</v>
      </c>
      <c r="U744" s="22" t="e">
        <f t="shared" si="224"/>
        <v>#N/A</v>
      </c>
      <c r="V744" s="22" t="str">
        <f t="shared" si="225"/>
        <v>NY</v>
      </c>
      <c r="W744" s="22" t="e">
        <f t="shared" si="226"/>
        <v>#VALUE!</v>
      </c>
      <c r="X744" s="19" t="str">
        <f t="shared" si="227"/>
        <v>CB317/18GS.8659-B</v>
      </c>
      <c r="Y744" s="19" t="str">
        <f t="shared" si="228"/>
        <v>GS.8659-B</v>
      </c>
      <c r="Z744" s="19" t="e">
        <v>#VALUE!</v>
      </c>
      <c r="AA744" s="19" t="e">
        <f t="shared" si="229"/>
        <v>#VALUE!</v>
      </c>
      <c r="AB744" s="22" t="e">
        <f t="shared" si="230"/>
        <v>#N/A</v>
      </c>
      <c r="AC744" s="23" t="e">
        <v>#VALUE!</v>
      </c>
      <c r="AD744" s="23" t="e">
        <f t="shared" si="231"/>
        <v>#VALUE!</v>
      </c>
      <c r="AE744" s="24" t="e">
        <f t="shared" si="232"/>
        <v>#N/A</v>
      </c>
      <c r="AF744" s="24" t="e">
        <v>#N/A</v>
      </c>
      <c r="AG744" s="24" t="e">
        <f t="shared" si="233"/>
        <v>#N/A</v>
      </c>
      <c r="AH744" s="24" t="e">
        <f t="shared" si="234"/>
        <v>#N/A</v>
      </c>
      <c r="AI744" s="25" t="e">
        <f t="shared" si="235"/>
        <v>#VALUE!</v>
      </c>
      <c r="AJ744" s="25" t="e">
        <f t="shared" si="236"/>
        <v>#VALUE!</v>
      </c>
      <c r="AK744" s="25" t="e">
        <f t="shared" si="237"/>
        <v>#VALUE!</v>
      </c>
      <c r="AL744" s="12">
        <v>22.062337768862648</v>
      </c>
      <c r="AM744" s="12">
        <v>0</v>
      </c>
      <c r="AN744" s="26">
        <v>3.2766000000000002</v>
      </c>
      <c r="AO744" s="125">
        <f t="shared" si="238"/>
        <v>5.1526361307721695E-2</v>
      </c>
      <c r="AP744" s="126"/>
      <c r="AQ744" s="16">
        <v>0</v>
      </c>
      <c r="AT744" s="2">
        <v>0</v>
      </c>
      <c r="AU744" s="2">
        <v>0</v>
      </c>
      <c r="AW744" s="44" t="e">
        <f t="shared" si="239"/>
        <v>#VALUE!</v>
      </c>
    </row>
    <row r="745" spans="1:49" hidden="1" x14ac:dyDescent="0.2">
      <c r="A745" s="16">
        <f>ROW()</f>
        <v>745</v>
      </c>
      <c r="B745" s="16" t="s">
        <v>588</v>
      </c>
      <c r="C745" s="101">
        <v>2000</v>
      </c>
      <c r="D745" s="17">
        <v>1.0733595119040635</v>
      </c>
      <c r="E745" s="123">
        <v>5.3767934879959747E-2</v>
      </c>
      <c r="F745" s="122">
        <f t="shared" si="220"/>
        <v>1.1271274467840233</v>
      </c>
      <c r="G745" s="122"/>
      <c r="H745" s="101" t="s">
        <v>4</v>
      </c>
      <c r="I745" s="101">
        <v>1</v>
      </c>
      <c r="J745" s="101" t="s">
        <v>555</v>
      </c>
      <c r="K745" s="18">
        <v>42948</v>
      </c>
      <c r="L745" s="101" t="s">
        <v>64</v>
      </c>
      <c r="M745" s="101" t="s">
        <v>61</v>
      </c>
      <c r="N745" s="101" t="s">
        <v>73</v>
      </c>
      <c r="O745" s="101" t="s">
        <v>65</v>
      </c>
      <c r="P745" s="19" t="str">
        <f t="shared" si="221"/>
        <v>CB1 13/14</v>
      </c>
      <c r="Q745" s="20">
        <f t="shared" si="222"/>
        <v>112.71274467840233</v>
      </c>
      <c r="R745" s="19">
        <v>122.6</v>
      </c>
      <c r="S745" s="19">
        <v>-22</v>
      </c>
      <c r="T745" s="19">
        <f t="shared" si="223"/>
        <v>100.6</v>
      </c>
      <c r="U745" s="22" t="e">
        <f t="shared" si="224"/>
        <v>#VALUE!</v>
      </c>
      <c r="V745" s="22" t="str">
        <f t="shared" si="225"/>
        <v>NY</v>
      </c>
      <c r="W745" s="22" t="e">
        <f t="shared" si="226"/>
        <v>#VALUE!</v>
      </c>
      <c r="X745" s="19" t="str">
        <f t="shared" si="227"/>
        <v>CB113/14GS.8664</v>
      </c>
      <c r="Y745" s="19" t="str">
        <f t="shared" si="228"/>
        <v>GS.8664</v>
      </c>
      <c r="Z745" s="19" t="e">
        <v>#VALUE!</v>
      </c>
      <c r="AA745" s="19" t="e">
        <f t="shared" si="229"/>
        <v>#VALUE!</v>
      </c>
      <c r="AB745" s="22" t="e">
        <f t="shared" si="230"/>
        <v>#VALUE!</v>
      </c>
      <c r="AC745" s="23" t="e">
        <v>#VALUE!</v>
      </c>
      <c r="AD745" s="23" t="e">
        <f t="shared" si="231"/>
        <v>#VALUE!</v>
      </c>
      <c r="AE745" s="24" t="e">
        <f t="shared" si="232"/>
        <v>#VALUE!</v>
      </c>
      <c r="AF745" s="24">
        <v>102.35</v>
      </c>
      <c r="AG745" s="24" t="e">
        <f t="shared" si="233"/>
        <v>#VALUE!</v>
      </c>
      <c r="AH745" s="24" t="e">
        <f t="shared" si="234"/>
        <v>#VALUE!</v>
      </c>
      <c r="AI745" s="25" t="e">
        <f t="shared" si="235"/>
        <v>#VALUE!</v>
      </c>
      <c r="AJ745" s="25" t="e">
        <f t="shared" si="236"/>
        <v>#VALUE!</v>
      </c>
      <c r="AK745" s="25" t="e">
        <f t="shared" si="237"/>
        <v>#VALUE!</v>
      </c>
      <c r="AL745" s="12">
        <v>22.697245363164232</v>
      </c>
      <c r="AM745" s="12">
        <v>0</v>
      </c>
      <c r="AN745" s="26">
        <v>3.2766000000000002</v>
      </c>
      <c r="AO745" s="125">
        <f t="shared" si="238"/>
        <v>5.30091814169837E-2</v>
      </c>
      <c r="AP745" s="126"/>
      <c r="AQ745" s="16">
        <v>0</v>
      </c>
      <c r="AT745" s="2">
        <v>0</v>
      </c>
      <c r="AU745" s="2">
        <v>0</v>
      </c>
      <c r="AW745" s="44" t="e">
        <f t="shared" si="239"/>
        <v>#VALUE!</v>
      </c>
    </row>
    <row r="746" spans="1:49" hidden="1" x14ac:dyDescent="0.2">
      <c r="A746" s="16">
        <f>ROW()</f>
        <v>746</v>
      </c>
      <c r="B746" s="16" t="s">
        <v>589</v>
      </c>
      <c r="C746" s="101">
        <v>1000</v>
      </c>
      <c r="D746" s="17">
        <v>0.95832706568239201</v>
      </c>
      <c r="E746" s="123">
        <v>1.5454913802959712E-2</v>
      </c>
      <c r="F746" s="122">
        <f t="shared" si="220"/>
        <v>0.97378197948535172</v>
      </c>
      <c r="G746" s="122"/>
      <c r="H746" s="101" t="s">
        <v>4</v>
      </c>
      <c r="I746" s="101">
        <v>1</v>
      </c>
      <c r="J746" s="101" t="s">
        <v>60</v>
      </c>
      <c r="K746" s="18">
        <v>42948</v>
      </c>
      <c r="L746" s="101" t="s">
        <v>58</v>
      </c>
      <c r="M746" s="101" t="s">
        <v>171</v>
      </c>
      <c r="N746" s="101" t="s">
        <v>62</v>
      </c>
      <c r="O746" s="101" t="s">
        <v>78</v>
      </c>
      <c r="P746" s="19" t="str">
        <f t="shared" si="221"/>
        <v>CB6 CONSUMO</v>
      </c>
      <c r="Q746" s="20">
        <f t="shared" si="222"/>
        <v>97.378197948535174</v>
      </c>
      <c r="R746" s="19">
        <v>122.6</v>
      </c>
      <c r="S746" s="19">
        <v>-31.95</v>
      </c>
      <c r="T746" s="19">
        <f t="shared" si="223"/>
        <v>90.649999999999991</v>
      </c>
      <c r="U746" s="22" t="e">
        <f t="shared" si="224"/>
        <v>#VALUE!</v>
      </c>
      <c r="V746" s="22" t="str">
        <f t="shared" si="225"/>
        <v>NY</v>
      </c>
      <c r="W746" s="22" t="e">
        <f t="shared" si="226"/>
        <v>#VALUE!</v>
      </c>
      <c r="X746" s="19" t="str">
        <f t="shared" si="227"/>
        <v>CB6CONSUMOGS.8668</v>
      </c>
      <c r="Y746" s="19" t="str">
        <f t="shared" si="228"/>
        <v>GS.8668</v>
      </c>
      <c r="Z746" s="19" t="e">
        <v>#VALUE!</v>
      </c>
      <c r="AA746" s="19" t="e">
        <f t="shared" si="229"/>
        <v>#VALUE!</v>
      </c>
      <c r="AB746" s="22" t="e">
        <f t="shared" si="230"/>
        <v>#VALUE!</v>
      </c>
      <c r="AC746" s="23" t="e">
        <v>#VALUE!</v>
      </c>
      <c r="AD746" s="23" t="e">
        <f t="shared" si="231"/>
        <v>#VALUE!</v>
      </c>
      <c r="AE746" s="24" t="e">
        <f t="shared" si="232"/>
        <v>#VALUE!</v>
      </c>
      <c r="AF746" s="24">
        <v>92.399999999999991</v>
      </c>
      <c r="AG746" s="24" t="e">
        <f t="shared" si="233"/>
        <v>#VALUE!</v>
      </c>
      <c r="AH746" s="24" t="e">
        <f t="shared" si="234"/>
        <v>#VALUE!</v>
      </c>
      <c r="AI746" s="25" t="e">
        <f t="shared" si="235"/>
        <v>#VALUE!</v>
      </c>
      <c r="AJ746" s="25" t="e">
        <f t="shared" si="236"/>
        <v>#VALUE!</v>
      </c>
      <c r="AK746" s="25" t="e">
        <f t="shared" si="237"/>
        <v>#VALUE!</v>
      </c>
      <c r="AL746" s="12">
        <v>0</v>
      </c>
      <c r="AM746" s="12">
        <v>6.524036517963304</v>
      </c>
      <c r="AN746" s="26">
        <v>3.2766000000000002</v>
      </c>
      <c r="AO746" s="125">
        <f t="shared" si="238"/>
        <v>1.5236819702932025E-2</v>
      </c>
      <c r="AP746" s="126"/>
      <c r="AQ746" s="16">
        <v>0</v>
      </c>
      <c r="AT746" s="2">
        <v>0</v>
      </c>
      <c r="AU746" s="2">
        <v>0</v>
      </c>
      <c r="AW746" s="44" t="e">
        <f t="shared" si="239"/>
        <v>#VALUE!</v>
      </c>
    </row>
    <row r="747" spans="1:49" hidden="1" x14ac:dyDescent="0.2">
      <c r="A747" s="16">
        <f>ROW()</f>
        <v>747</v>
      </c>
      <c r="B747" s="16" t="s">
        <v>590</v>
      </c>
      <c r="C747" s="101">
        <v>1320</v>
      </c>
      <c r="D747" s="17">
        <v>1.2546402140788315</v>
      </c>
      <c r="E747" s="123">
        <v>4.727630477226772E-2</v>
      </c>
      <c r="F747" s="122">
        <f t="shared" si="220"/>
        <v>1.3019165188510993</v>
      </c>
      <c r="G747" s="122"/>
      <c r="H747" s="101" t="s">
        <v>4</v>
      </c>
      <c r="I747" s="101">
        <v>1</v>
      </c>
      <c r="J747" s="101" t="s">
        <v>60</v>
      </c>
      <c r="K747" s="18">
        <v>42948</v>
      </c>
      <c r="L747" s="101" t="s">
        <v>56</v>
      </c>
      <c r="M747" s="101" t="s">
        <v>171</v>
      </c>
      <c r="N747" s="101" t="s">
        <v>73</v>
      </c>
      <c r="O747" s="101" t="s">
        <v>58</v>
      </c>
      <c r="P747" s="19" t="str">
        <f t="shared" si="221"/>
        <v>CB1 17/18</v>
      </c>
      <c r="Q747" s="20">
        <f t="shared" si="222"/>
        <v>130.19165188510993</v>
      </c>
      <c r="R747" s="19">
        <v>122.6</v>
      </c>
      <c r="S747" s="19" t="e">
        <v>#N/A</v>
      </c>
      <c r="T747" s="19" t="e">
        <f t="shared" si="223"/>
        <v>#N/A</v>
      </c>
      <c r="U747" s="22" t="e">
        <f t="shared" si="224"/>
        <v>#N/A</v>
      </c>
      <c r="V747" s="22" t="str">
        <f t="shared" si="225"/>
        <v>NY</v>
      </c>
      <c r="W747" s="22" t="e">
        <f t="shared" si="226"/>
        <v>#VALUE!</v>
      </c>
      <c r="X747" s="19" t="str">
        <f t="shared" si="227"/>
        <v>CB117/18GS.8638</v>
      </c>
      <c r="Y747" s="19" t="str">
        <f t="shared" si="228"/>
        <v>GS.8638</v>
      </c>
      <c r="Z747" s="19" t="e">
        <v>#VALUE!</v>
      </c>
      <c r="AA747" s="19" t="e">
        <f t="shared" si="229"/>
        <v>#VALUE!</v>
      </c>
      <c r="AB747" s="22" t="e">
        <f t="shared" si="230"/>
        <v>#N/A</v>
      </c>
      <c r="AC747" s="23" t="e">
        <v>#VALUE!</v>
      </c>
      <c r="AD747" s="23" t="e">
        <f t="shared" si="231"/>
        <v>#VALUE!</v>
      </c>
      <c r="AE747" s="24" t="e">
        <f t="shared" si="232"/>
        <v>#N/A</v>
      </c>
      <c r="AF747" s="24" t="e">
        <v>#N/A</v>
      </c>
      <c r="AG747" s="24" t="e">
        <f t="shared" si="233"/>
        <v>#N/A</v>
      </c>
      <c r="AH747" s="24" t="e">
        <f t="shared" si="234"/>
        <v>#N/A</v>
      </c>
      <c r="AI747" s="25" t="e">
        <f t="shared" si="235"/>
        <v>#VALUE!</v>
      </c>
      <c r="AJ747" s="25" t="e">
        <f t="shared" si="236"/>
        <v>#VALUE!</v>
      </c>
      <c r="AK747" s="25" t="e">
        <f t="shared" si="237"/>
        <v>#VALUE!</v>
      </c>
      <c r="AL747" s="12">
        <v>19.956910967020129</v>
      </c>
      <c r="AM747" s="12">
        <v>0</v>
      </c>
      <c r="AN747" s="26">
        <v>3.2766000000000002</v>
      </c>
      <c r="AO747" s="125">
        <f t="shared" si="238"/>
        <v>4.6609158822869555E-2</v>
      </c>
      <c r="AP747" s="126"/>
      <c r="AQ747" s="16">
        <v>0</v>
      </c>
      <c r="AT747" s="2">
        <v>0</v>
      </c>
      <c r="AU747" s="2">
        <v>0</v>
      </c>
      <c r="AW747" s="44" t="e">
        <f t="shared" si="239"/>
        <v>#VALUE!</v>
      </c>
    </row>
    <row r="748" spans="1:49" hidden="1" x14ac:dyDescent="0.2">
      <c r="A748" s="16">
        <f>ROW()</f>
        <v>748</v>
      </c>
      <c r="B748" s="16" t="s">
        <v>591</v>
      </c>
      <c r="C748" s="101">
        <v>1800</v>
      </c>
      <c r="D748" s="17">
        <v>1.4613322947506124</v>
      </c>
      <c r="E748" s="123">
        <v>4.9368790150542505E-2</v>
      </c>
      <c r="F748" s="122">
        <f t="shared" si="220"/>
        <v>1.5107010849011548</v>
      </c>
      <c r="G748" s="122"/>
      <c r="H748" s="101" t="s">
        <v>4</v>
      </c>
      <c r="I748" s="101">
        <v>1</v>
      </c>
      <c r="J748" s="101" t="s">
        <v>60</v>
      </c>
      <c r="K748" s="18">
        <v>42948</v>
      </c>
      <c r="L748" s="101" t="s">
        <v>56</v>
      </c>
      <c r="M748" s="101" t="s">
        <v>171</v>
      </c>
      <c r="N748" s="101" t="s">
        <v>70</v>
      </c>
      <c r="O748" s="101" t="s">
        <v>59</v>
      </c>
      <c r="P748" s="19" t="str">
        <f t="shared" si="221"/>
        <v>CB1UTZ 14/16</v>
      </c>
      <c r="Q748" s="20">
        <f t="shared" si="222"/>
        <v>151.07010849011547</v>
      </c>
      <c r="R748" s="19">
        <v>122.6</v>
      </c>
      <c r="S748" s="19" t="e">
        <v>#N/A</v>
      </c>
      <c r="T748" s="19" t="e">
        <f t="shared" si="223"/>
        <v>#N/A</v>
      </c>
      <c r="U748" s="22" t="e">
        <f t="shared" si="224"/>
        <v>#N/A</v>
      </c>
      <c r="V748" s="22" t="str">
        <f t="shared" si="225"/>
        <v>NY</v>
      </c>
      <c r="W748" s="22" t="e">
        <f t="shared" si="226"/>
        <v>#VALUE!</v>
      </c>
      <c r="X748" s="19" t="str">
        <f t="shared" si="227"/>
        <v>CB1UTZ14/16GS.8626</v>
      </c>
      <c r="Y748" s="19" t="str">
        <f t="shared" si="228"/>
        <v>GS.8626</v>
      </c>
      <c r="Z748" s="19" t="e">
        <v>#VALUE!</v>
      </c>
      <c r="AA748" s="19" t="e">
        <f t="shared" si="229"/>
        <v>#VALUE!</v>
      </c>
      <c r="AB748" s="22" t="e">
        <f t="shared" si="230"/>
        <v>#N/A</v>
      </c>
      <c r="AC748" s="23" t="e">
        <v>#VALUE!</v>
      </c>
      <c r="AD748" s="23" t="e">
        <f t="shared" si="231"/>
        <v>#VALUE!</v>
      </c>
      <c r="AE748" s="24" t="e">
        <f t="shared" si="232"/>
        <v>#N/A</v>
      </c>
      <c r="AF748" s="24" t="e">
        <v>#N/A</v>
      </c>
      <c r="AG748" s="24" t="e">
        <f t="shared" si="233"/>
        <v>#N/A</v>
      </c>
      <c r="AH748" s="24" t="e">
        <f t="shared" si="234"/>
        <v>#N/A</v>
      </c>
      <c r="AI748" s="25" t="e">
        <f t="shared" si="235"/>
        <v>#VALUE!</v>
      </c>
      <c r="AJ748" s="25" t="e">
        <f t="shared" si="236"/>
        <v>#VALUE!</v>
      </c>
      <c r="AK748" s="25" t="e">
        <f t="shared" si="237"/>
        <v>#VALUE!</v>
      </c>
      <c r="AL748" s="12">
        <v>20.840219097703756</v>
      </c>
      <c r="AM748" s="12">
        <v>0</v>
      </c>
      <c r="AN748" s="26">
        <v>3.2766000000000002</v>
      </c>
      <c r="AO748" s="125">
        <f t="shared" si="238"/>
        <v>4.8672115811583962E-2</v>
      </c>
      <c r="AP748" s="126"/>
      <c r="AQ748" s="16">
        <v>0</v>
      </c>
      <c r="AT748" s="2">
        <v>0</v>
      </c>
      <c r="AU748" s="2">
        <v>0</v>
      </c>
      <c r="AW748" s="44" t="e">
        <f t="shared" si="239"/>
        <v>#VALUE!</v>
      </c>
    </row>
    <row r="749" spans="1:49" hidden="1" x14ac:dyDescent="0.2">
      <c r="A749" s="16">
        <f>ROW()</f>
        <v>749</v>
      </c>
      <c r="B749" s="16" t="s">
        <v>592</v>
      </c>
      <c r="C749" s="101">
        <v>1080</v>
      </c>
      <c r="D749" s="17">
        <v>1.2355382207265182</v>
      </c>
      <c r="E749" s="123">
        <v>4.6664690855863084E-2</v>
      </c>
      <c r="F749" s="122">
        <f t="shared" si="220"/>
        <v>1.2822029115823812</v>
      </c>
      <c r="G749" s="122"/>
      <c r="H749" s="101" t="s">
        <v>4</v>
      </c>
      <c r="I749" s="101">
        <v>1</v>
      </c>
      <c r="J749" s="101" t="s">
        <v>60</v>
      </c>
      <c r="K749" s="18">
        <v>42948</v>
      </c>
      <c r="L749" s="101" t="s">
        <v>56</v>
      </c>
      <c r="M749" s="101" t="s">
        <v>171</v>
      </c>
      <c r="N749" s="101" t="s">
        <v>73</v>
      </c>
      <c r="O749" s="101" t="s">
        <v>64</v>
      </c>
      <c r="P749" s="19" t="str">
        <f t="shared" si="221"/>
        <v>CB1 15/16</v>
      </c>
      <c r="Q749" s="20">
        <f t="shared" si="222"/>
        <v>128.22029115823813</v>
      </c>
      <c r="R749" s="19">
        <v>122.6</v>
      </c>
      <c r="S749" s="19" t="e">
        <v>#N/A</v>
      </c>
      <c r="T749" s="19" t="e">
        <f t="shared" si="223"/>
        <v>#N/A</v>
      </c>
      <c r="U749" s="22" t="e">
        <f t="shared" si="224"/>
        <v>#N/A</v>
      </c>
      <c r="V749" s="22" t="str">
        <f t="shared" si="225"/>
        <v>NY</v>
      </c>
      <c r="W749" s="22" t="e">
        <f t="shared" si="226"/>
        <v>#VALUE!</v>
      </c>
      <c r="X749" s="19" t="str">
        <f t="shared" si="227"/>
        <v>CB115/16GS.8605</v>
      </c>
      <c r="Y749" s="19" t="str">
        <f t="shared" si="228"/>
        <v>GS.8605</v>
      </c>
      <c r="Z749" s="19" t="e">
        <v>#VALUE!</v>
      </c>
      <c r="AA749" s="19" t="e">
        <f t="shared" si="229"/>
        <v>#VALUE!</v>
      </c>
      <c r="AB749" s="22" t="e">
        <f t="shared" si="230"/>
        <v>#N/A</v>
      </c>
      <c r="AC749" s="23" t="e">
        <v>#VALUE!</v>
      </c>
      <c r="AD749" s="23" t="e">
        <f t="shared" si="231"/>
        <v>#VALUE!</v>
      </c>
      <c r="AE749" s="24" t="e">
        <f t="shared" si="232"/>
        <v>#N/A</v>
      </c>
      <c r="AF749" s="24" t="e">
        <v>#N/A</v>
      </c>
      <c r="AG749" s="24" t="e">
        <f t="shared" si="233"/>
        <v>#N/A</v>
      </c>
      <c r="AH749" s="24" t="e">
        <f t="shared" si="234"/>
        <v>#N/A</v>
      </c>
      <c r="AI749" s="25" t="e">
        <f t="shared" si="235"/>
        <v>#VALUE!</v>
      </c>
      <c r="AJ749" s="25" t="e">
        <f t="shared" si="236"/>
        <v>#VALUE!</v>
      </c>
      <c r="AK749" s="25" t="e">
        <f t="shared" si="237"/>
        <v>#VALUE!</v>
      </c>
      <c r="AL749" s="12">
        <v>19.698728257210753</v>
      </c>
      <c r="AM749" s="12">
        <v>0</v>
      </c>
      <c r="AN749" s="26">
        <v>3.2766000000000002</v>
      </c>
      <c r="AO749" s="125">
        <f t="shared" si="238"/>
        <v>4.6006175778714561E-2</v>
      </c>
      <c r="AP749" s="126"/>
      <c r="AQ749" s="16">
        <v>0</v>
      </c>
      <c r="AT749" s="2">
        <v>0</v>
      </c>
      <c r="AU749" s="2">
        <v>0</v>
      </c>
      <c r="AW749" s="44" t="e">
        <f t="shared" si="239"/>
        <v>#VALUE!</v>
      </c>
    </row>
    <row r="750" spans="1:49" hidden="1" x14ac:dyDescent="0.2">
      <c r="A750" s="16">
        <f>ROW()</f>
        <v>750</v>
      </c>
      <c r="B750" s="16" t="s">
        <v>593</v>
      </c>
      <c r="C750" s="101">
        <v>1000</v>
      </c>
      <c r="D750" s="17">
        <v>1.0828495322781799</v>
      </c>
      <c r="E750" s="123">
        <v>2.615171262438748E-2</v>
      </c>
      <c r="F750" s="122">
        <f t="shared" si="220"/>
        <v>1.1090012449025675</v>
      </c>
      <c r="G750" s="122"/>
      <c r="H750" s="101" t="s">
        <v>4</v>
      </c>
      <c r="I750" s="101">
        <v>1</v>
      </c>
      <c r="J750" s="101" t="s">
        <v>60</v>
      </c>
      <c r="K750" s="18">
        <v>42948</v>
      </c>
      <c r="L750" s="101" t="s">
        <v>56</v>
      </c>
      <c r="M750" s="101" t="s">
        <v>171</v>
      </c>
      <c r="N750" s="101" t="s">
        <v>62</v>
      </c>
      <c r="O750" s="101" t="s">
        <v>78</v>
      </c>
      <c r="P750" s="19" t="str">
        <f t="shared" si="221"/>
        <v>CB6 CONSUMO</v>
      </c>
      <c r="Q750" s="20">
        <f t="shared" si="222"/>
        <v>110.90012449025674</v>
      </c>
      <c r="R750" s="19">
        <v>122.6</v>
      </c>
      <c r="S750" s="19" t="e">
        <v>#N/A</v>
      </c>
      <c r="T750" s="19" t="e">
        <f t="shared" si="223"/>
        <v>#N/A</v>
      </c>
      <c r="U750" s="22" t="e">
        <f t="shared" si="224"/>
        <v>#N/A</v>
      </c>
      <c r="V750" s="22" t="str">
        <f t="shared" si="225"/>
        <v>NY</v>
      </c>
      <c r="W750" s="22" t="e">
        <f t="shared" si="226"/>
        <v>#VALUE!</v>
      </c>
      <c r="X750" s="19" t="str">
        <f t="shared" si="227"/>
        <v>CB6CONSUMOGS.8673</v>
      </c>
      <c r="Y750" s="19" t="str">
        <f t="shared" si="228"/>
        <v>GS.8673</v>
      </c>
      <c r="Z750" s="19" t="e">
        <v>#VALUE!</v>
      </c>
      <c r="AA750" s="19" t="e">
        <f t="shared" si="229"/>
        <v>#VALUE!</v>
      </c>
      <c r="AB750" s="22" t="e">
        <f t="shared" si="230"/>
        <v>#N/A</v>
      </c>
      <c r="AC750" s="23" t="e">
        <v>#VALUE!</v>
      </c>
      <c r="AD750" s="23" t="e">
        <f t="shared" si="231"/>
        <v>#VALUE!</v>
      </c>
      <c r="AE750" s="24" t="e">
        <f t="shared" si="232"/>
        <v>#N/A</v>
      </c>
      <c r="AF750" s="24" t="e">
        <v>#N/A</v>
      </c>
      <c r="AG750" s="24" t="e">
        <f t="shared" si="233"/>
        <v>#N/A</v>
      </c>
      <c r="AH750" s="24" t="e">
        <f t="shared" si="234"/>
        <v>#N/A</v>
      </c>
      <c r="AI750" s="25" t="e">
        <f t="shared" si="235"/>
        <v>#VALUE!</v>
      </c>
      <c r="AJ750" s="25" t="e">
        <f t="shared" si="236"/>
        <v>#VALUE!</v>
      </c>
      <c r="AK750" s="25" t="e">
        <f t="shared" si="237"/>
        <v>#VALUE!</v>
      </c>
      <c r="AL750" s="12">
        <v>0</v>
      </c>
      <c r="AM750" s="12">
        <v>11.039513409392946</v>
      </c>
      <c r="AN750" s="26">
        <v>3.2766000000000002</v>
      </c>
      <c r="AO750" s="125">
        <f t="shared" si="238"/>
        <v>2.5782669205464868E-2</v>
      </c>
      <c r="AP750" s="126"/>
      <c r="AQ750" s="16">
        <v>0</v>
      </c>
      <c r="AT750" s="2">
        <v>0</v>
      </c>
      <c r="AU750" s="2">
        <v>0</v>
      </c>
      <c r="AW750" s="44" t="e">
        <f t="shared" si="239"/>
        <v>#VALUE!</v>
      </c>
    </row>
    <row r="751" spans="1:49" hidden="1" x14ac:dyDescent="0.2">
      <c r="A751" s="16">
        <f>ROW()</f>
        <v>751</v>
      </c>
      <c r="B751" s="16" t="s">
        <v>594</v>
      </c>
      <c r="C751" s="101">
        <v>3262</v>
      </c>
      <c r="D751" s="17">
        <v>1.3571149750660938</v>
      </c>
      <c r="E751" s="123">
        <v>6.0926429841704224E-2</v>
      </c>
      <c r="F751" s="122">
        <f t="shared" si="220"/>
        <v>1.4180414049077981</v>
      </c>
      <c r="G751" s="122"/>
      <c r="H751" s="101" t="s">
        <v>4</v>
      </c>
      <c r="I751" s="101">
        <v>1</v>
      </c>
      <c r="J751" s="101" t="s">
        <v>565</v>
      </c>
      <c r="K751" s="18">
        <v>42948</v>
      </c>
      <c r="L751" s="101" t="s">
        <v>56</v>
      </c>
      <c r="M751" s="101" t="s">
        <v>171</v>
      </c>
      <c r="N751" s="101" t="s">
        <v>73</v>
      </c>
      <c r="O751" s="101" t="s">
        <v>58</v>
      </c>
      <c r="P751" s="19" t="str">
        <f t="shared" si="221"/>
        <v>CB1 17/18</v>
      </c>
      <c r="Q751" s="20">
        <f t="shared" si="222"/>
        <v>141.80414049077982</v>
      </c>
      <c r="R751" s="19">
        <v>122.6</v>
      </c>
      <c r="S751" s="19" t="e">
        <v>#N/A</v>
      </c>
      <c r="T751" s="19" t="e">
        <f t="shared" si="223"/>
        <v>#N/A</v>
      </c>
      <c r="U751" s="22" t="e">
        <f t="shared" si="224"/>
        <v>#N/A</v>
      </c>
      <c r="V751" s="22" t="str">
        <f t="shared" si="225"/>
        <v>NY</v>
      </c>
      <c r="W751" s="22" t="e">
        <f t="shared" si="226"/>
        <v>#VALUE!</v>
      </c>
      <c r="X751" s="19" t="str">
        <f t="shared" si="227"/>
        <v>CB117/18GS.8647</v>
      </c>
      <c r="Y751" s="19" t="str">
        <f t="shared" si="228"/>
        <v>GS.8647</v>
      </c>
      <c r="Z751" s="19" t="e">
        <v>#VALUE!</v>
      </c>
      <c r="AA751" s="19" t="e">
        <f t="shared" si="229"/>
        <v>#VALUE!</v>
      </c>
      <c r="AB751" s="22" t="e">
        <f t="shared" si="230"/>
        <v>#N/A</v>
      </c>
      <c r="AC751" s="23" t="e">
        <v>#VALUE!</v>
      </c>
      <c r="AD751" s="23" t="e">
        <f t="shared" si="231"/>
        <v>#VALUE!</v>
      </c>
      <c r="AE751" s="24" t="e">
        <f t="shared" si="232"/>
        <v>#N/A</v>
      </c>
      <c r="AF751" s="24" t="e">
        <v>#N/A</v>
      </c>
      <c r="AG751" s="24" t="e">
        <f t="shared" si="233"/>
        <v>#N/A</v>
      </c>
      <c r="AH751" s="24" t="e">
        <f t="shared" si="234"/>
        <v>#N/A</v>
      </c>
      <c r="AI751" s="25" t="e">
        <f t="shared" si="235"/>
        <v>#VALUE!</v>
      </c>
      <c r="AJ751" s="25" t="e">
        <f t="shared" si="236"/>
        <v>#VALUE!</v>
      </c>
      <c r="AK751" s="25" t="e">
        <f t="shared" si="237"/>
        <v>#VALUE!</v>
      </c>
      <c r="AL751" s="12">
        <v>25.719085739597361</v>
      </c>
      <c r="AM751" s="12">
        <v>0</v>
      </c>
      <c r="AN751" s="26">
        <v>3.2766000000000002</v>
      </c>
      <c r="AO751" s="125">
        <f t="shared" si="238"/>
        <v>6.0066658311844136E-2</v>
      </c>
      <c r="AP751" s="126"/>
      <c r="AQ751" s="16">
        <v>0</v>
      </c>
      <c r="AT751" s="2">
        <v>0</v>
      </c>
      <c r="AU751" s="2">
        <v>0</v>
      </c>
      <c r="AW751" s="44" t="e">
        <f t="shared" si="239"/>
        <v>#VALUE!</v>
      </c>
    </row>
    <row r="752" spans="1:49" hidden="1" x14ac:dyDescent="0.2">
      <c r="A752" s="16">
        <f>ROW()</f>
        <v>752</v>
      </c>
      <c r="B752" s="16" t="s">
        <v>595</v>
      </c>
      <c r="C752" s="101">
        <v>568</v>
      </c>
      <c r="D752" s="17">
        <v>0.95169961701395556</v>
      </c>
      <c r="E752" s="123">
        <v>1.547033701419203E-2</v>
      </c>
      <c r="F752" s="122">
        <f t="shared" si="220"/>
        <v>0.96716995402814754</v>
      </c>
      <c r="G752" s="122"/>
      <c r="H752" s="101" t="s">
        <v>4</v>
      </c>
      <c r="I752" s="101">
        <v>1</v>
      </c>
      <c r="J752" s="101" t="s">
        <v>60</v>
      </c>
      <c r="K752" s="18">
        <v>42948</v>
      </c>
      <c r="L752" s="101" t="s">
        <v>56</v>
      </c>
      <c r="M752" s="101" t="s">
        <v>171</v>
      </c>
      <c r="N752" s="101" t="s">
        <v>62</v>
      </c>
      <c r="O752" s="101" t="s">
        <v>78</v>
      </c>
      <c r="P752" s="19" t="str">
        <f t="shared" si="221"/>
        <v>CB6 CONSUMO</v>
      </c>
      <c r="Q752" s="20">
        <f t="shared" si="222"/>
        <v>96.71699540281476</v>
      </c>
      <c r="R752" s="19">
        <v>122.6</v>
      </c>
      <c r="S752" s="19" t="e">
        <v>#N/A</v>
      </c>
      <c r="T752" s="19" t="e">
        <f t="shared" si="223"/>
        <v>#N/A</v>
      </c>
      <c r="U752" s="22" t="e">
        <f t="shared" si="224"/>
        <v>#N/A</v>
      </c>
      <c r="V752" s="22" t="str">
        <f t="shared" si="225"/>
        <v>NY</v>
      </c>
      <c r="W752" s="22" t="e">
        <f t="shared" si="226"/>
        <v>#VALUE!</v>
      </c>
      <c r="X752" s="19" t="str">
        <f t="shared" si="227"/>
        <v>CB6CONSUMOGS.8654</v>
      </c>
      <c r="Y752" s="19" t="str">
        <f t="shared" si="228"/>
        <v>GS.8654</v>
      </c>
      <c r="Z752" s="19" t="e">
        <v>#VALUE!</v>
      </c>
      <c r="AA752" s="19" t="e">
        <f t="shared" si="229"/>
        <v>#VALUE!</v>
      </c>
      <c r="AB752" s="22" t="e">
        <f t="shared" si="230"/>
        <v>#N/A</v>
      </c>
      <c r="AC752" s="23" t="e">
        <v>#VALUE!</v>
      </c>
      <c r="AD752" s="23" t="e">
        <f t="shared" si="231"/>
        <v>#VALUE!</v>
      </c>
      <c r="AE752" s="24" t="e">
        <f t="shared" si="232"/>
        <v>#N/A</v>
      </c>
      <c r="AF752" s="24" t="e">
        <v>#N/A</v>
      </c>
      <c r="AG752" s="24" t="e">
        <f t="shared" si="233"/>
        <v>#N/A</v>
      </c>
      <c r="AH752" s="24" t="e">
        <f t="shared" si="234"/>
        <v>#N/A</v>
      </c>
      <c r="AI752" s="25" t="e">
        <f t="shared" si="235"/>
        <v>#VALUE!</v>
      </c>
      <c r="AJ752" s="25" t="e">
        <f t="shared" si="236"/>
        <v>#VALUE!</v>
      </c>
      <c r="AK752" s="25" t="e">
        <f t="shared" si="237"/>
        <v>#VALUE!</v>
      </c>
      <c r="AL752" s="12">
        <v>0</v>
      </c>
      <c r="AM752" s="12">
        <v>6.5305471717648569</v>
      </c>
      <c r="AN752" s="26">
        <v>3.2766000000000002</v>
      </c>
      <c r="AO752" s="125">
        <f t="shared" si="238"/>
        <v>1.5252025267439417E-2</v>
      </c>
      <c r="AP752" s="126"/>
      <c r="AQ752" s="16">
        <v>0</v>
      </c>
      <c r="AT752" s="2">
        <v>0</v>
      </c>
      <c r="AU752" s="2">
        <v>0</v>
      </c>
      <c r="AW752" s="44" t="e">
        <f t="shared" si="239"/>
        <v>#VALUE!</v>
      </c>
    </row>
    <row r="753" spans="1:49" hidden="1" x14ac:dyDescent="0.2">
      <c r="A753" s="16">
        <f>ROW()</f>
        <v>753</v>
      </c>
      <c r="B753" s="16" t="s">
        <v>596</v>
      </c>
      <c r="C753" s="101">
        <v>500</v>
      </c>
      <c r="D753" s="17">
        <v>0.96578357219051325</v>
      </c>
      <c r="E753" s="123">
        <v>8.3819124276940174E-3</v>
      </c>
      <c r="F753" s="122">
        <f t="shared" si="220"/>
        <v>0.97416548461820729</v>
      </c>
      <c r="G753" s="122"/>
      <c r="H753" s="101" t="s">
        <v>4</v>
      </c>
      <c r="I753" s="101">
        <v>1</v>
      </c>
      <c r="J753" s="101" t="s">
        <v>60</v>
      </c>
      <c r="K753" s="18">
        <v>42948</v>
      </c>
      <c r="L753" s="101" t="s">
        <v>58</v>
      </c>
      <c r="M753" s="101" t="s">
        <v>171</v>
      </c>
      <c r="N753" s="101" t="s">
        <v>62</v>
      </c>
      <c r="O753" s="101" t="s">
        <v>78</v>
      </c>
      <c r="P753" s="19" t="str">
        <f t="shared" si="221"/>
        <v>CB6 CONSUMO</v>
      </c>
      <c r="Q753" s="20">
        <f t="shared" si="222"/>
        <v>97.416548461820724</v>
      </c>
      <c r="R753" s="19">
        <v>122.6</v>
      </c>
      <c r="S753" s="19">
        <v>-31.95</v>
      </c>
      <c r="T753" s="19">
        <f t="shared" si="223"/>
        <v>90.649999999999991</v>
      </c>
      <c r="U753" s="22" t="e">
        <f t="shared" si="224"/>
        <v>#VALUE!</v>
      </c>
      <c r="V753" s="22" t="str">
        <f t="shared" si="225"/>
        <v>NY</v>
      </c>
      <c r="W753" s="22" t="e">
        <f t="shared" si="226"/>
        <v>#VALUE!</v>
      </c>
      <c r="X753" s="19" t="str">
        <f t="shared" si="227"/>
        <v>CB6CONSUMOGS.8663</v>
      </c>
      <c r="Y753" s="19" t="str">
        <f t="shared" si="228"/>
        <v>GS.8663</v>
      </c>
      <c r="Z753" s="19" t="e">
        <v>#VALUE!</v>
      </c>
      <c r="AA753" s="19" t="e">
        <f t="shared" si="229"/>
        <v>#VALUE!</v>
      </c>
      <c r="AB753" s="22" t="e">
        <f t="shared" si="230"/>
        <v>#VALUE!</v>
      </c>
      <c r="AC753" s="23" t="e">
        <v>#VALUE!</v>
      </c>
      <c r="AD753" s="23" t="e">
        <f t="shared" si="231"/>
        <v>#VALUE!</v>
      </c>
      <c r="AE753" s="24" t="e">
        <f t="shared" si="232"/>
        <v>#VALUE!</v>
      </c>
      <c r="AF753" s="24">
        <v>92.399999999999991</v>
      </c>
      <c r="AG753" s="24" t="e">
        <f t="shared" si="233"/>
        <v>#VALUE!</v>
      </c>
      <c r="AH753" s="24" t="e">
        <f t="shared" si="234"/>
        <v>#VALUE!</v>
      </c>
      <c r="AI753" s="25" t="e">
        <f t="shared" si="235"/>
        <v>#VALUE!</v>
      </c>
      <c r="AJ753" s="25" t="e">
        <f t="shared" si="236"/>
        <v>#VALUE!</v>
      </c>
      <c r="AK753" s="25" t="e">
        <f t="shared" si="237"/>
        <v>#VALUE!</v>
      </c>
      <c r="AL753" s="12">
        <v>0</v>
      </c>
      <c r="AM753" s="12">
        <v>3.5382858465489431</v>
      </c>
      <c r="AN753" s="26">
        <v>3.2766000000000002</v>
      </c>
      <c r="AO753" s="125">
        <f t="shared" si="238"/>
        <v>8.2636299402770556E-3</v>
      </c>
      <c r="AP753" s="126"/>
      <c r="AQ753" s="16">
        <v>0</v>
      </c>
      <c r="AT753" s="2">
        <v>0</v>
      </c>
      <c r="AU753" s="2">
        <v>0</v>
      </c>
      <c r="AW753" s="44" t="e">
        <f t="shared" si="239"/>
        <v>#VALUE!</v>
      </c>
    </row>
    <row r="754" spans="1:49" hidden="1" x14ac:dyDescent="0.2">
      <c r="A754" s="16">
        <f>ROW()</f>
        <v>754</v>
      </c>
      <c r="B754" s="16" t="s">
        <v>597</v>
      </c>
      <c r="C754" s="101">
        <v>1080</v>
      </c>
      <c r="D754" s="17">
        <v>1.2572162667989042</v>
      </c>
      <c r="E754" s="123">
        <v>5.2258300552574063E-2</v>
      </c>
      <c r="F754" s="122">
        <f t="shared" si="220"/>
        <v>1.3094745673514783</v>
      </c>
      <c r="G754" s="122"/>
      <c r="H754" s="101" t="s">
        <v>4</v>
      </c>
      <c r="I754" s="101">
        <v>1</v>
      </c>
      <c r="J754" s="101" t="s">
        <v>60</v>
      </c>
      <c r="K754" s="18">
        <v>42947</v>
      </c>
      <c r="L754" s="101" t="s">
        <v>56</v>
      </c>
      <c r="M754" s="101" t="s">
        <v>171</v>
      </c>
      <c r="N754" s="101" t="s">
        <v>73</v>
      </c>
      <c r="O754" s="101" t="s">
        <v>59</v>
      </c>
      <c r="P754" s="19" t="str">
        <f t="shared" si="221"/>
        <v>CB1 14/16</v>
      </c>
      <c r="Q754" s="20">
        <f t="shared" si="222"/>
        <v>130.94745673514782</v>
      </c>
      <c r="R754" s="19">
        <v>122.6</v>
      </c>
      <c r="S754" s="19" t="e">
        <v>#N/A</v>
      </c>
      <c r="T754" s="19" t="e">
        <f t="shared" si="223"/>
        <v>#N/A</v>
      </c>
      <c r="U754" s="22" t="e">
        <f t="shared" si="224"/>
        <v>#N/A</v>
      </c>
      <c r="V754" s="22" t="str">
        <f t="shared" si="225"/>
        <v>NY</v>
      </c>
      <c r="W754" s="22" t="e">
        <f t="shared" si="226"/>
        <v>#VALUE!</v>
      </c>
      <c r="X754" s="19" t="str">
        <f t="shared" si="227"/>
        <v>CB114/16GS.8677</v>
      </c>
      <c r="Y754" s="19" t="str">
        <f t="shared" si="228"/>
        <v>GS.8677</v>
      </c>
      <c r="Z754" s="19" t="e">
        <v>#VALUE!</v>
      </c>
      <c r="AA754" s="19" t="e">
        <f t="shared" si="229"/>
        <v>#VALUE!</v>
      </c>
      <c r="AB754" s="22" t="e">
        <f t="shared" si="230"/>
        <v>#N/A</v>
      </c>
      <c r="AC754" s="23" t="e">
        <v>#VALUE!</v>
      </c>
      <c r="AD754" s="23" t="e">
        <f t="shared" si="231"/>
        <v>#VALUE!</v>
      </c>
      <c r="AE754" s="24" t="e">
        <f t="shared" si="232"/>
        <v>#N/A</v>
      </c>
      <c r="AF754" s="24" t="e">
        <v>#N/A</v>
      </c>
      <c r="AG754" s="24" t="e">
        <f t="shared" si="233"/>
        <v>#N/A</v>
      </c>
      <c r="AH754" s="24" t="e">
        <f t="shared" si="234"/>
        <v>#N/A</v>
      </c>
      <c r="AI754" s="25" t="e">
        <f t="shared" si="235"/>
        <v>#VALUE!</v>
      </c>
      <c r="AJ754" s="25" t="e">
        <f t="shared" si="236"/>
        <v>#VALUE!</v>
      </c>
      <c r="AK754" s="25" t="e">
        <f t="shared" si="237"/>
        <v>#VALUE!</v>
      </c>
      <c r="AL754" s="12">
        <v>22.059978173828693</v>
      </c>
      <c r="AM754" s="12">
        <v>0</v>
      </c>
      <c r="AN754" s="26">
        <v>3.2766000000000002</v>
      </c>
      <c r="AO754" s="125">
        <f t="shared" si="238"/>
        <v>5.1520850497963767E-2</v>
      </c>
      <c r="AP754" s="126"/>
      <c r="AQ754" s="16">
        <v>0</v>
      </c>
      <c r="AT754" s="2">
        <v>0</v>
      </c>
      <c r="AU754" s="2">
        <v>0</v>
      </c>
      <c r="AW754" s="44" t="e">
        <f t="shared" si="239"/>
        <v>#VALUE!</v>
      </c>
    </row>
    <row r="755" spans="1:49" hidden="1" x14ac:dyDescent="0.2">
      <c r="A755" s="16">
        <f>ROW()</f>
        <v>755</v>
      </c>
      <c r="B755" s="16" t="s">
        <v>598</v>
      </c>
      <c r="C755" s="101">
        <v>1440</v>
      </c>
      <c r="D755" s="17">
        <v>1.4233102064970906</v>
      </c>
      <c r="E755" s="123">
        <v>5.6770435747203578E-2</v>
      </c>
      <c r="F755" s="122">
        <f t="shared" si="220"/>
        <v>1.4800806422442943</v>
      </c>
      <c r="G755" s="122"/>
      <c r="H755" s="101" t="s">
        <v>4</v>
      </c>
      <c r="I755" s="101">
        <v>1</v>
      </c>
      <c r="J755" s="101" t="s">
        <v>60</v>
      </c>
      <c r="K755" s="18">
        <v>42947</v>
      </c>
      <c r="L755" s="101" t="s">
        <v>56</v>
      </c>
      <c r="M755" s="101" t="s">
        <v>171</v>
      </c>
      <c r="N755" s="101" t="s">
        <v>71</v>
      </c>
      <c r="O755" s="101" t="s">
        <v>59</v>
      </c>
      <c r="P755" s="19" t="str">
        <f t="shared" si="221"/>
        <v>CB1RF 14/16</v>
      </c>
      <c r="Q755" s="20">
        <f t="shared" si="222"/>
        <v>148.00806422442943</v>
      </c>
      <c r="R755" s="19">
        <v>122.6</v>
      </c>
      <c r="S755" s="19" t="e">
        <v>#N/A</v>
      </c>
      <c r="T755" s="19" t="e">
        <f t="shared" si="223"/>
        <v>#N/A</v>
      </c>
      <c r="U755" s="22" t="e">
        <f t="shared" si="224"/>
        <v>#N/A</v>
      </c>
      <c r="V755" s="22" t="str">
        <f t="shared" si="225"/>
        <v>NY</v>
      </c>
      <c r="W755" s="22" t="e">
        <f t="shared" si="226"/>
        <v>#VALUE!</v>
      </c>
      <c r="X755" s="19" t="str">
        <f t="shared" si="227"/>
        <v>CB1RF14/16GS.8678</v>
      </c>
      <c r="Y755" s="19" t="str">
        <f t="shared" si="228"/>
        <v>GS.8678</v>
      </c>
      <c r="Z755" s="19" t="e">
        <v>#VALUE!</v>
      </c>
      <c r="AA755" s="19" t="e">
        <f t="shared" si="229"/>
        <v>#VALUE!</v>
      </c>
      <c r="AB755" s="22" t="e">
        <f t="shared" si="230"/>
        <v>#N/A</v>
      </c>
      <c r="AC755" s="23" t="e">
        <v>#VALUE!</v>
      </c>
      <c r="AD755" s="23" t="e">
        <f t="shared" si="231"/>
        <v>#VALUE!</v>
      </c>
      <c r="AE755" s="24" t="e">
        <f t="shared" si="232"/>
        <v>#N/A</v>
      </c>
      <c r="AF755" s="24" t="e">
        <v>#N/A</v>
      </c>
      <c r="AG755" s="24" t="e">
        <f t="shared" si="233"/>
        <v>#N/A</v>
      </c>
      <c r="AH755" s="24" t="e">
        <f t="shared" si="234"/>
        <v>#N/A</v>
      </c>
      <c r="AI755" s="25" t="e">
        <f t="shared" si="235"/>
        <v>#VALUE!</v>
      </c>
      <c r="AJ755" s="25" t="e">
        <f t="shared" si="236"/>
        <v>#VALUE!</v>
      </c>
      <c r="AK755" s="25" t="e">
        <f t="shared" si="237"/>
        <v>#VALUE!</v>
      </c>
      <c r="AL755" s="12">
        <v>23.964701497365635</v>
      </c>
      <c r="AM755" s="12">
        <v>0</v>
      </c>
      <c r="AN755" s="26">
        <v>3.2766000000000002</v>
      </c>
      <c r="AO755" s="125">
        <f t="shared" si="238"/>
        <v>5.5969312088390621E-2</v>
      </c>
      <c r="AP755" s="126"/>
      <c r="AQ755" s="16">
        <v>0</v>
      </c>
      <c r="AT755" s="2">
        <v>0</v>
      </c>
      <c r="AU755" s="2">
        <v>0</v>
      </c>
      <c r="AW755" s="44" t="e">
        <f t="shared" si="239"/>
        <v>#VALUE!</v>
      </c>
    </row>
    <row r="756" spans="1:49" hidden="1" x14ac:dyDescent="0.2">
      <c r="A756" s="16">
        <f>ROW()</f>
        <v>756</v>
      </c>
      <c r="B756" s="16" t="s">
        <v>599</v>
      </c>
      <c r="C756" s="101">
        <v>1047</v>
      </c>
      <c r="D756" s="17">
        <v>0.99984221648762095</v>
      </c>
      <c r="E756" s="123">
        <v>6.5464961835960955E-2</v>
      </c>
      <c r="F756" s="122">
        <f t="shared" si="220"/>
        <v>1.0653071783235819</v>
      </c>
      <c r="G756" s="122"/>
      <c r="H756" s="101" t="s">
        <v>4</v>
      </c>
      <c r="I756" s="101">
        <v>1</v>
      </c>
      <c r="J756" s="101" t="s">
        <v>565</v>
      </c>
      <c r="K756" s="18">
        <v>42947</v>
      </c>
      <c r="L756" s="101" t="s">
        <v>56</v>
      </c>
      <c r="M756" s="101" t="s">
        <v>171</v>
      </c>
      <c r="N756" s="101" t="s">
        <v>73</v>
      </c>
      <c r="O756" s="101" t="s">
        <v>65</v>
      </c>
      <c r="P756" s="19" t="str">
        <f t="shared" si="221"/>
        <v>CB1 13/14</v>
      </c>
      <c r="Q756" s="20">
        <f t="shared" si="222"/>
        <v>106.53071783235819</v>
      </c>
      <c r="R756" s="19">
        <v>122.6</v>
      </c>
      <c r="S756" s="19" t="e">
        <v>#N/A</v>
      </c>
      <c r="T756" s="19" t="e">
        <f t="shared" si="223"/>
        <v>#N/A</v>
      </c>
      <c r="U756" s="22" t="e">
        <f t="shared" si="224"/>
        <v>#N/A</v>
      </c>
      <c r="V756" s="22" t="str">
        <f t="shared" si="225"/>
        <v>NY</v>
      </c>
      <c r="W756" s="22" t="e">
        <f t="shared" si="226"/>
        <v>#VALUE!</v>
      </c>
      <c r="X756" s="19" t="str">
        <f t="shared" si="227"/>
        <v>CB113/14GS.8443</v>
      </c>
      <c r="Y756" s="19" t="str">
        <f t="shared" si="228"/>
        <v>GS.8443</v>
      </c>
      <c r="Z756" s="19" t="e">
        <v>#VALUE!</v>
      </c>
      <c r="AA756" s="19" t="e">
        <f t="shared" si="229"/>
        <v>#VALUE!</v>
      </c>
      <c r="AB756" s="22" t="e">
        <f t="shared" si="230"/>
        <v>#N/A</v>
      </c>
      <c r="AC756" s="23" t="e">
        <v>#VALUE!</v>
      </c>
      <c r="AD756" s="23" t="e">
        <f t="shared" si="231"/>
        <v>#VALUE!</v>
      </c>
      <c r="AE756" s="24" t="e">
        <f t="shared" si="232"/>
        <v>#N/A</v>
      </c>
      <c r="AF756" s="24" t="e">
        <v>#N/A</v>
      </c>
      <c r="AG756" s="24" t="e">
        <f t="shared" si="233"/>
        <v>#N/A</v>
      </c>
      <c r="AH756" s="24" t="e">
        <f t="shared" si="234"/>
        <v>#N/A</v>
      </c>
      <c r="AI756" s="25" t="e">
        <f t="shared" si="235"/>
        <v>#VALUE!</v>
      </c>
      <c r="AJ756" s="25" t="e">
        <f t="shared" si="236"/>
        <v>#VALUE!</v>
      </c>
      <c r="AK756" s="25" t="e">
        <f t="shared" si="237"/>
        <v>#VALUE!</v>
      </c>
      <c r="AL756" s="12">
        <v>27.634952035972649</v>
      </c>
      <c r="AM756" s="12">
        <v>0</v>
      </c>
      <c r="AN756" s="26">
        <v>3.2766000000000002</v>
      </c>
      <c r="AO756" s="125">
        <f t="shared" si="238"/>
        <v>6.4541144199900993E-2</v>
      </c>
      <c r="AP756" s="126"/>
      <c r="AQ756" s="16">
        <v>0</v>
      </c>
      <c r="AT756" s="2">
        <v>0</v>
      </c>
      <c r="AU756" s="2">
        <v>0</v>
      </c>
      <c r="AW756" s="44" t="e">
        <f t="shared" si="239"/>
        <v>#VALUE!</v>
      </c>
    </row>
    <row r="757" spans="1:49" hidden="1" x14ac:dyDescent="0.2">
      <c r="A757" s="16">
        <f>ROW()</f>
        <v>757</v>
      </c>
      <c r="B757" s="16" t="s">
        <v>599</v>
      </c>
      <c r="C757" s="101">
        <v>1123</v>
      </c>
      <c r="D757" s="17">
        <v>0.99984221648762095</v>
      </c>
      <c r="E757" s="123">
        <v>6.5464961835960955E-2</v>
      </c>
      <c r="F757" s="122">
        <f t="shared" si="220"/>
        <v>1.0653071783235819</v>
      </c>
      <c r="G757" s="122"/>
      <c r="H757" s="101" t="s">
        <v>4</v>
      </c>
      <c r="I757" s="101">
        <v>1</v>
      </c>
      <c r="J757" s="101" t="s">
        <v>565</v>
      </c>
      <c r="K757" s="18">
        <v>42947</v>
      </c>
      <c r="L757" s="101" t="s">
        <v>56</v>
      </c>
      <c r="M757" s="101" t="s">
        <v>171</v>
      </c>
      <c r="N757" s="101" t="s">
        <v>73</v>
      </c>
      <c r="O757" s="101" t="s">
        <v>64</v>
      </c>
      <c r="P757" s="19" t="str">
        <f t="shared" si="221"/>
        <v>CB1 15/16</v>
      </c>
      <c r="Q757" s="20">
        <f t="shared" si="222"/>
        <v>106.53071783235819</v>
      </c>
      <c r="R757" s="19">
        <v>122.6</v>
      </c>
      <c r="S757" s="19" t="e">
        <v>#N/A</v>
      </c>
      <c r="T757" s="19" t="e">
        <f t="shared" si="223"/>
        <v>#N/A</v>
      </c>
      <c r="U757" s="22" t="e">
        <f t="shared" si="224"/>
        <v>#N/A</v>
      </c>
      <c r="V757" s="22" t="str">
        <f t="shared" si="225"/>
        <v>NY</v>
      </c>
      <c r="W757" s="22" t="e">
        <f t="shared" si="226"/>
        <v>#VALUE!</v>
      </c>
      <c r="X757" s="19" t="str">
        <f t="shared" si="227"/>
        <v>CB115/16GS.8443</v>
      </c>
      <c r="Y757" s="19" t="str">
        <f t="shared" si="228"/>
        <v>GS.8443</v>
      </c>
      <c r="Z757" s="19" t="e">
        <v>#VALUE!</v>
      </c>
      <c r="AA757" s="19" t="e">
        <f t="shared" si="229"/>
        <v>#VALUE!</v>
      </c>
      <c r="AB757" s="22" t="e">
        <f t="shared" si="230"/>
        <v>#N/A</v>
      </c>
      <c r="AC757" s="23" t="e">
        <v>#VALUE!</v>
      </c>
      <c r="AD757" s="23" t="e">
        <f t="shared" si="231"/>
        <v>#VALUE!</v>
      </c>
      <c r="AE757" s="24" t="e">
        <f t="shared" si="232"/>
        <v>#N/A</v>
      </c>
      <c r="AF757" s="24" t="e">
        <v>#N/A</v>
      </c>
      <c r="AG757" s="24" t="e">
        <f t="shared" si="233"/>
        <v>#N/A</v>
      </c>
      <c r="AH757" s="24" t="e">
        <f t="shared" si="234"/>
        <v>#N/A</v>
      </c>
      <c r="AI757" s="25" t="e">
        <f t="shared" si="235"/>
        <v>#VALUE!</v>
      </c>
      <c r="AJ757" s="25" t="e">
        <f t="shared" si="236"/>
        <v>#VALUE!</v>
      </c>
      <c r="AK757" s="25" t="e">
        <f t="shared" si="237"/>
        <v>#VALUE!</v>
      </c>
      <c r="AL757" s="12">
        <v>27.634952035972649</v>
      </c>
      <c r="AM757" s="12">
        <v>0</v>
      </c>
      <c r="AN757" s="26">
        <v>3.2766000000000002</v>
      </c>
      <c r="AO757" s="125">
        <f t="shared" si="238"/>
        <v>6.4541144199900993E-2</v>
      </c>
      <c r="AP757" s="126"/>
      <c r="AQ757" s="16">
        <v>0</v>
      </c>
      <c r="AT757" s="2">
        <v>0</v>
      </c>
      <c r="AU757" s="2">
        <v>0</v>
      </c>
      <c r="AW757" s="44" t="e">
        <f t="shared" si="239"/>
        <v>#VALUE!</v>
      </c>
    </row>
    <row r="758" spans="1:49" hidden="1" x14ac:dyDescent="0.2">
      <c r="A758" s="16">
        <f>ROW()</f>
        <v>758</v>
      </c>
      <c r="B758" s="16" t="s">
        <v>599</v>
      </c>
      <c r="C758" s="101">
        <v>900</v>
      </c>
      <c r="D758" s="17">
        <v>0.99984221648762084</v>
      </c>
      <c r="E758" s="123">
        <v>6.5464961835960955E-2</v>
      </c>
      <c r="F758" s="122">
        <f t="shared" si="220"/>
        <v>1.0653071783235819</v>
      </c>
      <c r="G758" s="122"/>
      <c r="H758" s="101" t="s">
        <v>4</v>
      </c>
      <c r="I758" s="101">
        <v>1</v>
      </c>
      <c r="J758" s="101" t="s">
        <v>565</v>
      </c>
      <c r="K758" s="18">
        <v>42947</v>
      </c>
      <c r="L758" s="101" t="s">
        <v>56</v>
      </c>
      <c r="M758" s="101" t="s">
        <v>171</v>
      </c>
      <c r="N758" s="101" t="s">
        <v>73</v>
      </c>
      <c r="O758" s="101" t="s">
        <v>58</v>
      </c>
      <c r="P758" s="19" t="str">
        <f t="shared" si="221"/>
        <v>CB1 17/18</v>
      </c>
      <c r="Q758" s="20">
        <f t="shared" si="222"/>
        <v>106.53071783235819</v>
      </c>
      <c r="R758" s="19">
        <v>122.6</v>
      </c>
      <c r="S758" s="19" t="e">
        <v>#N/A</v>
      </c>
      <c r="T758" s="19" t="e">
        <f t="shared" si="223"/>
        <v>#N/A</v>
      </c>
      <c r="U758" s="22" t="e">
        <f t="shared" si="224"/>
        <v>#N/A</v>
      </c>
      <c r="V758" s="22" t="str">
        <f t="shared" si="225"/>
        <v>NY</v>
      </c>
      <c r="W758" s="22" t="e">
        <f t="shared" si="226"/>
        <v>#VALUE!</v>
      </c>
      <c r="X758" s="19" t="str">
        <f t="shared" si="227"/>
        <v>CB117/18GS.8443</v>
      </c>
      <c r="Y758" s="19" t="str">
        <f t="shared" si="228"/>
        <v>GS.8443</v>
      </c>
      <c r="Z758" s="19" t="e">
        <v>#VALUE!</v>
      </c>
      <c r="AA758" s="19" t="e">
        <f t="shared" si="229"/>
        <v>#VALUE!</v>
      </c>
      <c r="AB758" s="22" t="e">
        <f t="shared" si="230"/>
        <v>#N/A</v>
      </c>
      <c r="AC758" s="23" t="e">
        <v>#VALUE!</v>
      </c>
      <c r="AD758" s="23" t="e">
        <f t="shared" si="231"/>
        <v>#VALUE!</v>
      </c>
      <c r="AE758" s="24" t="e">
        <f t="shared" si="232"/>
        <v>#N/A</v>
      </c>
      <c r="AF758" s="24" t="e">
        <v>#N/A</v>
      </c>
      <c r="AG758" s="24" t="e">
        <f t="shared" si="233"/>
        <v>#N/A</v>
      </c>
      <c r="AH758" s="24" t="e">
        <f t="shared" si="234"/>
        <v>#N/A</v>
      </c>
      <c r="AI758" s="25" t="e">
        <f t="shared" si="235"/>
        <v>#VALUE!</v>
      </c>
      <c r="AJ758" s="25" t="e">
        <f t="shared" si="236"/>
        <v>#VALUE!</v>
      </c>
      <c r="AK758" s="25" t="e">
        <f t="shared" si="237"/>
        <v>#VALUE!</v>
      </c>
      <c r="AL758" s="12">
        <v>27.634952035972649</v>
      </c>
      <c r="AM758" s="12">
        <v>0</v>
      </c>
      <c r="AN758" s="26">
        <v>3.2766000000000002</v>
      </c>
      <c r="AO758" s="125">
        <f t="shared" si="238"/>
        <v>6.4541144199900993E-2</v>
      </c>
      <c r="AP758" s="126"/>
      <c r="AQ758" s="16">
        <v>0</v>
      </c>
      <c r="AT758" s="2">
        <v>0</v>
      </c>
      <c r="AU758" s="2">
        <v>0</v>
      </c>
      <c r="AW758" s="44" t="e">
        <f t="shared" si="239"/>
        <v>#VALUE!</v>
      </c>
    </row>
    <row r="759" spans="1:49" hidden="1" x14ac:dyDescent="0.2">
      <c r="A759" s="16">
        <f>ROW()</f>
        <v>759</v>
      </c>
      <c r="B759" s="16" t="s">
        <v>599</v>
      </c>
      <c r="C759" s="101">
        <v>395</v>
      </c>
      <c r="D759" s="17">
        <v>0.99984221648762084</v>
      </c>
      <c r="E759" s="123">
        <v>6.5464961835960955E-2</v>
      </c>
      <c r="F759" s="122">
        <f t="shared" si="220"/>
        <v>1.0653071783235819</v>
      </c>
      <c r="G759" s="122"/>
      <c r="H759" s="101" t="s">
        <v>4</v>
      </c>
      <c r="I759" s="101">
        <v>1</v>
      </c>
      <c r="J759" s="101" t="s">
        <v>565</v>
      </c>
      <c r="K759" s="18">
        <v>42947</v>
      </c>
      <c r="L759" s="101" t="s">
        <v>56</v>
      </c>
      <c r="M759" s="101" t="s">
        <v>171</v>
      </c>
      <c r="N759" s="101" t="s">
        <v>73</v>
      </c>
      <c r="O759" s="101" t="s">
        <v>66</v>
      </c>
      <c r="P759" s="19" t="str">
        <f t="shared" si="221"/>
        <v>CB1 Moka</v>
      </c>
      <c r="Q759" s="20">
        <f t="shared" si="222"/>
        <v>106.53071783235819</v>
      </c>
      <c r="R759" s="19">
        <v>122.6</v>
      </c>
      <c r="S759" s="19" t="e">
        <v>#N/A</v>
      </c>
      <c r="T759" s="19" t="e">
        <f t="shared" si="223"/>
        <v>#N/A</v>
      </c>
      <c r="U759" s="22" t="e">
        <f t="shared" si="224"/>
        <v>#N/A</v>
      </c>
      <c r="V759" s="22" t="str">
        <f t="shared" si="225"/>
        <v>NY</v>
      </c>
      <c r="W759" s="22" t="e">
        <f t="shared" si="226"/>
        <v>#VALUE!</v>
      </c>
      <c r="X759" s="19" t="str">
        <f t="shared" si="227"/>
        <v>CB1MokaGS.8443</v>
      </c>
      <c r="Y759" s="19" t="str">
        <f t="shared" si="228"/>
        <v>GS.8443</v>
      </c>
      <c r="Z759" s="19" t="e">
        <v>#VALUE!</v>
      </c>
      <c r="AA759" s="19" t="e">
        <f t="shared" si="229"/>
        <v>#VALUE!</v>
      </c>
      <c r="AB759" s="22" t="e">
        <f t="shared" si="230"/>
        <v>#N/A</v>
      </c>
      <c r="AC759" s="23" t="e">
        <v>#VALUE!</v>
      </c>
      <c r="AD759" s="23" t="e">
        <f t="shared" si="231"/>
        <v>#VALUE!</v>
      </c>
      <c r="AE759" s="24" t="e">
        <f t="shared" si="232"/>
        <v>#N/A</v>
      </c>
      <c r="AF759" s="24" t="e">
        <v>#N/A</v>
      </c>
      <c r="AG759" s="24" t="e">
        <f t="shared" si="233"/>
        <v>#N/A</v>
      </c>
      <c r="AH759" s="24" t="e">
        <f t="shared" si="234"/>
        <v>#N/A</v>
      </c>
      <c r="AI759" s="25" t="e">
        <f t="shared" si="235"/>
        <v>#VALUE!</v>
      </c>
      <c r="AJ759" s="25" t="e">
        <f t="shared" si="236"/>
        <v>#VALUE!</v>
      </c>
      <c r="AK759" s="25" t="e">
        <f t="shared" si="237"/>
        <v>#VALUE!</v>
      </c>
      <c r="AL759" s="12">
        <v>27.634952035972649</v>
      </c>
      <c r="AM759" s="12">
        <v>0</v>
      </c>
      <c r="AN759" s="26">
        <v>3.2766000000000002</v>
      </c>
      <c r="AO759" s="125">
        <f t="shared" si="238"/>
        <v>6.4541144199900993E-2</v>
      </c>
      <c r="AP759" s="126"/>
      <c r="AQ759" s="16">
        <v>0</v>
      </c>
      <c r="AT759" s="2">
        <v>0</v>
      </c>
      <c r="AU759" s="2">
        <v>0</v>
      </c>
      <c r="AW759" s="44" t="e">
        <f t="shared" si="239"/>
        <v>#VALUE!</v>
      </c>
    </row>
    <row r="760" spans="1:49" hidden="1" x14ac:dyDescent="0.2">
      <c r="A760" s="16">
        <f>ROW()</f>
        <v>760</v>
      </c>
      <c r="B760" s="16" t="s">
        <v>599</v>
      </c>
      <c r="C760" s="101">
        <v>657</v>
      </c>
      <c r="D760" s="17">
        <v>0.99984221648762095</v>
      </c>
      <c r="E760" s="123">
        <v>6.5464961835960955E-2</v>
      </c>
      <c r="F760" s="122">
        <f t="shared" si="220"/>
        <v>1.0653071783235819</v>
      </c>
      <c r="G760" s="122"/>
      <c r="H760" s="101" t="s">
        <v>4</v>
      </c>
      <c r="I760" s="101">
        <v>1</v>
      </c>
      <c r="J760" s="101" t="s">
        <v>565</v>
      </c>
      <c r="K760" s="18">
        <v>42947</v>
      </c>
      <c r="L760" s="101" t="s">
        <v>56</v>
      </c>
      <c r="M760" s="101" t="s">
        <v>171</v>
      </c>
      <c r="N760" s="101" t="s">
        <v>62</v>
      </c>
      <c r="O760" s="101" t="s">
        <v>63</v>
      </c>
      <c r="P760" s="19" t="str">
        <f t="shared" si="221"/>
        <v>CB6 Consumo</v>
      </c>
      <c r="Q760" s="20">
        <f t="shared" si="222"/>
        <v>106.53071783235819</v>
      </c>
      <c r="R760" s="19">
        <v>122.6</v>
      </c>
      <c r="S760" s="19" t="e">
        <v>#N/A</v>
      </c>
      <c r="T760" s="19" t="e">
        <f t="shared" si="223"/>
        <v>#N/A</v>
      </c>
      <c r="U760" s="22" t="e">
        <f t="shared" si="224"/>
        <v>#N/A</v>
      </c>
      <c r="V760" s="22" t="str">
        <f t="shared" si="225"/>
        <v>NY</v>
      </c>
      <c r="W760" s="22" t="e">
        <f t="shared" si="226"/>
        <v>#VALUE!</v>
      </c>
      <c r="X760" s="19" t="str">
        <f t="shared" si="227"/>
        <v>CB6ConsumoGS.8443</v>
      </c>
      <c r="Y760" s="19" t="str">
        <f t="shared" si="228"/>
        <v>GS.8443</v>
      </c>
      <c r="Z760" s="19" t="e">
        <v>#VALUE!</v>
      </c>
      <c r="AA760" s="19" t="e">
        <f t="shared" si="229"/>
        <v>#VALUE!</v>
      </c>
      <c r="AB760" s="22" t="e">
        <f t="shared" si="230"/>
        <v>#N/A</v>
      </c>
      <c r="AC760" s="23" t="e">
        <v>#VALUE!</v>
      </c>
      <c r="AD760" s="23" t="e">
        <f t="shared" si="231"/>
        <v>#VALUE!</v>
      </c>
      <c r="AE760" s="24" t="e">
        <f t="shared" si="232"/>
        <v>#N/A</v>
      </c>
      <c r="AF760" s="24" t="e">
        <v>#N/A</v>
      </c>
      <c r="AG760" s="24" t="e">
        <f t="shared" si="233"/>
        <v>#N/A</v>
      </c>
      <c r="AH760" s="24" t="e">
        <f t="shared" si="234"/>
        <v>#N/A</v>
      </c>
      <c r="AI760" s="25" t="e">
        <f t="shared" si="235"/>
        <v>#VALUE!</v>
      </c>
      <c r="AJ760" s="25" t="e">
        <f t="shared" si="236"/>
        <v>#VALUE!</v>
      </c>
      <c r="AK760" s="25" t="e">
        <f t="shared" si="237"/>
        <v>#VALUE!</v>
      </c>
      <c r="AL760" s="12">
        <v>0</v>
      </c>
      <c r="AM760" s="12">
        <v>27.634952035972649</v>
      </c>
      <c r="AN760" s="26">
        <v>3.2766000000000002</v>
      </c>
      <c r="AO760" s="125">
        <f t="shared" si="238"/>
        <v>6.4541144199900993E-2</v>
      </c>
      <c r="AP760" s="126"/>
      <c r="AQ760" s="16">
        <v>0</v>
      </c>
      <c r="AT760" s="2">
        <v>0</v>
      </c>
      <c r="AU760" s="2">
        <v>0</v>
      </c>
      <c r="AW760" s="44" t="e">
        <f t="shared" si="239"/>
        <v>#VALUE!</v>
      </c>
    </row>
    <row r="761" spans="1:49" hidden="1" x14ac:dyDescent="0.2">
      <c r="A761" s="16">
        <f>ROW()</f>
        <v>761</v>
      </c>
      <c r="B761" s="16" t="s">
        <v>600</v>
      </c>
      <c r="C761" s="101">
        <v>1280</v>
      </c>
      <c r="D761" s="17">
        <v>1.5111644009198311</v>
      </c>
      <c r="E761" s="123">
        <v>4.7967135899967761E-2</v>
      </c>
      <c r="F761" s="122">
        <f t="shared" si="220"/>
        <v>1.5591315368197989</v>
      </c>
      <c r="G761" s="122"/>
      <c r="H761" s="101" t="s">
        <v>4</v>
      </c>
      <c r="I761" s="101">
        <v>1</v>
      </c>
      <c r="J761" s="101" t="s">
        <v>601</v>
      </c>
      <c r="K761" s="18">
        <v>42947</v>
      </c>
      <c r="L761" s="101" t="s">
        <v>56</v>
      </c>
      <c r="M761" s="101" t="s">
        <v>171</v>
      </c>
      <c r="N761" s="101" t="s">
        <v>68</v>
      </c>
      <c r="O761" s="101" t="s">
        <v>59</v>
      </c>
      <c r="P761" s="19" t="str">
        <f t="shared" si="221"/>
        <v>CBSW 14/16</v>
      </c>
      <c r="Q761" s="20">
        <f t="shared" si="222"/>
        <v>155.91315368197988</v>
      </c>
      <c r="R761" s="19">
        <v>122.6</v>
      </c>
      <c r="S761" s="19" t="e">
        <v>#N/A</v>
      </c>
      <c r="T761" s="19" t="e">
        <f t="shared" si="223"/>
        <v>#N/A</v>
      </c>
      <c r="U761" s="22" t="e">
        <f t="shared" si="224"/>
        <v>#N/A</v>
      </c>
      <c r="V761" s="22" t="str">
        <f t="shared" si="225"/>
        <v>NY</v>
      </c>
      <c r="W761" s="22" t="e">
        <f t="shared" si="226"/>
        <v>#VALUE!</v>
      </c>
      <c r="X761" s="19" t="str">
        <f t="shared" si="227"/>
        <v>CBSW14/16GS.8601</v>
      </c>
      <c r="Y761" s="19" t="str">
        <f t="shared" si="228"/>
        <v>GS.8601</v>
      </c>
      <c r="Z761" s="19" t="e">
        <v>#VALUE!</v>
      </c>
      <c r="AA761" s="19" t="e">
        <f t="shared" si="229"/>
        <v>#VALUE!</v>
      </c>
      <c r="AB761" s="22" t="e">
        <f t="shared" si="230"/>
        <v>#N/A</v>
      </c>
      <c r="AC761" s="23" t="e">
        <v>#VALUE!</v>
      </c>
      <c r="AD761" s="23" t="e">
        <f t="shared" si="231"/>
        <v>#VALUE!</v>
      </c>
      <c r="AE761" s="24" t="e">
        <f t="shared" si="232"/>
        <v>#N/A</v>
      </c>
      <c r="AF761" s="24" t="e">
        <v>#N/A</v>
      </c>
      <c r="AG761" s="24" t="e">
        <f t="shared" si="233"/>
        <v>#N/A</v>
      </c>
      <c r="AH761" s="24" t="e">
        <f t="shared" si="234"/>
        <v>#N/A</v>
      </c>
      <c r="AI761" s="25" t="e">
        <f t="shared" si="235"/>
        <v>#VALUE!</v>
      </c>
      <c r="AJ761" s="25" t="e">
        <f t="shared" si="236"/>
        <v>#VALUE!</v>
      </c>
      <c r="AK761" s="25" t="e">
        <f t="shared" si="237"/>
        <v>#VALUE!</v>
      </c>
      <c r="AL761" s="12">
        <v>20.248533913762007</v>
      </c>
      <c r="AM761" s="12">
        <v>0</v>
      </c>
      <c r="AN761" s="26">
        <v>3.2766000000000002</v>
      </c>
      <c r="AO761" s="125">
        <f t="shared" si="238"/>
        <v>4.7290241193961337E-2</v>
      </c>
      <c r="AP761" s="126"/>
      <c r="AQ761" s="16">
        <v>0</v>
      </c>
      <c r="AT761" s="2">
        <v>0</v>
      </c>
      <c r="AU761" s="2">
        <v>0</v>
      </c>
      <c r="AW761" s="44" t="e">
        <f t="shared" si="239"/>
        <v>#VALUE!</v>
      </c>
    </row>
    <row r="762" spans="1:49" hidden="1" x14ac:dyDescent="0.2">
      <c r="A762" s="16">
        <f>ROW()</f>
        <v>762</v>
      </c>
      <c r="B762" s="16" t="s">
        <v>602</v>
      </c>
      <c r="C762" s="101">
        <v>640</v>
      </c>
      <c r="D762" s="17">
        <v>1.3092480379973339</v>
      </c>
      <c r="E762" s="123">
        <v>6.1385226659677015E-2</v>
      </c>
      <c r="F762" s="122">
        <f t="shared" si="220"/>
        <v>1.370633264657011</v>
      </c>
      <c r="G762" s="122"/>
      <c r="H762" s="101" t="s">
        <v>4</v>
      </c>
      <c r="I762" s="101">
        <v>1</v>
      </c>
      <c r="J762" s="101" t="s">
        <v>565</v>
      </c>
      <c r="K762" s="18">
        <v>42947</v>
      </c>
      <c r="L762" s="101" t="s">
        <v>56</v>
      </c>
      <c r="M762" s="101" t="s">
        <v>171</v>
      </c>
      <c r="N762" s="101" t="s">
        <v>73</v>
      </c>
      <c r="O762" s="101" t="s">
        <v>64</v>
      </c>
      <c r="P762" s="19" t="str">
        <f t="shared" si="221"/>
        <v>CB1 15/16</v>
      </c>
      <c r="Q762" s="20">
        <f t="shared" si="222"/>
        <v>137.0633264657011</v>
      </c>
      <c r="R762" s="19">
        <v>122.6</v>
      </c>
      <c r="S762" s="19" t="e">
        <v>#N/A</v>
      </c>
      <c r="T762" s="19" t="e">
        <f t="shared" si="223"/>
        <v>#N/A</v>
      </c>
      <c r="U762" s="22" t="e">
        <f t="shared" si="224"/>
        <v>#N/A</v>
      </c>
      <c r="V762" s="22" t="str">
        <f t="shared" si="225"/>
        <v>NY</v>
      </c>
      <c r="W762" s="22" t="e">
        <f t="shared" si="226"/>
        <v>#VALUE!</v>
      </c>
      <c r="X762" s="19" t="str">
        <f t="shared" si="227"/>
        <v>CB115/16GS.8604</v>
      </c>
      <c r="Y762" s="19" t="str">
        <f t="shared" si="228"/>
        <v>GS.8604</v>
      </c>
      <c r="Z762" s="19" t="e">
        <v>#VALUE!</v>
      </c>
      <c r="AA762" s="19" t="e">
        <f t="shared" si="229"/>
        <v>#VALUE!</v>
      </c>
      <c r="AB762" s="22" t="e">
        <f t="shared" si="230"/>
        <v>#N/A</v>
      </c>
      <c r="AC762" s="23" t="e">
        <v>#VALUE!</v>
      </c>
      <c r="AD762" s="23" t="e">
        <f t="shared" si="231"/>
        <v>#VALUE!</v>
      </c>
      <c r="AE762" s="24" t="e">
        <f t="shared" si="232"/>
        <v>#N/A</v>
      </c>
      <c r="AF762" s="24" t="e">
        <v>#N/A</v>
      </c>
      <c r="AG762" s="24" t="e">
        <f t="shared" si="233"/>
        <v>#N/A</v>
      </c>
      <c r="AH762" s="24" t="e">
        <f t="shared" si="234"/>
        <v>#N/A</v>
      </c>
      <c r="AI762" s="25" t="e">
        <f t="shared" si="235"/>
        <v>#VALUE!</v>
      </c>
      <c r="AJ762" s="25" t="e">
        <f t="shared" si="236"/>
        <v>#VALUE!</v>
      </c>
      <c r="AK762" s="25" t="e">
        <f t="shared" si="237"/>
        <v>#VALUE!</v>
      </c>
      <c r="AL762" s="12">
        <v>25.912759236126767</v>
      </c>
      <c r="AM762" s="12">
        <v>0</v>
      </c>
      <c r="AN762" s="26">
        <v>3.2766000000000002</v>
      </c>
      <c r="AO762" s="125">
        <f t="shared" si="238"/>
        <v>6.0518980756657223E-2</v>
      </c>
      <c r="AP762" s="126"/>
      <c r="AQ762" s="16">
        <v>0</v>
      </c>
      <c r="AT762" s="2">
        <v>0</v>
      </c>
      <c r="AU762" s="2">
        <v>0</v>
      </c>
      <c r="AW762" s="44" t="e">
        <f t="shared" si="239"/>
        <v>#VALUE!</v>
      </c>
    </row>
    <row r="763" spans="1:49" hidden="1" x14ac:dyDescent="0.2">
      <c r="A763" s="16">
        <f>ROW()</f>
        <v>763</v>
      </c>
      <c r="B763" s="16" t="s">
        <v>603</v>
      </c>
      <c r="C763" s="101">
        <v>640</v>
      </c>
      <c r="D763" s="17">
        <v>1.3092480379973339</v>
      </c>
      <c r="E763" s="123">
        <v>6.1385226659677015E-2</v>
      </c>
      <c r="F763" s="122">
        <f t="shared" si="220"/>
        <v>1.370633264657011</v>
      </c>
      <c r="G763" s="122"/>
      <c r="H763" s="101" t="s">
        <v>4</v>
      </c>
      <c r="I763" s="101">
        <v>1</v>
      </c>
      <c r="J763" s="101" t="s">
        <v>565</v>
      </c>
      <c r="K763" s="18">
        <v>42947</v>
      </c>
      <c r="L763" s="101" t="s">
        <v>56</v>
      </c>
      <c r="M763" s="101" t="s">
        <v>171</v>
      </c>
      <c r="N763" s="101" t="s">
        <v>73</v>
      </c>
      <c r="O763" s="101" t="s">
        <v>64</v>
      </c>
      <c r="P763" s="19" t="str">
        <f t="shared" si="221"/>
        <v>CB1 15/16</v>
      </c>
      <c r="Q763" s="20">
        <f t="shared" si="222"/>
        <v>137.0633264657011</v>
      </c>
      <c r="R763" s="19">
        <v>122.6</v>
      </c>
      <c r="S763" s="19" t="e">
        <v>#N/A</v>
      </c>
      <c r="T763" s="19" t="e">
        <f t="shared" si="223"/>
        <v>#N/A</v>
      </c>
      <c r="U763" s="22" t="e">
        <f t="shared" si="224"/>
        <v>#N/A</v>
      </c>
      <c r="V763" s="22" t="str">
        <f t="shared" si="225"/>
        <v>NY</v>
      </c>
      <c r="W763" s="22" t="e">
        <f t="shared" si="226"/>
        <v>#VALUE!</v>
      </c>
      <c r="X763" s="19" t="str">
        <f t="shared" si="227"/>
        <v>CB115/16GS.8661</v>
      </c>
      <c r="Y763" s="19" t="str">
        <f t="shared" si="228"/>
        <v>GS.8661</v>
      </c>
      <c r="Z763" s="19" t="e">
        <v>#VALUE!</v>
      </c>
      <c r="AA763" s="19" t="e">
        <f t="shared" si="229"/>
        <v>#VALUE!</v>
      </c>
      <c r="AB763" s="22" t="e">
        <f t="shared" si="230"/>
        <v>#N/A</v>
      </c>
      <c r="AC763" s="23" t="e">
        <v>#VALUE!</v>
      </c>
      <c r="AD763" s="23" t="e">
        <f t="shared" si="231"/>
        <v>#VALUE!</v>
      </c>
      <c r="AE763" s="24" t="e">
        <f t="shared" si="232"/>
        <v>#N/A</v>
      </c>
      <c r="AF763" s="24" t="e">
        <v>#N/A</v>
      </c>
      <c r="AG763" s="24" t="e">
        <f t="shared" si="233"/>
        <v>#N/A</v>
      </c>
      <c r="AH763" s="24" t="e">
        <f t="shared" si="234"/>
        <v>#N/A</v>
      </c>
      <c r="AI763" s="25" t="e">
        <f t="shared" si="235"/>
        <v>#VALUE!</v>
      </c>
      <c r="AJ763" s="25" t="e">
        <f t="shared" si="236"/>
        <v>#VALUE!</v>
      </c>
      <c r="AK763" s="25" t="e">
        <f t="shared" si="237"/>
        <v>#VALUE!</v>
      </c>
      <c r="AL763" s="12">
        <v>25.912759236126767</v>
      </c>
      <c r="AM763" s="12">
        <v>0</v>
      </c>
      <c r="AN763" s="26">
        <v>3.2766000000000002</v>
      </c>
      <c r="AO763" s="125">
        <f t="shared" si="238"/>
        <v>6.0518980756657223E-2</v>
      </c>
      <c r="AP763" s="126"/>
      <c r="AQ763" s="16">
        <v>0</v>
      </c>
      <c r="AT763" s="2">
        <v>0</v>
      </c>
      <c r="AU763" s="2">
        <v>0</v>
      </c>
      <c r="AW763" s="44" t="e">
        <f t="shared" si="239"/>
        <v>#VALUE!</v>
      </c>
    </row>
    <row r="764" spans="1:49" hidden="1" x14ac:dyDescent="0.2">
      <c r="A764" s="16">
        <f>ROW()</f>
        <v>764</v>
      </c>
      <c r="B764" s="16" t="s">
        <v>604</v>
      </c>
      <c r="C764" s="101">
        <v>640</v>
      </c>
      <c r="D764" s="17">
        <v>1.1981239537933253</v>
      </c>
      <c r="E764" s="123">
        <v>4.696011602960061E-2</v>
      </c>
      <c r="F764" s="122">
        <f t="shared" si="220"/>
        <v>1.245084069822926</v>
      </c>
      <c r="G764" s="122"/>
      <c r="H764" s="101" t="s">
        <v>4</v>
      </c>
      <c r="I764" s="101">
        <v>1</v>
      </c>
      <c r="J764" s="101" t="s">
        <v>60</v>
      </c>
      <c r="K764" s="18">
        <v>42948</v>
      </c>
      <c r="L764" s="101" t="s">
        <v>56</v>
      </c>
      <c r="M764" s="101" t="s">
        <v>171</v>
      </c>
      <c r="N764" s="101" t="s">
        <v>73</v>
      </c>
      <c r="O764" s="101" t="s">
        <v>58</v>
      </c>
      <c r="P764" s="19" t="str">
        <f t="shared" si="221"/>
        <v>CB1 17/18</v>
      </c>
      <c r="Q764" s="20">
        <f t="shared" si="222"/>
        <v>124.5084069822926</v>
      </c>
      <c r="R764" s="19">
        <v>122.6</v>
      </c>
      <c r="S764" s="19" t="e">
        <v>#N/A</v>
      </c>
      <c r="T764" s="19" t="e">
        <f t="shared" si="223"/>
        <v>#N/A</v>
      </c>
      <c r="U764" s="22" t="e">
        <f t="shared" si="224"/>
        <v>#N/A</v>
      </c>
      <c r="V764" s="22" t="str">
        <f t="shared" si="225"/>
        <v>NY</v>
      </c>
      <c r="W764" s="22" t="e">
        <f t="shared" si="226"/>
        <v>#VALUE!</v>
      </c>
      <c r="X764" s="19" t="str">
        <f t="shared" si="227"/>
        <v>CB117/18GS.8641</v>
      </c>
      <c r="Y764" s="19" t="str">
        <f t="shared" si="228"/>
        <v>GS.8641</v>
      </c>
      <c r="Z764" s="19" t="e">
        <v>#VALUE!</v>
      </c>
      <c r="AA764" s="19" t="e">
        <f t="shared" si="229"/>
        <v>#VALUE!</v>
      </c>
      <c r="AB764" s="22" t="e">
        <f t="shared" si="230"/>
        <v>#N/A</v>
      </c>
      <c r="AC764" s="23" t="e">
        <v>#VALUE!</v>
      </c>
      <c r="AD764" s="23" t="e">
        <f t="shared" si="231"/>
        <v>#VALUE!</v>
      </c>
      <c r="AE764" s="24" t="e">
        <f t="shared" si="232"/>
        <v>#N/A</v>
      </c>
      <c r="AF764" s="24" t="e">
        <v>#N/A</v>
      </c>
      <c r="AG764" s="24" t="e">
        <f t="shared" si="233"/>
        <v>#N/A</v>
      </c>
      <c r="AH764" s="24" t="e">
        <f t="shared" si="234"/>
        <v>#N/A</v>
      </c>
      <c r="AI764" s="25" t="e">
        <f t="shared" si="235"/>
        <v>#VALUE!</v>
      </c>
      <c r="AJ764" s="25" t="e">
        <f t="shared" si="236"/>
        <v>#VALUE!</v>
      </c>
      <c r="AK764" s="25" t="e">
        <f t="shared" si="237"/>
        <v>#VALUE!</v>
      </c>
      <c r="AL764" s="12">
        <v>19.823437113330051</v>
      </c>
      <c r="AM764" s="12">
        <v>0</v>
      </c>
      <c r="AN764" s="26">
        <v>3.2766000000000002</v>
      </c>
      <c r="AO764" s="125">
        <f t="shared" si="238"/>
        <v>4.6297432020278605E-2</v>
      </c>
      <c r="AP764" s="126"/>
      <c r="AQ764" s="16">
        <v>0</v>
      </c>
      <c r="AT764" s="2">
        <v>0</v>
      </c>
      <c r="AU764" s="2">
        <v>0</v>
      </c>
      <c r="AW764" s="44" t="e">
        <f t="shared" si="239"/>
        <v>#VALUE!</v>
      </c>
    </row>
    <row r="765" spans="1:49" hidden="1" x14ac:dyDescent="0.2">
      <c r="A765" s="16">
        <f>ROW()</f>
        <v>765</v>
      </c>
      <c r="B765" s="16" t="s">
        <v>605</v>
      </c>
      <c r="C765" s="101">
        <v>689</v>
      </c>
      <c r="D765" s="17">
        <v>0.95674323270727357</v>
      </c>
      <c r="E765" s="123">
        <v>1.109569754295091E-2</v>
      </c>
      <c r="F765" s="122">
        <f t="shared" si="220"/>
        <v>0.96783893025022449</v>
      </c>
      <c r="G765" s="122"/>
      <c r="H765" s="101" t="s">
        <v>4</v>
      </c>
      <c r="I765" s="101">
        <v>1</v>
      </c>
      <c r="J765" s="101" t="s">
        <v>60</v>
      </c>
      <c r="K765" s="18">
        <v>42948</v>
      </c>
      <c r="L765" s="101" t="s">
        <v>58</v>
      </c>
      <c r="M765" s="101" t="s">
        <v>171</v>
      </c>
      <c r="N765" s="101" t="s">
        <v>62</v>
      </c>
      <c r="O765" s="101" t="s">
        <v>78</v>
      </c>
      <c r="P765" s="19" t="str">
        <f t="shared" si="221"/>
        <v>CB6 CONSUMO</v>
      </c>
      <c r="Q765" s="20">
        <f t="shared" si="222"/>
        <v>96.783893025022451</v>
      </c>
      <c r="R765" s="19">
        <v>122.6</v>
      </c>
      <c r="S765" s="19">
        <v>-31.95</v>
      </c>
      <c r="T765" s="19">
        <f t="shared" si="223"/>
        <v>90.649999999999991</v>
      </c>
      <c r="U765" s="22" t="e">
        <f t="shared" si="224"/>
        <v>#VALUE!</v>
      </c>
      <c r="V765" s="22" t="str">
        <f t="shared" si="225"/>
        <v>NY</v>
      </c>
      <c r="W765" s="22" t="e">
        <f t="shared" si="226"/>
        <v>#VALUE!</v>
      </c>
      <c r="X765" s="19" t="str">
        <f t="shared" si="227"/>
        <v>CB6CONSUMOGS.8645</v>
      </c>
      <c r="Y765" s="19" t="str">
        <f t="shared" si="228"/>
        <v>GS.8645</v>
      </c>
      <c r="Z765" s="19" t="e">
        <v>#VALUE!</v>
      </c>
      <c r="AA765" s="19" t="e">
        <f t="shared" si="229"/>
        <v>#VALUE!</v>
      </c>
      <c r="AB765" s="22" t="e">
        <f t="shared" si="230"/>
        <v>#VALUE!</v>
      </c>
      <c r="AC765" s="23" t="e">
        <v>#VALUE!</v>
      </c>
      <c r="AD765" s="23" t="e">
        <f t="shared" si="231"/>
        <v>#VALUE!</v>
      </c>
      <c r="AE765" s="24" t="e">
        <f t="shared" si="232"/>
        <v>#VALUE!</v>
      </c>
      <c r="AF765" s="24">
        <v>92.399999999999991</v>
      </c>
      <c r="AG765" s="24" t="e">
        <f t="shared" si="233"/>
        <v>#VALUE!</v>
      </c>
      <c r="AH765" s="24" t="e">
        <f t="shared" si="234"/>
        <v>#VALUE!</v>
      </c>
      <c r="AI765" s="25" t="e">
        <f t="shared" si="235"/>
        <v>#VALUE!</v>
      </c>
      <c r="AJ765" s="25" t="e">
        <f t="shared" si="236"/>
        <v>#VALUE!</v>
      </c>
      <c r="AK765" s="25" t="e">
        <f t="shared" si="237"/>
        <v>#VALUE!</v>
      </c>
      <c r="AL765" s="12">
        <v>0</v>
      </c>
      <c r="AM765" s="12">
        <v>4.683865396170928</v>
      </c>
      <c r="AN765" s="26">
        <v>3.2766000000000002</v>
      </c>
      <c r="AO765" s="125">
        <f t="shared" si="238"/>
        <v>1.0939119110960831E-2</v>
      </c>
      <c r="AP765" s="126"/>
      <c r="AQ765" s="16">
        <v>0</v>
      </c>
      <c r="AT765" s="2">
        <v>0</v>
      </c>
      <c r="AU765" s="2">
        <v>0</v>
      </c>
      <c r="AW765" s="44" t="e">
        <f t="shared" si="239"/>
        <v>#VALUE!</v>
      </c>
    </row>
    <row r="766" spans="1:49" hidden="1" x14ac:dyDescent="0.2">
      <c r="A766" s="16">
        <f>ROW()</f>
        <v>766</v>
      </c>
      <c r="B766" s="16" t="s">
        <v>606</v>
      </c>
      <c r="C766" s="101">
        <v>458</v>
      </c>
      <c r="D766" s="17">
        <v>0.94885658230393932</v>
      </c>
      <c r="E766" s="123">
        <v>1.544191276066708E-2</v>
      </c>
      <c r="F766" s="122">
        <f t="shared" si="220"/>
        <v>0.96429849506460641</v>
      </c>
      <c r="G766" s="122"/>
      <c r="H766" s="101" t="s">
        <v>4</v>
      </c>
      <c r="I766" s="101">
        <v>1</v>
      </c>
      <c r="J766" s="101" t="s">
        <v>60</v>
      </c>
      <c r="K766" s="18">
        <v>42948</v>
      </c>
      <c r="L766" s="101" t="s">
        <v>58</v>
      </c>
      <c r="M766" s="101" t="s">
        <v>171</v>
      </c>
      <c r="N766" s="101" t="s">
        <v>62</v>
      </c>
      <c r="O766" s="101" t="s">
        <v>78</v>
      </c>
      <c r="P766" s="19" t="str">
        <f t="shared" si="221"/>
        <v>CB6 CONSUMO</v>
      </c>
      <c r="Q766" s="20">
        <f t="shared" si="222"/>
        <v>96.429849506460641</v>
      </c>
      <c r="R766" s="19">
        <v>122.6</v>
      </c>
      <c r="S766" s="19">
        <v>-31.95</v>
      </c>
      <c r="T766" s="19">
        <f t="shared" si="223"/>
        <v>90.649999999999991</v>
      </c>
      <c r="U766" s="22" t="e">
        <f t="shared" si="224"/>
        <v>#VALUE!</v>
      </c>
      <c r="V766" s="22" t="str">
        <f t="shared" si="225"/>
        <v>NY</v>
      </c>
      <c r="W766" s="22" t="e">
        <f t="shared" si="226"/>
        <v>#VALUE!</v>
      </c>
      <c r="X766" s="19" t="str">
        <f t="shared" si="227"/>
        <v>CB6CONSUMOGS.8676</v>
      </c>
      <c r="Y766" s="19" t="str">
        <f t="shared" si="228"/>
        <v>GS.8676</v>
      </c>
      <c r="Z766" s="19" t="e">
        <v>#VALUE!</v>
      </c>
      <c r="AA766" s="19" t="e">
        <f t="shared" si="229"/>
        <v>#VALUE!</v>
      </c>
      <c r="AB766" s="22" t="e">
        <f t="shared" si="230"/>
        <v>#VALUE!</v>
      </c>
      <c r="AC766" s="23" t="e">
        <v>#VALUE!</v>
      </c>
      <c r="AD766" s="23" t="e">
        <f t="shared" si="231"/>
        <v>#VALUE!</v>
      </c>
      <c r="AE766" s="24" t="e">
        <f t="shared" si="232"/>
        <v>#VALUE!</v>
      </c>
      <c r="AF766" s="24">
        <v>92.399999999999991</v>
      </c>
      <c r="AG766" s="24" t="e">
        <f t="shared" si="233"/>
        <v>#VALUE!</v>
      </c>
      <c r="AH766" s="24" t="e">
        <f t="shared" si="234"/>
        <v>#VALUE!</v>
      </c>
      <c r="AI766" s="25" t="e">
        <f t="shared" si="235"/>
        <v>#VALUE!</v>
      </c>
      <c r="AJ766" s="25" t="e">
        <f t="shared" si="236"/>
        <v>#VALUE!</v>
      </c>
      <c r="AK766" s="25" t="e">
        <f t="shared" si="237"/>
        <v>#VALUE!</v>
      </c>
      <c r="AL766" s="12">
        <v>0</v>
      </c>
      <c r="AM766" s="12">
        <v>6.5185483427609014</v>
      </c>
      <c r="AN766" s="26">
        <v>3.2766000000000002</v>
      </c>
      <c r="AO766" s="125">
        <f t="shared" si="238"/>
        <v>1.522400212660073E-2</v>
      </c>
      <c r="AP766" s="126"/>
      <c r="AQ766" s="16">
        <v>0</v>
      </c>
      <c r="AT766" s="2">
        <v>0</v>
      </c>
      <c r="AU766" s="2">
        <v>0</v>
      </c>
      <c r="AW766" s="44" t="e">
        <f t="shared" si="239"/>
        <v>#VALUE!</v>
      </c>
    </row>
    <row r="767" spans="1:49" hidden="1" x14ac:dyDescent="0.2">
      <c r="A767" s="16">
        <f>ROW()</f>
        <v>767</v>
      </c>
      <c r="B767" s="16" t="s">
        <v>607</v>
      </c>
      <c r="C767" s="101">
        <v>4882</v>
      </c>
      <c r="D767" s="17">
        <v>1.3921984539455636</v>
      </c>
      <c r="E767" s="123">
        <v>4.703536072432149E-2</v>
      </c>
      <c r="F767" s="122">
        <f t="shared" si="220"/>
        <v>1.4392338146698851</v>
      </c>
      <c r="G767" s="122"/>
      <c r="H767" s="101" t="s">
        <v>4</v>
      </c>
      <c r="I767" s="101">
        <v>1</v>
      </c>
      <c r="J767" s="101" t="s">
        <v>60</v>
      </c>
      <c r="K767" s="18">
        <v>42948</v>
      </c>
      <c r="L767" s="101" t="s">
        <v>56</v>
      </c>
      <c r="M767" s="101" t="s">
        <v>171</v>
      </c>
      <c r="N767" s="101" t="s">
        <v>68</v>
      </c>
      <c r="O767" s="101" t="s">
        <v>58</v>
      </c>
      <c r="P767" s="19" t="str">
        <f t="shared" si="221"/>
        <v>CBSW 17/18</v>
      </c>
      <c r="Q767" s="20">
        <f t="shared" si="222"/>
        <v>143.9233814669885</v>
      </c>
      <c r="R767" s="19">
        <v>122.6</v>
      </c>
      <c r="S767" s="19" t="e">
        <v>#N/A</v>
      </c>
      <c r="T767" s="19" t="e">
        <f t="shared" si="223"/>
        <v>#N/A</v>
      </c>
      <c r="U767" s="22" t="e">
        <f t="shared" si="224"/>
        <v>#N/A</v>
      </c>
      <c r="V767" s="22" t="str">
        <f t="shared" si="225"/>
        <v>NY</v>
      </c>
      <c r="W767" s="22" t="e">
        <f t="shared" si="226"/>
        <v>#VALUE!</v>
      </c>
      <c r="X767" s="19" t="str">
        <f t="shared" si="227"/>
        <v>CBSW17/18GS.8683</v>
      </c>
      <c r="Y767" s="19" t="str">
        <f t="shared" si="228"/>
        <v>GS.8683</v>
      </c>
      <c r="Z767" s="19" t="e">
        <v>#VALUE!</v>
      </c>
      <c r="AA767" s="19" t="e">
        <f t="shared" si="229"/>
        <v>#VALUE!</v>
      </c>
      <c r="AB767" s="22" t="e">
        <f t="shared" si="230"/>
        <v>#N/A</v>
      </c>
      <c r="AC767" s="23" t="e">
        <v>#VALUE!</v>
      </c>
      <c r="AD767" s="23" t="e">
        <f t="shared" si="231"/>
        <v>#VALUE!</v>
      </c>
      <c r="AE767" s="24" t="e">
        <f t="shared" si="232"/>
        <v>#N/A</v>
      </c>
      <c r="AF767" s="24" t="e">
        <v>#N/A</v>
      </c>
      <c r="AG767" s="24" t="e">
        <f t="shared" si="233"/>
        <v>#N/A</v>
      </c>
      <c r="AH767" s="24" t="e">
        <f t="shared" si="234"/>
        <v>#N/A</v>
      </c>
      <c r="AI767" s="25" t="e">
        <f t="shared" si="235"/>
        <v>#VALUE!</v>
      </c>
      <c r="AJ767" s="25" t="e">
        <f t="shared" si="236"/>
        <v>#VALUE!</v>
      </c>
      <c r="AK767" s="25" t="e">
        <f t="shared" si="237"/>
        <v>#VALUE!</v>
      </c>
      <c r="AL767" s="12">
        <v>19.855200418023987</v>
      </c>
      <c r="AM767" s="12">
        <v>0</v>
      </c>
      <c r="AN767" s="26">
        <v>3.2766000000000002</v>
      </c>
      <c r="AO767" s="125">
        <f t="shared" si="238"/>
        <v>4.6371614889344145E-2</v>
      </c>
      <c r="AP767" s="126"/>
      <c r="AQ767" s="16">
        <v>0</v>
      </c>
      <c r="AT767" s="2">
        <v>0</v>
      </c>
      <c r="AU767" s="2">
        <v>0</v>
      </c>
      <c r="AW767" s="44" t="e">
        <f t="shared" si="239"/>
        <v>#VALUE!</v>
      </c>
    </row>
    <row r="768" spans="1:49" hidden="1" x14ac:dyDescent="0.2">
      <c r="A768" s="16">
        <f>ROW()</f>
        <v>768</v>
      </c>
      <c r="B768" s="16" t="s">
        <v>608</v>
      </c>
      <c r="C768" s="101">
        <f>720+36</f>
        <v>756</v>
      </c>
      <c r="D768" s="17">
        <v>1.5912280156403271</v>
      </c>
      <c r="E768" s="123">
        <v>4.8648627246736416E-2</v>
      </c>
      <c r="F768" s="122">
        <f t="shared" si="220"/>
        <v>1.6398766428870635</v>
      </c>
      <c r="G768" s="122"/>
      <c r="H768" s="101" t="s">
        <v>4</v>
      </c>
      <c r="I768" s="101">
        <v>1</v>
      </c>
      <c r="J768" s="101" t="s">
        <v>60</v>
      </c>
      <c r="K768" s="18">
        <v>42948</v>
      </c>
      <c r="L768" s="101" t="s">
        <v>56</v>
      </c>
      <c r="M768" s="101" t="s">
        <v>171</v>
      </c>
      <c r="N768" s="101" t="s">
        <v>75</v>
      </c>
      <c r="O768" s="101" t="s">
        <v>58</v>
      </c>
      <c r="P768" s="19" t="str">
        <f t="shared" si="221"/>
        <v>CB2 17/18</v>
      </c>
      <c r="Q768" s="20">
        <f t="shared" si="222"/>
        <v>163.98766428870636</v>
      </c>
      <c r="R768" s="19">
        <v>122.6</v>
      </c>
      <c r="S768" s="19" t="e">
        <v>#N/A</v>
      </c>
      <c r="T768" s="19" t="e">
        <f t="shared" si="223"/>
        <v>#N/A</v>
      </c>
      <c r="U768" s="22" t="e">
        <f t="shared" si="224"/>
        <v>#N/A</v>
      </c>
      <c r="V768" s="22" t="str">
        <f t="shared" si="225"/>
        <v>NY</v>
      </c>
      <c r="W768" s="22" t="e">
        <f t="shared" si="226"/>
        <v>#VALUE!</v>
      </c>
      <c r="X768" s="19" t="str">
        <f t="shared" si="227"/>
        <v>CB217/18GS.8689</v>
      </c>
      <c r="Y768" s="19" t="str">
        <f t="shared" si="228"/>
        <v>GS.8689</v>
      </c>
      <c r="Z768" s="19" t="e">
        <v>#VALUE!</v>
      </c>
      <c r="AA768" s="19" t="e">
        <f t="shared" si="229"/>
        <v>#VALUE!</v>
      </c>
      <c r="AB768" s="22" t="e">
        <f t="shared" si="230"/>
        <v>#N/A</v>
      </c>
      <c r="AC768" s="23" t="e">
        <v>#VALUE!</v>
      </c>
      <c r="AD768" s="23" t="e">
        <f t="shared" si="231"/>
        <v>#VALUE!</v>
      </c>
      <c r="AE768" s="24" t="e">
        <f t="shared" si="232"/>
        <v>#N/A</v>
      </c>
      <c r="AF768" s="24" t="e">
        <v>#N/A</v>
      </c>
      <c r="AG768" s="24" t="e">
        <f t="shared" si="233"/>
        <v>#N/A</v>
      </c>
      <c r="AH768" s="24" t="e">
        <f t="shared" si="234"/>
        <v>#N/A</v>
      </c>
      <c r="AI768" s="25" t="e">
        <f t="shared" si="235"/>
        <v>#VALUE!</v>
      </c>
      <c r="AJ768" s="25" t="e">
        <f t="shared" si="236"/>
        <v>#VALUE!</v>
      </c>
      <c r="AK768" s="25" t="e">
        <f t="shared" si="237"/>
        <v>#VALUE!</v>
      </c>
      <c r="AL768" s="12">
        <v>20.53621422629427</v>
      </c>
      <c r="AM768" s="12">
        <v>0</v>
      </c>
      <c r="AN768" s="26">
        <v>3.2766000000000002</v>
      </c>
      <c r="AO768" s="125">
        <f t="shared" si="238"/>
        <v>4.7962115583699678E-2</v>
      </c>
      <c r="AP768" s="126"/>
      <c r="AQ768" s="16">
        <v>0</v>
      </c>
      <c r="AT768" s="2">
        <v>0</v>
      </c>
      <c r="AU768" s="2">
        <v>0</v>
      </c>
      <c r="AW768" s="44" t="e">
        <f t="shared" si="239"/>
        <v>#VALUE!</v>
      </c>
    </row>
    <row r="769" spans="1:49" hidden="1" x14ac:dyDescent="0.2">
      <c r="A769" s="16">
        <f>ROW()</f>
        <v>769</v>
      </c>
      <c r="B769" s="16" t="s">
        <v>609</v>
      </c>
      <c r="C769" s="101">
        <v>2000</v>
      </c>
      <c r="D769" s="17">
        <v>0.94869681626126712</v>
      </c>
      <c r="E769" s="123">
        <v>8.8740212129301659E-3</v>
      </c>
      <c r="F769" s="122">
        <f t="shared" si="220"/>
        <v>0.95757083747419725</v>
      </c>
      <c r="G769" s="122"/>
      <c r="H769" s="101" t="s">
        <v>4</v>
      </c>
      <c r="I769" s="101">
        <v>1</v>
      </c>
      <c r="J769" s="101" t="s">
        <v>60</v>
      </c>
      <c r="K769" s="18">
        <v>42948</v>
      </c>
      <c r="L769" s="101" t="s">
        <v>56</v>
      </c>
      <c r="M769" s="101" t="s">
        <v>171</v>
      </c>
      <c r="N769" s="101" t="s">
        <v>62</v>
      </c>
      <c r="O769" s="101" t="s">
        <v>78</v>
      </c>
      <c r="P769" s="19" t="str">
        <f t="shared" si="221"/>
        <v>CB6 CONSUMO</v>
      </c>
      <c r="Q769" s="20">
        <f t="shared" si="222"/>
        <v>95.757083747419728</v>
      </c>
      <c r="R769" s="19">
        <v>122.6</v>
      </c>
      <c r="S769" s="19" t="e">
        <v>#N/A</v>
      </c>
      <c r="T769" s="19" t="e">
        <f t="shared" si="223"/>
        <v>#N/A</v>
      </c>
      <c r="U769" s="22" t="e">
        <f t="shared" si="224"/>
        <v>#N/A</v>
      </c>
      <c r="V769" s="22" t="str">
        <f t="shared" si="225"/>
        <v>NY</v>
      </c>
      <c r="W769" s="22" t="e">
        <f t="shared" si="226"/>
        <v>#VALUE!</v>
      </c>
      <c r="X769" s="19" t="str">
        <f t="shared" si="227"/>
        <v>CB6CONSUMOGS.8693</v>
      </c>
      <c r="Y769" s="19" t="str">
        <f t="shared" si="228"/>
        <v>GS.8693</v>
      </c>
      <c r="Z769" s="19" t="e">
        <v>#VALUE!</v>
      </c>
      <c r="AA769" s="19" t="e">
        <f t="shared" si="229"/>
        <v>#VALUE!</v>
      </c>
      <c r="AB769" s="22" t="e">
        <f t="shared" si="230"/>
        <v>#N/A</v>
      </c>
      <c r="AC769" s="23" t="e">
        <v>#VALUE!</v>
      </c>
      <c r="AD769" s="23" t="e">
        <f t="shared" si="231"/>
        <v>#VALUE!</v>
      </c>
      <c r="AE769" s="24" t="e">
        <f t="shared" si="232"/>
        <v>#N/A</v>
      </c>
      <c r="AF769" s="24" t="e">
        <v>#N/A</v>
      </c>
      <c r="AG769" s="24" t="e">
        <f t="shared" si="233"/>
        <v>#N/A</v>
      </c>
      <c r="AH769" s="24" t="e">
        <f t="shared" si="234"/>
        <v>#N/A</v>
      </c>
      <c r="AI769" s="25" t="e">
        <f t="shared" si="235"/>
        <v>#VALUE!</v>
      </c>
      <c r="AJ769" s="25" t="e">
        <f t="shared" si="236"/>
        <v>#VALUE!</v>
      </c>
      <c r="AK769" s="25" t="e">
        <f t="shared" si="237"/>
        <v>#VALUE!</v>
      </c>
      <c r="AL769" s="12">
        <v>0</v>
      </c>
      <c r="AM769" s="12">
        <v>3.7460214396828468</v>
      </c>
      <c r="AN769" s="26">
        <v>3.2766000000000002</v>
      </c>
      <c r="AO769" s="125">
        <f t="shared" si="238"/>
        <v>8.7487942660357775E-3</v>
      </c>
      <c r="AP769" s="126"/>
      <c r="AQ769" s="16">
        <v>-8</v>
      </c>
      <c r="AT769" s="2">
        <v>0</v>
      </c>
      <c r="AU769" s="2">
        <v>0</v>
      </c>
      <c r="AW769" s="44" t="e">
        <f t="shared" si="239"/>
        <v>#VALUE!</v>
      </c>
    </row>
    <row r="770" spans="1:49" hidden="1" x14ac:dyDescent="0.2">
      <c r="A770" s="16">
        <f>ROW()</f>
        <v>770</v>
      </c>
      <c r="B770" s="16" t="s">
        <v>610</v>
      </c>
      <c r="C770" s="101">
        <v>320</v>
      </c>
      <c r="D770" s="17">
        <v>1.2318588863341127</v>
      </c>
      <c r="E770" s="123">
        <v>7.8699644475808225E-2</v>
      </c>
      <c r="F770" s="122">
        <f t="shared" si="220"/>
        <v>1.3105585308099208</v>
      </c>
      <c r="G770" s="122"/>
      <c r="H770" s="101" t="s">
        <v>4</v>
      </c>
      <c r="I770" s="101">
        <v>1</v>
      </c>
      <c r="J770" s="101" t="s">
        <v>555</v>
      </c>
      <c r="K770" s="18">
        <v>42948</v>
      </c>
      <c r="L770" s="101" t="s">
        <v>56</v>
      </c>
      <c r="M770" s="101" t="s">
        <v>171</v>
      </c>
      <c r="N770" s="101" t="s">
        <v>73</v>
      </c>
      <c r="O770" s="101" t="s">
        <v>58</v>
      </c>
      <c r="P770" s="19" t="str">
        <f t="shared" si="221"/>
        <v>CB1 17/18</v>
      </c>
      <c r="Q770" s="20">
        <f t="shared" si="222"/>
        <v>131.05585308099208</v>
      </c>
      <c r="R770" s="19">
        <v>122.6</v>
      </c>
      <c r="S770" s="19" t="e">
        <v>#N/A</v>
      </c>
      <c r="T770" s="19" t="e">
        <f t="shared" si="223"/>
        <v>#N/A</v>
      </c>
      <c r="U770" s="22" t="e">
        <f t="shared" si="224"/>
        <v>#N/A</v>
      </c>
      <c r="V770" s="22" t="str">
        <f t="shared" si="225"/>
        <v>NY</v>
      </c>
      <c r="W770" s="22" t="e">
        <f t="shared" si="226"/>
        <v>#VALUE!</v>
      </c>
      <c r="X770" s="19" t="str">
        <f t="shared" si="227"/>
        <v>CB117/18GS.8685</v>
      </c>
      <c r="Y770" s="19" t="str">
        <f t="shared" si="228"/>
        <v>GS.8685</v>
      </c>
      <c r="Z770" s="19" t="e">
        <v>#VALUE!</v>
      </c>
      <c r="AA770" s="19" t="e">
        <f t="shared" si="229"/>
        <v>#VALUE!</v>
      </c>
      <c r="AB770" s="22" t="e">
        <f t="shared" si="230"/>
        <v>#N/A</v>
      </c>
      <c r="AC770" s="23" t="e">
        <v>#VALUE!</v>
      </c>
      <c r="AD770" s="23" t="e">
        <f t="shared" si="231"/>
        <v>#VALUE!</v>
      </c>
      <c r="AE770" s="24" t="e">
        <f t="shared" si="232"/>
        <v>#N/A</v>
      </c>
      <c r="AF770" s="24" t="e">
        <v>#N/A</v>
      </c>
      <c r="AG770" s="24" t="e">
        <f t="shared" si="233"/>
        <v>#N/A</v>
      </c>
      <c r="AH770" s="24" t="e">
        <f t="shared" si="234"/>
        <v>#N/A</v>
      </c>
      <c r="AI770" s="25" t="e">
        <f t="shared" si="235"/>
        <v>#VALUE!</v>
      </c>
      <c r="AJ770" s="25" t="e">
        <f t="shared" si="236"/>
        <v>#VALUE!</v>
      </c>
      <c r="AK770" s="25" t="e">
        <f t="shared" si="237"/>
        <v>#VALUE!</v>
      </c>
      <c r="AL770" s="12">
        <v>33.221754650781371</v>
      </c>
      <c r="AM770" s="12">
        <v>0</v>
      </c>
      <c r="AN770" s="26">
        <v>3.2766000000000002</v>
      </c>
      <c r="AO770" s="125">
        <f t="shared" si="238"/>
        <v>7.758906383114858E-2</v>
      </c>
      <c r="AP770" s="126"/>
      <c r="AQ770" s="16">
        <v>0</v>
      </c>
      <c r="AT770" s="2">
        <v>0</v>
      </c>
      <c r="AU770" s="2">
        <v>0</v>
      </c>
      <c r="AW770" s="44" t="e">
        <f t="shared" si="239"/>
        <v>#VALUE!</v>
      </c>
    </row>
    <row r="771" spans="1:49" hidden="1" x14ac:dyDescent="0.2">
      <c r="A771" s="16">
        <f>ROW()</f>
        <v>771</v>
      </c>
      <c r="B771" s="16" t="s">
        <v>611</v>
      </c>
      <c r="C771" s="101">
        <v>2000</v>
      </c>
      <c r="D771" s="17">
        <v>1.3124032318096941</v>
      </c>
      <c r="E771" s="123">
        <v>6.0232953053549282E-2</v>
      </c>
      <c r="F771" s="122">
        <f t="shared" ref="F771:F834" si="240">E771+D771</f>
        <v>1.3726361848632433</v>
      </c>
      <c r="G771" s="122"/>
      <c r="H771" s="101" t="s">
        <v>4</v>
      </c>
      <c r="I771" s="101">
        <v>1</v>
      </c>
      <c r="J771" s="101" t="s">
        <v>555</v>
      </c>
      <c r="K771" s="18">
        <v>42948</v>
      </c>
      <c r="L771" s="101" t="s">
        <v>56</v>
      </c>
      <c r="M771" s="101" t="s">
        <v>171</v>
      </c>
      <c r="N771" s="101" t="s">
        <v>73</v>
      </c>
      <c r="O771" s="101" t="s">
        <v>58</v>
      </c>
      <c r="P771" s="19" t="str">
        <f t="shared" ref="P771:P834" si="241">N771&amp;" "&amp;O771</f>
        <v>CB1 17/18</v>
      </c>
      <c r="Q771" s="20">
        <f t="shared" ref="Q771:Q834" si="242">F771*100</f>
        <v>137.26361848632433</v>
      </c>
      <c r="R771" s="19">
        <v>122.6</v>
      </c>
      <c r="S771" s="19" t="e">
        <v>#N/A</v>
      </c>
      <c r="T771" s="19" t="e">
        <f t="shared" ref="T771:T834" si="243">R771+S771</f>
        <v>#N/A</v>
      </c>
      <c r="U771" s="22" t="e">
        <f t="shared" ref="U771:U834" si="244">(T771-Q771)*1.3228*AD771</f>
        <v>#N/A</v>
      </c>
      <c r="V771" s="22" t="str">
        <f t="shared" ref="V771:V834" si="245">IF(LEFT(N771,3)="CB7","LDN","NY")</f>
        <v>NY</v>
      </c>
      <c r="W771" s="22" t="e">
        <f t="shared" ref="W771:W834" si="246">V771-U771</f>
        <v>#VALUE!</v>
      </c>
      <c r="X771" s="19" t="str">
        <f t="shared" ref="X771:X834" si="247">TRIM(N771)&amp;TRIM(O771)&amp;TRIM(Y771)</f>
        <v>CB117/18GS.8686</v>
      </c>
      <c r="Y771" s="19" t="str">
        <f t="shared" ref="Y771:Y834" si="248">IF(LEFT(B771,2)&lt;&gt;"GS","GS."&amp;LEFT(B771,4),B771)</f>
        <v>GS.8686</v>
      </c>
      <c r="Z771" s="19" t="e">
        <v>#VALUE!</v>
      </c>
      <c r="AA771" s="19" t="e">
        <f t="shared" ref="AA771:AA834" si="249">IF(C771=0,Z771,C771-Z771)</f>
        <v>#VALUE!</v>
      </c>
      <c r="AB771" s="22" t="e">
        <f t="shared" ref="AB771:AB834" si="250">(T771-Q771)*1.3228*AA771</f>
        <v>#N/A</v>
      </c>
      <c r="AC771" s="23" t="e">
        <v>#VALUE!</v>
      </c>
      <c r="AD771" s="23" t="e">
        <f t="shared" ref="AD771:AD834" si="251">AA771-AC771+AQ771</f>
        <v>#VALUE!</v>
      </c>
      <c r="AE771" s="24" t="e">
        <f t="shared" ref="AE771:AE834" si="252">(T771-Q771)*1.3228*AD771</f>
        <v>#N/A</v>
      </c>
      <c r="AF771" s="24" t="e">
        <v>#N/A</v>
      </c>
      <c r="AG771" s="24" t="e">
        <f t="shared" ref="AG771:AG834" si="253">(AF771-Q771)*1.3228*AD771</f>
        <v>#N/A</v>
      </c>
      <c r="AH771" s="24" t="e">
        <f t="shared" ref="AH771:AH834" si="254">AE771-AG771</f>
        <v>#N/A</v>
      </c>
      <c r="AI771" s="25" t="e">
        <f t="shared" ref="AI771:AI834" si="255">AD771*T771*1.3228</f>
        <v>#VALUE!</v>
      </c>
      <c r="AJ771" s="25" t="e">
        <f t="shared" ref="AJ771:AJ834" si="256">E771*132.28*AD771</f>
        <v>#VALUE!</v>
      </c>
      <c r="AK771" s="25" t="e">
        <f t="shared" ref="AK771:AK834" si="257">AI771-AE771</f>
        <v>#VALUE!</v>
      </c>
      <c r="AL771" s="12">
        <v>25.426345971005677</v>
      </c>
      <c r="AM771" s="12">
        <v>0</v>
      </c>
      <c r="AN771" s="26">
        <v>3.2766000000000002</v>
      </c>
      <c r="AO771" s="125">
        <f t="shared" si="238"/>
        <v>5.9382967614891709E-2</v>
      </c>
      <c r="AP771" s="126"/>
      <c r="AQ771" s="16">
        <v>-1000</v>
      </c>
      <c r="AT771" s="2">
        <v>2000</v>
      </c>
      <c r="AU771" s="2">
        <v>-57166.985318780004</v>
      </c>
      <c r="AW771" s="44" t="e">
        <f t="shared" si="239"/>
        <v>#VALUE!</v>
      </c>
    </row>
    <row r="772" spans="1:49" hidden="1" x14ac:dyDescent="0.2">
      <c r="A772" s="16">
        <f>ROW()</f>
        <v>772</v>
      </c>
      <c r="B772" s="16" t="s">
        <v>612</v>
      </c>
      <c r="C772" s="101">
        <v>500</v>
      </c>
      <c r="D772" s="17">
        <v>0.81527210391540061</v>
      </c>
      <c r="E772" s="123">
        <v>5.4728681953038816E-2</v>
      </c>
      <c r="F772" s="122">
        <f t="shared" si="240"/>
        <v>0.87000078586843943</v>
      </c>
      <c r="G772" s="122"/>
      <c r="H772" s="101" t="s">
        <v>4</v>
      </c>
      <c r="I772" s="101">
        <v>1</v>
      </c>
      <c r="J772" s="101" t="s">
        <v>555</v>
      </c>
      <c r="K772" s="18">
        <v>42948</v>
      </c>
      <c r="L772" s="101" t="s">
        <v>64</v>
      </c>
      <c r="M772" s="101" t="s">
        <v>61</v>
      </c>
      <c r="N772" s="101" t="s">
        <v>73</v>
      </c>
      <c r="O772" s="101" t="s">
        <v>65</v>
      </c>
      <c r="P772" s="19" t="str">
        <f t="shared" si="241"/>
        <v>CB1 13/14</v>
      </c>
      <c r="Q772" s="20">
        <f t="shared" si="242"/>
        <v>87.000078586843941</v>
      </c>
      <c r="R772" s="19">
        <v>122.6</v>
      </c>
      <c r="S772" s="19">
        <v>-22</v>
      </c>
      <c r="T772" s="19">
        <f t="shared" si="243"/>
        <v>100.6</v>
      </c>
      <c r="U772" s="22" t="e">
        <f t="shared" si="244"/>
        <v>#VALUE!</v>
      </c>
      <c r="V772" s="22" t="str">
        <f t="shared" si="245"/>
        <v>NY</v>
      </c>
      <c r="W772" s="22" t="e">
        <f t="shared" si="246"/>
        <v>#VALUE!</v>
      </c>
      <c r="X772" s="19" t="str">
        <f t="shared" si="247"/>
        <v>CB113/14GS.8696</v>
      </c>
      <c r="Y772" s="19" t="str">
        <f t="shared" si="248"/>
        <v>GS.8696</v>
      </c>
      <c r="Z772" s="19" t="e">
        <v>#VALUE!</v>
      </c>
      <c r="AA772" s="19" t="e">
        <f t="shared" si="249"/>
        <v>#VALUE!</v>
      </c>
      <c r="AB772" s="22" t="e">
        <f t="shared" si="250"/>
        <v>#VALUE!</v>
      </c>
      <c r="AC772" s="23" t="e">
        <v>#VALUE!</v>
      </c>
      <c r="AD772" s="23" t="e">
        <f t="shared" si="251"/>
        <v>#VALUE!</v>
      </c>
      <c r="AE772" s="24" t="e">
        <f t="shared" si="252"/>
        <v>#VALUE!</v>
      </c>
      <c r="AF772" s="24">
        <v>102.35</v>
      </c>
      <c r="AG772" s="24" t="e">
        <f t="shared" si="253"/>
        <v>#VALUE!</v>
      </c>
      <c r="AH772" s="24" t="e">
        <f t="shared" si="254"/>
        <v>#VALUE!</v>
      </c>
      <c r="AI772" s="25" t="e">
        <f t="shared" si="255"/>
        <v>#VALUE!</v>
      </c>
      <c r="AJ772" s="25" t="e">
        <f t="shared" si="256"/>
        <v>#VALUE!</v>
      </c>
      <c r="AK772" s="25" t="e">
        <f t="shared" si="257"/>
        <v>#VALUE!</v>
      </c>
      <c r="AL772" s="12">
        <v>23.10280886673382</v>
      </c>
      <c r="AM772" s="12">
        <v>0</v>
      </c>
      <c r="AN772" s="26">
        <v>3.2766000000000002</v>
      </c>
      <c r="AO772" s="125">
        <f t="shared" ref="AO772:AO835" si="258">E772*132.28*AN772/$AO$2/132.28</f>
        <v>5.3956370778196566E-2</v>
      </c>
      <c r="AP772" s="126"/>
      <c r="AQ772" s="16">
        <v>0</v>
      </c>
      <c r="AT772" s="2">
        <v>0</v>
      </c>
      <c r="AU772" s="2">
        <v>0</v>
      </c>
      <c r="AW772" s="44" t="e">
        <f t="shared" ref="AW772:AW835" si="259">E772*132.28*AD772</f>
        <v>#VALUE!</v>
      </c>
    </row>
    <row r="773" spans="1:49" hidden="1" x14ac:dyDescent="0.2">
      <c r="A773" s="16">
        <f>ROW()</f>
        <v>773</v>
      </c>
      <c r="B773" s="16" t="s">
        <v>613</v>
      </c>
      <c r="C773" s="101">
        <v>2497</v>
      </c>
      <c r="D773" s="17">
        <v>1.1861528436835718</v>
      </c>
      <c r="E773" s="123">
        <v>4.5882698752833115E-2</v>
      </c>
      <c r="F773" s="122">
        <f t="shared" si="240"/>
        <v>1.2320355424364049</v>
      </c>
      <c r="G773" s="122"/>
      <c r="H773" s="101" t="s">
        <v>4</v>
      </c>
      <c r="I773" s="101">
        <v>1</v>
      </c>
      <c r="J773" s="101" t="s">
        <v>565</v>
      </c>
      <c r="K773" s="18">
        <v>42948</v>
      </c>
      <c r="L773" s="101" t="s">
        <v>64</v>
      </c>
      <c r="M773" s="101" t="s">
        <v>61</v>
      </c>
      <c r="N773" s="101" t="s">
        <v>71</v>
      </c>
      <c r="O773" s="101" t="s">
        <v>66</v>
      </c>
      <c r="P773" s="19" t="str">
        <f t="shared" si="241"/>
        <v>CB1RF Moka</v>
      </c>
      <c r="Q773" s="20">
        <f t="shared" si="242"/>
        <v>123.2035542436405</v>
      </c>
      <c r="R773" s="19">
        <v>122.6</v>
      </c>
      <c r="S773" s="19">
        <v>-10</v>
      </c>
      <c r="T773" s="19">
        <f t="shared" si="243"/>
        <v>112.6</v>
      </c>
      <c r="U773" s="22" t="e">
        <f t="shared" si="244"/>
        <v>#VALUE!</v>
      </c>
      <c r="V773" s="22" t="str">
        <f t="shared" si="245"/>
        <v>NY</v>
      </c>
      <c r="W773" s="22" t="e">
        <f t="shared" si="246"/>
        <v>#VALUE!</v>
      </c>
      <c r="X773" s="19" t="str">
        <f t="shared" si="247"/>
        <v>CB1RFMokaGS.8642</v>
      </c>
      <c r="Y773" s="19" t="str">
        <f t="shared" si="248"/>
        <v>GS.8642</v>
      </c>
      <c r="Z773" s="19" t="e">
        <v>#VALUE!</v>
      </c>
      <c r="AA773" s="19" t="e">
        <f t="shared" si="249"/>
        <v>#VALUE!</v>
      </c>
      <c r="AB773" s="22" t="e">
        <f t="shared" si="250"/>
        <v>#VALUE!</v>
      </c>
      <c r="AC773" s="23" t="e">
        <v>#VALUE!</v>
      </c>
      <c r="AD773" s="23" t="e">
        <f t="shared" si="251"/>
        <v>#VALUE!</v>
      </c>
      <c r="AE773" s="24" t="e">
        <f t="shared" si="252"/>
        <v>#VALUE!</v>
      </c>
      <c r="AF773" s="24">
        <v>114.35</v>
      </c>
      <c r="AG773" s="24" t="e">
        <f t="shared" si="253"/>
        <v>#VALUE!</v>
      </c>
      <c r="AH773" s="24" t="e">
        <f t="shared" si="254"/>
        <v>#VALUE!</v>
      </c>
      <c r="AI773" s="25" t="e">
        <f t="shared" si="255"/>
        <v>#VALUE!</v>
      </c>
      <c r="AJ773" s="25" t="e">
        <f t="shared" si="256"/>
        <v>#VALUE!</v>
      </c>
      <c r="AK773" s="25" t="e">
        <f t="shared" si="257"/>
        <v>#VALUE!</v>
      </c>
      <c r="AL773" s="12">
        <v>19.368623210882415</v>
      </c>
      <c r="AM773" s="12">
        <v>0</v>
      </c>
      <c r="AN773" s="26">
        <v>3.2766000000000002</v>
      </c>
      <c r="AO773" s="125">
        <f t="shared" si="258"/>
        <v>4.523521886268813E-2</v>
      </c>
      <c r="AP773" s="126"/>
      <c r="AQ773" s="16">
        <v>179</v>
      </c>
      <c r="AT773" s="2">
        <v>0</v>
      </c>
      <c r="AU773" s="2">
        <v>0</v>
      </c>
      <c r="AW773" s="44" t="e">
        <f t="shared" si="259"/>
        <v>#VALUE!</v>
      </c>
    </row>
    <row r="774" spans="1:49" hidden="1" x14ac:dyDescent="0.2">
      <c r="A774" s="16">
        <f>ROW()</f>
        <v>774</v>
      </c>
      <c r="B774" s="16" t="s">
        <v>614</v>
      </c>
      <c r="C774" s="101">
        <v>3758</v>
      </c>
      <c r="D774" s="17">
        <v>1.0237850807208047</v>
      </c>
      <c r="E774" s="123">
        <v>4.6271145168998724E-2</v>
      </c>
      <c r="F774" s="122">
        <f t="shared" si="240"/>
        <v>1.0700562258898034</v>
      </c>
      <c r="G774" s="122"/>
      <c r="H774" s="101" t="s">
        <v>4</v>
      </c>
      <c r="I774" s="101">
        <v>1</v>
      </c>
      <c r="J774" s="101" t="s">
        <v>601</v>
      </c>
      <c r="K774" s="18">
        <v>42948</v>
      </c>
      <c r="L774" s="101" t="s">
        <v>64</v>
      </c>
      <c r="M774" s="101" t="s">
        <v>61</v>
      </c>
      <c r="N774" s="101" t="s">
        <v>71</v>
      </c>
      <c r="O774" s="101" t="s">
        <v>66</v>
      </c>
      <c r="P774" s="19" t="str">
        <f t="shared" si="241"/>
        <v>CB1RF Moka</v>
      </c>
      <c r="Q774" s="20">
        <f t="shared" si="242"/>
        <v>107.00562258898034</v>
      </c>
      <c r="R774" s="19">
        <v>122.6</v>
      </c>
      <c r="S774" s="19">
        <v>-10</v>
      </c>
      <c r="T774" s="19">
        <f t="shared" si="243"/>
        <v>112.6</v>
      </c>
      <c r="U774" s="22" t="e">
        <f t="shared" si="244"/>
        <v>#VALUE!</v>
      </c>
      <c r="V774" s="22" t="str">
        <f t="shared" si="245"/>
        <v>NY</v>
      </c>
      <c r="W774" s="22" t="e">
        <f t="shared" si="246"/>
        <v>#VALUE!</v>
      </c>
      <c r="X774" s="19" t="str">
        <f t="shared" si="247"/>
        <v>CB1RFMokaGS.8625</v>
      </c>
      <c r="Y774" s="19" t="str">
        <f t="shared" si="248"/>
        <v>GS.8625</v>
      </c>
      <c r="Z774" s="19" t="e">
        <v>#VALUE!</v>
      </c>
      <c r="AA774" s="19" t="e">
        <f t="shared" si="249"/>
        <v>#VALUE!</v>
      </c>
      <c r="AB774" s="22" t="e">
        <f t="shared" si="250"/>
        <v>#VALUE!</v>
      </c>
      <c r="AC774" s="23" t="e">
        <v>#VALUE!</v>
      </c>
      <c r="AD774" s="23" t="e">
        <f t="shared" si="251"/>
        <v>#VALUE!</v>
      </c>
      <c r="AE774" s="24" t="e">
        <f t="shared" si="252"/>
        <v>#VALUE!</v>
      </c>
      <c r="AF774" s="24">
        <v>114.35</v>
      </c>
      <c r="AG774" s="24" t="e">
        <f t="shared" si="253"/>
        <v>#VALUE!</v>
      </c>
      <c r="AH774" s="24" t="e">
        <f t="shared" si="254"/>
        <v>#VALUE!</v>
      </c>
      <c r="AI774" s="25" t="e">
        <f t="shared" si="255"/>
        <v>#VALUE!</v>
      </c>
      <c r="AJ774" s="25" t="e">
        <f t="shared" si="256"/>
        <v>#VALUE!</v>
      </c>
      <c r="AK774" s="25" t="e">
        <f t="shared" si="257"/>
        <v>#VALUE!</v>
      </c>
      <c r="AL774" s="12">
        <v>19.532599447608572</v>
      </c>
      <c r="AM774" s="12">
        <v>0</v>
      </c>
      <c r="AN774" s="26">
        <v>3.2766000000000002</v>
      </c>
      <c r="AO774" s="125">
        <f t="shared" si="258"/>
        <v>4.5618183664874995E-2</v>
      </c>
      <c r="AP774" s="126"/>
      <c r="AQ774" s="16">
        <v>0</v>
      </c>
      <c r="AT774" s="2">
        <v>0</v>
      </c>
      <c r="AU774" s="2">
        <v>0</v>
      </c>
      <c r="AW774" s="44" t="e">
        <f t="shared" si="259"/>
        <v>#VALUE!</v>
      </c>
    </row>
    <row r="775" spans="1:49" hidden="1" x14ac:dyDescent="0.2">
      <c r="A775" s="16">
        <f>ROW()</f>
        <v>775</v>
      </c>
      <c r="B775" s="16" t="s">
        <v>615</v>
      </c>
      <c r="C775" s="101">
        <v>495</v>
      </c>
      <c r="D775" s="17">
        <v>0.96250313076204153</v>
      </c>
      <c r="E775" s="123">
        <v>8.3944386817565095E-3</v>
      </c>
      <c r="F775" s="122">
        <f t="shared" si="240"/>
        <v>0.97089756944379801</v>
      </c>
      <c r="G775" s="122"/>
      <c r="H775" s="101" t="s">
        <v>4</v>
      </c>
      <c r="I775" s="101">
        <v>1</v>
      </c>
      <c r="J775" s="101" t="s">
        <v>60</v>
      </c>
      <c r="K775" s="18">
        <v>42948</v>
      </c>
      <c r="L775" s="101" t="s">
        <v>58</v>
      </c>
      <c r="M775" s="101" t="s">
        <v>171</v>
      </c>
      <c r="N775" s="101" t="s">
        <v>62</v>
      </c>
      <c r="O775" s="101" t="s">
        <v>78</v>
      </c>
      <c r="P775" s="19" t="str">
        <f t="shared" si="241"/>
        <v>CB6 CONSUMO</v>
      </c>
      <c r="Q775" s="20">
        <f t="shared" si="242"/>
        <v>97.089756944379801</v>
      </c>
      <c r="R775" s="19">
        <v>122.6</v>
      </c>
      <c r="S775" s="19">
        <v>-31.95</v>
      </c>
      <c r="T775" s="19">
        <f t="shared" si="243"/>
        <v>90.649999999999991</v>
      </c>
      <c r="U775" s="22" t="e">
        <f t="shared" si="244"/>
        <v>#VALUE!</v>
      </c>
      <c r="V775" s="22" t="str">
        <f t="shared" si="245"/>
        <v>NY</v>
      </c>
      <c r="W775" s="22" t="e">
        <f t="shared" si="246"/>
        <v>#VALUE!</v>
      </c>
      <c r="X775" s="19" t="str">
        <f t="shared" si="247"/>
        <v>CB6CONSUMOGS.8695</v>
      </c>
      <c r="Y775" s="19" t="str">
        <f t="shared" si="248"/>
        <v>GS.8695</v>
      </c>
      <c r="Z775" s="19" t="e">
        <v>#VALUE!</v>
      </c>
      <c r="AA775" s="19" t="e">
        <f t="shared" si="249"/>
        <v>#VALUE!</v>
      </c>
      <c r="AB775" s="22" t="e">
        <f t="shared" si="250"/>
        <v>#VALUE!</v>
      </c>
      <c r="AC775" s="23" t="e">
        <v>#VALUE!</v>
      </c>
      <c r="AD775" s="23" t="e">
        <f t="shared" si="251"/>
        <v>#VALUE!</v>
      </c>
      <c r="AE775" s="24" t="e">
        <f t="shared" si="252"/>
        <v>#VALUE!</v>
      </c>
      <c r="AF775" s="24">
        <v>92.399999999999991</v>
      </c>
      <c r="AG775" s="24" t="e">
        <f t="shared" si="253"/>
        <v>#VALUE!</v>
      </c>
      <c r="AH775" s="24" t="e">
        <f t="shared" si="254"/>
        <v>#VALUE!</v>
      </c>
      <c r="AI775" s="25" t="e">
        <f t="shared" si="255"/>
        <v>#VALUE!</v>
      </c>
      <c r="AJ775" s="25" t="e">
        <f t="shared" si="256"/>
        <v>#VALUE!</v>
      </c>
      <c r="AK775" s="25" t="e">
        <f t="shared" si="257"/>
        <v>#VALUE!</v>
      </c>
      <c r="AL775" s="12">
        <v>0</v>
      </c>
      <c r="AM775" s="12">
        <v>3.5435735977443783</v>
      </c>
      <c r="AN775" s="26">
        <v>3.2766000000000002</v>
      </c>
      <c r="AO775" s="125">
        <f t="shared" si="258"/>
        <v>8.2759794284163381E-3</v>
      </c>
      <c r="AP775" s="126"/>
      <c r="AQ775" s="16">
        <v>0</v>
      </c>
      <c r="AT775" s="2">
        <v>0</v>
      </c>
      <c r="AU775" s="2">
        <v>0</v>
      </c>
      <c r="AW775" s="44" t="e">
        <f t="shared" si="259"/>
        <v>#VALUE!</v>
      </c>
    </row>
    <row r="776" spans="1:49" hidden="1" x14ac:dyDescent="0.2">
      <c r="A776" s="16">
        <f>ROW()</f>
        <v>776</v>
      </c>
      <c r="B776" s="16" t="s">
        <v>616</v>
      </c>
      <c r="C776" s="101">
        <v>360</v>
      </c>
      <c r="D776" s="17">
        <v>1.5741676746295736</v>
      </c>
      <c r="E776" s="123">
        <v>6.7241095816591864E-2</v>
      </c>
      <c r="F776" s="122">
        <f t="shared" si="240"/>
        <v>1.6414087704461655</v>
      </c>
      <c r="G776" s="122"/>
      <c r="H776" s="101" t="s">
        <v>4</v>
      </c>
      <c r="I776" s="101">
        <v>1</v>
      </c>
      <c r="J776" s="101" t="s">
        <v>573</v>
      </c>
      <c r="K776" s="18">
        <v>42948</v>
      </c>
      <c r="L776" s="101" t="s">
        <v>56</v>
      </c>
      <c r="M776" s="101" t="s">
        <v>171</v>
      </c>
      <c r="N776" s="101" t="s">
        <v>70</v>
      </c>
      <c r="O776" s="101" t="s">
        <v>59</v>
      </c>
      <c r="P776" s="19" t="str">
        <f t="shared" si="241"/>
        <v>CB1UTZ 14/16</v>
      </c>
      <c r="Q776" s="20">
        <f t="shared" si="242"/>
        <v>164.14087704461656</v>
      </c>
      <c r="R776" s="19">
        <v>122.6</v>
      </c>
      <c r="S776" s="19" t="e">
        <v>#N/A</v>
      </c>
      <c r="T776" s="19" t="e">
        <f t="shared" si="243"/>
        <v>#N/A</v>
      </c>
      <c r="U776" s="22" t="e">
        <f t="shared" si="244"/>
        <v>#N/A</v>
      </c>
      <c r="V776" s="22" t="str">
        <f t="shared" si="245"/>
        <v>NY</v>
      </c>
      <c r="W776" s="22" t="e">
        <f t="shared" si="246"/>
        <v>#VALUE!</v>
      </c>
      <c r="X776" s="19" t="str">
        <f t="shared" si="247"/>
        <v>CB1UTZ14/16GS.8607</v>
      </c>
      <c r="Y776" s="19" t="str">
        <f t="shared" si="248"/>
        <v>GS.8607</v>
      </c>
      <c r="Z776" s="19" t="e">
        <v>#VALUE!</v>
      </c>
      <c r="AA776" s="19" t="e">
        <f t="shared" si="249"/>
        <v>#VALUE!</v>
      </c>
      <c r="AB776" s="22" t="e">
        <f t="shared" si="250"/>
        <v>#N/A</v>
      </c>
      <c r="AC776" s="23" t="e">
        <v>#VALUE!</v>
      </c>
      <c r="AD776" s="23" t="e">
        <f t="shared" si="251"/>
        <v>#VALUE!</v>
      </c>
      <c r="AE776" s="24" t="e">
        <f t="shared" si="252"/>
        <v>#N/A</v>
      </c>
      <c r="AF776" s="24" t="e">
        <v>#N/A</v>
      </c>
      <c r="AG776" s="24" t="e">
        <f t="shared" si="253"/>
        <v>#N/A</v>
      </c>
      <c r="AH776" s="24" t="e">
        <f t="shared" si="254"/>
        <v>#N/A</v>
      </c>
      <c r="AI776" s="25" t="e">
        <f t="shared" si="255"/>
        <v>#VALUE!</v>
      </c>
      <c r="AJ776" s="25" t="e">
        <f t="shared" si="256"/>
        <v>#VALUE!</v>
      </c>
      <c r="AK776" s="25" t="e">
        <f t="shared" si="257"/>
        <v>#VALUE!</v>
      </c>
      <c r="AL776" s="12">
        <v>28.384717650855109</v>
      </c>
      <c r="AM776" s="12">
        <v>0</v>
      </c>
      <c r="AN776" s="26">
        <v>3.2766000000000002</v>
      </c>
      <c r="AO776" s="125">
        <f t="shared" si="258"/>
        <v>6.6292214026375293E-2</v>
      </c>
      <c r="AP776" s="126"/>
      <c r="AQ776" s="16">
        <v>0</v>
      </c>
      <c r="AT776" s="2">
        <v>0</v>
      </c>
      <c r="AU776" s="2">
        <v>0</v>
      </c>
      <c r="AW776" s="44" t="e">
        <f t="shared" si="259"/>
        <v>#VALUE!</v>
      </c>
    </row>
    <row r="777" spans="1:49" hidden="1" x14ac:dyDescent="0.2">
      <c r="A777" s="16">
        <f>ROW()</f>
        <v>777</v>
      </c>
      <c r="B777" s="16" t="s">
        <v>617</v>
      </c>
      <c r="C777" s="101">
        <v>3960</v>
      </c>
      <c r="D777" s="17">
        <v>1.2961013260628866</v>
      </c>
      <c r="E777" s="123">
        <v>4.9159544038771499E-2</v>
      </c>
      <c r="F777" s="122">
        <f t="shared" si="240"/>
        <v>1.3452608701016582</v>
      </c>
      <c r="G777" s="122"/>
      <c r="H777" s="101" t="s">
        <v>4</v>
      </c>
      <c r="I777" s="101">
        <v>1</v>
      </c>
      <c r="J777" s="101" t="s">
        <v>60</v>
      </c>
      <c r="K777" s="18">
        <v>42949</v>
      </c>
      <c r="L777" s="101" t="s">
        <v>56</v>
      </c>
      <c r="M777" s="101" t="s">
        <v>171</v>
      </c>
      <c r="N777" s="101" t="s">
        <v>73</v>
      </c>
      <c r="O777" s="101" t="s">
        <v>58</v>
      </c>
      <c r="P777" s="19" t="str">
        <f t="shared" si="241"/>
        <v>CB1 17/18</v>
      </c>
      <c r="Q777" s="20">
        <f t="shared" si="242"/>
        <v>134.52608701016581</v>
      </c>
      <c r="R777" s="19">
        <v>122.6</v>
      </c>
      <c r="S777" s="19" t="e">
        <v>#N/A</v>
      </c>
      <c r="T777" s="19" t="e">
        <f t="shared" si="243"/>
        <v>#N/A</v>
      </c>
      <c r="U777" s="22" t="e">
        <f t="shared" si="244"/>
        <v>#N/A</v>
      </c>
      <c r="V777" s="22" t="str">
        <f t="shared" si="245"/>
        <v>NY</v>
      </c>
      <c r="W777" s="22" t="e">
        <f t="shared" si="246"/>
        <v>#VALUE!</v>
      </c>
      <c r="X777" s="19" t="str">
        <f t="shared" si="247"/>
        <v>CB117/18GS.8651</v>
      </c>
      <c r="Y777" s="19" t="str">
        <f t="shared" si="248"/>
        <v>GS.8651</v>
      </c>
      <c r="Z777" s="19" t="e">
        <v>#VALUE!</v>
      </c>
      <c r="AA777" s="19" t="e">
        <f t="shared" si="249"/>
        <v>#VALUE!</v>
      </c>
      <c r="AB777" s="22" t="e">
        <f t="shared" si="250"/>
        <v>#N/A</v>
      </c>
      <c r="AC777" s="23" t="e">
        <v>#VALUE!</v>
      </c>
      <c r="AD777" s="23" t="e">
        <f t="shared" si="251"/>
        <v>#VALUE!</v>
      </c>
      <c r="AE777" s="24" t="e">
        <f t="shared" si="252"/>
        <v>#N/A</v>
      </c>
      <c r="AF777" s="24" t="e">
        <v>#N/A</v>
      </c>
      <c r="AG777" s="24" t="e">
        <f t="shared" si="253"/>
        <v>#N/A</v>
      </c>
      <c r="AH777" s="24" t="e">
        <f t="shared" si="254"/>
        <v>#N/A</v>
      </c>
      <c r="AI777" s="25" t="e">
        <f t="shared" si="255"/>
        <v>#VALUE!</v>
      </c>
      <c r="AJ777" s="25" t="e">
        <f t="shared" si="256"/>
        <v>#VALUE!</v>
      </c>
      <c r="AK777" s="25" t="e">
        <f t="shared" si="257"/>
        <v>#VALUE!</v>
      </c>
      <c r="AL777" s="12">
        <v>20.75188930875505</v>
      </c>
      <c r="AM777" s="12">
        <v>0</v>
      </c>
      <c r="AN777" s="26">
        <v>3.2766000000000002</v>
      </c>
      <c r="AO777" s="125">
        <f t="shared" si="258"/>
        <v>4.8465822504533365E-2</v>
      </c>
      <c r="AP777" s="126"/>
      <c r="AQ777" s="16">
        <v>0</v>
      </c>
      <c r="AT777" s="2">
        <v>0</v>
      </c>
      <c r="AU777" s="2">
        <v>0</v>
      </c>
      <c r="AW777" s="44" t="e">
        <f t="shared" si="259"/>
        <v>#VALUE!</v>
      </c>
    </row>
    <row r="778" spans="1:49" hidden="1" x14ac:dyDescent="0.2">
      <c r="A778" s="16">
        <f>ROW()</f>
        <v>778</v>
      </c>
      <c r="B778" s="16" t="s">
        <v>618</v>
      </c>
      <c r="C778" s="101">
        <v>440</v>
      </c>
      <c r="D778" s="17">
        <v>1.1441242330172512</v>
      </c>
      <c r="E778" s="123">
        <v>4.6261453573410778E-2</v>
      </c>
      <c r="F778" s="122">
        <f t="shared" si="240"/>
        <v>1.1903856865906619</v>
      </c>
      <c r="G778" s="122"/>
      <c r="H778" s="101" t="s">
        <v>4</v>
      </c>
      <c r="I778" s="101">
        <v>1</v>
      </c>
      <c r="J778" s="101" t="s">
        <v>60</v>
      </c>
      <c r="K778" s="18">
        <v>42949</v>
      </c>
      <c r="L778" s="101" t="s">
        <v>56</v>
      </c>
      <c r="M778" s="101" t="s">
        <v>171</v>
      </c>
      <c r="N778" s="101" t="s">
        <v>73</v>
      </c>
      <c r="O778" s="101" t="s">
        <v>58</v>
      </c>
      <c r="P778" s="19" t="str">
        <f t="shared" si="241"/>
        <v>CB1 17/18</v>
      </c>
      <c r="Q778" s="20">
        <f t="shared" si="242"/>
        <v>119.03856865906619</v>
      </c>
      <c r="R778" s="19">
        <v>122.6</v>
      </c>
      <c r="S778" s="19" t="e">
        <v>#N/A</v>
      </c>
      <c r="T778" s="19" t="e">
        <f t="shared" si="243"/>
        <v>#N/A</v>
      </c>
      <c r="U778" s="22" t="e">
        <f t="shared" si="244"/>
        <v>#N/A</v>
      </c>
      <c r="V778" s="22" t="str">
        <f t="shared" si="245"/>
        <v>NY</v>
      </c>
      <c r="W778" s="22" t="e">
        <f t="shared" si="246"/>
        <v>#VALUE!</v>
      </c>
      <c r="X778" s="19" t="str">
        <f t="shared" si="247"/>
        <v>CB117/18GS.8610</v>
      </c>
      <c r="Y778" s="19" t="str">
        <f t="shared" si="248"/>
        <v>GS.8610</v>
      </c>
      <c r="Z778" s="19" t="e">
        <v>#VALUE!</v>
      </c>
      <c r="AA778" s="19" t="e">
        <f t="shared" si="249"/>
        <v>#VALUE!</v>
      </c>
      <c r="AB778" s="22" t="e">
        <f t="shared" si="250"/>
        <v>#N/A</v>
      </c>
      <c r="AC778" s="23" t="e">
        <v>#VALUE!</v>
      </c>
      <c r="AD778" s="23" t="e">
        <f t="shared" si="251"/>
        <v>#VALUE!</v>
      </c>
      <c r="AE778" s="24" t="e">
        <f t="shared" si="252"/>
        <v>#N/A</v>
      </c>
      <c r="AF778" s="24" t="e">
        <v>#N/A</v>
      </c>
      <c r="AG778" s="24" t="e">
        <f t="shared" si="253"/>
        <v>#N/A</v>
      </c>
      <c r="AH778" s="24" t="e">
        <f t="shared" si="254"/>
        <v>#N/A</v>
      </c>
      <c r="AI778" s="25" t="e">
        <f t="shared" si="255"/>
        <v>#VALUE!</v>
      </c>
      <c r="AJ778" s="25" t="e">
        <f t="shared" si="256"/>
        <v>#VALUE!</v>
      </c>
      <c r="AK778" s="25" t="e">
        <f t="shared" si="257"/>
        <v>#VALUE!</v>
      </c>
      <c r="AL778" s="12">
        <v>19.528508300654327</v>
      </c>
      <c r="AM778" s="12">
        <v>0</v>
      </c>
      <c r="AN778" s="26">
        <v>3.2766000000000002</v>
      </c>
      <c r="AO778" s="125">
        <f t="shared" si="258"/>
        <v>4.5608628833544967E-2</v>
      </c>
      <c r="AP778" s="126"/>
      <c r="AQ778" s="16">
        <v>0</v>
      </c>
      <c r="AT778" s="2">
        <v>0</v>
      </c>
      <c r="AU778" s="2">
        <v>0</v>
      </c>
      <c r="AW778" s="44" t="e">
        <f t="shared" si="259"/>
        <v>#VALUE!</v>
      </c>
    </row>
    <row r="779" spans="1:49" hidden="1" x14ac:dyDescent="0.2">
      <c r="A779" s="16">
        <f>ROW()</f>
        <v>779</v>
      </c>
      <c r="B779" s="16" t="s">
        <v>619</v>
      </c>
      <c r="C779" s="101">
        <v>1720</v>
      </c>
      <c r="D779" s="17">
        <v>1.2885460693698279</v>
      </c>
      <c r="E779" s="123">
        <v>4.9269008064244522E-2</v>
      </c>
      <c r="F779" s="122">
        <f t="shared" si="240"/>
        <v>1.3378150774340725</v>
      </c>
      <c r="G779" s="122"/>
      <c r="H779" s="101" t="s">
        <v>4</v>
      </c>
      <c r="I779" s="101">
        <v>1</v>
      </c>
      <c r="J779" s="101" t="s">
        <v>60</v>
      </c>
      <c r="K779" s="18">
        <v>42949</v>
      </c>
      <c r="L779" s="101" t="s">
        <v>56</v>
      </c>
      <c r="M779" s="101" t="s">
        <v>171</v>
      </c>
      <c r="N779" s="101" t="s">
        <v>73</v>
      </c>
      <c r="O779" s="101" t="s">
        <v>58</v>
      </c>
      <c r="P779" s="19" t="str">
        <f t="shared" si="241"/>
        <v>CB1 17/18</v>
      </c>
      <c r="Q779" s="20">
        <f t="shared" si="242"/>
        <v>133.78150774340725</v>
      </c>
      <c r="R779" s="19">
        <v>122.6</v>
      </c>
      <c r="S779" s="19" t="e">
        <v>#N/A</v>
      </c>
      <c r="T779" s="19" t="e">
        <f t="shared" si="243"/>
        <v>#N/A</v>
      </c>
      <c r="U779" s="22" t="e">
        <f t="shared" si="244"/>
        <v>#N/A</v>
      </c>
      <c r="V779" s="22" t="str">
        <f t="shared" si="245"/>
        <v>NY</v>
      </c>
      <c r="W779" s="22" t="e">
        <f t="shared" si="246"/>
        <v>#VALUE!</v>
      </c>
      <c r="X779" s="19" t="str">
        <f t="shared" si="247"/>
        <v>CB117/18GS.8620</v>
      </c>
      <c r="Y779" s="19" t="str">
        <f t="shared" si="248"/>
        <v>GS.8620</v>
      </c>
      <c r="Z779" s="19" t="e">
        <v>#VALUE!</v>
      </c>
      <c r="AA779" s="19" t="e">
        <f t="shared" si="249"/>
        <v>#VALUE!</v>
      </c>
      <c r="AB779" s="22" t="e">
        <f t="shared" si="250"/>
        <v>#N/A</v>
      </c>
      <c r="AC779" s="23" t="e">
        <v>#VALUE!</v>
      </c>
      <c r="AD779" s="23" t="e">
        <f t="shared" si="251"/>
        <v>#VALUE!</v>
      </c>
      <c r="AE779" s="24" t="e">
        <f t="shared" si="252"/>
        <v>#N/A</v>
      </c>
      <c r="AF779" s="24" t="e">
        <v>#N/A</v>
      </c>
      <c r="AG779" s="24" t="e">
        <f t="shared" si="253"/>
        <v>#N/A</v>
      </c>
      <c r="AH779" s="24" t="e">
        <f t="shared" si="254"/>
        <v>#N/A</v>
      </c>
      <c r="AI779" s="25" t="e">
        <f t="shared" si="255"/>
        <v>#VALUE!</v>
      </c>
      <c r="AJ779" s="25" t="e">
        <f t="shared" si="256"/>
        <v>#VALUE!</v>
      </c>
      <c r="AK779" s="25" t="e">
        <f t="shared" si="257"/>
        <v>#VALUE!</v>
      </c>
      <c r="AL779" s="12">
        <v>20.798097738558941</v>
      </c>
      <c r="AM779" s="12">
        <v>0</v>
      </c>
      <c r="AN779" s="26">
        <v>3.2766000000000002</v>
      </c>
      <c r="AO779" s="125">
        <f t="shared" si="258"/>
        <v>4.8573741813651108E-2</v>
      </c>
      <c r="AP779" s="126"/>
      <c r="AQ779" s="16">
        <v>0</v>
      </c>
      <c r="AT779" s="2">
        <v>0</v>
      </c>
      <c r="AU779" s="2">
        <v>0</v>
      </c>
      <c r="AW779" s="44" t="e">
        <f t="shared" si="259"/>
        <v>#VALUE!</v>
      </c>
    </row>
    <row r="780" spans="1:49" hidden="1" x14ac:dyDescent="0.2">
      <c r="A780" s="16">
        <f>ROW()</f>
        <v>780</v>
      </c>
      <c r="B780" s="16" t="s">
        <v>620</v>
      </c>
      <c r="C780" s="101">
        <v>320</v>
      </c>
      <c r="D780" s="17">
        <v>1.4160593474855481</v>
      </c>
      <c r="E780" s="123">
        <v>4.9983198990688052E-2</v>
      </c>
      <c r="F780" s="122">
        <f t="shared" si="240"/>
        <v>1.4660425464762361</v>
      </c>
      <c r="G780" s="122"/>
      <c r="H780" s="101" t="s">
        <v>4</v>
      </c>
      <c r="I780" s="101">
        <v>1</v>
      </c>
      <c r="J780" s="101" t="s">
        <v>60</v>
      </c>
      <c r="K780" s="18">
        <v>42949</v>
      </c>
      <c r="L780" s="101" t="s">
        <v>56</v>
      </c>
      <c r="M780" s="101" t="s">
        <v>171</v>
      </c>
      <c r="N780" s="101" t="s">
        <v>73</v>
      </c>
      <c r="O780" s="101" t="s">
        <v>64</v>
      </c>
      <c r="P780" s="19" t="str">
        <f t="shared" si="241"/>
        <v>CB1 15/16</v>
      </c>
      <c r="Q780" s="20">
        <f t="shared" si="242"/>
        <v>146.60425464762361</v>
      </c>
      <c r="R780" s="19">
        <v>122.6</v>
      </c>
      <c r="S780" s="19" t="e">
        <v>#N/A</v>
      </c>
      <c r="T780" s="19" t="e">
        <f t="shared" si="243"/>
        <v>#N/A</v>
      </c>
      <c r="U780" s="22" t="e">
        <f t="shared" si="244"/>
        <v>#N/A</v>
      </c>
      <c r="V780" s="22" t="str">
        <f t="shared" si="245"/>
        <v>NY</v>
      </c>
      <c r="W780" s="22" t="e">
        <f t="shared" si="246"/>
        <v>#VALUE!</v>
      </c>
      <c r="X780" s="19" t="str">
        <f t="shared" si="247"/>
        <v>CB115/16GS.8640</v>
      </c>
      <c r="Y780" s="19" t="str">
        <f t="shared" si="248"/>
        <v>GS.8640</v>
      </c>
      <c r="Z780" s="19" t="e">
        <v>#VALUE!</v>
      </c>
      <c r="AA780" s="19" t="e">
        <f t="shared" si="249"/>
        <v>#VALUE!</v>
      </c>
      <c r="AB780" s="22" t="e">
        <f t="shared" si="250"/>
        <v>#N/A</v>
      </c>
      <c r="AC780" s="23" t="e">
        <v>#VALUE!</v>
      </c>
      <c r="AD780" s="23" t="e">
        <f t="shared" si="251"/>
        <v>#VALUE!</v>
      </c>
      <c r="AE780" s="24" t="e">
        <f t="shared" si="252"/>
        <v>#N/A</v>
      </c>
      <c r="AF780" s="24" t="e">
        <v>#N/A</v>
      </c>
      <c r="AG780" s="24" t="e">
        <f t="shared" si="253"/>
        <v>#N/A</v>
      </c>
      <c r="AH780" s="24" t="e">
        <f t="shared" si="254"/>
        <v>#N/A</v>
      </c>
      <c r="AI780" s="25" t="e">
        <f t="shared" si="255"/>
        <v>#VALUE!</v>
      </c>
      <c r="AJ780" s="25" t="e">
        <f t="shared" si="256"/>
        <v>#VALUE!</v>
      </c>
      <c r="AK780" s="25" t="e">
        <f t="shared" si="257"/>
        <v>#VALUE!</v>
      </c>
      <c r="AL780" s="12">
        <v>21.099581638393008</v>
      </c>
      <c r="AM780" s="12">
        <v>0</v>
      </c>
      <c r="AN780" s="26">
        <v>3.2766000000000002</v>
      </c>
      <c r="AO780" s="125">
        <f t="shared" si="258"/>
        <v>4.9277854338536618E-2</v>
      </c>
      <c r="AP780" s="126"/>
      <c r="AQ780" s="16">
        <v>0</v>
      </c>
      <c r="AT780" s="2">
        <v>0</v>
      </c>
      <c r="AU780" s="2">
        <v>0</v>
      </c>
      <c r="AW780" s="44" t="e">
        <f t="shared" si="259"/>
        <v>#VALUE!</v>
      </c>
    </row>
    <row r="781" spans="1:49" hidden="1" x14ac:dyDescent="0.2">
      <c r="A781" s="16">
        <f>ROW()</f>
        <v>781</v>
      </c>
      <c r="B781" s="16" t="s">
        <v>621</v>
      </c>
      <c r="C781" s="101">
        <v>2640</v>
      </c>
      <c r="D781" s="17">
        <v>1.3046800606268956</v>
      </c>
      <c r="E781" s="123">
        <v>4.7659319148211379E-2</v>
      </c>
      <c r="F781" s="122">
        <f t="shared" si="240"/>
        <v>1.3523393797751069</v>
      </c>
      <c r="G781" s="122"/>
      <c r="H781" s="101" t="s">
        <v>4</v>
      </c>
      <c r="I781" s="101">
        <v>1</v>
      </c>
      <c r="J781" s="101" t="s">
        <v>60</v>
      </c>
      <c r="K781" s="18">
        <v>42949</v>
      </c>
      <c r="L781" s="101" t="s">
        <v>56</v>
      </c>
      <c r="M781" s="101" t="s">
        <v>171</v>
      </c>
      <c r="N781" s="101" t="s">
        <v>73</v>
      </c>
      <c r="O781" s="101" t="s">
        <v>59</v>
      </c>
      <c r="P781" s="19" t="str">
        <f t="shared" si="241"/>
        <v>CB1 14/16</v>
      </c>
      <c r="Q781" s="20">
        <f t="shared" si="242"/>
        <v>135.23393797751069</v>
      </c>
      <c r="R781" s="19">
        <v>122.6</v>
      </c>
      <c r="S781" s="19" t="e">
        <v>#N/A</v>
      </c>
      <c r="T781" s="19" t="e">
        <f t="shared" si="243"/>
        <v>#N/A</v>
      </c>
      <c r="U781" s="22" t="e">
        <f t="shared" si="244"/>
        <v>#N/A</v>
      </c>
      <c r="V781" s="22" t="str">
        <f t="shared" si="245"/>
        <v>NY</v>
      </c>
      <c r="W781" s="22" t="e">
        <f t="shared" si="246"/>
        <v>#VALUE!</v>
      </c>
      <c r="X781" s="19" t="str">
        <f t="shared" si="247"/>
        <v>CB114/16GS.8639</v>
      </c>
      <c r="Y781" s="19" t="str">
        <f t="shared" si="248"/>
        <v>GS.8639</v>
      </c>
      <c r="Z781" s="19" t="e">
        <v>#VALUE!</v>
      </c>
      <c r="AA781" s="19" t="e">
        <f t="shared" si="249"/>
        <v>#VALUE!</v>
      </c>
      <c r="AB781" s="22" t="e">
        <f t="shared" si="250"/>
        <v>#N/A</v>
      </c>
      <c r="AC781" s="23" t="e">
        <v>#VALUE!</v>
      </c>
      <c r="AD781" s="23" t="e">
        <f t="shared" si="251"/>
        <v>#VALUE!</v>
      </c>
      <c r="AE781" s="24" t="e">
        <f t="shared" si="252"/>
        <v>#N/A</v>
      </c>
      <c r="AF781" s="24" t="e">
        <v>#N/A</v>
      </c>
      <c r="AG781" s="24" t="e">
        <f t="shared" si="253"/>
        <v>#N/A</v>
      </c>
      <c r="AH781" s="24" t="e">
        <f t="shared" si="254"/>
        <v>#N/A</v>
      </c>
      <c r="AI781" s="25" t="e">
        <f t="shared" si="255"/>
        <v>#VALUE!</v>
      </c>
      <c r="AJ781" s="25" t="e">
        <f t="shared" si="256"/>
        <v>#VALUE!</v>
      </c>
      <c r="AK781" s="25" t="e">
        <f t="shared" si="257"/>
        <v>#VALUE!</v>
      </c>
      <c r="AL781" s="12">
        <v>20.118594157714007</v>
      </c>
      <c r="AM781" s="12">
        <v>0</v>
      </c>
      <c r="AN781" s="26">
        <v>3.2766000000000002</v>
      </c>
      <c r="AO781" s="125">
        <f t="shared" si="258"/>
        <v>4.6986768239802502E-2</v>
      </c>
      <c r="AP781" s="126"/>
      <c r="AQ781" s="16">
        <v>0</v>
      </c>
      <c r="AT781" s="2">
        <v>0</v>
      </c>
      <c r="AU781" s="2">
        <v>0</v>
      </c>
      <c r="AW781" s="44" t="e">
        <f t="shared" si="259"/>
        <v>#VALUE!</v>
      </c>
    </row>
    <row r="782" spans="1:49" hidden="1" x14ac:dyDescent="0.2">
      <c r="A782" s="16">
        <f>ROW()</f>
        <v>782</v>
      </c>
      <c r="B782" s="16" t="s">
        <v>622</v>
      </c>
      <c r="C782" s="101">
        <v>3028</v>
      </c>
      <c r="D782" s="17">
        <v>1.304078820860755</v>
      </c>
      <c r="E782" s="123">
        <v>5.7784736867355892E-2</v>
      </c>
      <c r="F782" s="122">
        <f t="shared" si="240"/>
        <v>1.3618635577281109</v>
      </c>
      <c r="G782" s="122"/>
      <c r="H782" s="101" t="s">
        <v>4</v>
      </c>
      <c r="I782" s="101">
        <v>1</v>
      </c>
      <c r="J782" s="101" t="s">
        <v>565</v>
      </c>
      <c r="K782" s="18">
        <v>42949</v>
      </c>
      <c r="L782" s="101" t="s">
        <v>56</v>
      </c>
      <c r="M782" s="101" t="s">
        <v>171</v>
      </c>
      <c r="N782" s="101" t="s">
        <v>73</v>
      </c>
      <c r="O782" s="101" t="s">
        <v>59</v>
      </c>
      <c r="P782" s="19" t="str">
        <f t="shared" si="241"/>
        <v>CB1 14/16</v>
      </c>
      <c r="Q782" s="20">
        <f t="shared" si="242"/>
        <v>136.18635577281108</v>
      </c>
      <c r="R782" s="19">
        <v>122.6</v>
      </c>
      <c r="S782" s="19" t="e">
        <v>#N/A</v>
      </c>
      <c r="T782" s="19" t="e">
        <f t="shared" si="243"/>
        <v>#N/A</v>
      </c>
      <c r="U782" s="22" t="e">
        <f t="shared" si="244"/>
        <v>#N/A</v>
      </c>
      <c r="V782" s="22" t="str">
        <f t="shared" si="245"/>
        <v>NY</v>
      </c>
      <c r="W782" s="22" t="e">
        <f t="shared" si="246"/>
        <v>#VALUE!</v>
      </c>
      <c r="X782" s="19" t="str">
        <f t="shared" si="247"/>
        <v>CB114/16GS.8630</v>
      </c>
      <c r="Y782" s="19" t="str">
        <f t="shared" si="248"/>
        <v>GS.8630</v>
      </c>
      <c r="Z782" s="19" t="e">
        <v>#VALUE!</v>
      </c>
      <c r="AA782" s="19" t="e">
        <f t="shared" si="249"/>
        <v>#VALUE!</v>
      </c>
      <c r="AB782" s="22" t="e">
        <f t="shared" si="250"/>
        <v>#N/A</v>
      </c>
      <c r="AC782" s="23" t="e">
        <v>#VALUE!</v>
      </c>
      <c r="AD782" s="23" t="e">
        <f t="shared" si="251"/>
        <v>#VALUE!</v>
      </c>
      <c r="AE782" s="24" t="e">
        <f t="shared" si="252"/>
        <v>#N/A</v>
      </c>
      <c r="AF782" s="24" t="e">
        <v>#N/A</v>
      </c>
      <c r="AG782" s="24" t="e">
        <f t="shared" si="253"/>
        <v>#N/A</v>
      </c>
      <c r="AH782" s="24" t="e">
        <f t="shared" si="254"/>
        <v>#N/A</v>
      </c>
      <c r="AI782" s="25" t="e">
        <f t="shared" si="255"/>
        <v>#VALUE!</v>
      </c>
      <c r="AJ782" s="25" t="e">
        <f t="shared" si="256"/>
        <v>#VALUE!</v>
      </c>
      <c r="AK782" s="25" t="e">
        <f t="shared" si="257"/>
        <v>#VALUE!</v>
      </c>
      <c r="AL782" s="12">
        <v>24.392871957094606</v>
      </c>
      <c r="AM782" s="12">
        <v>0</v>
      </c>
      <c r="AN782" s="26">
        <v>3.2766000000000002</v>
      </c>
      <c r="AO782" s="125">
        <f t="shared" si="258"/>
        <v>5.6969299761520389E-2</v>
      </c>
      <c r="AP782" s="126"/>
      <c r="AQ782" s="16">
        <v>0</v>
      </c>
      <c r="AT782" s="2">
        <v>0</v>
      </c>
      <c r="AU782" s="2">
        <v>0</v>
      </c>
      <c r="AW782" s="44" t="e">
        <f t="shared" si="259"/>
        <v>#VALUE!</v>
      </c>
    </row>
    <row r="783" spans="1:49" hidden="1" x14ac:dyDescent="0.2">
      <c r="A783" s="16">
        <f>ROW()</f>
        <v>783</v>
      </c>
      <c r="B783" s="16" t="s">
        <v>623</v>
      </c>
      <c r="C783" s="101">
        <v>507</v>
      </c>
      <c r="D783" s="17">
        <v>1.3048637888902956</v>
      </c>
      <c r="E783" s="123">
        <v>6.4246713965270569E-2</v>
      </c>
      <c r="F783" s="122">
        <f t="shared" si="240"/>
        <v>1.3691105028555661</v>
      </c>
      <c r="G783" s="122"/>
      <c r="H783" s="101" t="s">
        <v>4</v>
      </c>
      <c r="I783" s="101">
        <v>1</v>
      </c>
      <c r="J783" s="101" t="s">
        <v>60</v>
      </c>
      <c r="K783" s="18">
        <v>42950</v>
      </c>
      <c r="L783" s="101" t="s">
        <v>58</v>
      </c>
      <c r="M783" s="101" t="s">
        <v>171</v>
      </c>
      <c r="N783" s="101" t="s">
        <v>73</v>
      </c>
      <c r="O783" s="101" t="s">
        <v>58</v>
      </c>
      <c r="P783" s="19" t="str">
        <f t="shared" si="241"/>
        <v>CB1 17/18</v>
      </c>
      <c r="Q783" s="20">
        <f t="shared" si="242"/>
        <v>136.9110502855566</v>
      </c>
      <c r="R783" s="19">
        <v>122.6</v>
      </c>
      <c r="S783" s="19">
        <v>2.5</v>
      </c>
      <c r="T783" s="19">
        <f t="shared" si="243"/>
        <v>125.1</v>
      </c>
      <c r="U783" s="22" t="e">
        <f t="shared" si="244"/>
        <v>#VALUE!</v>
      </c>
      <c r="V783" s="22" t="str">
        <f t="shared" si="245"/>
        <v>NY</v>
      </c>
      <c r="W783" s="22" t="e">
        <f t="shared" si="246"/>
        <v>#VALUE!</v>
      </c>
      <c r="X783" s="19" t="str">
        <f t="shared" si="247"/>
        <v>CB117/18GS.8692</v>
      </c>
      <c r="Y783" s="19" t="str">
        <f t="shared" si="248"/>
        <v>GS.8692</v>
      </c>
      <c r="Z783" s="19" t="e">
        <v>#VALUE!</v>
      </c>
      <c r="AA783" s="19" t="e">
        <f t="shared" si="249"/>
        <v>#VALUE!</v>
      </c>
      <c r="AB783" s="22" t="e">
        <f t="shared" si="250"/>
        <v>#VALUE!</v>
      </c>
      <c r="AC783" s="23" t="e">
        <v>#VALUE!</v>
      </c>
      <c r="AD783" s="23" t="e">
        <f t="shared" si="251"/>
        <v>#VALUE!</v>
      </c>
      <c r="AE783" s="24" t="e">
        <f t="shared" si="252"/>
        <v>#VALUE!</v>
      </c>
      <c r="AF783" s="24">
        <v>126.85</v>
      </c>
      <c r="AG783" s="24" t="e">
        <f t="shared" si="253"/>
        <v>#VALUE!</v>
      </c>
      <c r="AH783" s="24" t="e">
        <f t="shared" si="254"/>
        <v>#VALUE!</v>
      </c>
      <c r="AI783" s="25" t="e">
        <f t="shared" si="255"/>
        <v>#VALUE!</v>
      </c>
      <c r="AJ783" s="25" t="e">
        <f t="shared" si="256"/>
        <v>#VALUE!</v>
      </c>
      <c r="AK783" s="25" t="e">
        <f t="shared" si="257"/>
        <v>#VALUE!</v>
      </c>
      <c r="AL783" s="12">
        <v>27.120688825084144</v>
      </c>
      <c r="AM783" s="12">
        <v>0</v>
      </c>
      <c r="AN783" s="26">
        <v>3.2766000000000002</v>
      </c>
      <c r="AO783" s="125">
        <f t="shared" si="258"/>
        <v>6.3340087798302983E-2</v>
      </c>
      <c r="AP783" s="126"/>
      <c r="AQ783" s="16">
        <v>0</v>
      </c>
      <c r="AT783" s="2">
        <v>0</v>
      </c>
      <c r="AU783" s="2">
        <v>0</v>
      </c>
      <c r="AW783" s="44" t="e">
        <f t="shared" si="259"/>
        <v>#VALUE!</v>
      </c>
    </row>
    <row r="784" spans="1:49" hidden="1" x14ac:dyDescent="0.2">
      <c r="A784" s="16">
        <f>ROW()</f>
        <v>784</v>
      </c>
      <c r="B784" s="16" t="s">
        <v>623</v>
      </c>
      <c r="C784" s="101">
        <v>930</v>
      </c>
      <c r="D784" s="17">
        <v>1.3048637888902956</v>
      </c>
      <c r="E784" s="123">
        <v>6.4246713965270569E-2</v>
      </c>
      <c r="F784" s="122">
        <f t="shared" si="240"/>
        <v>1.3691105028555661</v>
      </c>
      <c r="G784" s="122"/>
      <c r="H784" s="101" t="s">
        <v>4</v>
      </c>
      <c r="I784" s="101">
        <v>1</v>
      </c>
      <c r="J784" s="101" t="s">
        <v>60</v>
      </c>
      <c r="K784" s="18">
        <v>42950</v>
      </c>
      <c r="L784" s="101" t="s">
        <v>58</v>
      </c>
      <c r="M784" s="101" t="s">
        <v>171</v>
      </c>
      <c r="N784" s="101" t="s">
        <v>73</v>
      </c>
      <c r="O784" s="101" t="s">
        <v>64</v>
      </c>
      <c r="P784" s="19" t="str">
        <f t="shared" si="241"/>
        <v>CB1 15/16</v>
      </c>
      <c r="Q784" s="20">
        <f t="shared" si="242"/>
        <v>136.9110502855566</v>
      </c>
      <c r="R784" s="19">
        <v>122.6</v>
      </c>
      <c r="S784" s="19">
        <v>-7</v>
      </c>
      <c r="T784" s="19">
        <f t="shared" si="243"/>
        <v>115.6</v>
      </c>
      <c r="U784" s="22" t="e">
        <f t="shared" si="244"/>
        <v>#VALUE!</v>
      </c>
      <c r="V784" s="22" t="str">
        <f t="shared" si="245"/>
        <v>NY</v>
      </c>
      <c r="W784" s="22" t="e">
        <f t="shared" si="246"/>
        <v>#VALUE!</v>
      </c>
      <c r="X784" s="19" t="str">
        <f t="shared" si="247"/>
        <v>CB115/16GS.8692</v>
      </c>
      <c r="Y784" s="19" t="str">
        <f t="shared" si="248"/>
        <v>GS.8692</v>
      </c>
      <c r="Z784" s="19" t="e">
        <v>#VALUE!</v>
      </c>
      <c r="AA784" s="19" t="e">
        <f t="shared" si="249"/>
        <v>#VALUE!</v>
      </c>
      <c r="AB784" s="22" t="e">
        <f t="shared" si="250"/>
        <v>#VALUE!</v>
      </c>
      <c r="AC784" s="23" t="e">
        <v>#VALUE!</v>
      </c>
      <c r="AD784" s="23" t="e">
        <f t="shared" si="251"/>
        <v>#VALUE!</v>
      </c>
      <c r="AE784" s="24" t="e">
        <f t="shared" si="252"/>
        <v>#VALUE!</v>
      </c>
      <c r="AF784" s="24">
        <v>117.35</v>
      </c>
      <c r="AG784" s="24" t="e">
        <f t="shared" si="253"/>
        <v>#VALUE!</v>
      </c>
      <c r="AH784" s="24" t="e">
        <f t="shared" si="254"/>
        <v>#VALUE!</v>
      </c>
      <c r="AI784" s="25" t="e">
        <f t="shared" si="255"/>
        <v>#VALUE!</v>
      </c>
      <c r="AJ784" s="25" t="e">
        <f t="shared" si="256"/>
        <v>#VALUE!</v>
      </c>
      <c r="AK784" s="25" t="e">
        <f t="shared" si="257"/>
        <v>#VALUE!</v>
      </c>
      <c r="AL784" s="12">
        <v>27.120688825084144</v>
      </c>
      <c r="AM784" s="12">
        <v>0</v>
      </c>
      <c r="AN784" s="26">
        <v>3.2766000000000002</v>
      </c>
      <c r="AO784" s="125">
        <f t="shared" si="258"/>
        <v>6.3340087798302983E-2</v>
      </c>
      <c r="AP784" s="126"/>
      <c r="AQ784" s="16">
        <v>0</v>
      </c>
      <c r="AT784" s="2">
        <v>0</v>
      </c>
      <c r="AU784" s="2">
        <v>0</v>
      </c>
      <c r="AW784" s="44" t="e">
        <f t="shared" si="259"/>
        <v>#VALUE!</v>
      </c>
    </row>
    <row r="785" spans="1:49" hidden="1" x14ac:dyDescent="0.2">
      <c r="A785" s="16">
        <f>ROW()</f>
        <v>785</v>
      </c>
      <c r="B785" s="16" t="s">
        <v>623</v>
      </c>
      <c r="C785" s="101">
        <v>227</v>
      </c>
      <c r="D785" s="17">
        <v>1.3048637888902956</v>
      </c>
      <c r="E785" s="123">
        <v>6.4246713965270569E-2</v>
      </c>
      <c r="F785" s="122">
        <f t="shared" si="240"/>
        <v>1.3691105028555661</v>
      </c>
      <c r="G785" s="122"/>
      <c r="H785" s="101" t="s">
        <v>4</v>
      </c>
      <c r="I785" s="101">
        <v>1</v>
      </c>
      <c r="J785" s="101" t="s">
        <v>60</v>
      </c>
      <c r="K785" s="18">
        <v>42950</v>
      </c>
      <c r="L785" s="101" t="s">
        <v>58</v>
      </c>
      <c r="M785" s="101" t="s">
        <v>171</v>
      </c>
      <c r="N785" s="101" t="s">
        <v>73</v>
      </c>
      <c r="O785" s="101" t="s">
        <v>65</v>
      </c>
      <c r="P785" s="19" t="str">
        <f t="shared" si="241"/>
        <v>CB1 13/14</v>
      </c>
      <c r="Q785" s="20">
        <f t="shared" si="242"/>
        <v>136.9110502855566</v>
      </c>
      <c r="R785" s="19">
        <v>122.6</v>
      </c>
      <c r="S785" s="19">
        <v>-7</v>
      </c>
      <c r="T785" s="19">
        <f t="shared" si="243"/>
        <v>115.6</v>
      </c>
      <c r="U785" s="22" t="e">
        <f t="shared" si="244"/>
        <v>#VALUE!</v>
      </c>
      <c r="V785" s="22" t="str">
        <f t="shared" si="245"/>
        <v>NY</v>
      </c>
      <c r="W785" s="22" t="e">
        <f t="shared" si="246"/>
        <v>#VALUE!</v>
      </c>
      <c r="X785" s="19" t="str">
        <f t="shared" si="247"/>
        <v>CB113/14GS.8692</v>
      </c>
      <c r="Y785" s="19" t="str">
        <f t="shared" si="248"/>
        <v>GS.8692</v>
      </c>
      <c r="Z785" s="19" t="e">
        <v>#VALUE!</v>
      </c>
      <c r="AA785" s="19" t="e">
        <f t="shared" si="249"/>
        <v>#VALUE!</v>
      </c>
      <c r="AB785" s="22" t="e">
        <f t="shared" si="250"/>
        <v>#VALUE!</v>
      </c>
      <c r="AC785" s="23" t="e">
        <v>#VALUE!</v>
      </c>
      <c r="AD785" s="23" t="e">
        <f t="shared" si="251"/>
        <v>#VALUE!</v>
      </c>
      <c r="AE785" s="24" t="e">
        <f t="shared" si="252"/>
        <v>#VALUE!</v>
      </c>
      <c r="AF785" s="24">
        <v>117.35</v>
      </c>
      <c r="AG785" s="24" t="e">
        <f t="shared" si="253"/>
        <v>#VALUE!</v>
      </c>
      <c r="AH785" s="24" t="e">
        <f t="shared" si="254"/>
        <v>#VALUE!</v>
      </c>
      <c r="AI785" s="25" t="e">
        <f t="shared" si="255"/>
        <v>#VALUE!</v>
      </c>
      <c r="AJ785" s="25" t="e">
        <f t="shared" si="256"/>
        <v>#VALUE!</v>
      </c>
      <c r="AK785" s="25" t="e">
        <f t="shared" si="257"/>
        <v>#VALUE!</v>
      </c>
      <c r="AL785" s="12">
        <v>27.120688825084144</v>
      </c>
      <c r="AM785" s="12">
        <v>0</v>
      </c>
      <c r="AN785" s="26">
        <v>3.2766000000000002</v>
      </c>
      <c r="AO785" s="125">
        <f t="shared" si="258"/>
        <v>6.3340087798302983E-2</v>
      </c>
      <c r="AP785" s="126"/>
      <c r="AQ785" s="16">
        <v>0</v>
      </c>
      <c r="AT785" s="2">
        <v>0</v>
      </c>
      <c r="AU785" s="2">
        <v>0</v>
      </c>
      <c r="AW785" s="44" t="e">
        <f t="shared" si="259"/>
        <v>#VALUE!</v>
      </c>
    </row>
    <row r="786" spans="1:49" hidden="1" x14ac:dyDescent="0.2">
      <c r="A786" s="16">
        <f>ROW()</f>
        <v>786</v>
      </c>
      <c r="B786" s="16" t="s">
        <v>623</v>
      </c>
      <c r="C786" s="101">
        <v>141</v>
      </c>
      <c r="D786" s="17">
        <v>1.3048637888902956</v>
      </c>
      <c r="E786" s="123">
        <v>6.4246713965270569E-2</v>
      </c>
      <c r="F786" s="122">
        <f t="shared" si="240"/>
        <v>1.3691105028555661</v>
      </c>
      <c r="G786" s="122"/>
      <c r="H786" s="101" t="s">
        <v>4</v>
      </c>
      <c r="I786" s="101">
        <v>1</v>
      </c>
      <c r="J786" s="101" t="s">
        <v>60</v>
      </c>
      <c r="K786" s="18">
        <v>42950</v>
      </c>
      <c r="L786" s="101" t="s">
        <v>58</v>
      </c>
      <c r="M786" s="101" t="s">
        <v>171</v>
      </c>
      <c r="N786" s="101" t="s">
        <v>73</v>
      </c>
      <c r="O786" s="101" t="s">
        <v>66</v>
      </c>
      <c r="P786" s="19" t="str">
        <f t="shared" si="241"/>
        <v>CB1 Moka</v>
      </c>
      <c r="Q786" s="20">
        <f t="shared" si="242"/>
        <v>136.9110502855566</v>
      </c>
      <c r="R786" s="19">
        <v>122.6</v>
      </c>
      <c r="S786" s="19">
        <v>-8</v>
      </c>
      <c r="T786" s="19">
        <f t="shared" si="243"/>
        <v>114.6</v>
      </c>
      <c r="U786" s="22" t="e">
        <f t="shared" si="244"/>
        <v>#VALUE!</v>
      </c>
      <c r="V786" s="22" t="str">
        <f t="shared" si="245"/>
        <v>NY</v>
      </c>
      <c r="W786" s="22" t="e">
        <f t="shared" si="246"/>
        <v>#VALUE!</v>
      </c>
      <c r="X786" s="19" t="str">
        <f t="shared" si="247"/>
        <v>CB1MokaGS.8692</v>
      </c>
      <c r="Y786" s="19" t="str">
        <f t="shared" si="248"/>
        <v>GS.8692</v>
      </c>
      <c r="Z786" s="19" t="e">
        <v>#VALUE!</v>
      </c>
      <c r="AA786" s="19" t="e">
        <f t="shared" si="249"/>
        <v>#VALUE!</v>
      </c>
      <c r="AB786" s="22" t="e">
        <f t="shared" si="250"/>
        <v>#VALUE!</v>
      </c>
      <c r="AC786" s="23" t="e">
        <v>#VALUE!</v>
      </c>
      <c r="AD786" s="23" t="e">
        <f t="shared" si="251"/>
        <v>#VALUE!</v>
      </c>
      <c r="AE786" s="24" t="e">
        <f t="shared" si="252"/>
        <v>#VALUE!</v>
      </c>
      <c r="AF786" s="24">
        <v>116.35</v>
      </c>
      <c r="AG786" s="24" t="e">
        <f t="shared" si="253"/>
        <v>#VALUE!</v>
      </c>
      <c r="AH786" s="24" t="e">
        <f t="shared" si="254"/>
        <v>#VALUE!</v>
      </c>
      <c r="AI786" s="25" t="e">
        <f t="shared" si="255"/>
        <v>#VALUE!</v>
      </c>
      <c r="AJ786" s="25" t="e">
        <f t="shared" si="256"/>
        <v>#VALUE!</v>
      </c>
      <c r="AK786" s="25" t="e">
        <f t="shared" si="257"/>
        <v>#VALUE!</v>
      </c>
      <c r="AL786" s="12">
        <v>27.120688825084144</v>
      </c>
      <c r="AM786" s="12">
        <v>0</v>
      </c>
      <c r="AN786" s="26">
        <v>3.2766000000000002</v>
      </c>
      <c r="AO786" s="125">
        <f t="shared" si="258"/>
        <v>6.3340087798302983E-2</v>
      </c>
      <c r="AP786" s="126"/>
      <c r="AQ786" s="16">
        <v>0</v>
      </c>
      <c r="AT786" s="2">
        <v>0</v>
      </c>
      <c r="AU786" s="2">
        <v>0</v>
      </c>
      <c r="AW786" s="44" t="e">
        <f t="shared" si="259"/>
        <v>#VALUE!</v>
      </c>
    </row>
    <row r="787" spans="1:49" hidden="1" x14ac:dyDescent="0.2">
      <c r="A787" s="16">
        <f>ROW()</f>
        <v>787</v>
      </c>
      <c r="B787" s="16" t="s">
        <v>623</v>
      </c>
      <c r="C787" s="101">
        <v>489</v>
      </c>
      <c r="D787" s="17">
        <v>1.3048637888902956</v>
      </c>
      <c r="E787" s="123">
        <v>6.4246713965270569E-2</v>
      </c>
      <c r="F787" s="122">
        <f t="shared" si="240"/>
        <v>1.3691105028555661</v>
      </c>
      <c r="G787" s="122"/>
      <c r="H787" s="101" t="s">
        <v>4</v>
      </c>
      <c r="I787" s="101">
        <v>1</v>
      </c>
      <c r="J787" s="101" t="s">
        <v>60</v>
      </c>
      <c r="K787" s="18">
        <v>42950</v>
      </c>
      <c r="L787" s="101" t="s">
        <v>58</v>
      </c>
      <c r="M787" s="101" t="s">
        <v>171</v>
      </c>
      <c r="N787" s="101" t="s">
        <v>62</v>
      </c>
      <c r="O787" s="101" t="s">
        <v>78</v>
      </c>
      <c r="P787" s="19" t="str">
        <f t="shared" si="241"/>
        <v>CB6 CONSUMO</v>
      </c>
      <c r="Q787" s="20">
        <f t="shared" si="242"/>
        <v>136.9110502855566</v>
      </c>
      <c r="R787" s="19">
        <v>122.6</v>
      </c>
      <c r="S787" s="19">
        <v>-31.95</v>
      </c>
      <c r="T787" s="19">
        <f t="shared" si="243"/>
        <v>90.649999999999991</v>
      </c>
      <c r="U787" s="22" t="e">
        <f t="shared" si="244"/>
        <v>#VALUE!</v>
      </c>
      <c r="V787" s="22" t="str">
        <f t="shared" si="245"/>
        <v>NY</v>
      </c>
      <c r="W787" s="22" t="e">
        <f t="shared" si="246"/>
        <v>#VALUE!</v>
      </c>
      <c r="X787" s="19" t="str">
        <f t="shared" si="247"/>
        <v>CB6CONSUMOGS.8692</v>
      </c>
      <c r="Y787" s="19" t="str">
        <f t="shared" si="248"/>
        <v>GS.8692</v>
      </c>
      <c r="Z787" s="19" t="e">
        <v>#VALUE!</v>
      </c>
      <c r="AA787" s="19" t="e">
        <f t="shared" si="249"/>
        <v>#VALUE!</v>
      </c>
      <c r="AB787" s="22" t="e">
        <f t="shared" si="250"/>
        <v>#VALUE!</v>
      </c>
      <c r="AC787" s="23" t="e">
        <v>#VALUE!</v>
      </c>
      <c r="AD787" s="23" t="e">
        <f t="shared" si="251"/>
        <v>#VALUE!</v>
      </c>
      <c r="AE787" s="24" t="e">
        <f t="shared" si="252"/>
        <v>#VALUE!</v>
      </c>
      <c r="AF787" s="24">
        <v>92.399999999999991</v>
      </c>
      <c r="AG787" s="24" t="e">
        <f t="shared" si="253"/>
        <v>#VALUE!</v>
      </c>
      <c r="AH787" s="24" t="e">
        <f t="shared" si="254"/>
        <v>#VALUE!</v>
      </c>
      <c r="AI787" s="25" t="e">
        <f t="shared" si="255"/>
        <v>#VALUE!</v>
      </c>
      <c r="AJ787" s="25" t="e">
        <f t="shared" si="256"/>
        <v>#VALUE!</v>
      </c>
      <c r="AK787" s="25" t="e">
        <f t="shared" si="257"/>
        <v>#VALUE!</v>
      </c>
      <c r="AL787" s="12">
        <v>0</v>
      </c>
      <c r="AM787" s="12">
        <v>27.120688825084144</v>
      </c>
      <c r="AN787" s="26">
        <v>3.2766000000000002</v>
      </c>
      <c r="AO787" s="125">
        <f t="shared" si="258"/>
        <v>6.3340087798302983E-2</v>
      </c>
      <c r="AP787" s="126"/>
      <c r="AQ787" s="16">
        <v>-249</v>
      </c>
      <c r="AT787" s="2">
        <v>0</v>
      </c>
      <c r="AU787" s="2">
        <v>0</v>
      </c>
      <c r="AW787" s="44" t="e">
        <f t="shared" si="259"/>
        <v>#VALUE!</v>
      </c>
    </row>
    <row r="788" spans="1:49" hidden="1" x14ac:dyDescent="0.2">
      <c r="A788" s="16">
        <f>ROW()</f>
        <v>788</v>
      </c>
      <c r="B788" s="16" t="s">
        <v>624</v>
      </c>
      <c r="C788" s="101">
        <v>3000</v>
      </c>
      <c r="D788" s="17">
        <v>1.0420953490889506</v>
      </c>
      <c r="E788" s="123">
        <v>5.8357255455405432E-2</v>
      </c>
      <c r="F788" s="122">
        <f t="shared" si="240"/>
        <v>1.1004526045443561</v>
      </c>
      <c r="G788" s="122"/>
      <c r="H788" s="101" t="s">
        <v>4</v>
      </c>
      <c r="I788" s="101">
        <v>1</v>
      </c>
      <c r="J788" s="101" t="s">
        <v>565</v>
      </c>
      <c r="K788" s="18">
        <v>42950</v>
      </c>
      <c r="L788" s="101" t="s">
        <v>56</v>
      </c>
      <c r="M788" s="101" t="s">
        <v>171</v>
      </c>
      <c r="N788" s="101" t="s">
        <v>73</v>
      </c>
      <c r="O788" s="101" t="s">
        <v>59</v>
      </c>
      <c r="P788" s="19" t="str">
        <f t="shared" si="241"/>
        <v>CB1 14/16</v>
      </c>
      <c r="Q788" s="20">
        <f t="shared" si="242"/>
        <v>110.04526045443561</v>
      </c>
      <c r="R788" s="19">
        <v>122.6</v>
      </c>
      <c r="S788" s="19" t="e">
        <v>#N/A</v>
      </c>
      <c r="T788" s="19" t="e">
        <f t="shared" si="243"/>
        <v>#N/A</v>
      </c>
      <c r="U788" s="22" t="e">
        <f t="shared" si="244"/>
        <v>#N/A</v>
      </c>
      <c r="V788" s="22" t="str">
        <f t="shared" si="245"/>
        <v>NY</v>
      </c>
      <c r="W788" s="22" t="e">
        <f t="shared" si="246"/>
        <v>#VALUE!</v>
      </c>
      <c r="X788" s="19" t="str">
        <f t="shared" si="247"/>
        <v>CB114/16GS.8636</v>
      </c>
      <c r="Y788" s="19" t="str">
        <f t="shared" si="248"/>
        <v>GS.8636</v>
      </c>
      <c r="Z788" s="19" t="e">
        <v>#VALUE!</v>
      </c>
      <c r="AA788" s="19" t="e">
        <f t="shared" si="249"/>
        <v>#VALUE!</v>
      </c>
      <c r="AB788" s="22" t="e">
        <f t="shared" si="250"/>
        <v>#N/A</v>
      </c>
      <c r="AC788" s="23" t="e">
        <v>#VALUE!</v>
      </c>
      <c r="AD788" s="23" t="e">
        <f t="shared" si="251"/>
        <v>#VALUE!</v>
      </c>
      <c r="AE788" s="24" t="e">
        <f t="shared" si="252"/>
        <v>#N/A</v>
      </c>
      <c r="AF788" s="24" t="e">
        <v>#N/A</v>
      </c>
      <c r="AG788" s="24" t="e">
        <f t="shared" si="253"/>
        <v>#N/A</v>
      </c>
      <c r="AH788" s="24" t="e">
        <f t="shared" si="254"/>
        <v>#N/A</v>
      </c>
      <c r="AI788" s="25" t="e">
        <f t="shared" si="255"/>
        <v>#VALUE!</v>
      </c>
      <c r="AJ788" s="25" t="e">
        <f t="shared" si="256"/>
        <v>#VALUE!</v>
      </c>
      <c r="AK788" s="25" t="e">
        <f t="shared" si="257"/>
        <v>#VALUE!</v>
      </c>
      <c r="AL788" s="12">
        <v>24.634551219966504</v>
      </c>
      <c r="AM788" s="12">
        <v>0</v>
      </c>
      <c r="AN788" s="26">
        <v>3.2766000000000002</v>
      </c>
      <c r="AO788" s="125">
        <f t="shared" si="258"/>
        <v>5.753373917631787E-2</v>
      </c>
      <c r="AP788" s="126"/>
      <c r="AQ788" s="16">
        <v>0</v>
      </c>
      <c r="AT788" s="2">
        <v>0</v>
      </c>
      <c r="AU788" s="2">
        <v>0</v>
      </c>
      <c r="AW788" s="44" t="e">
        <f t="shared" si="259"/>
        <v>#VALUE!</v>
      </c>
    </row>
    <row r="789" spans="1:49" hidden="1" x14ac:dyDescent="0.2">
      <c r="A789" s="16">
        <f>ROW()</f>
        <v>789</v>
      </c>
      <c r="B789" s="16" t="s">
        <v>625</v>
      </c>
      <c r="C789" s="101">
        <v>800</v>
      </c>
      <c r="D789" s="17">
        <v>0.95386041394355014</v>
      </c>
      <c r="E789" s="123">
        <v>5.017858120178291E-2</v>
      </c>
      <c r="F789" s="122">
        <f t="shared" si="240"/>
        <v>1.004038995145333</v>
      </c>
      <c r="G789" s="122"/>
      <c r="H789" s="101" t="s">
        <v>4</v>
      </c>
      <c r="I789" s="101">
        <v>1</v>
      </c>
      <c r="J789" s="101" t="s">
        <v>60</v>
      </c>
      <c r="K789" s="18">
        <v>42950</v>
      </c>
      <c r="L789" s="101" t="s">
        <v>56</v>
      </c>
      <c r="M789" s="101" t="s">
        <v>171</v>
      </c>
      <c r="N789" s="101" t="s">
        <v>73</v>
      </c>
      <c r="O789" s="101" t="s">
        <v>66</v>
      </c>
      <c r="P789" s="19" t="str">
        <f t="shared" si="241"/>
        <v>CB1 Moka</v>
      </c>
      <c r="Q789" s="20">
        <f t="shared" si="242"/>
        <v>100.40389951453331</v>
      </c>
      <c r="R789" s="19">
        <v>122.6</v>
      </c>
      <c r="S789" s="19" t="e">
        <v>#N/A</v>
      </c>
      <c r="T789" s="19" t="e">
        <f t="shared" si="243"/>
        <v>#N/A</v>
      </c>
      <c r="U789" s="22" t="e">
        <f t="shared" si="244"/>
        <v>#N/A</v>
      </c>
      <c r="V789" s="22" t="str">
        <f t="shared" si="245"/>
        <v>NY</v>
      </c>
      <c r="W789" s="22" t="e">
        <f t="shared" si="246"/>
        <v>#VALUE!</v>
      </c>
      <c r="X789" s="19" t="str">
        <f t="shared" si="247"/>
        <v>CB1MokaGS.8634</v>
      </c>
      <c r="Y789" s="19" t="str">
        <f t="shared" si="248"/>
        <v>GS.8634</v>
      </c>
      <c r="Z789" s="19" t="e">
        <v>#VALUE!</v>
      </c>
      <c r="AA789" s="19" t="e">
        <f t="shared" si="249"/>
        <v>#VALUE!</v>
      </c>
      <c r="AB789" s="22" t="e">
        <f t="shared" si="250"/>
        <v>#N/A</v>
      </c>
      <c r="AC789" s="23" t="e">
        <v>#VALUE!</v>
      </c>
      <c r="AD789" s="23" t="e">
        <f t="shared" si="251"/>
        <v>#VALUE!</v>
      </c>
      <c r="AE789" s="24" t="e">
        <f t="shared" si="252"/>
        <v>#N/A</v>
      </c>
      <c r="AF789" s="24" t="e">
        <v>#N/A</v>
      </c>
      <c r="AG789" s="24" t="e">
        <f t="shared" si="253"/>
        <v>#N/A</v>
      </c>
      <c r="AH789" s="24" t="e">
        <f t="shared" si="254"/>
        <v>#N/A</v>
      </c>
      <c r="AI789" s="25" t="e">
        <f t="shared" si="255"/>
        <v>#VALUE!</v>
      </c>
      <c r="AJ789" s="25" t="e">
        <f t="shared" si="256"/>
        <v>#VALUE!</v>
      </c>
      <c r="AK789" s="25" t="e">
        <f t="shared" si="257"/>
        <v>#VALUE!</v>
      </c>
      <c r="AL789" s="12">
        <v>21.182059010728739</v>
      </c>
      <c r="AM789" s="12">
        <v>0</v>
      </c>
      <c r="AN789" s="26">
        <v>3.2766000000000002</v>
      </c>
      <c r="AO789" s="125">
        <f t="shared" si="258"/>
        <v>4.9470479387214827E-2</v>
      </c>
      <c r="AP789" s="126"/>
      <c r="AQ789" s="16">
        <v>0</v>
      </c>
      <c r="AT789" s="2">
        <v>0</v>
      </c>
      <c r="AU789" s="2">
        <v>0</v>
      </c>
      <c r="AW789" s="44" t="e">
        <f t="shared" si="259"/>
        <v>#VALUE!</v>
      </c>
    </row>
    <row r="790" spans="1:49" hidden="1" x14ac:dyDescent="0.2">
      <c r="A790" s="16">
        <f>ROW()</f>
        <v>790</v>
      </c>
      <c r="B790" s="16" t="s">
        <v>626</v>
      </c>
      <c r="C790" s="101">
        <v>2730</v>
      </c>
      <c r="D790" s="17">
        <v>0.95004831319298277</v>
      </c>
      <c r="E790" s="123">
        <v>5.0606700360588952E-2</v>
      </c>
      <c r="F790" s="122">
        <f t="shared" si="240"/>
        <v>1.0006550135535717</v>
      </c>
      <c r="G790" s="122"/>
      <c r="H790" s="101" t="s">
        <v>4</v>
      </c>
      <c r="I790" s="101">
        <v>1</v>
      </c>
      <c r="J790" s="101" t="s">
        <v>60</v>
      </c>
      <c r="K790" s="18">
        <v>42950</v>
      </c>
      <c r="L790" s="101" t="s">
        <v>56</v>
      </c>
      <c r="M790" s="101" t="s">
        <v>171</v>
      </c>
      <c r="N790" s="101" t="s">
        <v>73</v>
      </c>
      <c r="O790" s="101" t="s">
        <v>66</v>
      </c>
      <c r="P790" s="19" t="str">
        <f t="shared" si="241"/>
        <v>CB1 Moka</v>
      </c>
      <c r="Q790" s="20">
        <f t="shared" si="242"/>
        <v>100.06550135535717</v>
      </c>
      <c r="R790" s="19">
        <v>122.6</v>
      </c>
      <c r="S790" s="19" t="e">
        <v>#N/A</v>
      </c>
      <c r="T790" s="19" t="e">
        <f t="shared" si="243"/>
        <v>#N/A</v>
      </c>
      <c r="U790" s="22" t="e">
        <f t="shared" si="244"/>
        <v>#N/A</v>
      </c>
      <c r="V790" s="22" t="str">
        <f t="shared" si="245"/>
        <v>NY</v>
      </c>
      <c r="W790" s="22" t="e">
        <f t="shared" si="246"/>
        <v>#VALUE!</v>
      </c>
      <c r="X790" s="19" t="str">
        <f t="shared" si="247"/>
        <v>CB1MokaGS.8657</v>
      </c>
      <c r="Y790" s="19" t="str">
        <f t="shared" si="248"/>
        <v>GS.8657</v>
      </c>
      <c r="Z790" s="19" t="e">
        <v>#VALUE!</v>
      </c>
      <c r="AA790" s="19" t="e">
        <f t="shared" si="249"/>
        <v>#VALUE!</v>
      </c>
      <c r="AB790" s="22" t="e">
        <f t="shared" si="250"/>
        <v>#N/A</v>
      </c>
      <c r="AC790" s="23" t="e">
        <v>#VALUE!</v>
      </c>
      <c r="AD790" s="23" t="e">
        <f t="shared" si="251"/>
        <v>#VALUE!</v>
      </c>
      <c r="AE790" s="24" t="e">
        <f t="shared" si="252"/>
        <v>#N/A</v>
      </c>
      <c r="AF790" s="24" t="e">
        <v>#N/A</v>
      </c>
      <c r="AG790" s="24" t="e">
        <f t="shared" si="253"/>
        <v>#N/A</v>
      </c>
      <c r="AH790" s="24" t="e">
        <f t="shared" si="254"/>
        <v>#N/A</v>
      </c>
      <c r="AI790" s="25" t="e">
        <f t="shared" si="255"/>
        <v>#VALUE!</v>
      </c>
      <c r="AJ790" s="25" t="e">
        <f t="shared" si="256"/>
        <v>#VALUE!</v>
      </c>
      <c r="AK790" s="25" t="e">
        <f t="shared" si="257"/>
        <v>#VALUE!</v>
      </c>
      <c r="AL790" s="12">
        <v>21.362782440292968</v>
      </c>
      <c r="AM790" s="12">
        <v>0</v>
      </c>
      <c r="AN790" s="26">
        <v>3.2766000000000002</v>
      </c>
      <c r="AO790" s="125">
        <f t="shared" si="258"/>
        <v>4.9892557084784996E-2</v>
      </c>
      <c r="AP790" s="126"/>
      <c r="AQ790" s="16">
        <v>0</v>
      </c>
      <c r="AT790" s="2">
        <v>0</v>
      </c>
      <c r="AU790" s="2">
        <v>0</v>
      </c>
      <c r="AW790" s="44" t="e">
        <f t="shared" si="259"/>
        <v>#VALUE!</v>
      </c>
    </row>
    <row r="791" spans="1:49" hidden="1" x14ac:dyDescent="0.2">
      <c r="A791" s="16">
        <f>ROW()</f>
        <v>791</v>
      </c>
      <c r="B791" s="16" t="s">
        <v>627</v>
      </c>
      <c r="C791" s="101">
        <v>2070</v>
      </c>
      <c r="D791" s="17">
        <v>1.5328220784636513</v>
      </c>
      <c r="E791" s="123">
        <v>4.4024647177830924E-2</v>
      </c>
      <c r="F791" s="122">
        <f t="shared" si="240"/>
        <v>1.5768467256414822</v>
      </c>
      <c r="G791" s="122"/>
      <c r="H791" s="101" t="s">
        <v>4</v>
      </c>
      <c r="I791" s="101">
        <v>1</v>
      </c>
      <c r="J791" s="101" t="s">
        <v>60</v>
      </c>
      <c r="K791" s="18">
        <v>42950</v>
      </c>
      <c r="L791" s="101" t="s">
        <v>56</v>
      </c>
      <c r="M791" s="101" t="s">
        <v>171</v>
      </c>
      <c r="N791" s="101" t="s">
        <v>75</v>
      </c>
      <c r="O791" s="101" t="s">
        <v>59</v>
      </c>
      <c r="P791" s="19" t="str">
        <f t="shared" si="241"/>
        <v>CB2 14/16</v>
      </c>
      <c r="Q791" s="20">
        <f t="shared" si="242"/>
        <v>157.68467256414823</v>
      </c>
      <c r="R791" s="19">
        <v>122.6</v>
      </c>
      <c r="S791" s="19" t="e">
        <v>#N/A</v>
      </c>
      <c r="T791" s="19" t="e">
        <f t="shared" si="243"/>
        <v>#N/A</v>
      </c>
      <c r="U791" s="22" t="e">
        <f t="shared" si="244"/>
        <v>#N/A</v>
      </c>
      <c r="V791" s="22" t="str">
        <f t="shared" si="245"/>
        <v>NY</v>
      </c>
      <c r="W791" s="22" t="e">
        <f t="shared" si="246"/>
        <v>#VALUE!</v>
      </c>
      <c r="X791" s="19" t="str">
        <f t="shared" si="247"/>
        <v>CB214/16GS.8658</v>
      </c>
      <c r="Y791" s="19" t="str">
        <f t="shared" si="248"/>
        <v>GS.8658</v>
      </c>
      <c r="Z791" s="19" t="e">
        <v>#VALUE!</v>
      </c>
      <c r="AA791" s="19" t="e">
        <f t="shared" si="249"/>
        <v>#VALUE!</v>
      </c>
      <c r="AB791" s="22" t="e">
        <f t="shared" si="250"/>
        <v>#N/A</v>
      </c>
      <c r="AC791" s="23" t="e">
        <v>#VALUE!</v>
      </c>
      <c r="AD791" s="23" t="e">
        <f t="shared" si="251"/>
        <v>#VALUE!</v>
      </c>
      <c r="AE791" s="24" t="e">
        <f t="shared" si="252"/>
        <v>#N/A</v>
      </c>
      <c r="AF791" s="24" t="e">
        <v>#N/A</v>
      </c>
      <c r="AG791" s="24" t="e">
        <f t="shared" si="253"/>
        <v>#N/A</v>
      </c>
      <c r="AH791" s="24" t="e">
        <f t="shared" si="254"/>
        <v>#N/A</v>
      </c>
      <c r="AI791" s="25" t="e">
        <f t="shared" si="255"/>
        <v>#VALUE!</v>
      </c>
      <c r="AJ791" s="25" t="e">
        <f t="shared" si="256"/>
        <v>#VALUE!</v>
      </c>
      <c r="AK791" s="25" t="e">
        <f t="shared" si="257"/>
        <v>#VALUE!</v>
      </c>
      <c r="AL791" s="12">
        <v>18.58427743696733</v>
      </c>
      <c r="AM791" s="12">
        <v>0</v>
      </c>
      <c r="AN791" s="26">
        <v>3.2766000000000002</v>
      </c>
      <c r="AO791" s="125">
        <f t="shared" si="258"/>
        <v>4.3403387433021044E-2</v>
      </c>
      <c r="AP791" s="126"/>
      <c r="AQ791" s="16">
        <v>0</v>
      </c>
      <c r="AT791" s="2">
        <v>0</v>
      </c>
      <c r="AU791" s="2">
        <v>0</v>
      </c>
      <c r="AW791" s="44" t="e">
        <f t="shared" si="259"/>
        <v>#VALUE!</v>
      </c>
    </row>
    <row r="792" spans="1:49" hidden="1" x14ac:dyDescent="0.2">
      <c r="A792" s="16">
        <f>ROW()</f>
        <v>792</v>
      </c>
      <c r="B792" s="16" t="s">
        <v>628</v>
      </c>
      <c r="C792" s="101">
        <v>320</v>
      </c>
      <c r="D792" s="17">
        <v>1.380936908986836</v>
      </c>
      <c r="E792" s="123">
        <v>4.5979402896479463E-2</v>
      </c>
      <c r="F792" s="122">
        <f t="shared" si="240"/>
        <v>1.4269163118833155</v>
      </c>
      <c r="G792" s="122"/>
      <c r="H792" s="101" t="s">
        <v>4</v>
      </c>
      <c r="I792" s="101">
        <v>1</v>
      </c>
      <c r="J792" s="101" t="s">
        <v>629</v>
      </c>
      <c r="K792" s="18">
        <v>42950</v>
      </c>
      <c r="L792" s="101" t="s">
        <v>58</v>
      </c>
      <c r="M792" s="101" t="s">
        <v>171</v>
      </c>
      <c r="N792" s="101" t="s">
        <v>630</v>
      </c>
      <c r="O792" s="101" t="s">
        <v>80</v>
      </c>
      <c r="P792" s="19" t="str">
        <f t="shared" si="241"/>
        <v>CB7SW POL 14 UP</v>
      </c>
      <c r="Q792" s="20">
        <f t="shared" si="242"/>
        <v>142.69163118833154</v>
      </c>
      <c r="R792" s="20">
        <v>82.236394480681483</v>
      </c>
      <c r="S792" s="19">
        <v>60</v>
      </c>
      <c r="T792" s="19">
        <f t="shared" si="243"/>
        <v>142.2363944806815</v>
      </c>
      <c r="U792" s="22" t="e">
        <f t="shared" si="244"/>
        <v>#VALUE!</v>
      </c>
      <c r="V792" s="22" t="str">
        <f t="shared" si="245"/>
        <v>LDN</v>
      </c>
      <c r="W792" s="22" t="e">
        <f t="shared" si="246"/>
        <v>#VALUE!</v>
      </c>
      <c r="X792" s="19" t="str">
        <f t="shared" si="247"/>
        <v>CB7SW POL14 UPGS.8670</v>
      </c>
      <c r="Y792" s="19" t="str">
        <f t="shared" si="248"/>
        <v>GS.8670</v>
      </c>
      <c r="Z792" s="19" t="e">
        <v>#VALUE!</v>
      </c>
      <c r="AA792" s="19" t="e">
        <f t="shared" si="249"/>
        <v>#VALUE!</v>
      </c>
      <c r="AB792" s="22" t="e">
        <f t="shared" si="250"/>
        <v>#VALUE!</v>
      </c>
      <c r="AC792" s="23" t="e">
        <v>#VALUE!</v>
      </c>
      <c r="AD792" s="23" t="e">
        <f t="shared" si="251"/>
        <v>#VALUE!</v>
      </c>
      <c r="AE792" s="24" t="e">
        <f t="shared" si="252"/>
        <v>#VALUE!</v>
      </c>
      <c r="AF792" s="24">
        <v>143.05286171766562</v>
      </c>
      <c r="AG792" s="24" t="e">
        <f t="shared" si="253"/>
        <v>#VALUE!</v>
      </c>
      <c r="AH792" s="24" t="e">
        <f t="shared" si="254"/>
        <v>#VALUE!</v>
      </c>
      <c r="AI792" s="25" t="e">
        <f t="shared" si="255"/>
        <v>#VALUE!</v>
      </c>
      <c r="AJ792" s="25" t="e">
        <f t="shared" si="256"/>
        <v>#VALUE!</v>
      </c>
      <c r="AK792" s="25" t="e">
        <f t="shared" si="257"/>
        <v>#VALUE!</v>
      </c>
      <c r="AL792" s="12">
        <v>19.40944526739019</v>
      </c>
      <c r="AM792" s="12">
        <v>0</v>
      </c>
      <c r="AN792" s="26">
        <v>3.2766000000000002</v>
      </c>
      <c r="AO792" s="125">
        <f t="shared" si="258"/>
        <v>4.5330558352772096E-2</v>
      </c>
      <c r="AP792" s="126"/>
      <c r="AQ792" s="16">
        <v>0</v>
      </c>
      <c r="AT792" s="2">
        <v>0</v>
      </c>
      <c r="AU792" s="2">
        <v>0</v>
      </c>
      <c r="AW792" s="44" t="e">
        <f t="shared" si="259"/>
        <v>#VALUE!</v>
      </c>
    </row>
    <row r="793" spans="1:49" hidden="1" x14ac:dyDescent="0.2">
      <c r="A793" s="16">
        <f>ROW()</f>
        <v>793</v>
      </c>
      <c r="B793" s="16" t="s">
        <v>631</v>
      </c>
      <c r="C793" s="101">
        <v>2000</v>
      </c>
      <c r="D793" s="17">
        <v>0.91989086621936356</v>
      </c>
      <c r="E793" s="123">
        <v>2.7474261667875553E-2</v>
      </c>
      <c r="F793" s="122">
        <f t="shared" si="240"/>
        <v>0.94736512788723914</v>
      </c>
      <c r="G793" s="122"/>
      <c r="H793" s="101" t="s">
        <v>4</v>
      </c>
      <c r="I793" s="101">
        <v>1</v>
      </c>
      <c r="J793" s="101" t="s">
        <v>60</v>
      </c>
      <c r="K793" s="18">
        <v>42950</v>
      </c>
      <c r="L793" s="101" t="s">
        <v>56</v>
      </c>
      <c r="M793" s="101" t="s">
        <v>171</v>
      </c>
      <c r="N793" s="101" t="s">
        <v>62</v>
      </c>
      <c r="O793" s="101" t="s">
        <v>78</v>
      </c>
      <c r="P793" s="19" t="str">
        <f t="shared" si="241"/>
        <v>CB6 CONSUMO</v>
      </c>
      <c r="Q793" s="20">
        <f t="shared" si="242"/>
        <v>94.736512788723914</v>
      </c>
      <c r="R793" s="19">
        <v>122.6</v>
      </c>
      <c r="S793" s="19" t="e">
        <v>#N/A</v>
      </c>
      <c r="T793" s="19" t="e">
        <f t="shared" si="243"/>
        <v>#N/A</v>
      </c>
      <c r="U793" s="22" t="e">
        <f t="shared" si="244"/>
        <v>#N/A</v>
      </c>
      <c r="V793" s="22" t="str">
        <f t="shared" si="245"/>
        <v>NY</v>
      </c>
      <c r="W793" s="22" t="e">
        <f t="shared" si="246"/>
        <v>#VALUE!</v>
      </c>
      <c r="X793" s="19" t="str">
        <f t="shared" si="247"/>
        <v>CB6CONSUMOGS.8682</v>
      </c>
      <c r="Y793" s="19" t="str">
        <f t="shared" si="248"/>
        <v>GS.8682</v>
      </c>
      <c r="Z793" s="19" t="e">
        <v>#VALUE!</v>
      </c>
      <c r="AA793" s="19" t="e">
        <f t="shared" si="249"/>
        <v>#VALUE!</v>
      </c>
      <c r="AB793" s="22" t="e">
        <f t="shared" si="250"/>
        <v>#N/A</v>
      </c>
      <c r="AC793" s="23" t="e">
        <v>#VALUE!</v>
      </c>
      <c r="AD793" s="23" t="e">
        <f t="shared" si="251"/>
        <v>#VALUE!</v>
      </c>
      <c r="AE793" s="24" t="e">
        <f t="shared" si="252"/>
        <v>#N/A</v>
      </c>
      <c r="AF793" s="24" t="e">
        <v>#N/A</v>
      </c>
      <c r="AG793" s="24" t="e">
        <f t="shared" si="253"/>
        <v>#N/A</v>
      </c>
      <c r="AH793" s="24" t="e">
        <f t="shared" si="254"/>
        <v>#N/A</v>
      </c>
      <c r="AI793" s="25" t="e">
        <f t="shared" si="255"/>
        <v>#VALUE!</v>
      </c>
      <c r="AJ793" s="25" t="e">
        <f t="shared" si="256"/>
        <v>#VALUE!</v>
      </c>
      <c r="AK793" s="25" t="e">
        <f t="shared" si="257"/>
        <v>#VALUE!</v>
      </c>
      <c r="AL793" s="12">
        <v>0</v>
      </c>
      <c r="AM793" s="12">
        <v>11.597805637128388</v>
      </c>
      <c r="AN793" s="26">
        <v>3.2766000000000002</v>
      </c>
      <c r="AO793" s="125">
        <f t="shared" si="258"/>
        <v>2.708655491979696E-2</v>
      </c>
      <c r="AP793" s="126"/>
      <c r="AQ793" s="16">
        <v>0</v>
      </c>
      <c r="AT793" s="2">
        <v>0</v>
      </c>
      <c r="AU793" s="2">
        <v>0</v>
      </c>
      <c r="AW793" s="44" t="e">
        <f t="shared" si="259"/>
        <v>#VALUE!</v>
      </c>
    </row>
    <row r="794" spans="1:49" hidden="1" x14ac:dyDescent="0.2">
      <c r="A794" s="16">
        <f>ROW()</f>
        <v>794</v>
      </c>
      <c r="B794" s="16" t="s">
        <v>632</v>
      </c>
      <c r="C794" s="101">
        <v>1732</v>
      </c>
      <c r="D794" s="17">
        <v>1.0417842072775469</v>
      </c>
      <c r="E794" s="123">
        <v>5.8356361093377586E-2</v>
      </c>
      <c r="F794" s="122">
        <f t="shared" si="240"/>
        <v>1.1001405683709244</v>
      </c>
      <c r="G794" s="122"/>
      <c r="H794" s="101" t="s">
        <v>4</v>
      </c>
      <c r="I794" s="101">
        <v>1</v>
      </c>
      <c r="J794" s="101" t="s">
        <v>565</v>
      </c>
      <c r="K794" s="18">
        <v>42950</v>
      </c>
      <c r="L794" s="101" t="s">
        <v>56</v>
      </c>
      <c r="M794" s="101" t="s">
        <v>171</v>
      </c>
      <c r="N794" s="101" t="s">
        <v>73</v>
      </c>
      <c r="O794" s="101" t="s">
        <v>59</v>
      </c>
      <c r="P794" s="19" t="str">
        <f t="shared" si="241"/>
        <v>CB1 14/16</v>
      </c>
      <c r="Q794" s="20">
        <f t="shared" si="242"/>
        <v>110.01405683709244</v>
      </c>
      <c r="R794" s="19">
        <v>122.6</v>
      </c>
      <c r="S794" s="19" t="e">
        <v>#N/A</v>
      </c>
      <c r="T794" s="19" t="e">
        <f t="shared" si="243"/>
        <v>#N/A</v>
      </c>
      <c r="U794" s="22" t="e">
        <f t="shared" si="244"/>
        <v>#N/A</v>
      </c>
      <c r="V794" s="22" t="str">
        <f t="shared" si="245"/>
        <v>NY</v>
      </c>
      <c r="W794" s="22" t="e">
        <f t="shared" si="246"/>
        <v>#VALUE!</v>
      </c>
      <c r="X794" s="19" t="str">
        <f t="shared" si="247"/>
        <v>CB114/16GS.8637</v>
      </c>
      <c r="Y794" s="19" t="str">
        <f t="shared" si="248"/>
        <v>GS.8637</v>
      </c>
      <c r="Z794" s="19" t="e">
        <v>#VALUE!</v>
      </c>
      <c r="AA794" s="19" t="e">
        <f t="shared" si="249"/>
        <v>#VALUE!</v>
      </c>
      <c r="AB794" s="22" t="e">
        <f t="shared" si="250"/>
        <v>#N/A</v>
      </c>
      <c r="AC794" s="23" t="e">
        <v>#VALUE!</v>
      </c>
      <c r="AD794" s="23" t="e">
        <f t="shared" si="251"/>
        <v>#VALUE!</v>
      </c>
      <c r="AE794" s="24" t="e">
        <f t="shared" si="252"/>
        <v>#N/A</v>
      </c>
      <c r="AF794" s="24" t="e">
        <v>#N/A</v>
      </c>
      <c r="AG794" s="24" t="e">
        <f t="shared" si="253"/>
        <v>#N/A</v>
      </c>
      <c r="AH794" s="24" t="e">
        <f t="shared" si="254"/>
        <v>#N/A</v>
      </c>
      <c r="AI794" s="25" t="e">
        <f t="shared" si="255"/>
        <v>#VALUE!</v>
      </c>
      <c r="AJ794" s="25" t="e">
        <f t="shared" si="256"/>
        <v>#VALUE!</v>
      </c>
      <c r="AK794" s="25" t="e">
        <f t="shared" si="257"/>
        <v>#VALUE!</v>
      </c>
      <c r="AL794" s="12">
        <v>24.634173679812967</v>
      </c>
      <c r="AM794" s="12">
        <v>0</v>
      </c>
      <c r="AN794" s="26">
        <v>3.2766000000000002</v>
      </c>
      <c r="AO794" s="125">
        <f t="shared" si="258"/>
        <v>5.7532857435200369E-2</v>
      </c>
      <c r="AP794" s="126"/>
      <c r="AQ794" s="16">
        <v>0</v>
      </c>
      <c r="AT794" s="2">
        <v>0</v>
      </c>
      <c r="AU794" s="2">
        <v>0</v>
      </c>
      <c r="AW794" s="44" t="e">
        <f t="shared" si="259"/>
        <v>#VALUE!</v>
      </c>
    </row>
    <row r="795" spans="1:49" hidden="1" x14ac:dyDescent="0.2">
      <c r="A795" s="16">
        <f>ROW()</f>
        <v>795</v>
      </c>
      <c r="B795" s="16" t="s">
        <v>633</v>
      </c>
      <c r="C795" s="101">
        <v>3000</v>
      </c>
      <c r="D795" s="17">
        <v>0.96279610636801383</v>
      </c>
      <c r="E795" s="123">
        <v>1.0226762486368411E-2</v>
      </c>
      <c r="F795" s="122">
        <f t="shared" si="240"/>
        <v>0.97302286885438227</v>
      </c>
      <c r="G795" s="122"/>
      <c r="H795" s="101" t="s">
        <v>4</v>
      </c>
      <c r="I795" s="101">
        <v>1</v>
      </c>
      <c r="J795" s="101" t="s">
        <v>60</v>
      </c>
      <c r="K795" s="18">
        <v>42950</v>
      </c>
      <c r="L795" s="101" t="s">
        <v>56</v>
      </c>
      <c r="M795" s="101" t="s">
        <v>171</v>
      </c>
      <c r="N795" s="101" t="s">
        <v>62</v>
      </c>
      <c r="O795" s="101" t="s">
        <v>78</v>
      </c>
      <c r="P795" s="19" t="str">
        <f t="shared" si="241"/>
        <v>CB6 CONSUMO</v>
      </c>
      <c r="Q795" s="20">
        <f t="shared" si="242"/>
        <v>97.302286885438221</v>
      </c>
      <c r="R795" s="19">
        <v>122.6</v>
      </c>
      <c r="S795" s="19" t="e">
        <v>#N/A</v>
      </c>
      <c r="T795" s="19" t="e">
        <f t="shared" si="243"/>
        <v>#N/A</v>
      </c>
      <c r="U795" s="22" t="e">
        <f t="shared" si="244"/>
        <v>#N/A</v>
      </c>
      <c r="V795" s="22" t="str">
        <f t="shared" si="245"/>
        <v>NY</v>
      </c>
      <c r="W795" s="22" t="e">
        <f t="shared" si="246"/>
        <v>#VALUE!</v>
      </c>
      <c r="X795" s="19" t="str">
        <f t="shared" si="247"/>
        <v>CB6CONSUMOGS.8688</v>
      </c>
      <c r="Y795" s="19" t="str">
        <f t="shared" si="248"/>
        <v>GS.8688</v>
      </c>
      <c r="Z795" s="19" t="e">
        <v>#VALUE!</v>
      </c>
      <c r="AA795" s="19" t="e">
        <f t="shared" si="249"/>
        <v>#VALUE!</v>
      </c>
      <c r="AB795" s="22" t="e">
        <f t="shared" si="250"/>
        <v>#N/A</v>
      </c>
      <c r="AC795" s="23" t="e">
        <v>#VALUE!</v>
      </c>
      <c r="AD795" s="23" t="e">
        <f t="shared" si="251"/>
        <v>#VALUE!</v>
      </c>
      <c r="AE795" s="24" t="e">
        <f t="shared" si="252"/>
        <v>#N/A</v>
      </c>
      <c r="AF795" s="24" t="e">
        <v>#N/A</v>
      </c>
      <c r="AG795" s="24" t="e">
        <f t="shared" si="253"/>
        <v>#N/A</v>
      </c>
      <c r="AH795" s="24" t="e">
        <f t="shared" si="254"/>
        <v>#N/A</v>
      </c>
      <c r="AI795" s="25" t="e">
        <f t="shared" si="255"/>
        <v>#VALUE!</v>
      </c>
      <c r="AJ795" s="25" t="e">
        <f t="shared" si="256"/>
        <v>#VALUE!</v>
      </c>
      <c r="AK795" s="25" t="e">
        <f t="shared" si="257"/>
        <v>#VALUE!</v>
      </c>
      <c r="AL795" s="12">
        <v>0</v>
      </c>
      <c r="AM795" s="12">
        <v>4.3170588184598904</v>
      </c>
      <c r="AN795" s="26">
        <v>3.2766000000000002</v>
      </c>
      <c r="AO795" s="125">
        <f t="shared" si="258"/>
        <v>1.0082446148594061E-2</v>
      </c>
      <c r="AP795" s="126"/>
      <c r="AQ795" s="16">
        <v>0</v>
      </c>
      <c r="AT795" s="2">
        <v>0</v>
      </c>
      <c r="AU795" s="2">
        <v>0</v>
      </c>
      <c r="AW795" s="44" t="e">
        <f t="shared" si="259"/>
        <v>#VALUE!</v>
      </c>
    </row>
    <row r="796" spans="1:49" hidden="1" x14ac:dyDescent="0.2">
      <c r="A796" s="16">
        <f>ROW()</f>
        <v>796</v>
      </c>
      <c r="B796" s="16" t="s">
        <v>634</v>
      </c>
      <c r="C796" s="101">
        <v>7380</v>
      </c>
      <c r="D796" s="17">
        <v>0.96708432214305329</v>
      </c>
      <c r="E796" s="123">
        <v>1.173766373896996E-2</v>
      </c>
      <c r="F796" s="122">
        <f t="shared" si="240"/>
        <v>0.97882198588202329</v>
      </c>
      <c r="G796" s="122"/>
      <c r="H796" s="101" t="s">
        <v>4</v>
      </c>
      <c r="I796" s="101">
        <v>1</v>
      </c>
      <c r="J796" s="101" t="s">
        <v>565</v>
      </c>
      <c r="K796" s="18">
        <v>42950</v>
      </c>
      <c r="L796" s="101" t="s">
        <v>56</v>
      </c>
      <c r="M796" s="101" t="s">
        <v>171</v>
      </c>
      <c r="N796" s="101" t="s">
        <v>62</v>
      </c>
      <c r="O796" s="101" t="s">
        <v>78</v>
      </c>
      <c r="P796" s="19" t="str">
        <f t="shared" si="241"/>
        <v>CB6 CONSUMO</v>
      </c>
      <c r="Q796" s="20">
        <f t="shared" si="242"/>
        <v>97.882198588202328</v>
      </c>
      <c r="R796" s="19">
        <v>122.6</v>
      </c>
      <c r="S796" s="19" t="e">
        <v>#N/A</v>
      </c>
      <c r="T796" s="19" t="e">
        <f t="shared" si="243"/>
        <v>#N/A</v>
      </c>
      <c r="U796" s="22" t="e">
        <f t="shared" si="244"/>
        <v>#N/A</v>
      </c>
      <c r="V796" s="22" t="str">
        <f t="shared" si="245"/>
        <v>NY</v>
      </c>
      <c r="W796" s="22" t="e">
        <f t="shared" si="246"/>
        <v>#VALUE!</v>
      </c>
      <c r="X796" s="19" t="str">
        <f t="shared" si="247"/>
        <v>CB6CONSUMOGS.8656</v>
      </c>
      <c r="Y796" s="19" t="str">
        <f t="shared" si="248"/>
        <v>GS.8656</v>
      </c>
      <c r="Z796" s="19" t="e">
        <v>#VALUE!</v>
      </c>
      <c r="AA796" s="19" t="e">
        <f t="shared" si="249"/>
        <v>#VALUE!</v>
      </c>
      <c r="AB796" s="22" t="e">
        <f t="shared" si="250"/>
        <v>#N/A</v>
      </c>
      <c r="AC796" s="23" t="e">
        <v>#VALUE!</v>
      </c>
      <c r="AD796" s="23" t="e">
        <f t="shared" si="251"/>
        <v>#VALUE!</v>
      </c>
      <c r="AE796" s="24" t="e">
        <f t="shared" si="252"/>
        <v>#N/A</v>
      </c>
      <c r="AF796" s="24" t="e">
        <v>#N/A</v>
      </c>
      <c r="AG796" s="24" t="e">
        <f t="shared" si="253"/>
        <v>#N/A</v>
      </c>
      <c r="AH796" s="24" t="e">
        <f t="shared" si="254"/>
        <v>#N/A</v>
      </c>
      <c r="AI796" s="25" t="e">
        <f t="shared" si="255"/>
        <v>#VALUE!</v>
      </c>
      <c r="AJ796" s="25" t="e">
        <f t="shared" si="256"/>
        <v>#VALUE!</v>
      </c>
      <c r="AK796" s="25" t="e">
        <f t="shared" si="257"/>
        <v>#VALUE!</v>
      </c>
      <c r="AL796" s="12">
        <v>0</v>
      </c>
      <c r="AM796" s="12">
        <v>4.9548608193433443</v>
      </c>
      <c r="AN796" s="26">
        <v>3.2766000000000002</v>
      </c>
      <c r="AO796" s="125">
        <f t="shared" si="258"/>
        <v>1.1572026114443837E-2</v>
      </c>
      <c r="AP796" s="126"/>
      <c r="AQ796" s="16">
        <v>0</v>
      </c>
      <c r="AT796" s="2">
        <v>0</v>
      </c>
      <c r="AU796" s="2">
        <v>0</v>
      </c>
      <c r="AW796" s="44" t="e">
        <f t="shared" si="259"/>
        <v>#VALUE!</v>
      </c>
    </row>
    <row r="797" spans="1:49" hidden="1" x14ac:dyDescent="0.2">
      <c r="A797" s="16">
        <f>ROW()</f>
        <v>797</v>
      </c>
      <c r="B797" s="16" t="s">
        <v>635</v>
      </c>
      <c r="C797" s="101">
        <v>1800</v>
      </c>
      <c r="D797" s="17">
        <v>1.1061303387225638</v>
      </c>
      <c r="E797" s="123">
        <v>4.926333495502546E-2</v>
      </c>
      <c r="F797" s="122">
        <f t="shared" si="240"/>
        <v>1.1553936736775894</v>
      </c>
      <c r="G797" s="122"/>
      <c r="H797" s="101" t="s">
        <v>4</v>
      </c>
      <c r="I797" s="101">
        <v>1</v>
      </c>
      <c r="J797" s="101" t="s">
        <v>573</v>
      </c>
      <c r="K797" s="18">
        <v>42951</v>
      </c>
      <c r="L797" s="101" t="s">
        <v>56</v>
      </c>
      <c r="M797" s="101" t="s">
        <v>171</v>
      </c>
      <c r="N797" s="101" t="s">
        <v>73</v>
      </c>
      <c r="O797" s="101" t="s">
        <v>64</v>
      </c>
      <c r="P797" s="19" t="str">
        <f t="shared" si="241"/>
        <v>CB1 15/16</v>
      </c>
      <c r="Q797" s="20">
        <f t="shared" si="242"/>
        <v>115.53936736775894</v>
      </c>
      <c r="R797" s="19">
        <v>122.6</v>
      </c>
      <c r="S797" s="19" t="e">
        <v>#N/A</v>
      </c>
      <c r="T797" s="19" t="e">
        <f t="shared" si="243"/>
        <v>#N/A</v>
      </c>
      <c r="U797" s="22" t="e">
        <f t="shared" si="244"/>
        <v>#N/A</v>
      </c>
      <c r="V797" s="22" t="str">
        <f t="shared" si="245"/>
        <v>NY</v>
      </c>
      <c r="W797" s="22" t="e">
        <f t="shared" si="246"/>
        <v>#VALUE!</v>
      </c>
      <c r="X797" s="19" t="str">
        <f t="shared" si="247"/>
        <v>CB115/16GS.8614</v>
      </c>
      <c r="Y797" s="19" t="str">
        <f t="shared" si="248"/>
        <v>GS.8614</v>
      </c>
      <c r="Z797" s="19" t="e">
        <v>#VALUE!</v>
      </c>
      <c r="AA797" s="19" t="e">
        <f t="shared" si="249"/>
        <v>#VALUE!</v>
      </c>
      <c r="AB797" s="22" t="e">
        <f t="shared" si="250"/>
        <v>#N/A</v>
      </c>
      <c r="AC797" s="23" t="e">
        <v>#VALUE!</v>
      </c>
      <c r="AD797" s="23" t="e">
        <f t="shared" si="251"/>
        <v>#VALUE!</v>
      </c>
      <c r="AE797" s="24" t="e">
        <f t="shared" si="252"/>
        <v>#N/A</v>
      </c>
      <c r="AF797" s="24" t="e">
        <v>#N/A</v>
      </c>
      <c r="AG797" s="24" t="e">
        <f t="shared" si="253"/>
        <v>#N/A</v>
      </c>
      <c r="AH797" s="24" t="e">
        <f t="shared" si="254"/>
        <v>#N/A</v>
      </c>
      <c r="AI797" s="25" t="e">
        <f t="shared" si="255"/>
        <v>#VALUE!</v>
      </c>
      <c r="AJ797" s="25" t="e">
        <f t="shared" si="256"/>
        <v>#VALUE!</v>
      </c>
      <c r="AK797" s="25" t="e">
        <f t="shared" si="257"/>
        <v>#VALUE!</v>
      </c>
      <c r="AL797" s="12">
        <v>20.795702929232444</v>
      </c>
      <c r="AM797" s="12">
        <v>0</v>
      </c>
      <c r="AN797" s="26">
        <v>3.2766000000000002</v>
      </c>
      <c r="AO797" s="125">
        <f t="shared" si="258"/>
        <v>4.8568148761277734E-2</v>
      </c>
      <c r="AP797" s="126"/>
      <c r="AQ797" s="16">
        <v>0</v>
      </c>
      <c r="AT797" s="2">
        <v>0</v>
      </c>
      <c r="AU797" s="2">
        <v>0</v>
      </c>
      <c r="AW797" s="44" t="e">
        <f t="shared" si="259"/>
        <v>#VALUE!</v>
      </c>
    </row>
    <row r="798" spans="1:49" hidden="1" x14ac:dyDescent="0.2">
      <c r="A798" s="16">
        <f>ROW()</f>
        <v>798</v>
      </c>
      <c r="B798" s="16" t="s">
        <v>636</v>
      </c>
      <c r="C798" s="101">
        <v>10000</v>
      </c>
      <c r="D798" s="17">
        <v>1.2959310704631819</v>
      </c>
      <c r="E798" s="123">
        <v>5.74832146665867E-2</v>
      </c>
      <c r="F798" s="122">
        <f t="shared" si="240"/>
        <v>1.3534142851297686</v>
      </c>
      <c r="G798" s="122"/>
      <c r="H798" s="101" t="s">
        <v>4</v>
      </c>
      <c r="I798" s="101">
        <v>1</v>
      </c>
      <c r="J798" s="101" t="s">
        <v>555</v>
      </c>
      <c r="K798" s="18">
        <v>42951</v>
      </c>
      <c r="L798" s="101" t="s">
        <v>56</v>
      </c>
      <c r="M798" s="101" t="s">
        <v>171</v>
      </c>
      <c r="N798" s="101" t="s">
        <v>73</v>
      </c>
      <c r="O798" s="101" t="s">
        <v>59</v>
      </c>
      <c r="P798" s="19" t="str">
        <f t="shared" si="241"/>
        <v>CB1 14/16</v>
      </c>
      <c r="Q798" s="20">
        <f t="shared" si="242"/>
        <v>135.34142851297685</v>
      </c>
      <c r="R798" s="19">
        <v>122.6</v>
      </c>
      <c r="S798" s="19" t="e">
        <v>#N/A</v>
      </c>
      <c r="T798" s="19" t="e">
        <f t="shared" si="243"/>
        <v>#N/A</v>
      </c>
      <c r="U798" s="22" t="e">
        <f t="shared" si="244"/>
        <v>#N/A</v>
      </c>
      <c r="V798" s="22" t="str">
        <f t="shared" si="245"/>
        <v>NY</v>
      </c>
      <c r="W798" s="22" t="e">
        <f t="shared" si="246"/>
        <v>#VALUE!</v>
      </c>
      <c r="X798" s="19" t="str">
        <f t="shared" si="247"/>
        <v>CB114/16GS.8652</v>
      </c>
      <c r="Y798" s="19" t="str">
        <f t="shared" si="248"/>
        <v>GS.8652</v>
      </c>
      <c r="Z798" s="19" t="e">
        <v>#VALUE!</v>
      </c>
      <c r="AA798" s="19" t="e">
        <f t="shared" si="249"/>
        <v>#VALUE!</v>
      </c>
      <c r="AB798" s="22" t="e">
        <f t="shared" si="250"/>
        <v>#N/A</v>
      </c>
      <c r="AC798" s="23" t="e">
        <v>#VALUE!</v>
      </c>
      <c r="AD798" s="23" t="e">
        <f t="shared" si="251"/>
        <v>#VALUE!</v>
      </c>
      <c r="AE798" s="24" t="e">
        <f t="shared" si="252"/>
        <v>#N/A</v>
      </c>
      <c r="AF798" s="24" t="e">
        <v>#N/A</v>
      </c>
      <c r="AG798" s="24" t="e">
        <f t="shared" si="253"/>
        <v>#N/A</v>
      </c>
      <c r="AH798" s="24" t="e">
        <f t="shared" si="254"/>
        <v>#N/A</v>
      </c>
      <c r="AI798" s="25" t="e">
        <f t="shared" si="255"/>
        <v>#VALUE!</v>
      </c>
      <c r="AJ798" s="25" t="e">
        <f t="shared" si="256"/>
        <v>#VALUE!</v>
      </c>
      <c r="AK798" s="25" t="e">
        <f t="shared" si="257"/>
        <v>#VALUE!</v>
      </c>
      <c r="AL798" s="12">
        <v>24.265589341748139</v>
      </c>
      <c r="AM798" s="12">
        <v>0</v>
      </c>
      <c r="AN798" s="26">
        <v>3.2766000000000002</v>
      </c>
      <c r="AO798" s="125">
        <f t="shared" si="258"/>
        <v>5.6672032531943764E-2</v>
      </c>
      <c r="AP798" s="126"/>
      <c r="AQ798" s="16">
        <v>0</v>
      </c>
      <c r="AT798" s="2">
        <v>0</v>
      </c>
      <c r="AU798" s="2">
        <v>0</v>
      </c>
      <c r="AW798" s="44" t="e">
        <f t="shared" si="259"/>
        <v>#VALUE!</v>
      </c>
    </row>
    <row r="799" spans="1:49" hidden="1" x14ac:dyDescent="0.2">
      <c r="A799" s="16">
        <f>ROW()</f>
        <v>799</v>
      </c>
      <c r="B799" s="16" t="s">
        <v>637</v>
      </c>
      <c r="C799" s="101">
        <f>705+795</f>
        <v>1500</v>
      </c>
      <c r="D799" s="17">
        <v>0.9862086795240057</v>
      </c>
      <c r="E799" s="123">
        <v>2.1365242341906558E-2</v>
      </c>
      <c r="F799" s="122">
        <f t="shared" si="240"/>
        <v>1.0075739218659123</v>
      </c>
      <c r="G799" s="122"/>
      <c r="H799" s="101" t="s">
        <v>4</v>
      </c>
      <c r="I799" s="101">
        <v>1</v>
      </c>
      <c r="J799" s="101" t="s">
        <v>60</v>
      </c>
      <c r="K799" s="18">
        <v>42951</v>
      </c>
      <c r="L799" s="101" t="s">
        <v>64</v>
      </c>
      <c r="M799" s="101" t="s">
        <v>61</v>
      </c>
      <c r="N799" s="101" t="s">
        <v>71</v>
      </c>
      <c r="O799" s="101" t="s">
        <v>59</v>
      </c>
      <c r="P799" s="19" t="str">
        <f t="shared" si="241"/>
        <v>CB1RF 14/16</v>
      </c>
      <c r="Q799" s="20">
        <f t="shared" si="242"/>
        <v>100.75739218659123</v>
      </c>
      <c r="R799" s="19">
        <v>122.6</v>
      </c>
      <c r="S799" s="19">
        <v>-9</v>
      </c>
      <c r="T799" s="19">
        <f t="shared" si="243"/>
        <v>113.6</v>
      </c>
      <c r="U799" s="22" t="e">
        <f t="shared" si="244"/>
        <v>#VALUE!</v>
      </c>
      <c r="V799" s="22" t="str">
        <f t="shared" si="245"/>
        <v>NY</v>
      </c>
      <c r="W799" s="22" t="e">
        <f t="shared" si="246"/>
        <v>#VALUE!</v>
      </c>
      <c r="X799" s="19" t="str">
        <f t="shared" si="247"/>
        <v>CB1RF14/16GS.8628</v>
      </c>
      <c r="Y799" s="19" t="str">
        <f t="shared" si="248"/>
        <v>GS.8628</v>
      </c>
      <c r="Z799" s="19" t="e">
        <v>#VALUE!</v>
      </c>
      <c r="AA799" s="19" t="e">
        <f t="shared" si="249"/>
        <v>#VALUE!</v>
      </c>
      <c r="AB799" s="22" t="e">
        <f t="shared" si="250"/>
        <v>#VALUE!</v>
      </c>
      <c r="AC799" s="23" t="e">
        <v>#VALUE!</v>
      </c>
      <c r="AD799" s="23" t="e">
        <f t="shared" si="251"/>
        <v>#VALUE!</v>
      </c>
      <c r="AE799" s="24" t="e">
        <f t="shared" si="252"/>
        <v>#VALUE!</v>
      </c>
      <c r="AF799" s="24">
        <v>115.35</v>
      </c>
      <c r="AG799" s="24" t="e">
        <f t="shared" si="253"/>
        <v>#VALUE!</v>
      </c>
      <c r="AH799" s="24" t="e">
        <f t="shared" si="254"/>
        <v>#VALUE!</v>
      </c>
      <c r="AI799" s="25" t="e">
        <f t="shared" si="255"/>
        <v>#VALUE!</v>
      </c>
      <c r="AJ799" s="25" t="e">
        <f t="shared" si="256"/>
        <v>#VALUE!</v>
      </c>
      <c r="AK799" s="25" t="e">
        <f t="shared" si="257"/>
        <v>#VALUE!</v>
      </c>
      <c r="AL799" s="12">
        <v>9.0189840610460479</v>
      </c>
      <c r="AM799" s="12">
        <v>0</v>
      </c>
      <c r="AN799" s="26">
        <v>3.2766000000000002</v>
      </c>
      <c r="AO799" s="125">
        <f t="shared" si="258"/>
        <v>2.1063743843769401E-2</v>
      </c>
      <c r="AP799" s="126"/>
      <c r="AQ799" s="16">
        <v>0</v>
      </c>
      <c r="AT799" s="2">
        <v>0</v>
      </c>
      <c r="AU799" s="2">
        <v>0</v>
      </c>
      <c r="AW799" s="44" t="e">
        <f t="shared" si="259"/>
        <v>#VALUE!</v>
      </c>
    </row>
    <row r="800" spans="1:49" hidden="1" x14ac:dyDescent="0.2">
      <c r="A800" s="16">
        <f>ROW()</f>
        <v>800</v>
      </c>
      <c r="B800" s="16" t="s">
        <v>638</v>
      </c>
      <c r="C800" s="101">
        <v>0</v>
      </c>
      <c r="D800" s="17">
        <v>0.9862086795240057</v>
      </c>
      <c r="E800" s="123">
        <v>2.1365242341906558E-2</v>
      </c>
      <c r="F800" s="122">
        <f t="shared" si="240"/>
        <v>1.0075739218659123</v>
      </c>
      <c r="G800" s="122"/>
      <c r="H800" s="101" t="s">
        <v>4</v>
      </c>
      <c r="I800" s="101">
        <v>1</v>
      </c>
      <c r="J800" s="101" t="s">
        <v>60</v>
      </c>
      <c r="K800" s="18">
        <v>42951</v>
      </c>
      <c r="L800" s="101" t="s">
        <v>64</v>
      </c>
      <c r="M800" s="101" t="s">
        <v>61</v>
      </c>
      <c r="N800" s="101" t="s">
        <v>62</v>
      </c>
      <c r="O800" s="101" t="s">
        <v>78</v>
      </c>
      <c r="P800" s="19" t="str">
        <f t="shared" si="241"/>
        <v>CB6 CONSUMO</v>
      </c>
      <c r="Q800" s="20">
        <f t="shared" si="242"/>
        <v>100.75739218659123</v>
      </c>
      <c r="R800" s="19">
        <v>122.6</v>
      </c>
      <c r="S800" s="19">
        <v>-48</v>
      </c>
      <c r="T800" s="19">
        <f t="shared" si="243"/>
        <v>74.599999999999994</v>
      </c>
      <c r="U800" s="22" t="e">
        <f t="shared" si="244"/>
        <v>#VALUE!</v>
      </c>
      <c r="V800" s="22" t="str">
        <f t="shared" si="245"/>
        <v>NY</v>
      </c>
      <c r="W800" s="22" t="e">
        <f t="shared" si="246"/>
        <v>#VALUE!</v>
      </c>
      <c r="X800" s="19" t="str">
        <f t="shared" si="247"/>
        <v>CB6CONSUMOGS.8628-B</v>
      </c>
      <c r="Y800" s="19" t="str">
        <f t="shared" si="248"/>
        <v>GS.8628-B</v>
      </c>
      <c r="Z800" s="19" t="e">
        <v>#VALUE!</v>
      </c>
      <c r="AA800" s="19" t="e">
        <f t="shared" si="249"/>
        <v>#VALUE!</v>
      </c>
      <c r="AB800" s="22" t="e">
        <f t="shared" si="250"/>
        <v>#VALUE!</v>
      </c>
      <c r="AC800" s="23" t="e">
        <v>#VALUE!</v>
      </c>
      <c r="AD800" s="23" t="e">
        <f t="shared" si="251"/>
        <v>#VALUE!</v>
      </c>
      <c r="AE800" s="24" t="e">
        <f t="shared" si="252"/>
        <v>#VALUE!</v>
      </c>
      <c r="AF800" s="24">
        <v>76.349999999999994</v>
      </c>
      <c r="AG800" s="24" t="e">
        <f t="shared" si="253"/>
        <v>#VALUE!</v>
      </c>
      <c r="AH800" s="24" t="e">
        <f t="shared" si="254"/>
        <v>#VALUE!</v>
      </c>
      <c r="AI800" s="25" t="e">
        <f t="shared" si="255"/>
        <v>#VALUE!</v>
      </c>
      <c r="AJ800" s="25" t="e">
        <f t="shared" si="256"/>
        <v>#VALUE!</v>
      </c>
      <c r="AK800" s="25" t="e">
        <f t="shared" si="257"/>
        <v>#VALUE!</v>
      </c>
      <c r="AL800" s="12">
        <v>0</v>
      </c>
      <c r="AM800" s="12">
        <v>9.0189840610460479</v>
      </c>
      <c r="AN800" s="26">
        <v>3.2766000000000002</v>
      </c>
      <c r="AO800" s="125">
        <f t="shared" si="258"/>
        <v>2.1063743843769401E-2</v>
      </c>
      <c r="AP800" s="126"/>
      <c r="AQ800" s="16">
        <v>0</v>
      </c>
      <c r="AT800" s="2">
        <v>0</v>
      </c>
      <c r="AU800" s="2">
        <v>0</v>
      </c>
      <c r="AW800" s="44" t="e">
        <f t="shared" si="259"/>
        <v>#VALUE!</v>
      </c>
    </row>
    <row r="801" spans="1:49" hidden="1" x14ac:dyDescent="0.2">
      <c r="A801" s="16">
        <f>ROW()</f>
        <v>801</v>
      </c>
      <c r="B801" s="16" t="s">
        <v>639</v>
      </c>
      <c r="C801" s="101">
        <v>2130</v>
      </c>
      <c r="D801" s="17">
        <v>1.0586313862631842</v>
      </c>
      <c r="E801" s="123">
        <v>4.5058688184209522E-2</v>
      </c>
      <c r="F801" s="122">
        <f t="shared" si="240"/>
        <v>1.1036900744473936</v>
      </c>
      <c r="G801" s="122"/>
      <c r="H801" s="101" t="s">
        <v>4</v>
      </c>
      <c r="I801" s="101">
        <v>1</v>
      </c>
      <c r="J801" s="101" t="s">
        <v>60</v>
      </c>
      <c r="K801" s="18">
        <v>42951</v>
      </c>
      <c r="L801" s="101" t="s">
        <v>56</v>
      </c>
      <c r="M801" s="101" t="s">
        <v>171</v>
      </c>
      <c r="N801" s="101" t="s">
        <v>71</v>
      </c>
      <c r="O801" s="101" t="s">
        <v>66</v>
      </c>
      <c r="P801" s="19" t="str">
        <f t="shared" si="241"/>
        <v>CB1RF Moka</v>
      </c>
      <c r="Q801" s="20">
        <f t="shared" si="242"/>
        <v>110.36900744473937</v>
      </c>
      <c r="R801" s="19">
        <v>122.6</v>
      </c>
      <c r="S801" s="19" t="e">
        <v>#N/A</v>
      </c>
      <c r="T801" s="19" t="e">
        <f t="shared" si="243"/>
        <v>#N/A</v>
      </c>
      <c r="U801" s="22" t="e">
        <f t="shared" si="244"/>
        <v>#N/A</v>
      </c>
      <c r="V801" s="22" t="str">
        <f t="shared" si="245"/>
        <v>NY</v>
      </c>
      <c r="W801" s="22" t="e">
        <f t="shared" si="246"/>
        <v>#VALUE!</v>
      </c>
      <c r="X801" s="19" t="str">
        <f t="shared" si="247"/>
        <v>CB1RFMokaGS.8666</v>
      </c>
      <c r="Y801" s="19" t="str">
        <f t="shared" si="248"/>
        <v>GS.8666</v>
      </c>
      <c r="Z801" s="19" t="e">
        <v>#VALUE!</v>
      </c>
      <c r="AA801" s="19" t="e">
        <f t="shared" si="249"/>
        <v>#VALUE!</v>
      </c>
      <c r="AB801" s="22" t="e">
        <f t="shared" si="250"/>
        <v>#N/A</v>
      </c>
      <c r="AC801" s="23" t="e">
        <v>#VALUE!</v>
      </c>
      <c r="AD801" s="23" t="e">
        <f t="shared" si="251"/>
        <v>#VALUE!</v>
      </c>
      <c r="AE801" s="24" t="e">
        <f t="shared" si="252"/>
        <v>#N/A</v>
      </c>
      <c r="AF801" s="24" t="e">
        <v>#N/A</v>
      </c>
      <c r="AG801" s="24" t="e">
        <f t="shared" si="253"/>
        <v>#N/A</v>
      </c>
      <c r="AH801" s="24" t="e">
        <f t="shared" si="254"/>
        <v>#N/A</v>
      </c>
      <c r="AI801" s="25" t="e">
        <f t="shared" si="255"/>
        <v>#VALUE!</v>
      </c>
      <c r="AJ801" s="25" t="e">
        <f t="shared" si="256"/>
        <v>#VALUE!</v>
      </c>
      <c r="AK801" s="25" t="e">
        <f t="shared" si="257"/>
        <v>#VALUE!</v>
      </c>
      <c r="AL801" s="12">
        <v>19.020780763527036</v>
      </c>
      <c r="AM801" s="12">
        <v>0</v>
      </c>
      <c r="AN801" s="26">
        <v>3.2766000000000002</v>
      </c>
      <c r="AO801" s="125">
        <f t="shared" si="258"/>
        <v>4.442283643031094E-2</v>
      </c>
      <c r="AP801" s="126"/>
      <c r="AQ801" s="16">
        <v>0</v>
      </c>
      <c r="AT801" s="2">
        <v>0</v>
      </c>
      <c r="AU801" s="2">
        <v>0</v>
      </c>
      <c r="AW801" s="44" t="e">
        <f t="shared" si="259"/>
        <v>#VALUE!</v>
      </c>
    </row>
    <row r="802" spans="1:49" hidden="1" x14ac:dyDescent="0.2">
      <c r="A802" s="16">
        <f>ROW()</f>
        <v>802</v>
      </c>
      <c r="B802" s="16" t="s">
        <v>640</v>
      </c>
      <c r="C802" s="101">
        <v>4290</v>
      </c>
      <c r="D802" s="17">
        <v>1.302589207004782</v>
      </c>
      <c r="E802" s="123">
        <v>5.1610582994025642E-2</v>
      </c>
      <c r="F802" s="122">
        <f t="shared" si="240"/>
        <v>1.3541997899988076</v>
      </c>
      <c r="G802" s="122"/>
      <c r="H802" s="101" t="s">
        <v>4</v>
      </c>
      <c r="I802" s="101">
        <v>1</v>
      </c>
      <c r="J802" s="101" t="s">
        <v>60</v>
      </c>
      <c r="K802" s="18">
        <v>42951</v>
      </c>
      <c r="L802" s="101" t="s">
        <v>56</v>
      </c>
      <c r="M802" s="101" t="s">
        <v>171</v>
      </c>
      <c r="N802" s="101" t="s">
        <v>71</v>
      </c>
      <c r="O802" s="101" t="s">
        <v>66</v>
      </c>
      <c r="P802" s="19" t="str">
        <f t="shared" si="241"/>
        <v>CB1RF Moka</v>
      </c>
      <c r="Q802" s="20">
        <f t="shared" si="242"/>
        <v>135.41997899988075</v>
      </c>
      <c r="R802" s="19">
        <v>122.6</v>
      </c>
      <c r="S802" s="19" t="e">
        <v>#N/A</v>
      </c>
      <c r="T802" s="19" t="e">
        <f t="shared" si="243"/>
        <v>#N/A</v>
      </c>
      <c r="U802" s="22" t="e">
        <f t="shared" si="244"/>
        <v>#N/A</v>
      </c>
      <c r="V802" s="22" t="str">
        <f t="shared" si="245"/>
        <v>NY</v>
      </c>
      <c r="W802" s="22" t="e">
        <f t="shared" si="246"/>
        <v>#VALUE!</v>
      </c>
      <c r="X802" s="19" t="str">
        <f t="shared" si="247"/>
        <v>CB1RFMokaGS.8681</v>
      </c>
      <c r="Y802" s="19" t="str">
        <f t="shared" si="248"/>
        <v>GS.8681</v>
      </c>
      <c r="Z802" s="19" t="e">
        <v>#VALUE!</v>
      </c>
      <c r="AA802" s="19" t="e">
        <f t="shared" si="249"/>
        <v>#VALUE!</v>
      </c>
      <c r="AB802" s="22" t="e">
        <f t="shared" si="250"/>
        <v>#N/A</v>
      </c>
      <c r="AC802" s="23" t="e">
        <v>#VALUE!</v>
      </c>
      <c r="AD802" s="23" t="e">
        <f t="shared" si="251"/>
        <v>#VALUE!</v>
      </c>
      <c r="AE802" s="24" t="e">
        <f t="shared" si="252"/>
        <v>#N/A</v>
      </c>
      <c r="AF802" s="24" t="e">
        <v>#N/A</v>
      </c>
      <c r="AG802" s="24" t="e">
        <f t="shared" si="253"/>
        <v>#N/A</v>
      </c>
      <c r="AH802" s="24" t="e">
        <f t="shared" si="254"/>
        <v>#N/A</v>
      </c>
      <c r="AI802" s="25" t="e">
        <f t="shared" si="255"/>
        <v>#VALUE!</v>
      </c>
      <c r="AJ802" s="25" t="e">
        <f t="shared" si="256"/>
        <v>#VALUE!</v>
      </c>
      <c r="AK802" s="25" t="e">
        <f t="shared" si="257"/>
        <v>#VALUE!</v>
      </c>
      <c r="AL802" s="12">
        <v>21.786554907987728</v>
      </c>
      <c r="AM802" s="12">
        <v>0</v>
      </c>
      <c r="AN802" s="26">
        <v>3.2766000000000002</v>
      </c>
      <c r="AO802" s="125">
        <f t="shared" si="258"/>
        <v>5.0882273293079226E-2</v>
      </c>
      <c r="AP802" s="126"/>
      <c r="AQ802" s="16">
        <v>0</v>
      </c>
      <c r="AT802" s="2">
        <v>0</v>
      </c>
      <c r="AU802" s="2">
        <v>0</v>
      </c>
      <c r="AW802" s="44" t="e">
        <f t="shared" si="259"/>
        <v>#VALUE!</v>
      </c>
    </row>
    <row r="803" spans="1:49" hidden="1" x14ac:dyDescent="0.2">
      <c r="A803" s="16">
        <f>ROW()</f>
        <v>803</v>
      </c>
      <c r="B803" s="16" t="s">
        <v>641</v>
      </c>
      <c r="C803" s="101">
        <v>1238</v>
      </c>
      <c r="D803" s="17">
        <v>1.2601483836405765</v>
      </c>
      <c r="E803" s="123">
        <v>4.6985787095564037E-2</v>
      </c>
      <c r="F803" s="122">
        <f t="shared" si="240"/>
        <v>1.3071341707361406</v>
      </c>
      <c r="G803" s="122"/>
      <c r="H803" s="101" t="s">
        <v>4</v>
      </c>
      <c r="I803" s="101">
        <v>1</v>
      </c>
      <c r="J803" s="101" t="s">
        <v>60</v>
      </c>
      <c r="K803" s="18">
        <v>42951</v>
      </c>
      <c r="L803" s="101" t="s">
        <v>56</v>
      </c>
      <c r="M803" s="101" t="s">
        <v>171</v>
      </c>
      <c r="N803" s="101" t="s">
        <v>73</v>
      </c>
      <c r="O803" s="101" t="s">
        <v>59</v>
      </c>
      <c r="P803" s="19" t="str">
        <f t="shared" si="241"/>
        <v>CB1 14/16</v>
      </c>
      <c r="Q803" s="20">
        <f t="shared" si="242"/>
        <v>130.71341707361407</v>
      </c>
      <c r="R803" s="19">
        <v>122.6</v>
      </c>
      <c r="S803" s="19" t="e">
        <v>#N/A</v>
      </c>
      <c r="T803" s="19" t="e">
        <f t="shared" si="243"/>
        <v>#N/A</v>
      </c>
      <c r="U803" s="22" t="e">
        <f t="shared" si="244"/>
        <v>#N/A</v>
      </c>
      <c r="V803" s="22" t="str">
        <f t="shared" si="245"/>
        <v>NY</v>
      </c>
      <c r="W803" s="22" t="e">
        <f t="shared" si="246"/>
        <v>#VALUE!</v>
      </c>
      <c r="X803" s="19" t="str">
        <f t="shared" si="247"/>
        <v>CB114/16GS.8697</v>
      </c>
      <c r="Y803" s="19" t="str">
        <f t="shared" si="248"/>
        <v>GS.8697</v>
      </c>
      <c r="Z803" s="19" t="e">
        <v>#VALUE!</v>
      </c>
      <c r="AA803" s="19" t="e">
        <f t="shared" si="249"/>
        <v>#VALUE!</v>
      </c>
      <c r="AB803" s="22" t="e">
        <f t="shared" si="250"/>
        <v>#N/A</v>
      </c>
      <c r="AC803" s="23" t="e">
        <v>#VALUE!</v>
      </c>
      <c r="AD803" s="23" t="e">
        <f t="shared" si="251"/>
        <v>#VALUE!</v>
      </c>
      <c r="AE803" s="24" t="e">
        <f t="shared" si="252"/>
        <v>#N/A</v>
      </c>
      <c r="AF803" s="24" t="e">
        <v>#N/A</v>
      </c>
      <c r="AG803" s="24" t="e">
        <f t="shared" si="253"/>
        <v>#N/A</v>
      </c>
      <c r="AH803" s="24" t="e">
        <f t="shared" si="254"/>
        <v>#N/A</v>
      </c>
      <c r="AI803" s="25" t="e">
        <f t="shared" si="255"/>
        <v>#VALUE!</v>
      </c>
      <c r="AJ803" s="25" t="e">
        <f t="shared" si="256"/>
        <v>#VALUE!</v>
      </c>
      <c r="AK803" s="25" t="e">
        <f t="shared" si="257"/>
        <v>#VALUE!</v>
      </c>
      <c r="AL803" s="12">
        <v>19.83427372969269</v>
      </c>
      <c r="AM803" s="12">
        <v>0</v>
      </c>
      <c r="AN803" s="26">
        <v>3.2766000000000002</v>
      </c>
      <c r="AO803" s="125">
        <f t="shared" si="258"/>
        <v>4.6322740825533268E-2</v>
      </c>
      <c r="AP803" s="126"/>
      <c r="AQ803" s="16">
        <v>0</v>
      </c>
      <c r="AT803" s="2">
        <v>0</v>
      </c>
      <c r="AU803" s="2">
        <v>0</v>
      </c>
      <c r="AW803" s="44" t="e">
        <f t="shared" si="259"/>
        <v>#VALUE!</v>
      </c>
    </row>
    <row r="804" spans="1:49" hidden="1" x14ac:dyDescent="0.2">
      <c r="A804" s="16">
        <f>ROW()</f>
        <v>804</v>
      </c>
      <c r="B804" s="16" t="s">
        <v>642</v>
      </c>
      <c r="C804" s="101">
        <v>6830</v>
      </c>
      <c r="D804" s="17">
        <v>1.1551069890846224</v>
      </c>
      <c r="E804" s="123">
        <v>4.0953467769279536E-2</v>
      </c>
      <c r="F804" s="122">
        <f t="shared" si="240"/>
        <v>1.1960604568539019</v>
      </c>
      <c r="G804" s="122"/>
      <c r="H804" s="101" t="s">
        <v>4</v>
      </c>
      <c r="I804" s="101">
        <v>1</v>
      </c>
      <c r="J804" s="101" t="s">
        <v>565</v>
      </c>
      <c r="K804" s="18">
        <v>42951</v>
      </c>
      <c r="L804" s="101" t="s">
        <v>64</v>
      </c>
      <c r="M804" s="101" t="s">
        <v>61</v>
      </c>
      <c r="N804" s="101" t="s">
        <v>73</v>
      </c>
      <c r="O804" s="101" t="s">
        <v>59</v>
      </c>
      <c r="P804" s="19" t="str">
        <f t="shared" si="241"/>
        <v>CB1 14/16</v>
      </c>
      <c r="Q804" s="20">
        <f t="shared" si="242"/>
        <v>119.6060456853902</v>
      </c>
      <c r="R804" s="19">
        <v>122.6</v>
      </c>
      <c r="S804" s="19">
        <v>-16</v>
      </c>
      <c r="T804" s="19">
        <f t="shared" si="243"/>
        <v>106.6</v>
      </c>
      <c r="U804" s="22" t="e">
        <f t="shared" si="244"/>
        <v>#VALUE!</v>
      </c>
      <c r="V804" s="22" t="str">
        <f t="shared" si="245"/>
        <v>NY</v>
      </c>
      <c r="W804" s="22" t="e">
        <f t="shared" si="246"/>
        <v>#VALUE!</v>
      </c>
      <c r="X804" s="19" t="str">
        <f t="shared" si="247"/>
        <v>CB114/16GS.8644</v>
      </c>
      <c r="Y804" s="19" t="str">
        <f t="shared" si="248"/>
        <v>GS.8644</v>
      </c>
      <c r="Z804" s="19" t="e">
        <v>#VALUE!</v>
      </c>
      <c r="AA804" s="19" t="e">
        <f t="shared" si="249"/>
        <v>#VALUE!</v>
      </c>
      <c r="AB804" s="22" t="e">
        <f t="shared" si="250"/>
        <v>#VALUE!</v>
      </c>
      <c r="AC804" s="23" t="e">
        <v>#VALUE!</v>
      </c>
      <c r="AD804" s="23" t="e">
        <f t="shared" si="251"/>
        <v>#VALUE!</v>
      </c>
      <c r="AE804" s="24" t="e">
        <f t="shared" si="252"/>
        <v>#VALUE!</v>
      </c>
      <c r="AF804" s="24">
        <v>108.35</v>
      </c>
      <c r="AG804" s="24" t="e">
        <f t="shared" si="253"/>
        <v>#VALUE!</v>
      </c>
      <c r="AH804" s="24" t="e">
        <f t="shared" si="254"/>
        <v>#VALUE!</v>
      </c>
      <c r="AI804" s="25" t="e">
        <f t="shared" si="255"/>
        <v>#VALUE!</v>
      </c>
      <c r="AJ804" s="25" t="e">
        <f t="shared" si="256"/>
        <v>#VALUE!</v>
      </c>
      <c r="AK804" s="25" t="e">
        <f t="shared" si="257"/>
        <v>#VALUE!</v>
      </c>
      <c r="AL804" s="12">
        <v>17.287829791250335</v>
      </c>
      <c r="AM804" s="12">
        <v>0</v>
      </c>
      <c r="AN804" s="26">
        <v>3.2766000000000002</v>
      </c>
      <c r="AO804" s="125">
        <f t="shared" si="258"/>
        <v>4.0375547386802643E-2</v>
      </c>
      <c r="AP804" s="126"/>
      <c r="AQ804" s="16">
        <v>0</v>
      </c>
      <c r="AT804" s="2">
        <v>0</v>
      </c>
      <c r="AU804" s="2">
        <v>0</v>
      </c>
      <c r="AW804" s="44" t="e">
        <f t="shared" si="259"/>
        <v>#VALUE!</v>
      </c>
    </row>
    <row r="805" spans="1:49" hidden="1" x14ac:dyDescent="0.2">
      <c r="A805" s="16">
        <f>ROW()</f>
        <v>805</v>
      </c>
      <c r="B805" s="16" t="s">
        <v>643</v>
      </c>
      <c r="C805" s="101">
        <v>440</v>
      </c>
      <c r="D805" s="17">
        <v>1.4606191424147841</v>
      </c>
      <c r="E805" s="123">
        <v>5.5986325431434232E-2</v>
      </c>
      <c r="F805" s="122">
        <f t="shared" si="240"/>
        <v>1.5166054678462184</v>
      </c>
      <c r="G805" s="122"/>
      <c r="H805" s="101" t="s">
        <v>4</v>
      </c>
      <c r="I805" s="101">
        <v>1</v>
      </c>
      <c r="J805" s="101" t="s">
        <v>565</v>
      </c>
      <c r="K805" s="18">
        <v>42951</v>
      </c>
      <c r="L805" s="101" t="s">
        <v>56</v>
      </c>
      <c r="M805" s="101" t="s">
        <v>171</v>
      </c>
      <c r="N805" s="101" t="s">
        <v>73</v>
      </c>
      <c r="O805" s="101" t="s">
        <v>58</v>
      </c>
      <c r="P805" s="19" t="str">
        <f t="shared" si="241"/>
        <v>CB1 17/18</v>
      </c>
      <c r="Q805" s="20">
        <f t="shared" si="242"/>
        <v>151.66054678462183</v>
      </c>
      <c r="R805" s="19">
        <v>122.6</v>
      </c>
      <c r="S805" s="19" t="e">
        <v>#N/A</v>
      </c>
      <c r="T805" s="19" t="e">
        <f t="shared" si="243"/>
        <v>#N/A</v>
      </c>
      <c r="U805" s="22" t="e">
        <f t="shared" si="244"/>
        <v>#N/A</v>
      </c>
      <c r="V805" s="22" t="str">
        <f t="shared" si="245"/>
        <v>NY</v>
      </c>
      <c r="W805" s="22" t="e">
        <f t="shared" si="246"/>
        <v>#VALUE!</v>
      </c>
      <c r="X805" s="19" t="str">
        <f t="shared" si="247"/>
        <v>CB117/18GS.8675</v>
      </c>
      <c r="Y805" s="19" t="str">
        <f t="shared" si="248"/>
        <v>GS.8675</v>
      </c>
      <c r="Z805" s="19" t="e">
        <v>#VALUE!</v>
      </c>
      <c r="AA805" s="19" t="e">
        <f t="shared" si="249"/>
        <v>#VALUE!</v>
      </c>
      <c r="AB805" s="22" t="e">
        <f t="shared" si="250"/>
        <v>#N/A</v>
      </c>
      <c r="AC805" s="23" t="e">
        <v>#VALUE!</v>
      </c>
      <c r="AD805" s="23" t="e">
        <f t="shared" si="251"/>
        <v>#VALUE!</v>
      </c>
      <c r="AE805" s="24" t="e">
        <f t="shared" si="252"/>
        <v>#N/A</v>
      </c>
      <c r="AF805" s="24" t="e">
        <v>#N/A</v>
      </c>
      <c r="AG805" s="24" t="e">
        <f t="shared" si="253"/>
        <v>#N/A</v>
      </c>
      <c r="AH805" s="24" t="e">
        <f t="shared" si="254"/>
        <v>#N/A</v>
      </c>
      <c r="AI805" s="25" t="e">
        <f t="shared" si="255"/>
        <v>#VALUE!</v>
      </c>
      <c r="AJ805" s="25" t="e">
        <f t="shared" si="256"/>
        <v>#VALUE!</v>
      </c>
      <c r="AK805" s="25" t="e">
        <f t="shared" si="257"/>
        <v>#VALUE!</v>
      </c>
      <c r="AL805" s="12">
        <v>23.633702282526194</v>
      </c>
      <c r="AM805" s="12">
        <v>0</v>
      </c>
      <c r="AN805" s="26">
        <v>3.2766000000000002</v>
      </c>
      <c r="AO805" s="125">
        <f t="shared" si="258"/>
        <v>5.5196266851069486E-2</v>
      </c>
      <c r="AP805" s="126"/>
      <c r="AQ805" s="16">
        <v>0</v>
      </c>
      <c r="AT805" s="2">
        <v>0</v>
      </c>
      <c r="AU805" s="2">
        <v>0</v>
      </c>
      <c r="AW805" s="44" t="e">
        <f t="shared" si="259"/>
        <v>#VALUE!</v>
      </c>
    </row>
    <row r="806" spans="1:49" hidden="1" x14ac:dyDescent="0.2">
      <c r="A806" s="16">
        <f>ROW()</f>
        <v>806</v>
      </c>
      <c r="B806" s="16" t="s">
        <v>644</v>
      </c>
      <c r="C806" s="101">
        <v>1800</v>
      </c>
      <c r="D806" s="17">
        <v>1.3212343366367429</v>
      </c>
      <c r="E806" s="123">
        <v>4.756402271148636E-2</v>
      </c>
      <c r="F806" s="122">
        <f t="shared" si="240"/>
        <v>1.3687983593482294</v>
      </c>
      <c r="G806" s="122"/>
      <c r="H806" s="101" t="s">
        <v>4</v>
      </c>
      <c r="I806" s="101">
        <v>1</v>
      </c>
      <c r="J806" s="101" t="s">
        <v>60</v>
      </c>
      <c r="K806" s="18">
        <v>42951</v>
      </c>
      <c r="L806" s="101" t="s">
        <v>56</v>
      </c>
      <c r="M806" s="101" t="s">
        <v>171</v>
      </c>
      <c r="N806" s="101" t="s">
        <v>73</v>
      </c>
      <c r="O806" s="101" t="s">
        <v>64</v>
      </c>
      <c r="P806" s="19" t="str">
        <f t="shared" si="241"/>
        <v>CB1 15/16</v>
      </c>
      <c r="Q806" s="20">
        <f t="shared" si="242"/>
        <v>136.87983593482295</v>
      </c>
      <c r="R806" s="19">
        <v>122.6</v>
      </c>
      <c r="S806" s="19" t="e">
        <v>#N/A</v>
      </c>
      <c r="T806" s="19" t="e">
        <f t="shared" si="243"/>
        <v>#N/A</v>
      </c>
      <c r="U806" s="22" t="e">
        <f t="shared" si="244"/>
        <v>#N/A</v>
      </c>
      <c r="V806" s="22" t="str">
        <f t="shared" si="245"/>
        <v>NY</v>
      </c>
      <c r="W806" s="22" t="e">
        <f t="shared" si="246"/>
        <v>#VALUE!</v>
      </c>
      <c r="X806" s="19" t="str">
        <f t="shared" si="247"/>
        <v>CB115/16GS.8674</v>
      </c>
      <c r="Y806" s="19" t="str">
        <f t="shared" si="248"/>
        <v>GS.8674</v>
      </c>
      <c r="Z806" s="19" t="e">
        <v>#VALUE!</v>
      </c>
      <c r="AA806" s="19" t="e">
        <f t="shared" si="249"/>
        <v>#VALUE!</v>
      </c>
      <c r="AB806" s="22" t="e">
        <f t="shared" si="250"/>
        <v>#N/A</v>
      </c>
      <c r="AC806" s="23" t="e">
        <v>#VALUE!</v>
      </c>
      <c r="AD806" s="23" t="e">
        <f t="shared" si="251"/>
        <v>#VALUE!</v>
      </c>
      <c r="AE806" s="24" t="e">
        <f t="shared" si="252"/>
        <v>#N/A</v>
      </c>
      <c r="AF806" s="24" t="e">
        <v>#N/A</v>
      </c>
      <c r="AG806" s="24" t="e">
        <f t="shared" si="253"/>
        <v>#N/A</v>
      </c>
      <c r="AH806" s="24" t="e">
        <f t="shared" si="254"/>
        <v>#N/A</v>
      </c>
      <c r="AI806" s="25" t="e">
        <f t="shared" si="255"/>
        <v>#VALUE!</v>
      </c>
      <c r="AJ806" s="25" t="e">
        <f t="shared" si="256"/>
        <v>#VALUE!</v>
      </c>
      <c r="AK806" s="25" t="e">
        <f t="shared" si="257"/>
        <v>#VALUE!</v>
      </c>
      <c r="AL806" s="12">
        <v>20.078366341425131</v>
      </c>
      <c r="AM806" s="12">
        <v>0</v>
      </c>
      <c r="AN806" s="26">
        <v>3.2766000000000002</v>
      </c>
      <c r="AO806" s="125">
        <f t="shared" si="258"/>
        <v>4.6892816591593833E-2</v>
      </c>
      <c r="AP806" s="126"/>
      <c r="AQ806" s="16">
        <v>0</v>
      </c>
      <c r="AT806" s="2">
        <v>0</v>
      </c>
      <c r="AU806" s="2">
        <v>0</v>
      </c>
      <c r="AW806" s="44" t="e">
        <f t="shared" si="259"/>
        <v>#VALUE!</v>
      </c>
    </row>
    <row r="807" spans="1:49" hidden="1" x14ac:dyDescent="0.2">
      <c r="A807" s="16">
        <f>ROW()</f>
        <v>807</v>
      </c>
      <c r="B807" s="16" t="s">
        <v>645</v>
      </c>
      <c r="C807" s="101">
        <v>12000</v>
      </c>
      <c r="D807" s="17">
        <v>1.2959139394096373</v>
      </c>
      <c r="E807" s="123">
        <v>5.7490473898221248E-2</v>
      </c>
      <c r="F807" s="122">
        <f t="shared" si="240"/>
        <v>1.3534044133078584</v>
      </c>
      <c r="G807" s="122"/>
      <c r="H807" s="101" t="s">
        <v>4</v>
      </c>
      <c r="I807" s="101">
        <v>1</v>
      </c>
      <c r="J807" s="101" t="s">
        <v>555</v>
      </c>
      <c r="K807" s="18">
        <v>42951</v>
      </c>
      <c r="L807" s="101" t="s">
        <v>56</v>
      </c>
      <c r="M807" s="101" t="s">
        <v>171</v>
      </c>
      <c r="N807" s="101" t="s">
        <v>73</v>
      </c>
      <c r="O807" s="101" t="s">
        <v>59</v>
      </c>
      <c r="P807" s="19" t="str">
        <f t="shared" si="241"/>
        <v>CB1 14/16</v>
      </c>
      <c r="Q807" s="20">
        <f t="shared" si="242"/>
        <v>135.34044133078584</v>
      </c>
      <c r="R807" s="19">
        <v>122.6</v>
      </c>
      <c r="S807" s="19" t="e">
        <v>#N/A</v>
      </c>
      <c r="T807" s="19" t="e">
        <f t="shared" si="243"/>
        <v>#N/A</v>
      </c>
      <c r="U807" s="22" t="e">
        <f t="shared" si="244"/>
        <v>#N/A</v>
      </c>
      <c r="V807" s="22" t="str">
        <f t="shared" si="245"/>
        <v>NY</v>
      </c>
      <c r="W807" s="22" t="e">
        <f t="shared" si="246"/>
        <v>#VALUE!</v>
      </c>
      <c r="X807" s="19" t="str">
        <f t="shared" si="247"/>
        <v>CB114/16GS.8649</v>
      </c>
      <c r="Y807" s="19" t="str">
        <f t="shared" si="248"/>
        <v>GS.8649</v>
      </c>
      <c r="Z807" s="19" t="e">
        <v>#VALUE!</v>
      </c>
      <c r="AA807" s="19" t="e">
        <f t="shared" si="249"/>
        <v>#VALUE!</v>
      </c>
      <c r="AB807" s="22" t="e">
        <f t="shared" si="250"/>
        <v>#N/A</v>
      </c>
      <c r="AC807" s="23" t="e">
        <v>#VALUE!</v>
      </c>
      <c r="AD807" s="23" t="e">
        <f t="shared" si="251"/>
        <v>#VALUE!</v>
      </c>
      <c r="AE807" s="24" t="e">
        <f t="shared" si="252"/>
        <v>#N/A</v>
      </c>
      <c r="AF807" s="24" t="e">
        <v>#N/A</v>
      </c>
      <c r="AG807" s="24" t="e">
        <f t="shared" si="253"/>
        <v>#N/A</v>
      </c>
      <c r="AH807" s="24" t="e">
        <f t="shared" si="254"/>
        <v>#N/A</v>
      </c>
      <c r="AI807" s="25" t="e">
        <f t="shared" si="255"/>
        <v>#VALUE!</v>
      </c>
      <c r="AJ807" s="25" t="e">
        <f t="shared" si="256"/>
        <v>#VALUE!</v>
      </c>
      <c r="AK807" s="25" t="e">
        <f t="shared" si="257"/>
        <v>#VALUE!</v>
      </c>
      <c r="AL807" s="12">
        <v>24.268653706446639</v>
      </c>
      <c r="AM807" s="12">
        <v>0</v>
      </c>
      <c r="AN807" s="26">
        <v>3.2766000000000002</v>
      </c>
      <c r="AO807" s="125">
        <f t="shared" si="258"/>
        <v>5.667918932395228E-2</v>
      </c>
      <c r="AP807" s="126"/>
      <c r="AQ807" s="16">
        <v>0</v>
      </c>
      <c r="AT807" s="2">
        <v>0</v>
      </c>
      <c r="AU807" s="2">
        <v>0</v>
      </c>
      <c r="AW807" s="44" t="e">
        <f t="shared" si="259"/>
        <v>#VALUE!</v>
      </c>
    </row>
    <row r="808" spans="1:49" hidden="1" x14ac:dyDescent="0.2">
      <c r="A808" s="16">
        <f>ROW()</f>
        <v>808</v>
      </c>
      <c r="B808" s="16" t="s">
        <v>646</v>
      </c>
      <c r="C808" s="101">
        <v>8000</v>
      </c>
      <c r="D808" s="17">
        <v>1.3122204793439582</v>
      </c>
      <c r="E808" s="123">
        <v>6.022656810990553E-2</v>
      </c>
      <c r="F808" s="122">
        <f t="shared" si="240"/>
        <v>1.3724470474538637</v>
      </c>
      <c r="G808" s="122"/>
      <c r="H808" s="101" t="s">
        <v>4</v>
      </c>
      <c r="I808" s="101">
        <v>1</v>
      </c>
      <c r="J808" s="101" t="s">
        <v>555</v>
      </c>
      <c r="K808" s="18">
        <v>42951</v>
      </c>
      <c r="L808" s="101" t="s">
        <v>56</v>
      </c>
      <c r="M808" s="101" t="s">
        <v>171</v>
      </c>
      <c r="N808" s="101" t="s">
        <v>73</v>
      </c>
      <c r="O808" s="101" t="s">
        <v>58</v>
      </c>
      <c r="P808" s="19" t="str">
        <f t="shared" si="241"/>
        <v>CB1 17/18</v>
      </c>
      <c r="Q808" s="20">
        <f t="shared" si="242"/>
        <v>137.24470474538637</v>
      </c>
      <c r="R808" s="19">
        <v>122.6</v>
      </c>
      <c r="S808" s="19" t="e">
        <v>#N/A</v>
      </c>
      <c r="T808" s="19" t="e">
        <f t="shared" si="243"/>
        <v>#N/A</v>
      </c>
      <c r="U808" s="22" t="e">
        <f t="shared" si="244"/>
        <v>#N/A</v>
      </c>
      <c r="V808" s="22" t="str">
        <f t="shared" si="245"/>
        <v>NY</v>
      </c>
      <c r="W808" s="22" t="e">
        <f t="shared" si="246"/>
        <v>#VALUE!</v>
      </c>
      <c r="X808" s="19" t="str">
        <f t="shared" si="247"/>
        <v>CB117/18GS.8684</v>
      </c>
      <c r="Y808" s="19" t="str">
        <f t="shared" si="248"/>
        <v>GS.8684</v>
      </c>
      <c r="Z808" s="19" t="e">
        <v>#VALUE!</v>
      </c>
      <c r="AA808" s="19" t="e">
        <f t="shared" si="249"/>
        <v>#VALUE!</v>
      </c>
      <c r="AB808" s="22" t="e">
        <f t="shared" si="250"/>
        <v>#N/A</v>
      </c>
      <c r="AC808" s="23" t="e">
        <v>#VALUE!</v>
      </c>
      <c r="AD808" s="23" t="e">
        <f t="shared" si="251"/>
        <v>#VALUE!</v>
      </c>
      <c r="AE808" s="24" t="e">
        <f t="shared" si="252"/>
        <v>#N/A</v>
      </c>
      <c r="AF808" s="24" t="e">
        <v>#N/A</v>
      </c>
      <c r="AG808" s="24" t="e">
        <f t="shared" si="253"/>
        <v>#N/A</v>
      </c>
      <c r="AH808" s="24" t="e">
        <f t="shared" si="254"/>
        <v>#N/A</v>
      </c>
      <c r="AI808" s="25" t="e">
        <f t="shared" si="255"/>
        <v>#VALUE!</v>
      </c>
      <c r="AJ808" s="25" t="e">
        <f t="shared" si="256"/>
        <v>#VALUE!</v>
      </c>
      <c r="AK808" s="25" t="e">
        <f t="shared" si="257"/>
        <v>#VALUE!</v>
      </c>
      <c r="AL808" s="12">
        <v>25.423650672537637</v>
      </c>
      <c r="AM808" s="12">
        <v>0</v>
      </c>
      <c r="AN808" s="26">
        <v>3.2766000000000002</v>
      </c>
      <c r="AO808" s="125">
        <f t="shared" si="258"/>
        <v>5.9376672773241115E-2</v>
      </c>
      <c r="AP808" s="126"/>
      <c r="AQ808" s="16">
        <v>0</v>
      </c>
      <c r="AT808" s="2">
        <v>0</v>
      </c>
      <c r="AU808" s="2">
        <v>0</v>
      </c>
      <c r="AW808" s="44" t="e">
        <f t="shared" si="259"/>
        <v>#VALUE!</v>
      </c>
    </row>
    <row r="809" spans="1:49" hidden="1" x14ac:dyDescent="0.2">
      <c r="A809" s="16">
        <f>ROW()</f>
        <v>809</v>
      </c>
      <c r="B809" s="16" t="s">
        <v>647</v>
      </c>
      <c r="C809" s="101">
        <v>2640</v>
      </c>
      <c r="D809" s="17">
        <v>1.3398715115944102</v>
      </c>
      <c r="E809" s="123">
        <v>4.9084765639656296E-2</v>
      </c>
      <c r="F809" s="122">
        <f t="shared" si="240"/>
        <v>1.3889562772340664</v>
      </c>
      <c r="G809" s="122"/>
      <c r="H809" s="101" t="s">
        <v>4</v>
      </c>
      <c r="I809" s="101">
        <v>1</v>
      </c>
      <c r="J809" s="101" t="s">
        <v>60</v>
      </c>
      <c r="K809" s="18">
        <v>42951</v>
      </c>
      <c r="L809" s="101" t="s">
        <v>56</v>
      </c>
      <c r="M809" s="101" t="s">
        <v>171</v>
      </c>
      <c r="N809" s="101" t="s">
        <v>73</v>
      </c>
      <c r="O809" s="101" t="s">
        <v>59</v>
      </c>
      <c r="P809" s="19" t="str">
        <f t="shared" si="241"/>
        <v>CB1 14/16</v>
      </c>
      <c r="Q809" s="20">
        <f t="shared" si="242"/>
        <v>138.89562772340665</v>
      </c>
      <c r="R809" s="19">
        <v>122.6</v>
      </c>
      <c r="S809" s="19" t="e">
        <v>#N/A</v>
      </c>
      <c r="T809" s="19" t="e">
        <f t="shared" si="243"/>
        <v>#N/A</v>
      </c>
      <c r="U809" s="22" t="e">
        <f t="shared" si="244"/>
        <v>#N/A</v>
      </c>
      <c r="V809" s="22" t="str">
        <f t="shared" si="245"/>
        <v>NY</v>
      </c>
      <c r="W809" s="22" t="e">
        <f t="shared" si="246"/>
        <v>#VALUE!</v>
      </c>
      <c r="X809" s="19" t="str">
        <f t="shared" si="247"/>
        <v>CB114/16GS.8662</v>
      </c>
      <c r="Y809" s="19" t="str">
        <f t="shared" si="248"/>
        <v>GS.8662</v>
      </c>
      <c r="Z809" s="19" t="e">
        <v>#VALUE!</v>
      </c>
      <c r="AA809" s="19" t="e">
        <f t="shared" si="249"/>
        <v>#VALUE!</v>
      </c>
      <c r="AB809" s="22" t="e">
        <f t="shared" si="250"/>
        <v>#N/A</v>
      </c>
      <c r="AC809" s="23" t="e">
        <v>#VALUE!</v>
      </c>
      <c r="AD809" s="23" t="e">
        <f t="shared" si="251"/>
        <v>#VALUE!</v>
      </c>
      <c r="AE809" s="24" t="e">
        <f t="shared" si="252"/>
        <v>#N/A</v>
      </c>
      <c r="AF809" s="24" t="e">
        <v>#N/A</v>
      </c>
      <c r="AG809" s="24" t="e">
        <f t="shared" si="253"/>
        <v>#N/A</v>
      </c>
      <c r="AH809" s="24" t="e">
        <f t="shared" si="254"/>
        <v>#N/A</v>
      </c>
      <c r="AI809" s="25" t="e">
        <f t="shared" si="255"/>
        <v>#VALUE!</v>
      </c>
      <c r="AJ809" s="25" t="e">
        <f t="shared" si="256"/>
        <v>#VALUE!</v>
      </c>
      <c r="AK809" s="25" t="e">
        <f t="shared" si="257"/>
        <v>#VALUE!</v>
      </c>
      <c r="AL809" s="12">
        <v>20.720322843046969</v>
      </c>
      <c r="AM809" s="12">
        <v>0</v>
      </c>
      <c r="AN809" s="26">
        <v>3.2766000000000002</v>
      </c>
      <c r="AO809" s="125">
        <f t="shared" si="258"/>
        <v>4.8392099350880187E-2</v>
      </c>
      <c r="AP809" s="126"/>
      <c r="AQ809" s="16">
        <v>0</v>
      </c>
      <c r="AT809" s="2">
        <v>0</v>
      </c>
      <c r="AU809" s="2">
        <v>0</v>
      </c>
      <c r="AW809" s="44" t="e">
        <f t="shared" si="259"/>
        <v>#VALUE!</v>
      </c>
    </row>
    <row r="810" spans="1:49" hidden="1" x14ac:dyDescent="0.2">
      <c r="A810" s="16">
        <f>ROW()</f>
        <v>810</v>
      </c>
      <c r="B810" s="16" t="s">
        <v>648</v>
      </c>
      <c r="C810" s="101">
        <v>10000</v>
      </c>
      <c r="D810" s="17">
        <v>1.2959310704631817</v>
      </c>
      <c r="E810" s="123">
        <v>5.74832146665867E-2</v>
      </c>
      <c r="F810" s="122">
        <f t="shared" si="240"/>
        <v>1.3534142851297684</v>
      </c>
      <c r="G810" s="122"/>
      <c r="H810" s="101" t="s">
        <v>4</v>
      </c>
      <c r="I810" s="101">
        <v>1</v>
      </c>
      <c r="J810" s="101" t="s">
        <v>555</v>
      </c>
      <c r="K810" s="18">
        <v>42951</v>
      </c>
      <c r="L810" s="101" t="s">
        <v>56</v>
      </c>
      <c r="M810" s="101" t="s">
        <v>171</v>
      </c>
      <c r="N810" s="101" t="s">
        <v>73</v>
      </c>
      <c r="O810" s="101" t="s">
        <v>59</v>
      </c>
      <c r="P810" s="19" t="str">
        <f t="shared" si="241"/>
        <v>CB1 14/16</v>
      </c>
      <c r="Q810" s="20">
        <f t="shared" si="242"/>
        <v>135.34142851297685</v>
      </c>
      <c r="R810" s="19">
        <v>122.6</v>
      </c>
      <c r="S810" s="19" t="e">
        <v>#N/A</v>
      </c>
      <c r="T810" s="19" t="e">
        <f t="shared" si="243"/>
        <v>#N/A</v>
      </c>
      <c r="U810" s="22" t="e">
        <f t="shared" si="244"/>
        <v>#N/A</v>
      </c>
      <c r="V810" s="22" t="str">
        <f t="shared" si="245"/>
        <v>NY</v>
      </c>
      <c r="W810" s="22" t="e">
        <f t="shared" si="246"/>
        <v>#VALUE!</v>
      </c>
      <c r="X810" s="19" t="str">
        <f t="shared" si="247"/>
        <v>CB114/16GS.8672-B</v>
      </c>
      <c r="Y810" s="19" t="str">
        <f t="shared" si="248"/>
        <v>GS.8672-B</v>
      </c>
      <c r="Z810" s="19" t="e">
        <v>#VALUE!</v>
      </c>
      <c r="AA810" s="19" t="e">
        <f t="shared" si="249"/>
        <v>#VALUE!</v>
      </c>
      <c r="AB810" s="22" t="e">
        <f t="shared" si="250"/>
        <v>#N/A</v>
      </c>
      <c r="AC810" s="23" t="e">
        <v>#VALUE!</v>
      </c>
      <c r="AD810" s="23" t="e">
        <f t="shared" si="251"/>
        <v>#VALUE!</v>
      </c>
      <c r="AE810" s="24" t="e">
        <f t="shared" si="252"/>
        <v>#N/A</v>
      </c>
      <c r="AF810" s="24" t="e">
        <v>#N/A</v>
      </c>
      <c r="AG810" s="24" t="e">
        <f t="shared" si="253"/>
        <v>#N/A</v>
      </c>
      <c r="AH810" s="24" t="e">
        <f t="shared" si="254"/>
        <v>#N/A</v>
      </c>
      <c r="AI810" s="25" t="e">
        <f t="shared" si="255"/>
        <v>#VALUE!</v>
      </c>
      <c r="AJ810" s="25" t="e">
        <f t="shared" si="256"/>
        <v>#VALUE!</v>
      </c>
      <c r="AK810" s="25" t="e">
        <f t="shared" si="257"/>
        <v>#VALUE!</v>
      </c>
      <c r="AL810" s="12">
        <v>24.265589341748139</v>
      </c>
      <c r="AM810" s="12">
        <v>0</v>
      </c>
      <c r="AN810" s="26">
        <v>3.2766000000000002</v>
      </c>
      <c r="AO810" s="125">
        <f t="shared" si="258"/>
        <v>5.6672032531943764E-2</v>
      </c>
      <c r="AP810" s="126"/>
      <c r="AQ810" s="16">
        <v>0</v>
      </c>
      <c r="AT810" s="2">
        <v>0</v>
      </c>
      <c r="AU810" s="2">
        <v>0</v>
      </c>
      <c r="AW810" s="44" t="e">
        <f t="shared" si="259"/>
        <v>#VALUE!</v>
      </c>
    </row>
    <row r="811" spans="1:49" hidden="1" x14ac:dyDescent="0.2">
      <c r="A811" s="16">
        <f>ROW()</f>
        <v>811</v>
      </c>
      <c r="B811" s="16" t="s">
        <v>649</v>
      </c>
      <c r="C811" s="101">
        <v>2160</v>
      </c>
      <c r="D811" s="17">
        <v>1.2978431971793396</v>
      </c>
      <c r="E811" s="123">
        <v>5.8417393115832279E-2</v>
      </c>
      <c r="F811" s="122">
        <f t="shared" si="240"/>
        <v>1.3562605902951719</v>
      </c>
      <c r="G811" s="122"/>
      <c r="H811" s="101" t="s">
        <v>4</v>
      </c>
      <c r="I811" s="101">
        <v>1</v>
      </c>
      <c r="J811" s="101" t="s">
        <v>555</v>
      </c>
      <c r="K811" s="18">
        <v>42951</v>
      </c>
      <c r="L811" s="101" t="s">
        <v>56</v>
      </c>
      <c r="M811" s="101" t="s">
        <v>171</v>
      </c>
      <c r="N811" s="101" t="s">
        <v>73</v>
      </c>
      <c r="O811" s="101" t="s">
        <v>58</v>
      </c>
      <c r="P811" s="19" t="str">
        <f t="shared" si="241"/>
        <v>CB1 17/18</v>
      </c>
      <c r="Q811" s="20">
        <f t="shared" si="242"/>
        <v>135.62605902951719</v>
      </c>
      <c r="R811" s="19">
        <v>122.6</v>
      </c>
      <c r="S811" s="19" t="e">
        <v>#N/A</v>
      </c>
      <c r="T811" s="19" t="e">
        <f t="shared" si="243"/>
        <v>#N/A</v>
      </c>
      <c r="U811" s="22" t="e">
        <f t="shared" si="244"/>
        <v>#N/A</v>
      </c>
      <c r="V811" s="22" t="str">
        <f t="shared" si="245"/>
        <v>NY</v>
      </c>
      <c r="W811" s="22" t="e">
        <f t="shared" si="246"/>
        <v>#VALUE!</v>
      </c>
      <c r="X811" s="19" t="str">
        <f t="shared" si="247"/>
        <v>CB117/18GS.8672-A</v>
      </c>
      <c r="Y811" s="19" t="str">
        <f t="shared" si="248"/>
        <v>GS.8672-A</v>
      </c>
      <c r="Z811" s="19" t="e">
        <v>#VALUE!</v>
      </c>
      <c r="AA811" s="19" t="e">
        <f t="shared" si="249"/>
        <v>#VALUE!</v>
      </c>
      <c r="AB811" s="22" t="e">
        <f t="shared" si="250"/>
        <v>#N/A</v>
      </c>
      <c r="AC811" s="23" t="e">
        <v>#VALUE!</v>
      </c>
      <c r="AD811" s="23" t="e">
        <f t="shared" si="251"/>
        <v>#VALUE!</v>
      </c>
      <c r="AE811" s="24" t="e">
        <f t="shared" si="252"/>
        <v>#N/A</v>
      </c>
      <c r="AF811" s="24" t="e">
        <v>#N/A</v>
      </c>
      <c r="AG811" s="24" t="e">
        <f t="shared" si="253"/>
        <v>#N/A</v>
      </c>
      <c r="AH811" s="24" t="e">
        <f t="shared" si="254"/>
        <v>#N/A</v>
      </c>
      <c r="AI811" s="25" t="e">
        <f t="shared" si="255"/>
        <v>#VALUE!</v>
      </c>
      <c r="AJ811" s="25" t="e">
        <f t="shared" si="256"/>
        <v>#VALUE!</v>
      </c>
      <c r="AK811" s="25" t="e">
        <f t="shared" si="257"/>
        <v>#VALUE!</v>
      </c>
      <c r="AL811" s="12">
        <v>24.659937339729552</v>
      </c>
      <c r="AM811" s="12">
        <v>0</v>
      </c>
      <c r="AN811" s="26">
        <v>3.2766000000000002</v>
      </c>
      <c r="AO811" s="125">
        <f t="shared" si="258"/>
        <v>5.7593028196040806E-2</v>
      </c>
      <c r="AP811" s="126"/>
      <c r="AQ811" s="16">
        <v>0</v>
      </c>
      <c r="AT811" s="2">
        <v>0</v>
      </c>
      <c r="AU811" s="2">
        <v>0</v>
      </c>
      <c r="AW811" s="44" t="e">
        <f t="shared" si="259"/>
        <v>#VALUE!</v>
      </c>
    </row>
    <row r="812" spans="1:49" hidden="1" x14ac:dyDescent="0.2">
      <c r="A812" s="16">
        <f>ROW()</f>
        <v>812</v>
      </c>
      <c r="B812" s="16" t="s">
        <v>650</v>
      </c>
      <c r="C812" s="101">
        <f>349+589</f>
        <v>938</v>
      </c>
      <c r="D812" s="17">
        <v>1.2978431971793396</v>
      </c>
      <c r="E812" s="123">
        <v>5.8417393115832279E-2</v>
      </c>
      <c r="F812" s="122">
        <f t="shared" si="240"/>
        <v>1.3562605902951719</v>
      </c>
      <c r="G812" s="122"/>
      <c r="H812" s="101" t="s">
        <v>4</v>
      </c>
      <c r="I812" s="101">
        <v>1</v>
      </c>
      <c r="J812" s="101" t="s">
        <v>555</v>
      </c>
      <c r="K812" s="18">
        <v>42951</v>
      </c>
      <c r="L812" s="101" t="s">
        <v>56</v>
      </c>
      <c r="M812" s="101" t="s">
        <v>171</v>
      </c>
      <c r="N812" s="101" t="s">
        <v>62</v>
      </c>
      <c r="O812" s="101" t="s">
        <v>78</v>
      </c>
      <c r="P812" s="19" t="str">
        <f t="shared" si="241"/>
        <v>CB6 CONSUMO</v>
      </c>
      <c r="Q812" s="20">
        <f t="shared" si="242"/>
        <v>135.62605902951719</v>
      </c>
      <c r="R812" s="19">
        <v>122.6</v>
      </c>
      <c r="S812" s="19" t="e">
        <v>#N/A</v>
      </c>
      <c r="T812" s="19" t="e">
        <f t="shared" si="243"/>
        <v>#N/A</v>
      </c>
      <c r="U812" s="22" t="e">
        <f t="shared" si="244"/>
        <v>#N/A</v>
      </c>
      <c r="V812" s="22" t="str">
        <f t="shared" si="245"/>
        <v>NY</v>
      </c>
      <c r="W812" s="22" t="e">
        <f t="shared" si="246"/>
        <v>#VALUE!</v>
      </c>
      <c r="X812" s="19" t="str">
        <f t="shared" si="247"/>
        <v>CB6CONSUMOGS.8672-C</v>
      </c>
      <c r="Y812" s="19" t="str">
        <f t="shared" si="248"/>
        <v>GS.8672-C</v>
      </c>
      <c r="Z812" s="19" t="e">
        <v>#VALUE!</v>
      </c>
      <c r="AA812" s="19" t="e">
        <f t="shared" si="249"/>
        <v>#VALUE!</v>
      </c>
      <c r="AB812" s="22" t="e">
        <f t="shared" si="250"/>
        <v>#N/A</v>
      </c>
      <c r="AC812" s="23" t="e">
        <v>#VALUE!</v>
      </c>
      <c r="AD812" s="23" t="e">
        <f t="shared" si="251"/>
        <v>#VALUE!</v>
      </c>
      <c r="AE812" s="24" t="e">
        <f t="shared" si="252"/>
        <v>#N/A</v>
      </c>
      <c r="AF812" s="24" t="e">
        <v>#N/A</v>
      </c>
      <c r="AG812" s="24" t="e">
        <f t="shared" si="253"/>
        <v>#N/A</v>
      </c>
      <c r="AH812" s="24" t="e">
        <f t="shared" si="254"/>
        <v>#N/A</v>
      </c>
      <c r="AI812" s="25" t="e">
        <f t="shared" si="255"/>
        <v>#VALUE!</v>
      </c>
      <c r="AJ812" s="25" t="e">
        <f t="shared" si="256"/>
        <v>#VALUE!</v>
      </c>
      <c r="AK812" s="25" t="e">
        <f t="shared" si="257"/>
        <v>#VALUE!</v>
      </c>
      <c r="AL812" s="12">
        <v>0</v>
      </c>
      <c r="AM812" s="12">
        <v>24.659937339729552</v>
      </c>
      <c r="AN812" s="26">
        <v>3.2766000000000002</v>
      </c>
      <c r="AO812" s="125">
        <f t="shared" si="258"/>
        <v>5.7593028196040806E-2</v>
      </c>
      <c r="AP812" s="126"/>
      <c r="AQ812" s="16">
        <v>0</v>
      </c>
      <c r="AT812" s="2">
        <v>0</v>
      </c>
      <c r="AU812" s="2">
        <v>0</v>
      </c>
      <c r="AW812" s="44" t="e">
        <f t="shared" si="259"/>
        <v>#VALUE!</v>
      </c>
    </row>
    <row r="813" spans="1:49" hidden="1" x14ac:dyDescent="0.2">
      <c r="A813" s="16">
        <f>ROW()</f>
        <v>813</v>
      </c>
      <c r="B813" s="16" t="s">
        <v>651</v>
      </c>
      <c r="C813" s="101">
        <v>640</v>
      </c>
      <c r="D813" s="17">
        <v>1.0493822066467462</v>
      </c>
      <c r="E813" s="139">
        <v>5.0700647001663768E-2</v>
      </c>
      <c r="F813" s="122">
        <f t="shared" si="240"/>
        <v>1.10008285364841</v>
      </c>
      <c r="G813" s="122"/>
      <c r="H813" s="101" t="s">
        <v>4</v>
      </c>
      <c r="I813" s="101">
        <v>1</v>
      </c>
      <c r="J813" s="101" t="s">
        <v>573</v>
      </c>
      <c r="K813" s="18">
        <v>42954</v>
      </c>
      <c r="L813" s="101" t="s">
        <v>56</v>
      </c>
      <c r="M813" s="101" t="s">
        <v>171</v>
      </c>
      <c r="N813" s="101" t="s">
        <v>73</v>
      </c>
      <c r="O813" s="101" t="s">
        <v>58</v>
      </c>
      <c r="P813" s="19" t="str">
        <f t="shared" si="241"/>
        <v>CB1 17/18</v>
      </c>
      <c r="Q813" s="20">
        <f t="shared" si="242"/>
        <v>110.008285364841</v>
      </c>
      <c r="R813" s="19">
        <v>122.6</v>
      </c>
      <c r="S813" s="19" t="e">
        <v>#N/A</v>
      </c>
      <c r="T813" s="19" t="e">
        <f t="shared" si="243"/>
        <v>#N/A</v>
      </c>
      <c r="U813" s="22" t="e">
        <f t="shared" si="244"/>
        <v>#N/A</v>
      </c>
      <c r="V813" s="22" t="str">
        <f t="shared" si="245"/>
        <v>NY</v>
      </c>
      <c r="W813" s="22" t="e">
        <f t="shared" si="246"/>
        <v>#VALUE!</v>
      </c>
      <c r="X813" s="19" t="str">
        <f t="shared" si="247"/>
        <v>CB117/18GS.8606</v>
      </c>
      <c r="Y813" s="19" t="str">
        <f t="shared" si="248"/>
        <v>GS.8606</v>
      </c>
      <c r="Z813" s="19" t="e">
        <v>#VALUE!</v>
      </c>
      <c r="AA813" s="19" t="e">
        <f t="shared" si="249"/>
        <v>#VALUE!</v>
      </c>
      <c r="AB813" s="22" t="e">
        <f t="shared" si="250"/>
        <v>#N/A</v>
      </c>
      <c r="AC813" s="23" t="e">
        <v>#VALUE!</v>
      </c>
      <c r="AD813" s="23" t="e">
        <f t="shared" si="251"/>
        <v>#VALUE!</v>
      </c>
      <c r="AE813" s="24" t="e">
        <f t="shared" si="252"/>
        <v>#N/A</v>
      </c>
      <c r="AF813" s="24" t="e">
        <v>#N/A</v>
      </c>
      <c r="AG813" s="24" t="e">
        <f t="shared" si="253"/>
        <v>#N/A</v>
      </c>
      <c r="AH813" s="24" t="e">
        <f t="shared" si="254"/>
        <v>#N/A</v>
      </c>
      <c r="AI813" s="25" t="e">
        <f t="shared" si="255"/>
        <v>#VALUE!</v>
      </c>
      <c r="AJ813" s="25" t="e">
        <f t="shared" si="256"/>
        <v>#VALUE!</v>
      </c>
      <c r="AK813" s="25" t="e">
        <f t="shared" si="257"/>
        <v>#VALUE!</v>
      </c>
      <c r="AL813" s="12">
        <v>21.402440462649242</v>
      </c>
      <c r="AM813" s="12">
        <v>0</v>
      </c>
      <c r="AN813" s="26">
        <v>3.2766000000000002</v>
      </c>
      <c r="AO813" s="125">
        <f t="shared" si="258"/>
        <v>4.9985177985166787E-2</v>
      </c>
      <c r="AP813" s="126"/>
      <c r="AQ813" s="16">
        <v>0</v>
      </c>
      <c r="AT813" s="2">
        <v>0</v>
      </c>
      <c r="AU813" s="2">
        <v>0</v>
      </c>
      <c r="AW813" s="44" t="e">
        <f t="shared" si="259"/>
        <v>#VALUE!</v>
      </c>
    </row>
    <row r="814" spans="1:49" hidden="1" x14ac:dyDescent="0.2">
      <c r="A814" s="16">
        <f>ROW()</f>
        <v>814</v>
      </c>
      <c r="B814" s="16" t="s">
        <v>652</v>
      </c>
      <c r="C814" s="101">
        <v>320</v>
      </c>
      <c r="D814" s="17">
        <v>1.3800116444535537</v>
      </c>
      <c r="E814" s="139">
        <v>4.8421077961239192E-2</v>
      </c>
      <c r="F814" s="122">
        <f t="shared" si="240"/>
        <v>1.428432722414793</v>
      </c>
      <c r="G814" s="122"/>
      <c r="H814" s="101" t="s">
        <v>4</v>
      </c>
      <c r="I814" s="101">
        <v>1</v>
      </c>
      <c r="J814" s="101" t="s">
        <v>60</v>
      </c>
      <c r="K814" s="18">
        <v>42954</v>
      </c>
      <c r="L814" s="101" t="s">
        <v>56</v>
      </c>
      <c r="M814" s="101" t="s">
        <v>171</v>
      </c>
      <c r="N814" s="101" t="s">
        <v>75</v>
      </c>
      <c r="O814" s="101" t="s">
        <v>58</v>
      </c>
      <c r="P814" s="19" t="str">
        <f t="shared" si="241"/>
        <v>CB2 17/18</v>
      </c>
      <c r="Q814" s="20">
        <f t="shared" si="242"/>
        <v>142.8432722414793</v>
      </c>
      <c r="R814" s="19">
        <v>122.6</v>
      </c>
      <c r="S814" s="19" t="e">
        <v>#N/A</v>
      </c>
      <c r="T814" s="19" t="e">
        <f t="shared" si="243"/>
        <v>#N/A</v>
      </c>
      <c r="U814" s="22" t="e">
        <f t="shared" si="244"/>
        <v>#N/A</v>
      </c>
      <c r="V814" s="22" t="str">
        <f t="shared" si="245"/>
        <v>NY</v>
      </c>
      <c r="W814" s="22" t="e">
        <f t="shared" si="246"/>
        <v>#VALUE!</v>
      </c>
      <c r="X814" s="19" t="str">
        <f t="shared" si="247"/>
        <v>CB217/18GS.8609</v>
      </c>
      <c r="Y814" s="19" t="str">
        <f t="shared" si="248"/>
        <v>GS.8609</v>
      </c>
      <c r="Z814" s="19" t="e">
        <v>#VALUE!</v>
      </c>
      <c r="AA814" s="19" t="e">
        <f t="shared" si="249"/>
        <v>#VALUE!</v>
      </c>
      <c r="AB814" s="22" t="e">
        <f t="shared" si="250"/>
        <v>#N/A</v>
      </c>
      <c r="AC814" s="23" t="e">
        <v>#VALUE!</v>
      </c>
      <c r="AD814" s="23" t="e">
        <f t="shared" si="251"/>
        <v>#VALUE!</v>
      </c>
      <c r="AE814" s="24" t="e">
        <f t="shared" si="252"/>
        <v>#N/A</v>
      </c>
      <c r="AF814" s="24" t="e">
        <v>#N/A</v>
      </c>
      <c r="AG814" s="24" t="e">
        <f t="shared" si="253"/>
        <v>#N/A</v>
      </c>
      <c r="AH814" s="24" t="e">
        <f t="shared" si="254"/>
        <v>#N/A</v>
      </c>
      <c r="AI814" s="25" t="e">
        <f t="shared" si="255"/>
        <v>#VALUE!</v>
      </c>
      <c r="AJ814" s="25" t="e">
        <f t="shared" si="256"/>
        <v>#VALUE!</v>
      </c>
      <c r="AK814" s="25" t="e">
        <f t="shared" si="257"/>
        <v>#VALUE!</v>
      </c>
      <c r="AL814" s="12">
        <v>20.440158054959557</v>
      </c>
      <c r="AM814" s="12">
        <v>0</v>
      </c>
      <c r="AN814" s="26">
        <v>3.2766000000000002</v>
      </c>
      <c r="AO814" s="125">
        <f t="shared" si="258"/>
        <v>4.7737777390626859E-2</v>
      </c>
      <c r="AP814" s="126"/>
      <c r="AQ814" s="16">
        <v>0</v>
      </c>
      <c r="AT814" s="2">
        <v>0</v>
      </c>
      <c r="AU814" s="2">
        <v>0</v>
      </c>
      <c r="AW814" s="44" t="e">
        <f t="shared" si="259"/>
        <v>#VALUE!</v>
      </c>
    </row>
    <row r="815" spans="1:49" hidden="1" x14ac:dyDescent="0.2">
      <c r="A815" s="101">
        <v>817</v>
      </c>
      <c r="B815" s="16" t="s">
        <v>653</v>
      </c>
      <c r="C815" s="101">
        <v>973</v>
      </c>
      <c r="D815" s="17">
        <v>1.1552833821822106</v>
      </c>
      <c r="E815" s="139">
        <v>6.2666099899940569E-2</v>
      </c>
      <c r="F815" s="122">
        <f t="shared" si="240"/>
        <v>1.2179494820821513</v>
      </c>
      <c r="G815" s="122"/>
      <c r="H815" s="101" t="s">
        <v>4</v>
      </c>
      <c r="I815" s="101">
        <v>1</v>
      </c>
      <c r="J815" s="101" t="s">
        <v>565</v>
      </c>
      <c r="K815" s="18">
        <v>42963</v>
      </c>
      <c r="L815" s="101" t="s">
        <v>56</v>
      </c>
      <c r="M815" s="101" t="s">
        <v>171</v>
      </c>
      <c r="N815" s="101" t="s">
        <v>73</v>
      </c>
      <c r="O815" s="101" t="s">
        <v>58</v>
      </c>
      <c r="P815" s="19" t="str">
        <f t="shared" si="241"/>
        <v>CB1 17/18</v>
      </c>
      <c r="Q815" s="20">
        <f t="shared" si="242"/>
        <v>121.79494820821513</v>
      </c>
      <c r="R815" s="19">
        <v>122.6</v>
      </c>
      <c r="S815" s="19" t="e">
        <v>#N/A</v>
      </c>
      <c r="T815" s="19" t="e">
        <f t="shared" si="243"/>
        <v>#N/A</v>
      </c>
      <c r="U815" s="22" t="e">
        <f t="shared" si="244"/>
        <v>#N/A</v>
      </c>
      <c r="V815" s="22" t="str">
        <f t="shared" si="245"/>
        <v>NY</v>
      </c>
      <c r="W815" s="22" t="e">
        <f t="shared" si="246"/>
        <v>#VALUE!</v>
      </c>
      <c r="X815" s="19" t="str">
        <f t="shared" si="247"/>
        <v>CB117/18GS.8708</v>
      </c>
      <c r="Y815" s="19" t="str">
        <f t="shared" si="248"/>
        <v>GS.8708</v>
      </c>
      <c r="Z815" s="19" t="e">
        <v>#VALUE!</v>
      </c>
      <c r="AA815" s="19" t="e">
        <f t="shared" si="249"/>
        <v>#VALUE!</v>
      </c>
      <c r="AB815" s="22" t="e">
        <f t="shared" si="250"/>
        <v>#N/A</v>
      </c>
      <c r="AC815" s="23" t="e">
        <v>#VALUE!</v>
      </c>
      <c r="AD815" s="23" t="e">
        <f t="shared" si="251"/>
        <v>#VALUE!</v>
      </c>
      <c r="AE815" s="24" t="e">
        <f t="shared" si="252"/>
        <v>#N/A</v>
      </c>
      <c r="AF815" s="24" t="e">
        <v>#N/A</v>
      </c>
      <c r="AG815" s="24" t="e">
        <f t="shared" si="253"/>
        <v>#N/A</v>
      </c>
      <c r="AH815" s="24" t="e">
        <f t="shared" si="254"/>
        <v>#N/A</v>
      </c>
      <c r="AI815" s="25" t="e">
        <f t="shared" si="255"/>
        <v>#VALUE!</v>
      </c>
      <c r="AJ815" s="25" t="e">
        <f t="shared" si="256"/>
        <v>#VALUE!</v>
      </c>
      <c r="AK815" s="25" t="e">
        <f t="shared" si="257"/>
        <v>#VALUE!</v>
      </c>
      <c r="AL815" s="11">
        <v>26.453458712092868</v>
      </c>
      <c r="AM815" s="11">
        <v>0</v>
      </c>
      <c r="AN815" s="26">
        <v>3.2766000000000002</v>
      </c>
      <c r="AO815" s="125">
        <f t="shared" si="258"/>
        <v>6.1781778781481445E-2</v>
      </c>
      <c r="AP815" s="126"/>
      <c r="AQ815" s="16">
        <v>0</v>
      </c>
      <c r="AT815" s="2">
        <v>0</v>
      </c>
      <c r="AU815" s="2">
        <v>0</v>
      </c>
      <c r="AW815" s="44" t="e">
        <f t="shared" si="259"/>
        <v>#VALUE!</v>
      </c>
    </row>
    <row r="816" spans="1:49" hidden="1" x14ac:dyDescent="0.2">
      <c r="A816" s="101">
        <v>818</v>
      </c>
      <c r="B816" s="16" t="s">
        <v>654</v>
      </c>
      <c r="C816" s="101">
        <v>832</v>
      </c>
      <c r="D816" s="17">
        <v>1.2399715566684637</v>
      </c>
      <c r="E816" s="139">
        <v>4.9557916569707927E-2</v>
      </c>
      <c r="F816" s="122">
        <f t="shared" si="240"/>
        <v>1.2895294732381717</v>
      </c>
      <c r="G816" s="122"/>
      <c r="H816" s="101" t="s">
        <v>4</v>
      </c>
      <c r="I816" s="101">
        <v>1</v>
      </c>
      <c r="J816" s="101" t="s">
        <v>60</v>
      </c>
      <c r="K816" s="18">
        <v>42963</v>
      </c>
      <c r="L816" s="101" t="s">
        <v>56</v>
      </c>
      <c r="M816" s="101" t="s">
        <v>61</v>
      </c>
      <c r="N816" s="101" t="s">
        <v>77</v>
      </c>
      <c r="O816" s="101" t="s">
        <v>58</v>
      </c>
      <c r="P816" s="19" t="str">
        <f t="shared" si="241"/>
        <v>CB3 17/18</v>
      </c>
      <c r="Q816" s="20">
        <f t="shared" si="242"/>
        <v>128.95294732381717</v>
      </c>
      <c r="R816" s="19">
        <v>122.6</v>
      </c>
      <c r="S816" s="19" t="e">
        <v>#N/A</v>
      </c>
      <c r="T816" s="19" t="e">
        <f t="shared" si="243"/>
        <v>#N/A</v>
      </c>
      <c r="U816" s="22" t="e">
        <f t="shared" si="244"/>
        <v>#N/A</v>
      </c>
      <c r="V816" s="22" t="str">
        <f t="shared" si="245"/>
        <v>NY</v>
      </c>
      <c r="W816" s="22" t="e">
        <f t="shared" si="246"/>
        <v>#VALUE!</v>
      </c>
      <c r="X816" s="19" t="str">
        <f t="shared" si="247"/>
        <v>CB317/18GS.8667</v>
      </c>
      <c r="Y816" s="19" t="str">
        <f t="shared" si="248"/>
        <v>GS.8667</v>
      </c>
      <c r="Z816" s="19" t="e">
        <v>#VALUE!</v>
      </c>
      <c r="AA816" s="19" t="e">
        <f t="shared" si="249"/>
        <v>#VALUE!</v>
      </c>
      <c r="AB816" s="22" t="e">
        <f t="shared" si="250"/>
        <v>#N/A</v>
      </c>
      <c r="AC816" s="23" t="e">
        <v>#VALUE!</v>
      </c>
      <c r="AD816" s="23" t="e">
        <f t="shared" si="251"/>
        <v>#VALUE!</v>
      </c>
      <c r="AE816" s="24" t="e">
        <f t="shared" si="252"/>
        <v>#N/A</v>
      </c>
      <c r="AF816" s="24" t="e">
        <v>#N/A</v>
      </c>
      <c r="AG816" s="24" t="e">
        <f t="shared" si="253"/>
        <v>#N/A</v>
      </c>
      <c r="AH816" s="24" t="e">
        <f t="shared" si="254"/>
        <v>#N/A</v>
      </c>
      <c r="AI816" s="25" t="e">
        <f t="shared" si="255"/>
        <v>#VALUE!</v>
      </c>
      <c r="AJ816" s="25" t="e">
        <f t="shared" si="256"/>
        <v>#VALUE!</v>
      </c>
      <c r="AK816" s="25" t="e">
        <f t="shared" si="257"/>
        <v>#VALUE!</v>
      </c>
      <c r="AL816" s="11">
        <v>20.920055690833806</v>
      </c>
      <c r="AM816" s="11">
        <v>0</v>
      </c>
      <c r="AN816" s="26">
        <v>3.2766000000000002</v>
      </c>
      <c r="AO816" s="125">
        <f t="shared" si="258"/>
        <v>4.8858573347784054E-2</v>
      </c>
      <c r="AP816" s="126"/>
      <c r="AQ816" s="16">
        <v>0</v>
      </c>
      <c r="AT816" s="2">
        <v>0</v>
      </c>
      <c r="AU816" s="2">
        <v>0</v>
      </c>
      <c r="AW816" s="44" t="e">
        <f t="shared" si="259"/>
        <v>#VALUE!</v>
      </c>
    </row>
    <row r="817" spans="1:49" hidden="1" x14ac:dyDescent="0.2">
      <c r="A817" s="101">
        <v>819</v>
      </c>
      <c r="B817" s="16" t="s">
        <v>655</v>
      </c>
      <c r="C817" s="101">
        <v>2000</v>
      </c>
      <c r="D817" s="17">
        <v>0.94881931860060376</v>
      </c>
      <c r="E817" s="139">
        <v>3.6333008592916945E-2</v>
      </c>
      <c r="F817" s="122">
        <f t="shared" si="240"/>
        <v>0.98515232719352075</v>
      </c>
      <c r="G817" s="122"/>
      <c r="H817" s="101" t="s">
        <v>4</v>
      </c>
      <c r="I817" s="101">
        <v>1</v>
      </c>
      <c r="J817" s="101" t="s">
        <v>60</v>
      </c>
      <c r="K817" s="18">
        <v>42963</v>
      </c>
      <c r="L817" s="101" t="s">
        <v>56</v>
      </c>
      <c r="M817" s="101" t="s">
        <v>171</v>
      </c>
      <c r="N817" s="101" t="s">
        <v>62</v>
      </c>
      <c r="O817" s="101" t="s">
        <v>63</v>
      </c>
      <c r="P817" s="19" t="str">
        <f t="shared" si="241"/>
        <v>CB6 Consumo</v>
      </c>
      <c r="Q817" s="20">
        <f t="shared" si="242"/>
        <v>98.51523271935207</v>
      </c>
      <c r="R817" s="19">
        <v>122.6</v>
      </c>
      <c r="S817" s="19" t="e">
        <v>#N/A</v>
      </c>
      <c r="T817" s="19" t="e">
        <f t="shared" si="243"/>
        <v>#N/A</v>
      </c>
      <c r="U817" s="22" t="e">
        <f t="shared" si="244"/>
        <v>#N/A</v>
      </c>
      <c r="V817" s="22" t="str">
        <f t="shared" si="245"/>
        <v>NY</v>
      </c>
      <c r="W817" s="22" t="e">
        <f t="shared" si="246"/>
        <v>#VALUE!</v>
      </c>
      <c r="X817" s="19" t="str">
        <f t="shared" si="247"/>
        <v>CB6ConsumoGS.8699</v>
      </c>
      <c r="Y817" s="19" t="str">
        <f t="shared" si="248"/>
        <v>GS.8699</v>
      </c>
      <c r="Z817" s="19" t="e">
        <v>#VALUE!</v>
      </c>
      <c r="AA817" s="19" t="e">
        <f t="shared" si="249"/>
        <v>#VALUE!</v>
      </c>
      <c r="AB817" s="22" t="e">
        <f t="shared" si="250"/>
        <v>#N/A</v>
      </c>
      <c r="AC817" s="23" t="e">
        <v>#VALUE!</v>
      </c>
      <c r="AD817" s="23" t="e">
        <f t="shared" si="251"/>
        <v>#VALUE!</v>
      </c>
      <c r="AE817" s="24" t="e">
        <f t="shared" si="252"/>
        <v>#N/A</v>
      </c>
      <c r="AF817" s="24" t="e">
        <v>#N/A</v>
      </c>
      <c r="AG817" s="24" t="e">
        <f t="shared" si="253"/>
        <v>#N/A</v>
      </c>
      <c r="AH817" s="24" t="e">
        <f t="shared" si="254"/>
        <v>#N/A</v>
      </c>
      <c r="AI817" s="25" t="e">
        <f t="shared" si="255"/>
        <v>#VALUE!</v>
      </c>
      <c r="AJ817" s="25" t="e">
        <f t="shared" si="256"/>
        <v>#VALUE!</v>
      </c>
      <c r="AK817" s="25" t="e">
        <f t="shared" si="257"/>
        <v>#VALUE!</v>
      </c>
      <c r="AL817" s="11">
        <v>0</v>
      </c>
      <c r="AM817" s="11">
        <v>9.139825776280599</v>
      </c>
      <c r="AN817" s="26">
        <v>3.2766000000000002</v>
      </c>
      <c r="AO817" s="125">
        <f t="shared" si="258"/>
        <v>3.5820290443117048E-2</v>
      </c>
      <c r="AP817" s="126"/>
      <c r="AQ817" s="16">
        <v>0</v>
      </c>
      <c r="AT817" s="2">
        <v>0</v>
      </c>
      <c r="AU817" s="2">
        <v>0</v>
      </c>
      <c r="AW817" s="44" t="e">
        <f t="shared" si="259"/>
        <v>#VALUE!</v>
      </c>
    </row>
    <row r="818" spans="1:49" hidden="1" x14ac:dyDescent="0.2">
      <c r="A818" s="101">
        <v>820</v>
      </c>
      <c r="B818" s="16" t="s">
        <v>656</v>
      </c>
      <c r="C818" s="101">
        <v>3600</v>
      </c>
      <c r="D818" s="17">
        <v>1.3385063538182604</v>
      </c>
      <c r="E818" s="139">
        <v>5.0037094181141183E-2</v>
      </c>
      <c r="F818" s="122">
        <f t="shared" si="240"/>
        <v>1.3885434479994017</v>
      </c>
      <c r="G818" s="122"/>
      <c r="H818" s="101" t="s">
        <v>4</v>
      </c>
      <c r="I818" s="101">
        <v>1</v>
      </c>
      <c r="J818" s="101" t="s">
        <v>60</v>
      </c>
      <c r="K818" s="18">
        <v>42963</v>
      </c>
      <c r="L818" s="101" t="s">
        <v>56</v>
      </c>
      <c r="M818" s="101" t="s">
        <v>171</v>
      </c>
      <c r="N818" s="101" t="s">
        <v>68</v>
      </c>
      <c r="O818" s="101" t="s">
        <v>59</v>
      </c>
      <c r="P818" s="19" t="str">
        <f t="shared" si="241"/>
        <v>CBSW 14/16</v>
      </c>
      <c r="Q818" s="20">
        <f t="shared" si="242"/>
        <v>138.85434479994018</v>
      </c>
      <c r="R818" s="19">
        <v>122.6</v>
      </c>
      <c r="S818" s="19" t="e">
        <v>#N/A</v>
      </c>
      <c r="T818" s="19" t="e">
        <f t="shared" si="243"/>
        <v>#N/A</v>
      </c>
      <c r="U818" s="22" t="e">
        <f t="shared" si="244"/>
        <v>#N/A</v>
      </c>
      <c r="V818" s="22" t="str">
        <f t="shared" si="245"/>
        <v>NY</v>
      </c>
      <c r="W818" s="22" t="e">
        <f t="shared" si="246"/>
        <v>#VALUE!</v>
      </c>
      <c r="X818" s="19" t="str">
        <f t="shared" si="247"/>
        <v>CBSW14/16GS.8702</v>
      </c>
      <c r="Y818" s="19" t="str">
        <f t="shared" si="248"/>
        <v>GS.8702</v>
      </c>
      <c r="Z818" s="19" t="e">
        <v>#VALUE!</v>
      </c>
      <c r="AA818" s="19" t="e">
        <f t="shared" si="249"/>
        <v>#VALUE!</v>
      </c>
      <c r="AB818" s="22" t="e">
        <f t="shared" si="250"/>
        <v>#N/A</v>
      </c>
      <c r="AC818" s="23" t="e">
        <v>#VALUE!</v>
      </c>
      <c r="AD818" s="23" t="e">
        <f t="shared" si="251"/>
        <v>#VALUE!</v>
      </c>
      <c r="AE818" s="24" t="e">
        <f t="shared" si="252"/>
        <v>#N/A</v>
      </c>
      <c r="AF818" s="24" t="e">
        <v>#N/A</v>
      </c>
      <c r="AG818" s="24" t="e">
        <f t="shared" si="253"/>
        <v>#N/A</v>
      </c>
      <c r="AH818" s="24" t="e">
        <f t="shared" si="254"/>
        <v>#N/A</v>
      </c>
      <c r="AI818" s="25" t="e">
        <f t="shared" si="255"/>
        <v>#VALUE!</v>
      </c>
      <c r="AJ818" s="25" t="e">
        <f t="shared" si="256"/>
        <v>#VALUE!</v>
      </c>
      <c r="AK818" s="25" t="e">
        <f t="shared" si="257"/>
        <v>#VALUE!</v>
      </c>
      <c r="AL818" s="11">
        <v>21.122332602593886</v>
      </c>
      <c r="AM818" s="11">
        <v>0</v>
      </c>
      <c r="AN818" s="26">
        <v>3.2766000000000002</v>
      </c>
      <c r="AO818" s="125">
        <f t="shared" si="258"/>
        <v>4.9330988979742599E-2</v>
      </c>
      <c r="AP818" s="126"/>
      <c r="AQ818" s="16">
        <v>0</v>
      </c>
      <c r="AT818" s="2">
        <v>0</v>
      </c>
      <c r="AU818" s="2">
        <v>0</v>
      </c>
      <c r="AW818" s="44" t="e">
        <f t="shared" si="259"/>
        <v>#VALUE!</v>
      </c>
    </row>
    <row r="819" spans="1:49" hidden="1" x14ac:dyDescent="0.2">
      <c r="A819" s="101">
        <v>821</v>
      </c>
      <c r="B819" s="16" t="s">
        <v>657</v>
      </c>
      <c r="C819" s="101">
        <v>18040</v>
      </c>
      <c r="D819" s="17">
        <v>1.2960033831515667</v>
      </c>
      <c r="E819" s="139">
        <v>5.9984500041160863E-2</v>
      </c>
      <c r="F819" s="122">
        <f t="shared" si="240"/>
        <v>1.3559878831927277</v>
      </c>
      <c r="G819" s="122"/>
      <c r="H819" s="101" t="s">
        <v>4</v>
      </c>
      <c r="I819" s="101">
        <v>1</v>
      </c>
      <c r="J819" s="101" t="s">
        <v>555</v>
      </c>
      <c r="K819" s="18">
        <v>42963</v>
      </c>
      <c r="L819" s="101" t="s">
        <v>56</v>
      </c>
      <c r="M819" s="101" t="s">
        <v>171</v>
      </c>
      <c r="N819" s="101" t="s">
        <v>73</v>
      </c>
      <c r="O819" s="101" t="s">
        <v>59</v>
      </c>
      <c r="P819" s="19" t="str">
        <f t="shared" si="241"/>
        <v>CB1 14/16</v>
      </c>
      <c r="Q819" s="20">
        <f t="shared" si="242"/>
        <v>135.59878831927276</v>
      </c>
      <c r="R819" s="19">
        <v>122.6</v>
      </c>
      <c r="S819" s="19" t="e">
        <v>#N/A</v>
      </c>
      <c r="T819" s="19" t="e">
        <f t="shared" si="243"/>
        <v>#N/A</v>
      </c>
      <c r="U819" s="22" t="e">
        <f t="shared" si="244"/>
        <v>#N/A</v>
      </c>
      <c r="V819" s="22" t="str">
        <f t="shared" si="245"/>
        <v>NY</v>
      </c>
      <c r="W819" s="22" t="e">
        <f t="shared" si="246"/>
        <v>#VALUE!</v>
      </c>
      <c r="X819" s="19" t="str">
        <f t="shared" si="247"/>
        <v>CB114/16GS.8653</v>
      </c>
      <c r="Y819" s="19" t="str">
        <f t="shared" si="248"/>
        <v>GS.8653</v>
      </c>
      <c r="Z819" s="19" t="e">
        <v>#VALUE!</v>
      </c>
      <c r="AA819" s="19" t="e">
        <f t="shared" si="249"/>
        <v>#VALUE!</v>
      </c>
      <c r="AB819" s="22" t="e">
        <f t="shared" si="250"/>
        <v>#N/A</v>
      </c>
      <c r="AC819" s="23" t="e">
        <v>#VALUE!</v>
      </c>
      <c r="AD819" s="23" t="e">
        <f t="shared" si="251"/>
        <v>#VALUE!</v>
      </c>
      <c r="AE819" s="24" t="e">
        <f t="shared" si="252"/>
        <v>#N/A</v>
      </c>
      <c r="AF819" s="24" t="e">
        <v>#N/A</v>
      </c>
      <c r="AG819" s="24" t="e">
        <f t="shared" si="253"/>
        <v>#N/A</v>
      </c>
      <c r="AH819" s="24" t="e">
        <f t="shared" si="254"/>
        <v>#N/A</v>
      </c>
      <c r="AI819" s="25" t="e">
        <f t="shared" si="255"/>
        <v>#VALUE!</v>
      </c>
      <c r="AJ819" s="25" t="e">
        <f t="shared" si="256"/>
        <v>#VALUE!</v>
      </c>
      <c r="AK819" s="25" t="e">
        <f t="shared" si="257"/>
        <v>#VALUE!</v>
      </c>
      <c r="AL819" s="11">
        <v>25.321465636732356</v>
      </c>
      <c r="AM819" s="11">
        <v>0</v>
      </c>
      <c r="AN819" s="26">
        <v>3.2766000000000002</v>
      </c>
      <c r="AO819" s="125">
        <f t="shared" si="258"/>
        <v>5.9138020680688318E-2</v>
      </c>
      <c r="AP819" s="126"/>
      <c r="AQ819" s="16">
        <v>0</v>
      </c>
      <c r="AT819" s="2">
        <v>0</v>
      </c>
      <c r="AU819" s="2">
        <v>0</v>
      </c>
      <c r="AW819" s="44" t="e">
        <f t="shared" si="259"/>
        <v>#VALUE!</v>
      </c>
    </row>
    <row r="820" spans="1:49" hidden="1" x14ac:dyDescent="0.2">
      <c r="A820" s="101">
        <v>822</v>
      </c>
      <c r="B820" s="16" t="s">
        <v>658</v>
      </c>
      <c r="C820" s="101">
        <v>600</v>
      </c>
      <c r="D820" s="17">
        <v>1.287519312796819</v>
      </c>
      <c r="E820" s="139">
        <v>4.8312235944307065E-2</v>
      </c>
      <c r="F820" s="122">
        <f t="shared" si="240"/>
        <v>1.3358315487411261</v>
      </c>
      <c r="G820" s="122"/>
      <c r="H820" s="101" t="s">
        <v>4</v>
      </c>
      <c r="I820" s="101">
        <v>1</v>
      </c>
      <c r="J820" s="101" t="s">
        <v>60</v>
      </c>
      <c r="K820" s="18">
        <v>42963</v>
      </c>
      <c r="L820" s="101" t="s">
        <v>56</v>
      </c>
      <c r="M820" s="101" t="s">
        <v>171</v>
      </c>
      <c r="N820" s="101" t="s">
        <v>73</v>
      </c>
      <c r="O820" s="101" t="s">
        <v>59</v>
      </c>
      <c r="P820" s="19" t="str">
        <f t="shared" si="241"/>
        <v>CB1 14/16</v>
      </c>
      <c r="Q820" s="20">
        <f t="shared" si="242"/>
        <v>133.58315487411261</v>
      </c>
      <c r="R820" s="19">
        <v>122.6</v>
      </c>
      <c r="S820" s="19" t="e">
        <v>#N/A</v>
      </c>
      <c r="T820" s="19" t="e">
        <f t="shared" si="243"/>
        <v>#N/A</v>
      </c>
      <c r="U820" s="22" t="e">
        <f t="shared" si="244"/>
        <v>#N/A</v>
      </c>
      <c r="V820" s="22" t="str">
        <f t="shared" si="245"/>
        <v>NY</v>
      </c>
      <c r="W820" s="22" t="e">
        <f t="shared" si="246"/>
        <v>#VALUE!</v>
      </c>
      <c r="X820" s="19" t="str">
        <f t="shared" si="247"/>
        <v>CB114/16GS.8690</v>
      </c>
      <c r="Y820" s="19" t="str">
        <f t="shared" si="248"/>
        <v>GS.8690</v>
      </c>
      <c r="Z820" s="19" t="e">
        <v>#VALUE!</v>
      </c>
      <c r="AA820" s="19" t="e">
        <f t="shared" si="249"/>
        <v>#VALUE!</v>
      </c>
      <c r="AB820" s="22" t="e">
        <f t="shared" si="250"/>
        <v>#N/A</v>
      </c>
      <c r="AC820" s="23" t="e">
        <v>#VALUE!</v>
      </c>
      <c r="AD820" s="23" t="e">
        <f t="shared" si="251"/>
        <v>#VALUE!</v>
      </c>
      <c r="AE820" s="24" t="e">
        <f t="shared" si="252"/>
        <v>#N/A</v>
      </c>
      <c r="AF820" s="24" t="e">
        <v>#N/A</v>
      </c>
      <c r="AG820" s="24" t="e">
        <f t="shared" si="253"/>
        <v>#N/A</v>
      </c>
      <c r="AH820" s="24" t="e">
        <f t="shared" si="254"/>
        <v>#N/A</v>
      </c>
      <c r="AI820" s="25" t="e">
        <f t="shared" si="255"/>
        <v>#VALUE!</v>
      </c>
      <c r="AJ820" s="25" t="e">
        <f t="shared" si="256"/>
        <v>#VALUE!</v>
      </c>
      <c r="AK820" s="25" t="e">
        <f t="shared" si="257"/>
        <v>#VALUE!</v>
      </c>
      <c r="AL820" s="11">
        <v>20.394212195784462</v>
      </c>
      <c r="AM820" s="11">
        <v>0</v>
      </c>
      <c r="AN820" s="26">
        <v>3.2766000000000002</v>
      </c>
      <c r="AO820" s="125">
        <f t="shared" si="258"/>
        <v>4.7630471312492616E-2</v>
      </c>
      <c r="AP820" s="126"/>
      <c r="AQ820" s="16">
        <v>0</v>
      </c>
      <c r="AT820" s="2">
        <v>0</v>
      </c>
      <c r="AU820" s="2">
        <v>0</v>
      </c>
      <c r="AW820" s="44" t="e">
        <f t="shared" si="259"/>
        <v>#VALUE!</v>
      </c>
    </row>
    <row r="821" spans="1:49" hidden="1" x14ac:dyDescent="0.2">
      <c r="A821" s="101">
        <v>823</v>
      </c>
      <c r="B821" s="16" t="s">
        <v>659</v>
      </c>
      <c r="C821" s="101">
        <v>2000</v>
      </c>
      <c r="D821" s="17">
        <v>1.0667890634850534</v>
      </c>
      <c r="E821" s="139">
        <v>2.3382002833227361E-2</v>
      </c>
      <c r="F821" s="122">
        <f t="shared" si="240"/>
        <v>1.0901710663182809</v>
      </c>
      <c r="G821" s="122"/>
      <c r="H821" s="101" t="s">
        <v>4</v>
      </c>
      <c r="I821" s="101">
        <v>1</v>
      </c>
      <c r="J821" s="101" t="s">
        <v>555</v>
      </c>
      <c r="K821" s="18">
        <v>42963</v>
      </c>
      <c r="L821" s="101" t="s">
        <v>56</v>
      </c>
      <c r="M821" s="101" t="s">
        <v>171</v>
      </c>
      <c r="N821" s="101" t="s">
        <v>62</v>
      </c>
      <c r="O821" s="101" t="s">
        <v>63</v>
      </c>
      <c r="P821" s="19" t="str">
        <f t="shared" si="241"/>
        <v>CB6 Consumo</v>
      </c>
      <c r="Q821" s="20">
        <f t="shared" si="242"/>
        <v>109.01710663182809</v>
      </c>
      <c r="R821" s="19">
        <v>122.6</v>
      </c>
      <c r="S821" s="19" t="e">
        <v>#N/A</v>
      </c>
      <c r="T821" s="19" t="e">
        <f t="shared" si="243"/>
        <v>#N/A</v>
      </c>
      <c r="U821" s="22" t="e">
        <f t="shared" si="244"/>
        <v>#N/A</v>
      </c>
      <c r="V821" s="22" t="str">
        <f t="shared" si="245"/>
        <v>NY</v>
      </c>
      <c r="W821" s="22" t="e">
        <f t="shared" si="246"/>
        <v>#VALUE!</v>
      </c>
      <c r="X821" s="19" t="str">
        <f t="shared" si="247"/>
        <v>CB6ConsumoGS.8694</v>
      </c>
      <c r="Y821" s="19" t="str">
        <f t="shared" si="248"/>
        <v>GS.8694</v>
      </c>
      <c r="Z821" s="19" t="e">
        <v>#VALUE!</v>
      </c>
      <c r="AA821" s="19" t="e">
        <f t="shared" si="249"/>
        <v>#VALUE!</v>
      </c>
      <c r="AB821" s="22" t="e">
        <f t="shared" si="250"/>
        <v>#N/A</v>
      </c>
      <c r="AC821" s="23" t="e">
        <v>#VALUE!</v>
      </c>
      <c r="AD821" s="23" t="e">
        <f t="shared" si="251"/>
        <v>#VALUE!</v>
      </c>
      <c r="AE821" s="24" t="e">
        <f t="shared" si="252"/>
        <v>#N/A</v>
      </c>
      <c r="AF821" s="24" t="e">
        <v>#N/A</v>
      </c>
      <c r="AG821" s="24" t="e">
        <f t="shared" si="253"/>
        <v>#N/A</v>
      </c>
      <c r="AH821" s="24" t="e">
        <f t="shared" si="254"/>
        <v>#N/A</v>
      </c>
      <c r="AI821" s="25" t="e">
        <f t="shared" si="255"/>
        <v>#VALUE!</v>
      </c>
      <c r="AJ821" s="25" t="e">
        <f t="shared" si="256"/>
        <v>#VALUE!</v>
      </c>
      <c r="AK821" s="25" t="e">
        <f t="shared" si="257"/>
        <v>#VALUE!</v>
      </c>
      <c r="AL821" s="11">
        <v>2.414595272727273</v>
      </c>
      <c r="AM821" s="11">
        <v>2.3817182817182889</v>
      </c>
      <c r="AN821" s="26">
        <v>3.2766000000000002</v>
      </c>
      <c r="AO821" s="125">
        <f t="shared" si="258"/>
        <v>2.3052044547482605E-2</v>
      </c>
      <c r="AP821" s="126"/>
      <c r="AQ821" s="16">
        <v>0</v>
      </c>
      <c r="AT821" s="2">
        <v>0</v>
      </c>
      <c r="AU821" s="2">
        <v>0</v>
      </c>
      <c r="AW821" s="44" t="e">
        <f t="shared" si="259"/>
        <v>#VALUE!</v>
      </c>
    </row>
    <row r="822" spans="1:49" s="138" customFormat="1" hidden="1" x14ac:dyDescent="0.2">
      <c r="A822" s="130">
        <v>824</v>
      </c>
      <c r="B822" s="130" t="s">
        <v>660</v>
      </c>
      <c r="C822" s="130">
        <v>3000</v>
      </c>
      <c r="D822" s="131">
        <v>1.0028097297879983</v>
      </c>
      <c r="E822" s="132">
        <v>3.6056291508314339E-2</v>
      </c>
      <c r="F822" s="122">
        <f t="shared" si="240"/>
        <v>1.0388660212963126</v>
      </c>
      <c r="G822" s="122"/>
      <c r="H822" s="101" t="s">
        <v>4</v>
      </c>
      <c r="I822" s="130">
        <v>1</v>
      </c>
      <c r="J822" s="130" t="s">
        <v>555</v>
      </c>
      <c r="K822" s="133">
        <v>42963</v>
      </c>
      <c r="L822" s="130" t="s">
        <v>56</v>
      </c>
      <c r="M822" s="130" t="s">
        <v>171</v>
      </c>
      <c r="N822" s="130" t="s">
        <v>62</v>
      </c>
      <c r="O822" s="130" t="s">
        <v>63</v>
      </c>
      <c r="P822" s="129" t="str">
        <f t="shared" si="241"/>
        <v>CB6 Consumo</v>
      </c>
      <c r="Q822" s="134">
        <f t="shared" si="242"/>
        <v>103.88660212963126</v>
      </c>
      <c r="R822" s="129">
        <v>122.6</v>
      </c>
      <c r="S822" s="19" t="e">
        <v>#N/A</v>
      </c>
      <c r="T822" s="129" t="e">
        <f t="shared" si="243"/>
        <v>#N/A</v>
      </c>
      <c r="U822" s="135" t="e">
        <f t="shared" si="244"/>
        <v>#N/A</v>
      </c>
      <c r="V822" s="22" t="str">
        <f t="shared" si="245"/>
        <v>NY</v>
      </c>
      <c r="W822" s="135" t="e">
        <f t="shared" si="246"/>
        <v>#VALUE!</v>
      </c>
      <c r="X822" s="129" t="str">
        <f t="shared" si="247"/>
        <v>CB6ConsumoGS.8680</v>
      </c>
      <c r="Y822" s="129" t="str">
        <f t="shared" si="248"/>
        <v>GS.8680</v>
      </c>
      <c r="Z822" s="129" t="e">
        <v>#VALUE!</v>
      </c>
      <c r="AA822" s="129" t="e">
        <f t="shared" si="249"/>
        <v>#VALUE!</v>
      </c>
      <c r="AB822" s="135" t="e">
        <f t="shared" si="250"/>
        <v>#N/A</v>
      </c>
      <c r="AC822" s="23" t="e">
        <v>#VALUE!</v>
      </c>
      <c r="AD822" s="23" t="e">
        <f t="shared" si="251"/>
        <v>#VALUE!</v>
      </c>
      <c r="AE822" s="136" t="e">
        <f t="shared" si="252"/>
        <v>#N/A</v>
      </c>
      <c r="AF822" s="24" t="e">
        <v>#N/A</v>
      </c>
      <c r="AG822" s="24" t="e">
        <f t="shared" si="253"/>
        <v>#N/A</v>
      </c>
      <c r="AH822" s="24" t="e">
        <f t="shared" si="254"/>
        <v>#N/A</v>
      </c>
      <c r="AI822" s="25" t="e">
        <f t="shared" si="255"/>
        <v>#VALUE!</v>
      </c>
      <c r="AJ822" s="25" t="e">
        <f t="shared" si="256"/>
        <v>#VALUE!</v>
      </c>
      <c r="AK822" s="25" t="e">
        <f t="shared" si="257"/>
        <v>#VALUE!</v>
      </c>
      <c r="AL822" s="137">
        <v>7.2296250811951577</v>
      </c>
      <c r="AM822" s="137">
        <v>3.166307207111676</v>
      </c>
      <c r="AN822" s="26">
        <v>3.2766000000000002</v>
      </c>
      <c r="AO822" s="125">
        <f t="shared" si="258"/>
        <v>3.5547478288965567E-2</v>
      </c>
      <c r="AP822" s="126"/>
      <c r="AQ822" s="16">
        <v>0</v>
      </c>
      <c r="AT822" s="138">
        <v>0</v>
      </c>
      <c r="AU822" s="138">
        <v>0</v>
      </c>
      <c r="AW822" s="44" t="e">
        <f t="shared" si="259"/>
        <v>#VALUE!</v>
      </c>
    </row>
    <row r="823" spans="1:49" hidden="1" x14ac:dyDescent="0.2">
      <c r="A823" s="101">
        <v>825</v>
      </c>
      <c r="B823" s="16" t="s">
        <v>661</v>
      </c>
      <c r="C823" s="101">
        <v>3626</v>
      </c>
      <c r="D823" s="17">
        <v>1.1980233048245965</v>
      </c>
      <c r="E823" s="139">
        <v>4.4756771355507721E-2</v>
      </c>
      <c r="F823" s="122">
        <f t="shared" si="240"/>
        <v>1.2427800761801042</v>
      </c>
      <c r="G823" s="122"/>
      <c r="H823" s="101" t="s">
        <v>4</v>
      </c>
      <c r="I823" s="101">
        <v>1</v>
      </c>
      <c r="J823" s="101" t="s">
        <v>60</v>
      </c>
      <c r="K823" s="18">
        <v>42963</v>
      </c>
      <c r="L823" s="101" t="s">
        <v>56</v>
      </c>
      <c r="M823" s="101" t="s">
        <v>171</v>
      </c>
      <c r="N823" s="101" t="s">
        <v>73</v>
      </c>
      <c r="O823" s="101" t="s">
        <v>65</v>
      </c>
      <c r="P823" s="19" t="str">
        <f t="shared" si="241"/>
        <v>CB1 13/14</v>
      </c>
      <c r="Q823" s="20">
        <f t="shared" si="242"/>
        <v>124.27800761801042</v>
      </c>
      <c r="R823" s="19">
        <v>122.6</v>
      </c>
      <c r="S823" s="19" t="e">
        <v>#N/A</v>
      </c>
      <c r="T823" s="19" t="e">
        <f t="shared" si="243"/>
        <v>#N/A</v>
      </c>
      <c r="U823" s="22" t="e">
        <f t="shared" si="244"/>
        <v>#N/A</v>
      </c>
      <c r="V823" s="22" t="str">
        <f t="shared" si="245"/>
        <v>NY</v>
      </c>
      <c r="W823" s="22" t="e">
        <f t="shared" si="246"/>
        <v>#VALUE!</v>
      </c>
      <c r="X823" s="19" t="str">
        <f t="shared" si="247"/>
        <v>CB113/14GS.8665</v>
      </c>
      <c r="Y823" s="19" t="str">
        <f t="shared" si="248"/>
        <v>GS.8665</v>
      </c>
      <c r="Z823" s="19" t="e">
        <v>#VALUE!</v>
      </c>
      <c r="AA823" s="19" t="e">
        <f t="shared" si="249"/>
        <v>#VALUE!</v>
      </c>
      <c r="AB823" s="22" t="e">
        <f t="shared" si="250"/>
        <v>#N/A</v>
      </c>
      <c r="AC823" s="23" t="e">
        <v>#VALUE!</v>
      </c>
      <c r="AD823" s="23" t="e">
        <f t="shared" si="251"/>
        <v>#VALUE!</v>
      </c>
      <c r="AE823" s="24" t="e">
        <f t="shared" si="252"/>
        <v>#N/A</v>
      </c>
      <c r="AF823" s="24" t="e">
        <v>#N/A</v>
      </c>
      <c r="AG823" s="24" t="e">
        <f t="shared" si="253"/>
        <v>#N/A</v>
      </c>
      <c r="AH823" s="24" t="e">
        <f t="shared" si="254"/>
        <v>#N/A</v>
      </c>
      <c r="AI823" s="25" t="e">
        <f t="shared" si="255"/>
        <v>#VALUE!</v>
      </c>
      <c r="AJ823" s="25" t="e">
        <f t="shared" si="256"/>
        <v>#VALUE!</v>
      </c>
      <c r="AK823" s="25" t="e">
        <f t="shared" si="257"/>
        <v>#VALUE!</v>
      </c>
      <c r="AL823" s="11">
        <v>18.89333156251881</v>
      </c>
      <c r="AM823" s="11">
        <v>0</v>
      </c>
      <c r="AN823" s="26">
        <v>3.2766000000000002</v>
      </c>
      <c r="AO823" s="125">
        <f t="shared" si="258"/>
        <v>4.4125180141646979E-2</v>
      </c>
      <c r="AP823" s="126"/>
      <c r="AQ823" s="16">
        <v>0</v>
      </c>
      <c r="AT823" s="2">
        <v>0</v>
      </c>
      <c r="AU823" s="2">
        <v>0</v>
      </c>
      <c r="AW823" s="44" t="e">
        <f t="shared" si="259"/>
        <v>#VALUE!</v>
      </c>
    </row>
    <row r="824" spans="1:49" hidden="1" x14ac:dyDescent="0.2">
      <c r="A824" s="101">
        <v>826</v>
      </c>
      <c r="B824" s="16" t="s">
        <v>662</v>
      </c>
      <c r="C824" s="101">
        <v>333</v>
      </c>
      <c r="D824" s="17">
        <v>1.1552833821822104</v>
      </c>
      <c r="E824" s="139">
        <v>6.2666099899940569E-2</v>
      </c>
      <c r="F824" s="122">
        <f t="shared" si="240"/>
        <v>1.217949482082151</v>
      </c>
      <c r="G824" s="122"/>
      <c r="H824" s="101" t="s">
        <v>4</v>
      </c>
      <c r="I824" s="101">
        <v>1</v>
      </c>
      <c r="J824" s="101" t="s">
        <v>60</v>
      </c>
      <c r="K824" s="18">
        <v>42963</v>
      </c>
      <c r="L824" s="101" t="s">
        <v>56</v>
      </c>
      <c r="M824" s="101" t="s">
        <v>171</v>
      </c>
      <c r="N824" s="101" t="s">
        <v>73</v>
      </c>
      <c r="O824" s="101" t="s">
        <v>58</v>
      </c>
      <c r="P824" s="19" t="str">
        <f t="shared" si="241"/>
        <v>CB1 17/18</v>
      </c>
      <c r="Q824" s="20">
        <f t="shared" si="242"/>
        <v>121.7949482082151</v>
      </c>
      <c r="R824" s="19">
        <v>122.6</v>
      </c>
      <c r="S824" s="19" t="e">
        <v>#N/A</v>
      </c>
      <c r="T824" s="19" t="e">
        <f t="shared" si="243"/>
        <v>#N/A</v>
      </c>
      <c r="U824" s="22" t="e">
        <f t="shared" si="244"/>
        <v>#N/A</v>
      </c>
      <c r="V824" s="22" t="str">
        <f t="shared" si="245"/>
        <v>NY</v>
      </c>
      <c r="W824" s="22" t="e">
        <f t="shared" si="246"/>
        <v>#VALUE!</v>
      </c>
      <c r="X824" s="19" t="str">
        <f t="shared" si="247"/>
        <v>CB117/18GS.8713</v>
      </c>
      <c r="Y824" s="19" t="str">
        <f t="shared" si="248"/>
        <v>GS.8713</v>
      </c>
      <c r="Z824" s="19" t="e">
        <v>#VALUE!</v>
      </c>
      <c r="AA824" s="19" t="e">
        <f t="shared" si="249"/>
        <v>#VALUE!</v>
      </c>
      <c r="AB824" s="22" t="e">
        <f t="shared" si="250"/>
        <v>#N/A</v>
      </c>
      <c r="AC824" s="23" t="e">
        <v>#VALUE!</v>
      </c>
      <c r="AD824" s="23" t="e">
        <f t="shared" si="251"/>
        <v>#VALUE!</v>
      </c>
      <c r="AE824" s="24" t="e">
        <f t="shared" si="252"/>
        <v>#N/A</v>
      </c>
      <c r="AF824" s="24" t="e">
        <v>#N/A</v>
      </c>
      <c r="AG824" s="24" t="e">
        <f t="shared" si="253"/>
        <v>#N/A</v>
      </c>
      <c r="AH824" s="24" t="e">
        <f t="shared" si="254"/>
        <v>#N/A</v>
      </c>
      <c r="AI824" s="25" t="e">
        <f t="shared" si="255"/>
        <v>#VALUE!</v>
      </c>
      <c r="AJ824" s="25" t="e">
        <f t="shared" si="256"/>
        <v>#VALUE!</v>
      </c>
      <c r="AK824" s="25" t="e">
        <f t="shared" si="257"/>
        <v>#VALUE!</v>
      </c>
      <c r="AL824" s="11">
        <v>26.453458712092868</v>
      </c>
      <c r="AM824" s="11">
        <v>0</v>
      </c>
      <c r="AN824" s="26">
        <v>3.2766000000000002</v>
      </c>
      <c r="AO824" s="125">
        <f t="shared" si="258"/>
        <v>6.1781778781481445E-2</v>
      </c>
      <c r="AP824" s="126"/>
      <c r="AQ824" s="16">
        <v>0</v>
      </c>
      <c r="AT824" s="2">
        <v>0</v>
      </c>
      <c r="AU824" s="2">
        <v>0</v>
      </c>
      <c r="AW824" s="44" t="e">
        <f t="shared" si="259"/>
        <v>#VALUE!</v>
      </c>
    </row>
    <row r="825" spans="1:49" hidden="1" x14ac:dyDescent="0.2">
      <c r="A825" s="101">
        <v>827</v>
      </c>
      <c r="B825" s="16" t="s">
        <v>663</v>
      </c>
      <c r="C825" s="101">
        <v>3000</v>
      </c>
      <c r="D825" s="17">
        <v>1.0666041304080549</v>
      </c>
      <c r="E825" s="139">
        <v>2.9072523260250401E-2</v>
      </c>
      <c r="F825" s="122">
        <f t="shared" si="240"/>
        <v>1.0956766536683054</v>
      </c>
      <c r="G825" s="122"/>
      <c r="H825" s="101" t="s">
        <v>4</v>
      </c>
      <c r="I825" s="101">
        <v>1</v>
      </c>
      <c r="J825" s="101" t="s">
        <v>555</v>
      </c>
      <c r="K825" s="18">
        <v>42964</v>
      </c>
      <c r="L825" s="101" t="s">
        <v>56</v>
      </c>
      <c r="M825" s="101" t="s">
        <v>171</v>
      </c>
      <c r="N825" s="101" t="s">
        <v>62</v>
      </c>
      <c r="O825" s="101" t="s">
        <v>63</v>
      </c>
      <c r="P825" s="19" t="str">
        <f t="shared" si="241"/>
        <v>CB6 Consumo</v>
      </c>
      <c r="Q825" s="20">
        <f t="shared" si="242"/>
        <v>109.56766536683054</v>
      </c>
      <c r="R825" s="19">
        <v>122.6</v>
      </c>
      <c r="S825" s="19" t="e">
        <v>#N/A</v>
      </c>
      <c r="T825" s="19" t="e">
        <f t="shared" si="243"/>
        <v>#N/A</v>
      </c>
      <c r="U825" s="22" t="e">
        <f t="shared" si="244"/>
        <v>#N/A</v>
      </c>
      <c r="V825" s="22" t="str">
        <f t="shared" si="245"/>
        <v>NY</v>
      </c>
      <c r="W825" s="22" t="e">
        <f t="shared" si="246"/>
        <v>#VALUE!</v>
      </c>
      <c r="X825" s="19" t="str">
        <f t="shared" si="247"/>
        <v>CB6ConsumoGS.8687</v>
      </c>
      <c r="Y825" s="19" t="str">
        <f t="shared" si="248"/>
        <v>GS.8687</v>
      </c>
      <c r="Z825" s="19" t="e">
        <v>#VALUE!</v>
      </c>
      <c r="AA825" s="19" t="e">
        <f t="shared" si="249"/>
        <v>#VALUE!</v>
      </c>
      <c r="AB825" s="22" t="e">
        <f t="shared" si="250"/>
        <v>#N/A</v>
      </c>
      <c r="AC825" s="23" t="e">
        <v>#VALUE!</v>
      </c>
      <c r="AD825" s="23" t="e">
        <f t="shared" si="251"/>
        <v>#VALUE!</v>
      </c>
      <c r="AE825" s="24" t="e">
        <f t="shared" si="252"/>
        <v>#N/A</v>
      </c>
      <c r="AF825" s="24" t="e">
        <v>#N/A</v>
      </c>
      <c r="AG825" s="24" t="e">
        <f t="shared" si="253"/>
        <v>#N/A</v>
      </c>
      <c r="AH825" s="24" t="e">
        <f t="shared" si="254"/>
        <v>#N/A</v>
      </c>
      <c r="AI825" s="25" t="e">
        <f t="shared" si="255"/>
        <v>#VALUE!</v>
      </c>
      <c r="AJ825" s="25" t="e">
        <f t="shared" si="256"/>
        <v>#VALUE!</v>
      </c>
      <c r="AK825" s="25" t="e">
        <f t="shared" si="257"/>
        <v>#VALUE!</v>
      </c>
      <c r="AL825" s="11">
        <v>3.6998327887583073</v>
      </c>
      <c r="AM825" s="11">
        <v>2.7385166666666696</v>
      </c>
      <c r="AN825" s="26">
        <v>3.2766000000000002</v>
      </c>
      <c r="AO825" s="125">
        <f t="shared" si="258"/>
        <v>2.8662262428205899E-2</v>
      </c>
      <c r="AP825" s="126"/>
      <c r="AQ825" s="16">
        <v>0</v>
      </c>
      <c r="AT825" s="2">
        <v>0</v>
      </c>
      <c r="AU825" s="2">
        <v>0</v>
      </c>
      <c r="AW825" s="44" t="e">
        <f t="shared" si="259"/>
        <v>#VALUE!</v>
      </c>
    </row>
    <row r="826" spans="1:49" hidden="1" x14ac:dyDescent="0.2">
      <c r="A826" s="101">
        <v>828</v>
      </c>
      <c r="B826" s="16" t="s">
        <v>664</v>
      </c>
      <c r="C826" s="101">
        <v>3000</v>
      </c>
      <c r="D826" s="17">
        <v>1.1991558185866209</v>
      </c>
      <c r="E826" s="139">
        <v>4.4393082974109106E-2</v>
      </c>
      <c r="F826" s="122">
        <f t="shared" si="240"/>
        <v>1.2435489015607299</v>
      </c>
      <c r="G826" s="122"/>
      <c r="H826" s="101" t="s">
        <v>4</v>
      </c>
      <c r="I826" s="101">
        <v>1</v>
      </c>
      <c r="J826" s="101" t="s">
        <v>555</v>
      </c>
      <c r="K826" s="18">
        <v>42964</v>
      </c>
      <c r="L826" s="101" t="s">
        <v>56</v>
      </c>
      <c r="M826" s="101" t="s">
        <v>171</v>
      </c>
      <c r="N826" s="101" t="s">
        <v>62</v>
      </c>
      <c r="O826" s="101" t="s">
        <v>63</v>
      </c>
      <c r="P826" s="19" t="str">
        <f t="shared" si="241"/>
        <v>CB6 Consumo</v>
      </c>
      <c r="Q826" s="20">
        <f t="shared" si="242"/>
        <v>124.354890156073</v>
      </c>
      <c r="R826" s="19">
        <v>122.6</v>
      </c>
      <c r="S826" s="19" t="e">
        <v>#N/A</v>
      </c>
      <c r="T826" s="19" t="e">
        <f t="shared" si="243"/>
        <v>#N/A</v>
      </c>
      <c r="U826" s="22" t="e">
        <f t="shared" si="244"/>
        <v>#N/A</v>
      </c>
      <c r="V826" s="22" t="str">
        <f t="shared" si="245"/>
        <v>NY</v>
      </c>
      <c r="W826" s="22" t="e">
        <f t="shared" si="246"/>
        <v>#VALUE!</v>
      </c>
      <c r="X826" s="19" t="str">
        <f t="shared" si="247"/>
        <v>CB6ConsumoGS.8721</v>
      </c>
      <c r="Y826" s="19" t="str">
        <f t="shared" si="248"/>
        <v>GS.8721</v>
      </c>
      <c r="Z826" s="19" t="e">
        <v>#VALUE!</v>
      </c>
      <c r="AA826" s="19" t="e">
        <f t="shared" si="249"/>
        <v>#VALUE!</v>
      </c>
      <c r="AB826" s="22" t="e">
        <f t="shared" si="250"/>
        <v>#N/A</v>
      </c>
      <c r="AC826" s="23" t="e">
        <v>#VALUE!</v>
      </c>
      <c r="AD826" s="23" t="e">
        <f t="shared" si="251"/>
        <v>#VALUE!</v>
      </c>
      <c r="AE826" s="24" t="e">
        <f t="shared" si="252"/>
        <v>#N/A</v>
      </c>
      <c r="AF826" s="24" t="e">
        <v>#N/A</v>
      </c>
      <c r="AG826" s="24" t="e">
        <f t="shared" si="253"/>
        <v>#N/A</v>
      </c>
      <c r="AH826" s="24" t="e">
        <f t="shared" si="254"/>
        <v>#N/A</v>
      </c>
      <c r="AI826" s="25" t="e">
        <f t="shared" si="255"/>
        <v>#VALUE!</v>
      </c>
      <c r="AJ826" s="25" t="e">
        <f t="shared" si="256"/>
        <v>#VALUE!</v>
      </c>
      <c r="AK826" s="25" t="e">
        <f t="shared" si="257"/>
        <v>#VALUE!</v>
      </c>
      <c r="AL826" s="11">
        <v>9.972352010087139</v>
      </c>
      <c r="AM826" s="11">
        <v>6.0956843643669032</v>
      </c>
      <c r="AN826" s="26">
        <v>3.2766000000000002</v>
      </c>
      <c r="AO826" s="125">
        <f t="shared" si="258"/>
        <v>4.3766623997881199E-2</v>
      </c>
      <c r="AP826" s="126"/>
      <c r="AQ826" s="16">
        <v>0</v>
      </c>
      <c r="AT826" s="2">
        <v>0</v>
      </c>
      <c r="AU826" s="2">
        <v>0</v>
      </c>
      <c r="AW826" s="44" t="e">
        <f t="shared" si="259"/>
        <v>#VALUE!</v>
      </c>
    </row>
    <row r="827" spans="1:49" hidden="1" x14ac:dyDescent="0.2">
      <c r="A827" s="101">
        <v>829</v>
      </c>
      <c r="B827" s="16" t="s">
        <v>665</v>
      </c>
      <c r="C827" s="101">
        <v>320</v>
      </c>
      <c r="D827" s="17">
        <v>1.3156305049564949</v>
      </c>
      <c r="E827" s="139">
        <v>5.4468553646659951E-2</v>
      </c>
      <c r="F827" s="122">
        <f t="shared" si="240"/>
        <v>1.370099058603155</v>
      </c>
      <c r="G827" s="122"/>
      <c r="H827" s="101" t="s">
        <v>4</v>
      </c>
      <c r="I827" s="101">
        <v>1</v>
      </c>
      <c r="J827" s="101" t="s">
        <v>555</v>
      </c>
      <c r="K827" s="18">
        <v>42968</v>
      </c>
      <c r="L827" s="101" t="s">
        <v>56</v>
      </c>
      <c r="M827" s="101" t="s">
        <v>171</v>
      </c>
      <c r="N827" s="101" t="s">
        <v>73</v>
      </c>
      <c r="O827" s="101" t="s">
        <v>58</v>
      </c>
      <c r="P827" s="19" t="str">
        <f t="shared" si="241"/>
        <v>CB1 17/18</v>
      </c>
      <c r="Q827" s="20">
        <f t="shared" si="242"/>
        <v>137.00990586031548</v>
      </c>
      <c r="R827" s="19">
        <v>122.6</v>
      </c>
      <c r="S827" s="19" t="e">
        <v>#N/A</v>
      </c>
      <c r="T827" s="19" t="e">
        <f t="shared" si="243"/>
        <v>#N/A</v>
      </c>
      <c r="U827" s="22" t="e">
        <f t="shared" si="244"/>
        <v>#N/A</v>
      </c>
      <c r="V827" s="22" t="str">
        <f t="shared" si="245"/>
        <v>NY</v>
      </c>
      <c r="W827" s="22" t="e">
        <f t="shared" si="246"/>
        <v>#VALUE!</v>
      </c>
      <c r="X827" s="19" t="str">
        <f t="shared" si="247"/>
        <v>CB117/18GS.8705</v>
      </c>
      <c r="Y827" s="19" t="str">
        <f t="shared" si="248"/>
        <v>GS.8705</v>
      </c>
      <c r="Z827" s="19" t="e">
        <v>#VALUE!</v>
      </c>
      <c r="AA827" s="19" t="e">
        <f t="shared" si="249"/>
        <v>#VALUE!</v>
      </c>
      <c r="AB827" s="22" t="e">
        <f t="shared" si="250"/>
        <v>#N/A</v>
      </c>
      <c r="AC827" s="23" t="e">
        <v>#VALUE!</v>
      </c>
      <c r="AD827" s="23" t="e">
        <f t="shared" si="251"/>
        <v>#VALUE!</v>
      </c>
      <c r="AE827" s="24" t="e">
        <f t="shared" si="252"/>
        <v>#N/A</v>
      </c>
      <c r="AF827" s="24" t="e">
        <v>#N/A</v>
      </c>
      <c r="AG827" s="24" t="e">
        <f t="shared" si="253"/>
        <v>#N/A</v>
      </c>
      <c r="AH827" s="24" t="e">
        <f t="shared" si="254"/>
        <v>#N/A</v>
      </c>
      <c r="AI827" s="25" t="e">
        <f t="shared" si="255"/>
        <v>#VALUE!</v>
      </c>
      <c r="AJ827" s="25" t="e">
        <f t="shared" si="256"/>
        <v>#VALUE!</v>
      </c>
      <c r="AK827" s="25" t="e">
        <f t="shared" si="257"/>
        <v>#VALUE!</v>
      </c>
      <c r="AL827" s="11">
        <v>22.993000000000002</v>
      </c>
      <c r="AM827" s="11">
        <v>0</v>
      </c>
      <c r="AN827" s="26">
        <v>3.2766000000000002</v>
      </c>
      <c r="AO827" s="125">
        <f t="shared" si="258"/>
        <v>5.3699913307488134E-2</v>
      </c>
      <c r="AP827" s="126"/>
      <c r="AQ827" s="16">
        <v>0</v>
      </c>
      <c r="AT827" s="2">
        <v>0</v>
      </c>
      <c r="AU827" s="2">
        <v>0</v>
      </c>
      <c r="AW827" s="44" t="e">
        <f t="shared" si="259"/>
        <v>#VALUE!</v>
      </c>
    </row>
    <row r="828" spans="1:49" hidden="1" x14ac:dyDescent="0.2">
      <c r="A828" s="101">
        <v>830</v>
      </c>
      <c r="B828" s="16" t="s">
        <v>666</v>
      </c>
      <c r="C828" s="101">
        <v>640</v>
      </c>
      <c r="D828" s="17">
        <v>1.3048637888902956</v>
      </c>
      <c r="E828" s="139">
        <v>6.4246713965270569E-2</v>
      </c>
      <c r="F828" s="122">
        <f t="shared" si="240"/>
        <v>1.3691105028555661</v>
      </c>
      <c r="G828" s="122"/>
      <c r="H828" s="101" t="s">
        <v>4</v>
      </c>
      <c r="I828" s="101">
        <v>1</v>
      </c>
      <c r="J828" s="101" t="s">
        <v>60</v>
      </c>
      <c r="K828" s="18">
        <v>42968</v>
      </c>
      <c r="L828" s="101" t="s">
        <v>58</v>
      </c>
      <c r="M828" s="101" t="s">
        <v>171</v>
      </c>
      <c r="N828" s="101" t="s">
        <v>73</v>
      </c>
      <c r="O828" s="101" t="s">
        <v>59</v>
      </c>
      <c r="P828" s="19" t="str">
        <f t="shared" si="241"/>
        <v>CB1 14/16</v>
      </c>
      <c r="Q828" s="20">
        <f t="shared" si="242"/>
        <v>136.9110502855566</v>
      </c>
      <c r="R828" s="19">
        <v>122.6</v>
      </c>
      <c r="S828" s="19">
        <v>-7</v>
      </c>
      <c r="T828" s="19">
        <f t="shared" si="243"/>
        <v>115.6</v>
      </c>
      <c r="U828" s="22" t="e">
        <f t="shared" si="244"/>
        <v>#VALUE!</v>
      </c>
      <c r="V828" s="22" t="str">
        <f t="shared" si="245"/>
        <v>NY</v>
      </c>
      <c r="W828" s="22" t="e">
        <f t="shared" si="246"/>
        <v>#VALUE!</v>
      </c>
      <c r="X828" s="19" t="str">
        <f t="shared" si="247"/>
        <v>CB114/16GS.8709</v>
      </c>
      <c r="Y828" s="19" t="str">
        <f t="shared" si="248"/>
        <v>GS.8709</v>
      </c>
      <c r="Z828" s="19" t="e">
        <v>#VALUE!</v>
      </c>
      <c r="AA828" s="19" t="e">
        <f t="shared" si="249"/>
        <v>#VALUE!</v>
      </c>
      <c r="AB828" s="22" t="e">
        <f t="shared" si="250"/>
        <v>#VALUE!</v>
      </c>
      <c r="AC828" s="23" t="e">
        <v>#VALUE!</v>
      </c>
      <c r="AD828" s="23" t="e">
        <f t="shared" si="251"/>
        <v>#VALUE!</v>
      </c>
      <c r="AE828" s="24" t="e">
        <f t="shared" si="252"/>
        <v>#VALUE!</v>
      </c>
      <c r="AF828" s="24">
        <v>117.35</v>
      </c>
      <c r="AG828" s="24" t="e">
        <f t="shared" si="253"/>
        <v>#VALUE!</v>
      </c>
      <c r="AH828" s="24" t="e">
        <f t="shared" si="254"/>
        <v>#VALUE!</v>
      </c>
      <c r="AI828" s="25" t="e">
        <f t="shared" si="255"/>
        <v>#VALUE!</v>
      </c>
      <c r="AJ828" s="25" t="e">
        <f t="shared" si="256"/>
        <v>#VALUE!</v>
      </c>
      <c r="AK828" s="25" t="e">
        <f t="shared" si="257"/>
        <v>#VALUE!</v>
      </c>
      <c r="AL828" s="11">
        <v>27.120688825084148</v>
      </c>
      <c r="AM828" s="11">
        <v>0</v>
      </c>
      <c r="AN828" s="26">
        <v>3.2766000000000002</v>
      </c>
      <c r="AO828" s="125">
        <f t="shared" si="258"/>
        <v>6.3340087798302983E-2</v>
      </c>
      <c r="AP828" s="126"/>
      <c r="AQ828" s="16">
        <v>0</v>
      </c>
      <c r="AT828" s="2">
        <v>0</v>
      </c>
      <c r="AU828" s="2">
        <v>0</v>
      </c>
      <c r="AW828" s="44" t="e">
        <f t="shared" si="259"/>
        <v>#VALUE!</v>
      </c>
    </row>
    <row r="829" spans="1:49" hidden="1" x14ac:dyDescent="0.2">
      <c r="A829" s="101">
        <v>831</v>
      </c>
      <c r="B829" s="16" t="s">
        <v>667</v>
      </c>
      <c r="C829" s="101">
        <v>960</v>
      </c>
      <c r="D829" s="17">
        <v>1.3867092949957962</v>
      </c>
      <c r="E829" s="139">
        <v>5.872350997672398E-2</v>
      </c>
      <c r="F829" s="122">
        <f t="shared" si="240"/>
        <v>1.4454328049725202</v>
      </c>
      <c r="G829" s="122"/>
      <c r="H829" s="101" t="s">
        <v>4</v>
      </c>
      <c r="I829" s="101">
        <v>1</v>
      </c>
      <c r="J829" s="101" t="s">
        <v>60</v>
      </c>
      <c r="K829" s="18">
        <v>42968</v>
      </c>
      <c r="L829" s="101" t="s">
        <v>58</v>
      </c>
      <c r="M829" s="101" t="s">
        <v>171</v>
      </c>
      <c r="N829" s="101" t="s">
        <v>73</v>
      </c>
      <c r="O829" s="101" t="s">
        <v>58</v>
      </c>
      <c r="P829" s="19" t="str">
        <f t="shared" si="241"/>
        <v>CB1 17/18</v>
      </c>
      <c r="Q829" s="20">
        <f t="shared" si="242"/>
        <v>144.54328049725203</v>
      </c>
      <c r="R829" s="19">
        <v>122.6</v>
      </c>
      <c r="S829" s="19">
        <v>2.5</v>
      </c>
      <c r="T829" s="19">
        <f t="shared" si="243"/>
        <v>125.1</v>
      </c>
      <c r="U829" s="22" t="e">
        <f t="shared" si="244"/>
        <v>#VALUE!</v>
      </c>
      <c r="V829" s="22" t="str">
        <f t="shared" si="245"/>
        <v>NY</v>
      </c>
      <c r="W829" s="22" t="e">
        <f t="shared" si="246"/>
        <v>#VALUE!</v>
      </c>
      <c r="X829" s="19" t="str">
        <f t="shared" si="247"/>
        <v>CB117/18GS.8712</v>
      </c>
      <c r="Y829" s="19" t="str">
        <f t="shared" si="248"/>
        <v>GS.8712</v>
      </c>
      <c r="Z829" s="19" t="e">
        <v>#VALUE!</v>
      </c>
      <c r="AA829" s="19" t="e">
        <f t="shared" si="249"/>
        <v>#VALUE!</v>
      </c>
      <c r="AB829" s="22" t="e">
        <f t="shared" si="250"/>
        <v>#VALUE!</v>
      </c>
      <c r="AC829" s="23" t="e">
        <v>#VALUE!</v>
      </c>
      <c r="AD829" s="23" t="e">
        <f t="shared" si="251"/>
        <v>#VALUE!</v>
      </c>
      <c r="AE829" s="24" t="e">
        <f t="shared" si="252"/>
        <v>#VALUE!</v>
      </c>
      <c r="AF829" s="24">
        <v>126.85</v>
      </c>
      <c r="AG829" s="24" t="e">
        <f t="shared" si="253"/>
        <v>#VALUE!</v>
      </c>
      <c r="AH829" s="24" t="e">
        <f t="shared" si="254"/>
        <v>#VALUE!</v>
      </c>
      <c r="AI829" s="25" t="e">
        <f t="shared" si="255"/>
        <v>#VALUE!</v>
      </c>
      <c r="AJ829" s="25" t="e">
        <f t="shared" si="256"/>
        <v>#VALUE!</v>
      </c>
      <c r="AK829" s="25" t="e">
        <f t="shared" si="257"/>
        <v>#VALUE!</v>
      </c>
      <c r="AL829" s="11">
        <v>24.789159514934401</v>
      </c>
      <c r="AM829" s="11">
        <v>0</v>
      </c>
      <c r="AN829" s="26">
        <v>3.2766000000000002</v>
      </c>
      <c r="AO829" s="125">
        <f t="shared" si="258"/>
        <v>5.789482524757409E-2</v>
      </c>
      <c r="AP829" s="126"/>
      <c r="AQ829" s="16">
        <v>0</v>
      </c>
      <c r="AT829" s="2">
        <v>0</v>
      </c>
      <c r="AU829" s="2">
        <v>0</v>
      </c>
      <c r="AW829" s="44" t="e">
        <f t="shared" si="259"/>
        <v>#VALUE!</v>
      </c>
    </row>
    <row r="830" spans="1:49" hidden="1" x14ac:dyDescent="0.2">
      <c r="A830" s="101">
        <v>832</v>
      </c>
      <c r="B830" s="16" t="s">
        <v>668</v>
      </c>
      <c r="C830" s="101">
        <v>960</v>
      </c>
      <c r="D830" s="17">
        <v>1.2954199408776506</v>
      </c>
      <c r="E830" s="139">
        <v>4.9504068239630848E-2</v>
      </c>
      <c r="F830" s="122">
        <f t="shared" si="240"/>
        <v>1.3449240091172814</v>
      </c>
      <c r="G830" s="122"/>
      <c r="H830" s="101" t="s">
        <v>4</v>
      </c>
      <c r="I830" s="101">
        <v>1</v>
      </c>
      <c r="J830" s="101" t="s">
        <v>60</v>
      </c>
      <c r="K830" s="18">
        <v>42968</v>
      </c>
      <c r="L830" s="101" t="s">
        <v>56</v>
      </c>
      <c r="M830" s="101" t="s">
        <v>171</v>
      </c>
      <c r="N830" s="101" t="s">
        <v>73</v>
      </c>
      <c r="O830" s="101" t="s">
        <v>59</v>
      </c>
      <c r="P830" s="19" t="str">
        <f t="shared" si="241"/>
        <v>CB1 14/16</v>
      </c>
      <c r="Q830" s="20">
        <f t="shared" si="242"/>
        <v>134.49240091172814</v>
      </c>
      <c r="R830" s="19">
        <v>122.6</v>
      </c>
      <c r="S830" s="19" t="e">
        <v>#N/A</v>
      </c>
      <c r="T830" s="19" t="e">
        <f t="shared" si="243"/>
        <v>#N/A</v>
      </c>
      <c r="U830" s="22" t="e">
        <f t="shared" si="244"/>
        <v>#N/A</v>
      </c>
      <c r="V830" s="22" t="str">
        <f t="shared" si="245"/>
        <v>NY</v>
      </c>
      <c r="W830" s="22" t="e">
        <f t="shared" si="246"/>
        <v>#VALUE!</v>
      </c>
      <c r="X830" s="19" t="str">
        <f t="shared" si="247"/>
        <v>CB114/16GS.8669</v>
      </c>
      <c r="Y830" s="19" t="str">
        <f t="shared" si="248"/>
        <v>GS.8669</v>
      </c>
      <c r="Z830" s="19" t="e">
        <v>#VALUE!</v>
      </c>
      <c r="AA830" s="19" t="e">
        <f t="shared" si="249"/>
        <v>#VALUE!</v>
      </c>
      <c r="AB830" s="22" t="e">
        <f t="shared" si="250"/>
        <v>#N/A</v>
      </c>
      <c r="AC830" s="23" t="e">
        <v>#VALUE!</v>
      </c>
      <c r="AD830" s="23" t="e">
        <f t="shared" si="251"/>
        <v>#VALUE!</v>
      </c>
      <c r="AE830" s="24" t="e">
        <f t="shared" si="252"/>
        <v>#N/A</v>
      </c>
      <c r="AF830" s="24" t="e">
        <v>#N/A</v>
      </c>
      <c r="AG830" s="24" t="e">
        <f t="shared" si="253"/>
        <v>#N/A</v>
      </c>
      <c r="AH830" s="24" t="e">
        <f t="shared" si="254"/>
        <v>#N/A</v>
      </c>
      <c r="AI830" s="25" t="e">
        <f t="shared" si="255"/>
        <v>#VALUE!</v>
      </c>
      <c r="AJ830" s="25" t="e">
        <f t="shared" si="256"/>
        <v>#VALUE!</v>
      </c>
      <c r="AK830" s="25" t="e">
        <f t="shared" si="257"/>
        <v>#VALUE!</v>
      </c>
      <c r="AL830" s="11">
        <v>20.897324507966452</v>
      </c>
      <c r="AM830" s="11">
        <v>0</v>
      </c>
      <c r="AN830" s="26">
        <v>3.2766000000000002</v>
      </c>
      <c r="AO830" s="125">
        <f t="shared" si="258"/>
        <v>4.8805484905677619E-2</v>
      </c>
      <c r="AP830" s="126"/>
      <c r="AQ830" s="16">
        <v>0</v>
      </c>
      <c r="AT830" s="2">
        <v>0</v>
      </c>
      <c r="AU830" s="2">
        <v>0</v>
      </c>
      <c r="AW830" s="44" t="e">
        <f t="shared" si="259"/>
        <v>#VALUE!</v>
      </c>
    </row>
    <row r="831" spans="1:49" hidden="1" x14ac:dyDescent="0.2">
      <c r="A831" s="101">
        <v>833</v>
      </c>
      <c r="B831" s="16" t="s">
        <v>669</v>
      </c>
      <c r="C831" s="101">
        <v>2104</v>
      </c>
      <c r="D831" s="17">
        <v>1.439316408174351</v>
      </c>
      <c r="E831" s="139">
        <v>5.6254320879950158E-2</v>
      </c>
      <c r="F831" s="122">
        <f t="shared" si="240"/>
        <v>1.4955707290543012</v>
      </c>
      <c r="G831" s="122"/>
      <c r="H831" s="101" t="s">
        <v>4</v>
      </c>
      <c r="I831" s="101">
        <v>1</v>
      </c>
      <c r="J831" s="101" t="s">
        <v>60</v>
      </c>
      <c r="K831" s="18">
        <v>42968</v>
      </c>
      <c r="L831" s="101" t="s">
        <v>58</v>
      </c>
      <c r="M831" s="101" t="s">
        <v>171</v>
      </c>
      <c r="N831" s="101" t="s">
        <v>73</v>
      </c>
      <c r="O831" s="101" t="s">
        <v>58</v>
      </c>
      <c r="P831" s="19" t="str">
        <f t="shared" si="241"/>
        <v>CB1 17/18</v>
      </c>
      <c r="Q831" s="20">
        <f t="shared" si="242"/>
        <v>149.55707290543012</v>
      </c>
      <c r="R831" s="19">
        <v>122.6</v>
      </c>
      <c r="S831" s="19">
        <v>2.5</v>
      </c>
      <c r="T831" s="19">
        <f t="shared" si="243"/>
        <v>125.1</v>
      </c>
      <c r="U831" s="22" t="e">
        <f t="shared" si="244"/>
        <v>#VALUE!</v>
      </c>
      <c r="V831" s="22" t="str">
        <f t="shared" si="245"/>
        <v>NY</v>
      </c>
      <c r="W831" s="22" t="e">
        <f t="shared" si="246"/>
        <v>#VALUE!</v>
      </c>
      <c r="X831" s="19" t="str">
        <f t="shared" si="247"/>
        <v>CB117/18GS.8714</v>
      </c>
      <c r="Y831" s="19" t="str">
        <f t="shared" si="248"/>
        <v>GS.8714</v>
      </c>
      <c r="Z831" s="19" t="e">
        <v>#VALUE!</v>
      </c>
      <c r="AA831" s="19" t="e">
        <f t="shared" si="249"/>
        <v>#VALUE!</v>
      </c>
      <c r="AB831" s="22" t="e">
        <f t="shared" si="250"/>
        <v>#VALUE!</v>
      </c>
      <c r="AC831" s="23" t="e">
        <v>#VALUE!</v>
      </c>
      <c r="AD831" s="23" t="e">
        <f t="shared" si="251"/>
        <v>#VALUE!</v>
      </c>
      <c r="AE831" s="24" t="e">
        <f t="shared" si="252"/>
        <v>#VALUE!</v>
      </c>
      <c r="AF831" s="24">
        <v>126.85</v>
      </c>
      <c r="AG831" s="24" t="e">
        <f t="shared" si="253"/>
        <v>#VALUE!</v>
      </c>
      <c r="AH831" s="24" t="e">
        <f t="shared" si="254"/>
        <v>#VALUE!</v>
      </c>
      <c r="AI831" s="25" t="e">
        <f t="shared" si="255"/>
        <v>#VALUE!</v>
      </c>
      <c r="AJ831" s="25" t="e">
        <f t="shared" si="256"/>
        <v>#VALUE!</v>
      </c>
      <c r="AK831" s="25" t="e">
        <f t="shared" si="257"/>
        <v>#VALUE!</v>
      </c>
      <c r="AL831" s="11">
        <v>24.83</v>
      </c>
      <c r="AM831" s="11">
        <v>5.449999999999994</v>
      </c>
      <c r="AN831" s="26">
        <v>3.2766000000000002</v>
      </c>
      <c r="AO831" s="125">
        <f t="shared" si="258"/>
        <v>5.5460480445677925E-2</v>
      </c>
      <c r="AP831" s="126"/>
      <c r="AQ831" s="16">
        <v>-1075</v>
      </c>
      <c r="AT831" s="2">
        <v>313</v>
      </c>
      <c r="AU831" s="2">
        <v>-12821.197508361811</v>
      </c>
      <c r="AW831" s="44" t="e">
        <f t="shared" si="259"/>
        <v>#VALUE!</v>
      </c>
    </row>
    <row r="832" spans="1:49" hidden="1" x14ac:dyDescent="0.2">
      <c r="A832" s="101">
        <v>834</v>
      </c>
      <c r="B832" s="16" t="s">
        <v>669</v>
      </c>
      <c r="C832" s="101">
        <v>659</v>
      </c>
      <c r="D832" s="17">
        <v>1.439316408174351</v>
      </c>
      <c r="E832" s="139">
        <v>5.6254320879950158E-2</v>
      </c>
      <c r="F832" s="122">
        <f t="shared" si="240"/>
        <v>1.4955707290543012</v>
      </c>
      <c r="G832" s="122"/>
      <c r="H832" s="101" t="s">
        <v>4</v>
      </c>
      <c r="I832" s="101">
        <v>1</v>
      </c>
      <c r="J832" s="101" t="s">
        <v>60</v>
      </c>
      <c r="K832" s="18">
        <v>42968</v>
      </c>
      <c r="L832" s="101" t="s">
        <v>58</v>
      </c>
      <c r="M832" s="101" t="s">
        <v>171</v>
      </c>
      <c r="N832" s="101" t="s">
        <v>73</v>
      </c>
      <c r="O832" s="101" t="s">
        <v>66</v>
      </c>
      <c r="P832" s="19" t="str">
        <f t="shared" si="241"/>
        <v>CB1 Moka</v>
      </c>
      <c r="Q832" s="20">
        <f t="shared" si="242"/>
        <v>149.55707290543012</v>
      </c>
      <c r="R832" s="19">
        <v>122.6</v>
      </c>
      <c r="S832" s="19">
        <v>-8</v>
      </c>
      <c r="T832" s="19">
        <f t="shared" si="243"/>
        <v>114.6</v>
      </c>
      <c r="U832" s="22" t="e">
        <f t="shared" si="244"/>
        <v>#VALUE!</v>
      </c>
      <c r="V832" s="22" t="str">
        <f t="shared" si="245"/>
        <v>NY</v>
      </c>
      <c r="W832" s="22" t="e">
        <f t="shared" si="246"/>
        <v>#VALUE!</v>
      </c>
      <c r="X832" s="19" t="str">
        <f t="shared" si="247"/>
        <v>CB1MokaGS.8714</v>
      </c>
      <c r="Y832" s="19" t="str">
        <f t="shared" si="248"/>
        <v>GS.8714</v>
      </c>
      <c r="Z832" s="19" t="e">
        <v>#VALUE!</v>
      </c>
      <c r="AA832" s="19" t="e">
        <f t="shared" si="249"/>
        <v>#VALUE!</v>
      </c>
      <c r="AB832" s="22" t="e">
        <f t="shared" si="250"/>
        <v>#VALUE!</v>
      </c>
      <c r="AC832" s="23" t="e">
        <v>#VALUE!</v>
      </c>
      <c r="AD832" s="23" t="e">
        <f t="shared" si="251"/>
        <v>#VALUE!</v>
      </c>
      <c r="AE832" s="24" t="e">
        <f t="shared" si="252"/>
        <v>#VALUE!</v>
      </c>
      <c r="AF832" s="24">
        <v>116.35</v>
      </c>
      <c r="AG832" s="24" t="e">
        <f t="shared" si="253"/>
        <v>#VALUE!</v>
      </c>
      <c r="AH832" s="24" t="e">
        <f t="shared" si="254"/>
        <v>#VALUE!</v>
      </c>
      <c r="AI832" s="25" t="e">
        <f t="shared" si="255"/>
        <v>#VALUE!</v>
      </c>
      <c r="AJ832" s="25" t="e">
        <f t="shared" si="256"/>
        <v>#VALUE!</v>
      </c>
      <c r="AK832" s="25" t="e">
        <f t="shared" si="257"/>
        <v>#VALUE!</v>
      </c>
      <c r="AL832" s="11">
        <v>24.830000000000002</v>
      </c>
      <c r="AM832" s="11">
        <v>5.449999999999994</v>
      </c>
      <c r="AN832" s="26">
        <v>3.2766000000000002</v>
      </c>
      <c r="AO832" s="125">
        <f t="shared" si="258"/>
        <v>5.5460480445677925E-2</v>
      </c>
      <c r="AP832" s="126"/>
      <c r="AQ832" s="16">
        <v>0</v>
      </c>
      <c r="AT832" s="2">
        <v>0</v>
      </c>
      <c r="AU832" s="2">
        <v>0</v>
      </c>
      <c r="AW832" s="44" t="e">
        <f t="shared" si="259"/>
        <v>#VALUE!</v>
      </c>
    </row>
    <row r="833" spans="1:49" hidden="1" x14ac:dyDescent="0.2">
      <c r="A833" s="101">
        <v>835</v>
      </c>
      <c r="B833" s="16" t="s">
        <v>669</v>
      </c>
      <c r="C833" s="101">
        <v>3130</v>
      </c>
      <c r="D833" s="17">
        <v>1.439316408174351</v>
      </c>
      <c r="E833" s="139">
        <v>5.6254320879950158E-2</v>
      </c>
      <c r="F833" s="122">
        <f t="shared" si="240"/>
        <v>1.4955707290543012</v>
      </c>
      <c r="G833" s="122"/>
      <c r="H833" s="101" t="s">
        <v>4</v>
      </c>
      <c r="I833" s="101">
        <v>1</v>
      </c>
      <c r="J833" s="101" t="s">
        <v>60</v>
      </c>
      <c r="K833" s="18">
        <v>42968</v>
      </c>
      <c r="L833" s="101" t="s">
        <v>58</v>
      </c>
      <c r="M833" s="101" t="s">
        <v>171</v>
      </c>
      <c r="N833" s="101" t="s">
        <v>73</v>
      </c>
      <c r="O833" s="101" t="s">
        <v>64</v>
      </c>
      <c r="P833" s="19" t="str">
        <f t="shared" si="241"/>
        <v>CB1 15/16</v>
      </c>
      <c r="Q833" s="20">
        <f t="shared" si="242"/>
        <v>149.55707290543012</v>
      </c>
      <c r="R833" s="19">
        <v>122.6</v>
      </c>
      <c r="S833" s="19">
        <v>-7</v>
      </c>
      <c r="T833" s="19">
        <f t="shared" si="243"/>
        <v>115.6</v>
      </c>
      <c r="U833" s="22" t="e">
        <f t="shared" si="244"/>
        <v>#VALUE!</v>
      </c>
      <c r="V833" s="22" t="str">
        <f t="shared" si="245"/>
        <v>NY</v>
      </c>
      <c r="W833" s="22" t="e">
        <f t="shared" si="246"/>
        <v>#VALUE!</v>
      </c>
      <c r="X833" s="19" t="str">
        <f t="shared" si="247"/>
        <v>CB115/16GS.8714</v>
      </c>
      <c r="Y833" s="19" t="str">
        <f t="shared" si="248"/>
        <v>GS.8714</v>
      </c>
      <c r="Z833" s="19" t="e">
        <v>#VALUE!</v>
      </c>
      <c r="AA833" s="19" t="e">
        <f t="shared" si="249"/>
        <v>#VALUE!</v>
      </c>
      <c r="AB833" s="22" t="e">
        <f t="shared" si="250"/>
        <v>#VALUE!</v>
      </c>
      <c r="AC833" s="23" t="e">
        <v>#VALUE!</v>
      </c>
      <c r="AD833" s="23" t="e">
        <f t="shared" si="251"/>
        <v>#VALUE!</v>
      </c>
      <c r="AE833" s="24" t="e">
        <f t="shared" si="252"/>
        <v>#VALUE!</v>
      </c>
      <c r="AF833" s="24">
        <v>117.35</v>
      </c>
      <c r="AG833" s="24" t="e">
        <f t="shared" si="253"/>
        <v>#VALUE!</v>
      </c>
      <c r="AH833" s="24" t="e">
        <f t="shared" si="254"/>
        <v>#VALUE!</v>
      </c>
      <c r="AI833" s="25" t="e">
        <f t="shared" si="255"/>
        <v>#VALUE!</v>
      </c>
      <c r="AJ833" s="25" t="e">
        <f t="shared" si="256"/>
        <v>#VALUE!</v>
      </c>
      <c r="AK833" s="25" t="e">
        <f t="shared" si="257"/>
        <v>#VALUE!</v>
      </c>
      <c r="AL833" s="11">
        <v>24.830000000000002</v>
      </c>
      <c r="AM833" s="11">
        <v>5.449999999999994</v>
      </c>
      <c r="AN833" s="26">
        <v>3.2766000000000002</v>
      </c>
      <c r="AO833" s="125">
        <f t="shared" si="258"/>
        <v>5.5460480445677925E-2</v>
      </c>
      <c r="AP833" s="126"/>
      <c r="AQ833" s="16">
        <v>-179</v>
      </c>
      <c r="AT833" s="2">
        <v>404</v>
      </c>
      <c r="AU833" s="2">
        <v>-18686.4109130293</v>
      </c>
      <c r="AW833" s="44" t="e">
        <f t="shared" si="259"/>
        <v>#VALUE!</v>
      </c>
    </row>
    <row r="834" spans="1:49" hidden="1" x14ac:dyDescent="0.2">
      <c r="A834" s="101">
        <v>836</v>
      </c>
      <c r="B834" s="16" t="s">
        <v>669</v>
      </c>
      <c r="C834" s="101">
        <v>580</v>
      </c>
      <c r="D834" s="17">
        <v>1.439316408174351</v>
      </c>
      <c r="E834" s="139">
        <v>5.6254320879950158E-2</v>
      </c>
      <c r="F834" s="122">
        <f t="shared" si="240"/>
        <v>1.4955707290543012</v>
      </c>
      <c r="G834" s="122"/>
      <c r="H834" s="101" t="s">
        <v>4</v>
      </c>
      <c r="I834" s="101">
        <v>1</v>
      </c>
      <c r="J834" s="101" t="s">
        <v>60</v>
      </c>
      <c r="K834" s="18">
        <v>42968</v>
      </c>
      <c r="L834" s="101" t="s">
        <v>58</v>
      </c>
      <c r="M834" s="101" t="s">
        <v>171</v>
      </c>
      <c r="N834" s="101" t="s">
        <v>73</v>
      </c>
      <c r="O834" s="101" t="s">
        <v>65</v>
      </c>
      <c r="P834" s="19" t="str">
        <f t="shared" si="241"/>
        <v>CB1 13/14</v>
      </c>
      <c r="Q834" s="20">
        <f t="shared" si="242"/>
        <v>149.55707290543012</v>
      </c>
      <c r="R834" s="19">
        <v>122.6</v>
      </c>
      <c r="S834" s="19">
        <v>-7</v>
      </c>
      <c r="T834" s="19">
        <f t="shared" si="243"/>
        <v>115.6</v>
      </c>
      <c r="U834" s="22" t="e">
        <f t="shared" si="244"/>
        <v>#VALUE!</v>
      </c>
      <c r="V834" s="22" t="str">
        <f t="shared" si="245"/>
        <v>NY</v>
      </c>
      <c r="W834" s="22" t="e">
        <f t="shared" si="246"/>
        <v>#VALUE!</v>
      </c>
      <c r="X834" s="19" t="str">
        <f t="shared" si="247"/>
        <v>CB113/14GS.8714</v>
      </c>
      <c r="Y834" s="19" t="str">
        <f t="shared" si="248"/>
        <v>GS.8714</v>
      </c>
      <c r="Z834" s="19" t="e">
        <v>#VALUE!</v>
      </c>
      <c r="AA834" s="19" t="e">
        <f t="shared" si="249"/>
        <v>#VALUE!</v>
      </c>
      <c r="AB834" s="22" t="e">
        <f t="shared" si="250"/>
        <v>#VALUE!</v>
      </c>
      <c r="AC834" s="23" t="e">
        <v>#VALUE!</v>
      </c>
      <c r="AD834" s="23" t="e">
        <f t="shared" si="251"/>
        <v>#VALUE!</v>
      </c>
      <c r="AE834" s="24" t="e">
        <f t="shared" si="252"/>
        <v>#VALUE!</v>
      </c>
      <c r="AF834" s="24">
        <v>117.35</v>
      </c>
      <c r="AG834" s="24" t="e">
        <f t="shared" si="253"/>
        <v>#VALUE!</v>
      </c>
      <c r="AH834" s="24" t="e">
        <f t="shared" si="254"/>
        <v>#VALUE!</v>
      </c>
      <c r="AI834" s="25" t="e">
        <f t="shared" si="255"/>
        <v>#VALUE!</v>
      </c>
      <c r="AJ834" s="25" t="e">
        <f t="shared" si="256"/>
        <v>#VALUE!</v>
      </c>
      <c r="AK834" s="25" t="e">
        <f t="shared" si="257"/>
        <v>#VALUE!</v>
      </c>
      <c r="AL834" s="11">
        <v>24.830000000000002</v>
      </c>
      <c r="AM834" s="11">
        <v>5.449999999999994</v>
      </c>
      <c r="AN834" s="26">
        <v>3.2766000000000002</v>
      </c>
      <c r="AO834" s="125">
        <f t="shared" si="258"/>
        <v>5.5460480445677925E-2</v>
      </c>
      <c r="AP834" s="126"/>
      <c r="AQ834" s="16">
        <v>-130</v>
      </c>
      <c r="AT834" s="2">
        <v>0</v>
      </c>
      <c r="AU834" s="2">
        <v>0</v>
      </c>
      <c r="AW834" s="44" t="e">
        <f t="shared" si="259"/>
        <v>#VALUE!</v>
      </c>
    </row>
    <row r="835" spans="1:49" hidden="1" x14ac:dyDescent="0.2">
      <c r="A835" s="101">
        <v>837</v>
      </c>
      <c r="B835" s="16" t="s">
        <v>669</v>
      </c>
      <c r="C835" s="101">
        <v>1010</v>
      </c>
      <c r="D835" s="17">
        <v>1.439316408174351</v>
      </c>
      <c r="E835" s="139">
        <v>5.6254320879950158E-2</v>
      </c>
      <c r="F835" s="122">
        <f t="shared" ref="F835:F898" si="260">E835+D835</f>
        <v>1.4955707290543012</v>
      </c>
      <c r="G835" s="122"/>
      <c r="H835" s="101" t="s">
        <v>4</v>
      </c>
      <c r="I835" s="101">
        <v>1</v>
      </c>
      <c r="J835" s="101" t="s">
        <v>60</v>
      </c>
      <c r="K835" s="18">
        <v>42968</v>
      </c>
      <c r="L835" s="101" t="s">
        <v>58</v>
      </c>
      <c r="M835" s="101" t="s">
        <v>171</v>
      </c>
      <c r="N835" s="101" t="s">
        <v>62</v>
      </c>
      <c r="O835" s="101" t="s">
        <v>63</v>
      </c>
      <c r="P835" s="19" t="str">
        <f t="shared" ref="P835:P898" si="261">N835&amp;" "&amp;O835</f>
        <v>CB6 Consumo</v>
      </c>
      <c r="Q835" s="20">
        <f t="shared" ref="Q835:Q898" si="262">F835*100</f>
        <v>149.55707290543012</v>
      </c>
      <c r="R835" s="19">
        <v>122.6</v>
      </c>
      <c r="S835" s="19">
        <v>-31.95</v>
      </c>
      <c r="T835" s="19">
        <f t="shared" ref="T835:T898" si="263">R835+S835</f>
        <v>90.649999999999991</v>
      </c>
      <c r="U835" s="22" t="e">
        <f t="shared" ref="U835:U898" si="264">(T835-Q835)*1.3228*AD835</f>
        <v>#VALUE!</v>
      </c>
      <c r="V835" s="22" t="str">
        <f t="shared" ref="V835:V898" si="265">IF(LEFT(N835,3)="CB7","LDN","NY")</f>
        <v>NY</v>
      </c>
      <c r="W835" s="22" t="e">
        <f t="shared" ref="W835:W898" si="266">V835-U835</f>
        <v>#VALUE!</v>
      </c>
      <c r="X835" s="19" t="str">
        <f t="shared" ref="X835:X898" si="267">TRIM(N835)&amp;TRIM(O835)&amp;TRIM(Y835)</f>
        <v>CB6ConsumoGS.8714</v>
      </c>
      <c r="Y835" s="19" t="str">
        <f t="shared" ref="Y835:Y898" si="268">IF(LEFT(B835,2)&lt;&gt;"GS","GS."&amp;LEFT(B835,4),B835)</f>
        <v>GS.8714</v>
      </c>
      <c r="Z835" s="19" t="e">
        <v>#VALUE!</v>
      </c>
      <c r="AA835" s="19" t="e">
        <f t="shared" ref="AA835:AA898" si="269">IF(C835=0,Z835,C835-Z835)</f>
        <v>#VALUE!</v>
      </c>
      <c r="AB835" s="22" t="e">
        <f t="shared" ref="AB835:AB898" si="270">(T835-Q835)*1.3228*AA835</f>
        <v>#VALUE!</v>
      </c>
      <c r="AC835" s="23" t="e">
        <v>#VALUE!</v>
      </c>
      <c r="AD835" s="23" t="e">
        <f t="shared" ref="AD835:AD898" si="271">AA835-AC835+AQ835</f>
        <v>#VALUE!</v>
      </c>
      <c r="AE835" s="24" t="e">
        <f t="shared" ref="AE835:AE898" si="272">(T835-Q835)*1.3228*AD835</f>
        <v>#VALUE!</v>
      </c>
      <c r="AF835" s="24">
        <v>92.399999999999991</v>
      </c>
      <c r="AG835" s="24" t="e">
        <f t="shared" ref="AG835:AG898" si="273">(AF835-Q835)*1.3228*AD835</f>
        <v>#VALUE!</v>
      </c>
      <c r="AH835" s="24" t="e">
        <f t="shared" ref="AH835:AH898" si="274">AE835-AG835</f>
        <v>#VALUE!</v>
      </c>
      <c r="AI835" s="25" t="e">
        <f t="shared" ref="AI835:AI898" si="275">AD835*T835*1.3228</f>
        <v>#VALUE!</v>
      </c>
      <c r="AJ835" s="25" t="e">
        <f t="shared" ref="AJ835:AJ898" si="276">E835*132.28*AD835</f>
        <v>#VALUE!</v>
      </c>
      <c r="AK835" s="25" t="e">
        <f t="shared" ref="AK835:AK898" si="277">AI835-AE835</f>
        <v>#VALUE!</v>
      </c>
      <c r="AL835" s="11">
        <v>24.830000000000002</v>
      </c>
      <c r="AM835" s="11">
        <v>5.449999999999994</v>
      </c>
      <c r="AN835" s="26">
        <v>3.2766000000000002</v>
      </c>
      <c r="AO835" s="125">
        <f t="shared" si="258"/>
        <v>5.5460480445677925E-2</v>
      </c>
      <c r="AP835" s="126"/>
      <c r="AQ835" s="16">
        <v>-569</v>
      </c>
      <c r="AT835" s="2">
        <v>0</v>
      </c>
      <c r="AU835" s="2">
        <v>0</v>
      </c>
      <c r="AW835" s="44" t="e">
        <f t="shared" si="259"/>
        <v>#VALUE!</v>
      </c>
    </row>
    <row r="836" spans="1:49" hidden="1" x14ac:dyDescent="0.2">
      <c r="A836" s="101">
        <v>843</v>
      </c>
      <c r="B836" s="16" t="s">
        <v>670</v>
      </c>
      <c r="C836" s="101">
        <v>213</v>
      </c>
      <c r="D836" s="17">
        <v>1.4252008001966694</v>
      </c>
      <c r="E836" s="139">
        <v>6.006305060869907E-2</v>
      </c>
      <c r="F836" s="122">
        <f t="shared" si="260"/>
        <v>1.4852638508053684</v>
      </c>
      <c r="G836" s="122"/>
      <c r="H836" s="101" t="s">
        <v>4</v>
      </c>
      <c r="I836" s="101">
        <v>1</v>
      </c>
      <c r="J836" s="101" t="s">
        <v>555</v>
      </c>
      <c r="K836" s="18">
        <v>42968</v>
      </c>
      <c r="L836" s="101" t="s">
        <v>58</v>
      </c>
      <c r="M836" s="101" t="s">
        <v>171</v>
      </c>
      <c r="N836" s="101" t="s">
        <v>73</v>
      </c>
      <c r="O836" s="101" t="s">
        <v>65</v>
      </c>
      <c r="P836" s="19" t="str">
        <f t="shared" si="261"/>
        <v>CB1 13/14</v>
      </c>
      <c r="Q836" s="20">
        <f t="shared" si="262"/>
        <v>148.52638508053684</v>
      </c>
      <c r="R836" s="19">
        <v>122.6</v>
      </c>
      <c r="S836" s="19">
        <v>-7</v>
      </c>
      <c r="T836" s="19">
        <f t="shared" si="263"/>
        <v>115.6</v>
      </c>
      <c r="U836" s="22" t="e">
        <f t="shared" si="264"/>
        <v>#VALUE!</v>
      </c>
      <c r="V836" s="22" t="str">
        <f t="shared" si="265"/>
        <v>NY</v>
      </c>
      <c r="W836" s="22" t="e">
        <f t="shared" si="266"/>
        <v>#VALUE!</v>
      </c>
      <c r="X836" s="19" t="str">
        <f t="shared" si="267"/>
        <v>CB113/14GS.8707</v>
      </c>
      <c r="Y836" s="19" t="str">
        <f t="shared" si="268"/>
        <v>GS.8707</v>
      </c>
      <c r="Z836" s="19" t="e">
        <v>#VALUE!</v>
      </c>
      <c r="AA836" s="19" t="e">
        <f t="shared" si="269"/>
        <v>#VALUE!</v>
      </c>
      <c r="AB836" s="22" t="e">
        <f t="shared" si="270"/>
        <v>#VALUE!</v>
      </c>
      <c r="AC836" s="23" t="e">
        <v>#VALUE!</v>
      </c>
      <c r="AD836" s="23" t="e">
        <f t="shared" si="271"/>
        <v>#VALUE!</v>
      </c>
      <c r="AE836" s="24" t="e">
        <f t="shared" si="272"/>
        <v>#VALUE!</v>
      </c>
      <c r="AF836" s="24">
        <v>117.35</v>
      </c>
      <c r="AG836" s="24" t="e">
        <f t="shared" si="273"/>
        <v>#VALUE!</v>
      </c>
      <c r="AH836" s="24" t="e">
        <f t="shared" si="274"/>
        <v>#VALUE!</v>
      </c>
      <c r="AI836" s="25" t="e">
        <f t="shared" si="275"/>
        <v>#VALUE!</v>
      </c>
      <c r="AJ836" s="25" t="e">
        <f t="shared" si="276"/>
        <v>#VALUE!</v>
      </c>
      <c r="AK836" s="25" t="e">
        <f t="shared" si="277"/>
        <v>#VALUE!</v>
      </c>
      <c r="AL836" s="11">
        <v>26.960169491525424</v>
      </c>
      <c r="AM836" s="11">
        <v>6.2103389830508524</v>
      </c>
      <c r="AN836" s="26">
        <v>3.2766000000000002</v>
      </c>
      <c r="AO836" s="125">
        <f t="shared" ref="AO836:AO899" si="278">E836*132.28*AN836/$AO$2/132.28</f>
        <v>5.9215462771301165E-2</v>
      </c>
      <c r="AP836" s="126"/>
      <c r="AQ836" s="16">
        <v>-154</v>
      </c>
      <c r="AT836" s="2">
        <v>59</v>
      </c>
      <c r="AU836" s="2">
        <v>-3273.4548603903709</v>
      </c>
      <c r="AW836" s="44" t="e">
        <f t="shared" ref="AW836:AW899" si="279">E836*132.28*AD836</f>
        <v>#VALUE!</v>
      </c>
    </row>
    <row r="837" spans="1:49" hidden="1" x14ac:dyDescent="0.2">
      <c r="A837" s="101">
        <v>844</v>
      </c>
      <c r="B837" s="16" t="s">
        <v>670</v>
      </c>
      <c r="C837" s="101">
        <v>1216</v>
      </c>
      <c r="D837" s="17">
        <v>1.4252008001966694</v>
      </c>
      <c r="E837" s="139">
        <v>6.006305060869907E-2</v>
      </c>
      <c r="F837" s="122">
        <f t="shared" si="260"/>
        <v>1.4852638508053684</v>
      </c>
      <c r="G837" s="122"/>
      <c r="H837" s="101" t="s">
        <v>4</v>
      </c>
      <c r="I837" s="101">
        <v>1</v>
      </c>
      <c r="J837" s="101" t="s">
        <v>555</v>
      </c>
      <c r="K837" s="18">
        <v>42968</v>
      </c>
      <c r="L837" s="101" t="s">
        <v>58</v>
      </c>
      <c r="M837" s="101" t="s">
        <v>171</v>
      </c>
      <c r="N837" s="101" t="s">
        <v>73</v>
      </c>
      <c r="O837" s="101" t="s">
        <v>64</v>
      </c>
      <c r="P837" s="19" t="str">
        <f t="shared" si="261"/>
        <v>CB1 15/16</v>
      </c>
      <c r="Q837" s="20">
        <f t="shared" si="262"/>
        <v>148.52638508053684</v>
      </c>
      <c r="R837" s="19">
        <v>122.6</v>
      </c>
      <c r="S837" s="19">
        <v>-7</v>
      </c>
      <c r="T837" s="19">
        <f t="shared" si="263"/>
        <v>115.6</v>
      </c>
      <c r="U837" s="22" t="e">
        <f t="shared" si="264"/>
        <v>#VALUE!</v>
      </c>
      <c r="V837" s="22" t="str">
        <f t="shared" si="265"/>
        <v>NY</v>
      </c>
      <c r="W837" s="22" t="e">
        <f t="shared" si="266"/>
        <v>#VALUE!</v>
      </c>
      <c r="X837" s="19" t="str">
        <f t="shared" si="267"/>
        <v>CB115/16GS.8707</v>
      </c>
      <c r="Y837" s="19" t="str">
        <f t="shared" si="268"/>
        <v>GS.8707</v>
      </c>
      <c r="Z837" s="19" t="e">
        <v>#VALUE!</v>
      </c>
      <c r="AA837" s="19" t="e">
        <f t="shared" si="269"/>
        <v>#VALUE!</v>
      </c>
      <c r="AB837" s="22" t="e">
        <f t="shared" si="270"/>
        <v>#VALUE!</v>
      </c>
      <c r="AC837" s="23" t="e">
        <v>#VALUE!</v>
      </c>
      <c r="AD837" s="23" t="e">
        <f t="shared" si="271"/>
        <v>#VALUE!</v>
      </c>
      <c r="AE837" s="24" t="e">
        <f t="shared" si="272"/>
        <v>#VALUE!</v>
      </c>
      <c r="AF837" s="24">
        <v>117.35</v>
      </c>
      <c r="AG837" s="24" t="e">
        <f t="shared" si="273"/>
        <v>#VALUE!</v>
      </c>
      <c r="AH837" s="24" t="e">
        <f t="shared" si="274"/>
        <v>#VALUE!</v>
      </c>
      <c r="AI837" s="25" t="e">
        <f t="shared" si="275"/>
        <v>#VALUE!</v>
      </c>
      <c r="AJ837" s="25" t="e">
        <f t="shared" si="276"/>
        <v>#VALUE!</v>
      </c>
      <c r="AK837" s="25" t="e">
        <f t="shared" si="277"/>
        <v>#VALUE!</v>
      </c>
      <c r="AL837" s="11">
        <v>26.960169491525424</v>
      </c>
      <c r="AM837" s="11">
        <v>6.2103389830508524</v>
      </c>
      <c r="AN837" s="26">
        <v>3.2766000000000002</v>
      </c>
      <c r="AO837" s="125">
        <f t="shared" si="278"/>
        <v>5.9215462771301165E-2</v>
      </c>
      <c r="AP837" s="126"/>
      <c r="AQ837" s="16">
        <v>-1216</v>
      </c>
      <c r="AT837" s="2">
        <v>0</v>
      </c>
      <c r="AU837" s="2">
        <v>0</v>
      </c>
      <c r="AW837" s="44" t="e">
        <f t="shared" si="279"/>
        <v>#VALUE!</v>
      </c>
    </row>
    <row r="838" spans="1:49" hidden="1" x14ac:dyDescent="0.2">
      <c r="A838" s="101">
        <v>845</v>
      </c>
      <c r="B838" s="16" t="s">
        <v>670</v>
      </c>
      <c r="C838" s="101">
        <v>848</v>
      </c>
      <c r="D838" s="17">
        <v>1.4252008001966694</v>
      </c>
      <c r="E838" s="139">
        <v>6.006305060869907E-2</v>
      </c>
      <c r="F838" s="122">
        <f t="shared" si="260"/>
        <v>1.4852638508053684</v>
      </c>
      <c r="G838" s="122"/>
      <c r="H838" s="101" t="s">
        <v>4</v>
      </c>
      <c r="I838" s="101">
        <v>1</v>
      </c>
      <c r="J838" s="101" t="s">
        <v>555</v>
      </c>
      <c r="K838" s="18">
        <v>42968</v>
      </c>
      <c r="L838" s="101" t="s">
        <v>58</v>
      </c>
      <c r="M838" s="101" t="s">
        <v>171</v>
      </c>
      <c r="N838" s="101" t="s">
        <v>73</v>
      </c>
      <c r="O838" s="101" t="s">
        <v>58</v>
      </c>
      <c r="P838" s="19" t="str">
        <f t="shared" si="261"/>
        <v>CB1 17/18</v>
      </c>
      <c r="Q838" s="20">
        <f t="shared" si="262"/>
        <v>148.52638508053684</v>
      </c>
      <c r="R838" s="19">
        <v>122.6</v>
      </c>
      <c r="S838" s="19">
        <v>2.5</v>
      </c>
      <c r="T838" s="19">
        <f t="shared" si="263"/>
        <v>125.1</v>
      </c>
      <c r="U838" s="22" t="e">
        <f t="shared" si="264"/>
        <v>#VALUE!</v>
      </c>
      <c r="V838" s="22" t="str">
        <f t="shared" si="265"/>
        <v>NY</v>
      </c>
      <c r="W838" s="22" t="e">
        <f t="shared" si="266"/>
        <v>#VALUE!</v>
      </c>
      <c r="X838" s="19" t="str">
        <f t="shared" si="267"/>
        <v>CB117/18GS.8707</v>
      </c>
      <c r="Y838" s="19" t="str">
        <f t="shared" si="268"/>
        <v>GS.8707</v>
      </c>
      <c r="Z838" s="19" t="e">
        <v>#VALUE!</v>
      </c>
      <c r="AA838" s="19" t="e">
        <f t="shared" si="269"/>
        <v>#VALUE!</v>
      </c>
      <c r="AB838" s="22" t="e">
        <f t="shared" si="270"/>
        <v>#VALUE!</v>
      </c>
      <c r="AC838" s="23" t="e">
        <v>#VALUE!</v>
      </c>
      <c r="AD838" s="23" t="e">
        <f t="shared" si="271"/>
        <v>#VALUE!</v>
      </c>
      <c r="AE838" s="24" t="e">
        <f t="shared" si="272"/>
        <v>#VALUE!</v>
      </c>
      <c r="AF838" s="24">
        <v>126.85</v>
      </c>
      <c r="AG838" s="24" t="e">
        <f t="shared" si="273"/>
        <v>#VALUE!</v>
      </c>
      <c r="AH838" s="24" t="e">
        <f t="shared" si="274"/>
        <v>#VALUE!</v>
      </c>
      <c r="AI838" s="25" t="e">
        <f t="shared" si="275"/>
        <v>#VALUE!</v>
      </c>
      <c r="AJ838" s="25" t="e">
        <f t="shared" si="276"/>
        <v>#VALUE!</v>
      </c>
      <c r="AK838" s="25" t="e">
        <f t="shared" si="277"/>
        <v>#VALUE!</v>
      </c>
      <c r="AL838" s="11">
        <v>26.960169491525424</v>
      </c>
      <c r="AM838" s="11">
        <v>6.2103389830508515</v>
      </c>
      <c r="AN838" s="26">
        <v>3.2766000000000002</v>
      </c>
      <c r="AO838" s="125">
        <f t="shared" si="278"/>
        <v>5.9215462771301165E-2</v>
      </c>
      <c r="AP838" s="126"/>
      <c r="AQ838" s="16">
        <v>0</v>
      </c>
      <c r="AT838" s="2">
        <v>0</v>
      </c>
      <c r="AU838" s="2">
        <v>0</v>
      </c>
      <c r="AW838" s="44" t="e">
        <f t="shared" si="279"/>
        <v>#VALUE!</v>
      </c>
    </row>
    <row r="839" spans="1:49" hidden="1" x14ac:dyDescent="0.2">
      <c r="A839" s="101">
        <v>846</v>
      </c>
      <c r="B839" s="16" t="s">
        <v>670</v>
      </c>
      <c r="C839" s="101">
        <v>435</v>
      </c>
      <c r="D839" s="17">
        <v>1.4252008001966694</v>
      </c>
      <c r="E839" s="139">
        <v>6.006305060869907E-2</v>
      </c>
      <c r="F839" s="122">
        <f t="shared" si="260"/>
        <v>1.4852638508053684</v>
      </c>
      <c r="G839" s="122"/>
      <c r="H839" s="101" t="s">
        <v>4</v>
      </c>
      <c r="I839" s="101">
        <v>1</v>
      </c>
      <c r="J839" s="101" t="s">
        <v>555</v>
      </c>
      <c r="K839" s="18">
        <v>42968</v>
      </c>
      <c r="L839" s="101" t="s">
        <v>58</v>
      </c>
      <c r="M839" s="101" t="s">
        <v>171</v>
      </c>
      <c r="N839" s="101" t="s">
        <v>62</v>
      </c>
      <c r="O839" s="101" t="s">
        <v>63</v>
      </c>
      <c r="P839" s="19" t="str">
        <f t="shared" si="261"/>
        <v>CB6 Consumo</v>
      </c>
      <c r="Q839" s="20">
        <f t="shared" si="262"/>
        <v>148.52638508053684</v>
      </c>
      <c r="R839" s="19">
        <v>122.6</v>
      </c>
      <c r="S839" s="19">
        <v>-31.95</v>
      </c>
      <c r="T839" s="19">
        <f t="shared" si="263"/>
        <v>90.649999999999991</v>
      </c>
      <c r="U839" s="22" t="e">
        <f t="shared" si="264"/>
        <v>#VALUE!</v>
      </c>
      <c r="V839" s="22" t="str">
        <f t="shared" si="265"/>
        <v>NY</v>
      </c>
      <c r="W839" s="22" t="e">
        <f t="shared" si="266"/>
        <v>#VALUE!</v>
      </c>
      <c r="X839" s="19" t="str">
        <f t="shared" si="267"/>
        <v>CB6ConsumoGS.8707</v>
      </c>
      <c r="Y839" s="19" t="str">
        <f t="shared" si="268"/>
        <v>GS.8707</v>
      </c>
      <c r="Z839" s="19" t="e">
        <v>#VALUE!</v>
      </c>
      <c r="AA839" s="19" t="e">
        <f t="shared" si="269"/>
        <v>#VALUE!</v>
      </c>
      <c r="AB839" s="22" t="e">
        <f t="shared" si="270"/>
        <v>#VALUE!</v>
      </c>
      <c r="AC839" s="23" t="e">
        <v>#VALUE!</v>
      </c>
      <c r="AD839" s="23" t="e">
        <f t="shared" si="271"/>
        <v>#VALUE!</v>
      </c>
      <c r="AE839" s="24" t="e">
        <f t="shared" si="272"/>
        <v>#VALUE!</v>
      </c>
      <c r="AF839" s="24">
        <v>92.399999999999991</v>
      </c>
      <c r="AG839" s="24" t="e">
        <f t="shared" si="273"/>
        <v>#VALUE!</v>
      </c>
      <c r="AH839" s="24" t="e">
        <f t="shared" si="274"/>
        <v>#VALUE!</v>
      </c>
      <c r="AI839" s="25" t="e">
        <f t="shared" si="275"/>
        <v>#VALUE!</v>
      </c>
      <c r="AJ839" s="25" t="e">
        <f t="shared" si="276"/>
        <v>#VALUE!</v>
      </c>
      <c r="AK839" s="25" t="e">
        <f t="shared" si="277"/>
        <v>#VALUE!</v>
      </c>
      <c r="AL839" s="11">
        <v>26.960169491525424</v>
      </c>
      <c r="AM839" s="11">
        <v>6.2103389830508515</v>
      </c>
      <c r="AN839" s="26">
        <v>3.2766000000000002</v>
      </c>
      <c r="AO839" s="125">
        <f t="shared" si="278"/>
        <v>5.9215462771301165E-2</v>
      </c>
      <c r="AP839" s="126"/>
      <c r="AQ839" s="16">
        <v>0</v>
      </c>
      <c r="AT839" s="2">
        <v>0</v>
      </c>
      <c r="AU839" s="2">
        <v>0</v>
      </c>
      <c r="AW839" s="44" t="e">
        <f t="shared" si="279"/>
        <v>#VALUE!</v>
      </c>
    </row>
    <row r="840" spans="1:49" hidden="1" x14ac:dyDescent="0.2">
      <c r="A840" s="101">
        <v>847</v>
      </c>
      <c r="B840" s="16" t="s">
        <v>670</v>
      </c>
      <c r="C840" s="101">
        <v>227</v>
      </c>
      <c r="D840" s="17">
        <v>1.4252008001966694</v>
      </c>
      <c r="E840" s="139">
        <v>6.006305060869907E-2</v>
      </c>
      <c r="F840" s="122">
        <f t="shared" si="260"/>
        <v>1.4852638508053684</v>
      </c>
      <c r="G840" s="122"/>
      <c r="H840" s="101" t="s">
        <v>4</v>
      </c>
      <c r="I840" s="101">
        <v>1</v>
      </c>
      <c r="J840" s="101" t="s">
        <v>555</v>
      </c>
      <c r="K840" s="18">
        <v>42968</v>
      </c>
      <c r="L840" s="101" t="s">
        <v>58</v>
      </c>
      <c r="M840" s="101" t="s">
        <v>171</v>
      </c>
      <c r="N840" s="101" t="s">
        <v>73</v>
      </c>
      <c r="O840" s="101" t="s">
        <v>66</v>
      </c>
      <c r="P840" s="19" t="str">
        <f t="shared" si="261"/>
        <v>CB1 Moka</v>
      </c>
      <c r="Q840" s="20">
        <f t="shared" si="262"/>
        <v>148.52638508053684</v>
      </c>
      <c r="R840" s="19">
        <v>122.6</v>
      </c>
      <c r="S840" s="19">
        <v>-8</v>
      </c>
      <c r="T840" s="19">
        <f t="shared" si="263"/>
        <v>114.6</v>
      </c>
      <c r="U840" s="22" t="e">
        <f t="shared" si="264"/>
        <v>#VALUE!</v>
      </c>
      <c r="V840" s="22" t="str">
        <f t="shared" si="265"/>
        <v>NY</v>
      </c>
      <c r="W840" s="22" t="e">
        <f t="shared" si="266"/>
        <v>#VALUE!</v>
      </c>
      <c r="X840" s="19" t="str">
        <f t="shared" si="267"/>
        <v>CB1MokaGS.8707</v>
      </c>
      <c r="Y840" s="19" t="str">
        <f t="shared" si="268"/>
        <v>GS.8707</v>
      </c>
      <c r="Z840" s="19" t="e">
        <v>#VALUE!</v>
      </c>
      <c r="AA840" s="19" t="e">
        <f t="shared" si="269"/>
        <v>#VALUE!</v>
      </c>
      <c r="AB840" s="22" t="e">
        <f t="shared" si="270"/>
        <v>#VALUE!</v>
      </c>
      <c r="AC840" s="23" t="e">
        <v>#VALUE!</v>
      </c>
      <c r="AD840" s="23" t="e">
        <f t="shared" si="271"/>
        <v>#VALUE!</v>
      </c>
      <c r="AE840" s="24" t="e">
        <f t="shared" si="272"/>
        <v>#VALUE!</v>
      </c>
      <c r="AF840" s="24">
        <v>116.35</v>
      </c>
      <c r="AG840" s="24" t="e">
        <f t="shared" si="273"/>
        <v>#VALUE!</v>
      </c>
      <c r="AH840" s="24" t="e">
        <f t="shared" si="274"/>
        <v>#VALUE!</v>
      </c>
      <c r="AI840" s="25" t="e">
        <f t="shared" si="275"/>
        <v>#VALUE!</v>
      </c>
      <c r="AJ840" s="25" t="e">
        <f t="shared" si="276"/>
        <v>#VALUE!</v>
      </c>
      <c r="AK840" s="25" t="e">
        <f t="shared" si="277"/>
        <v>#VALUE!</v>
      </c>
      <c r="AL840" s="11">
        <v>26.960169491525424</v>
      </c>
      <c r="AM840" s="11">
        <v>6.2103389830508524</v>
      </c>
      <c r="AN840" s="26">
        <v>3.2766000000000002</v>
      </c>
      <c r="AO840" s="125">
        <f t="shared" si="278"/>
        <v>5.9215462771301165E-2</v>
      </c>
      <c r="AP840" s="126"/>
      <c r="AQ840" s="16">
        <v>-227</v>
      </c>
      <c r="AT840" s="2">
        <v>0</v>
      </c>
      <c r="AU840" s="2">
        <v>0</v>
      </c>
      <c r="AW840" s="44" t="e">
        <f t="shared" si="279"/>
        <v>#VALUE!</v>
      </c>
    </row>
    <row r="841" spans="1:49" hidden="1" x14ac:dyDescent="0.2">
      <c r="A841" s="101">
        <v>843</v>
      </c>
      <c r="B841" s="16" t="s">
        <v>671</v>
      </c>
      <c r="C841" s="101">
        <v>1024</v>
      </c>
      <c r="D841" s="17">
        <v>0.98610009127749598</v>
      </c>
      <c r="E841" s="139">
        <v>3.802042783164658E-2</v>
      </c>
      <c r="F841" s="122">
        <f t="shared" si="260"/>
        <v>1.0241205191091425</v>
      </c>
      <c r="G841" s="122"/>
      <c r="H841" s="101" t="s">
        <v>4</v>
      </c>
      <c r="I841" s="101">
        <v>1</v>
      </c>
      <c r="J841" s="101" t="s">
        <v>60</v>
      </c>
      <c r="K841" s="18">
        <v>42969</v>
      </c>
      <c r="L841" s="101" t="s">
        <v>56</v>
      </c>
      <c r="M841" s="101" t="s">
        <v>171</v>
      </c>
      <c r="N841" s="101" t="s">
        <v>62</v>
      </c>
      <c r="O841" s="101" t="s">
        <v>78</v>
      </c>
      <c r="P841" s="19" t="str">
        <f t="shared" si="261"/>
        <v>CB6 CONSUMO</v>
      </c>
      <c r="Q841" s="20">
        <f t="shared" si="262"/>
        <v>102.41205191091424</v>
      </c>
      <c r="R841" s="19">
        <v>122.6</v>
      </c>
      <c r="S841" s="19" t="e">
        <v>#N/A</v>
      </c>
      <c r="T841" s="19" t="e">
        <f t="shared" si="263"/>
        <v>#N/A</v>
      </c>
      <c r="U841" s="22" t="e">
        <f t="shared" si="264"/>
        <v>#N/A</v>
      </c>
      <c r="V841" s="22" t="str">
        <f t="shared" si="265"/>
        <v>NY</v>
      </c>
      <c r="W841" s="22" t="e">
        <f t="shared" si="266"/>
        <v>#VALUE!</v>
      </c>
      <c r="X841" s="19" t="str">
        <f t="shared" si="267"/>
        <v>CB6CONSUMOGS.8715</v>
      </c>
      <c r="Y841" s="19" t="str">
        <f t="shared" si="268"/>
        <v>GS.8715</v>
      </c>
      <c r="Z841" s="19" t="e">
        <v>#VALUE!</v>
      </c>
      <c r="AA841" s="19" t="e">
        <f t="shared" si="269"/>
        <v>#VALUE!</v>
      </c>
      <c r="AB841" s="22" t="e">
        <f t="shared" si="270"/>
        <v>#N/A</v>
      </c>
      <c r="AC841" s="23" t="e">
        <v>#VALUE!</v>
      </c>
      <c r="AD841" s="23" t="e">
        <f t="shared" si="271"/>
        <v>#VALUE!</v>
      </c>
      <c r="AE841" s="24" t="e">
        <f t="shared" si="272"/>
        <v>#N/A</v>
      </c>
      <c r="AF841" s="24" t="e">
        <v>#N/A</v>
      </c>
      <c r="AG841" s="24" t="e">
        <f t="shared" si="273"/>
        <v>#N/A</v>
      </c>
      <c r="AH841" s="24" t="e">
        <f t="shared" si="274"/>
        <v>#N/A</v>
      </c>
      <c r="AI841" s="25" t="e">
        <f t="shared" si="275"/>
        <v>#VALUE!</v>
      </c>
      <c r="AJ841" s="25" t="e">
        <f t="shared" si="276"/>
        <v>#VALUE!</v>
      </c>
      <c r="AK841" s="25" t="e">
        <f t="shared" si="277"/>
        <v>#VALUE!</v>
      </c>
      <c r="AL841" s="11">
        <v>0</v>
      </c>
      <c r="AM841" s="11">
        <v>5.1270430107526987</v>
      </c>
      <c r="AN841" s="26">
        <v>3.2766000000000002</v>
      </c>
      <c r="AO841" s="125">
        <f t="shared" si="278"/>
        <v>3.748389743773247E-2</v>
      </c>
      <c r="AP841" s="126"/>
      <c r="AQ841" s="16">
        <v>0</v>
      </c>
      <c r="AT841" s="2">
        <v>0</v>
      </c>
      <c r="AU841" s="2">
        <v>0</v>
      </c>
      <c r="AW841" s="44" t="e">
        <f t="shared" si="279"/>
        <v>#VALUE!</v>
      </c>
    </row>
    <row r="842" spans="1:49" hidden="1" x14ac:dyDescent="0.2">
      <c r="A842" s="101">
        <v>844</v>
      </c>
      <c r="B842" s="16" t="s">
        <v>672</v>
      </c>
      <c r="C842" s="101">
        <v>1001</v>
      </c>
      <c r="D842" s="17">
        <v>1.0007228532091033</v>
      </c>
      <c r="E842" s="139">
        <v>2.6395374190011912E-2</v>
      </c>
      <c r="F842" s="122">
        <f t="shared" si="260"/>
        <v>1.0271182273991151</v>
      </c>
      <c r="G842" s="122"/>
      <c r="H842" s="101" t="s">
        <v>4</v>
      </c>
      <c r="I842" s="101">
        <v>1</v>
      </c>
      <c r="J842" s="101" t="s">
        <v>60</v>
      </c>
      <c r="K842" s="18">
        <v>42969</v>
      </c>
      <c r="L842" s="101" t="s">
        <v>56</v>
      </c>
      <c r="M842" s="101" t="s">
        <v>171</v>
      </c>
      <c r="N842" s="101" t="s">
        <v>62</v>
      </c>
      <c r="O842" s="101" t="s">
        <v>78</v>
      </c>
      <c r="P842" s="19" t="str">
        <f t="shared" si="261"/>
        <v>CB6 CONSUMO</v>
      </c>
      <c r="Q842" s="20">
        <f t="shared" si="262"/>
        <v>102.71182273991151</v>
      </c>
      <c r="R842" s="19">
        <v>122.6</v>
      </c>
      <c r="S842" s="19" t="e">
        <v>#N/A</v>
      </c>
      <c r="T842" s="19" t="e">
        <f t="shared" si="263"/>
        <v>#N/A</v>
      </c>
      <c r="U842" s="22" t="e">
        <f t="shared" si="264"/>
        <v>#N/A</v>
      </c>
      <c r="V842" s="22" t="str">
        <f t="shared" si="265"/>
        <v>NY</v>
      </c>
      <c r="W842" s="22" t="e">
        <f t="shared" si="266"/>
        <v>#VALUE!</v>
      </c>
      <c r="X842" s="19" t="str">
        <f t="shared" si="267"/>
        <v>CB6CONSUMOGS.8700</v>
      </c>
      <c r="Y842" s="19" t="str">
        <f t="shared" si="268"/>
        <v>GS.8700</v>
      </c>
      <c r="Z842" s="19" t="e">
        <v>#VALUE!</v>
      </c>
      <c r="AA842" s="19" t="e">
        <f t="shared" si="269"/>
        <v>#VALUE!</v>
      </c>
      <c r="AB842" s="22" t="e">
        <f t="shared" si="270"/>
        <v>#N/A</v>
      </c>
      <c r="AC842" s="23" t="e">
        <v>#VALUE!</v>
      </c>
      <c r="AD842" s="23" t="e">
        <f t="shared" si="271"/>
        <v>#VALUE!</v>
      </c>
      <c r="AE842" s="24" t="e">
        <f t="shared" si="272"/>
        <v>#N/A</v>
      </c>
      <c r="AF842" s="24" t="e">
        <v>#N/A</v>
      </c>
      <c r="AG842" s="24" t="e">
        <f t="shared" si="273"/>
        <v>#N/A</v>
      </c>
      <c r="AH842" s="24" t="e">
        <f t="shared" si="274"/>
        <v>#N/A</v>
      </c>
      <c r="AI842" s="25" t="e">
        <f t="shared" si="275"/>
        <v>#VALUE!</v>
      </c>
      <c r="AJ842" s="25" t="e">
        <f t="shared" si="276"/>
        <v>#VALUE!</v>
      </c>
      <c r="AK842" s="25" t="e">
        <f t="shared" si="277"/>
        <v>#VALUE!</v>
      </c>
      <c r="AL842" s="11">
        <v>3.9103645135784468</v>
      </c>
      <c r="AM842" s="11">
        <v>2.3102500000000141</v>
      </c>
      <c r="AN842" s="26">
        <v>3.2766000000000002</v>
      </c>
      <c r="AO842" s="125">
        <f t="shared" si="278"/>
        <v>2.6022892308051354E-2</v>
      </c>
      <c r="AP842" s="126"/>
      <c r="AQ842" s="16">
        <v>0</v>
      </c>
      <c r="AT842" s="2">
        <v>0</v>
      </c>
      <c r="AU842" s="2">
        <v>0</v>
      </c>
      <c r="AW842" s="44" t="e">
        <f t="shared" si="279"/>
        <v>#VALUE!</v>
      </c>
    </row>
    <row r="843" spans="1:49" hidden="1" x14ac:dyDescent="0.2">
      <c r="A843" s="101">
        <v>845</v>
      </c>
      <c r="B843" s="16" t="s">
        <v>673</v>
      </c>
      <c r="C843" s="101">
        <v>1000</v>
      </c>
      <c r="D843" s="17">
        <v>1.0383230446276701</v>
      </c>
      <c r="E843" s="139">
        <v>2.4437884294959734E-2</v>
      </c>
      <c r="F843" s="122">
        <f t="shared" si="260"/>
        <v>1.0627609289226299</v>
      </c>
      <c r="G843" s="122"/>
      <c r="H843" s="101" t="s">
        <v>4</v>
      </c>
      <c r="I843" s="101">
        <v>1</v>
      </c>
      <c r="J843" s="101" t="s">
        <v>60</v>
      </c>
      <c r="K843" s="18">
        <v>42969</v>
      </c>
      <c r="L843" s="101" t="s">
        <v>56</v>
      </c>
      <c r="M843" s="101" t="s">
        <v>171</v>
      </c>
      <c r="N843" s="101" t="s">
        <v>62</v>
      </c>
      <c r="O843" s="101" t="s">
        <v>78</v>
      </c>
      <c r="P843" s="19" t="str">
        <f t="shared" si="261"/>
        <v>CB6 CONSUMO</v>
      </c>
      <c r="Q843" s="20">
        <f t="shared" si="262"/>
        <v>106.27609289226298</v>
      </c>
      <c r="R843" s="19">
        <v>122.6</v>
      </c>
      <c r="S843" s="19" t="e">
        <v>#N/A</v>
      </c>
      <c r="T843" s="19" t="e">
        <f t="shared" si="263"/>
        <v>#N/A</v>
      </c>
      <c r="U843" s="22" t="e">
        <f t="shared" si="264"/>
        <v>#N/A</v>
      </c>
      <c r="V843" s="22" t="str">
        <f t="shared" si="265"/>
        <v>NY</v>
      </c>
      <c r="W843" s="22" t="e">
        <f t="shared" si="266"/>
        <v>#VALUE!</v>
      </c>
      <c r="X843" s="19" t="str">
        <f t="shared" si="267"/>
        <v>CB6CONSUMOGS.8660</v>
      </c>
      <c r="Y843" s="19" t="str">
        <f t="shared" si="268"/>
        <v>GS.8660</v>
      </c>
      <c r="Z843" s="19" t="e">
        <v>#VALUE!</v>
      </c>
      <c r="AA843" s="19" t="e">
        <f t="shared" si="269"/>
        <v>#VALUE!</v>
      </c>
      <c r="AB843" s="22" t="e">
        <f t="shared" si="270"/>
        <v>#N/A</v>
      </c>
      <c r="AC843" s="23" t="e">
        <v>#VALUE!</v>
      </c>
      <c r="AD843" s="23" t="e">
        <f t="shared" si="271"/>
        <v>#VALUE!</v>
      </c>
      <c r="AE843" s="24" t="e">
        <f t="shared" si="272"/>
        <v>#N/A</v>
      </c>
      <c r="AF843" s="24" t="e">
        <v>#N/A</v>
      </c>
      <c r="AG843" s="24" t="e">
        <f t="shared" si="273"/>
        <v>#N/A</v>
      </c>
      <c r="AH843" s="24" t="e">
        <f t="shared" si="274"/>
        <v>#N/A</v>
      </c>
      <c r="AI843" s="25" t="e">
        <f t="shared" si="275"/>
        <v>#VALUE!</v>
      </c>
      <c r="AJ843" s="25" t="e">
        <f t="shared" si="276"/>
        <v>#VALUE!</v>
      </c>
      <c r="AK843" s="25" t="e">
        <f t="shared" si="277"/>
        <v>#VALUE!</v>
      </c>
      <c r="AL843" s="11">
        <v>4.2274210957604827</v>
      </c>
      <c r="AM843" s="11">
        <v>1.9450000000000103</v>
      </c>
      <c r="AN843" s="26">
        <v>3.2766000000000002</v>
      </c>
      <c r="AO843" s="125">
        <f t="shared" si="278"/>
        <v>2.4093025795595649E-2</v>
      </c>
      <c r="AP843" s="126"/>
      <c r="AQ843" s="16">
        <v>0</v>
      </c>
      <c r="AT843" s="2">
        <v>0</v>
      </c>
      <c r="AU843" s="2">
        <v>0</v>
      </c>
      <c r="AW843" s="44" t="e">
        <f t="shared" si="279"/>
        <v>#VALUE!</v>
      </c>
    </row>
    <row r="844" spans="1:49" hidden="1" x14ac:dyDescent="0.2">
      <c r="A844" s="101">
        <v>846</v>
      </c>
      <c r="B844" s="16" t="s">
        <v>674</v>
      </c>
      <c r="C844" s="101">
        <v>5000</v>
      </c>
      <c r="D844" s="17">
        <v>1.0113171499194622</v>
      </c>
      <c r="E844" s="139">
        <v>4.9469300781642925E-2</v>
      </c>
      <c r="F844" s="122">
        <f t="shared" si="260"/>
        <v>1.0607864507011051</v>
      </c>
      <c r="G844" s="122"/>
      <c r="H844" s="101" t="s">
        <v>4</v>
      </c>
      <c r="I844" s="101">
        <v>1</v>
      </c>
      <c r="J844" s="101" t="s">
        <v>629</v>
      </c>
      <c r="K844" s="18">
        <v>42969</v>
      </c>
      <c r="L844" s="101" t="s">
        <v>58</v>
      </c>
      <c r="M844" s="101" t="s">
        <v>171</v>
      </c>
      <c r="N844" s="101" t="s">
        <v>81</v>
      </c>
      <c r="O844" s="101" t="s">
        <v>82</v>
      </c>
      <c r="P844" s="19" t="str">
        <f t="shared" si="261"/>
        <v>CB7 12 UP</v>
      </c>
      <c r="Q844" s="20">
        <f t="shared" si="262"/>
        <v>106.07864507011051</v>
      </c>
      <c r="R844" s="19">
        <v>82.236394480681483</v>
      </c>
      <c r="S844" s="19">
        <v>-1</v>
      </c>
      <c r="T844" s="19">
        <f t="shared" si="263"/>
        <v>81.236394480681483</v>
      </c>
      <c r="U844" s="22" t="e">
        <f t="shared" si="264"/>
        <v>#VALUE!</v>
      </c>
      <c r="V844" s="22" t="str">
        <f t="shared" si="265"/>
        <v>LDN</v>
      </c>
      <c r="W844" s="22" t="e">
        <f t="shared" si="266"/>
        <v>#VALUE!</v>
      </c>
      <c r="X844" s="19" t="str">
        <f t="shared" si="267"/>
        <v>CB712 UPGS.8710</v>
      </c>
      <c r="Y844" s="19" t="str">
        <f t="shared" si="268"/>
        <v>GS.8710</v>
      </c>
      <c r="Z844" s="19" t="e">
        <v>#VALUE!</v>
      </c>
      <c r="AA844" s="19" t="e">
        <f t="shared" si="269"/>
        <v>#VALUE!</v>
      </c>
      <c r="AB844" s="22" t="e">
        <f t="shared" si="270"/>
        <v>#VALUE!</v>
      </c>
      <c r="AC844" s="23" t="e">
        <v>#VALUE!</v>
      </c>
      <c r="AD844" s="23" t="e">
        <f t="shared" si="271"/>
        <v>#VALUE!</v>
      </c>
      <c r="AE844" s="24" t="e">
        <f t="shared" si="272"/>
        <v>#VALUE!</v>
      </c>
      <c r="AF844" s="24">
        <v>82.052861717665635</v>
      </c>
      <c r="AG844" s="24" t="e">
        <f t="shared" si="273"/>
        <v>#VALUE!</v>
      </c>
      <c r="AH844" s="24" t="e">
        <f t="shared" si="274"/>
        <v>#VALUE!</v>
      </c>
      <c r="AI844" s="25" t="e">
        <f t="shared" si="275"/>
        <v>#VALUE!</v>
      </c>
      <c r="AJ844" s="25" t="e">
        <f t="shared" si="276"/>
        <v>#VALUE!</v>
      </c>
      <c r="AK844" s="25" t="e">
        <f t="shared" si="277"/>
        <v>#VALUE!</v>
      </c>
      <c r="AL844" s="11">
        <v>21.855320000000003</v>
      </c>
      <c r="AM844" s="11">
        <v>0</v>
      </c>
      <c r="AN844" s="26">
        <v>3.2766000000000002</v>
      </c>
      <c r="AO844" s="125">
        <f t="shared" si="278"/>
        <v>4.8771208073361029E-2</v>
      </c>
      <c r="AP844" s="126"/>
      <c r="AQ844" s="16">
        <v>0</v>
      </c>
      <c r="AT844" s="2">
        <v>0</v>
      </c>
      <c r="AU844" s="2">
        <v>0</v>
      </c>
      <c r="AW844" s="44" t="e">
        <f t="shared" si="279"/>
        <v>#VALUE!</v>
      </c>
    </row>
    <row r="845" spans="1:49" hidden="1" x14ac:dyDescent="0.2">
      <c r="A845" s="101">
        <v>847</v>
      </c>
      <c r="B845" s="16" t="s">
        <v>675</v>
      </c>
      <c r="C845" s="101">
        <v>550</v>
      </c>
      <c r="D845" s="17">
        <v>1.4388990174107177</v>
      </c>
      <c r="E845" s="139">
        <v>5.8819809609711227E-2</v>
      </c>
      <c r="F845" s="122">
        <f t="shared" si="260"/>
        <v>1.4977188270204289</v>
      </c>
      <c r="G845" s="122"/>
      <c r="H845" s="101" t="s">
        <v>4</v>
      </c>
      <c r="I845" s="101">
        <v>1</v>
      </c>
      <c r="J845" s="101" t="s">
        <v>555</v>
      </c>
      <c r="K845" s="18">
        <v>42969</v>
      </c>
      <c r="L845" s="101" t="s">
        <v>58</v>
      </c>
      <c r="M845" s="101" t="s">
        <v>171</v>
      </c>
      <c r="N845" s="101" t="s">
        <v>73</v>
      </c>
      <c r="O845" s="101" t="s">
        <v>65</v>
      </c>
      <c r="P845" s="19" t="str">
        <f t="shared" si="261"/>
        <v>CB1 13/14</v>
      </c>
      <c r="Q845" s="20">
        <f t="shared" si="262"/>
        <v>149.77188270204289</v>
      </c>
      <c r="R845" s="19">
        <v>122.6</v>
      </c>
      <c r="S845" s="19">
        <v>-7</v>
      </c>
      <c r="T845" s="19">
        <f t="shared" si="263"/>
        <v>115.6</v>
      </c>
      <c r="U845" s="22" t="e">
        <f t="shared" si="264"/>
        <v>#VALUE!</v>
      </c>
      <c r="V845" s="22" t="str">
        <f t="shared" si="265"/>
        <v>NY</v>
      </c>
      <c r="W845" s="22" t="e">
        <f t="shared" si="266"/>
        <v>#VALUE!</v>
      </c>
      <c r="X845" s="19" t="str">
        <f t="shared" si="267"/>
        <v>CB113/14GS.8691</v>
      </c>
      <c r="Y845" s="19" t="str">
        <f t="shared" si="268"/>
        <v>GS.8691</v>
      </c>
      <c r="Z845" s="19" t="e">
        <v>#VALUE!</v>
      </c>
      <c r="AA845" s="19" t="e">
        <f t="shared" si="269"/>
        <v>#VALUE!</v>
      </c>
      <c r="AB845" s="22" t="e">
        <f t="shared" si="270"/>
        <v>#VALUE!</v>
      </c>
      <c r="AC845" s="23" t="e">
        <v>#VALUE!</v>
      </c>
      <c r="AD845" s="23" t="e">
        <f t="shared" si="271"/>
        <v>#VALUE!</v>
      </c>
      <c r="AE845" s="24" t="e">
        <f t="shared" si="272"/>
        <v>#VALUE!</v>
      </c>
      <c r="AF845" s="24">
        <v>117.35</v>
      </c>
      <c r="AG845" s="24" t="e">
        <f t="shared" si="273"/>
        <v>#VALUE!</v>
      </c>
      <c r="AH845" s="24" t="e">
        <f t="shared" si="274"/>
        <v>#VALUE!</v>
      </c>
      <c r="AI845" s="25" t="e">
        <f t="shared" si="275"/>
        <v>#VALUE!</v>
      </c>
      <c r="AJ845" s="25" t="e">
        <f t="shared" si="276"/>
        <v>#VALUE!</v>
      </c>
      <c r="AK845" s="25" t="e">
        <f t="shared" si="277"/>
        <v>#VALUE!</v>
      </c>
      <c r="AL845" s="11">
        <v>25.738641975308646</v>
      </c>
      <c r="AM845" s="11">
        <v>6.7830864197530873</v>
      </c>
      <c r="AN845" s="26">
        <v>3.2766000000000002</v>
      </c>
      <c r="AO845" s="125">
        <f t="shared" si="278"/>
        <v>5.7989765935305672E-2</v>
      </c>
      <c r="AP845" s="126"/>
      <c r="AQ845" s="16">
        <v>-205</v>
      </c>
      <c r="AT845" s="2">
        <v>75</v>
      </c>
      <c r="AU845" s="2">
        <v>-4284.4976456770082</v>
      </c>
      <c r="AW845" s="44" t="e">
        <f t="shared" si="279"/>
        <v>#VALUE!</v>
      </c>
    </row>
    <row r="846" spans="1:49" hidden="1" x14ac:dyDescent="0.2">
      <c r="A846" s="101">
        <v>848</v>
      </c>
      <c r="B846" s="16" t="s">
        <v>675</v>
      </c>
      <c r="C846" s="101">
        <v>1924</v>
      </c>
      <c r="D846" s="17">
        <v>1.4388990174107177</v>
      </c>
      <c r="E846" s="139">
        <v>5.8819809609711227E-2</v>
      </c>
      <c r="F846" s="122">
        <f t="shared" si="260"/>
        <v>1.4977188270204289</v>
      </c>
      <c r="G846" s="122"/>
      <c r="H846" s="101" t="s">
        <v>4</v>
      </c>
      <c r="I846" s="101">
        <v>1</v>
      </c>
      <c r="J846" s="101" t="s">
        <v>555</v>
      </c>
      <c r="K846" s="18">
        <v>42969</v>
      </c>
      <c r="L846" s="101" t="s">
        <v>58</v>
      </c>
      <c r="M846" s="101" t="s">
        <v>171</v>
      </c>
      <c r="N846" s="101" t="s">
        <v>73</v>
      </c>
      <c r="O846" s="101" t="s">
        <v>64</v>
      </c>
      <c r="P846" s="19" t="str">
        <f t="shared" si="261"/>
        <v>CB1 15/16</v>
      </c>
      <c r="Q846" s="20">
        <f t="shared" si="262"/>
        <v>149.77188270204289</v>
      </c>
      <c r="R846" s="19">
        <v>122.6</v>
      </c>
      <c r="S846" s="19">
        <v>-7</v>
      </c>
      <c r="T846" s="19">
        <f t="shared" si="263"/>
        <v>115.6</v>
      </c>
      <c r="U846" s="22" t="e">
        <f t="shared" si="264"/>
        <v>#VALUE!</v>
      </c>
      <c r="V846" s="22" t="str">
        <f t="shared" si="265"/>
        <v>NY</v>
      </c>
      <c r="W846" s="22" t="e">
        <f t="shared" si="266"/>
        <v>#VALUE!</v>
      </c>
      <c r="X846" s="19" t="str">
        <f t="shared" si="267"/>
        <v>CB115/16GS.8691</v>
      </c>
      <c r="Y846" s="19" t="str">
        <f t="shared" si="268"/>
        <v>GS.8691</v>
      </c>
      <c r="Z846" s="19" t="e">
        <v>#VALUE!</v>
      </c>
      <c r="AA846" s="19" t="e">
        <f t="shared" si="269"/>
        <v>#VALUE!</v>
      </c>
      <c r="AB846" s="22" t="e">
        <f t="shared" si="270"/>
        <v>#VALUE!</v>
      </c>
      <c r="AC846" s="23" t="e">
        <v>#VALUE!</v>
      </c>
      <c r="AD846" s="23" t="e">
        <f t="shared" si="271"/>
        <v>#VALUE!</v>
      </c>
      <c r="AE846" s="24" t="e">
        <f t="shared" si="272"/>
        <v>#VALUE!</v>
      </c>
      <c r="AF846" s="24">
        <v>117.35</v>
      </c>
      <c r="AG846" s="24" t="e">
        <f t="shared" si="273"/>
        <v>#VALUE!</v>
      </c>
      <c r="AH846" s="24" t="e">
        <f t="shared" si="274"/>
        <v>#VALUE!</v>
      </c>
      <c r="AI846" s="25" t="e">
        <f t="shared" si="275"/>
        <v>#VALUE!</v>
      </c>
      <c r="AJ846" s="25" t="e">
        <f t="shared" si="276"/>
        <v>#VALUE!</v>
      </c>
      <c r="AK846" s="25" t="e">
        <f t="shared" si="277"/>
        <v>#VALUE!</v>
      </c>
      <c r="AL846" s="11">
        <v>25.738641975308646</v>
      </c>
      <c r="AM846" s="11">
        <v>6.7830864197530873</v>
      </c>
      <c r="AN846" s="26">
        <v>3.2766000000000002</v>
      </c>
      <c r="AO846" s="125">
        <f t="shared" si="278"/>
        <v>5.7989765935305672E-2</v>
      </c>
      <c r="AP846" s="126"/>
      <c r="AQ846" s="16">
        <v>-1114</v>
      </c>
      <c r="AT846" s="2">
        <v>0</v>
      </c>
      <c r="AU846" s="2">
        <v>0</v>
      </c>
      <c r="AW846" s="44" t="e">
        <f t="shared" si="279"/>
        <v>#VALUE!</v>
      </c>
    </row>
    <row r="847" spans="1:49" hidden="1" x14ac:dyDescent="0.2">
      <c r="A847" s="101">
        <v>849</v>
      </c>
      <c r="B847" s="16" t="s">
        <v>675</v>
      </c>
      <c r="C847" s="101">
        <v>830</v>
      </c>
      <c r="D847" s="17">
        <v>1.4388990174107177</v>
      </c>
      <c r="E847" s="139">
        <v>5.8819809609711227E-2</v>
      </c>
      <c r="F847" s="122">
        <f t="shared" si="260"/>
        <v>1.4977188270204289</v>
      </c>
      <c r="G847" s="122"/>
      <c r="H847" s="101" t="s">
        <v>4</v>
      </c>
      <c r="I847" s="101">
        <v>1</v>
      </c>
      <c r="J847" s="101" t="s">
        <v>555</v>
      </c>
      <c r="K847" s="18">
        <v>42969</v>
      </c>
      <c r="L847" s="101" t="s">
        <v>58</v>
      </c>
      <c r="M847" s="101" t="s">
        <v>171</v>
      </c>
      <c r="N847" s="101" t="s">
        <v>73</v>
      </c>
      <c r="O847" s="101" t="s">
        <v>58</v>
      </c>
      <c r="P847" s="19" t="str">
        <f t="shared" si="261"/>
        <v>CB1 17/18</v>
      </c>
      <c r="Q847" s="20">
        <f t="shared" si="262"/>
        <v>149.77188270204289</v>
      </c>
      <c r="R847" s="19">
        <v>122.6</v>
      </c>
      <c r="S847" s="19">
        <v>2.5</v>
      </c>
      <c r="T847" s="19">
        <f t="shared" si="263"/>
        <v>125.1</v>
      </c>
      <c r="U847" s="22" t="e">
        <f t="shared" si="264"/>
        <v>#VALUE!</v>
      </c>
      <c r="V847" s="22" t="str">
        <f t="shared" si="265"/>
        <v>NY</v>
      </c>
      <c r="W847" s="22" t="e">
        <f t="shared" si="266"/>
        <v>#VALUE!</v>
      </c>
      <c r="X847" s="19" t="str">
        <f t="shared" si="267"/>
        <v>CB117/18GS.8691</v>
      </c>
      <c r="Y847" s="19" t="str">
        <f t="shared" si="268"/>
        <v>GS.8691</v>
      </c>
      <c r="Z847" s="19" t="e">
        <v>#VALUE!</v>
      </c>
      <c r="AA847" s="19" t="e">
        <f t="shared" si="269"/>
        <v>#VALUE!</v>
      </c>
      <c r="AB847" s="22" t="e">
        <f t="shared" si="270"/>
        <v>#VALUE!</v>
      </c>
      <c r="AC847" s="23" t="e">
        <v>#VALUE!</v>
      </c>
      <c r="AD847" s="23" t="e">
        <f t="shared" si="271"/>
        <v>#VALUE!</v>
      </c>
      <c r="AE847" s="24" t="e">
        <f t="shared" si="272"/>
        <v>#VALUE!</v>
      </c>
      <c r="AF847" s="24">
        <v>126.85</v>
      </c>
      <c r="AG847" s="24" t="e">
        <f t="shared" si="273"/>
        <v>#VALUE!</v>
      </c>
      <c r="AH847" s="24" t="e">
        <f t="shared" si="274"/>
        <v>#VALUE!</v>
      </c>
      <c r="AI847" s="25" t="e">
        <f t="shared" si="275"/>
        <v>#VALUE!</v>
      </c>
      <c r="AJ847" s="25" t="e">
        <f t="shared" si="276"/>
        <v>#VALUE!</v>
      </c>
      <c r="AK847" s="25" t="e">
        <f t="shared" si="277"/>
        <v>#VALUE!</v>
      </c>
      <c r="AL847" s="11">
        <v>25.738641975308646</v>
      </c>
      <c r="AM847" s="11">
        <v>6.7830864197530873</v>
      </c>
      <c r="AN847" s="26">
        <v>3.2766000000000002</v>
      </c>
      <c r="AO847" s="125">
        <f t="shared" si="278"/>
        <v>5.7989765935305672E-2</v>
      </c>
      <c r="AP847" s="126"/>
      <c r="AQ847" s="16">
        <v>0</v>
      </c>
      <c r="AT847" s="2">
        <v>0</v>
      </c>
      <c r="AU847" s="2">
        <v>0</v>
      </c>
      <c r="AW847" s="44" t="e">
        <f t="shared" si="279"/>
        <v>#VALUE!</v>
      </c>
    </row>
    <row r="848" spans="1:49" hidden="1" x14ac:dyDescent="0.2">
      <c r="A848" s="101">
        <v>850</v>
      </c>
      <c r="B848" s="16" t="s">
        <v>675</v>
      </c>
      <c r="C848" s="101">
        <v>382</v>
      </c>
      <c r="D848" s="17">
        <v>1.4388990174107177</v>
      </c>
      <c r="E848" s="139">
        <v>5.8819809609711227E-2</v>
      </c>
      <c r="F848" s="122">
        <f t="shared" si="260"/>
        <v>1.4977188270204289</v>
      </c>
      <c r="G848" s="122"/>
      <c r="H848" s="101" t="s">
        <v>4</v>
      </c>
      <c r="I848" s="101">
        <v>1</v>
      </c>
      <c r="J848" s="101" t="s">
        <v>555</v>
      </c>
      <c r="K848" s="18">
        <v>42969</v>
      </c>
      <c r="L848" s="101" t="s">
        <v>58</v>
      </c>
      <c r="M848" s="101" t="s">
        <v>171</v>
      </c>
      <c r="N848" s="101" t="s">
        <v>62</v>
      </c>
      <c r="O848" s="101" t="s">
        <v>63</v>
      </c>
      <c r="P848" s="19" t="str">
        <f t="shared" si="261"/>
        <v>CB6 Consumo</v>
      </c>
      <c r="Q848" s="20">
        <f t="shared" si="262"/>
        <v>149.77188270204289</v>
      </c>
      <c r="R848" s="19">
        <v>122.6</v>
      </c>
      <c r="S848" s="19">
        <v>-31.95</v>
      </c>
      <c r="T848" s="19">
        <f t="shared" si="263"/>
        <v>90.649999999999991</v>
      </c>
      <c r="U848" s="22" t="e">
        <f t="shared" si="264"/>
        <v>#VALUE!</v>
      </c>
      <c r="V848" s="22" t="str">
        <f t="shared" si="265"/>
        <v>NY</v>
      </c>
      <c r="W848" s="22" t="e">
        <f t="shared" si="266"/>
        <v>#VALUE!</v>
      </c>
      <c r="X848" s="19" t="str">
        <f t="shared" si="267"/>
        <v>CB6ConsumoGS.8691</v>
      </c>
      <c r="Y848" s="19" t="str">
        <f t="shared" si="268"/>
        <v>GS.8691</v>
      </c>
      <c r="Z848" s="19" t="e">
        <v>#VALUE!</v>
      </c>
      <c r="AA848" s="19" t="e">
        <f t="shared" si="269"/>
        <v>#VALUE!</v>
      </c>
      <c r="AB848" s="22" t="e">
        <f t="shared" si="270"/>
        <v>#VALUE!</v>
      </c>
      <c r="AC848" s="23" t="e">
        <v>#VALUE!</v>
      </c>
      <c r="AD848" s="23" t="e">
        <f t="shared" si="271"/>
        <v>#VALUE!</v>
      </c>
      <c r="AE848" s="24" t="e">
        <f t="shared" si="272"/>
        <v>#VALUE!</v>
      </c>
      <c r="AF848" s="24">
        <v>92.399999999999991</v>
      </c>
      <c r="AG848" s="24" t="e">
        <f t="shared" si="273"/>
        <v>#VALUE!</v>
      </c>
      <c r="AH848" s="24" t="e">
        <f t="shared" si="274"/>
        <v>#VALUE!</v>
      </c>
      <c r="AI848" s="25" t="e">
        <f t="shared" si="275"/>
        <v>#VALUE!</v>
      </c>
      <c r="AJ848" s="25" t="e">
        <f t="shared" si="276"/>
        <v>#VALUE!</v>
      </c>
      <c r="AK848" s="25" t="e">
        <f t="shared" si="277"/>
        <v>#VALUE!</v>
      </c>
      <c r="AL848" s="11">
        <v>25.738641975308646</v>
      </c>
      <c r="AM848" s="11">
        <v>6.7830864197530882</v>
      </c>
      <c r="AN848" s="26">
        <v>3.2766000000000002</v>
      </c>
      <c r="AO848" s="125">
        <f t="shared" si="278"/>
        <v>5.7989765935305672E-2</v>
      </c>
      <c r="AP848" s="126"/>
      <c r="AQ848" s="16">
        <v>0</v>
      </c>
      <c r="AT848" s="2">
        <v>0</v>
      </c>
      <c r="AU848" s="2">
        <v>0</v>
      </c>
      <c r="AW848" s="44" t="e">
        <f t="shared" si="279"/>
        <v>#VALUE!</v>
      </c>
    </row>
    <row r="849" spans="1:49" hidden="1" x14ac:dyDescent="0.2">
      <c r="A849" s="101">
        <v>851</v>
      </c>
      <c r="B849" s="16" t="s">
        <v>675</v>
      </c>
      <c r="C849" s="101">
        <v>352</v>
      </c>
      <c r="D849" s="17">
        <v>1.4388990174107177</v>
      </c>
      <c r="E849" s="139">
        <v>5.8819809609711227E-2</v>
      </c>
      <c r="F849" s="122">
        <f t="shared" si="260"/>
        <v>1.4977188270204289</v>
      </c>
      <c r="G849" s="122"/>
      <c r="H849" s="101" t="s">
        <v>4</v>
      </c>
      <c r="I849" s="101">
        <v>1</v>
      </c>
      <c r="J849" s="101" t="s">
        <v>555</v>
      </c>
      <c r="K849" s="18">
        <v>42969</v>
      </c>
      <c r="L849" s="101" t="s">
        <v>58</v>
      </c>
      <c r="M849" s="101" t="s">
        <v>171</v>
      </c>
      <c r="N849" s="101" t="s">
        <v>73</v>
      </c>
      <c r="O849" s="101" t="s">
        <v>66</v>
      </c>
      <c r="P849" s="19" t="str">
        <f t="shared" si="261"/>
        <v>CB1 Moka</v>
      </c>
      <c r="Q849" s="20">
        <f t="shared" si="262"/>
        <v>149.77188270204289</v>
      </c>
      <c r="R849" s="19">
        <v>122.6</v>
      </c>
      <c r="S849" s="19">
        <v>-8</v>
      </c>
      <c r="T849" s="19">
        <f t="shared" si="263"/>
        <v>114.6</v>
      </c>
      <c r="U849" s="22" t="e">
        <f t="shared" si="264"/>
        <v>#VALUE!</v>
      </c>
      <c r="V849" s="22" t="str">
        <f t="shared" si="265"/>
        <v>NY</v>
      </c>
      <c r="W849" s="22" t="e">
        <f t="shared" si="266"/>
        <v>#VALUE!</v>
      </c>
      <c r="X849" s="19" t="str">
        <f t="shared" si="267"/>
        <v>CB1MokaGS.8691</v>
      </c>
      <c r="Y849" s="19" t="str">
        <f t="shared" si="268"/>
        <v>GS.8691</v>
      </c>
      <c r="Z849" s="19" t="e">
        <v>#VALUE!</v>
      </c>
      <c r="AA849" s="19" t="e">
        <f t="shared" si="269"/>
        <v>#VALUE!</v>
      </c>
      <c r="AB849" s="22" t="e">
        <f t="shared" si="270"/>
        <v>#VALUE!</v>
      </c>
      <c r="AC849" s="23" t="e">
        <v>#VALUE!</v>
      </c>
      <c r="AD849" s="23" t="e">
        <f t="shared" si="271"/>
        <v>#VALUE!</v>
      </c>
      <c r="AE849" s="24" t="e">
        <f t="shared" si="272"/>
        <v>#VALUE!</v>
      </c>
      <c r="AF849" s="24">
        <v>116.35</v>
      </c>
      <c r="AG849" s="24" t="e">
        <f t="shared" si="273"/>
        <v>#VALUE!</v>
      </c>
      <c r="AH849" s="24" t="e">
        <f t="shared" si="274"/>
        <v>#VALUE!</v>
      </c>
      <c r="AI849" s="25" t="e">
        <f t="shared" si="275"/>
        <v>#VALUE!</v>
      </c>
      <c r="AJ849" s="25" t="e">
        <f t="shared" si="276"/>
        <v>#VALUE!</v>
      </c>
      <c r="AK849" s="25" t="e">
        <f t="shared" si="277"/>
        <v>#VALUE!</v>
      </c>
      <c r="AL849" s="11">
        <v>25.738641975308646</v>
      </c>
      <c r="AM849" s="11">
        <v>6.7830864197530882</v>
      </c>
      <c r="AN849" s="26">
        <v>3.2766000000000002</v>
      </c>
      <c r="AO849" s="125">
        <f t="shared" si="278"/>
        <v>5.7989765935305672E-2</v>
      </c>
      <c r="AP849" s="126"/>
      <c r="AQ849" s="16">
        <v>-352</v>
      </c>
      <c r="AT849" s="2">
        <v>0</v>
      </c>
      <c r="AU849" s="2">
        <v>0</v>
      </c>
      <c r="AW849" s="44" t="e">
        <f t="shared" si="279"/>
        <v>#VALUE!</v>
      </c>
    </row>
    <row r="850" spans="1:49" hidden="1" x14ac:dyDescent="0.2">
      <c r="A850" s="101">
        <v>852</v>
      </c>
      <c r="B850" s="16" t="s">
        <v>676</v>
      </c>
      <c r="C850" s="101">
        <v>500</v>
      </c>
      <c r="D850" s="17">
        <v>1.1349238208967642</v>
      </c>
      <c r="E850" s="139">
        <v>5.1720710842997571E-2</v>
      </c>
      <c r="F850" s="122">
        <f t="shared" si="260"/>
        <v>1.1866445317397618</v>
      </c>
      <c r="G850" s="122"/>
      <c r="H850" s="101" t="s">
        <v>4</v>
      </c>
      <c r="I850" s="101">
        <v>1</v>
      </c>
      <c r="J850" s="101" t="s">
        <v>555</v>
      </c>
      <c r="K850" s="18">
        <v>42969</v>
      </c>
      <c r="L850" s="101" t="s">
        <v>56</v>
      </c>
      <c r="M850" s="101" t="s">
        <v>171</v>
      </c>
      <c r="N850" s="101" t="s">
        <v>62</v>
      </c>
      <c r="O850" s="101" t="s">
        <v>63</v>
      </c>
      <c r="P850" s="19" t="str">
        <f t="shared" si="261"/>
        <v>CB6 Consumo</v>
      </c>
      <c r="Q850" s="20">
        <f t="shared" si="262"/>
        <v>118.66445317397618</v>
      </c>
      <c r="R850" s="19">
        <v>122.6</v>
      </c>
      <c r="S850" s="19" t="e">
        <v>#N/A</v>
      </c>
      <c r="T850" s="19" t="e">
        <f t="shared" si="263"/>
        <v>#N/A</v>
      </c>
      <c r="U850" s="22" t="e">
        <f t="shared" si="264"/>
        <v>#N/A</v>
      </c>
      <c r="V850" s="22" t="str">
        <f t="shared" si="265"/>
        <v>NY</v>
      </c>
      <c r="W850" s="22" t="e">
        <f t="shared" si="266"/>
        <v>#VALUE!</v>
      </c>
      <c r="X850" s="19" t="str">
        <f t="shared" si="267"/>
        <v>CB6ConsumoGS.8722</v>
      </c>
      <c r="Y850" s="19" t="str">
        <f t="shared" si="268"/>
        <v>GS.8722</v>
      </c>
      <c r="Z850" s="19" t="e">
        <v>#VALUE!</v>
      </c>
      <c r="AA850" s="19" t="e">
        <f t="shared" si="269"/>
        <v>#VALUE!</v>
      </c>
      <c r="AB850" s="22" t="e">
        <f t="shared" si="270"/>
        <v>#N/A</v>
      </c>
      <c r="AC850" s="23" t="e">
        <v>#VALUE!</v>
      </c>
      <c r="AD850" s="23" t="e">
        <f t="shared" si="271"/>
        <v>#VALUE!</v>
      </c>
      <c r="AE850" s="24" t="e">
        <f t="shared" si="272"/>
        <v>#N/A</v>
      </c>
      <c r="AF850" s="24" t="e">
        <v>#N/A</v>
      </c>
      <c r="AG850" s="24" t="e">
        <f t="shared" si="273"/>
        <v>#N/A</v>
      </c>
      <c r="AH850" s="24" t="e">
        <f t="shared" si="274"/>
        <v>#N/A</v>
      </c>
      <c r="AI850" s="25" t="e">
        <f t="shared" si="275"/>
        <v>#VALUE!</v>
      </c>
      <c r="AJ850" s="25" t="e">
        <f t="shared" si="276"/>
        <v>#VALUE!</v>
      </c>
      <c r="AK850" s="25" t="e">
        <f t="shared" si="277"/>
        <v>#VALUE!</v>
      </c>
      <c r="AL850" s="11">
        <v>20.395585843162198</v>
      </c>
      <c r="AM850" s="11">
        <v>2.7934185185185192</v>
      </c>
      <c r="AN850" s="26">
        <v>3.2766000000000002</v>
      </c>
      <c r="AO850" s="125">
        <f t="shared" si="278"/>
        <v>5.0990847058061055E-2</v>
      </c>
      <c r="AP850" s="126"/>
      <c r="AQ850" s="16">
        <v>0</v>
      </c>
      <c r="AT850" s="2">
        <v>0</v>
      </c>
      <c r="AU850" s="2">
        <v>0</v>
      </c>
      <c r="AW850" s="44" t="e">
        <f t="shared" si="279"/>
        <v>#VALUE!</v>
      </c>
    </row>
    <row r="851" spans="1:49" hidden="1" x14ac:dyDescent="0.2">
      <c r="A851" s="101">
        <v>853</v>
      </c>
      <c r="B851" s="16" t="s">
        <v>677</v>
      </c>
      <c r="C851" s="101">
        <v>960</v>
      </c>
      <c r="D851" s="17">
        <v>1.3604438056136343</v>
      </c>
      <c r="E851" s="139">
        <v>6.5981452417459535E-2</v>
      </c>
      <c r="F851" s="122">
        <f t="shared" si="260"/>
        <v>1.4264252580310939</v>
      </c>
      <c r="G851" s="122"/>
      <c r="H851" s="101" t="s">
        <v>4</v>
      </c>
      <c r="I851" s="101">
        <v>1</v>
      </c>
      <c r="J851" s="101" t="s">
        <v>565</v>
      </c>
      <c r="K851" s="18">
        <v>42969</v>
      </c>
      <c r="L851" s="101" t="s">
        <v>56</v>
      </c>
      <c r="M851" s="101" t="s">
        <v>171</v>
      </c>
      <c r="N851" s="101" t="s">
        <v>73</v>
      </c>
      <c r="O851" s="101" t="s">
        <v>58</v>
      </c>
      <c r="P851" s="19" t="str">
        <f t="shared" si="261"/>
        <v>CB1 17/18</v>
      </c>
      <c r="Q851" s="20">
        <f t="shared" si="262"/>
        <v>142.64252580310938</v>
      </c>
      <c r="R851" s="19">
        <v>122.6</v>
      </c>
      <c r="S851" s="19" t="e">
        <v>#N/A</v>
      </c>
      <c r="T851" s="19" t="e">
        <f t="shared" si="263"/>
        <v>#N/A</v>
      </c>
      <c r="U851" s="22" t="e">
        <f t="shared" si="264"/>
        <v>#N/A</v>
      </c>
      <c r="V851" s="22" t="str">
        <f t="shared" si="265"/>
        <v>NY</v>
      </c>
      <c r="W851" s="22" t="e">
        <f t="shared" si="266"/>
        <v>#VALUE!</v>
      </c>
      <c r="X851" s="19" t="str">
        <f t="shared" si="267"/>
        <v>CB117/18GS.8698</v>
      </c>
      <c r="Y851" s="19" t="str">
        <f t="shared" si="268"/>
        <v>GS.8698</v>
      </c>
      <c r="Z851" s="19" t="e">
        <v>#VALUE!</v>
      </c>
      <c r="AA851" s="19" t="e">
        <f t="shared" si="269"/>
        <v>#VALUE!</v>
      </c>
      <c r="AB851" s="22" t="e">
        <f t="shared" si="270"/>
        <v>#N/A</v>
      </c>
      <c r="AC851" s="23" t="e">
        <v>#VALUE!</v>
      </c>
      <c r="AD851" s="23" t="e">
        <f t="shared" si="271"/>
        <v>#VALUE!</v>
      </c>
      <c r="AE851" s="24" t="e">
        <f t="shared" si="272"/>
        <v>#N/A</v>
      </c>
      <c r="AF851" s="24" t="e">
        <v>#N/A</v>
      </c>
      <c r="AG851" s="24" t="e">
        <f t="shared" si="273"/>
        <v>#N/A</v>
      </c>
      <c r="AH851" s="24" t="e">
        <f t="shared" si="274"/>
        <v>#N/A</v>
      </c>
      <c r="AI851" s="25" t="e">
        <f t="shared" si="275"/>
        <v>#VALUE!</v>
      </c>
      <c r="AJ851" s="25" t="e">
        <f t="shared" si="276"/>
        <v>#VALUE!</v>
      </c>
      <c r="AK851" s="25" t="e">
        <f t="shared" si="277"/>
        <v>#VALUE!</v>
      </c>
      <c r="AL851" s="11">
        <v>27.852980001566067</v>
      </c>
      <c r="AM851" s="11">
        <v>0</v>
      </c>
      <c r="AN851" s="26">
        <v>3.2766000000000002</v>
      </c>
      <c r="AO851" s="125">
        <f t="shared" si="278"/>
        <v>6.5050346254916611E-2</v>
      </c>
      <c r="AP851" s="126"/>
      <c r="AQ851" s="16">
        <v>0</v>
      </c>
      <c r="AT851" s="2">
        <v>0</v>
      </c>
      <c r="AU851" s="2">
        <v>0</v>
      </c>
      <c r="AW851" s="44" t="e">
        <f t="shared" si="279"/>
        <v>#VALUE!</v>
      </c>
    </row>
    <row r="852" spans="1:49" hidden="1" x14ac:dyDescent="0.2">
      <c r="A852" s="101">
        <v>854</v>
      </c>
      <c r="B852" s="16" t="s">
        <v>678</v>
      </c>
      <c r="C852" s="101">
        <v>890</v>
      </c>
      <c r="D852" s="17">
        <v>1.5467463191383231</v>
      </c>
      <c r="E852" s="139">
        <v>5.5622217180166807E-2</v>
      </c>
      <c r="F852" s="122">
        <f t="shared" si="260"/>
        <v>1.6023685363184899</v>
      </c>
      <c r="G852" s="122"/>
      <c r="H852" s="101" t="s">
        <v>4</v>
      </c>
      <c r="I852" s="101">
        <v>1</v>
      </c>
      <c r="J852" s="101" t="s">
        <v>573</v>
      </c>
      <c r="K852" s="18">
        <v>42969</v>
      </c>
      <c r="L852" s="101" t="s">
        <v>56</v>
      </c>
      <c r="M852" s="101" t="s">
        <v>171</v>
      </c>
      <c r="N852" s="101" t="s">
        <v>68</v>
      </c>
      <c r="O852" s="101" t="s">
        <v>59</v>
      </c>
      <c r="P852" s="19" t="str">
        <f t="shared" si="261"/>
        <v>CBSW 14/16</v>
      </c>
      <c r="Q852" s="20">
        <f t="shared" si="262"/>
        <v>160.23685363184899</v>
      </c>
      <c r="R852" s="19">
        <v>122.6</v>
      </c>
      <c r="S852" s="19" t="e">
        <v>#N/A</v>
      </c>
      <c r="T852" s="19" t="e">
        <f t="shared" si="263"/>
        <v>#N/A</v>
      </c>
      <c r="U852" s="22" t="e">
        <f t="shared" si="264"/>
        <v>#N/A</v>
      </c>
      <c r="V852" s="22" t="str">
        <f t="shared" si="265"/>
        <v>NY</v>
      </c>
      <c r="W852" s="22" t="e">
        <f t="shared" si="266"/>
        <v>#VALUE!</v>
      </c>
      <c r="X852" s="19" t="str">
        <f t="shared" si="267"/>
        <v>CBSW14/16GS.8724</v>
      </c>
      <c r="Y852" s="19" t="str">
        <f t="shared" si="268"/>
        <v>GS.8724</v>
      </c>
      <c r="Z852" s="19" t="e">
        <v>#VALUE!</v>
      </c>
      <c r="AA852" s="19" t="e">
        <f t="shared" si="269"/>
        <v>#VALUE!</v>
      </c>
      <c r="AB852" s="22" t="e">
        <f t="shared" si="270"/>
        <v>#N/A</v>
      </c>
      <c r="AC852" s="23" t="e">
        <v>#VALUE!</v>
      </c>
      <c r="AD852" s="23" t="e">
        <f t="shared" si="271"/>
        <v>#VALUE!</v>
      </c>
      <c r="AE852" s="24" t="e">
        <f t="shared" si="272"/>
        <v>#N/A</v>
      </c>
      <c r="AF852" s="24" t="e">
        <v>#N/A</v>
      </c>
      <c r="AG852" s="24" t="e">
        <f t="shared" si="273"/>
        <v>#N/A</v>
      </c>
      <c r="AH852" s="24" t="e">
        <f t="shared" si="274"/>
        <v>#N/A</v>
      </c>
      <c r="AI852" s="25" t="e">
        <f t="shared" si="275"/>
        <v>#VALUE!</v>
      </c>
      <c r="AJ852" s="25" t="e">
        <f t="shared" si="276"/>
        <v>#VALUE!</v>
      </c>
      <c r="AK852" s="25" t="e">
        <f t="shared" si="277"/>
        <v>#VALUE!</v>
      </c>
      <c r="AL852" s="11">
        <v>23.480000000000004</v>
      </c>
      <c r="AM852" s="11">
        <v>0</v>
      </c>
      <c r="AN852" s="26">
        <v>3.2766000000000002</v>
      </c>
      <c r="AO852" s="125">
        <f t="shared" si="278"/>
        <v>5.4837296762485166E-2</v>
      </c>
      <c r="AP852" s="126"/>
      <c r="AQ852" s="16">
        <v>0</v>
      </c>
      <c r="AT852" s="2">
        <v>0</v>
      </c>
      <c r="AU852" s="2">
        <v>0</v>
      </c>
      <c r="AW852" s="44" t="e">
        <f t="shared" si="279"/>
        <v>#VALUE!</v>
      </c>
    </row>
    <row r="853" spans="1:49" hidden="1" x14ac:dyDescent="0.2">
      <c r="A853" s="101">
        <v>855</v>
      </c>
      <c r="B853" s="16" t="s">
        <v>679</v>
      </c>
      <c r="C853" s="101">
        <v>400</v>
      </c>
      <c r="D853" s="17">
        <v>1.1132639964088835</v>
      </c>
      <c r="E853" s="139">
        <v>5.0481663037025316E-2</v>
      </c>
      <c r="F853" s="122">
        <f t="shared" si="260"/>
        <v>1.1637456594459088</v>
      </c>
      <c r="G853" s="122"/>
      <c r="H853" s="101" t="s">
        <v>4</v>
      </c>
      <c r="I853" s="101">
        <v>1</v>
      </c>
      <c r="J853" s="101" t="s">
        <v>573</v>
      </c>
      <c r="K853" s="18">
        <v>42969</v>
      </c>
      <c r="L853" s="101" t="s">
        <v>56</v>
      </c>
      <c r="M853" s="101" t="s">
        <v>171</v>
      </c>
      <c r="N853" s="101" t="s">
        <v>73</v>
      </c>
      <c r="O853" s="101" t="s">
        <v>64</v>
      </c>
      <c r="P853" s="19" t="str">
        <f t="shared" si="261"/>
        <v>CB1 15/16</v>
      </c>
      <c r="Q853" s="20">
        <f t="shared" si="262"/>
        <v>116.37456594459088</v>
      </c>
      <c r="R853" s="19">
        <v>122.6</v>
      </c>
      <c r="S853" s="19" t="e">
        <v>#N/A</v>
      </c>
      <c r="T853" s="19" t="e">
        <f t="shared" si="263"/>
        <v>#N/A</v>
      </c>
      <c r="U853" s="22" t="e">
        <f t="shared" si="264"/>
        <v>#N/A</v>
      </c>
      <c r="V853" s="22" t="str">
        <f t="shared" si="265"/>
        <v>NY</v>
      </c>
      <c r="W853" s="22" t="e">
        <f t="shared" si="266"/>
        <v>#VALUE!</v>
      </c>
      <c r="X853" s="19" t="str">
        <f t="shared" si="267"/>
        <v>CB115/16GS.8723</v>
      </c>
      <c r="Y853" s="19" t="str">
        <f t="shared" si="268"/>
        <v>GS.8723</v>
      </c>
      <c r="Z853" s="19" t="e">
        <v>#VALUE!</v>
      </c>
      <c r="AA853" s="19" t="e">
        <f t="shared" si="269"/>
        <v>#VALUE!</v>
      </c>
      <c r="AB853" s="22" t="e">
        <f t="shared" si="270"/>
        <v>#N/A</v>
      </c>
      <c r="AC853" s="23" t="e">
        <v>#VALUE!</v>
      </c>
      <c r="AD853" s="23" t="e">
        <f t="shared" si="271"/>
        <v>#VALUE!</v>
      </c>
      <c r="AE853" s="24" t="e">
        <f t="shared" si="272"/>
        <v>#N/A</v>
      </c>
      <c r="AF853" s="24" t="e">
        <v>#N/A</v>
      </c>
      <c r="AG853" s="24" t="e">
        <f t="shared" si="273"/>
        <v>#N/A</v>
      </c>
      <c r="AH853" s="24" t="e">
        <f t="shared" si="274"/>
        <v>#N/A</v>
      </c>
      <c r="AI853" s="25" t="e">
        <f t="shared" si="275"/>
        <v>#VALUE!</v>
      </c>
      <c r="AJ853" s="25" t="e">
        <f t="shared" si="276"/>
        <v>#VALUE!</v>
      </c>
      <c r="AK853" s="25" t="e">
        <f t="shared" si="277"/>
        <v>#VALUE!</v>
      </c>
      <c r="AL853" s="11">
        <v>21.31</v>
      </c>
      <c r="AM853" s="11">
        <v>0</v>
      </c>
      <c r="AN853" s="26">
        <v>3.2766000000000002</v>
      </c>
      <c r="AO853" s="125">
        <f t="shared" si="278"/>
        <v>4.9769284242272512E-2</v>
      </c>
      <c r="AP853" s="126"/>
      <c r="AQ853" s="16">
        <v>0</v>
      </c>
      <c r="AT853" s="2">
        <v>0</v>
      </c>
      <c r="AU853" s="2">
        <v>0</v>
      </c>
      <c r="AW853" s="44" t="e">
        <f t="shared" si="279"/>
        <v>#VALUE!</v>
      </c>
    </row>
    <row r="854" spans="1:49" hidden="1" x14ac:dyDescent="0.2">
      <c r="A854" s="101">
        <v>856</v>
      </c>
      <c r="B854" s="16" t="s">
        <v>680</v>
      </c>
      <c r="C854" s="101">
        <v>1500</v>
      </c>
      <c r="D854" s="17">
        <v>0.9991832472411567</v>
      </c>
      <c r="E854" s="139">
        <v>3.9673801930802929E-2</v>
      </c>
      <c r="F854" s="122">
        <f t="shared" si="260"/>
        <v>1.0388570491719595</v>
      </c>
      <c r="G854" s="122"/>
      <c r="H854" s="101" t="s">
        <v>4</v>
      </c>
      <c r="I854" s="101">
        <v>1</v>
      </c>
      <c r="J854" s="101" t="s">
        <v>60</v>
      </c>
      <c r="K854" s="18">
        <v>42969</v>
      </c>
      <c r="L854" s="101" t="s">
        <v>58</v>
      </c>
      <c r="M854" s="101" t="s">
        <v>171</v>
      </c>
      <c r="N854" s="101" t="s">
        <v>62</v>
      </c>
      <c r="O854" s="101" t="s">
        <v>78</v>
      </c>
      <c r="P854" s="19" t="str">
        <f t="shared" si="261"/>
        <v>CB6 CONSUMO</v>
      </c>
      <c r="Q854" s="20">
        <f t="shared" si="262"/>
        <v>103.88570491719595</v>
      </c>
      <c r="R854" s="19">
        <v>122.6</v>
      </c>
      <c r="S854" s="19">
        <v>-31.95</v>
      </c>
      <c r="T854" s="19">
        <f t="shared" si="263"/>
        <v>90.649999999999991</v>
      </c>
      <c r="U854" s="22" t="e">
        <f t="shared" si="264"/>
        <v>#VALUE!</v>
      </c>
      <c r="V854" s="22" t="str">
        <f t="shared" si="265"/>
        <v>NY</v>
      </c>
      <c r="W854" s="22" t="e">
        <f t="shared" si="266"/>
        <v>#VALUE!</v>
      </c>
      <c r="X854" s="19" t="str">
        <f t="shared" si="267"/>
        <v>CB6CONSUMOGS.8719</v>
      </c>
      <c r="Y854" s="19" t="str">
        <f t="shared" si="268"/>
        <v>GS.8719</v>
      </c>
      <c r="Z854" s="19" t="e">
        <v>#VALUE!</v>
      </c>
      <c r="AA854" s="19" t="e">
        <f t="shared" si="269"/>
        <v>#VALUE!</v>
      </c>
      <c r="AB854" s="22" t="e">
        <f t="shared" si="270"/>
        <v>#VALUE!</v>
      </c>
      <c r="AC854" s="23" t="e">
        <v>#VALUE!</v>
      </c>
      <c r="AD854" s="23" t="e">
        <f t="shared" si="271"/>
        <v>#VALUE!</v>
      </c>
      <c r="AE854" s="24" t="e">
        <f t="shared" si="272"/>
        <v>#VALUE!</v>
      </c>
      <c r="AF854" s="24">
        <v>92.399999999999991</v>
      </c>
      <c r="AG854" s="24" t="e">
        <f t="shared" si="273"/>
        <v>#VALUE!</v>
      </c>
      <c r="AH854" s="24" t="e">
        <f t="shared" si="274"/>
        <v>#VALUE!</v>
      </c>
      <c r="AI854" s="25" t="e">
        <f t="shared" si="275"/>
        <v>#VALUE!</v>
      </c>
      <c r="AJ854" s="25" t="e">
        <f t="shared" si="276"/>
        <v>#VALUE!</v>
      </c>
      <c r="AK854" s="25" t="e">
        <f t="shared" si="277"/>
        <v>#VALUE!</v>
      </c>
      <c r="AL854" s="11">
        <v>0</v>
      </c>
      <c r="AM854" s="11">
        <v>5.3500000000000227</v>
      </c>
      <c r="AN854" s="26">
        <v>3.2766000000000002</v>
      </c>
      <c r="AO854" s="125">
        <f t="shared" si="278"/>
        <v>3.9113939725352244E-2</v>
      </c>
      <c r="AP854" s="126"/>
      <c r="AQ854" s="16">
        <v>0</v>
      </c>
      <c r="AT854" s="2">
        <v>0</v>
      </c>
      <c r="AU854" s="2">
        <v>0</v>
      </c>
      <c r="AW854" s="44" t="e">
        <f t="shared" si="279"/>
        <v>#VALUE!</v>
      </c>
    </row>
    <row r="855" spans="1:49" hidden="1" x14ac:dyDescent="0.2">
      <c r="A855" s="101">
        <v>857</v>
      </c>
      <c r="B855" s="16" t="s">
        <v>681</v>
      </c>
      <c r="C855" s="101">
        <v>1800</v>
      </c>
      <c r="D855" s="17">
        <v>1.3685584126593691</v>
      </c>
      <c r="E855" s="139">
        <v>5.784663554754476E-2</v>
      </c>
      <c r="F855" s="122">
        <f t="shared" si="260"/>
        <v>1.4264050482069137</v>
      </c>
      <c r="G855" s="122"/>
      <c r="H855" s="101" t="s">
        <v>4</v>
      </c>
      <c r="I855" s="101">
        <v>1</v>
      </c>
      <c r="J855" s="101" t="s">
        <v>60</v>
      </c>
      <c r="K855" s="18">
        <v>42969</v>
      </c>
      <c r="L855" s="101" t="s">
        <v>58</v>
      </c>
      <c r="M855" s="101" t="s">
        <v>171</v>
      </c>
      <c r="N855" s="101" t="s">
        <v>73</v>
      </c>
      <c r="O855" s="101" t="s">
        <v>59</v>
      </c>
      <c r="P855" s="19" t="str">
        <f t="shared" si="261"/>
        <v>CB1 14/16</v>
      </c>
      <c r="Q855" s="20">
        <f t="shared" si="262"/>
        <v>142.64050482069138</v>
      </c>
      <c r="R855" s="19">
        <v>122.6</v>
      </c>
      <c r="S855" s="19">
        <v>-7</v>
      </c>
      <c r="T855" s="19">
        <f t="shared" si="263"/>
        <v>115.6</v>
      </c>
      <c r="U855" s="22" t="e">
        <f t="shared" si="264"/>
        <v>#VALUE!</v>
      </c>
      <c r="V855" s="22" t="str">
        <f t="shared" si="265"/>
        <v>NY</v>
      </c>
      <c r="W855" s="22" t="e">
        <f t="shared" si="266"/>
        <v>#VALUE!</v>
      </c>
      <c r="X855" s="19" t="str">
        <f t="shared" si="267"/>
        <v>CB114/16GS.8728</v>
      </c>
      <c r="Y855" s="19" t="str">
        <f t="shared" si="268"/>
        <v>GS.8728</v>
      </c>
      <c r="Z855" s="19" t="e">
        <v>#VALUE!</v>
      </c>
      <c r="AA855" s="19" t="e">
        <f t="shared" si="269"/>
        <v>#VALUE!</v>
      </c>
      <c r="AB855" s="22" t="e">
        <f t="shared" si="270"/>
        <v>#VALUE!</v>
      </c>
      <c r="AC855" s="23" t="e">
        <v>#VALUE!</v>
      </c>
      <c r="AD855" s="23" t="e">
        <f t="shared" si="271"/>
        <v>#VALUE!</v>
      </c>
      <c r="AE855" s="24" t="e">
        <f t="shared" si="272"/>
        <v>#VALUE!</v>
      </c>
      <c r="AF855" s="24">
        <v>117.35</v>
      </c>
      <c r="AG855" s="24" t="e">
        <f t="shared" si="273"/>
        <v>#VALUE!</v>
      </c>
      <c r="AH855" s="24" t="e">
        <f t="shared" si="274"/>
        <v>#VALUE!</v>
      </c>
      <c r="AI855" s="25" t="e">
        <f t="shared" si="275"/>
        <v>#VALUE!</v>
      </c>
      <c r="AJ855" s="25" t="e">
        <f t="shared" si="276"/>
        <v>#VALUE!</v>
      </c>
      <c r="AK855" s="25" t="e">
        <f t="shared" si="277"/>
        <v>#VALUE!</v>
      </c>
      <c r="AL855" s="11">
        <v>24.835419330995613</v>
      </c>
      <c r="AM855" s="11">
        <v>2.0952222222222199</v>
      </c>
      <c r="AN855" s="26">
        <v>3.2766000000000002</v>
      </c>
      <c r="AO855" s="125">
        <f t="shared" si="278"/>
        <v>5.7030324950137525E-2</v>
      </c>
      <c r="AP855" s="126"/>
      <c r="AQ855" s="16">
        <v>0</v>
      </c>
      <c r="AT855" s="2">
        <v>0</v>
      </c>
      <c r="AU855" s="2">
        <v>0</v>
      </c>
      <c r="AW855" s="44" t="e">
        <f t="shared" si="279"/>
        <v>#VALUE!</v>
      </c>
    </row>
    <row r="856" spans="1:49" hidden="1" x14ac:dyDescent="0.2">
      <c r="A856" s="101">
        <v>858</v>
      </c>
      <c r="B856" s="16" t="s">
        <v>682</v>
      </c>
      <c r="C856" s="101">
        <v>300</v>
      </c>
      <c r="D856" s="17">
        <v>1.4429984453001525</v>
      </c>
      <c r="E856" s="139">
        <v>5.1980143887498977E-2</v>
      </c>
      <c r="F856" s="122">
        <f t="shared" si="260"/>
        <v>1.4949785891876515</v>
      </c>
      <c r="G856" s="122"/>
      <c r="H856" s="101" t="s">
        <v>4</v>
      </c>
      <c r="I856" s="101">
        <v>1</v>
      </c>
      <c r="J856" s="101" t="s">
        <v>601</v>
      </c>
      <c r="K856" s="18">
        <v>42969</v>
      </c>
      <c r="L856" s="101" t="s">
        <v>58</v>
      </c>
      <c r="M856" s="101" t="s">
        <v>171</v>
      </c>
      <c r="N856" s="101" t="s">
        <v>73</v>
      </c>
      <c r="O856" s="101" t="s">
        <v>58</v>
      </c>
      <c r="P856" s="19" t="str">
        <f t="shared" si="261"/>
        <v>CB1 17/18</v>
      </c>
      <c r="Q856" s="20">
        <f t="shared" si="262"/>
        <v>149.49785891876516</v>
      </c>
      <c r="R856" s="19">
        <v>122.6</v>
      </c>
      <c r="S856" s="19">
        <v>2.5</v>
      </c>
      <c r="T856" s="19">
        <f t="shared" si="263"/>
        <v>125.1</v>
      </c>
      <c r="U856" s="22" t="e">
        <f t="shared" si="264"/>
        <v>#VALUE!</v>
      </c>
      <c r="V856" s="22" t="str">
        <f t="shared" si="265"/>
        <v>NY</v>
      </c>
      <c r="W856" s="22" t="e">
        <f t="shared" si="266"/>
        <v>#VALUE!</v>
      </c>
      <c r="X856" s="19" t="str">
        <f t="shared" si="267"/>
        <v>CB117/18GS.8703</v>
      </c>
      <c r="Y856" s="19" t="str">
        <f t="shared" si="268"/>
        <v>GS.8703</v>
      </c>
      <c r="Z856" s="19" t="e">
        <v>#VALUE!</v>
      </c>
      <c r="AA856" s="19" t="e">
        <f t="shared" si="269"/>
        <v>#VALUE!</v>
      </c>
      <c r="AB856" s="22" t="e">
        <f t="shared" si="270"/>
        <v>#VALUE!</v>
      </c>
      <c r="AC856" s="23" t="e">
        <v>#VALUE!</v>
      </c>
      <c r="AD856" s="23" t="e">
        <f t="shared" si="271"/>
        <v>#VALUE!</v>
      </c>
      <c r="AE856" s="24" t="e">
        <f t="shared" si="272"/>
        <v>#VALUE!</v>
      </c>
      <c r="AF856" s="24">
        <v>126.85</v>
      </c>
      <c r="AG856" s="24" t="e">
        <f t="shared" si="273"/>
        <v>#VALUE!</v>
      </c>
      <c r="AH856" s="24" t="e">
        <f t="shared" si="274"/>
        <v>#VALUE!</v>
      </c>
      <c r="AI856" s="25" t="e">
        <f t="shared" si="275"/>
        <v>#VALUE!</v>
      </c>
      <c r="AJ856" s="25" t="e">
        <f t="shared" si="276"/>
        <v>#VALUE!</v>
      </c>
      <c r="AK856" s="25" t="e">
        <f t="shared" si="277"/>
        <v>#VALUE!</v>
      </c>
      <c r="AL856" s="11">
        <v>21.830000000000005</v>
      </c>
      <c r="AM856" s="11">
        <v>7.153333333333336</v>
      </c>
      <c r="AN856" s="26">
        <v>3.2766000000000002</v>
      </c>
      <c r="AO856" s="125">
        <f t="shared" si="278"/>
        <v>5.1246619078173766E-2</v>
      </c>
      <c r="AP856" s="126"/>
      <c r="AQ856" s="16">
        <v>0</v>
      </c>
      <c r="AT856" s="2">
        <v>0</v>
      </c>
      <c r="AU856" s="2">
        <v>0</v>
      </c>
      <c r="AW856" s="44" t="e">
        <f t="shared" si="279"/>
        <v>#VALUE!</v>
      </c>
    </row>
    <row r="857" spans="1:49" hidden="1" x14ac:dyDescent="0.2">
      <c r="A857" s="101">
        <v>859</v>
      </c>
      <c r="B857" s="16" t="s">
        <v>682</v>
      </c>
      <c r="C857" s="101">
        <v>750</v>
      </c>
      <c r="D857" s="17">
        <v>1.4429984453001525</v>
      </c>
      <c r="E857" s="139">
        <v>5.1980143887498977E-2</v>
      </c>
      <c r="F857" s="122">
        <f t="shared" si="260"/>
        <v>1.4949785891876515</v>
      </c>
      <c r="G857" s="122"/>
      <c r="H857" s="101" t="s">
        <v>4</v>
      </c>
      <c r="I857" s="101">
        <v>1</v>
      </c>
      <c r="J857" s="101" t="s">
        <v>601</v>
      </c>
      <c r="K857" s="18">
        <v>42969</v>
      </c>
      <c r="L857" s="101" t="s">
        <v>58</v>
      </c>
      <c r="M857" s="101" t="s">
        <v>171</v>
      </c>
      <c r="N857" s="101" t="s">
        <v>73</v>
      </c>
      <c r="O857" s="101" t="s">
        <v>59</v>
      </c>
      <c r="P857" s="19" t="str">
        <f t="shared" si="261"/>
        <v>CB1 14/16</v>
      </c>
      <c r="Q857" s="20">
        <f t="shared" si="262"/>
        <v>149.49785891876516</v>
      </c>
      <c r="R857" s="19">
        <v>122.6</v>
      </c>
      <c r="S857" s="19">
        <v>-7</v>
      </c>
      <c r="T857" s="19">
        <f t="shared" si="263"/>
        <v>115.6</v>
      </c>
      <c r="U857" s="22" t="e">
        <f t="shared" si="264"/>
        <v>#VALUE!</v>
      </c>
      <c r="V857" s="22" t="str">
        <f t="shared" si="265"/>
        <v>NY</v>
      </c>
      <c r="W857" s="22" t="e">
        <f t="shared" si="266"/>
        <v>#VALUE!</v>
      </c>
      <c r="X857" s="19" t="str">
        <f t="shared" si="267"/>
        <v>CB114/16GS.8703</v>
      </c>
      <c r="Y857" s="19" t="str">
        <f t="shared" si="268"/>
        <v>GS.8703</v>
      </c>
      <c r="Z857" s="19" t="e">
        <v>#VALUE!</v>
      </c>
      <c r="AA857" s="19" t="e">
        <f t="shared" si="269"/>
        <v>#VALUE!</v>
      </c>
      <c r="AB857" s="22" t="e">
        <f t="shared" si="270"/>
        <v>#VALUE!</v>
      </c>
      <c r="AC857" s="23" t="e">
        <v>#VALUE!</v>
      </c>
      <c r="AD857" s="23" t="e">
        <f t="shared" si="271"/>
        <v>#VALUE!</v>
      </c>
      <c r="AE857" s="24" t="e">
        <f t="shared" si="272"/>
        <v>#VALUE!</v>
      </c>
      <c r="AF857" s="24">
        <v>117.35</v>
      </c>
      <c r="AG857" s="24" t="e">
        <f t="shared" si="273"/>
        <v>#VALUE!</v>
      </c>
      <c r="AH857" s="24" t="e">
        <f t="shared" si="274"/>
        <v>#VALUE!</v>
      </c>
      <c r="AI857" s="25" t="e">
        <f t="shared" si="275"/>
        <v>#VALUE!</v>
      </c>
      <c r="AJ857" s="25" t="e">
        <f t="shared" si="276"/>
        <v>#VALUE!</v>
      </c>
      <c r="AK857" s="25" t="e">
        <f t="shared" si="277"/>
        <v>#VALUE!</v>
      </c>
      <c r="AL857" s="11">
        <v>21.830000000000005</v>
      </c>
      <c r="AM857" s="11">
        <v>7.1533333333333351</v>
      </c>
      <c r="AN857" s="26">
        <v>3.2766000000000002</v>
      </c>
      <c r="AO857" s="125">
        <f t="shared" si="278"/>
        <v>5.1246619078173766E-2</v>
      </c>
      <c r="AP857" s="126"/>
      <c r="AQ857" s="16">
        <v>0</v>
      </c>
      <c r="AT857" s="2">
        <v>0</v>
      </c>
      <c r="AU857" s="2">
        <v>0</v>
      </c>
      <c r="AW857" s="44" t="e">
        <f t="shared" si="279"/>
        <v>#VALUE!</v>
      </c>
    </row>
    <row r="858" spans="1:49" hidden="1" x14ac:dyDescent="0.2">
      <c r="A858" s="101">
        <v>860</v>
      </c>
      <c r="B858" s="16" t="s">
        <v>682</v>
      </c>
      <c r="C858" s="101">
        <v>150</v>
      </c>
      <c r="D858" s="17">
        <v>1.4429984453001525</v>
      </c>
      <c r="E858" s="139">
        <v>5.1980143887498977E-2</v>
      </c>
      <c r="F858" s="122">
        <f t="shared" si="260"/>
        <v>1.4949785891876515</v>
      </c>
      <c r="G858" s="122"/>
      <c r="H858" s="101" t="s">
        <v>4</v>
      </c>
      <c r="I858" s="101">
        <v>1</v>
      </c>
      <c r="J858" s="101" t="s">
        <v>601</v>
      </c>
      <c r="K858" s="18">
        <v>42969</v>
      </c>
      <c r="L858" s="101" t="s">
        <v>58</v>
      </c>
      <c r="M858" s="101" t="s">
        <v>171</v>
      </c>
      <c r="N858" s="101" t="s">
        <v>73</v>
      </c>
      <c r="O858" s="101" t="s">
        <v>66</v>
      </c>
      <c r="P858" s="19" t="str">
        <f t="shared" si="261"/>
        <v>CB1 Moka</v>
      </c>
      <c r="Q858" s="20">
        <f t="shared" si="262"/>
        <v>149.49785891876516</v>
      </c>
      <c r="R858" s="19">
        <v>122.6</v>
      </c>
      <c r="S858" s="19">
        <v>-8</v>
      </c>
      <c r="T858" s="19">
        <f t="shared" si="263"/>
        <v>114.6</v>
      </c>
      <c r="U858" s="22" t="e">
        <f t="shared" si="264"/>
        <v>#VALUE!</v>
      </c>
      <c r="V858" s="22" t="str">
        <f t="shared" si="265"/>
        <v>NY</v>
      </c>
      <c r="W858" s="22" t="e">
        <f t="shared" si="266"/>
        <v>#VALUE!</v>
      </c>
      <c r="X858" s="19" t="str">
        <f t="shared" si="267"/>
        <v>CB1MokaGS.8703</v>
      </c>
      <c r="Y858" s="19" t="str">
        <f t="shared" si="268"/>
        <v>GS.8703</v>
      </c>
      <c r="Z858" s="19" t="e">
        <v>#VALUE!</v>
      </c>
      <c r="AA858" s="19" t="e">
        <f t="shared" si="269"/>
        <v>#VALUE!</v>
      </c>
      <c r="AB858" s="22" t="e">
        <f t="shared" si="270"/>
        <v>#VALUE!</v>
      </c>
      <c r="AC858" s="23" t="e">
        <v>#VALUE!</v>
      </c>
      <c r="AD858" s="23" t="e">
        <f t="shared" si="271"/>
        <v>#VALUE!</v>
      </c>
      <c r="AE858" s="24" t="e">
        <f t="shared" si="272"/>
        <v>#VALUE!</v>
      </c>
      <c r="AF858" s="24">
        <v>116.35</v>
      </c>
      <c r="AG858" s="24" t="e">
        <f t="shared" si="273"/>
        <v>#VALUE!</v>
      </c>
      <c r="AH858" s="24" t="e">
        <f t="shared" si="274"/>
        <v>#VALUE!</v>
      </c>
      <c r="AI858" s="25" t="e">
        <f t="shared" si="275"/>
        <v>#VALUE!</v>
      </c>
      <c r="AJ858" s="25" t="e">
        <f t="shared" si="276"/>
        <v>#VALUE!</v>
      </c>
      <c r="AK858" s="25" t="e">
        <f t="shared" si="277"/>
        <v>#VALUE!</v>
      </c>
      <c r="AL858" s="11">
        <v>21.830000000000005</v>
      </c>
      <c r="AM858" s="11">
        <v>7.1533333333333351</v>
      </c>
      <c r="AN858" s="26">
        <v>3.2766000000000002</v>
      </c>
      <c r="AO858" s="125">
        <f t="shared" si="278"/>
        <v>5.1246619078173766E-2</v>
      </c>
      <c r="AP858" s="126"/>
      <c r="AQ858" s="16">
        <v>0</v>
      </c>
      <c r="AT858" s="2">
        <v>0</v>
      </c>
      <c r="AU858" s="2">
        <v>0</v>
      </c>
      <c r="AW858" s="44" t="e">
        <f t="shared" si="279"/>
        <v>#VALUE!</v>
      </c>
    </row>
    <row r="859" spans="1:49" hidden="1" x14ac:dyDescent="0.2">
      <c r="A859" s="101">
        <v>861</v>
      </c>
      <c r="B859" s="16" t="s">
        <v>682</v>
      </c>
      <c r="C859" s="101">
        <v>300</v>
      </c>
      <c r="D859" s="17">
        <v>1.4429984453001525</v>
      </c>
      <c r="E859" s="139">
        <v>5.1980143887498977E-2</v>
      </c>
      <c r="F859" s="122">
        <f t="shared" si="260"/>
        <v>1.4949785891876515</v>
      </c>
      <c r="G859" s="122"/>
      <c r="H859" s="101" t="s">
        <v>4</v>
      </c>
      <c r="I859" s="101">
        <v>1</v>
      </c>
      <c r="J859" s="101" t="s">
        <v>601</v>
      </c>
      <c r="K859" s="18">
        <v>42969</v>
      </c>
      <c r="L859" s="101" t="s">
        <v>58</v>
      </c>
      <c r="M859" s="101" t="s">
        <v>171</v>
      </c>
      <c r="N859" s="101" t="s">
        <v>62</v>
      </c>
      <c r="O859" s="101" t="s">
        <v>63</v>
      </c>
      <c r="P859" s="19" t="str">
        <f t="shared" si="261"/>
        <v>CB6 Consumo</v>
      </c>
      <c r="Q859" s="20">
        <f t="shared" si="262"/>
        <v>149.49785891876516</v>
      </c>
      <c r="R859" s="19">
        <v>122.6</v>
      </c>
      <c r="S859" s="19">
        <v>-31.95</v>
      </c>
      <c r="T859" s="19">
        <f t="shared" si="263"/>
        <v>90.649999999999991</v>
      </c>
      <c r="U859" s="22" t="e">
        <f t="shared" si="264"/>
        <v>#VALUE!</v>
      </c>
      <c r="V859" s="22" t="str">
        <f t="shared" si="265"/>
        <v>NY</v>
      </c>
      <c r="W859" s="22" t="e">
        <f t="shared" si="266"/>
        <v>#VALUE!</v>
      </c>
      <c r="X859" s="19" t="str">
        <f t="shared" si="267"/>
        <v>CB6ConsumoGS.8703</v>
      </c>
      <c r="Y859" s="19" t="str">
        <f t="shared" si="268"/>
        <v>GS.8703</v>
      </c>
      <c r="Z859" s="19" t="e">
        <v>#VALUE!</v>
      </c>
      <c r="AA859" s="19" t="e">
        <f t="shared" si="269"/>
        <v>#VALUE!</v>
      </c>
      <c r="AB859" s="22" t="e">
        <f t="shared" si="270"/>
        <v>#VALUE!</v>
      </c>
      <c r="AC859" s="23" t="e">
        <v>#VALUE!</v>
      </c>
      <c r="AD859" s="23" t="e">
        <f t="shared" si="271"/>
        <v>#VALUE!</v>
      </c>
      <c r="AE859" s="24" t="e">
        <f t="shared" si="272"/>
        <v>#VALUE!</v>
      </c>
      <c r="AF859" s="24">
        <v>92.399999999999991</v>
      </c>
      <c r="AG859" s="24" t="e">
        <f t="shared" si="273"/>
        <v>#VALUE!</v>
      </c>
      <c r="AH859" s="24" t="e">
        <f t="shared" si="274"/>
        <v>#VALUE!</v>
      </c>
      <c r="AI859" s="25" t="e">
        <f t="shared" si="275"/>
        <v>#VALUE!</v>
      </c>
      <c r="AJ859" s="25" t="e">
        <f t="shared" si="276"/>
        <v>#VALUE!</v>
      </c>
      <c r="AK859" s="25" t="e">
        <f t="shared" si="277"/>
        <v>#VALUE!</v>
      </c>
      <c r="AL859" s="11">
        <v>21.830000000000005</v>
      </c>
      <c r="AM859" s="11">
        <v>7.1533333333333351</v>
      </c>
      <c r="AN859" s="26">
        <v>3.2766000000000002</v>
      </c>
      <c r="AO859" s="125">
        <f t="shared" si="278"/>
        <v>5.1246619078173766E-2</v>
      </c>
      <c r="AP859" s="126"/>
      <c r="AQ859" s="16">
        <v>0</v>
      </c>
      <c r="AT859" s="2">
        <v>0</v>
      </c>
      <c r="AU859" s="2">
        <v>0</v>
      </c>
      <c r="AW859" s="44" t="e">
        <f t="shared" si="279"/>
        <v>#VALUE!</v>
      </c>
    </row>
    <row r="860" spans="1:49" hidden="1" x14ac:dyDescent="0.2">
      <c r="A860" s="101">
        <v>862</v>
      </c>
      <c r="B860" s="16" t="s">
        <v>683</v>
      </c>
      <c r="C860" s="101">
        <v>644</v>
      </c>
      <c r="D860" s="17">
        <v>1.3787331872767383</v>
      </c>
      <c r="E860" s="139">
        <v>5.2457834453327939E-2</v>
      </c>
      <c r="F860" s="122">
        <f t="shared" si="260"/>
        <v>1.4311910217300663</v>
      </c>
      <c r="G860" s="122"/>
      <c r="H860" s="101" t="s">
        <v>4</v>
      </c>
      <c r="I860" s="101">
        <v>1</v>
      </c>
      <c r="J860" s="101" t="s">
        <v>60</v>
      </c>
      <c r="K860" s="18">
        <v>42969</v>
      </c>
      <c r="L860" s="101" t="s">
        <v>58</v>
      </c>
      <c r="M860" s="101" t="s">
        <v>171</v>
      </c>
      <c r="N860" s="101" t="s">
        <v>62</v>
      </c>
      <c r="O860" s="101" t="s">
        <v>78</v>
      </c>
      <c r="P860" s="19" t="str">
        <f t="shared" si="261"/>
        <v>CB6 CONSUMO</v>
      </c>
      <c r="Q860" s="20">
        <f t="shared" si="262"/>
        <v>143.11910217300664</v>
      </c>
      <c r="R860" s="19">
        <v>122.6</v>
      </c>
      <c r="S860" s="19">
        <v>-31.95</v>
      </c>
      <c r="T860" s="19">
        <f t="shared" si="263"/>
        <v>90.649999999999991</v>
      </c>
      <c r="U860" s="22" t="e">
        <f t="shared" si="264"/>
        <v>#VALUE!</v>
      </c>
      <c r="V860" s="22" t="str">
        <f t="shared" si="265"/>
        <v>NY</v>
      </c>
      <c r="W860" s="22" t="e">
        <f t="shared" si="266"/>
        <v>#VALUE!</v>
      </c>
      <c r="X860" s="19" t="str">
        <f t="shared" si="267"/>
        <v>CB6CONSUMOGS.8729</v>
      </c>
      <c r="Y860" s="19" t="str">
        <f t="shared" si="268"/>
        <v>GS.8729</v>
      </c>
      <c r="Z860" s="19" t="e">
        <v>#VALUE!</v>
      </c>
      <c r="AA860" s="19" t="e">
        <f t="shared" si="269"/>
        <v>#VALUE!</v>
      </c>
      <c r="AB860" s="22" t="e">
        <f t="shared" si="270"/>
        <v>#VALUE!</v>
      </c>
      <c r="AC860" s="23" t="e">
        <v>#VALUE!</v>
      </c>
      <c r="AD860" s="23" t="e">
        <f t="shared" si="271"/>
        <v>#VALUE!</v>
      </c>
      <c r="AE860" s="24" t="e">
        <f t="shared" si="272"/>
        <v>#VALUE!</v>
      </c>
      <c r="AF860" s="24">
        <v>92.399999999999991</v>
      </c>
      <c r="AG860" s="24" t="e">
        <f t="shared" si="273"/>
        <v>#VALUE!</v>
      </c>
      <c r="AH860" s="24" t="e">
        <f t="shared" si="274"/>
        <v>#VALUE!</v>
      </c>
      <c r="AI860" s="25" t="e">
        <f t="shared" si="275"/>
        <v>#VALUE!</v>
      </c>
      <c r="AJ860" s="25" t="e">
        <f t="shared" si="276"/>
        <v>#VALUE!</v>
      </c>
      <c r="AK860" s="25" t="e">
        <f t="shared" si="277"/>
        <v>#VALUE!</v>
      </c>
      <c r="AL860" s="11">
        <v>22.961376518218621</v>
      </c>
      <c r="AM860" s="11">
        <v>5.8854251012145706</v>
      </c>
      <c r="AN860" s="26">
        <v>3.2766000000000002</v>
      </c>
      <c r="AO860" s="125">
        <f t="shared" si="278"/>
        <v>5.1717568649172575E-2</v>
      </c>
      <c r="AP860" s="126"/>
      <c r="AQ860" s="16">
        <v>-246</v>
      </c>
      <c r="AT860" s="2">
        <v>0</v>
      </c>
      <c r="AU860" s="2">
        <v>0</v>
      </c>
      <c r="AW860" s="44" t="e">
        <f t="shared" si="279"/>
        <v>#VALUE!</v>
      </c>
    </row>
    <row r="861" spans="1:49" hidden="1" x14ac:dyDescent="0.2">
      <c r="A861" s="101">
        <v>863</v>
      </c>
      <c r="B861" s="16" t="s">
        <v>683</v>
      </c>
      <c r="C861" s="101">
        <v>1135</v>
      </c>
      <c r="D861" s="17">
        <v>1.3779248462927749</v>
      </c>
      <c r="E861" s="139">
        <v>5.2457834453327939E-2</v>
      </c>
      <c r="F861" s="122">
        <f t="shared" si="260"/>
        <v>1.4303826807461029</v>
      </c>
      <c r="G861" s="122"/>
      <c r="H861" s="101" t="s">
        <v>4</v>
      </c>
      <c r="I861" s="101">
        <v>1</v>
      </c>
      <c r="J861" s="101" t="s">
        <v>60</v>
      </c>
      <c r="K861" s="18">
        <v>42969</v>
      </c>
      <c r="L861" s="101" t="s">
        <v>58</v>
      </c>
      <c r="M861" s="101" t="s">
        <v>171</v>
      </c>
      <c r="N861" s="101" t="s">
        <v>73</v>
      </c>
      <c r="O861" s="101" t="s">
        <v>58</v>
      </c>
      <c r="P861" s="19" t="str">
        <f t="shared" si="261"/>
        <v>CB1 17/18</v>
      </c>
      <c r="Q861" s="20">
        <f t="shared" si="262"/>
        <v>143.0382680746103</v>
      </c>
      <c r="R861" s="19">
        <v>122.6</v>
      </c>
      <c r="S861" s="19">
        <v>2.5</v>
      </c>
      <c r="T861" s="19">
        <f t="shared" si="263"/>
        <v>125.1</v>
      </c>
      <c r="U861" s="22" t="e">
        <f t="shared" si="264"/>
        <v>#VALUE!</v>
      </c>
      <c r="V861" s="22" t="str">
        <f t="shared" si="265"/>
        <v>NY</v>
      </c>
      <c r="W861" s="22" t="e">
        <f t="shared" si="266"/>
        <v>#VALUE!</v>
      </c>
      <c r="X861" s="19" t="str">
        <f t="shared" si="267"/>
        <v>CB117/18GS.8729</v>
      </c>
      <c r="Y861" s="19" t="str">
        <f t="shared" si="268"/>
        <v>GS.8729</v>
      </c>
      <c r="Z861" s="19" t="e">
        <v>#VALUE!</v>
      </c>
      <c r="AA861" s="19" t="e">
        <f t="shared" si="269"/>
        <v>#VALUE!</v>
      </c>
      <c r="AB861" s="22" t="e">
        <f t="shared" si="270"/>
        <v>#VALUE!</v>
      </c>
      <c r="AC861" s="23" t="e">
        <v>#VALUE!</v>
      </c>
      <c r="AD861" s="23" t="e">
        <f t="shared" si="271"/>
        <v>#VALUE!</v>
      </c>
      <c r="AE861" s="24" t="e">
        <f t="shared" si="272"/>
        <v>#VALUE!</v>
      </c>
      <c r="AF861" s="24">
        <v>126.85</v>
      </c>
      <c r="AG861" s="24" t="e">
        <f t="shared" si="273"/>
        <v>#VALUE!</v>
      </c>
      <c r="AH861" s="24" t="e">
        <f t="shared" si="274"/>
        <v>#VALUE!</v>
      </c>
      <c r="AI861" s="25" t="e">
        <f t="shared" si="275"/>
        <v>#VALUE!</v>
      </c>
      <c r="AJ861" s="25" t="e">
        <f t="shared" si="276"/>
        <v>#VALUE!</v>
      </c>
      <c r="AK861" s="25" t="e">
        <f t="shared" si="277"/>
        <v>#VALUE!</v>
      </c>
      <c r="AL861" s="11">
        <v>22.961376518218621</v>
      </c>
      <c r="AM861" s="11">
        <v>5.8854251012145706</v>
      </c>
      <c r="AN861" s="26">
        <v>3.2766000000000002</v>
      </c>
      <c r="AO861" s="125">
        <f t="shared" si="278"/>
        <v>5.1717568649172575E-2</v>
      </c>
      <c r="AP861" s="126"/>
      <c r="AQ861" s="16">
        <v>0</v>
      </c>
      <c r="AT861" s="2">
        <v>510</v>
      </c>
      <c r="AU861" s="2">
        <v>-16488.025377844664</v>
      </c>
      <c r="AW861" s="44" t="e">
        <f t="shared" si="279"/>
        <v>#VALUE!</v>
      </c>
    </row>
    <row r="862" spans="1:49" hidden="1" x14ac:dyDescent="0.2">
      <c r="A862" s="101">
        <v>864</v>
      </c>
      <c r="B862" s="16" t="s">
        <v>683</v>
      </c>
      <c r="C862" s="101">
        <v>418</v>
      </c>
      <c r="D862" s="17">
        <v>1.3779248462927749</v>
      </c>
      <c r="E862" s="139">
        <v>5.2457834453327939E-2</v>
      </c>
      <c r="F862" s="122">
        <f t="shared" si="260"/>
        <v>1.4303826807461029</v>
      </c>
      <c r="G862" s="122"/>
      <c r="H862" s="101" t="s">
        <v>4</v>
      </c>
      <c r="I862" s="101">
        <v>1</v>
      </c>
      <c r="J862" s="101" t="s">
        <v>60</v>
      </c>
      <c r="K862" s="18">
        <v>42969</v>
      </c>
      <c r="L862" s="101" t="s">
        <v>58</v>
      </c>
      <c r="M862" s="101" t="s">
        <v>171</v>
      </c>
      <c r="N862" s="101" t="s">
        <v>73</v>
      </c>
      <c r="O862" s="101" t="s">
        <v>66</v>
      </c>
      <c r="P862" s="19" t="str">
        <f t="shared" si="261"/>
        <v>CB1 Moka</v>
      </c>
      <c r="Q862" s="20">
        <f t="shared" si="262"/>
        <v>143.0382680746103</v>
      </c>
      <c r="R862" s="19">
        <v>122.6</v>
      </c>
      <c r="S862" s="19">
        <v>-8</v>
      </c>
      <c r="T862" s="19">
        <f t="shared" si="263"/>
        <v>114.6</v>
      </c>
      <c r="U862" s="22" t="e">
        <f t="shared" si="264"/>
        <v>#VALUE!</v>
      </c>
      <c r="V862" s="22" t="str">
        <f t="shared" si="265"/>
        <v>NY</v>
      </c>
      <c r="W862" s="22" t="e">
        <f t="shared" si="266"/>
        <v>#VALUE!</v>
      </c>
      <c r="X862" s="19" t="str">
        <f t="shared" si="267"/>
        <v>CB1MokaGS.8729</v>
      </c>
      <c r="Y862" s="19" t="str">
        <f t="shared" si="268"/>
        <v>GS.8729</v>
      </c>
      <c r="Z862" s="19" t="e">
        <v>#VALUE!</v>
      </c>
      <c r="AA862" s="19" t="e">
        <f t="shared" si="269"/>
        <v>#VALUE!</v>
      </c>
      <c r="AB862" s="22" t="e">
        <f t="shared" si="270"/>
        <v>#VALUE!</v>
      </c>
      <c r="AC862" s="23" t="e">
        <v>#VALUE!</v>
      </c>
      <c r="AD862" s="23" t="e">
        <f t="shared" si="271"/>
        <v>#VALUE!</v>
      </c>
      <c r="AE862" s="24" t="e">
        <f t="shared" si="272"/>
        <v>#VALUE!</v>
      </c>
      <c r="AF862" s="24">
        <v>116.35</v>
      </c>
      <c r="AG862" s="24" t="e">
        <f t="shared" si="273"/>
        <v>#VALUE!</v>
      </c>
      <c r="AH862" s="24" t="e">
        <f t="shared" si="274"/>
        <v>#VALUE!</v>
      </c>
      <c r="AI862" s="25" t="e">
        <f t="shared" si="275"/>
        <v>#VALUE!</v>
      </c>
      <c r="AJ862" s="25" t="e">
        <f t="shared" si="276"/>
        <v>#VALUE!</v>
      </c>
      <c r="AK862" s="25" t="e">
        <f t="shared" si="277"/>
        <v>#VALUE!</v>
      </c>
      <c r="AL862" s="11">
        <v>22.961376518218621</v>
      </c>
      <c r="AM862" s="11">
        <v>5.8854251012145706</v>
      </c>
      <c r="AN862" s="26">
        <v>3.2766000000000002</v>
      </c>
      <c r="AO862" s="125">
        <f t="shared" si="278"/>
        <v>5.1717568649172575E-2</v>
      </c>
      <c r="AP862" s="126"/>
      <c r="AQ862" s="16">
        <v>-418</v>
      </c>
      <c r="AT862" s="2">
        <v>0</v>
      </c>
      <c r="AU862" s="2">
        <v>0</v>
      </c>
      <c r="AW862" s="44" t="e">
        <f t="shared" si="279"/>
        <v>#VALUE!</v>
      </c>
    </row>
    <row r="863" spans="1:49" hidden="1" x14ac:dyDescent="0.2">
      <c r="A863" s="101">
        <v>865</v>
      </c>
      <c r="B863" s="16" t="s">
        <v>683</v>
      </c>
      <c r="C863" s="101">
        <v>2182</v>
      </c>
      <c r="D863" s="17">
        <v>1.3779248462927749</v>
      </c>
      <c r="E863" s="139">
        <v>5.2457834453327939E-2</v>
      </c>
      <c r="F863" s="122">
        <f t="shared" si="260"/>
        <v>1.4303826807461029</v>
      </c>
      <c r="G863" s="122"/>
      <c r="H863" s="101" t="s">
        <v>4</v>
      </c>
      <c r="I863" s="101">
        <v>1</v>
      </c>
      <c r="J863" s="101" t="s">
        <v>60</v>
      </c>
      <c r="K863" s="18">
        <v>42969</v>
      </c>
      <c r="L863" s="101" t="s">
        <v>58</v>
      </c>
      <c r="M863" s="101" t="s">
        <v>171</v>
      </c>
      <c r="N863" s="101" t="s">
        <v>73</v>
      </c>
      <c r="O863" s="101" t="s">
        <v>64</v>
      </c>
      <c r="P863" s="19" t="str">
        <f t="shared" si="261"/>
        <v>CB1 15/16</v>
      </c>
      <c r="Q863" s="20">
        <f t="shared" si="262"/>
        <v>143.0382680746103</v>
      </c>
      <c r="R863" s="19">
        <v>122.6</v>
      </c>
      <c r="S863" s="19">
        <v>-7</v>
      </c>
      <c r="T863" s="19">
        <f t="shared" si="263"/>
        <v>115.6</v>
      </c>
      <c r="U863" s="22" t="e">
        <f t="shared" si="264"/>
        <v>#VALUE!</v>
      </c>
      <c r="V863" s="22" t="str">
        <f t="shared" si="265"/>
        <v>NY</v>
      </c>
      <c r="W863" s="22" t="e">
        <f t="shared" si="266"/>
        <v>#VALUE!</v>
      </c>
      <c r="X863" s="19" t="str">
        <f t="shared" si="267"/>
        <v>CB115/16GS.8729</v>
      </c>
      <c r="Y863" s="19" t="str">
        <f t="shared" si="268"/>
        <v>GS.8729</v>
      </c>
      <c r="Z863" s="19" t="e">
        <v>#VALUE!</v>
      </c>
      <c r="AA863" s="19" t="e">
        <f t="shared" si="269"/>
        <v>#VALUE!</v>
      </c>
      <c r="AB863" s="22" t="e">
        <f t="shared" si="270"/>
        <v>#VALUE!</v>
      </c>
      <c r="AC863" s="23" t="e">
        <v>#VALUE!</v>
      </c>
      <c r="AD863" s="23" t="e">
        <f t="shared" si="271"/>
        <v>#VALUE!</v>
      </c>
      <c r="AE863" s="24" t="e">
        <f t="shared" si="272"/>
        <v>#VALUE!</v>
      </c>
      <c r="AF863" s="24">
        <v>117.35</v>
      </c>
      <c r="AG863" s="24" t="e">
        <f t="shared" si="273"/>
        <v>#VALUE!</v>
      </c>
      <c r="AH863" s="24" t="e">
        <f t="shared" si="274"/>
        <v>#VALUE!</v>
      </c>
      <c r="AI863" s="25" t="e">
        <f t="shared" si="275"/>
        <v>#VALUE!</v>
      </c>
      <c r="AJ863" s="25" t="e">
        <f t="shared" si="276"/>
        <v>#VALUE!</v>
      </c>
      <c r="AK863" s="25" t="e">
        <f t="shared" si="277"/>
        <v>#VALUE!</v>
      </c>
      <c r="AL863" s="11">
        <v>22.961376518218625</v>
      </c>
      <c r="AM863" s="11">
        <v>5.8854251012145706</v>
      </c>
      <c r="AN863" s="26">
        <v>3.2766000000000002</v>
      </c>
      <c r="AO863" s="125">
        <f t="shared" si="278"/>
        <v>5.1717568649172575E-2</v>
      </c>
      <c r="AP863" s="126"/>
      <c r="AQ863" s="16">
        <v>0</v>
      </c>
      <c r="AT863" s="2">
        <v>0</v>
      </c>
      <c r="AU863" s="2">
        <v>0</v>
      </c>
      <c r="AW863" s="44" t="e">
        <f t="shared" si="279"/>
        <v>#VALUE!</v>
      </c>
    </row>
    <row r="864" spans="1:49" hidden="1" x14ac:dyDescent="0.2">
      <c r="A864" s="101">
        <v>866</v>
      </c>
      <c r="B864" s="16" t="s">
        <v>683</v>
      </c>
      <c r="C864" s="101">
        <v>562</v>
      </c>
      <c r="D864" s="17">
        <v>1.3779248462927749</v>
      </c>
      <c r="E864" s="139">
        <v>5.2457834453327939E-2</v>
      </c>
      <c r="F864" s="122">
        <f t="shared" si="260"/>
        <v>1.4303826807461029</v>
      </c>
      <c r="G864" s="122"/>
      <c r="H864" s="101" t="s">
        <v>4</v>
      </c>
      <c r="I864" s="101">
        <v>1</v>
      </c>
      <c r="J864" s="101" t="s">
        <v>60</v>
      </c>
      <c r="K864" s="18">
        <v>42969</v>
      </c>
      <c r="L864" s="101" t="s">
        <v>58</v>
      </c>
      <c r="M864" s="101" t="s">
        <v>171</v>
      </c>
      <c r="N864" s="101" t="s">
        <v>73</v>
      </c>
      <c r="O864" s="101" t="s">
        <v>65</v>
      </c>
      <c r="P864" s="19" t="str">
        <f t="shared" si="261"/>
        <v>CB1 13/14</v>
      </c>
      <c r="Q864" s="20">
        <f t="shared" si="262"/>
        <v>143.0382680746103</v>
      </c>
      <c r="R864" s="19">
        <v>122.6</v>
      </c>
      <c r="S864" s="19">
        <v>-7</v>
      </c>
      <c r="T864" s="19">
        <f t="shared" si="263"/>
        <v>115.6</v>
      </c>
      <c r="U864" s="22" t="e">
        <f t="shared" si="264"/>
        <v>#VALUE!</v>
      </c>
      <c r="V864" s="22" t="str">
        <f t="shared" si="265"/>
        <v>NY</v>
      </c>
      <c r="W864" s="22" t="e">
        <f t="shared" si="266"/>
        <v>#VALUE!</v>
      </c>
      <c r="X864" s="19" t="str">
        <f t="shared" si="267"/>
        <v>CB113/14GS.8729</v>
      </c>
      <c r="Y864" s="19" t="str">
        <f t="shared" si="268"/>
        <v>GS.8729</v>
      </c>
      <c r="Z864" s="19" t="e">
        <v>#VALUE!</v>
      </c>
      <c r="AA864" s="19" t="e">
        <f t="shared" si="269"/>
        <v>#VALUE!</v>
      </c>
      <c r="AB864" s="22" t="e">
        <f t="shared" si="270"/>
        <v>#VALUE!</v>
      </c>
      <c r="AC864" s="23" t="e">
        <v>#VALUE!</v>
      </c>
      <c r="AD864" s="23" t="e">
        <f t="shared" si="271"/>
        <v>#VALUE!</v>
      </c>
      <c r="AE864" s="24" t="e">
        <f t="shared" si="272"/>
        <v>#VALUE!</v>
      </c>
      <c r="AF864" s="24">
        <v>117.35</v>
      </c>
      <c r="AG864" s="24" t="e">
        <f t="shared" si="273"/>
        <v>#VALUE!</v>
      </c>
      <c r="AH864" s="24" t="e">
        <f t="shared" si="274"/>
        <v>#VALUE!</v>
      </c>
      <c r="AI864" s="25" t="e">
        <f t="shared" si="275"/>
        <v>#VALUE!</v>
      </c>
      <c r="AJ864" s="25" t="e">
        <f t="shared" si="276"/>
        <v>#VALUE!</v>
      </c>
      <c r="AK864" s="25" t="e">
        <f t="shared" si="277"/>
        <v>#VALUE!</v>
      </c>
      <c r="AL864" s="11">
        <v>22.961376518218625</v>
      </c>
      <c r="AM864" s="11">
        <v>5.8854251012145706</v>
      </c>
      <c r="AN864" s="26">
        <v>3.2766000000000002</v>
      </c>
      <c r="AO864" s="125">
        <f t="shared" si="278"/>
        <v>5.1717568649172575E-2</v>
      </c>
      <c r="AP864" s="126"/>
      <c r="AQ864" s="16">
        <v>0</v>
      </c>
      <c r="AT864" s="2">
        <v>0</v>
      </c>
      <c r="AU864" s="2">
        <v>0</v>
      </c>
      <c r="AW864" s="44" t="e">
        <f t="shared" si="279"/>
        <v>#VALUE!</v>
      </c>
    </row>
    <row r="865" spans="1:49" hidden="1" x14ac:dyDescent="0.2">
      <c r="A865" s="101">
        <v>867</v>
      </c>
      <c r="B865" s="16" t="s">
        <v>684</v>
      </c>
      <c r="C865" s="101">
        <v>1942</v>
      </c>
      <c r="D865" s="17">
        <v>0.97632013024615616</v>
      </c>
      <c r="E865" s="139">
        <v>4.2362368472513748E-2</v>
      </c>
      <c r="F865" s="122">
        <f t="shared" si="260"/>
        <v>1.01868249871867</v>
      </c>
      <c r="G865" s="122"/>
      <c r="H865" s="101" t="s">
        <v>4</v>
      </c>
      <c r="I865" s="101">
        <v>1</v>
      </c>
      <c r="J865" s="101" t="s">
        <v>60</v>
      </c>
      <c r="K865" s="18">
        <v>42969</v>
      </c>
      <c r="L865" s="101" t="s">
        <v>56</v>
      </c>
      <c r="M865" s="101" t="s">
        <v>171</v>
      </c>
      <c r="N865" s="101" t="s">
        <v>62</v>
      </c>
      <c r="O865" s="101" t="s">
        <v>63</v>
      </c>
      <c r="P865" s="19" t="str">
        <f t="shared" si="261"/>
        <v>CB6 Consumo</v>
      </c>
      <c r="Q865" s="20">
        <f t="shared" si="262"/>
        <v>101.86824987186699</v>
      </c>
      <c r="R865" s="19">
        <v>122.6</v>
      </c>
      <c r="S865" s="19" t="e">
        <v>#N/A</v>
      </c>
      <c r="T865" s="19" t="e">
        <f t="shared" si="263"/>
        <v>#N/A</v>
      </c>
      <c r="U865" s="22" t="e">
        <f t="shared" si="264"/>
        <v>#N/A</v>
      </c>
      <c r="V865" s="22" t="str">
        <f t="shared" si="265"/>
        <v>NY</v>
      </c>
      <c r="W865" s="22" t="e">
        <f t="shared" si="266"/>
        <v>#VALUE!</v>
      </c>
      <c r="X865" s="19" t="str">
        <f t="shared" si="267"/>
        <v>CB6ConsumoGS.8706</v>
      </c>
      <c r="Y865" s="19" t="str">
        <f t="shared" si="268"/>
        <v>GS.8706</v>
      </c>
      <c r="Z865" s="19" t="e">
        <v>#VALUE!</v>
      </c>
      <c r="AA865" s="19" t="e">
        <f t="shared" si="269"/>
        <v>#VALUE!</v>
      </c>
      <c r="AB865" s="22" t="e">
        <f t="shared" si="270"/>
        <v>#N/A</v>
      </c>
      <c r="AC865" s="23" t="e">
        <v>#VALUE!</v>
      </c>
      <c r="AD865" s="23" t="e">
        <f t="shared" si="271"/>
        <v>#VALUE!</v>
      </c>
      <c r="AE865" s="24" t="e">
        <f t="shared" si="272"/>
        <v>#N/A</v>
      </c>
      <c r="AF865" s="24" t="e">
        <v>#N/A</v>
      </c>
      <c r="AG865" s="24" t="e">
        <f t="shared" si="273"/>
        <v>#N/A</v>
      </c>
      <c r="AH865" s="24" t="e">
        <f t="shared" si="274"/>
        <v>#N/A</v>
      </c>
      <c r="AI865" s="25" t="e">
        <f t="shared" si="275"/>
        <v>#VALUE!</v>
      </c>
      <c r="AJ865" s="25" t="e">
        <f t="shared" si="276"/>
        <v>#VALUE!</v>
      </c>
      <c r="AK865" s="25" t="e">
        <f t="shared" si="277"/>
        <v>#VALUE!</v>
      </c>
      <c r="AL865" s="11">
        <v>0</v>
      </c>
      <c r="AM865" s="11">
        <v>5.7125523720474654</v>
      </c>
      <c r="AN865" s="26">
        <v>3.2766000000000002</v>
      </c>
      <c r="AO865" s="125">
        <f t="shared" si="278"/>
        <v>4.1764566197790946E-2</v>
      </c>
      <c r="AP865" s="126"/>
      <c r="AQ865" s="16">
        <v>0</v>
      </c>
      <c r="AT865" s="2">
        <v>0</v>
      </c>
      <c r="AU865" s="2">
        <v>0</v>
      </c>
      <c r="AW865" s="44" t="e">
        <f t="shared" si="279"/>
        <v>#VALUE!</v>
      </c>
    </row>
    <row r="866" spans="1:49" hidden="1" x14ac:dyDescent="0.2">
      <c r="A866" s="101">
        <v>868</v>
      </c>
      <c r="B866" s="16" t="s">
        <v>685</v>
      </c>
      <c r="C866" s="101">
        <v>320</v>
      </c>
      <c r="D866" s="17">
        <v>0.96919852942144258</v>
      </c>
      <c r="E866" s="139">
        <v>5.1198381557089376E-2</v>
      </c>
      <c r="F866" s="122">
        <f t="shared" si="260"/>
        <v>1.020396910978532</v>
      </c>
      <c r="G866" s="122"/>
      <c r="H866" s="101" t="s">
        <v>4</v>
      </c>
      <c r="I866" s="101">
        <v>1</v>
      </c>
      <c r="J866" s="101" t="s">
        <v>60</v>
      </c>
      <c r="K866" s="18">
        <v>42969</v>
      </c>
      <c r="L866" s="101" t="s">
        <v>58</v>
      </c>
      <c r="M866" s="101" t="s">
        <v>171</v>
      </c>
      <c r="N866" s="101" t="s">
        <v>62</v>
      </c>
      <c r="O866" s="101" t="s">
        <v>63</v>
      </c>
      <c r="P866" s="19" t="str">
        <f t="shared" si="261"/>
        <v>CB6 Consumo</v>
      </c>
      <c r="Q866" s="20">
        <f t="shared" si="262"/>
        <v>102.03969109785321</v>
      </c>
      <c r="R866" s="19">
        <v>122.6</v>
      </c>
      <c r="S866" s="19">
        <v>-31.95</v>
      </c>
      <c r="T866" s="19">
        <f t="shared" si="263"/>
        <v>90.649999999999991</v>
      </c>
      <c r="U866" s="22" t="e">
        <f t="shared" si="264"/>
        <v>#VALUE!</v>
      </c>
      <c r="V866" s="22" t="str">
        <f t="shared" si="265"/>
        <v>NY</v>
      </c>
      <c r="W866" s="22" t="e">
        <f t="shared" si="266"/>
        <v>#VALUE!</v>
      </c>
      <c r="X866" s="19" t="str">
        <f t="shared" si="267"/>
        <v>CB6ConsumoGS.8739</v>
      </c>
      <c r="Y866" s="19" t="str">
        <f t="shared" si="268"/>
        <v>GS.8739</v>
      </c>
      <c r="Z866" s="19" t="e">
        <v>#VALUE!</v>
      </c>
      <c r="AA866" s="19" t="e">
        <f t="shared" si="269"/>
        <v>#VALUE!</v>
      </c>
      <c r="AB866" s="22" t="e">
        <f t="shared" si="270"/>
        <v>#VALUE!</v>
      </c>
      <c r="AC866" s="23" t="e">
        <v>#VALUE!</v>
      </c>
      <c r="AD866" s="23" t="e">
        <f t="shared" si="271"/>
        <v>#VALUE!</v>
      </c>
      <c r="AE866" s="24" t="e">
        <f t="shared" si="272"/>
        <v>#VALUE!</v>
      </c>
      <c r="AF866" s="24">
        <v>92.399999999999991</v>
      </c>
      <c r="AG866" s="24" t="e">
        <f t="shared" si="273"/>
        <v>#VALUE!</v>
      </c>
      <c r="AH866" s="24" t="e">
        <f t="shared" si="274"/>
        <v>#VALUE!</v>
      </c>
      <c r="AI866" s="25" t="e">
        <f t="shared" si="275"/>
        <v>#VALUE!</v>
      </c>
      <c r="AJ866" s="25" t="e">
        <f t="shared" si="276"/>
        <v>#VALUE!</v>
      </c>
      <c r="AK866" s="25" t="e">
        <f t="shared" si="277"/>
        <v>#VALUE!</v>
      </c>
      <c r="AL866" s="11">
        <v>0</v>
      </c>
      <c r="AM866" s="11">
        <v>6.9040860215053756</v>
      </c>
      <c r="AN866" s="26">
        <v>3.2766000000000002</v>
      </c>
      <c r="AO866" s="125">
        <f t="shared" si="278"/>
        <v>5.0475888692300373E-2</v>
      </c>
      <c r="AP866" s="126"/>
      <c r="AQ866" s="16">
        <v>0</v>
      </c>
      <c r="AT866" s="2">
        <v>0</v>
      </c>
      <c r="AU866" s="2">
        <v>0</v>
      </c>
      <c r="AW866" s="44" t="e">
        <f t="shared" si="279"/>
        <v>#VALUE!</v>
      </c>
    </row>
    <row r="867" spans="1:49" hidden="1" x14ac:dyDescent="0.2">
      <c r="A867" s="101">
        <v>869</v>
      </c>
      <c r="B867" s="16" t="s">
        <v>686</v>
      </c>
      <c r="C867" s="101">
        <v>4825</v>
      </c>
      <c r="D867" s="17">
        <v>0.98911167798997379</v>
      </c>
      <c r="E867" s="139">
        <v>3.8738171815242299E-2</v>
      </c>
      <c r="F867" s="122">
        <f t="shared" si="260"/>
        <v>1.027849849805216</v>
      </c>
      <c r="G867" s="122"/>
      <c r="H867" s="101" t="s">
        <v>4</v>
      </c>
      <c r="I867" s="101">
        <v>1</v>
      </c>
      <c r="J867" s="101" t="s">
        <v>60</v>
      </c>
      <c r="K867" s="18">
        <v>42969</v>
      </c>
      <c r="L867" s="101" t="s">
        <v>58</v>
      </c>
      <c r="M867" s="101" t="s">
        <v>171</v>
      </c>
      <c r="N867" s="101" t="s">
        <v>62</v>
      </c>
      <c r="O867" s="101" t="s">
        <v>63</v>
      </c>
      <c r="P867" s="19" t="str">
        <f t="shared" si="261"/>
        <v>CB6 Consumo</v>
      </c>
      <c r="Q867" s="20">
        <f t="shared" si="262"/>
        <v>102.7849849805216</v>
      </c>
      <c r="R867" s="19">
        <v>122.6</v>
      </c>
      <c r="S867" s="19">
        <v>-31.95</v>
      </c>
      <c r="T867" s="19">
        <f t="shared" si="263"/>
        <v>90.649999999999991</v>
      </c>
      <c r="U867" s="22" t="e">
        <f t="shared" si="264"/>
        <v>#VALUE!</v>
      </c>
      <c r="V867" s="22" t="str">
        <f t="shared" si="265"/>
        <v>NY</v>
      </c>
      <c r="W867" s="22" t="e">
        <f t="shared" si="266"/>
        <v>#VALUE!</v>
      </c>
      <c r="X867" s="19" t="str">
        <f t="shared" si="267"/>
        <v>CB6ConsumoGS.8736</v>
      </c>
      <c r="Y867" s="19" t="str">
        <f t="shared" si="268"/>
        <v>GS.8736</v>
      </c>
      <c r="Z867" s="19" t="e">
        <v>#VALUE!</v>
      </c>
      <c r="AA867" s="19" t="e">
        <f t="shared" si="269"/>
        <v>#VALUE!</v>
      </c>
      <c r="AB867" s="22" t="e">
        <f t="shared" si="270"/>
        <v>#VALUE!</v>
      </c>
      <c r="AC867" s="23" t="e">
        <v>#VALUE!</v>
      </c>
      <c r="AD867" s="23" t="e">
        <f t="shared" si="271"/>
        <v>#VALUE!</v>
      </c>
      <c r="AE867" s="24" t="e">
        <f t="shared" si="272"/>
        <v>#VALUE!</v>
      </c>
      <c r="AF867" s="24">
        <v>92.399999999999991</v>
      </c>
      <c r="AG867" s="24" t="e">
        <f t="shared" si="273"/>
        <v>#VALUE!</v>
      </c>
      <c r="AH867" s="24" t="e">
        <f t="shared" si="274"/>
        <v>#VALUE!</v>
      </c>
      <c r="AI867" s="25" t="e">
        <f t="shared" si="275"/>
        <v>#VALUE!</v>
      </c>
      <c r="AJ867" s="25" t="e">
        <f t="shared" si="276"/>
        <v>#VALUE!</v>
      </c>
      <c r="AK867" s="25" t="e">
        <f t="shared" si="277"/>
        <v>#VALUE!</v>
      </c>
      <c r="AL867" s="11">
        <v>0</v>
      </c>
      <c r="AM867" s="11">
        <v>5.5456888374765008</v>
      </c>
      <c r="AN867" s="26">
        <v>3.2766000000000002</v>
      </c>
      <c r="AO867" s="125">
        <f t="shared" si="278"/>
        <v>3.8191512880325088E-2</v>
      </c>
      <c r="AP867" s="126"/>
      <c r="AQ867" s="16">
        <v>0</v>
      </c>
      <c r="AT867" s="2">
        <v>0</v>
      </c>
      <c r="AU867" s="2">
        <v>0</v>
      </c>
      <c r="AW867" s="44" t="e">
        <f t="shared" si="279"/>
        <v>#VALUE!</v>
      </c>
    </row>
    <row r="868" spans="1:49" hidden="1" x14ac:dyDescent="0.2">
      <c r="A868" s="101">
        <v>870</v>
      </c>
      <c r="B868" s="16" t="s">
        <v>687</v>
      </c>
      <c r="C868" s="101">
        <v>40</v>
      </c>
      <c r="D868" s="17">
        <v>1.4006254944785608</v>
      </c>
      <c r="E868" s="139">
        <v>4.5164024329624686E-2</v>
      </c>
      <c r="F868" s="122">
        <f t="shared" si="260"/>
        <v>1.4457895188081855</v>
      </c>
      <c r="G868" s="122"/>
      <c r="H868" s="101" t="s">
        <v>4</v>
      </c>
      <c r="I868" s="101">
        <v>1</v>
      </c>
      <c r="J868" s="101" t="s">
        <v>60</v>
      </c>
      <c r="K868" s="18">
        <v>42969</v>
      </c>
      <c r="L868" s="101" t="s">
        <v>56</v>
      </c>
      <c r="M868" s="101" t="s">
        <v>171</v>
      </c>
      <c r="N868" s="101" t="s">
        <v>73</v>
      </c>
      <c r="O868" s="101" t="s">
        <v>58</v>
      </c>
      <c r="P868" s="19" t="str">
        <f t="shared" si="261"/>
        <v>CB1 17/18</v>
      </c>
      <c r="Q868" s="20">
        <f t="shared" si="262"/>
        <v>144.57895188081855</v>
      </c>
      <c r="R868" s="19">
        <v>122.6</v>
      </c>
      <c r="S868" s="19" t="e">
        <v>#N/A</v>
      </c>
      <c r="T868" s="19" t="e">
        <f t="shared" si="263"/>
        <v>#N/A</v>
      </c>
      <c r="U868" s="22" t="e">
        <f t="shared" si="264"/>
        <v>#N/A</v>
      </c>
      <c r="V868" s="22" t="str">
        <f t="shared" si="265"/>
        <v>NY</v>
      </c>
      <c r="W868" s="22" t="e">
        <f t="shared" si="266"/>
        <v>#VALUE!</v>
      </c>
      <c r="X868" s="19" t="str">
        <f t="shared" si="267"/>
        <v>CB117/18GS.7976</v>
      </c>
      <c r="Y868" s="19" t="str">
        <f t="shared" si="268"/>
        <v>GS.7976</v>
      </c>
      <c r="Z868" s="19" t="e">
        <v>#VALUE!</v>
      </c>
      <c r="AA868" s="19" t="e">
        <f t="shared" si="269"/>
        <v>#VALUE!</v>
      </c>
      <c r="AB868" s="22" t="e">
        <f t="shared" si="270"/>
        <v>#N/A</v>
      </c>
      <c r="AC868" s="23" t="e">
        <v>#VALUE!</v>
      </c>
      <c r="AD868" s="23" t="e">
        <f t="shared" si="271"/>
        <v>#VALUE!</v>
      </c>
      <c r="AE868" s="24" t="e">
        <f t="shared" si="272"/>
        <v>#N/A</v>
      </c>
      <c r="AF868" s="24" t="e">
        <v>#N/A</v>
      </c>
      <c r="AG868" s="24" t="e">
        <f t="shared" si="273"/>
        <v>#N/A</v>
      </c>
      <c r="AH868" s="24" t="e">
        <f t="shared" si="274"/>
        <v>#N/A</v>
      </c>
      <c r="AI868" s="25" t="e">
        <f t="shared" si="275"/>
        <v>#VALUE!</v>
      </c>
      <c r="AJ868" s="25" t="e">
        <f t="shared" si="276"/>
        <v>#VALUE!</v>
      </c>
      <c r="AK868" s="25" t="e">
        <f t="shared" si="277"/>
        <v>#VALUE!</v>
      </c>
      <c r="AL868" s="11">
        <v>21.830000000000005</v>
      </c>
      <c r="AM868" s="11">
        <v>7.153333333333336</v>
      </c>
      <c r="AN868" s="26">
        <v>3.2766000000000002</v>
      </c>
      <c r="AO868" s="125">
        <f t="shared" si="278"/>
        <v>4.452668611050685E-2</v>
      </c>
      <c r="AP868" s="126"/>
      <c r="AQ868" s="16">
        <v>0</v>
      </c>
      <c r="AT868" s="2">
        <v>0</v>
      </c>
      <c r="AU868" s="2">
        <v>0</v>
      </c>
      <c r="AW868" s="44" t="e">
        <f t="shared" si="279"/>
        <v>#VALUE!</v>
      </c>
    </row>
    <row r="869" spans="1:49" hidden="1" x14ac:dyDescent="0.2">
      <c r="A869" s="101">
        <v>870</v>
      </c>
      <c r="B869" s="16" t="s">
        <v>688</v>
      </c>
      <c r="C869" s="101">
        <v>1320</v>
      </c>
      <c r="D869" s="17">
        <v>1.2920594680345407</v>
      </c>
      <c r="E869" s="139">
        <v>4.8946680094421338E-2</v>
      </c>
      <c r="F869" s="122">
        <f t="shared" si="260"/>
        <v>1.3410061481289621</v>
      </c>
      <c r="G869" s="122"/>
      <c r="H869" s="101" t="s">
        <v>4</v>
      </c>
      <c r="I869" s="101">
        <v>1</v>
      </c>
      <c r="J869" s="101" t="s">
        <v>60</v>
      </c>
      <c r="K869" s="18">
        <v>42970</v>
      </c>
      <c r="L869" s="101" t="s">
        <v>56</v>
      </c>
      <c r="M869" s="101" t="s">
        <v>171</v>
      </c>
      <c r="N869" s="101" t="s">
        <v>73</v>
      </c>
      <c r="O869" s="101" t="s">
        <v>58</v>
      </c>
      <c r="P869" s="19" t="str">
        <f t="shared" si="261"/>
        <v>CB1 17/18</v>
      </c>
      <c r="Q869" s="20">
        <f t="shared" si="262"/>
        <v>134.10061481289623</v>
      </c>
      <c r="R869" s="19">
        <v>122.6</v>
      </c>
      <c r="S869" s="19" t="e">
        <v>#N/A</v>
      </c>
      <c r="T869" s="19" t="e">
        <f t="shared" si="263"/>
        <v>#N/A</v>
      </c>
      <c r="U869" s="22" t="e">
        <f t="shared" si="264"/>
        <v>#N/A</v>
      </c>
      <c r="V869" s="22" t="str">
        <f t="shared" si="265"/>
        <v>NY</v>
      </c>
      <c r="W869" s="22" t="e">
        <f t="shared" si="266"/>
        <v>#VALUE!</v>
      </c>
      <c r="X869" s="19" t="str">
        <f t="shared" si="267"/>
        <v>CB117/18GS.8704</v>
      </c>
      <c r="Y869" s="19" t="str">
        <f t="shared" si="268"/>
        <v>GS.8704</v>
      </c>
      <c r="Z869" s="19" t="e">
        <v>#VALUE!</v>
      </c>
      <c r="AA869" s="19" t="e">
        <f t="shared" si="269"/>
        <v>#VALUE!</v>
      </c>
      <c r="AB869" s="22" t="e">
        <f t="shared" si="270"/>
        <v>#N/A</v>
      </c>
      <c r="AC869" s="23" t="e">
        <v>#VALUE!</v>
      </c>
      <c r="AD869" s="23" t="e">
        <f t="shared" si="271"/>
        <v>#VALUE!</v>
      </c>
      <c r="AE869" s="24" t="e">
        <f t="shared" si="272"/>
        <v>#N/A</v>
      </c>
      <c r="AF869" s="24" t="e">
        <v>#N/A</v>
      </c>
      <c r="AG869" s="24" t="e">
        <f t="shared" si="273"/>
        <v>#N/A</v>
      </c>
      <c r="AH869" s="24" t="e">
        <f t="shared" si="274"/>
        <v>#N/A</v>
      </c>
      <c r="AI869" s="25" t="e">
        <f t="shared" si="275"/>
        <v>#VALUE!</v>
      </c>
      <c r="AJ869" s="25" t="e">
        <f t="shared" si="276"/>
        <v>#VALUE!</v>
      </c>
      <c r="AK869" s="25" t="e">
        <f t="shared" si="277"/>
        <v>#VALUE!</v>
      </c>
      <c r="AL869" s="11">
        <v>20.745812715284725</v>
      </c>
      <c r="AM869" s="11">
        <v>0.21676767676767686</v>
      </c>
      <c r="AN869" s="26">
        <v>3.2766000000000002</v>
      </c>
      <c r="AO869" s="125">
        <f t="shared" si="278"/>
        <v>4.8255962418435876E-2</v>
      </c>
      <c r="AP869" s="126"/>
      <c r="AQ869" s="16">
        <v>0</v>
      </c>
      <c r="AT869" s="2">
        <v>0</v>
      </c>
      <c r="AU869" s="2">
        <v>0</v>
      </c>
      <c r="AW869" s="44" t="e">
        <f t="shared" si="279"/>
        <v>#VALUE!</v>
      </c>
    </row>
    <row r="870" spans="1:49" hidden="1" x14ac:dyDescent="0.2">
      <c r="A870" s="101">
        <v>871</v>
      </c>
      <c r="B870" s="16" t="s">
        <v>689</v>
      </c>
      <c r="C870" s="101">
        <v>640</v>
      </c>
      <c r="D870" s="17">
        <v>1.4322853697472069</v>
      </c>
      <c r="E870" s="139">
        <v>5.2095748179018186E-2</v>
      </c>
      <c r="F870" s="122">
        <f t="shared" si="260"/>
        <v>1.4843811179262252</v>
      </c>
      <c r="G870" s="122"/>
      <c r="H870" s="101" t="s">
        <v>4</v>
      </c>
      <c r="I870" s="101">
        <v>1</v>
      </c>
      <c r="J870" s="101" t="s">
        <v>60</v>
      </c>
      <c r="K870" s="18">
        <v>42970</v>
      </c>
      <c r="L870" s="101" t="s">
        <v>56</v>
      </c>
      <c r="M870" s="101" t="s">
        <v>171</v>
      </c>
      <c r="N870" s="101" t="s">
        <v>70</v>
      </c>
      <c r="O870" s="101" t="s">
        <v>58</v>
      </c>
      <c r="P870" s="19" t="str">
        <f t="shared" si="261"/>
        <v>CB1UTZ 17/18</v>
      </c>
      <c r="Q870" s="20">
        <f t="shared" si="262"/>
        <v>148.43811179262252</v>
      </c>
      <c r="R870" s="19">
        <v>122.6</v>
      </c>
      <c r="S870" s="19" t="e">
        <v>#N/A</v>
      </c>
      <c r="T870" s="19" t="e">
        <f t="shared" si="263"/>
        <v>#N/A</v>
      </c>
      <c r="U870" s="22" t="e">
        <f t="shared" si="264"/>
        <v>#N/A</v>
      </c>
      <c r="V870" s="22" t="str">
        <f t="shared" si="265"/>
        <v>NY</v>
      </c>
      <c r="W870" s="22" t="e">
        <f t="shared" si="266"/>
        <v>#VALUE!</v>
      </c>
      <c r="X870" s="19" t="str">
        <f t="shared" si="267"/>
        <v>CB1UTZ17/18GS.8679</v>
      </c>
      <c r="Y870" s="19" t="str">
        <f t="shared" si="268"/>
        <v>GS.8679</v>
      </c>
      <c r="Z870" s="19" t="e">
        <v>#VALUE!</v>
      </c>
      <c r="AA870" s="19" t="e">
        <f t="shared" si="269"/>
        <v>#VALUE!</v>
      </c>
      <c r="AB870" s="22" t="e">
        <f t="shared" si="270"/>
        <v>#N/A</v>
      </c>
      <c r="AC870" s="23" t="e">
        <v>#VALUE!</v>
      </c>
      <c r="AD870" s="23" t="e">
        <f t="shared" si="271"/>
        <v>#VALUE!</v>
      </c>
      <c r="AE870" s="24" t="e">
        <f t="shared" si="272"/>
        <v>#N/A</v>
      </c>
      <c r="AF870" s="24" t="e">
        <v>#N/A</v>
      </c>
      <c r="AG870" s="24" t="e">
        <f t="shared" si="273"/>
        <v>#N/A</v>
      </c>
      <c r="AH870" s="24" t="e">
        <f t="shared" si="274"/>
        <v>#N/A</v>
      </c>
      <c r="AI870" s="25" t="e">
        <f t="shared" si="275"/>
        <v>#VALUE!</v>
      </c>
      <c r="AJ870" s="25" t="e">
        <f t="shared" si="276"/>
        <v>#VALUE!</v>
      </c>
      <c r="AK870" s="25" t="e">
        <f t="shared" si="277"/>
        <v>#VALUE!</v>
      </c>
      <c r="AL870" s="11">
        <v>21.991359375000002</v>
      </c>
      <c r="AM870" s="11">
        <v>0</v>
      </c>
      <c r="AN870" s="26">
        <v>3.2766000000000002</v>
      </c>
      <c r="AO870" s="125">
        <f t="shared" si="278"/>
        <v>5.1360592004145438E-2</v>
      </c>
      <c r="AP870" s="126"/>
      <c r="AQ870" s="16">
        <v>0</v>
      </c>
      <c r="AT870" s="2">
        <v>0</v>
      </c>
      <c r="AU870" s="2">
        <v>0</v>
      </c>
      <c r="AW870" s="44" t="e">
        <f t="shared" si="279"/>
        <v>#VALUE!</v>
      </c>
    </row>
    <row r="871" spans="1:49" hidden="1" x14ac:dyDescent="0.2">
      <c r="A871" s="101">
        <v>872</v>
      </c>
      <c r="B871" s="16" t="s">
        <v>690</v>
      </c>
      <c r="C871" s="101">
        <v>3812</v>
      </c>
      <c r="D871" s="17">
        <v>1.183460077028647</v>
      </c>
      <c r="E871" s="139">
        <v>5.1337953286898871E-2</v>
      </c>
      <c r="F871" s="122">
        <f t="shared" si="260"/>
        <v>1.2347980303155459</v>
      </c>
      <c r="G871" s="122"/>
      <c r="H871" s="101" t="s">
        <v>4</v>
      </c>
      <c r="I871" s="101">
        <v>1</v>
      </c>
      <c r="J871" s="101" t="s">
        <v>573</v>
      </c>
      <c r="K871" s="18">
        <v>42970</v>
      </c>
      <c r="L871" s="101" t="s">
        <v>56</v>
      </c>
      <c r="M871" s="101" t="s">
        <v>171</v>
      </c>
      <c r="N871" s="101" t="s">
        <v>73</v>
      </c>
      <c r="O871" s="101" t="s">
        <v>59</v>
      </c>
      <c r="P871" s="19" t="str">
        <f t="shared" si="261"/>
        <v>CB1 14/16</v>
      </c>
      <c r="Q871" s="20">
        <f t="shared" si="262"/>
        <v>123.4798030315546</v>
      </c>
      <c r="R871" s="19">
        <v>122.6</v>
      </c>
      <c r="S871" s="19" t="e">
        <v>#N/A</v>
      </c>
      <c r="T871" s="19" t="e">
        <f t="shared" si="263"/>
        <v>#N/A</v>
      </c>
      <c r="U871" s="22" t="e">
        <f t="shared" si="264"/>
        <v>#N/A</v>
      </c>
      <c r="V871" s="22" t="str">
        <f t="shared" si="265"/>
        <v>NY</v>
      </c>
      <c r="W871" s="22" t="e">
        <f t="shared" si="266"/>
        <v>#VALUE!</v>
      </c>
      <c r="X871" s="19" t="str">
        <f t="shared" si="267"/>
        <v>CB114/16GS.8725</v>
      </c>
      <c r="Y871" s="19" t="str">
        <f t="shared" si="268"/>
        <v>GS.8725</v>
      </c>
      <c r="Z871" s="19" t="e">
        <v>#VALUE!</v>
      </c>
      <c r="AA871" s="19" t="e">
        <f t="shared" si="269"/>
        <v>#VALUE!</v>
      </c>
      <c r="AB871" s="22" t="e">
        <f t="shared" si="270"/>
        <v>#N/A</v>
      </c>
      <c r="AC871" s="23" t="e">
        <v>#VALUE!</v>
      </c>
      <c r="AD871" s="23" t="e">
        <f t="shared" si="271"/>
        <v>#VALUE!</v>
      </c>
      <c r="AE871" s="24" t="e">
        <f t="shared" si="272"/>
        <v>#N/A</v>
      </c>
      <c r="AF871" s="24" t="e">
        <v>#N/A</v>
      </c>
      <c r="AG871" s="24" t="e">
        <f t="shared" si="273"/>
        <v>#N/A</v>
      </c>
      <c r="AH871" s="24" t="e">
        <f t="shared" si="274"/>
        <v>#N/A</v>
      </c>
      <c r="AI871" s="25" t="e">
        <f t="shared" si="275"/>
        <v>#VALUE!</v>
      </c>
      <c r="AJ871" s="25" t="e">
        <f t="shared" si="276"/>
        <v>#VALUE!</v>
      </c>
      <c r="AK871" s="25" t="e">
        <f t="shared" si="277"/>
        <v>#VALUE!</v>
      </c>
      <c r="AL871" s="11">
        <v>21.671468781474616</v>
      </c>
      <c r="AM871" s="11">
        <v>0</v>
      </c>
      <c r="AN871" s="26">
        <v>3.2766000000000002</v>
      </c>
      <c r="AO871" s="125">
        <f t="shared" si="278"/>
        <v>5.0613490836825203E-2</v>
      </c>
      <c r="AP871" s="126"/>
      <c r="AQ871" s="16">
        <v>0</v>
      </c>
      <c r="AT871" s="2">
        <v>0</v>
      </c>
      <c r="AU871" s="2">
        <v>0</v>
      </c>
      <c r="AW871" s="44" t="e">
        <f t="shared" si="279"/>
        <v>#VALUE!</v>
      </c>
    </row>
    <row r="872" spans="1:49" hidden="1" x14ac:dyDescent="0.2">
      <c r="A872" s="101">
        <v>873</v>
      </c>
      <c r="B872" s="16" t="s">
        <v>691</v>
      </c>
      <c r="C872" s="101">
        <f>2890+2742</f>
        <v>5632</v>
      </c>
      <c r="D872" s="17">
        <v>0.99215081708927799</v>
      </c>
      <c r="E872" s="139">
        <v>3.607173018970123E-2</v>
      </c>
      <c r="F872" s="122">
        <f t="shared" si="260"/>
        <v>1.0282225472789792</v>
      </c>
      <c r="G872" s="122"/>
      <c r="H872" s="101" t="s">
        <v>4</v>
      </c>
      <c r="I872" s="101">
        <v>1</v>
      </c>
      <c r="J872" s="101" t="s">
        <v>60</v>
      </c>
      <c r="K872" s="18">
        <v>42970</v>
      </c>
      <c r="L872" s="101" t="s">
        <v>56</v>
      </c>
      <c r="M872" s="101" t="s">
        <v>171</v>
      </c>
      <c r="N872" s="101" t="s">
        <v>71</v>
      </c>
      <c r="O872" s="101" t="s">
        <v>59</v>
      </c>
      <c r="P872" s="19" t="str">
        <f t="shared" si="261"/>
        <v>CB1RF 14/16</v>
      </c>
      <c r="Q872" s="20">
        <f t="shared" si="262"/>
        <v>102.82225472789793</v>
      </c>
      <c r="R872" s="19">
        <v>122.6</v>
      </c>
      <c r="S872" s="19" t="e">
        <v>#N/A</v>
      </c>
      <c r="T872" s="19" t="e">
        <f t="shared" si="263"/>
        <v>#N/A</v>
      </c>
      <c r="U872" s="22" t="e">
        <f t="shared" si="264"/>
        <v>#N/A</v>
      </c>
      <c r="V872" s="22" t="str">
        <f t="shared" si="265"/>
        <v>NY</v>
      </c>
      <c r="W872" s="22" t="e">
        <f t="shared" si="266"/>
        <v>#VALUE!</v>
      </c>
      <c r="X872" s="19" t="str">
        <f t="shared" si="267"/>
        <v>CB1RF14/16GS.8711</v>
      </c>
      <c r="Y872" s="19" t="str">
        <f t="shared" si="268"/>
        <v>GS.8711</v>
      </c>
      <c r="Z872" s="19" t="e">
        <v>#VALUE!</v>
      </c>
      <c r="AA872" s="19" t="e">
        <f t="shared" si="269"/>
        <v>#VALUE!</v>
      </c>
      <c r="AB872" s="22" t="e">
        <f t="shared" si="270"/>
        <v>#N/A</v>
      </c>
      <c r="AC872" s="23" t="e">
        <v>#VALUE!</v>
      </c>
      <c r="AD872" s="23" t="e">
        <f t="shared" si="271"/>
        <v>#VALUE!</v>
      </c>
      <c r="AE872" s="24" t="e">
        <f t="shared" si="272"/>
        <v>#N/A</v>
      </c>
      <c r="AF872" s="24" t="e">
        <v>#N/A</v>
      </c>
      <c r="AG872" s="24" t="e">
        <f t="shared" si="273"/>
        <v>#N/A</v>
      </c>
      <c r="AH872" s="24" t="e">
        <f t="shared" si="274"/>
        <v>#N/A</v>
      </c>
      <c r="AI872" s="25" t="e">
        <f t="shared" si="275"/>
        <v>#VALUE!</v>
      </c>
      <c r="AJ872" s="25" t="e">
        <f t="shared" si="276"/>
        <v>#VALUE!</v>
      </c>
      <c r="AK872" s="25" t="e">
        <f t="shared" si="277"/>
        <v>#VALUE!</v>
      </c>
      <c r="AL872" s="11">
        <v>8.328450551790068</v>
      </c>
      <c r="AM872" s="11">
        <v>2.20375491171635</v>
      </c>
      <c r="AN872" s="26">
        <v>3.2766000000000002</v>
      </c>
      <c r="AO872" s="125">
        <f t="shared" si="278"/>
        <v>3.5562699105318354E-2</v>
      </c>
      <c r="AP872" s="126"/>
      <c r="AQ872" s="16">
        <v>0</v>
      </c>
      <c r="AT872" s="2">
        <v>0</v>
      </c>
      <c r="AU872" s="2">
        <v>0</v>
      </c>
      <c r="AW872" s="44" t="e">
        <f t="shared" si="279"/>
        <v>#VALUE!</v>
      </c>
    </row>
    <row r="873" spans="1:49" hidden="1" x14ac:dyDescent="0.2">
      <c r="A873" s="101">
        <v>874</v>
      </c>
      <c r="B873" s="16" t="s">
        <v>691</v>
      </c>
      <c r="C873" s="101">
        <v>500</v>
      </c>
      <c r="D873" s="17">
        <v>0.99215081708927799</v>
      </c>
      <c r="E873" s="139">
        <v>3.607173018970123E-2</v>
      </c>
      <c r="F873" s="122">
        <f t="shared" si="260"/>
        <v>1.0282225472789792</v>
      </c>
      <c r="G873" s="122"/>
      <c r="H873" s="101" t="s">
        <v>4</v>
      </c>
      <c r="I873" s="101">
        <v>1</v>
      </c>
      <c r="J873" s="101" t="s">
        <v>60</v>
      </c>
      <c r="K873" s="18">
        <v>42970</v>
      </c>
      <c r="L873" s="101" t="s">
        <v>56</v>
      </c>
      <c r="M873" s="101" t="s">
        <v>171</v>
      </c>
      <c r="N873" s="101" t="s">
        <v>62</v>
      </c>
      <c r="O873" s="101" t="s">
        <v>63</v>
      </c>
      <c r="P873" s="19" t="str">
        <f t="shared" si="261"/>
        <v>CB6 Consumo</v>
      </c>
      <c r="Q873" s="20">
        <f t="shared" si="262"/>
        <v>102.82225472789793</v>
      </c>
      <c r="R873" s="19">
        <v>122.6</v>
      </c>
      <c r="S873" s="19" t="e">
        <v>#N/A</v>
      </c>
      <c r="T873" s="19" t="e">
        <f t="shared" si="263"/>
        <v>#N/A</v>
      </c>
      <c r="U873" s="22" t="e">
        <f t="shared" si="264"/>
        <v>#N/A</v>
      </c>
      <c r="V873" s="22" t="str">
        <f t="shared" si="265"/>
        <v>NY</v>
      </c>
      <c r="W873" s="22" t="e">
        <f t="shared" si="266"/>
        <v>#VALUE!</v>
      </c>
      <c r="X873" s="19" t="str">
        <f t="shared" si="267"/>
        <v>CB6ConsumoGS.8711</v>
      </c>
      <c r="Y873" s="19" t="str">
        <f t="shared" si="268"/>
        <v>GS.8711</v>
      </c>
      <c r="Z873" s="19" t="e">
        <v>#VALUE!</v>
      </c>
      <c r="AA873" s="19" t="e">
        <f t="shared" si="269"/>
        <v>#VALUE!</v>
      </c>
      <c r="AB873" s="22" t="e">
        <f t="shared" si="270"/>
        <v>#N/A</v>
      </c>
      <c r="AC873" s="23" t="e">
        <v>#VALUE!</v>
      </c>
      <c r="AD873" s="23" t="e">
        <f t="shared" si="271"/>
        <v>#VALUE!</v>
      </c>
      <c r="AE873" s="24" t="e">
        <f t="shared" si="272"/>
        <v>#N/A</v>
      </c>
      <c r="AF873" s="24" t="e">
        <v>#N/A</v>
      </c>
      <c r="AG873" s="24" t="e">
        <f t="shared" si="273"/>
        <v>#N/A</v>
      </c>
      <c r="AH873" s="24" t="e">
        <f t="shared" si="274"/>
        <v>#N/A</v>
      </c>
      <c r="AI873" s="25" t="e">
        <f t="shared" si="275"/>
        <v>#VALUE!</v>
      </c>
      <c r="AJ873" s="25" t="e">
        <f t="shared" si="276"/>
        <v>#VALUE!</v>
      </c>
      <c r="AK873" s="25" t="e">
        <f t="shared" si="277"/>
        <v>#VALUE!</v>
      </c>
      <c r="AL873" s="11">
        <v>8.328450551790068</v>
      </c>
      <c r="AM873" s="11">
        <v>2.20375491171635</v>
      </c>
      <c r="AN873" s="26">
        <v>3.2766000000000002</v>
      </c>
      <c r="AO873" s="125">
        <f t="shared" si="278"/>
        <v>3.5562699105318354E-2</v>
      </c>
      <c r="AP873" s="126"/>
      <c r="AQ873" s="16">
        <v>-500</v>
      </c>
      <c r="AT873" s="2">
        <v>0</v>
      </c>
      <c r="AU873" s="2">
        <v>0</v>
      </c>
      <c r="AW873" s="44" t="e">
        <f t="shared" si="279"/>
        <v>#VALUE!</v>
      </c>
    </row>
    <row r="874" spans="1:49" hidden="1" x14ac:dyDescent="0.2">
      <c r="A874" s="101">
        <v>875</v>
      </c>
      <c r="B874" s="16" t="s">
        <v>692</v>
      </c>
      <c r="C874" s="101">
        <v>532</v>
      </c>
      <c r="D874" s="17">
        <v>1.218252237376674</v>
      </c>
      <c r="E874" s="139">
        <v>7.7677633635798202E-2</v>
      </c>
      <c r="F874" s="122">
        <f t="shared" si="260"/>
        <v>1.2959298710124723</v>
      </c>
      <c r="G874" s="122"/>
      <c r="H874" s="101" t="s">
        <v>4</v>
      </c>
      <c r="I874" s="101">
        <v>1</v>
      </c>
      <c r="J874" s="101" t="s">
        <v>555</v>
      </c>
      <c r="K874" s="18">
        <v>42970</v>
      </c>
      <c r="L874" s="101" t="s">
        <v>56</v>
      </c>
      <c r="M874" s="101" t="s">
        <v>171</v>
      </c>
      <c r="N874" s="101" t="s">
        <v>73</v>
      </c>
      <c r="O874" s="101" t="s">
        <v>64</v>
      </c>
      <c r="P874" s="19" t="str">
        <f t="shared" si="261"/>
        <v>CB1 15/16</v>
      </c>
      <c r="Q874" s="20">
        <f t="shared" si="262"/>
        <v>129.59298710124722</v>
      </c>
      <c r="R874" s="19">
        <v>122.6</v>
      </c>
      <c r="S874" s="19" t="e">
        <v>#N/A</v>
      </c>
      <c r="T874" s="19" t="e">
        <f t="shared" si="263"/>
        <v>#N/A</v>
      </c>
      <c r="U874" s="22" t="e">
        <f t="shared" si="264"/>
        <v>#N/A</v>
      </c>
      <c r="V874" s="22" t="str">
        <f t="shared" si="265"/>
        <v>NY</v>
      </c>
      <c r="W874" s="22" t="e">
        <f t="shared" si="266"/>
        <v>#VALUE!</v>
      </c>
      <c r="X874" s="19" t="str">
        <f t="shared" si="267"/>
        <v>CB115/16GS.8750</v>
      </c>
      <c r="Y874" s="19" t="str">
        <f t="shared" si="268"/>
        <v>GS.8750</v>
      </c>
      <c r="Z874" s="19" t="e">
        <v>#VALUE!</v>
      </c>
      <c r="AA874" s="19" t="e">
        <f t="shared" si="269"/>
        <v>#VALUE!</v>
      </c>
      <c r="AB874" s="22" t="e">
        <f t="shared" si="270"/>
        <v>#N/A</v>
      </c>
      <c r="AC874" s="23" t="e">
        <v>#VALUE!</v>
      </c>
      <c r="AD874" s="23" t="e">
        <f t="shared" si="271"/>
        <v>#VALUE!</v>
      </c>
      <c r="AE874" s="24" t="e">
        <f t="shared" si="272"/>
        <v>#N/A</v>
      </c>
      <c r="AF874" s="24" t="e">
        <v>#N/A</v>
      </c>
      <c r="AG874" s="24" t="e">
        <f t="shared" si="273"/>
        <v>#N/A</v>
      </c>
      <c r="AH874" s="24" t="e">
        <f t="shared" si="274"/>
        <v>#N/A</v>
      </c>
      <c r="AI874" s="25" t="e">
        <f t="shared" si="275"/>
        <v>#VALUE!</v>
      </c>
      <c r="AJ874" s="25" t="e">
        <f t="shared" si="276"/>
        <v>#VALUE!</v>
      </c>
      <c r="AK874" s="25" t="e">
        <f t="shared" si="277"/>
        <v>#VALUE!</v>
      </c>
      <c r="AL874" s="11">
        <v>32.790329660193386</v>
      </c>
      <c r="AM874" s="11">
        <v>0</v>
      </c>
      <c r="AN874" s="26">
        <v>3.2766000000000002</v>
      </c>
      <c r="AO874" s="125">
        <f t="shared" si="278"/>
        <v>7.6581475234912433E-2</v>
      </c>
      <c r="AP874" s="126"/>
      <c r="AQ874" s="16">
        <v>0</v>
      </c>
      <c r="AT874" s="2">
        <v>0</v>
      </c>
      <c r="AU874" s="2">
        <v>0</v>
      </c>
      <c r="AW874" s="44" t="e">
        <f t="shared" si="279"/>
        <v>#VALUE!</v>
      </c>
    </row>
    <row r="875" spans="1:49" hidden="1" x14ac:dyDescent="0.2">
      <c r="A875" s="101">
        <v>876</v>
      </c>
      <c r="B875" s="16" t="s">
        <v>693</v>
      </c>
      <c r="C875" s="101">
        <v>3987</v>
      </c>
      <c r="D875" s="17">
        <v>1.2356911336624439</v>
      </c>
      <c r="E875" s="139">
        <v>5.2724445864981158E-2</v>
      </c>
      <c r="F875" s="122">
        <f t="shared" si="260"/>
        <v>1.288415579527425</v>
      </c>
      <c r="G875" s="122"/>
      <c r="H875" s="101" t="s">
        <v>4</v>
      </c>
      <c r="I875" s="101">
        <v>1</v>
      </c>
      <c r="J875" s="101" t="s">
        <v>60</v>
      </c>
      <c r="K875" s="18">
        <v>42970</v>
      </c>
      <c r="L875" s="101" t="s">
        <v>56</v>
      </c>
      <c r="M875" s="101" t="s">
        <v>171</v>
      </c>
      <c r="N875" s="101" t="s">
        <v>71</v>
      </c>
      <c r="O875" s="101" t="s">
        <v>59</v>
      </c>
      <c r="P875" s="19" t="str">
        <f t="shared" si="261"/>
        <v>CB1RF 14/16</v>
      </c>
      <c r="Q875" s="20">
        <f t="shared" si="262"/>
        <v>128.84155795274251</v>
      </c>
      <c r="R875" s="19">
        <v>122.6</v>
      </c>
      <c r="S875" s="19" t="e">
        <v>#N/A</v>
      </c>
      <c r="T875" s="19" t="e">
        <f t="shared" si="263"/>
        <v>#N/A</v>
      </c>
      <c r="U875" s="22" t="e">
        <f t="shared" si="264"/>
        <v>#N/A</v>
      </c>
      <c r="V875" s="22" t="str">
        <f t="shared" si="265"/>
        <v>NY</v>
      </c>
      <c r="W875" s="22" t="e">
        <f t="shared" si="266"/>
        <v>#VALUE!</v>
      </c>
      <c r="X875" s="19" t="str">
        <f t="shared" si="267"/>
        <v>CB1RF14/16GS.8701</v>
      </c>
      <c r="Y875" s="19" t="str">
        <f t="shared" si="268"/>
        <v>GS.8701</v>
      </c>
      <c r="Z875" s="19" t="e">
        <v>#VALUE!</v>
      </c>
      <c r="AA875" s="19" t="e">
        <f t="shared" si="269"/>
        <v>#VALUE!</v>
      </c>
      <c r="AB875" s="22" t="e">
        <f t="shared" si="270"/>
        <v>#N/A</v>
      </c>
      <c r="AC875" s="23" t="e">
        <v>#VALUE!</v>
      </c>
      <c r="AD875" s="23" t="e">
        <f t="shared" si="271"/>
        <v>#VALUE!</v>
      </c>
      <c r="AE875" s="24" t="e">
        <f t="shared" si="272"/>
        <v>#N/A</v>
      </c>
      <c r="AF875" s="24" t="e">
        <v>#N/A</v>
      </c>
      <c r="AG875" s="24" t="e">
        <f t="shared" si="273"/>
        <v>#N/A</v>
      </c>
      <c r="AH875" s="24" t="e">
        <f t="shared" si="274"/>
        <v>#N/A</v>
      </c>
      <c r="AI875" s="25" t="e">
        <f t="shared" si="275"/>
        <v>#VALUE!</v>
      </c>
      <c r="AJ875" s="25" t="e">
        <f t="shared" si="276"/>
        <v>#VALUE!</v>
      </c>
      <c r="AK875" s="25" t="e">
        <f t="shared" si="277"/>
        <v>#VALUE!</v>
      </c>
      <c r="AL875" s="11">
        <v>22.256753715872737</v>
      </c>
      <c r="AM875" s="11">
        <v>0</v>
      </c>
      <c r="AN875" s="26">
        <v>3.2766000000000002</v>
      </c>
      <c r="AO875" s="125">
        <f t="shared" si="278"/>
        <v>5.1980417737941105E-2</v>
      </c>
      <c r="AP875" s="126"/>
      <c r="AQ875" s="16">
        <v>0</v>
      </c>
      <c r="AT875" s="2">
        <v>0</v>
      </c>
      <c r="AU875" s="2">
        <v>0</v>
      </c>
      <c r="AW875" s="44" t="e">
        <f t="shared" si="279"/>
        <v>#VALUE!</v>
      </c>
    </row>
    <row r="876" spans="1:49" hidden="1" x14ac:dyDescent="0.2">
      <c r="A876" s="101">
        <v>877</v>
      </c>
      <c r="B876" s="16" t="s">
        <v>694</v>
      </c>
      <c r="C876" s="101">
        <v>964</v>
      </c>
      <c r="D876" s="17">
        <v>1.2771597885485684</v>
      </c>
      <c r="E876" s="139">
        <v>4.8262556861320673E-2</v>
      </c>
      <c r="F876" s="122">
        <f t="shared" si="260"/>
        <v>1.325422345409889</v>
      </c>
      <c r="G876" s="122"/>
      <c r="H876" s="101" t="s">
        <v>4</v>
      </c>
      <c r="I876" s="101">
        <v>1</v>
      </c>
      <c r="J876" s="101" t="s">
        <v>60</v>
      </c>
      <c r="K876" s="18">
        <v>42971</v>
      </c>
      <c r="L876" s="101" t="s">
        <v>56</v>
      </c>
      <c r="M876" s="101" t="s">
        <v>171</v>
      </c>
      <c r="N876" s="101" t="s">
        <v>73</v>
      </c>
      <c r="O876" s="101" t="s">
        <v>59</v>
      </c>
      <c r="P876" s="19" t="str">
        <f t="shared" si="261"/>
        <v>CB1 14/16</v>
      </c>
      <c r="Q876" s="20">
        <f t="shared" si="262"/>
        <v>132.54223454098891</v>
      </c>
      <c r="R876" s="19">
        <v>122.6</v>
      </c>
      <c r="S876" s="19" t="e">
        <v>#N/A</v>
      </c>
      <c r="T876" s="19" t="e">
        <f t="shared" si="263"/>
        <v>#N/A</v>
      </c>
      <c r="U876" s="22" t="e">
        <f t="shared" si="264"/>
        <v>#N/A</v>
      </c>
      <c r="V876" s="22" t="str">
        <f t="shared" si="265"/>
        <v>NY</v>
      </c>
      <c r="W876" s="22" t="e">
        <f t="shared" si="266"/>
        <v>#VALUE!</v>
      </c>
      <c r="X876" s="19" t="str">
        <f t="shared" si="267"/>
        <v>CB114/16GS.8720</v>
      </c>
      <c r="Y876" s="19" t="str">
        <f t="shared" si="268"/>
        <v>GS.8720</v>
      </c>
      <c r="Z876" s="19" t="e">
        <v>#VALUE!</v>
      </c>
      <c r="AA876" s="19" t="e">
        <f t="shared" si="269"/>
        <v>#VALUE!</v>
      </c>
      <c r="AB876" s="22" t="e">
        <f t="shared" si="270"/>
        <v>#N/A</v>
      </c>
      <c r="AC876" s="23" t="e">
        <v>#VALUE!</v>
      </c>
      <c r="AD876" s="23" t="e">
        <f t="shared" si="271"/>
        <v>#VALUE!</v>
      </c>
      <c r="AE876" s="24" t="e">
        <f t="shared" si="272"/>
        <v>#N/A</v>
      </c>
      <c r="AF876" s="24" t="e">
        <v>#N/A</v>
      </c>
      <c r="AG876" s="24" t="e">
        <f t="shared" si="273"/>
        <v>#N/A</v>
      </c>
      <c r="AH876" s="24" t="e">
        <f t="shared" si="274"/>
        <v>#N/A</v>
      </c>
      <c r="AI876" s="25" t="e">
        <f t="shared" si="275"/>
        <v>#VALUE!</v>
      </c>
      <c r="AJ876" s="25" t="e">
        <f t="shared" si="276"/>
        <v>#VALUE!</v>
      </c>
      <c r="AK876" s="25" t="e">
        <f t="shared" si="277"/>
        <v>#VALUE!</v>
      </c>
      <c r="AL876" s="11">
        <v>20.373240991692722</v>
      </c>
      <c r="AM876" s="11">
        <v>0</v>
      </c>
      <c r="AN876" s="26">
        <v>3.2766000000000002</v>
      </c>
      <c r="AO876" s="125">
        <f t="shared" si="278"/>
        <v>4.7581493282584375E-2</v>
      </c>
      <c r="AP876" s="126"/>
      <c r="AQ876" s="16">
        <v>-4</v>
      </c>
      <c r="AT876" s="2">
        <v>0</v>
      </c>
      <c r="AU876" s="2">
        <v>0</v>
      </c>
      <c r="AW876" s="44" t="e">
        <f t="shared" si="279"/>
        <v>#VALUE!</v>
      </c>
    </row>
    <row r="877" spans="1:49" hidden="1" x14ac:dyDescent="0.2">
      <c r="A877" s="101">
        <v>878</v>
      </c>
      <c r="B877" s="16" t="s">
        <v>695</v>
      </c>
      <c r="C877" s="101">
        <v>4100</v>
      </c>
      <c r="D877" s="17">
        <v>1.2726448157335148</v>
      </c>
      <c r="E877" s="139">
        <v>4.9857057879653083E-2</v>
      </c>
      <c r="F877" s="122">
        <f t="shared" si="260"/>
        <v>1.322501873613168</v>
      </c>
      <c r="G877" s="122"/>
      <c r="H877" s="101" t="s">
        <v>4</v>
      </c>
      <c r="I877" s="101">
        <v>1</v>
      </c>
      <c r="J877" s="101" t="s">
        <v>60</v>
      </c>
      <c r="K877" s="18">
        <v>42971</v>
      </c>
      <c r="L877" s="101" t="s">
        <v>56</v>
      </c>
      <c r="M877" s="101" t="s">
        <v>171</v>
      </c>
      <c r="N877" s="101" t="s">
        <v>73</v>
      </c>
      <c r="O877" s="101" t="s">
        <v>59</v>
      </c>
      <c r="P877" s="19" t="str">
        <f t="shared" si="261"/>
        <v>CB1 14/16</v>
      </c>
      <c r="Q877" s="20">
        <f t="shared" si="262"/>
        <v>132.25018736131679</v>
      </c>
      <c r="R877" s="19">
        <v>122.6</v>
      </c>
      <c r="S877" s="19" t="e">
        <v>#N/A</v>
      </c>
      <c r="T877" s="19" t="e">
        <f t="shared" si="263"/>
        <v>#N/A</v>
      </c>
      <c r="U877" s="22" t="e">
        <f t="shared" si="264"/>
        <v>#N/A</v>
      </c>
      <c r="V877" s="22" t="str">
        <f t="shared" si="265"/>
        <v>NY</v>
      </c>
      <c r="W877" s="22" t="e">
        <f t="shared" si="266"/>
        <v>#VALUE!</v>
      </c>
      <c r="X877" s="19" t="str">
        <f t="shared" si="267"/>
        <v>CB114/16GS.8726</v>
      </c>
      <c r="Y877" s="19" t="str">
        <f t="shared" si="268"/>
        <v>GS.8726</v>
      </c>
      <c r="Z877" s="19" t="e">
        <v>#VALUE!</v>
      </c>
      <c r="AA877" s="19" t="e">
        <f t="shared" si="269"/>
        <v>#VALUE!</v>
      </c>
      <c r="AB877" s="22" t="e">
        <f t="shared" si="270"/>
        <v>#N/A</v>
      </c>
      <c r="AC877" s="23" t="e">
        <v>#VALUE!</v>
      </c>
      <c r="AD877" s="23" t="e">
        <f t="shared" si="271"/>
        <v>#VALUE!</v>
      </c>
      <c r="AE877" s="24" t="e">
        <f t="shared" si="272"/>
        <v>#N/A</v>
      </c>
      <c r="AF877" s="24" t="e">
        <v>#N/A</v>
      </c>
      <c r="AG877" s="24" t="e">
        <f t="shared" si="273"/>
        <v>#N/A</v>
      </c>
      <c r="AH877" s="24" t="e">
        <f t="shared" si="274"/>
        <v>#N/A</v>
      </c>
      <c r="AI877" s="25" t="e">
        <f t="shared" si="275"/>
        <v>#VALUE!</v>
      </c>
      <c r="AJ877" s="25" t="e">
        <f t="shared" si="276"/>
        <v>#VALUE!</v>
      </c>
      <c r="AK877" s="25" t="e">
        <f t="shared" si="277"/>
        <v>#VALUE!</v>
      </c>
      <c r="AL877" s="11">
        <v>21.046333252455653</v>
      </c>
      <c r="AM877" s="11">
        <v>0</v>
      </c>
      <c r="AN877" s="26">
        <v>3.2766000000000002</v>
      </c>
      <c r="AO877" s="125">
        <f t="shared" si="278"/>
        <v>4.9153493284798552E-2</v>
      </c>
      <c r="AP877" s="126"/>
      <c r="AQ877" s="16">
        <v>0</v>
      </c>
      <c r="AT877" s="2">
        <v>0</v>
      </c>
      <c r="AU877" s="2">
        <v>0</v>
      </c>
      <c r="AW877" s="44" t="e">
        <f t="shared" si="279"/>
        <v>#VALUE!</v>
      </c>
    </row>
    <row r="878" spans="1:49" hidden="1" x14ac:dyDescent="0.2">
      <c r="A878" s="101">
        <v>879</v>
      </c>
      <c r="B878" s="16" t="s">
        <v>696</v>
      </c>
      <c r="C878" s="101">
        <v>358</v>
      </c>
      <c r="D878" s="17">
        <v>1.442883934863219</v>
      </c>
      <c r="E878" s="139">
        <v>5.3306050207783645E-2</v>
      </c>
      <c r="F878" s="122">
        <f t="shared" si="260"/>
        <v>1.4961899850710025</v>
      </c>
      <c r="G878" s="122"/>
      <c r="H878" s="101" t="s">
        <v>4</v>
      </c>
      <c r="I878" s="101">
        <v>1</v>
      </c>
      <c r="J878" s="101" t="s">
        <v>60</v>
      </c>
      <c r="K878" s="18">
        <v>42971</v>
      </c>
      <c r="L878" s="101" t="s">
        <v>58</v>
      </c>
      <c r="M878" s="101" t="s">
        <v>171</v>
      </c>
      <c r="N878" s="101" t="s">
        <v>73</v>
      </c>
      <c r="O878" s="101" t="s">
        <v>58</v>
      </c>
      <c r="P878" s="19" t="str">
        <f t="shared" si="261"/>
        <v>CB1 17/18</v>
      </c>
      <c r="Q878" s="20">
        <f t="shared" si="262"/>
        <v>149.61899850710026</v>
      </c>
      <c r="R878" s="19">
        <v>122.6</v>
      </c>
      <c r="S878" s="19">
        <v>2.5</v>
      </c>
      <c r="T878" s="19">
        <f t="shared" si="263"/>
        <v>125.1</v>
      </c>
      <c r="U878" s="22" t="e">
        <f t="shared" si="264"/>
        <v>#VALUE!</v>
      </c>
      <c r="V878" s="22" t="str">
        <f t="shared" si="265"/>
        <v>NY</v>
      </c>
      <c r="W878" s="22" t="e">
        <f t="shared" si="266"/>
        <v>#VALUE!</v>
      </c>
      <c r="X878" s="19" t="str">
        <f t="shared" si="267"/>
        <v>CB117/18GS.8737</v>
      </c>
      <c r="Y878" s="19" t="str">
        <f t="shared" si="268"/>
        <v>GS.8737</v>
      </c>
      <c r="Z878" s="19" t="e">
        <v>#VALUE!</v>
      </c>
      <c r="AA878" s="19" t="e">
        <f t="shared" si="269"/>
        <v>#VALUE!</v>
      </c>
      <c r="AB878" s="22" t="e">
        <f t="shared" si="270"/>
        <v>#VALUE!</v>
      </c>
      <c r="AC878" s="23" t="e">
        <v>#VALUE!</v>
      </c>
      <c r="AD878" s="23" t="e">
        <f t="shared" si="271"/>
        <v>#VALUE!</v>
      </c>
      <c r="AE878" s="24" t="e">
        <f t="shared" si="272"/>
        <v>#VALUE!</v>
      </c>
      <c r="AF878" s="24">
        <v>126.85</v>
      </c>
      <c r="AG878" s="24" t="e">
        <f t="shared" si="273"/>
        <v>#VALUE!</v>
      </c>
      <c r="AH878" s="24" t="e">
        <f t="shared" si="274"/>
        <v>#VALUE!</v>
      </c>
      <c r="AI878" s="25" t="e">
        <f t="shared" si="275"/>
        <v>#VALUE!</v>
      </c>
      <c r="AJ878" s="25" t="e">
        <f t="shared" si="276"/>
        <v>#VALUE!</v>
      </c>
      <c r="AK878" s="25" t="e">
        <f t="shared" si="277"/>
        <v>#VALUE!</v>
      </c>
      <c r="AL878" s="11">
        <v>22.692500000000003</v>
      </c>
      <c r="AM878" s="11">
        <v>6.8275000000000006</v>
      </c>
      <c r="AN878" s="26">
        <v>3.2766000000000002</v>
      </c>
      <c r="AO878" s="125">
        <f t="shared" si="278"/>
        <v>5.2553814692638236E-2</v>
      </c>
      <c r="AP878" s="126"/>
      <c r="AQ878" s="16">
        <v>-358</v>
      </c>
      <c r="AT878" s="2">
        <v>0</v>
      </c>
      <c r="AU878" s="2">
        <v>0</v>
      </c>
      <c r="AW878" s="44" t="e">
        <f t="shared" si="279"/>
        <v>#VALUE!</v>
      </c>
    </row>
    <row r="879" spans="1:49" hidden="1" x14ac:dyDescent="0.2">
      <c r="A879" s="101">
        <v>880</v>
      </c>
      <c r="B879" s="16" t="s">
        <v>696</v>
      </c>
      <c r="C879" s="101">
        <v>223</v>
      </c>
      <c r="D879" s="17">
        <v>1.442883934863219</v>
      </c>
      <c r="E879" s="139">
        <v>5.3306050207783645E-2</v>
      </c>
      <c r="F879" s="122">
        <f t="shared" si="260"/>
        <v>1.4961899850710025</v>
      </c>
      <c r="G879" s="122"/>
      <c r="H879" s="101" t="s">
        <v>4</v>
      </c>
      <c r="I879" s="101">
        <v>1</v>
      </c>
      <c r="J879" s="101" t="s">
        <v>60</v>
      </c>
      <c r="K879" s="18">
        <v>42971</v>
      </c>
      <c r="L879" s="101" t="s">
        <v>58</v>
      </c>
      <c r="M879" s="101" t="s">
        <v>171</v>
      </c>
      <c r="N879" s="101" t="s">
        <v>73</v>
      </c>
      <c r="O879" s="101" t="s">
        <v>66</v>
      </c>
      <c r="P879" s="19" t="str">
        <f t="shared" si="261"/>
        <v>CB1 Moka</v>
      </c>
      <c r="Q879" s="20">
        <f t="shared" si="262"/>
        <v>149.61899850710026</v>
      </c>
      <c r="R879" s="19">
        <v>122.6</v>
      </c>
      <c r="S879" s="19">
        <v>-8</v>
      </c>
      <c r="T879" s="19">
        <f t="shared" si="263"/>
        <v>114.6</v>
      </c>
      <c r="U879" s="22" t="e">
        <f t="shared" si="264"/>
        <v>#VALUE!</v>
      </c>
      <c r="V879" s="22" t="str">
        <f t="shared" si="265"/>
        <v>NY</v>
      </c>
      <c r="W879" s="22" t="e">
        <f t="shared" si="266"/>
        <v>#VALUE!</v>
      </c>
      <c r="X879" s="19" t="str">
        <f t="shared" si="267"/>
        <v>CB1MokaGS.8737</v>
      </c>
      <c r="Y879" s="19" t="str">
        <f t="shared" si="268"/>
        <v>GS.8737</v>
      </c>
      <c r="Z879" s="19" t="e">
        <v>#VALUE!</v>
      </c>
      <c r="AA879" s="19" t="e">
        <f t="shared" si="269"/>
        <v>#VALUE!</v>
      </c>
      <c r="AB879" s="22" t="e">
        <f t="shared" si="270"/>
        <v>#VALUE!</v>
      </c>
      <c r="AC879" s="23" t="e">
        <v>#VALUE!</v>
      </c>
      <c r="AD879" s="23" t="e">
        <f t="shared" si="271"/>
        <v>#VALUE!</v>
      </c>
      <c r="AE879" s="24" t="e">
        <f t="shared" si="272"/>
        <v>#VALUE!</v>
      </c>
      <c r="AF879" s="24">
        <v>116.35</v>
      </c>
      <c r="AG879" s="24" t="e">
        <f t="shared" si="273"/>
        <v>#VALUE!</v>
      </c>
      <c r="AH879" s="24" t="e">
        <f t="shared" si="274"/>
        <v>#VALUE!</v>
      </c>
      <c r="AI879" s="25" t="e">
        <f t="shared" si="275"/>
        <v>#VALUE!</v>
      </c>
      <c r="AJ879" s="25" t="e">
        <f t="shared" si="276"/>
        <v>#VALUE!</v>
      </c>
      <c r="AK879" s="25" t="e">
        <f t="shared" si="277"/>
        <v>#VALUE!</v>
      </c>
      <c r="AL879" s="11">
        <v>22.692500000000003</v>
      </c>
      <c r="AM879" s="11">
        <v>6.8275000000000015</v>
      </c>
      <c r="AN879" s="26">
        <v>3.2766000000000002</v>
      </c>
      <c r="AO879" s="125">
        <f t="shared" si="278"/>
        <v>5.2553814692638236E-2</v>
      </c>
      <c r="AP879" s="126"/>
      <c r="AQ879" s="16">
        <v>-7</v>
      </c>
      <c r="AT879" s="2">
        <v>0</v>
      </c>
      <c r="AU879" s="2">
        <v>0</v>
      </c>
      <c r="AW879" s="44" t="e">
        <f t="shared" si="279"/>
        <v>#VALUE!</v>
      </c>
    </row>
    <row r="880" spans="1:49" hidden="1" x14ac:dyDescent="0.2">
      <c r="A880" s="101">
        <v>881</v>
      </c>
      <c r="B880" s="16" t="s">
        <v>696</v>
      </c>
      <c r="C880" s="101">
        <v>909</v>
      </c>
      <c r="D880" s="17">
        <v>1.442883934863219</v>
      </c>
      <c r="E880" s="139">
        <v>5.3306050207783645E-2</v>
      </c>
      <c r="F880" s="122">
        <f t="shared" si="260"/>
        <v>1.4961899850710025</v>
      </c>
      <c r="G880" s="122"/>
      <c r="H880" s="101" t="s">
        <v>4</v>
      </c>
      <c r="I880" s="101">
        <v>1</v>
      </c>
      <c r="J880" s="101" t="s">
        <v>60</v>
      </c>
      <c r="K880" s="18">
        <v>42971</v>
      </c>
      <c r="L880" s="101" t="s">
        <v>58</v>
      </c>
      <c r="M880" s="101" t="s">
        <v>171</v>
      </c>
      <c r="N880" s="101" t="s">
        <v>73</v>
      </c>
      <c r="O880" s="101" t="s">
        <v>64</v>
      </c>
      <c r="P880" s="19" t="str">
        <f t="shared" si="261"/>
        <v>CB1 15/16</v>
      </c>
      <c r="Q880" s="20">
        <f t="shared" si="262"/>
        <v>149.61899850710026</v>
      </c>
      <c r="R880" s="19">
        <v>122.6</v>
      </c>
      <c r="S880" s="19">
        <v>-7</v>
      </c>
      <c r="T880" s="19">
        <f t="shared" si="263"/>
        <v>115.6</v>
      </c>
      <c r="U880" s="22" t="e">
        <f t="shared" si="264"/>
        <v>#VALUE!</v>
      </c>
      <c r="V880" s="22" t="str">
        <f t="shared" si="265"/>
        <v>NY</v>
      </c>
      <c r="W880" s="22" t="e">
        <f t="shared" si="266"/>
        <v>#VALUE!</v>
      </c>
      <c r="X880" s="19" t="str">
        <f t="shared" si="267"/>
        <v>CB115/16GS.8737</v>
      </c>
      <c r="Y880" s="19" t="str">
        <f t="shared" si="268"/>
        <v>GS.8737</v>
      </c>
      <c r="Z880" s="19" t="e">
        <v>#VALUE!</v>
      </c>
      <c r="AA880" s="19" t="e">
        <f t="shared" si="269"/>
        <v>#VALUE!</v>
      </c>
      <c r="AB880" s="22" t="e">
        <f t="shared" si="270"/>
        <v>#VALUE!</v>
      </c>
      <c r="AC880" s="23" t="e">
        <v>#VALUE!</v>
      </c>
      <c r="AD880" s="23" t="e">
        <f t="shared" si="271"/>
        <v>#VALUE!</v>
      </c>
      <c r="AE880" s="24" t="e">
        <f t="shared" si="272"/>
        <v>#VALUE!</v>
      </c>
      <c r="AF880" s="24">
        <v>117.35</v>
      </c>
      <c r="AG880" s="24" t="e">
        <f t="shared" si="273"/>
        <v>#VALUE!</v>
      </c>
      <c r="AH880" s="24" t="e">
        <f t="shared" si="274"/>
        <v>#VALUE!</v>
      </c>
      <c r="AI880" s="25" t="e">
        <f t="shared" si="275"/>
        <v>#VALUE!</v>
      </c>
      <c r="AJ880" s="25" t="e">
        <f t="shared" si="276"/>
        <v>#VALUE!</v>
      </c>
      <c r="AK880" s="25" t="e">
        <f t="shared" si="277"/>
        <v>#VALUE!</v>
      </c>
      <c r="AL880" s="11">
        <v>22.692500000000003</v>
      </c>
      <c r="AM880" s="11">
        <v>6.8275000000000015</v>
      </c>
      <c r="AN880" s="26">
        <v>3.2766000000000002</v>
      </c>
      <c r="AO880" s="125">
        <f t="shared" si="278"/>
        <v>5.2553814692638236E-2</v>
      </c>
      <c r="AP880" s="126"/>
      <c r="AQ880" s="16">
        <v>0</v>
      </c>
      <c r="AT880" s="2">
        <v>0</v>
      </c>
      <c r="AU880" s="2">
        <v>0</v>
      </c>
      <c r="AW880" s="44" t="e">
        <f t="shared" si="279"/>
        <v>#VALUE!</v>
      </c>
    </row>
    <row r="881" spans="1:49" hidden="1" x14ac:dyDescent="0.2">
      <c r="A881" s="101">
        <v>882</v>
      </c>
      <c r="B881" s="16" t="s">
        <v>696</v>
      </c>
      <c r="C881" s="101">
        <v>243</v>
      </c>
      <c r="D881" s="17">
        <v>1.442883934863219</v>
      </c>
      <c r="E881" s="139">
        <v>5.3306050207783645E-2</v>
      </c>
      <c r="F881" s="122">
        <f t="shared" si="260"/>
        <v>1.4961899850710025</v>
      </c>
      <c r="G881" s="122"/>
      <c r="H881" s="101" t="s">
        <v>4</v>
      </c>
      <c r="I881" s="101">
        <v>1</v>
      </c>
      <c r="J881" s="101" t="s">
        <v>60</v>
      </c>
      <c r="K881" s="18">
        <v>42971</v>
      </c>
      <c r="L881" s="101" t="s">
        <v>58</v>
      </c>
      <c r="M881" s="101" t="s">
        <v>171</v>
      </c>
      <c r="N881" s="101" t="s">
        <v>73</v>
      </c>
      <c r="O881" s="101" t="s">
        <v>65</v>
      </c>
      <c r="P881" s="19" t="str">
        <f t="shared" si="261"/>
        <v>CB1 13/14</v>
      </c>
      <c r="Q881" s="20">
        <f t="shared" si="262"/>
        <v>149.61899850710026</v>
      </c>
      <c r="R881" s="19">
        <v>122.6</v>
      </c>
      <c r="S881" s="19">
        <v>-7</v>
      </c>
      <c r="T881" s="19">
        <f t="shared" si="263"/>
        <v>115.6</v>
      </c>
      <c r="U881" s="22" t="e">
        <f t="shared" si="264"/>
        <v>#VALUE!</v>
      </c>
      <c r="V881" s="22" t="str">
        <f t="shared" si="265"/>
        <v>NY</v>
      </c>
      <c r="W881" s="22" t="e">
        <f t="shared" si="266"/>
        <v>#VALUE!</v>
      </c>
      <c r="X881" s="19" t="str">
        <f t="shared" si="267"/>
        <v>CB113/14GS.8737</v>
      </c>
      <c r="Y881" s="19" t="str">
        <f t="shared" si="268"/>
        <v>GS.8737</v>
      </c>
      <c r="Z881" s="19" t="e">
        <v>#VALUE!</v>
      </c>
      <c r="AA881" s="19" t="e">
        <f t="shared" si="269"/>
        <v>#VALUE!</v>
      </c>
      <c r="AB881" s="22" t="e">
        <f t="shared" si="270"/>
        <v>#VALUE!</v>
      </c>
      <c r="AC881" s="23" t="e">
        <v>#VALUE!</v>
      </c>
      <c r="AD881" s="23" t="e">
        <f t="shared" si="271"/>
        <v>#VALUE!</v>
      </c>
      <c r="AE881" s="24" t="e">
        <f t="shared" si="272"/>
        <v>#VALUE!</v>
      </c>
      <c r="AF881" s="24">
        <v>117.35</v>
      </c>
      <c r="AG881" s="24" t="e">
        <f t="shared" si="273"/>
        <v>#VALUE!</v>
      </c>
      <c r="AH881" s="24" t="e">
        <f t="shared" si="274"/>
        <v>#VALUE!</v>
      </c>
      <c r="AI881" s="25" t="e">
        <f t="shared" si="275"/>
        <v>#VALUE!</v>
      </c>
      <c r="AJ881" s="25" t="e">
        <f t="shared" si="276"/>
        <v>#VALUE!</v>
      </c>
      <c r="AK881" s="25" t="e">
        <f t="shared" si="277"/>
        <v>#VALUE!</v>
      </c>
      <c r="AL881" s="11">
        <v>22.692500000000003</v>
      </c>
      <c r="AM881" s="11">
        <v>6.8275000000000015</v>
      </c>
      <c r="AN881" s="26">
        <v>3.2766000000000002</v>
      </c>
      <c r="AO881" s="125">
        <f t="shared" si="278"/>
        <v>5.2553814692638236E-2</v>
      </c>
      <c r="AP881" s="126"/>
      <c r="AQ881" s="16">
        <v>0</v>
      </c>
      <c r="AT881" s="2">
        <v>0</v>
      </c>
      <c r="AU881" s="2">
        <v>0</v>
      </c>
      <c r="AW881" s="44" t="e">
        <f t="shared" si="279"/>
        <v>#VALUE!</v>
      </c>
    </row>
    <row r="882" spans="1:49" hidden="1" x14ac:dyDescent="0.2">
      <c r="A882" s="101">
        <v>883</v>
      </c>
      <c r="B882" s="16" t="s">
        <v>696</v>
      </c>
      <c r="C882" s="101">
        <v>264</v>
      </c>
      <c r="D882" s="17">
        <v>1.442883934863219</v>
      </c>
      <c r="E882" s="139">
        <v>5.3306050207783645E-2</v>
      </c>
      <c r="F882" s="122">
        <f t="shared" si="260"/>
        <v>1.4961899850710025</v>
      </c>
      <c r="G882" s="122"/>
      <c r="H882" s="101" t="s">
        <v>4</v>
      </c>
      <c r="I882" s="101">
        <v>1</v>
      </c>
      <c r="J882" s="101" t="s">
        <v>60</v>
      </c>
      <c r="K882" s="18">
        <v>42971</v>
      </c>
      <c r="L882" s="101" t="s">
        <v>58</v>
      </c>
      <c r="M882" s="101" t="s">
        <v>171</v>
      </c>
      <c r="N882" s="101" t="s">
        <v>62</v>
      </c>
      <c r="O882" s="101" t="s">
        <v>63</v>
      </c>
      <c r="P882" s="19" t="str">
        <f t="shared" si="261"/>
        <v>CB6 Consumo</v>
      </c>
      <c r="Q882" s="20">
        <f t="shared" si="262"/>
        <v>149.61899850710026</v>
      </c>
      <c r="R882" s="19">
        <v>122.6</v>
      </c>
      <c r="S882" s="19">
        <v>-31.95</v>
      </c>
      <c r="T882" s="19">
        <f t="shared" si="263"/>
        <v>90.649999999999991</v>
      </c>
      <c r="U882" s="22" t="e">
        <f t="shared" si="264"/>
        <v>#VALUE!</v>
      </c>
      <c r="V882" s="22" t="str">
        <f t="shared" si="265"/>
        <v>NY</v>
      </c>
      <c r="W882" s="22" t="e">
        <f t="shared" si="266"/>
        <v>#VALUE!</v>
      </c>
      <c r="X882" s="19" t="str">
        <f t="shared" si="267"/>
        <v>CB6ConsumoGS.8737</v>
      </c>
      <c r="Y882" s="19" t="str">
        <f t="shared" si="268"/>
        <v>GS.8737</v>
      </c>
      <c r="Z882" s="19" t="e">
        <v>#VALUE!</v>
      </c>
      <c r="AA882" s="19" t="e">
        <f t="shared" si="269"/>
        <v>#VALUE!</v>
      </c>
      <c r="AB882" s="22" t="e">
        <f t="shared" si="270"/>
        <v>#VALUE!</v>
      </c>
      <c r="AC882" s="23" t="e">
        <v>#VALUE!</v>
      </c>
      <c r="AD882" s="23" t="e">
        <f t="shared" si="271"/>
        <v>#VALUE!</v>
      </c>
      <c r="AE882" s="24" t="e">
        <f t="shared" si="272"/>
        <v>#VALUE!</v>
      </c>
      <c r="AF882" s="24">
        <v>92.399999999999991</v>
      </c>
      <c r="AG882" s="24" t="e">
        <f t="shared" si="273"/>
        <v>#VALUE!</v>
      </c>
      <c r="AH882" s="24" t="e">
        <f t="shared" si="274"/>
        <v>#VALUE!</v>
      </c>
      <c r="AI882" s="25" t="e">
        <f t="shared" si="275"/>
        <v>#VALUE!</v>
      </c>
      <c r="AJ882" s="25" t="e">
        <f t="shared" si="276"/>
        <v>#VALUE!</v>
      </c>
      <c r="AK882" s="25" t="e">
        <f t="shared" si="277"/>
        <v>#VALUE!</v>
      </c>
      <c r="AL882" s="11">
        <v>22.692500000000003</v>
      </c>
      <c r="AM882" s="11">
        <v>6.8275000000000015</v>
      </c>
      <c r="AN882" s="26">
        <v>3.2766000000000002</v>
      </c>
      <c r="AO882" s="125">
        <f t="shared" si="278"/>
        <v>5.2553814692638236E-2</v>
      </c>
      <c r="AP882" s="126"/>
      <c r="AQ882" s="16">
        <v>-264</v>
      </c>
      <c r="AT882" s="2">
        <v>0</v>
      </c>
      <c r="AU882" s="2">
        <v>0</v>
      </c>
      <c r="AW882" s="44" t="e">
        <f t="shared" si="279"/>
        <v>#VALUE!</v>
      </c>
    </row>
    <row r="883" spans="1:49" hidden="1" x14ac:dyDescent="0.2">
      <c r="A883" s="101">
        <v>884</v>
      </c>
      <c r="B883" s="16" t="s">
        <v>697</v>
      </c>
      <c r="C883" s="101">
        <v>1538</v>
      </c>
      <c r="D883" s="17">
        <v>1.4657465227529425</v>
      </c>
      <c r="E883" s="139">
        <v>5.7362116141130598E-2</v>
      </c>
      <c r="F883" s="122">
        <f t="shared" si="260"/>
        <v>1.5231086388940731</v>
      </c>
      <c r="G883" s="122"/>
      <c r="H883" s="101" t="s">
        <v>4</v>
      </c>
      <c r="I883" s="101">
        <v>1</v>
      </c>
      <c r="J883" s="101" t="s">
        <v>60</v>
      </c>
      <c r="K883" s="18">
        <v>42971</v>
      </c>
      <c r="L883" s="101" t="s">
        <v>58</v>
      </c>
      <c r="M883" s="101" t="s">
        <v>171</v>
      </c>
      <c r="N883" s="101" t="s">
        <v>73</v>
      </c>
      <c r="O883" s="101" t="s">
        <v>58</v>
      </c>
      <c r="P883" s="19" t="str">
        <f t="shared" si="261"/>
        <v>CB1 17/18</v>
      </c>
      <c r="Q883" s="20">
        <f t="shared" si="262"/>
        <v>152.3108638894073</v>
      </c>
      <c r="R883" s="19">
        <v>122.6</v>
      </c>
      <c r="S883" s="19">
        <v>2.5</v>
      </c>
      <c r="T883" s="19">
        <f t="shared" si="263"/>
        <v>125.1</v>
      </c>
      <c r="U883" s="22" t="e">
        <f t="shared" si="264"/>
        <v>#VALUE!</v>
      </c>
      <c r="V883" s="22" t="str">
        <f t="shared" si="265"/>
        <v>NY</v>
      </c>
      <c r="W883" s="22" t="e">
        <f t="shared" si="266"/>
        <v>#VALUE!</v>
      </c>
      <c r="X883" s="19" t="str">
        <f t="shared" si="267"/>
        <v>CB117/18GS.8740</v>
      </c>
      <c r="Y883" s="19" t="str">
        <f t="shared" si="268"/>
        <v>GS.8740</v>
      </c>
      <c r="Z883" s="19" t="e">
        <v>#VALUE!</v>
      </c>
      <c r="AA883" s="19" t="e">
        <f t="shared" si="269"/>
        <v>#VALUE!</v>
      </c>
      <c r="AB883" s="22" t="e">
        <f t="shared" si="270"/>
        <v>#VALUE!</v>
      </c>
      <c r="AC883" s="23" t="e">
        <v>#VALUE!</v>
      </c>
      <c r="AD883" s="23" t="e">
        <f t="shared" si="271"/>
        <v>#VALUE!</v>
      </c>
      <c r="AE883" s="24" t="e">
        <f t="shared" si="272"/>
        <v>#VALUE!</v>
      </c>
      <c r="AF883" s="24">
        <v>126.85</v>
      </c>
      <c r="AG883" s="24" t="e">
        <f t="shared" si="273"/>
        <v>#VALUE!</v>
      </c>
      <c r="AH883" s="24" t="e">
        <f t="shared" si="274"/>
        <v>#VALUE!</v>
      </c>
      <c r="AI883" s="25" t="e">
        <f t="shared" si="275"/>
        <v>#VALUE!</v>
      </c>
      <c r="AJ883" s="25" t="e">
        <f t="shared" si="276"/>
        <v>#VALUE!</v>
      </c>
      <c r="AK883" s="25" t="e">
        <f t="shared" si="277"/>
        <v>#VALUE!</v>
      </c>
      <c r="AL883" s="11">
        <v>25.43</v>
      </c>
      <c r="AM883" s="11">
        <v>5.3499999999999943</v>
      </c>
      <c r="AN883" s="26">
        <v>3.2766000000000002</v>
      </c>
      <c r="AO883" s="125">
        <f t="shared" si="278"/>
        <v>5.6552642904658217E-2</v>
      </c>
      <c r="AP883" s="126"/>
      <c r="AQ883" s="16">
        <v>0</v>
      </c>
      <c r="AT883" s="2">
        <v>401</v>
      </c>
      <c r="AU883" s="2">
        <v>-17887.749360175221</v>
      </c>
      <c r="AW883" s="44" t="e">
        <f t="shared" si="279"/>
        <v>#VALUE!</v>
      </c>
    </row>
    <row r="884" spans="1:49" hidden="1" x14ac:dyDescent="0.2">
      <c r="A884" s="101">
        <v>885</v>
      </c>
      <c r="B884" s="16" t="s">
        <v>697</v>
      </c>
      <c r="C884" s="101">
        <v>450</v>
      </c>
      <c r="D884" s="17">
        <v>1.4657465227529425</v>
      </c>
      <c r="E884" s="139">
        <v>5.7362116141130598E-2</v>
      </c>
      <c r="F884" s="122">
        <f t="shared" si="260"/>
        <v>1.5231086388940731</v>
      </c>
      <c r="G884" s="122"/>
      <c r="H884" s="101" t="s">
        <v>4</v>
      </c>
      <c r="I884" s="101">
        <v>1</v>
      </c>
      <c r="J884" s="101" t="s">
        <v>60</v>
      </c>
      <c r="K884" s="18">
        <v>42971</v>
      </c>
      <c r="L884" s="101" t="s">
        <v>58</v>
      </c>
      <c r="M884" s="101" t="s">
        <v>171</v>
      </c>
      <c r="N884" s="101" t="s">
        <v>73</v>
      </c>
      <c r="O884" s="101" t="s">
        <v>66</v>
      </c>
      <c r="P884" s="19" t="str">
        <f t="shared" si="261"/>
        <v>CB1 Moka</v>
      </c>
      <c r="Q884" s="20">
        <f t="shared" si="262"/>
        <v>152.3108638894073</v>
      </c>
      <c r="R884" s="19">
        <v>122.6</v>
      </c>
      <c r="S884" s="19">
        <v>-8</v>
      </c>
      <c r="T884" s="19">
        <f t="shared" si="263"/>
        <v>114.6</v>
      </c>
      <c r="U884" s="22" t="e">
        <f t="shared" si="264"/>
        <v>#VALUE!</v>
      </c>
      <c r="V884" s="22" t="str">
        <f t="shared" si="265"/>
        <v>NY</v>
      </c>
      <c r="W884" s="22" t="e">
        <f t="shared" si="266"/>
        <v>#VALUE!</v>
      </c>
      <c r="X884" s="19" t="str">
        <f t="shared" si="267"/>
        <v>CB1MokaGS.8740</v>
      </c>
      <c r="Y884" s="19" t="str">
        <f t="shared" si="268"/>
        <v>GS.8740</v>
      </c>
      <c r="Z884" s="19" t="e">
        <v>#VALUE!</v>
      </c>
      <c r="AA884" s="19" t="e">
        <f t="shared" si="269"/>
        <v>#VALUE!</v>
      </c>
      <c r="AB884" s="22" t="e">
        <f t="shared" si="270"/>
        <v>#VALUE!</v>
      </c>
      <c r="AC884" s="23" t="e">
        <v>#VALUE!</v>
      </c>
      <c r="AD884" s="23" t="e">
        <f t="shared" si="271"/>
        <v>#VALUE!</v>
      </c>
      <c r="AE884" s="24" t="e">
        <f t="shared" si="272"/>
        <v>#VALUE!</v>
      </c>
      <c r="AF884" s="24">
        <v>116.35</v>
      </c>
      <c r="AG884" s="24" t="e">
        <f t="shared" si="273"/>
        <v>#VALUE!</v>
      </c>
      <c r="AH884" s="24" t="e">
        <f t="shared" si="274"/>
        <v>#VALUE!</v>
      </c>
      <c r="AI884" s="25" t="e">
        <f t="shared" si="275"/>
        <v>#VALUE!</v>
      </c>
      <c r="AJ884" s="25" t="e">
        <f t="shared" si="276"/>
        <v>#VALUE!</v>
      </c>
      <c r="AK884" s="25" t="e">
        <f t="shared" si="277"/>
        <v>#VALUE!</v>
      </c>
      <c r="AL884" s="11">
        <v>25.43</v>
      </c>
      <c r="AM884" s="11">
        <v>5.3499999999999934</v>
      </c>
      <c r="AN884" s="26">
        <v>3.2766000000000002</v>
      </c>
      <c r="AO884" s="125">
        <f t="shared" si="278"/>
        <v>5.6552642904658217E-2</v>
      </c>
      <c r="AP884" s="126"/>
      <c r="AQ884" s="16">
        <v>-27</v>
      </c>
      <c r="AT884" s="2">
        <v>51</v>
      </c>
      <c r="AU884" s="2">
        <v>-2814.7029420671724</v>
      </c>
      <c r="AW884" s="44" t="e">
        <f t="shared" si="279"/>
        <v>#VALUE!</v>
      </c>
    </row>
    <row r="885" spans="1:49" hidden="1" x14ac:dyDescent="0.2">
      <c r="A885" s="101">
        <v>886</v>
      </c>
      <c r="B885" s="16" t="s">
        <v>697</v>
      </c>
      <c r="C885" s="101">
        <v>2032</v>
      </c>
      <c r="D885" s="17">
        <v>1.4657465227529425</v>
      </c>
      <c r="E885" s="139">
        <v>5.7362116141130598E-2</v>
      </c>
      <c r="F885" s="122">
        <f t="shared" si="260"/>
        <v>1.5231086388940731</v>
      </c>
      <c r="G885" s="122"/>
      <c r="H885" s="101" t="s">
        <v>4</v>
      </c>
      <c r="I885" s="101">
        <v>1</v>
      </c>
      <c r="J885" s="101" t="s">
        <v>60</v>
      </c>
      <c r="K885" s="18">
        <v>42971</v>
      </c>
      <c r="L885" s="101" t="s">
        <v>58</v>
      </c>
      <c r="M885" s="101" t="s">
        <v>171</v>
      </c>
      <c r="N885" s="101" t="s">
        <v>73</v>
      </c>
      <c r="O885" s="101" t="s">
        <v>64</v>
      </c>
      <c r="P885" s="19" t="str">
        <f t="shared" si="261"/>
        <v>CB1 15/16</v>
      </c>
      <c r="Q885" s="20">
        <f t="shared" si="262"/>
        <v>152.3108638894073</v>
      </c>
      <c r="R885" s="19">
        <v>122.6</v>
      </c>
      <c r="S885" s="19">
        <v>-7</v>
      </c>
      <c r="T885" s="19">
        <f t="shared" si="263"/>
        <v>115.6</v>
      </c>
      <c r="U885" s="22" t="e">
        <f t="shared" si="264"/>
        <v>#VALUE!</v>
      </c>
      <c r="V885" s="22" t="str">
        <f t="shared" si="265"/>
        <v>NY</v>
      </c>
      <c r="W885" s="22" t="e">
        <f t="shared" si="266"/>
        <v>#VALUE!</v>
      </c>
      <c r="X885" s="19" t="str">
        <f t="shared" si="267"/>
        <v>CB115/16GS.8740</v>
      </c>
      <c r="Y885" s="19" t="str">
        <f t="shared" si="268"/>
        <v>GS.8740</v>
      </c>
      <c r="Z885" s="19" t="e">
        <v>#VALUE!</v>
      </c>
      <c r="AA885" s="19" t="e">
        <f t="shared" si="269"/>
        <v>#VALUE!</v>
      </c>
      <c r="AB885" s="22" t="e">
        <f t="shared" si="270"/>
        <v>#VALUE!</v>
      </c>
      <c r="AC885" s="23" t="e">
        <v>#VALUE!</v>
      </c>
      <c r="AD885" s="23" t="e">
        <f t="shared" si="271"/>
        <v>#VALUE!</v>
      </c>
      <c r="AE885" s="24" t="e">
        <f t="shared" si="272"/>
        <v>#VALUE!</v>
      </c>
      <c r="AF885" s="24">
        <v>117.35</v>
      </c>
      <c r="AG885" s="24" t="e">
        <f t="shared" si="273"/>
        <v>#VALUE!</v>
      </c>
      <c r="AH885" s="24" t="e">
        <f t="shared" si="274"/>
        <v>#VALUE!</v>
      </c>
      <c r="AI885" s="25" t="e">
        <f t="shared" si="275"/>
        <v>#VALUE!</v>
      </c>
      <c r="AJ885" s="25" t="e">
        <f t="shared" si="276"/>
        <v>#VALUE!</v>
      </c>
      <c r="AK885" s="25" t="e">
        <f t="shared" si="277"/>
        <v>#VALUE!</v>
      </c>
      <c r="AL885" s="11">
        <v>25.43</v>
      </c>
      <c r="AM885" s="11">
        <v>5.3499999999999943</v>
      </c>
      <c r="AN885" s="26">
        <v>3.2766000000000002</v>
      </c>
      <c r="AO885" s="125">
        <f t="shared" si="278"/>
        <v>5.6552642904658217E-2</v>
      </c>
      <c r="AP885" s="126"/>
      <c r="AQ885" s="16">
        <v>-1213</v>
      </c>
      <c r="AT885" s="2">
        <v>0</v>
      </c>
      <c r="AU885" s="2">
        <v>0</v>
      </c>
      <c r="AW885" s="44" t="e">
        <f t="shared" si="279"/>
        <v>#VALUE!</v>
      </c>
    </row>
    <row r="886" spans="1:49" hidden="1" x14ac:dyDescent="0.2">
      <c r="A886" s="101">
        <v>887</v>
      </c>
      <c r="B886" s="16" t="s">
        <v>697</v>
      </c>
      <c r="C886" s="101">
        <v>355</v>
      </c>
      <c r="D886" s="17">
        <v>1.4657465227529425</v>
      </c>
      <c r="E886" s="139">
        <v>5.7362116141130598E-2</v>
      </c>
      <c r="F886" s="122">
        <f t="shared" si="260"/>
        <v>1.5231086388940731</v>
      </c>
      <c r="G886" s="122"/>
      <c r="H886" s="101" t="s">
        <v>4</v>
      </c>
      <c r="I886" s="101">
        <v>1</v>
      </c>
      <c r="J886" s="101" t="s">
        <v>60</v>
      </c>
      <c r="K886" s="18">
        <v>42971</v>
      </c>
      <c r="L886" s="101" t="s">
        <v>58</v>
      </c>
      <c r="M886" s="101" t="s">
        <v>171</v>
      </c>
      <c r="N886" s="101" t="s">
        <v>73</v>
      </c>
      <c r="O886" s="101" t="s">
        <v>65</v>
      </c>
      <c r="P886" s="19" t="str">
        <f t="shared" si="261"/>
        <v>CB1 13/14</v>
      </c>
      <c r="Q886" s="20">
        <f t="shared" si="262"/>
        <v>152.3108638894073</v>
      </c>
      <c r="R886" s="19">
        <v>122.6</v>
      </c>
      <c r="S886" s="19">
        <v>-7</v>
      </c>
      <c r="T886" s="19">
        <f t="shared" si="263"/>
        <v>115.6</v>
      </c>
      <c r="U886" s="22" t="e">
        <f t="shared" si="264"/>
        <v>#VALUE!</v>
      </c>
      <c r="V886" s="22" t="str">
        <f t="shared" si="265"/>
        <v>NY</v>
      </c>
      <c r="W886" s="22" t="e">
        <f t="shared" si="266"/>
        <v>#VALUE!</v>
      </c>
      <c r="X886" s="19" t="str">
        <f t="shared" si="267"/>
        <v>CB113/14GS.8740</v>
      </c>
      <c r="Y886" s="19" t="str">
        <f t="shared" si="268"/>
        <v>GS.8740</v>
      </c>
      <c r="Z886" s="19" t="e">
        <v>#VALUE!</v>
      </c>
      <c r="AA886" s="19" t="e">
        <f t="shared" si="269"/>
        <v>#VALUE!</v>
      </c>
      <c r="AB886" s="22" t="e">
        <f t="shared" si="270"/>
        <v>#VALUE!</v>
      </c>
      <c r="AC886" s="23" t="e">
        <v>#VALUE!</v>
      </c>
      <c r="AD886" s="23" t="e">
        <f t="shared" si="271"/>
        <v>#VALUE!</v>
      </c>
      <c r="AE886" s="24" t="e">
        <f t="shared" si="272"/>
        <v>#VALUE!</v>
      </c>
      <c r="AF886" s="24">
        <v>117.35</v>
      </c>
      <c r="AG886" s="24" t="e">
        <f t="shared" si="273"/>
        <v>#VALUE!</v>
      </c>
      <c r="AH886" s="24" t="e">
        <f t="shared" si="274"/>
        <v>#VALUE!</v>
      </c>
      <c r="AI886" s="25" t="e">
        <f t="shared" si="275"/>
        <v>#VALUE!</v>
      </c>
      <c r="AJ886" s="25" t="e">
        <f t="shared" si="276"/>
        <v>#VALUE!</v>
      </c>
      <c r="AK886" s="25" t="e">
        <f t="shared" si="277"/>
        <v>#VALUE!</v>
      </c>
      <c r="AL886" s="11">
        <v>25.43</v>
      </c>
      <c r="AM886" s="11">
        <v>5.3499999999999943</v>
      </c>
      <c r="AN886" s="26">
        <v>3.2766000000000002</v>
      </c>
      <c r="AO886" s="125">
        <f t="shared" si="278"/>
        <v>5.6552642904658217E-2</v>
      </c>
      <c r="AP886" s="126"/>
      <c r="AQ886" s="16">
        <v>0</v>
      </c>
      <c r="AT886" s="2">
        <v>0</v>
      </c>
      <c r="AU886" s="2">
        <v>0</v>
      </c>
      <c r="AW886" s="44" t="e">
        <f t="shared" si="279"/>
        <v>#VALUE!</v>
      </c>
    </row>
    <row r="887" spans="1:49" hidden="1" x14ac:dyDescent="0.2">
      <c r="A887" s="101">
        <v>888</v>
      </c>
      <c r="B887" s="16" t="s">
        <v>697</v>
      </c>
      <c r="C887" s="101">
        <v>616</v>
      </c>
      <c r="D887" s="17">
        <v>1.4657465227529425</v>
      </c>
      <c r="E887" s="139">
        <v>5.7362116141130598E-2</v>
      </c>
      <c r="F887" s="122">
        <f t="shared" si="260"/>
        <v>1.5231086388940731</v>
      </c>
      <c r="G887" s="122"/>
      <c r="H887" s="101" t="s">
        <v>4</v>
      </c>
      <c r="I887" s="101">
        <v>1</v>
      </c>
      <c r="J887" s="101" t="s">
        <v>60</v>
      </c>
      <c r="K887" s="18">
        <v>42971</v>
      </c>
      <c r="L887" s="101" t="s">
        <v>58</v>
      </c>
      <c r="M887" s="101" t="s">
        <v>171</v>
      </c>
      <c r="N887" s="101" t="s">
        <v>62</v>
      </c>
      <c r="O887" s="101" t="s">
        <v>63</v>
      </c>
      <c r="P887" s="19" t="str">
        <f t="shared" si="261"/>
        <v>CB6 Consumo</v>
      </c>
      <c r="Q887" s="20">
        <f t="shared" si="262"/>
        <v>152.3108638894073</v>
      </c>
      <c r="R887" s="19">
        <v>122.6</v>
      </c>
      <c r="S887" s="19">
        <v>-31.95</v>
      </c>
      <c r="T887" s="19">
        <f t="shared" si="263"/>
        <v>90.649999999999991</v>
      </c>
      <c r="U887" s="22" t="e">
        <f t="shared" si="264"/>
        <v>#VALUE!</v>
      </c>
      <c r="V887" s="22" t="str">
        <f t="shared" si="265"/>
        <v>NY</v>
      </c>
      <c r="W887" s="22" t="e">
        <f t="shared" si="266"/>
        <v>#VALUE!</v>
      </c>
      <c r="X887" s="19" t="str">
        <f t="shared" si="267"/>
        <v>CB6ConsumoGS.8740</v>
      </c>
      <c r="Y887" s="19" t="str">
        <f t="shared" si="268"/>
        <v>GS.8740</v>
      </c>
      <c r="Z887" s="19" t="e">
        <v>#VALUE!</v>
      </c>
      <c r="AA887" s="19" t="e">
        <f t="shared" si="269"/>
        <v>#VALUE!</v>
      </c>
      <c r="AB887" s="22" t="e">
        <f t="shared" si="270"/>
        <v>#VALUE!</v>
      </c>
      <c r="AC887" s="23" t="e">
        <v>#VALUE!</v>
      </c>
      <c r="AD887" s="23" t="e">
        <f t="shared" si="271"/>
        <v>#VALUE!</v>
      </c>
      <c r="AE887" s="24" t="e">
        <f t="shared" si="272"/>
        <v>#VALUE!</v>
      </c>
      <c r="AF887" s="24">
        <v>92.399999999999991</v>
      </c>
      <c r="AG887" s="24" t="e">
        <f t="shared" si="273"/>
        <v>#VALUE!</v>
      </c>
      <c r="AH887" s="24" t="e">
        <f t="shared" si="274"/>
        <v>#VALUE!</v>
      </c>
      <c r="AI887" s="25" t="e">
        <f t="shared" si="275"/>
        <v>#VALUE!</v>
      </c>
      <c r="AJ887" s="25" t="e">
        <f t="shared" si="276"/>
        <v>#VALUE!</v>
      </c>
      <c r="AK887" s="25" t="e">
        <f t="shared" si="277"/>
        <v>#VALUE!</v>
      </c>
      <c r="AL887" s="11">
        <v>25.43</v>
      </c>
      <c r="AM887" s="11">
        <v>5.3499999999999943</v>
      </c>
      <c r="AN887" s="26">
        <v>3.2766000000000002</v>
      </c>
      <c r="AO887" s="125">
        <f t="shared" si="278"/>
        <v>5.6552642904658217E-2</v>
      </c>
      <c r="AP887" s="126"/>
      <c r="AQ887" s="16">
        <v>-212</v>
      </c>
      <c r="AT887" s="2">
        <v>0</v>
      </c>
      <c r="AU887" s="2">
        <v>0</v>
      </c>
      <c r="AW887" s="44" t="e">
        <f t="shared" si="279"/>
        <v>#VALUE!</v>
      </c>
    </row>
    <row r="888" spans="1:49" hidden="1" x14ac:dyDescent="0.2">
      <c r="A888" s="101">
        <v>889</v>
      </c>
      <c r="B888" s="16" t="s">
        <v>698</v>
      </c>
      <c r="C888" s="101">
        <v>960</v>
      </c>
      <c r="D888" s="17">
        <v>1.3642134085446491</v>
      </c>
      <c r="E888" s="139">
        <v>4.4383949228136564E-2</v>
      </c>
      <c r="F888" s="122">
        <f t="shared" si="260"/>
        <v>1.4085973577727857</v>
      </c>
      <c r="G888" s="122"/>
      <c r="H888" s="101" t="s">
        <v>4</v>
      </c>
      <c r="I888" s="101">
        <v>1</v>
      </c>
      <c r="J888" s="101" t="s">
        <v>60</v>
      </c>
      <c r="K888" s="18">
        <v>42972</v>
      </c>
      <c r="L888" s="101" t="s">
        <v>56</v>
      </c>
      <c r="M888" s="101" t="s">
        <v>171</v>
      </c>
      <c r="N888" s="101" t="s">
        <v>67</v>
      </c>
      <c r="O888" s="101" t="s">
        <v>58</v>
      </c>
      <c r="P888" s="19" t="str">
        <f t="shared" si="261"/>
        <v>CBSWUTZ 17/18</v>
      </c>
      <c r="Q888" s="20">
        <f t="shared" si="262"/>
        <v>140.85973577727856</v>
      </c>
      <c r="R888" s="19">
        <v>122.6</v>
      </c>
      <c r="S888" s="19" t="e">
        <v>#N/A</v>
      </c>
      <c r="T888" s="19" t="e">
        <f t="shared" si="263"/>
        <v>#N/A</v>
      </c>
      <c r="U888" s="22" t="e">
        <f t="shared" si="264"/>
        <v>#N/A</v>
      </c>
      <c r="V888" s="22" t="str">
        <f t="shared" si="265"/>
        <v>NY</v>
      </c>
      <c r="W888" s="22" t="e">
        <f t="shared" si="266"/>
        <v>#VALUE!</v>
      </c>
      <c r="X888" s="19" t="str">
        <f t="shared" si="267"/>
        <v>CBSWUTZ17/18GS.8744</v>
      </c>
      <c r="Y888" s="19" t="str">
        <f t="shared" si="268"/>
        <v>GS.8744</v>
      </c>
      <c r="Z888" s="19" t="e">
        <v>#VALUE!</v>
      </c>
      <c r="AA888" s="19" t="e">
        <f t="shared" si="269"/>
        <v>#VALUE!</v>
      </c>
      <c r="AB888" s="22" t="e">
        <f t="shared" si="270"/>
        <v>#N/A</v>
      </c>
      <c r="AC888" s="23" t="e">
        <v>#VALUE!</v>
      </c>
      <c r="AD888" s="23" t="e">
        <f t="shared" si="271"/>
        <v>#VALUE!</v>
      </c>
      <c r="AE888" s="24" t="e">
        <f t="shared" si="272"/>
        <v>#N/A</v>
      </c>
      <c r="AF888" s="24" t="e">
        <v>#N/A</v>
      </c>
      <c r="AG888" s="24" t="e">
        <f t="shared" si="273"/>
        <v>#N/A</v>
      </c>
      <c r="AH888" s="24" t="e">
        <f t="shared" si="274"/>
        <v>#N/A</v>
      </c>
      <c r="AI888" s="25" t="e">
        <f t="shared" si="275"/>
        <v>#VALUE!</v>
      </c>
      <c r="AJ888" s="25" t="e">
        <f t="shared" si="276"/>
        <v>#VALUE!</v>
      </c>
      <c r="AK888" s="25" t="e">
        <f t="shared" si="277"/>
        <v>#VALUE!</v>
      </c>
      <c r="AL888" s="11">
        <v>18.735950861164895</v>
      </c>
      <c r="AM888" s="11">
        <v>0</v>
      </c>
      <c r="AN888" s="26">
        <v>3.2766000000000002</v>
      </c>
      <c r="AO888" s="125">
        <f t="shared" si="278"/>
        <v>4.3757619143996514E-2</v>
      </c>
      <c r="AP888" s="126"/>
      <c r="AQ888" s="16">
        <v>0</v>
      </c>
      <c r="AT888" s="2">
        <v>0</v>
      </c>
      <c r="AU888" s="2">
        <v>0</v>
      </c>
      <c r="AW888" s="44" t="e">
        <f t="shared" si="279"/>
        <v>#VALUE!</v>
      </c>
    </row>
    <row r="889" spans="1:49" hidden="1" x14ac:dyDescent="0.2">
      <c r="A889" s="101">
        <v>890</v>
      </c>
      <c r="B889" s="16" t="s">
        <v>699</v>
      </c>
      <c r="C889" s="101">
        <v>20</v>
      </c>
      <c r="D889" s="17">
        <v>0.01</v>
      </c>
      <c r="E889" s="139">
        <v>9.8094402231898858E-3</v>
      </c>
      <c r="F889" s="122">
        <f t="shared" si="260"/>
        <v>1.9809440223189888E-2</v>
      </c>
      <c r="G889" s="122"/>
      <c r="H889" s="101" t="s">
        <v>4</v>
      </c>
      <c r="I889" s="101">
        <v>1</v>
      </c>
      <c r="J889" s="101" t="s">
        <v>555</v>
      </c>
      <c r="K889" s="18">
        <v>42972</v>
      </c>
      <c r="L889" s="101" t="s">
        <v>58</v>
      </c>
      <c r="M889" s="101" t="s">
        <v>171</v>
      </c>
      <c r="N889" s="101" t="s">
        <v>62</v>
      </c>
      <c r="O889" s="101" t="s">
        <v>63</v>
      </c>
      <c r="P889" s="19" t="str">
        <f t="shared" si="261"/>
        <v>CB6 Consumo</v>
      </c>
      <c r="Q889" s="20">
        <f t="shared" si="262"/>
        <v>1.9809440223189887</v>
      </c>
      <c r="R889" s="19">
        <v>122.6</v>
      </c>
      <c r="S889" s="19">
        <v>-31.95</v>
      </c>
      <c r="T889" s="19">
        <f t="shared" si="263"/>
        <v>90.649999999999991</v>
      </c>
      <c r="U889" s="22" t="e">
        <f t="shared" si="264"/>
        <v>#VALUE!</v>
      </c>
      <c r="V889" s="22" t="str">
        <f t="shared" si="265"/>
        <v>NY</v>
      </c>
      <c r="W889" s="22" t="e">
        <f t="shared" si="266"/>
        <v>#VALUE!</v>
      </c>
      <c r="X889" s="19" t="str">
        <f t="shared" si="267"/>
        <v>CB6ConsumoGS.8743</v>
      </c>
      <c r="Y889" s="19" t="str">
        <f t="shared" si="268"/>
        <v>GS.8743</v>
      </c>
      <c r="Z889" s="19" t="e">
        <v>#VALUE!</v>
      </c>
      <c r="AA889" s="19" t="e">
        <f t="shared" si="269"/>
        <v>#VALUE!</v>
      </c>
      <c r="AB889" s="22" t="e">
        <f t="shared" si="270"/>
        <v>#VALUE!</v>
      </c>
      <c r="AC889" s="23" t="e">
        <v>#VALUE!</v>
      </c>
      <c r="AD889" s="23" t="e">
        <f t="shared" si="271"/>
        <v>#VALUE!</v>
      </c>
      <c r="AE889" s="24" t="e">
        <f t="shared" si="272"/>
        <v>#VALUE!</v>
      </c>
      <c r="AF889" s="24">
        <v>92.399999999999991</v>
      </c>
      <c r="AG889" s="24" t="e">
        <f t="shared" si="273"/>
        <v>#VALUE!</v>
      </c>
      <c r="AH889" s="24" t="e">
        <f t="shared" si="274"/>
        <v>#VALUE!</v>
      </c>
      <c r="AI889" s="25" t="e">
        <f t="shared" si="275"/>
        <v>#VALUE!</v>
      </c>
      <c r="AJ889" s="25" t="e">
        <f t="shared" si="276"/>
        <v>#VALUE!</v>
      </c>
      <c r="AK889" s="25" t="e">
        <f t="shared" si="277"/>
        <v>#VALUE!</v>
      </c>
      <c r="AL889" s="11">
        <v>25.738641975308646</v>
      </c>
      <c r="AM889" s="11">
        <v>6.7830864197530873</v>
      </c>
      <c r="AN889" s="26">
        <v>3.2766000000000002</v>
      </c>
      <c r="AO889" s="125">
        <f t="shared" si="278"/>
        <v>9.671012984802942E-3</v>
      </c>
      <c r="AP889" s="126"/>
      <c r="AQ889" s="16">
        <v>-20</v>
      </c>
      <c r="AT889" s="2">
        <v>0</v>
      </c>
      <c r="AU889" s="2">
        <v>0</v>
      </c>
      <c r="AW889" s="44" t="e">
        <f t="shared" si="279"/>
        <v>#VALUE!</v>
      </c>
    </row>
    <row r="890" spans="1:49" hidden="1" x14ac:dyDescent="0.2">
      <c r="A890" s="101">
        <v>891</v>
      </c>
      <c r="B890" s="16" t="s">
        <v>699</v>
      </c>
      <c r="C890" s="101">
        <v>1080</v>
      </c>
      <c r="D890" s="17">
        <v>1.4388990174107175</v>
      </c>
      <c r="E890" s="139">
        <v>5.8819809609711227E-2</v>
      </c>
      <c r="F890" s="122">
        <f t="shared" si="260"/>
        <v>1.4977188270204287</v>
      </c>
      <c r="G890" s="122"/>
      <c r="H890" s="101" t="s">
        <v>4</v>
      </c>
      <c r="I890" s="101">
        <v>1</v>
      </c>
      <c r="J890" s="101" t="s">
        <v>555</v>
      </c>
      <c r="K890" s="18">
        <v>42972</v>
      </c>
      <c r="L890" s="101" t="s">
        <v>58</v>
      </c>
      <c r="M890" s="101" t="s">
        <v>171</v>
      </c>
      <c r="N890" s="101" t="s">
        <v>73</v>
      </c>
      <c r="O890" s="101" t="s">
        <v>59</v>
      </c>
      <c r="P890" s="19" t="str">
        <f t="shared" si="261"/>
        <v>CB1 14/16</v>
      </c>
      <c r="Q890" s="20">
        <f t="shared" si="262"/>
        <v>149.77188270204286</v>
      </c>
      <c r="R890" s="19">
        <v>122.6</v>
      </c>
      <c r="S890" s="19">
        <v>-7</v>
      </c>
      <c r="T890" s="19">
        <f t="shared" si="263"/>
        <v>115.6</v>
      </c>
      <c r="U890" s="22" t="e">
        <f t="shared" si="264"/>
        <v>#VALUE!</v>
      </c>
      <c r="V890" s="22" t="str">
        <f t="shared" si="265"/>
        <v>NY</v>
      </c>
      <c r="W890" s="22" t="e">
        <f t="shared" si="266"/>
        <v>#VALUE!</v>
      </c>
      <c r="X890" s="19" t="str">
        <f t="shared" si="267"/>
        <v>CB114/16GS.8743</v>
      </c>
      <c r="Y890" s="19" t="str">
        <f t="shared" si="268"/>
        <v>GS.8743</v>
      </c>
      <c r="Z890" s="19" t="e">
        <v>#VALUE!</v>
      </c>
      <c r="AA890" s="19" t="e">
        <f t="shared" si="269"/>
        <v>#VALUE!</v>
      </c>
      <c r="AB890" s="22" t="e">
        <f t="shared" si="270"/>
        <v>#VALUE!</v>
      </c>
      <c r="AC890" s="23" t="e">
        <v>#VALUE!</v>
      </c>
      <c r="AD890" s="23" t="e">
        <f t="shared" si="271"/>
        <v>#VALUE!</v>
      </c>
      <c r="AE890" s="24" t="e">
        <f t="shared" si="272"/>
        <v>#VALUE!</v>
      </c>
      <c r="AF890" s="24">
        <v>117.35</v>
      </c>
      <c r="AG890" s="24" t="e">
        <f t="shared" si="273"/>
        <v>#VALUE!</v>
      </c>
      <c r="AH890" s="24" t="e">
        <f t="shared" si="274"/>
        <v>#VALUE!</v>
      </c>
      <c r="AI890" s="25" t="e">
        <f t="shared" si="275"/>
        <v>#VALUE!</v>
      </c>
      <c r="AJ890" s="25" t="e">
        <f t="shared" si="276"/>
        <v>#VALUE!</v>
      </c>
      <c r="AK890" s="25" t="e">
        <f t="shared" si="277"/>
        <v>#VALUE!</v>
      </c>
      <c r="AL890" s="11">
        <v>25.738641975308646</v>
      </c>
      <c r="AM890" s="11">
        <v>6.7830864197530873</v>
      </c>
      <c r="AN890" s="26">
        <v>3.2766000000000002</v>
      </c>
      <c r="AO890" s="125">
        <f t="shared" si="278"/>
        <v>5.7989765935305672E-2</v>
      </c>
      <c r="AP890" s="126"/>
      <c r="AQ890" s="16">
        <v>0</v>
      </c>
      <c r="AT890" s="2">
        <v>0</v>
      </c>
      <c r="AU890" s="2">
        <v>0</v>
      </c>
      <c r="AW890" s="44" t="e">
        <f t="shared" si="279"/>
        <v>#VALUE!</v>
      </c>
    </row>
    <row r="891" spans="1:49" hidden="1" x14ac:dyDescent="0.2">
      <c r="A891" s="101">
        <v>892</v>
      </c>
      <c r="B891" s="16" t="s">
        <v>700</v>
      </c>
      <c r="C891" s="101">
        <f>6500+16</f>
        <v>6516</v>
      </c>
      <c r="D891" s="17">
        <v>1.1437919176076896</v>
      </c>
      <c r="E891" s="139">
        <v>4.7463736357479351E-2</v>
      </c>
      <c r="F891" s="122">
        <f t="shared" si="260"/>
        <v>1.1912556539651689</v>
      </c>
      <c r="G891" s="122"/>
      <c r="H891" s="101" t="s">
        <v>4</v>
      </c>
      <c r="I891" s="101">
        <v>1</v>
      </c>
      <c r="J891" s="101" t="s">
        <v>60</v>
      </c>
      <c r="K891" s="18">
        <v>42975</v>
      </c>
      <c r="L891" s="101" t="s">
        <v>58</v>
      </c>
      <c r="M891" s="101" t="s">
        <v>171</v>
      </c>
      <c r="N891" s="101" t="s">
        <v>62</v>
      </c>
      <c r="O891" s="101" t="s">
        <v>63</v>
      </c>
      <c r="P891" s="19" t="str">
        <f t="shared" si="261"/>
        <v>CB6 Consumo</v>
      </c>
      <c r="Q891" s="20">
        <f t="shared" si="262"/>
        <v>119.12556539651689</v>
      </c>
      <c r="R891" s="19">
        <v>122.6</v>
      </c>
      <c r="S891" s="19">
        <v>-31.95</v>
      </c>
      <c r="T891" s="19">
        <f t="shared" si="263"/>
        <v>90.649999999999991</v>
      </c>
      <c r="U891" s="22" t="e">
        <f t="shared" si="264"/>
        <v>#VALUE!</v>
      </c>
      <c r="V891" s="22" t="str">
        <f t="shared" si="265"/>
        <v>NY</v>
      </c>
      <c r="W891" s="22" t="e">
        <f t="shared" si="266"/>
        <v>#VALUE!</v>
      </c>
      <c r="X891" s="19" t="str">
        <f t="shared" si="267"/>
        <v>CB6ConsumoGS.8734</v>
      </c>
      <c r="Y891" s="19" t="str">
        <f t="shared" si="268"/>
        <v>GS.8734</v>
      </c>
      <c r="Z891" s="19" t="e">
        <v>#VALUE!</v>
      </c>
      <c r="AA891" s="19" t="e">
        <f t="shared" si="269"/>
        <v>#VALUE!</v>
      </c>
      <c r="AB891" s="22" t="e">
        <f t="shared" si="270"/>
        <v>#VALUE!</v>
      </c>
      <c r="AC891" s="23" t="e">
        <v>#VALUE!</v>
      </c>
      <c r="AD891" s="23" t="e">
        <f t="shared" si="271"/>
        <v>#VALUE!</v>
      </c>
      <c r="AE891" s="24" t="e">
        <f t="shared" si="272"/>
        <v>#VALUE!</v>
      </c>
      <c r="AF891" s="24">
        <v>92.399999999999991</v>
      </c>
      <c r="AG891" s="24" t="e">
        <f t="shared" si="273"/>
        <v>#VALUE!</v>
      </c>
      <c r="AH891" s="24" t="e">
        <f t="shared" si="274"/>
        <v>#VALUE!</v>
      </c>
      <c r="AI891" s="25" t="e">
        <f t="shared" si="275"/>
        <v>#VALUE!</v>
      </c>
      <c r="AJ891" s="25" t="e">
        <f t="shared" si="276"/>
        <v>#VALUE!</v>
      </c>
      <c r="AK891" s="25" t="e">
        <f t="shared" si="277"/>
        <v>#VALUE!</v>
      </c>
      <c r="AL891" s="11">
        <v>11.867247484890543</v>
      </c>
      <c r="AM891" s="11">
        <v>2.8253072433675701</v>
      </c>
      <c r="AN891" s="26">
        <v>3.2766000000000002</v>
      </c>
      <c r="AO891" s="125">
        <f t="shared" si="278"/>
        <v>4.6793945441993723E-2</v>
      </c>
      <c r="AP891" s="126"/>
      <c r="AQ891" s="16">
        <v>0</v>
      </c>
      <c r="AT891" s="2">
        <v>0</v>
      </c>
      <c r="AU891" s="2">
        <v>0</v>
      </c>
      <c r="AW891" s="44" t="e">
        <f t="shared" si="279"/>
        <v>#VALUE!</v>
      </c>
    </row>
    <row r="892" spans="1:49" hidden="1" x14ac:dyDescent="0.2">
      <c r="A892" s="101">
        <v>893</v>
      </c>
      <c r="B892" s="16" t="s">
        <v>701</v>
      </c>
      <c r="C892" s="101">
        <v>5000</v>
      </c>
      <c r="D892" s="17">
        <v>0.9976836202865671</v>
      </c>
      <c r="E892" s="139">
        <v>3.1669250506081235E-2</v>
      </c>
      <c r="F892" s="122">
        <f t="shared" si="260"/>
        <v>1.0293528707926483</v>
      </c>
      <c r="G892" s="122"/>
      <c r="H892" s="101" t="s">
        <v>4</v>
      </c>
      <c r="I892" s="101">
        <v>1</v>
      </c>
      <c r="J892" s="101" t="s">
        <v>60</v>
      </c>
      <c r="K892" s="18">
        <v>42976</v>
      </c>
      <c r="L892" s="101" t="s">
        <v>58</v>
      </c>
      <c r="M892" s="101" t="s">
        <v>171</v>
      </c>
      <c r="N892" s="101" t="s">
        <v>62</v>
      </c>
      <c r="O892" s="101" t="s">
        <v>63</v>
      </c>
      <c r="P892" s="19" t="str">
        <f t="shared" si="261"/>
        <v>CB6 Consumo</v>
      </c>
      <c r="Q892" s="20">
        <f t="shared" si="262"/>
        <v>102.93528707926482</v>
      </c>
      <c r="R892" s="19">
        <v>122.6</v>
      </c>
      <c r="S892" s="19">
        <v>-31.95</v>
      </c>
      <c r="T892" s="19">
        <f t="shared" si="263"/>
        <v>90.649999999999991</v>
      </c>
      <c r="U892" s="22" t="e">
        <f t="shared" si="264"/>
        <v>#VALUE!</v>
      </c>
      <c r="V892" s="22" t="str">
        <f t="shared" si="265"/>
        <v>NY</v>
      </c>
      <c r="W892" s="22" t="e">
        <f t="shared" si="266"/>
        <v>#VALUE!</v>
      </c>
      <c r="X892" s="19" t="str">
        <f t="shared" si="267"/>
        <v>CB6ConsumoGS.8765</v>
      </c>
      <c r="Y892" s="19" t="str">
        <f t="shared" si="268"/>
        <v>GS.8765</v>
      </c>
      <c r="Z892" s="19" t="e">
        <v>#VALUE!</v>
      </c>
      <c r="AA892" s="19" t="e">
        <f t="shared" si="269"/>
        <v>#VALUE!</v>
      </c>
      <c r="AB892" s="22" t="e">
        <f t="shared" si="270"/>
        <v>#VALUE!</v>
      </c>
      <c r="AC892" s="23" t="e">
        <v>#VALUE!</v>
      </c>
      <c r="AD892" s="23" t="e">
        <f t="shared" si="271"/>
        <v>#VALUE!</v>
      </c>
      <c r="AE892" s="24" t="e">
        <f t="shared" si="272"/>
        <v>#VALUE!</v>
      </c>
      <c r="AF892" s="24">
        <v>92.399999999999991</v>
      </c>
      <c r="AG892" s="24" t="e">
        <f t="shared" si="273"/>
        <v>#VALUE!</v>
      </c>
      <c r="AH892" s="24" t="e">
        <f t="shared" si="274"/>
        <v>#VALUE!</v>
      </c>
      <c r="AI892" s="25" t="e">
        <f t="shared" si="275"/>
        <v>#VALUE!</v>
      </c>
      <c r="AJ892" s="25" t="e">
        <f t="shared" si="276"/>
        <v>#VALUE!</v>
      </c>
      <c r="AK892" s="25" t="e">
        <f t="shared" si="277"/>
        <v>#VALUE!</v>
      </c>
      <c r="AL892" s="11">
        <v>7.1246232648932619E-3</v>
      </c>
      <c r="AM892" s="11">
        <v>4.2684423142507111</v>
      </c>
      <c r="AN892" s="26">
        <v>3.2766000000000002</v>
      </c>
      <c r="AO892" s="125">
        <f t="shared" si="278"/>
        <v>3.1222345607371776E-2</v>
      </c>
      <c r="AP892" s="126"/>
      <c r="AQ892" s="16">
        <v>0</v>
      </c>
      <c r="AT892" s="2">
        <v>0</v>
      </c>
      <c r="AU892" s="2">
        <v>0</v>
      </c>
      <c r="AW892" s="44" t="e">
        <f t="shared" si="279"/>
        <v>#VALUE!</v>
      </c>
    </row>
    <row r="893" spans="1:49" hidden="1" x14ac:dyDescent="0.2">
      <c r="A893" s="101">
        <v>894</v>
      </c>
      <c r="B893" s="16" t="s">
        <v>702</v>
      </c>
      <c r="C893" s="101">
        <v>1011</v>
      </c>
      <c r="D893" s="17">
        <v>1.351069485556696</v>
      </c>
      <c r="E893" s="139">
        <v>5.0529041416224774E-2</v>
      </c>
      <c r="F893" s="122">
        <f t="shared" si="260"/>
        <v>1.4015985269729208</v>
      </c>
      <c r="G893" s="122"/>
      <c r="H893" s="101" t="s">
        <v>4</v>
      </c>
      <c r="I893" s="101">
        <v>1</v>
      </c>
      <c r="J893" s="101" t="s">
        <v>60</v>
      </c>
      <c r="K893" s="18">
        <v>42976</v>
      </c>
      <c r="L893" s="101" t="s">
        <v>56</v>
      </c>
      <c r="M893" s="101" t="s">
        <v>171</v>
      </c>
      <c r="N893" s="101" t="s">
        <v>73</v>
      </c>
      <c r="O893" s="101" t="s">
        <v>64</v>
      </c>
      <c r="P893" s="19" t="str">
        <f t="shared" si="261"/>
        <v>CB1 15/16</v>
      </c>
      <c r="Q893" s="20">
        <f t="shared" si="262"/>
        <v>140.15985269729208</v>
      </c>
      <c r="R893" s="19">
        <v>122.6</v>
      </c>
      <c r="S893" s="19" t="e">
        <v>#N/A</v>
      </c>
      <c r="T893" s="19" t="e">
        <f t="shared" si="263"/>
        <v>#N/A</v>
      </c>
      <c r="U893" s="22" t="e">
        <f t="shared" si="264"/>
        <v>#N/A</v>
      </c>
      <c r="V893" s="22" t="str">
        <f t="shared" si="265"/>
        <v>NY</v>
      </c>
      <c r="W893" s="22" t="e">
        <f t="shared" si="266"/>
        <v>#VALUE!</v>
      </c>
      <c r="X893" s="19" t="str">
        <f t="shared" si="267"/>
        <v>CB115/16GS.8752</v>
      </c>
      <c r="Y893" s="19" t="str">
        <f t="shared" si="268"/>
        <v>GS.8752</v>
      </c>
      <c r="Z893" s="19" t="e">
        <v>#VALUE!</v>
      </c>
      <c r="AA893" s="19" t="e">
        <f t="shared" si="269"/>
        <v>#VALUE!</v>
      </c>
      <c r="AB893" s="22" t="e">
        <f t="shared" si="270"/>
        <v>#N/A</v>
      </c>
      <c r="AC893" s="23" t="e">
        <v>#VALUE!</v>
      </c>
      <c r="AD893" s="23" t="e">
        <f t="shared" si="271"/>
        <v>#VALUE!</v>
      </c>
      <c r="AE893" s="24" t="e">
        <f t="shared" si="272"/>
        <v>#N/A</v>
      </c>
      <c r="AF893" s="24" t="e">
        <v>#N/A</v>
      </c>
      <c r="AG893" s="24" t="e">
        <f t="shared" si="273"/>
        <v>#N/A</v>
      </c>
      <c r="AH893" s="24" t="e">
        <f t="shared" si="274"/>
        <v>#N/A</v>
      </c>
      <c r="AI893" s="25" t="e">
        <f t="shared" si="275"/>
        <v>#VALUE!</v>
      </c>
      <c r="AJ893" s="25" t="e">
        <f t="shared" si="276"/>
        <v>#VALUE!</v>
      </c>
      <c r="AK893" s="25" t="e">
        <f t="shared" si="277"/>
        <v>#VALUE!</v>
      </c>
      <c r="AL893" s="11">
        <v>21.330000000000002</v>
      </c>
      <c r="AM893" s="11">
        <v>0</v>
      </c>
      <c r="AN893" s="26">
        <v>3.2766000000000002</v>
      </c>
      <c r="AO893" s="125">
        <f t="shared" si="278"/>
        <v>4.981599403508552E-2</v>
      </c>
      <c r="AP893" s="126"/>
      <c r="AQ893" s="16">
        <v>0</v>
      </c>
      <c r="AT893" s="2">
        <v>0</v>
      </c>
      <c r="AU893" s="2">
        <v>0</v>
      </c>
      <c r="AW893" s="44" t="e">
        <f t="shared" si="279"/>
        <v>#VALUE!</v>
      </c>
    </row>
    <row r="894" spans="1:49" hidden="1" x14ac:dyDescent="0.2">
      <c r="A894" s="101">
        <v>895</v>
      </c>
      <c r="B894" s="16" t="s">
        <v>703</v>
      </c>
      <c r="C894" s="101">
        <v>380</v>
      </c>
      <c r="D894" s="17">
        <v>1.4723418342272803</v>
      </c>
      <c r="E894" s="139">
        <v>6.1451133392340269E-2</v>
      </c>
      <c r="F894" s="122">
        <f t="shared" si="260"/>
        <v>1.5337929676196205</v>
      </c>
      <c r="G894" s="122"/>
      <c r="H894" s="101" t="s">
        <v>4</v>
      </c>
      <c r="I894" s="101">
        <v>1</v>
      </c>
      <c r="J894" s="101" t="s">
        <v>60</v>
      </c>
      <c r="K894" s="18">
        <v>42976</v>
      </c>
      <c r="L894" s="101" t="s">
        <v>58</v>
      </c>
      <c r="M894" s="101" t="s">
        <v>171</v>
      </c>
      <c r="N894" s="101" t="s">
        <v>73</v>
      </c>
      <c r="O894" s="101" t="s">
        <v>58</v>
      </c>
      <c r="P894" s="19" t="str">
        <f t="shared" si="261"/>
        <v>CB1 17/18</v>
      </c>
      <c r="Q894" s="20">
        <f t="shared" si="262"/>
        <v>153.37929676196205</v>
      </c>
      <c r="R894" s="19">
        <v>122.6</v>
      </c>
      <c r="S894" s="19">
        <v>2.5</v>
      </c>
      <c r="T894" s="19">
        <f t="shared" si="263"/>
        <v>125.1</v>
      </c>
      <c r="U894" s="22" t="e">
        <f t="shared" si="264"/>
        <v>#VALUE!</v>
      </c>
      <c r="V894" s="22" t="str">
        <f t="shared" si="265"/>
        <v>NY</v>
      </c>
      <c r="W894" s="22" t="e">
        <f t="shared" si="266"/>
        <v>#VALUE!</v>
      </c>
      <c r="X894" s="19" t="str">
        <f t="shared" si="267"/>
        <v>CB117/18GS.8766</v>
      </c>
      <c r="Y894" s="19" t="str">
        <f t="shared" si="268"/>
        <v>GS.8766</v>
      </c>
      <c r="Z894" s="19" t="e">
        <v>#VALUE!</v>
      </c>
      <c r="AA894" s="19" t="e">
        <f t="shared" si="269"/>
        <v>#VALUE!</v>
      </c>
      <c r="AB894" s="22" t="e">
        <f t="shared" si="270"/>
        <v>#VALUE!</v>
      </c>
      <c r="AC894" s="23" t="e">
        <v>#VALUE!</v>
      </c>
      <c r="AD894" s="23" t="e">
        <f t="shared" si="271"/>
        <v>#VALUE!</v>
      </c>
      <c r="AE894" s="24" t="e">
        <f t="shared" si="272"/>
        <v>#VALUE!</v>
      </c>
      <c r="AF894" s="24">
        <v>126.85</v>
      </c>
      <c r="AG894" s="24" t="e">
        <f t="shared" si="273"/>
        <v>#VALUE!</v>
      </c>
      <c r="AH894" s="24" t="e">
        <f t="shared" si="274"/>
        <v>#VALUE!</v>
      </c>
      <c r="AI894" s="25" t="e">
        <f t="shared" si="275"/>
        <v>#VALUE!</v>
      </c>
      <c r="AJ894" s="25" t="e">
        <f t="shared" si="276"/>
        <v>#VALUE!</v>
      </c>
      <c r="AK894" s="25" t="e">
        <f t="shared" si="277"/>
        <v>#VALUE!</v>
      </c>
      <c r="AL894" s="11">
        <v>26.946220930232563</v>
      </c>
      <c r="AM894" s="11">
        <v>7.1899418604651117</v>
      </c>
      <c r="AN894" s="26">
        <v>3.2766000000000002</v>
      </c>
      <c r="AO894" s="125">
        <f t="shared" si="278"/>
        <v>6.0583957437575837E-2</v>
      </c>
      <c r="AP894" s="126"/>
      <c r="AQ894" s="16">
        <v>-118</v>
      </c>
      <c r="AT894" s="2">
        <v>0</v>
      </c>
      <c r="AU894" s="2">
        <v>0</v>
      </c>
      <c r="AW894" s="44" t="e">
        <f t="shared" si="279"/>
        <v>#VALUE!</v>
      </c>
    </row>
    <row r="895" spans="1:49" hidden="1" x14ac:dyDescent="0.2">
      <c r="A895" s="101">
        <v>896</v>
      </c>
      <c r="B895" s="16" t="s">
        <v>703</v>
      </c>
      <c r="C895" s="101">
        <v>216</v>
      </c>
      <c r="D895" s="17">
        <v>1.4723418342272803</v>
      </c>
      <c r="E895" s="139">
        <v>6.1451133392340269E-2</v>
      </c>
      <c r="F895" s="122">
        <f t="shared" si="260"/>
        <v>1.5337929676196205</v>
      </c>
      <c r="G895" s="122"/>
      <c r="H895" s="101" t="s">
        <v>4</v>
      </c>
      <c r="I895" s="101">
        <v>1</v>
      </c>
      <c r="J895" s="101" t="s">
        <v>60</v>
      </c>
      <c r="K895" s="18">
        <v>42976</v>
      </c>
      <c r="L895" s="101" t="s">
        <v>58</v>
      </c>
      <c r="M895" s="101" t="s">
        <v>171</v>
      </c>
      <c r="N895" s="101" t="s">
        <v>73</v>
      </c>
      <c r="O895" s="101" t="s">
        <v>66</v>
      </c>
      <c r="P895" s="19" t="str">
        <f t="shared" si="261"/>
        <v>CB1 Moka</v>
      </c>
      <c r="Q895" s="20">
        <f t="shared" si="262"/>
        <v>153.37929676196205</v>
      </c>
      <c r="R895" s="19">
        <v>122.6</v>
      </c>
      <c r="S895" s="19">
        <v>-8</v>
      </c>
      <c r="T895" s="19">
        <f t="shared" si="263"/>
        <v>114.6</v>
      </c>
      <c r="U895" s="22" t="e">
        <f t="shared" si="264"/>
        <v>#VALUE!</v>
      </c>
      <c r="V895" s="22" t="str">
        <f t="shared" si="265"/>
        <v>NY</v>
      </c>
      <c r="W895" s="22" t="e">
        <f t="shared" si="266"/>
        <v>#VALUE!</v>
      </c>
      <c r="X895" s="19" t="str">
        <f t="shared" si="267"/>
        <v>CB1MokaGS.8766</v>
      </c>
      <c r="Y895" s="19" t="str">
        <f t="shared" si="268"/>
        <v>GS.8766</v>
      </c>
      <c r="Z895" s="19" t="e">
        <v>#VALUE!</v>
      </c>
      <c r="AA895" s="19" t="e">
        <f t="shared" si="269"/>
        <v>#VALUE!</v>
      </c>
      <c r="AB895" s="22" t="e">
        <f t="shared" si="270"/>
        <v>#VALUE!</v>
      </c>
      <c r="AC895" s="23" t="e">
        <v>#VALUE!</v>
      </c>
      <c r="AD895" s="23" t="e">
        <f t="shared" si="271"/>
        <v>#VALUE!</v>
      </c>
      <c r="AE895" s="24" t="e">
        <f t="shared" si="272"/>
        <v>#VALUE!</v>
      </c>
      <c r="AF895" s="24">
        <v>116.35</v>
      </c>
      <c r="AG895" s="24" t="e">
        <f t="shared" si="273"/>
        <v>#VALUE!</v>
      </c>
      <c r="AH895" s="24" t="e">
        <f t="shared" si="274"/>
        <v>#VALUE!</v>
      </c>
      <c r="AI895" s="25" t="e">
        <f t="shared" si="275"/>
        <v>#VALUE!</v>
      </c>
      <c r="AJ895" s="25" t="e">
        <f t="shared" si="276"/>
        <v>#VALUE!</v>
      </c>
      <c r="AK895" s="25" t="e">
        <f t="shared" si="277"/>
        <v>#VALUE!</v>
      </c>
      <c r="AL895" s="11">
        <v>26.946220930232563</v>
      </c>
      <c r="AM895" s="11">
        <v>7.1899418604651117</v>
      </c>
      <c r="AN895" s="26">
        <v>3.2766000000000002</v>
      </c>
      <c r="AO895" s="125">
        <f t="shared" si="278"/>
        <v>6.0583957437575837E-2</v>
      </c>
      <c r="AP895" s="126"/>
      <c r="AQ895" s="16">
        <v>-6</v>
      </c>
      <c r="AT895" s="2">
        <v>0</v>
      </c>
      <c r="AU895" s="2">
        <v>0</v>
      </c>
      <c r="AW895" s="44" t="e">
        <f t="shared" si="279"/>
        <v>#VALUE!</v>
      </c>
    </row>
    <row r="896" spans="1:49" hidden="1" x14ac:dyDescent="0.2">
      <c r="A896" s="101">
        <v>897</v>
      </c>
      <c r="B896" s="16" t="s">
        <v>703</v>
      </c>
      <c r="C896" s="101">
        <v>1587</v>
      </c>
      <c r="D896" s="17">
        <v>1.4723418342272803</v>
      </c>
      <c r="E896" s="139">
        <v>6.1451133392340269E-2</v>
      </c>
      <c r="F896" s="122">
        <f t="shared" si="260"/>
        <v>1.5337929676196205</v>
      </c>
      <c r="G896" s="122"/>
      <c r="H896" s="101" t="s">
        <v>4</v>
      </c>
      <c r="I896" s="101">
        <v>1</v>
      </c>
      <c r="J896" s="101" t="s">
        <v>60</v>
      </c>
      <c r="K896" s="18">
        <v>42976</v>
      </c>
      <c r="L896" s="101" t="s">
        <v>58</v>
      </c>
      <c r="M896" s="101" t="s">
        <v>171</v>
      </c>
      <c r="N896" s="101" t="s">
        <v>73</v>
      </c>
      <c r="O896" s="101" t="s">
        <v>64</v>
      </c>
      <c r="P896" s="19" t="str">
        <f t="shared" si="261"/>
        <v>CB1 15/16</v>
      </c>
      <c r="Q896" s="20">
        <f t="shared" si="262"/>
        <v>153.37929676196205</v>
      </c>
      <c r="R896" s="19">
        <v>122.6</v>
      </c>
      <c r="S896" s="19">
        <v>-7</v>
      </c>
      <c r="T896" s="19">
        <f t="shared" si="263"/>
        <v>115.6</v>
      </c>
      <c r="U896" s="22" t="e">
        <f t="shared" si="264"/>
        <v>#VALUE!</v>
      </c>
      <c r="V896" s="22" t="str">
        <f t="shared" si="265"/>
        <v>NY</v>
      </c>
      <c r="W896" s="22" t="e">
        <f t="shared" si="266"/>
        <v>#VALUE!</v>
      </c>
      <c r="X896" s="19" t="str">
        <f t="shared" si="267"/>
        <v>CB115/16GS.8766</v>
      </c>
      <c r="Y896" s="19" t="str">
        <f t="shared" si="268"/>
        <v>GS.8766</v>
      </c>
      <c r="Z896" s="19" t="e">
        <v>#VALUE!</v>
      </c>
      <c r="AA896" s="19" t="e">
        <f t="shared" si="269"/>
        <v>#VALUE!</v>
      </c>
      <c r="AB896" s="22" t="e">
        <f t="shared" si="270"/>
        <v>#VALUE!</v>
      </c>
      <c r="AC896" s="23" t="e">
        <v>#VALUE!</v>
      </c>
      <c r="AD896" s="23" t="e">
        <f t="shared" si="271"/>
        <v>#VALUE!</v>
      </c>
      <c r="AE896" s="24" t="e">
        <f t="shared" si="272"/>
        <v>#VALUE!</v>
      </c>
      <c r="AF896" s="24">
        <v>117.35</v>
      </c>
      <c r="AG896" s="24" t="e">
        <f t="shared" si="273"/>
        <v>#VALUE!</v>
      </c>
      <c r="AH896" s="24" t="e">
        <f t="shared" si="274"/>
        <v>#VALUE!</v>
      </c>
      <c r="AI896" s="25" t="e">
        <f t="shared" si="275"/>
        <v>#VALUE!</v>
      </c>
      <c r="AJ896" s="25" t="e">
        <f t="shared" si="276"/>
        <v>#VALUE!</v>
      </c>
      <c r="AK896" s="25" t="e">
        <f t="shared" si="277"/>
        <v>#VALUE!</v>
      </c>
      <c r="AL896" s="11">
        <v>26.946220930232563</v>
      </c>
      <c r="AM896" s="11">
        <v>7.1899418604651117</v>
      </c>
      <c r="AN896" s="26">
        <v>3.2766000000000002</v>
      </c>
      <c r="AO896" s="125">
        <f t="shared" si="278"/>
        <v>6.0583957437575837E-2</v>
      </c>
      <c r="AP896" s="126"/>
      <c r="AQ896" s="16">
        <v>0</v>
      </c>
      <c r="AT896" s="2">
        <v>723</v>
      </c>
      <c r="AU896" s="2">
        <v>-37106.44534005216</v>
      </c>
      <c r="AW896" s="44" t="e">
        <f t="shared" si="279"/>
        <v>#VALUE!</v>
      </c>
    </row>
    <row r="897" spans="1:49" hidden="1" x14ac:dyDescent="0.2">
      <c r="A897" s="101">
        <v>898</v>
      </c>
      <c r="B897" s="16" t="s">
        <v>703</v>
      </c>
      <c r="C897" s="101">
        <v>562</v>
      </c>
      <c r="D897" s="17">
        <v>1.4723418342272803</v>
      </c>
      <c r="E897" s="139">
        <v>6.1451133392340269E-2</v>
      </c>
      <c r="F897" s="122">
        <f t="shared" si="260"/>
        <v>1.5337929676196205</v>
      </c>
      <c r="G897" s="122"/>
      <c r="H897" s="101" t="s">
        <v>4</v>
      </c>
      <c r="I897" s="101">
        <v>1</v>
      </c>
      <c r="J897" s="101" t="s">
        <v>60</v>
      </c>
      <c r="K897" s="18">
        <v>42976</v>
      </c>
      <c r="L897" s="101" t="s">
        <v>58</v>
      </c>
      <c r="M897" s="101" t="s">
        <v>171</v>
      </c>
      <c r="N897" s="101" t="s">
        <v>73</v>
      </c>
      <c r="O897" s="101" t="s">
        <v>65</v>
      </c>
      <c r="P897" s="19" t="str">
        <f t="shared" si="261"/>
        <v>CB1 13/14</v>
      </c>
      <c r="Q897" s="20">
        <f t="shared" si="262"/>
        <v>153.37929676196205</v>
      </c>
      <c r="R897" s="19">
        <v>122.6</v>
      </c>
      <c r="S897" s="19">
        <v>-7</v>
      </c>
      <c r="T897" s="19">
        <f t="shared" si="263"/>
        <v>115.6</v>
      </c>
      <c r="U897" s="22" t="e">
        <f t="shared" si="264"/>
        <v>#VALUE!</v>
      </c>
      <c r="V897" s="22" t="str">
        <f t="shared" si="265"/>
        <v>NY</v>
      </c>
      <c r="W897" s="22" t="e">
        <f t="shared" si="266"/>
        <v>#VALUE!</v>
      </c>
      <c r="X897" s="19" t="str">
        <f t="shared" si="267"/>
        <v>CB113/14GS.8766</v>
      </c>
      <c r="Y897" s="19" t="str">
        <f t="shared" si="268"/>
        <v>GS.8766</v>
      </c>
      <c r="Z897" s="19" t="e">
        <v>#VALUE!</v>
      </c>
      <c r="AA897" s="19" t="e">
        <f t="shared" si="269"/>
        <v>#VALUE!</v>
      </c>
      <c r="AB897" s="22" t="e">
        <f t="shared" si="270"/>
        <v>#VALUE!</v>
      </c>
      <c r="AC897" s="23" t="e">
        <v>#VALUE!</v>
      </c>
      <c r="AD897" s="23" t="e">
        <f t="shared" si="271"/>
        <v>#VALUE!</v>
      </c>
      <c r="AE897" s="24" t="e">
        <f t="shared" si="272"/>
        <v>#VALUE!</v>
      </c>
      <c r="AF897" s="24">
        <v>117.35</v>
      </c>
      <c r="AG897" s="24" t="e">
        <f t="shared" si="273"/>
        <v>#VALUE!</v>
      </c>
      <c r="AH897" s="24" t="e">
        <f t="shared" si="274"/>
        <v>#VALUE!</v>
      </c>
      <c r="AI897" s="25" t="e">
        <f t="shared" si="275"/>
        <v>#VALUE!</v>
      </c>
      <c r="AJ897" s="25" t="e">
        <f t="shared" si="276"/>
        <v>#VALUE!</v>
      </c>
      <c r="AK897" s="25" t="e">
        <f t="shared" si="277"/>
        <v>#VALUE!</v>
      </c>
      <c r="AL897" s="11">
        <v>26.946220930232563</v>
      </c>
      <c r="AM897" s="11">
        <v>7.1899418604651109</v>
      </c>
      <c r="AN897" s="26">
        <v>3.2766000000000002</v>
      </c>
      <c r="AO897" s="125">
        <f t="shared" si="278"/>
        <v>6.0583957437575837E-2</v>
      </c>
      <c r="AP897" s="126"/>
      <c r="AQ897" s="16">
        <v>0</v>
      </c>
      <c r="AT897" s="2">
        <v>0</v>
      </c>
      <c r="AU897" s="2">
        <v>0</v>
      </c>
      <c r="AW897" s="44" t="e">
        <f t="shared" si="279"/>
        <v>#VALUE!</v>
      </c>
    </row>
    <row r="898" spans="1:49" hidden="1" x14ac:dyDescent="0.2">
      <c r="A898" s="101">
        <v>899</v>
      </c>
      <c r="B898" s="16" t="s">
        <v>703</v>
      </c>
      <c r="C898" s="101">
        <v>728</v>
      </c>
      <c r="D898" s="17">
        <v>1.4723418342272803</v>
      </c>
      <c r="E898" s="139">
        <v>6.1451133392340269E-2</v>
      </c>
      <c r="F898" s="122">
        <f t="shared" si="260"/>
        <v>1.5337929676196205</v>
      </c>
      <c r="G898" s="122"/>
      <c r="H898" s="101" t="s">
        <v>4</v>
      </c>
      <c r="I898" s="101">
        <v>1</v>
      </c>
      <c r="J898" s="101" t="s">
        <v>60</v>
      </c>
      <c r="K898" s="18">
        <v>42976</v>
      </c>
      <c r="L898" s="101" t="s">
        <v>58</v>
      </c>
      <c r="M898" s="101" t="s">
        <v>171</v>
      </c>
      <c r="N898" s="101" t="s">
        <v>62</v>
      </c>
      <c r="O898" s="101" t="s">
        <v>63</v>
      </c>
      <c r="P898" s="19" t="str">
        <f t="shared" si="261"/>
        <v>CB6 Consumo</v>
      </c>
      <c r="Q898" s="20">
        <f t="shared" si="262"/>
        <v>153.37929676196205</v>
      </c>
      <c r="R898" s="19">
        <v>122.6</v>
      </c>
      <c r="S898" s="19">
        <v>-31.95</v>
      </c>
      <c r="T898" s="19">
        <f t="shared" si="263"/>
        <v>90.649999999999991</v>
      </c>
      <c r="U898" s="22" t="e">
        <f t="shared" si="264"/>
        <v>#VALUE!</v>
      </c>
      <c r="V898" s="22" t="str">
        <f t="shared" si="265"/>
        <v>NY</v>
      </c>
      <c r="W898" s="22" t="e">
        <f t="shared" si="266"/>
        <v>#VALUE!</v>
      </c>
      <c r="X898" s="19" t="str">
        <f t="shared" si="267"/>
        <v>CB6ConsumoGS.8766</v>
      </c>
      <c r="Y898" s="19" t="str">
        <f t="shared" si="268"/>
        <v>GS.8766</v>
      </c>
      <c r="Z898" s="19" t="e">
        <v>#VALUE!</v>
      </c>
      <c r="AA898" s="19" t="e">
        <f t="shared" si="269"/>
        <v>#VALUE!</v>
      </c>
      <c r="AB898" s="22" t="e">
        <f t="shared" si="270"/>
        <v>#VALUE!</v>
      </c>
      <c r="AC898" s="23" t="e">
        <v>#VALUE!</v>
      </c>
      <c r="AD898" s="23" t="e">
        <f t="shared" si="271"/>
        <v>#VALUE!</v>
      </c>
      <c r="AE898" s="24" t="e">
        <f t="shared" si="272"/>
        <v>#VALUE!</v>
      </c>
      <c r="AF898" s="24">
        <v>92.399999999999991</v>
      </c>
      <c r="AG898" s="24" t="e">
        <f t="shared" si="273"/>
        <v>#VALUE!</v>
      </c>
      <c r="AH898" s="24" t="e">
        <f t="shared" si="274"/>
        <v>#VALUE!</v>
      </c>
      <c r="AI898" s="25" t="e">
        <f t="shared" si="275"/>
        <v>#VALUE!</v>
      </c>
      <c r="AJ898" s="25" t="e">
        <f t="shared" si="276"/>
        <v>#VALUE!</v>
      </c>
      <c r="AK898" s="25" t="e">
        <f t="shared" si="277"/>
        <v>#VALUE!</v>
      </c>
      <c r="AL898" s="11">
        <v>26.946220930232563</v>
      </c>
      <c r="AM898" s="11">
        <v>7.1899418604651109</v>
      </c>
      <c r="AN898" s="26">
        <v>3.2766000000000002</v>
      </c>
      <c r="AO898" s="125">
        <f t="shared" si="278"/>
        <v>6.0583957437575837E-2</v>
      </c>
      <c r="AP898" s="126"/>
      <c r="AQ898" s="16">
        <v>-66</v>
      </c>
      <c r="AT898" s="2">
        <v>0</v>
      </c>
      <c r="AU898" s="2">
        <v>0</v>
      </c>
      <c r="AW898" s="44" t="e">
        <f t="shared" si="279"/>
        <v>#VALUE!</v>
      </c>
    </row>
    <row r="899" spans="1:49" hidden="1" x14ac:dyDescent="0.2">
      <c r="A899" s="101">
        <v>900</v>
      </c>
      <c r="B899" s="16" t="s">
        <v>704</v>
      </c>
      <c r="C899" s="101">
        <v>2563</v>
      </c>
      <c r="D899" s="17">
        <v>1.3995561204631941</v>
      </c>
      <c r="E899" s="139">
        <v>5.5023395401449501E-2</v>
      </c>
      <c r="F899" s="122">
        <f t="shared" ref="F899:F962" si="280">E899+D899</f>
        <v>1.4545795158646435</v>
      </c>
      <c r="G899" s="122"/>
      <c r="H899" s="101" t="s">
        <v>4</v>
      </c>
      <c r="I899" s="101">
        <v>1</v>
      </c>
      <c r="J899" s="101" t="s">
        <v>60</v>
      </c>
      <c r="K899" s="18">
        <v>42976</v>
      </c>
      <c r="L899" s="101" t="s">
        <v>58</v>
      </c>
      <c r="M899" s="101" t="s">
        <v>171</v>
      </c>
      <c r="N899" s="101" t="s">
        <v>73</v>
      </c>
      <c r="O899" s="101" t="s">
        <v>58</v>
      </c>
      <c r="P899" s="19" t="str">
        <f t="shared" ref="P899:P962" si="281">N899&amp;" "&amp;O899</f>
        <v>CB1 17/18</v>
      </c>
      <c r="Q899" s="20">
        <f t="shared" ref="Q899:Q962" si="282">F899*100</f>
        <v>145.45795158646436</v>
      </c>
      <c r="R899" s="19">
        <v>122.6</v>
      </c>
      <c r="S899" s="19">
        <v>2.5</v>
      </c>
      <c r="T899" s="19">
        <f t="shared" ref="T899:T962" si="283">R899+S899</f>
        <v>125.1</v>
      </c>
      <c r="U899" s="22" t="e">
        <f t="shared" ref="U899:U962" si="284">(T899-Q899)*1.3228*AD899</f>
        <v>#VALUE!</v>
      </c>
      <c r="V899" s="22" t="str">
        <f t="shared" ref="V899:V962" si="285">IF(LEFT(N899,3)="CB7","LDN","NY")</f>
        <v>NY</v>
      </c>
      <c r="W899" s="22" t="e">
        <f t="shared" ref="W899:W962" si="286">V899-U899</f>
        <v>#VALUE!</v>
      </c>
      <c r="X899" s="19" t="str">
        <f t="shared" ref="X899:X962" si="287">TRIM(N899)&amp;TRIM(O899)&amp;TRIM(Y899)</f>
        <v>CB117/18GS.8745</v>
      </c>
      <c r="Y899" s="19" t="str">
        <f t="shared" ref="Y899:Y962" si="288">IF(LEFT(B899,2)&lt;&gt;"GS","GS."&amp;LEFT(B899,4),B899)</f>
        <v>GS.8745</v>
      </c>
      <c r="Z899" s="19" t="e">
        <v>#VALUE!</v>
      </c>
      <c r="AA899" s="19" t="e">
        <f t="shared" ref="AA899:AA962" si="289">IF(C899=0,Z899,C899-Z899)</f>
        <v>#VALUE!</v>
      </c>
      <c r="AB899" s="22" t="e">
        <f t="shared" ref="AB899:AB962" si="290">(T899-Q899)*1.3228*AA899</f>
        <v>#VALUE!</v>
      </c>
      <c r="AC899" s="23" t="e">
        <v>#VALUE!</v>
      </c>
      <c r="AD899" s="23" t="e">
        <f t="shared" ref="AD899:AD962" si="291">AA899-AC899+AQ899</f>
        <v>#VALUE!</v>
      </c>
      <c r="AE899" s="24" t="e">
        <f t="shared" ref="AE899:AE962" si="292">(T899-Q899)*1.3228*AD899</f>
        <v>#VALUE!</v>
      </c>
      <c r="AF899" s="24">
        <v>126.85</v>
      </c>
      <c r="AG899" s="24" t="e">
        <f t="shared" ref="AG899:AG962" si="293">(AF899-Q899)*1.3228*AD899</f>
        <v>#VALUE!</v>
      </c>
      <c r="AH899" s="24" t="e">
        <f t="shared" ref="AH899:AH962" si="294">AE899-AG899</f>
        <v>#VALUE!</v>
      </c>
      <c r="AI899" s="25" t="e">
        <f t="shared" ref="AI899:AI962" si="295">AD899*T899*1.3228</f>
        <v>#VALUE!</v>
      </c>
      <c r="AJ899" s="25" t="e">
        <f t="shared" ref="AJ899:AJ962" si="296">E899*132.28*AD899</f>
        <v>#VALUE!</v>
      </c>
      <c r="AK899" s="25" t="e">
        <f t="shared" ref="AK899:AK962" si="297">AI899-AE899</f>
        <v>#VALUE!</v>
      </c>
      <c r="AL899" s="11">
        <v>23.70895894428153</v>
      </c>
      <c r="AM899" s="11">
        <v>6.6157624633431098</v>
      </c>
      <c r="AN899" s="26">
        <v>3.2766000000000002</v>
      </c>
      <c r="AO899" s="125">
        <f t="shared" si="278"/>
        <v>5.4246925338041665E-2</v>
      </c>
      <c r="AP899" s="126"/>
      <c r="AQ899" s="16">
        <v>158</v>
      </c>
      <c r="AT899" s="2">
        <v>581</v>
      </c>
      <c r="AU899" s="2">
        <v>-20646.887526815688</v>
      </c>
      <c r="AW899" s="44" t="e">
        <f t="shared" si="279"/>
        <v>#VALUE!</v>
      </c>
    </row>
    <row r="900" spans="1:49" hidden="1" x14ac:dyDescent="0.2">
      <c r="A900" s="101">
        <v>901</v>
      </c>
      <c r="B900" s="16" t="s">
        <v>704</v>
      </c>
      <c r="C900" s="101">
        <v>870</v>
      </c>
      <c r="D900" s="17">
        <v>1.3995561204631941</v>
      </c>
      <c r="E900" s="139">
        <v>5.5023395401449501E-2</v>
      </c>
      <c r="F900" s="122">
        <f t="shared" si="280"/>
        <v>1.4545795158646435</v>
      </c>
      <c r="G900" s="122"/>
      <c r="H900" s="101" t="s">
        <v>4</v>
      </c>
      <c r="I900" s="101">
        <v>1</v>
      </c>
      <c r="J900" s="101" t="s">
        <v>60</v>
      </c>
      <c r="K900" s="18">
        <v>42976</v>
      </c>
      <c r="L900" s="101" t="s">
        <v>58</v>
      </c>
      <c r="M900" s="101" t="s">
        <v>171</v>
      </c>
      <c r="N900" s="101" t="s">
        <v>73</v>
      </c>
      <c r="O900" s="101" t="s">
        <v>66</v>
      </c>
      <c r="P900" s="19" t="str">
        <f t="shared" si="281"/>
        <v>CB1 Moka</v>
      </c>
      <c r="Q900" s="20">
        <f t="shared" si="282"/>
        <v>145.45795158646436</v>
      </c>
      <c r="R900" s="19">
        <v>122.6</v>
      </c>
      <c r="S900" s="19">
        <v>-8</v>
      </c>
      <c r="T900" s="19">
        <f t="shared" si="283"/>
        <v>114.6</v>
      </c>
      <c r="U900" s="22" t="e">
        <f t="shared" si="284"/>
        <v>#VALUE!</v>
      </c>
      <c r="V900" s="22" t="str">
        <f t="shared" si="285"/>
        <v>NY</v>
      </c>
      <c r="W900" s="22" t="e">
        <f t="shared" si="286"/>
        <v>#VALUE!</v>
      </c>
      <c r="X900" s="19" t="str">
        <f t="shared" si="287"/>
        <v>CB1MokaGS.8745</v>
      </c>
      <c r="Y900" s="19" t="str">
        <f t="shared" si="288"/>
        <v>GS.8745</v>
      </c>
      <c r="Z900" s="19" t="e">
        <v>#VALUE!</v>
      </c>
      <c r="AA900" s="19" t="e">
        <f t="shared" si="289"/>
        <v>#VALUE!</v>
      </c>
      <c r="AB900" s="22" t="e">
        <f t="shared" si="290"/>
        <v>#VALUE!</v>
      </c>
      <c r="AC900" s="23" t="e">
        <v>#VALUE!</v>
      </c>
      <c r="AD900" s="23" t="e">
        <f t="shared" si="291"/>
        <v>#VALUE!</v>
      </c>
      <c r="AE900" s="24" t="e">
        <f t="shared" si="292"/>
        <v>#VALUE!</v>
      </c>
      <c r="AF900" s="24">
        <v>116.35</v>
      </c>
      <c r="AG900" s="24" t="e">
        <f t="shared" si="293"/>
        <v>#VALUE!</v>
      </c>
      <c r="AH900" s="24" t="e">
        <f t="shared" si="294"/>
        <v>#VALUE!</v>
      </c>
      <c r="AI900" s="25" t="e">
        <f t="shared" si="295"/>
        <v>#VALUE!</v>
      </c>
      <c r="AJ900" s="25" t="e">
        <f t="shared" si="296"/>
        <v>#VALUE!</v>
      </c>
      <c r="AK900" s="25" t="e">
        <f t="shared" si="297"/>
        <v>#VALUE!</v>
      </c>
      <c r="AL900" s="11">
        <v>23.70895894428153</v>
      </c>
      <c r="AM900" s="11">
        <v>6.6157624633431098</v>
      </c>
      <c r="AN900" s="26">
        <v>3.2766000000000002</v>
      </c>
      <c r="AO900" s="125">
        <f t="shared" ref="AO900:AO963" si="298">E900*132.28*AN900/$AO$2/132.28</f>
        <v>5.4246925338041665E-2</v>
      </c>
      <c r="AP900" s="126"/>
      <c r="AQ900" s="16">
        <v>-33</v>
      </c>
      <c r="AT900" s="2">
        <v>0</v>
      </c>
      <c r="AU900" s="2">
        <v>0</v>
      </c>
      <c r="AW900" s="44" t="e">
        <f t="shared" ref="AW900:AW963" si="299">E900*132.28*AD900</f>
        <v>#VALUE!</v>
      </c>
    </row>
    <row r="901" spans="1:49" hidden="1" x14ac:dyDescent="0.2">
      <c r="A901" s="101">
        <v>902</v>
      </c>
      <c r="B901" s="16" t="s">
        <v>704</v>
      </c>
      <c r="C901" s="101">
        <v>6392</v>
      </c>
      <c r="D901" s="17">
        <v>1.3995561204631941</v>
      </c>
      <c r="E901" s="139">
        <v>5.5023395401449501E-2</v>
      </c>
      <c r="F901" s="122">
        <f t="shared" si="280"/>
        <v>1.4545795158646435</v>
      </c>
      <c r="G901" s="122"/>
      <c r="H901" s="101" t="s">
        <v>4</v>
      </c>
      <c r="I901" s="101">
        <v>1</v>
      </c>
      <c r="J901" s="101" t="s">
        <v>60</v>
      </c>
      <c r="K901" s="18">
        <v>42976</v>
      </c>
      <c r="L901" s="101" t="s">
        <v>58</v>
      </c>
      <c r="M901" s="101" t="s">
        <v>171</v>
      </c>
      <c r="N901" s="101" t="s">
        <v>73</v>
      </c>
      <c r="O901" s="101" t="s">
        <v>64</v>
      </c>
      <c r="P901" s="19" t="str">
        <f t="shared" si="281"/>
        <v>CB1 15/16</v>
      </c>
      <c r="Q901" s="20">
        <f t="shared" si="282"/>
        <v>145.45795158646436</v>
      </c>
      <c r="R901" s="19">
        <v>122.6</v>
      </c>
      <c r="S901" s="19">
        <v>-7</v>
      </c>
      <c r="T901" s="19">
        <f t="shared" si="283"/>
        <v>115.6</v>
      </c>
      <c r="U901" s="22" t="e">
        <f t="shared" si="284"/>
        <v>#VALUE!</v>
      </c>
      <c r="V901" s="22" t="str">
        <f t="shared" si="285"/>
        <v>NY</v>
      </c>
      <c r="W901" s="22" t="e">
        <f t="shared" si="286"/>
        <v>#VALUE!</v>
      </c>
      <c r="X901" s="19" t="str">
        <f t="shared" si="287"/>
        <v>CB115/16GS.8745</v>
      </c>
      <c r="Y901" s="19" t="str">
        <f t="shared" si="288"/>
        <v>GS.8745</v>
      </c>
      <c r="Z901" s="19" t="e">
        <v>#VALUE!</v>
      </c>
      <c r="AA901" s="19" t="e">
        <f t="shared" si="289"/>
        <v>#VALUE!</v>
      </c>
      <c r="AB901" s="22" t="e">
        <f t="shared" si="290"/>
        <v>#VALUE!</v>
      </c>
      <c r="AC901" s="23" t="e">
        <v>#VALUE!</v>
      </c>
      <c r="AD901" s="23" t="e">
        <f t="shared" si="291"/>
        <v>#VALUE!</v>
      </c>
      <c r="AE901" s="24" t="e">
        <f t="shared" si="292"/>
        <v>#VALUE!</v>
      </c>
      <c r="AF901" s="24">
        <v>117.35</v>
      </c>
      <c r="AG901" s="24" t="e">
        <f t="shared" si="293"/>
        <v>#VALUE!</v>
      </c>
      <c r="AH901" s="24" t="e">
        <f t="shared" si="294"/>
        <v>#VALUE!</v>
      </c>
      <c r="AI901" s="25" t="e">
        <f t="shared" si="295"/>
        <v>#VALUE!</v>
      </c>
      <c r="AJ901" s="25" t="e">
        <f t="shared" si="296"/>
        <v>#VALUE!</v>
      </c>
      <c r="AK901" s="25" t="e">
        <f t="shared" si="297"/>
        <v>#VALUE!</v>
      </c>
      <c r="AL901" s="11">
        <v>23.70895894428153</v>
      </c>
      <c r="AM901" s="11">
        <v>6.6157624633431098</v>
      </c>
      <c r="AN901" s="26">
        <v>3.2766000000000002</v>
      </c>
      <c r="AO901" s="125">
        <f t="shared" si="298"/>
        <v>5.4246925338041665E-2</v>
      </c>
      <c r="AP901" s="126"/>
      <c r="AQ901" s="16">
        <v>-136</v>
      </c>
      <c r="AT901" s="2">
        <v>1636</v>
      </c>
      <c r="AU901" s="2">
        <v>-66794.626941601498</v>
      </c>
      <c r="AW901" s="44" t="e">
        <f t="shared" si="299"/>
        <v>#VALUE!</v>
      </c>
    </row>
    <row r="902" spans="1:49" hidden="1" x14ac:dyDescent="0.2">
      <c r="A902" s="101">
        <v>903</v>
      </c>
      <c r="B902" s="16" t="s">
        <v>704</v>
      </c>
      <c r="C902" s="101">
        <v>1774</v>
      </c>
      <c r="D902" s="17">
        <v>1.3995561204631941</v>
      </c>
      <c r="E902" s="139">
        <v>5.5023395401449501E-2</v>
      </c>
      <c r="F902" s="122">
        <f t="shared" si="280"/>
        <v>1.4545795158646435</v>
      </c>
      <c r="G902" s="122"/>
      <c r="H902" s="101" t="s">
        <v>4</v>
      </c>
      <c r="I902" s="101">
        <v>1</v>
      </c>
      <c r="J902" s="101" t="s">
        <v>60</v>
      </c>
      <c r="K902" s="18">
        <v>42976</v>
      </c>
      <c r="L902" s="101" t="s">
        <v>58</v>
      </c>
      <c r="M902" s="101" t="s">
        <v>171</v>
      </c>
      <c r="N902" s="101" t="s">
        <v>73</v>
      </c>
      <c r="O902" s="101" t="s">
        <v>65</v>
      </c>
      <c r="P902" s="19" t="str">
        <f t="shared" si="281"/>
        <v>CB1 13/14</v>
      </c>
      <c r="Q902" s="20">
        <f t="shared" si="282"/>
        <v>145.45795158646436</v>
      </c>
      <c r="R902" s="19">
        <v>122.6</v>
      </c>
      <c r="S902" s="19">
        <v>-7</v>
      </c>
      <c r="T902" s="19">
        <f t="shared" si="283"/>
        <v>115.6</v>
      </c>
      <c r="U902" s="22" t="e">
        <f t="shared" si="284"/>
        <v>#VALUE!</v>
      </c>
      <c r="V902" s="22" t="str">
        <f t="shared" si="285"/>
        <v>NY</v>
      </c>
      <c r="W902" s="22" t="e">
        <f t="shared" si="286"/>
        <v>#VALUE!</v>
      </c>
      <c r="X902" s="19" t="str">
        <f t="shared" si="287"/>
        <v>CB113/14GS.8745</v>
      </c>
      <c r="Y902" s="19" t="str">
        <f t="shared" si="288"/>
        <v>GS.8745</v>
      </c>
      <c r="Z902" s="19" t="e">
        <v>#VALUE!</v>
      </c>
      <c r="AA902" s="19" t="e">
        <f t="shared" si="289"/>
        <v>#VALUE!</v>
      </c>
      <c r="AB902" s="22" t="e">
        <f t="shared" si="290"/>
        <v>#VALUE!</v>
      </c>
      <c r="AC902" s="23" t="e">
        <v>#VALUE!</v>
      </c>
      <c r="AD902" s="23" t="e">
        <f t="shared" si="291"/>
        <v>#VALUE!</v>
      </c>
      <c r="AE902" s="24" t="e">
        <f t="shared" si="292"/>
        <v>#VALUE!</v>
      </c>
      <c r="AF902" s="24">
        <v>117.35</v>
      </c>
      <c r="AG902" s="24" t="e">
        <f t="shared" si="293"/>
        <v>#VALUE!</v>
      </c>
      <c r="AH902" s="24" t="e">
        <f t="shared" si="294"/>
        <v>#VALUE!</v>
      </c>
      <c r="AI902" s="25" t="e">
        <f t="shared" si="295"/>
        <v>#VALUE!</v>
      </c>
      <c r="AJ902" s="25" t="e">
        <f t="shared" si="296"/>
        <v>#VALUE!</v>
      </c>
      <c r="AK902" s="25" t="e">
        <f t="shared" si="297"/>
        <v>#VALUE!</v>
      </c>
      <c r="AL902" s="11">
        <v>23.70895894428153</v>
      </c>
      <c r="AM902" s="11">
        <v>6.6157624633431098</v>
      </c>
      <c r="AN902" s="26">
        <v>3.2766000000000002</v>
      </c>
      <c r="AO902" s="125">
        <f t="shared" si="298"/>
        <v>5.4246925338041665E-2</v>
      </c>
      <c r="AP902" s="126"/>
      <c r="AQ902" s="16">
        <v>-360</v>
      </c>
      <c r="AT902" s="2">
        <v>110</v>
      </c>
      <c r="AU902" s="2">
        <v>-5655.1452735795629</v>
      </c>
      <c r="AW902" s="44" t="e">
        <f t="shared" si="299"/>
        <v>#VALUE!</v>
      </c>
    </row>
    <row r="903" spans="1:49" hidden="1" x14ac:dyDescent="0.2">
      <c r="A903" s="101">
        <v>904</v>
      </c>
      <c r="B903" s="16" t="s">
        <v>704</v>
      </c>
      <c r="C903" s="101">
        <v>2007</v>
      </c>
      <c r="D903" s="17">
        <v>1.3995561204631941</v>
      </c>
      <c r="E903" s="139">
        <v>5.5023395401449501E-2</v>
      </c>
      <c r="F903" s="122">
        <f t="shared" si="280"/>
        <v>1.4545795158646435</v>
      </c>
      <c r="G903" s="122"/>
      <c r="H903" s="101" t="s">
        <v>4</v>
      </c>
      <c r="I903" s="101">
        <v>1</v>
      </c>
      <c r="J903" s="101" t="s">
        <v>60</v>
      </c>
      <c r="K903" s="18">
        <v>42976</v>
      </c>
      <c r="L903" s="101" t="s">
        <v>58</v>
      </c>
      <c r="M903" s="101" t="s">
        <v>171</v>
      </c>
      <c r="N903" s="101" t="s">
        <v>62</v>
      </c>
      <c r="O903" s="101" t="s">
        <v>63</v>
      </c>
      <c r="P903" s="19" t="str">
        <f t="shared" si="281"/>
        <v>CB6 Consumo</v>
      </c>
      <c r="Q903" s="20">
        <f t="shared" si="282"/>
        <v>145.45795158646436</v>
      </c>
      <c r="R903" s="19">
        <v>122.6</v>
      </c>
      <c r="S903" s="19">
        <v>-31.95</v>
      </c>
      <c r="T903" s="19">
        <f t="shared" si="283"/>
        <v>90.649999999999991</v>
      </c>
      <c r="U903" s="22" t="e">
        <f t="shared" si="284"/>
        <v>#VALUE!</v>
      </c>
      <c r="V903" s="22" t="str">
        <f t="shared" si="285"/>
        <v>NY</v>
      </c>
      <c r="W903" s="22" t="e">
        <f t="shared" si="286"/>
        <v>#VALUE!</v>
      </c>
      <c r="X903" s="19" t="str">
        <f t="shared" si="287"/>
        <v>CB6ConsumoGS.8745</v>
      </c>
      <c r="Y903" s="19" t="str">
        <f t="shared" si="288"/>
        <v>GS.8745</v>
      </c>
      <c r="Z903" s="19" t="e">
        <v>#VALUE!</v>
      </c>
      <c r="AA903" s="19" t="e">
        <f t="shared" si="289"/>
        <v>#VALUE!</v>
      </c>
      <c r="AB903" s="22" t="e">
        <f t="shared" si="290"/>
        <v>#VALUE!</v>
      </c>
      <c r="AC903" s="23" t="e">
        <v>#VALUE!</v>
      </c>
      <c r="AD903" s="23" t="e">
        <f t="shared" si="291"/>
        <v>#VALUE!</v>
      </c>
      <c r="AE903" s="24" t="e">
        <f t="shared" si="292"/>
        <v>#VALUE!</v>
      </c>
      <c r="AF903" s="24">
        <v>92.399999999999991</v>
      </c>
      <c r="AG903" s="24" t="e">
        <f t="shared" si="293"/>
        <v>#VALUE!</v>
      </c>
      <c r="AH903" s="24" t="e">
        <f t="shared" si="294"/>
        <v>#VALUE!</v>
      </c>
      <c r="AI903" s="25" t="e">
        <f t="shared" si="295"/>
        <v>#VALUE!</v>
      </c>
      <c r="AJ903" s="25" t="e">
        <f t="shared" si="296"/>
        <v>#VALUE!</v>
      </c>
      <c r="AK903" s="25" t="e">
        <f t="shared" si="297"/>
        <v>#VALUE!</v>
      </c>
      <c r="AL903" s="11">
        <v>23.708958944281534</v>
      </c>
      <c r="AM903" s="11">
        <v>6.6157624633431098</v>
      </c>
      <c r="AN903" s="26">
        <v>3.2766000000000002</v>
      </c>
      <c r="AO903" s="125">
        <f t="shared" si="298"/>
        <v>5.4246925338041665E-2</v>
      </c>
      <c r="AP903" s="126"/>
      <c r="AQ903" s="16">
        <v>-1109</v>
      </c>
      <c r="AT903" s="2">
        <v>0</v>
      </c>
      <c r="AU903" s="2">
        <v>0</v>
      </c>
      <c r="AW903" s="44" t="e">
        <f t="shared" si="299"/>
        <v>#VALUE!</v>
      </c>
    </row>
    <row r="904" spans="1:49" hidden="1" x14ac:dyDescent="0.2">
      <c r="A904" s="101">
        <v>905</v>
      </c>
      <c r="B904" s="16" t="s">
        <v>705</v>
      </c>
      <c r="C904" s="101">
        <v>320</v>
      </c>
      <c r="D904" s="17">
        <v>1.3245012321481409</v>
      </c>
      <c r="E904" s="139">
        <v>6.4753118146510844E-2</v>
      </c>
      <c r="F904" s="122">
        <f t="shared" si="280"/>
        <v>1.3892543502946517</v>
      </c>
      <c r="G904" s="122"/>
      <c r="H904" s="101" t="s">
        <v>4</v>
      </c>
      <c r="I904" s="101">
        <v>1</v>
      </c>
      <c r="J904" s="101" t="s">
        <v>555</v>
      </c>
      <c r="K904" s="18">
        <v>42976</v>
      </c>
      <c r="L904" s="101" t="s">
        <v>56</v>
      </c>
      <c r="M904" s="101" t="s">
        <v>171</v>
      </c>
      <c r="N904" s="101" t="s">
        <v>73</v>
      </c>
      <c r="O904" s="101" t="s">
        <v>58</v>
      </c>
      <c r="P904" s="19" t="str">
        <f t="shared" si="281"/>
        <v>CB1 17/18</v>
      </c>
      <c r="Q904" s="20">
        <f t="shared" si="282"/>
        <v>138.92543502946518</v>
      </c>
      <c r="R904" s="19">
        <v>122.6</v>
      </c>
      <c r="S904" s="19" t="e">
        <v>#N/A</v>
      </c>
      <c r="T904" s="19" t="e">
        <f t="shared" si="283"/>
        <v>#N/A</v>
      </c>
      <c r="U904" s="22" t="e">
        <f t="shared" si="284"/>
        <v>#N/A</v>
      </c>
      <c r="V904" s="22" t="str">
        <f t="shared" si="285"/>
        <v>NY</v>
      </c>
      <c r="W904" s="22" t="e">
        <f t="shared" si="286"/>
        <v>#VALUE!</v>
      </c>
      <c r="X904" s="19" t="str">
        <f t="shared" si="287"/>
        <v>CB117/18GS.8759</v>
      </c>
      <c r="Y904" s="19" t="str">
        <f t="shared" si="288"/>
        <v>GS.8759</v>
      </c>
      <c r="Z904" s="19" t="e">
        <v>#VALUE!</v>
      </c>
      <c r="AA904" s="19" t="e">
        <f t="shared" si="289"/>
        <v>#VALUE!</v>
      </c>
      <c r="AB904" s="22" t="e">
        <f t="shared" si="290"/>
        <v>#N/A</v>
      </c>
      <c r="AC904" s="23" t="e">
        <v>#VALUE!</v>
      </c>
      <c r="AD904" s="23" t="e">
        <f t="shared" si="291"/>
        <v>#VALUE!</v>
      </c>
      <c r="AE904" s="24" t="e">
        <f t="shared" si="292"/>
        <v>#N/A</v>
      </c>
      <c r="AF904" s="24" t="e">
        <v>#N/A</v>
      </c>
      <c r="AG904" s="24" t="e">
        <f t="shared" si="293"/>
        <v>#N/A</v>
      </c>
      <c r="AH904" s="24" t="e">
        <f t="shared" si="294"/>
        <v>#N/A</v>
      </c>
      <c r="AI904" s="25" t="e">
        <f t="shared" si="295"/>
        <v>#VALUE!</v>
      </c>
      <c r="AJ904" s="25" t="e">
        <f t="shared" si="296"/>
        <v>#VALUE!</v>
      </c>
      <c r="AK904" s="25" t="e">
        <f t="shared" si="297"/>
        <v>#VALUE!</v>
      </c>
      <c r="AL904" s="11">
        <v>27.334458983454631</v>
      </c>
      <c r="AM904" s="11">
        <v>0</v>
      </c>
      <c r="AN904" s="26">
        <v>3.2766000000000002</v>
      </c>
      <c r="AO904" s="125">
        <f t="shared" si="298"/>
        <v>6.3839345788657575E-2</v>
      </c>
      <c r="AP904" s="126"/>
      <c r="AQ904" s="16">
        <v>0</v>
      </c>
      <c r="AT904" s="2">
        <v>0</v>
      </c>
      <c r="AU904" s="2">
        <v>0</v>
      </c>
      <c r="AW904" s="44" t="e">
        <f t="shared" si="299"/>
        <v>#VALUE!</v>
      </c>
    </row>
    <row r="905" spans="1:49" hidden="1" x14ac:dyDescent="0.2">
      <c r="A905" s="101">
        <v>906</v>
      </c>
      <c r="B905" s="16" t="s">
        <v>706</v>
      </c>
      <c r="C905" s="101">
        <v>5000</v>
      </c>
      <c r="D905" s="17">
        <v>0.99408101518428971</v>
      </c>
      <c r="E905" s="139">
        <v>3.1114435755568048E-2</v>
      </c>
      <c r="F905" s="122">
        <f t="shared" si="280"/>
        <v>1.0251954509398578</v>
      </c>
      <c r="G905" s="122"/>
      <c r="H905" s="101" t="s">
        <v>4</v>
      </c>
      <c r="I905" s="101">
        <v>1</v>
      </c>
      <c r="J905" s="101" t="s">
        <v>60</v>
      </c>
      <c r="K905" s="18">
        <v>42976</v>
      </c>
      <c r="L905" s="101" t="s">
        <v>56</v>
      </c>
      <c r="M905" s="101" t="s">
        <v>171</v>
      </c>
      <c r="N905" s="101" t="s">
        <v>62</v>
      </c>
      <c r="O905" s="101" t="s">
        <v>63</v>
      </c>
      <c r="P905" s="19" t="str">
        <f t="shared" si="281"/>
        <v>CB6 Consumo</v>
      </c>
      <c r="Q905" s="20">
        <f t="shared" si="282"/>
        <v>102.51954509398577</v>
      </c>
      <c r="R905" s="19">
        <v>122.6</v>
      </c>
      <c r="S905" s="19" t="e">
        <v>#N/A</v>
      </c>
      <c r="T905" s="19" t="e">
        <f t="shared" si="283"/>
        <v>#N/A</v>
      </c>
      <c r="U905" s="22" t="e">
        <f t="shared" si="284"/>
        <v>#N/A</v>
      </c>
      <c r="V905" s="22" t="str">
        <f t="shared" si="285"/>
        <v>NY</v>
      </c>
      <c r="W905" s="22" t="e">
        <f t="shared" si="286"/>
        <v>#VALUE!</v>
      </c>
      <c r="X905" s="19" t="str">
        <f t="shared" si="287"/>
        <v>CB6ConsumoGS.8741</v>
      </c>
      <c r="Y905" s="19" t="str">
        <f t="shared" si="288"/>
        <v>GS.8741</v>
      </c>
      <c r="Z905" s="19" t="e">
        <v>#VALUE!</v>
      </c>
      <c r="AA905" s="19" t="e">
        <f t="shared" si="289"/>
        <v>#VALUE!</v>
      </c>
      <c r="AB905" s="22" t="e">
        <f t="shared" si="290"/>
        <v>#N/A</v>
      </c>
      <c r="AC905" s="23" t="e">
        <v>#VALUE!</v>
      </c>
      <c r="AD905" s="23" t="e">
        <f t="shared" si="291"/>
        <v>#VALUE!</v>
      </c>
      <c r="AE905" s="24" t="e">
        <f t="shared" si="292"/>
        <v>#N/A</v>
      </c>
      <c r="AF905" s="24" t="e">
        <v>#N/A</v>
      </c>
      <c r="AG905" s="24" t="e">
        <f t="shared" si="293"/>
        <v>#N/A</v>
      </c>
      <c r="AH905" s="24" t="e">
        <f t="shared" si="294"/>
        <v>#N/A</v>
      </c>
      <c r="AI905" s="25" t="e">
        <f t="shared" si="295"/>
        <v>#VALUE!</v>
      </c>
      <c r="AJ905" s="25" t="e">
        <f t="shared" si="296"/>
        <v>#VALUE!</v>
      </c>
      <c r="AK905" s="25" t="e">
        <f t="shared" si="297"/>
        <v>#VALUE!</v>
      </c>
      <c r="AL905" s="11">
        <v>1.0082996599319864</v>
      </c>
      <c r="AM905" s="11">
        <v>5.8435057817690659</v>
      </c>
      <c r="AN905" s="26">
        <v>3.2766000000000002</v>
      </c>
      <c r="AO905" s="125">
        <f t="shared" si="298"/>
        <v>3.0675360200020117E-2</v>
      </c>
      <c r="AP905" s="126"/>
      <c r="AQ905" s="16">
        <v>0</v>
      </c>
      <c r="AT905" s="2">
        <v>0</v>
      </c>
      <c r="AU905" s="2">
        <v>0</v>
      </c>
      <c r="AW905" s="44" t="e">
        <f t="shared" si="299"/>
        <v>#VALUE!</v>
      </c>
    </row>
    <row r="906" spans="1:49" hidden="1" x14ac:dyDescent="0.2">
      <c r="A906" s="101">
        <v>907</v>
      </c>
      <c r="B906" s="16" t="s">
        <v>707</v>
      </c>
      <c r="C906" s="101">
        <v>3396</v>
      </c>
      <c r="D906" s="17">
        <v>1.2966584573486255</v>
      </c>
      <c r="E906" s="139">
        <v>4.7557346539500903E-2</v>
      </c>
      <c r="F906" s="122">
        <f t="shared" si="280"/>
        <v>1.3442158038881264</v>
      </c>
      <c r="G906" s="122"/>
      <c r="H906" s="101" t="s">
        <v>4</v>
      </c>
      <c r="I906" s="101">
        <v>1</v>
      </c>
      <c r="J906" s="101" t="s">
        <v>60</v>
      </c>
      <c r="K906" s="18">
        <v>42977</v>
      </c>
      <c r="L906" s="101" t="s">
        <v>56</v>
      </c>
      <c r="M906" s="101" t="s">
        <v>171</v>
      </c>
      <c r="N906" s="101" t="s">
        <v>73</v>
      </c>
      <c r="O906" s="101" t="s">
        <v>58</v>
      </c>
      <c r="P906" s="19" t="str">
        <f t="shared" si="281"/>
        <v>CB1 17/18</v>
      </c>
      <c r="Q906" s="20">
        <f t="shared" si="282"/>
        <v>134.42158038881266</v>
      </c>
      <c r="R906" s="19">
        <v>122.6</v>
      </c>
      <c r="S906" s="19" t="e">
        <v>#N/A</v>
      </c>
      <c r="T906" s="19" t="e">
        <f t="shared" si="283"/>
        <v>#N/A</v>
      </c>
      <c r="U906" s="22" t="e">
        <f t="shared" si="284"/>
        <v>#N/A</v>
      </c>
      <c r="V906" s="22" t="str">
        <f t="shared" si="285"/>
        <v>NY</v>
      </c>
      <c r="W906" s="22" t="e">
        <f t="shared" si="286"/>
        <v>#VALUE!</v>
      </c>
      <c r="X906" s="19" t="str">
        <f t="shared" si="287"/>
        <v>CB117/18GS.8735</v>
      </c>
      <c r="Y906" s="19" t="str">
        <f t="shared" si="288"/>
        <v>GS.8735</v>
      </c>
      <c r="Z906" s="19" t="e">
        <v>#VALUE!</v>
      </c>
      <c r="AA906" s="19" t="e">
        <f t="shared" si="289"/>
        <v>#VALUE!</v>
      </c>
      <c r="AB906" s="22" t="e">
        <f t="shared" si="290"/>
        <v>#N/A</v>
      </c>
      <c r="AC906" s="23" t="e">
        <v>#VALUE!</v>
      </c>
      <c r="AD906" s="23" t="e">
        <f t="shared" si="291"/>
        <v>#VALUE!</v>
      </c>
      <c r="AE906" s="24" t="e">
        <f t="shared" si="292"/>
        <v>#N/A</v>
      </c>
      <c r="AF906" s="24" t="e">
        <v>#N/A</v>
      </c>
      <c r="AG906" s="24" t="e">
        <f t="shared" si="293"/>
        <v>#N/A</v>
      </c>
      <c r="AH906" s="24" t="e">
        <f t="shared" si="294"/>
        <v>#N/A</v>
      </c>
      <c r="AI906" s="25" t="e">
        <f t="shared" si="295"/>
        <v>#VALUE!</v>
      </c>
      <c r="AJ906" s="25" t="e">
        <f t="shared" si="296"/>
        <v>#VALUE!</v>
      </c>
      <c r="AK906" s="25" t="e">
        <f t="shared" si="297"/>
        <v>#VALUE!</v>
      </c>
      <c r="AL906" s="11">
        <v>20.075548105724266</v>
      </c>
      <c r="AM906" s="11">
        <v>0</v>
      </c>
      <c r="AN906" s="26">
        <v>3.2766000000000002</v>
      </c>
      <c r="AO906" s="125">
        <f t="shared" si="298"/>
        <v>4.6886234631309552E-2</v>
      </c>
      <c r="AP906" s="126"/>
      <c r="AQ906" s="16">
        <v>0</v>
      </c>
      <c r="AT906" s="2">
        <v>0</v>
      </c>
      <c r="AU906" s="2">
        <v>0</v>
      </c>
      <c r="AW906" s="44" t="e">
        <f t="shared" si="299"/>
        <v>#VALUE!</v>
      </c>
    </row>
    <row r="907" spans="1:49" hidden="1" x14ac:dyDescent="0.2">
      <c r="A907" s="101">
        <v>908</v>
      </c>
      <c r="B907" s="16" t="s">
        <v>708</v>
      </c>
      <c r="C907" s="101">
        <v>1001</v>
      </c>
      <c r="D907" s="17">
        <v>0.98843906979878327</v>
      </c>
      <c r="E907" s="139">
        <v>2.6789369356573382E-2</v>
      </c>
      <c r="F907" s="122">
        <f t="shared" si="280"/>
        <v>1.0152284391553565</v>
      </c>
      <c r="G907" s="122"/>
      <c r="H907" s="101" t="s">
        <v>4</v>
      </c>
      <c r="I907" s="101">
        <v>1</v>
      </c>
      <c r="J907" s="101" t="s">
        <v>555</v>
      </c>
      <c r="K907" s="18">
        <v>42977</v>
      </c>
      <c r="L907" s="101" t="s">
        <v>56</v>
      </c>
      <c r="M907" s="101" t="s">
        <v>171</v>
      </c>
      <c r="N907" s="101" t="s">
        <v>62</v>
      </c>
      <c r="O907" s="101" t="s">
        <v>63</v>
      </c>
      <c r="P907" s="19" t="str">
        <f t="shared" si="281"/>
        <v>CB6 Consumo</v>
      </c>
      <c r="Q907" s="20">
        <f t="shared" si="282"/>
        <v>101.52284391553566</v>
      </c>
      <c r="R907" s="19">
        <v>122.6</v>
      </c>
      <c r="S907" s="19" t="e">
        <v>#N/A</v>
      </c>
      <c r="T907" s="19" t="e">
        <f t="shared" si="283"/>
        <v>#N/A</v>
      </c>
      <c r="U907" s="22" t="e">
        <f t="shared" si="284"/>
        <v>#N/A</v>
      </c>
      <c r="V907" s="22" t="str">
        <f t="shared" si="285"/>
        <v>NY</v>
      </c>
      <c r="W907" s="22" t="e">
        <f t="shared" si="286"/>
        <v>#VALUE!</v>
      </c>
      <c r="X907" s="19" t="str">
        <f t="shared" si="287"/>
        <v>CB6ConsumoGS.8762</v>
      </c>
      <c r="Y907" s="19" t="str">
        <f t="shared" si="288"/>
        <v>GS.8762</v>
      </c>
      <c r="Z907" s="19" t="e">
        <v>#VALUE!</v>
      </c>
      <c r="AA907" s="19" t="e">
        <f t="shared" si="289"/>
        <v>#VALUE!</v>
      </c>
      <c r="AB907" s="22" t="e">
        <f t="shared" si="290"/>
        <v>#N/A</v>
      </c>
      <c r="AC907" s="23" t="e">
        <v>#VALUE!</v>
      </c>
      <c r="AD907" s="23" t="e">
        <f t="shared" si="291"/>
        <v>#VALUE!</v>
      </c>
      <c r="AE907" s="24" t="e">
        <f t="shared" si="292"/>
        <v>#N/A</v>
      </c>
      <c r="AF907" s="24" t="e">
        <v>#N/A</v>
      </c>
      <c r="AG907" s="24" t="e">
        <f t="shared" si="293"/>
        <v>#N/A</v>
      </c>
      <c r="AH907" s="24" t="e">
        <f t="shared" si="294"/>
        <v>#N/A</v>
      </c>
      <c r="AI907" s="25" t="e">
        <f t="shared" si="295"/>
        <v>#VALUE!</v>
      </c>
      <c r="AJ907" s="25" t="e">
        <f t="shared" si="296"/>
        <v>#VALUE!</v>
      </c>
      <c r="AK907" s="25" t="e">
        <f t="shared" si="297"/>
        <v>#VALUE!</v>
      </c>
      <c r="AL907" s="11">
        <v>0</v>
      </c>
      <c r="AM907" s="11">
        <v>3.6125382262996952</v>
      </c>
      <c r="AN907" s="26">
        <v>3.2766000000000002</v>
      </c>
      <c r="AO907" s="125">
        <f t="shared" si="298"/>
        <v>2.6411327558694686E-2</v>
      </c>
      <c r="AP907" s="126"/>
      <c r="AQ907" s="16">
        <v>0</v>
      </c>
      <c r="AT907" s="2">
        <v>0</v>
      </c>
      <c r="AU907" s="2">
        <v>0</v>
      </c>
      <c r="AW907" s="44" t="e">
        <f t="shared" si="299"/>
        <v>#VALUE!</v>
      </c>
    </row>
    <row r="908" spans="1:49" hidden="1" x14ac:dyDescent="0.2">
      <c r="A908" s="101">
        <v>909</v>
      </c>
      <c r="B908" s="16" t="s">
        <v>709</v>
      </c>
      <c r="C908" s="101">
        <v>724</v>
      </c>
      <c r="D908" s="17">
        <v>1.461256520224947</v>
      </c>
      <c r="E908" s="139">
        <v>5.5859779006445981E-2</v>
      </c>
      <c r="F908" s="122">
        <f t="shared" si="280"/>
        <v>1.5171162992313929</v>
      </c>
      <c r="G908" s="122"/>
      <c r="H908" s="101" t="s">
        <v>4</v>
      </c>
      <c r="I908" s="101">
        <v>1</v>
      </c>
      <c r="J908" s="101" t="s">
        <v>60</v>
      </c>
      <c r="K908" s="18">
        <v>42978</v>
      </c>
      <c r="L908" s="101" t="s">
        <v>58</v>
      </c>
      <c r="M908" s="101" t="s">
        <v>171</v>
      </c>
      <c r="N908" s="101" t="s">
        <v>67</v>
      </c>
      <c r="O908" s="101" t="s">
        <v>58</v>
      </c>
      <c r="P908" s="19" t="str">
        <f t="shared" si="281"/>
        <v>CBSWUTZ 17/18</v>
      </c>
      <c r="Q908" s="20">
        <f t="shared" si="282"/>
        <v>151.7116299231393</v>
      </c>
      <c r="R908" s="19">
        <v>122.6</v>
      </c>
      <c r="S908" s="19">
        <v>7.25</v>
      </c>
      <c r="T908" s="19">
        <f t="shared" si="283"/>
        <v>129.85</v>
      </c>
      <c r="U908" s="22" t="e">
        <f t="shared" si="284"/>
        <v>#VALUE!</v>
      </c>
      <c r="V908" s="22" t="str">
        <f t="shared" si="285"/>
        <v>NY</v>
      </c>
      <c r="W908" s="22" t="e">
        <f t="shared" si="286"/>
        <v>#VALUE!</v>
      </c>
      <c r="X908" s="19" t="str">
        <f t="shared" si="287"/>
        <v>CBSWUTZ17/18GS.8768</v>
      </c>
      <c r="Y908" s="19" t="str">
        <f t="shared" si="288"/>
        <v>GS.8768</v>
      </c>
      <c r="Z908" s="19" t="e">
        <v>#VALUE!</v>
      </c>
      <c r="AA908" s="19" t="e">
        <f t="shared" si="289"/>
        <v>#VALUE!</v>
      </c>
      <c r="AB908" s="22" t="e">
        <f t="shared" si="290"/>
        <v>#VALUE!</v>
      </c>
      <c r="AC908" s="23" t="e">
        <v>#VALUE!</v>
      </c>
      <c r="AD908" s="23" t="e">
        <f t="shared" si="291"/>
        <v>#VALUE!</v>
      </c>
      <c r="AE908" s="24" t="e">
        <f t="shared" si="292"/>
        <v>#VALUE!</v>
      </c>
      <c r="AF908" s="24">
        <v>131.6</v>
      </c>
      <c r="AG908" s="24" t="e">
        <f t="shared" si="293"/>
        <v>#VALUE!</v>
      </c>
      <c r="AH908" s="24" t="e">
        <f t="shared" si="294"/>
        <v>#VALUE!</v>
      </c>
      <c r="AI908" s="25" t="e">
        <f t="shared" si="295"/>
        <v>#VALUE!</v>
      </c>
      <c r="AJ908" s="25" t="e">
        <f t="shared" si="296"/>
        <v>#VALUE!</v>
      </c>
      <c r="AK908" s="25" t="e">
        <f t="shared" si="297"/>
        <v>#VALUE!</v>
      </c>
      <c r="AL908" s="11">
        <v>24.315714285714289</v>
      </c>
      <c r="AM908" s="11">
        <v>6.2357142857142858</v>
      </c>
      <c r="AN908" s="26">
        <v>3.2766000000000002</v>
      </c>
      <c r="AO908" s="125">
        <f t="shared" si="298"/>
        <v>5.507150620302062E-2</v>
      </c>
      <c r="AP908" s="126"/>
      <c r="AQ908" s="16">
        <v>0</v>
      </c>
      <c r="AT908" s="2">
        <v>724</v>
      </c>
      <c r="AU908" s="2">
        <v>-15438.378008171081</v>
      </c>
      <c r="AW908" s="44" t="e">
        <f t="shared" si="299"/>
        <v>#VALUE!</v>
      </c>
    </row>
    <row r="909" spans="1:49" hidden="1" x14ac:dyDescent="0.2">
      <c r="A909" s="101">
        <v>910</v>
      </c>
      <c r="B909" s="16" t="s">
        <v>709</v>
      </c>
      <c r="C909" s="101">
        <v>513</v>
      </c>
      <c r="D909" s="17">
        <v>1.461256520224947</v>
      </c>
      <c r="E909" s="139">
        <v>5.5859779006445981E-2</v>
      </c>
      <c r="F909" s="122">
        <f t="shared" si="280"/>
        <v>1.5171162992313929</v>
      </c>
      <c r="G909" s="122"/>
      <c r="H909" s="101" t="s">
        <v>4</v>
      </c>
      <c r="I909" s="101">
        <v>1</v>
      </c>
      <c r="J909" s="101" t="s">
        <v>60</v>
      </c>
      <c r="K909" s="18">
        <v>42978</v>
      </c>
      <c r="L909" s="101" t="s">
        <v>58</v>
      </c>
      <c r="M909" s="101" t="s">
        <v>171</v>
      </c>
      <c r="N909" s="101" t="s">
        <v>62</v>
      </c>
      <c r="O909" s="101" t="s">
        <v>63</v>
      </c>
      <c r="P909" s="19" t="str">
        <f t="shared" si="281"/>
        <v>CB6 Consumo</v>
      </c>
      <c r="Q909" s="20">
        <f t="shared" si="282"/>
        <v>151.7116299231393</v>
      </c>
      <c r="R909" s="19">
        <v>122.6</v>
      </c>
      <c r="S909" s="19">
        <v>-31.95</v>
      </c>
      <c r="T909" s="19">
        <f t="shared" si="283"/>
        <v>90.649999999999991</v>
      </c>
      <c r="U909" s="22" t="e">
        <f t="shared" si="284"/>
        <v>#VALUE!</v>
      </c>
      <c r="V909" s="22" t="str">
        <f t="shared" si="285"/>
        <v>NY</v>
      </c>
      <c r="W909" s="22" t="e">
        <f t="shared" si="286"/>
        <v>#VALUE!</v>
      </c>
      <c r="X909" s="19" t="str">
        <f t="shared" si="287"/>
        <v>CB6ConsumoGS.8768</v>
      </c>
      <c r="Y909" s="19" t="str">
        <f t="shared" si="288"/>
        <v>GS.8768</v>
      </c>
      <c r="Z909" s="19" t="e">
        <v>#VALUE!</v>
      </c>
      <c r="AA909" s="19" t="e">
        <f t="shared" si="289"/>
        <v>#VALUE!</v>
      </c>
      <c r="AB909" s="22" t="e">
        <f t="shared" si="290"/>
        <v>#VALUE!</v>
      </c>
      <c r="AC909" s="23" t="e">
        <v>#VALUE!</v>
      </c>
      <c r="AD909" s="23" t="e">
        <f t="shared" si="291"/>
        <v>#VALUE!</v>
      </c>
      <c r="AE909" s="24" t="e">
        <f t="shared" si="292"/>
        <v>#VALUE!</v>
      </c>
      <c r="AF909" s="24">
        <v>92.399999999999991</v>
      </c>
      <c r="AG909" s="24" t="e">
        <f t="shared" si="293"/>
        <v>#VALUE!</v>
      </c>
      <c r="AH909" s="24" t="e">
        <f t="shared" si="294"/>
        <v>#VALUE!</v>
      </c>
      <c r="AI909" s="25" t="e">
        <f t="shared" si="295"/>
        <v>#VALUE!</v>
      </c>
      <c r="AJ909" s="25" t="e">
        <f t="shared" si="296"/>
        <v>#VALUE!</v>
      </c>
      <c r="AK909" s="25" t="e">
        <f t="shared" si="297"/>
        <v>#VALUE!</v>
      </c>
      <c r="AL909" s="11">
        <v>24.315714285714289</v>
      </c>
      <c r="AM909" s="11">
        <v>6.2357142857142858</v>
      </c>
      <c r="AN909" s="26">
        <v>3.2766000000000002</v>
      </c>
      <c r="AO909" s="125">
        <f t="shared" si="298"/>
        <v>5.507150620302062E-2</v>
      </c>
      <c r="AP909" s="126"/>
      <c r="AQ909" s="16">
        <v>-513</v>
      </c>
      <c r="AT909" s="2">
        <v>0</v>
      </c>
      <c r="AU909" s="2">
        <v>0</v>
      </c>
      <c r="AW909" s="44" t="e">
        <f t="shared" si="299"/>
        <v>#VALUE!</v>
      </c>
    </row>
    <row r="910" spans="1:49" hidden="1" x14ac:dyDescent="0.2">
      <c r="A910" s="101">
        <v>911</v>
      </c>
      <c r="B910" s="16" t="s">
        <v>709</v>
      </c>
      <c r="C910" s="101">
        <v>317</v>
      </c>
      <c r="D910" s="17">
        <v>1.461256520224947</v>
      </c>
      <c r="E910" s="139">
        <v>5.5859779006445981E-2</v>
      </c>
      <c r="F910" s="122">
        <f t="shared" si="280"/>
        <v>1.5171162992313929</v>
      </c>
      <c r="G910" s="122"/>
      <c r="H910" s="101" t="s">
        <v>4</v>
      </c>
      <c r="I910" s="101">
        <v>1</v>
      </c>
      <c r="J910" s="101" t="s">
        <v>60</v>
      </c>
      <c r="K910" s="18">
        <v>42978</v>
      </c>
      <c r="L910" s="101" t="s">
        <v>58</v>
      </c>
      <c r="M910" s="101" t="s">
        <v>171</v>
      </c>
      <c r="N910" s="101" t="s">
        <v>67</v>
      </c>
      <c r="O910" s="101" t="s">
        <v>66</v>
      </c>
      <c r="P910" s="19" t="str">
        <f t="shared" si="281"/>
        <v>CBSWUTZ Moka</v>
      </c>
      <c r="Q910" s="20">
        <f t="shared" si="282"/>
        <v>151.7116299231393</v>
      </c>
      <c r="R910" s="19">
        <v>122.6</v>
      </c>
      <c r="S910" s="19">
        <v>2</v>
      </c>
      <c r="T910" s="19">
        <f t="shared" si="283"/>
        <v>124.6</v>
      </c>
      <c r="U910" s="22" t="e">
        <f t="shared" si="284"/>
        <v>#VALUE!</v>
      </c>
      <c r="V910" s="22" t="str">
        <f t="shared" si="285"/>
        <v>NY</v>
      </c>
      <c r="W910" s="22" t="e">
        <f t="shared" si="286"/>
        <v>#VALUE!</v>
      </c>
      <c r="X910" s="19" t="str">
        <f t="shared" si="287"/>
        <v>CBSWUTZMokaGS.8768</v>
      </c>
      <c r="Y910" s="19" t="str">
        <f t="shared" si="288"/>
        <v>GS.8768</v>
      </c>
      <c r="Z910" s="19" t="e">
        <v>#VALUE!</v>
      </c>
      <c r="AA910" s="19" t="e">
        <f t="shared" si="289"/>
        <v>#VALUE!</v>
      </c>
      <c r="AB910" s="22" t="e">
        <f t="shared" si="290"/>
        <v>#VALUE!</v>
      </c>
      <c r="AC910" s="23" t="e">
        <v>#VALUE!</v>
      </c>
      <c r="AD910" s="23" t="e">
        <f t="shared" si="291"/>
        <v>#VALUE!</v>
      </c>
      <c r="AE910" s="24" t="e">
        <f t="shared" si="292"/>
        <v>#VALUE!</v>
      </c>
      <c r="AF910" s="24">
        <v>126.35</v>
      </c>
      <c r="AG910" s="24" t="e">
        <f t="shared" si="293"/>
        <v>#VALUE!</v>
      </c>
      <c r="AH910" s="24" t="e">
        <f t="shared" si="294"/>
        <v>#VALUE!</v>
      </c>
      <c r="AI910" s="25" t="e">
        <f t="shared" si="295"/>
        <v>#VALUE!</v>
      </c>
      <c r="AJ910" s="25" t="e">
        <f t="shared" si="296"/>
        <v>#VALUE!</v>
      </c>
      <c r="AK910" s="25" t="e">
        <f t="shared" si="297"/>
        <v>#VALUE!</v>
      </c>
      <c r="AL910" s="11">
        <v>24.315714285714289</v>
      </c>
      <c r="AM910" s="11">
        <v>6.2357142857142867</v>
      </c>
      <c r="AN910" s="26">
        <v>3.2766000000000002</v>
      </c>
      <c r="AO910" s="125">
        <f t="shared" si="298"/>
        <v>5.507150620302062E-2</v>
      </c>
      <c r="AP910" s="126"/>
      <c r="AQ910" s="16">
        <v>0</v>
      </c>
      <c r="AT910" s="2">
        <v>0</v>
      </c>
      <c r="AU910" s="2">
        <v>0</v>
      </c>
      <c r="AW910" s="44" t="e">
        <f t="shared" si="299"/>
        <v>#VALUE!</v>
      </c>
    </row>
    <row r="911" spans="1:49" hidden="1" x14ac:dyDescent="0.2">
      <c r="A911" s="101">
        <v>912</v>
      </c>
      <c r="B911" s="16" t="s">
        <v>709</v>
      </c>
      <c r="C911" s="101">
        <f>1552+371</f>
        <v>1923</v>
      </c>
      <c r="D911" s="17">
        <v>1.461256520224947</v>
      </c>
      <c r="E911" s="139">
        <v>5.5859779006445981E-2</v>
      </c>
      <c r="F911" s="122">
        <f t="shared" si="280"/>
        <v>1.5171162992313929</v>
      </c>
      <c r="G911" s="122"/>
      <c r="H911" s="101" t="s">
        <v>4</v>
      </c>
      <c r="I911" s="101">
        <v>1</v>
      </c>
      <c r="J911" s="101" t="s">
        <v>60</v>
      </c>
      <c r="K911" s="18">
        <v>42978</v>
      </c>
      <c r="L911" s="101" t="s">
        <v>58</v>
      </c>
      <c r="M911" s="101" t="s">
        <v>171</v>
      </c>
      <c r="N911" s="101" t="s">
        <v>67</v>
      </c>
      <c r="O911" s="101" t="s">
        <v>59</v>
      </c>
      <c r="P911" s="19" t="str">
        <f t="shared" si="281"/>
        <v>CBSWUTZ 14/16</v>
      </c>
      <c r="Q911" s="20">
        <f t="shared" si="282"/>
        <v>151.7116299231393</v>
      </c>
      <c r="R911" s="19">
        <v>122.6</v>
      </c>
      <c r="S911" s="19">
        <v>3</v>
      </c>
      <c r="T911" s="19">
        <f t="shared" si="283"/>
        <v>125.6</v>
      </c>
      <c r="U911" s="22" t="e">
        <f t="shared" si="284"/>
        <v>#VALUE!</v>
      </c>
      <c r="V911" s="22" t="str">
        <f t="shared" si="285"/>
        <v>NY</v>
      </c>
      <c r="W911" s="22" t="e">
        <f t="shared" si="286"/>
        <v>#VALUE!</v>
      </c>
      <c r="X911" s="19" t="str">
        <f t="shared" si="287"/>
        <v>CBSWUTZ14/16GS.8768</v>
      </c>
      <c r="Y911" s="19" t="str">
        <f t="shared" si="288"/>
        <v>GS.8768</v>
      </c>
      <c r="Z911" s="19" t="e">
        <v>#VALUE!</v>
      </c>
      <c r="AA911" s="19" t="e">
        <f t="shared" si="289"/>
        <v>#VALUE!</v>
      </c>
      <c r="AB911" s="22" t="e">
        <f t="shared" si="290"/>
        <v>#VALUE!</v>
      </c>
      <c r="AC911" s="23" t="e">
        <v>#VALUE!</v>
      </c>
      <c r="AD911" s="23" t="e">
        <f t="shared" si="291"/>
        <v>#VALUE!</v>
      </c>
      <c r="AE911" s="24" t="e">
        <f t="shared" si="292"/>
        <v>#VALUE!</v>
      </c>
      <c r="AF911" s="24">
        <v>127.35</v>
      </c>
      <c r="AG911" s="24" t="e">
        <f t="shared" si="293"/>
        <v>#VALUE!</v>
      </c>
      <c r="AH911" s="24" t="e">
        <f t="shared" si="294"/>
        <v>#VALUE!</v>
      </c>
      <c r="AI911" s="25" t="e">
        <f t="shared" si="295"/>
        <v>#VALUE!</v>
      </c>
      <c r="AJ911" s="25" t="e">
        <f t="shared" si="296"/>
        <v>#VALUE!</v>
      </c>
      <c r="AK911" s="25" t="e">
        <f t="shared" si="297"/>
        <v>#VALUE!</v>
      </c>
      <c r="AL911" s="11">
        <v>24.315714285714289</v>
      </c>
      <c r="AM911" s="11">
        <v>6.2357142857142867</v>
      </c>
      <c r="AN911" s="26">
        <v>3.2766000000000002</v>
      </c>
      <c r="AO911" s="125">
        <f t="shared" si="298"/>
        <v>5.507150620302062E-2</v>
      </c>
      <c r="AP911" s="126"/>
      <c r="AQ911" s="16">
        <v>-1923</v>
      </c>
      <c r="AT911" s="2">
        <v>0</v>
      </c>
      <c r="AU911" s="2">
        <v>0</v>
      </c>
      <c r="AW911" s="44" t="e">
        <f t="shared" si="299"/>
        <v>#VALUE!</v>
      </c>
    </row>
    <row r="912" spans="1:49" hidden="1" x14ac:dyDescent="0.2">
      <c r="A912" s="101">
        <v>914</v>
      </c>
      <c r="B912" s="16" t="s">
        <v>710</v>
      </c>
      <c r="C912" s="101">
        <v>573</v>
      </c>
      <c r="D912" s="17">
        <v>1.0933367300293411</v>
      </c>
      <c r="E912" s="139">
        <v>5.8101378621291673E-2</v>
      </c>
      <c r="F912" s="122">
        <f t="shared" si="280"/>
        <v>1.1514381086506327</v>
      </c>
      <c r="G912" s="122"/>
      <c r="H912" s="101" t="s">
        <v>4</v>
      </c>
      <c r="I912" s="101">
        <v>1</v>
      </c>
      <c r="J912" s="101" t="s">
        <v>60</v>
      </c>
      <c r="K912" s="18">
        <v>42978</v>
      </c>
      <c r="L912" s="101" t="s">
        <v>58</v>
      </c>
      <c r="M912" s="101" t="s">
        <v>171</v>
      </c>
      <c r="N912" s="101" t="s">
        <v>77</v>
      </c>
      <c r="O912" s="101" t="s">
        <v>59</v>
      </c>
      <c r="P912" s="19" t="str">
        <f t="shared" si="281"/>
        <v>CB3 14/16</v>
      </c>
      <c r="Q912" s="20">
        <f t="shared" si="282"/>
        <v>115.14381086506327</v>
      </c>
      <c r="R912" s="19">
        <v>122.6</v>
      </c>
      <c r="S912" s="19">
        <v>-9.67</v>
      </c>
      <c r="T912" s="19">
        <f t="shared" si="283"/>
        <v>112.92999999999999</v>
      </c>
      <c r="U912" s="22" t="e">
        <f t="shared" si="284"/>
        <v>#VALUE!</v>
      </c>
      <c r="V912" s="22" t="str">
        <f t="shared" si="285"/>
        <v>NY</v>
      </c>
      <c r="W912" s="22" t="e">
        <f t="shared" si="286"/>
        <v>#VALUE!</v>
      </c>
      <c r="X912" s="19" t="str">
        <f t="shared" si="287"/>
        <v>CB314/16GS.8767</v>
      </c>
      <c r="Y912" s="19" t="str">
        <f t="shared" si="288"/>
        <v>GS.8767</v>
      </c>
      <c r="Z912" s="19" t="e">
        <v>#VALUE!</v>
      </c>
      <c r="AA912" s="19" t="e">
        <f t="shared" si="289"/>
        <v>#VALUE!</v>
      </c>
      <c r="AB912" s="22" t="e">
        <f t="shared" si="290"/>
        <v>#VALUE!</v>
      </c>
      <c r="AC912" s="23" t="e">
        <v>#VALUE!</v>
      </c>
      <c r="AD912" s="23" t="e">
        <f t="shared" si="291"/>
        <v>#VALUE!</v>
      </c>
      <c r="AE912" s="24" t="e">
        <f t="shared" si="292"/>
        <v>#VALUE!</v>
      </c>
      <c r="AF912" s="24">
        <v>114.67999999999999</v>
      </c>
      <c r="AG912" s="24" t="e">
        <f t="shared" si="293"/>
        <v>#VALUE!</v>
      </c>
      <c r="AH912" s="24" t="e">
        <f t="shared" si="294"/>
        <v>#VALUE!</v>
      </c>
      <c r="AI912" s="25" t="e">
        <f t="shared" si="295"/>
        <v>#VALUE!</v>
      </c>
      <c r="AJ912" s="25" t="e">
        <f t="shared" si="296"/>
        <v>#VALUE!</v>
      </c>
      <c r="AK912" s="25" t="e">
        <f t="shared" si="297"/>
        <v>#VALUE!</v>
      </c>
      <c r="AL912" s="11">
        <v>25.43</v>
      </c>
      <c r="AM912" s="11">
        <v>6.9040860215053748</v>
      </c>
      <c r="AN912" s="26">
        <v>3.2766000000000002</v>
      </c>
      <c r="AO912" s="125">
        <f t="shared" si="298"/>
        <v>5.7281473182650415E-2</v>
      </c>
      <c r="AP912" s="126"/>
      <c r="AQ912" s="16">
        <v>0</v>
      </c>
      <c r="AT912" s="2">
        <v>0</v>
      </c>
      <c r="AU912" s="2">
        <v>0</v>
      </c>
      <c r="AW912" s="44" t="e">
        <f t="shared" si="299"/>
        <v>#VALUE!</v>
      </c>
    </row>
    <row r="913" spans="1:49" hidden="1" x14ac:dyDescent="0.2">
      <c r="A913" s="101">
        <v>915</v>
      </c>
      <c r="B913" s="16" t="s">
        <v>710</v>
      </c>
      <c r="C913" s="101">
        <v>198</v>
      </c>
      <c r="D913" s="17">
        <v>1.0933367300293411</v>
      </c>
      <c r="E913" s="139">
        <v>5.8101378621291673E-2</v>
      </c>
      <c r="F913" s="122">
        <f t="shared" si="280"/>
        <v>1.1514381086506327</v>
      </c>
      <c r="G913" s="122"/>
      <c r="H913" s="101" t="s">
        <v>4</v>
      </c>
      <c r="I913" s="101">
        <v>1</v>
      </c>
      <c r="J913" s="101" t="s">
        <v>60</v>
      </c>
      <c r="K913" s="18">
        <v>42978</v>
      </c>
      <c r="L913" s="101" t="s">
        <v>58</v>
      </c>
      <c r="M913" s="101" t="s">
        <v>171</v>
      </c>
      <c r="N913" s="101" t="s">
        <v>62</v>
      </c>
      <c r="O913" s="101" t="s">
        <v>63</v>
      </c>
      <c r="P913" s="19" t="str">
        <f t="shared" si="281"/>
        <v>CB6 Consumo</v>
      </c>
      <c r="Q913" s="20">
        <f t="shared" si="282"/>
        <v>115.14381086506327</v>
      </c>
      <c r="R913" s="19">
        <v>122.6</v>
      </c>
      <c r="S913" s="19">
        <v>-31.95</v>
      </c>
      <c r="T913" s="19">
        <f t="shared" si="283"/>
        <v>90.649999999999991</v>
      </c>
      <c r="U913" s="22" t="e">
        <f t="shared" si="284"/>
        <v>#VALUE!</v>
      </c>
      <c r="V913" s="22" t="str">
        <f t="shared" si="285"/>
        <v>NY</v>
      </c>
      <c r="W913" s="22" t="e">
        <f t="shared" si="286"/>
        <v>#VALUE!</v>
      </c>
      <c r="X913" s="19" t="str">
        <f t="shared" si="287"/>
        <v>CB6ConsumoGS.8767</v>
      </c>
      <c r="Y913" s="19" t="str">
        <f t="shared" si="288"/>
        <v>GS.8767</v>
      </c>
      <c r="Z913" s="19" t="e">
        <v>#VALUE!</v>
      </c>
      <c r="AA913" s="19" t="e">
        <f t="shared" si="289"/>
        <v>#VALUE!</v>
      </c>
      <c r="AB913" s="22" t="e">
        <f t="shared" si="290"/>
        <v>#VALUE!</v>
      </c>
      <c r="AC913" s="23" t="e">
        <v>#VALUE!</v>
      </c>
      <c r="AD913" s="23" t="e">
        <f t="shared" si="291"/>
        <v>#VALUE!</v>
      </c>
      <c r="AE913" s="24" t="e">
        <f t="shared" si="292"/>
        <v>#VALUE!</v>
      </c>
      <c r="AF913" s="24">
        <v>92.399999999999991</v>
      </c>
      <c r="AG913" s="24" t="e">
        <f t="shared" si="293"/>
        <v>#VALUE!</v>
      </c>
      <c r="AH913" s="24" t="e">
        <f t="shared" si="294"/>
        <v>#VALUE!</v>
      </c>
      <c r="AI913" s="25" t="e">
        <f t="shared" si="295"/>
        <v>#VALUE!</v>
      </c>
      <c r="AJ913" s="25" t="e">
        <f t="shared" si="296"/>
        <v>#VALUE!</v>
      </c>
      <c r="AK913" s="25" t="e">
        <f t="shared" si="297"/>
        <v>#VALUE!</v>
      </c>
      <c r="AL913" s="11">
        <v>25.43</v>
      </c>
      <c r="AM913" s="11">
        <v>6.9040860215053748</v>
      </c>
      <c r="AN913" s="26">
        <v>3.2766000000000002</v>
      </c>
      <c r="AO913" s="125">
        <f t="shared" si="298"/>
        <v>5.7281473182650415E-2</v>
      </c>
      <c r="AP913" s="126"/>
      <c r="AQ913" s="16">
        <v>-38</v>
      </c>
      <c r="AT913" s="2">
        <v>0</v>
      </c>
      <c r="AU913" s="2">
        <v>0</v>
      </c>
      <c r="AW913" s="44" t="e">
        <f t="shared" si="299"/>
        <v>#VALUE!</v>
      </c>
    </row>
    <row r="914" spans="1:49" hidden="1" x14ac:dyDescent="0.2">
      <c r="A914" s="101">
        <v>916</v>
      </c>
      <c r="B914" s="16" t="s">
        <v>711</v>
      </c>
      <c r="C914" s="101">
        <v>1042</v>
      </c>
      <c r="D914" s="17">
        <v>1.3117690053323137</v>
      </c>
      <c r="E914" s="139">
        <v>4.7614372752782533E-2</v>
      </c>
      <c r="F914" s="122">
        <f t="shared" si="280"/>
        <v>1.3593833780850961</v>
      </c>
      <c r="G914" s="122"/>
      <c r="H914" s="101" t="s">
        <v>4</v>
      </c>
      <c r="I914" s="101">
        <v>1</v>
      </c>
      <c r="J914" s="101" t="s">
        <v>60</v>
      </c>
      <c r="K914" s="18">
        <v>42979</v>
      </c>
      <c r="L914" s="101" t="s">
        <v>56</v>
      </c>
      <c r="M914" s="101" t="s">
        <v>171</v>
      </c>
      <c r="N914" s="101" t="s">
        <v>73</v>
      </c>
      <c r="O914" s="101" t="s">
        <v>64</v>
      </c>
      <c r="P914" s="19" t="str">
        <f t="shared" si="281"/>
        <v>CB1 15/16</v>
      </c>
      <c r="Q914" s="20">
        <f t="shared" si="282"/>
        <v>135.9383378085096</v>
      </c>
      <c r="R914" s="19">
        <v>122.6</v>
      </c>
      <c r="S914" s="19" t="e">
        <v>#N/A</v>
      </c>
      <c r="T914" s="19" t="e">
        <f t="shared" si="283"/>
        <v>#N/A</v>
      </c>
      <c r="U914" s="22" t="e">
        <f t="shared" si="284"/>
        <v>#N/A</v>
      </c>
      <c r="V914" s="22" t="str">
        <f t="shared" si="285"/>
        <v>NY</v>
      </c>
      <c r="W914" s="22" t="e">
        <f t="shared" si="286"/>
        <v>#VALUE!</v>
      </c>
      <c r="X914" s="19" t="str">
        <f t="shared" si="287"/>
        <v>CB115/16GS.8770</v>
      </c>
      <c r="Y914" s="19" t="str">
        <f t="shared" si="288"/>
        <v>GS.8770</v>
      </c>
      <c r="Z914" s="19" t="e">
        <v>#VALUE!</v>
      </c>
      <c r="AA914" s="19" t="e">
        <f t="shared" si="289"/>
        <v>#VALUE!</v>
      </c>
      <c r="AB914" s="22" t="e">
        <f t="shared" si="290"/>
        <v>#N/A</v>
      </c>
      <c r="AC914" s="23" t="e">
        <v>#VALUE!</v>
      </c>
      <c r="AD914" s="23" t="e">
        <f t="shared" si="291"/>
        <v>#VALUE!</v>
      </c>
      <c r="AE914" s="24" t="e">
        <f t="shared" si="292"/>
        <v>#N/A</v>
      </c>
      <c r="AF914" s="24" t="e">
        <v>#N/A</v>
      </c>
      <c r="AG914" s="24" t="e">
        <f t="shared" si="293"/>
        <v>#N/A</v>
      </c>
      <c r="AH914" s="24" t="e">
        <f t="shared" si="294"/>
        <v>#N/A</v>
      </c>
      <c r="AI914" s="25" t="e">
        <f t="shared" si="295"/>
        <v>#VALUE!</v>
      </c>
      <c r="AJ914" s="25" t="e">
        <f t="shared" si="296"/>
        <v>#VALUE!</v>
      </c>
      <c r="AK914" s="25" t="e">
        <f t="shared" si="297"/>
        <v>#VALUE!</v>
      </c>
      <c r="AL914" s="11">
        <v>20.099620779481864</v>
      </c>
      <c r="AM914" s="11">
        <v>0</v>
      </c>
      <c r="AN914" s="26">
        <v>3.2766000000000002</v>
      </c>
      <c r="AO914" s="125">
        <f t="shared" si="298"/>
        <v>4.6942456111493197E-2</v>
      </c>
      <c r="AP914" s="126"/>
      <c r="AQ914" s="16">
        <v>-2</v>
      </c>
      <c r="AT914" s="2">
        <v>0</v>
      </c>
      <c r="AU914" s="2">
        <v>0</v>
      </c>
      <c r="AW914" s="44" t="e">
        <f t="shared" si="299"/>
        <v>#VALUE!</v>
      </c>
    </row>
    <row r="915" spans="1:49" hidden="1" x14ac:dyDescent="0.2">
      <c r="A915" s="101">
        <v>917</v>
      </c>
      <c r="B915" s="16" t="s">
        <v>712</v>
      </c>
      <c r="C915" s="101">
        <v>960</v>
      </c>
      <c r="D915" s="17">
        <v>1.429412698618364</v>
      </c>
      <c r="E915" s="139">
        <v>5.5645035909274797E-2</v>
      </c>
      <c r="F915" s="122">
        <f t="shared" si="280"/>
        <v>1.4850577345276388</v>
      </c>
      <c r="G915" s="122"/>
      <c r="H915" s="101" t="s">
        <v>4</v>
      </c>
      <c r="I915" s="101">
        <v>1</v>
      </c>
      <c r="J915" s="101" t="s">
        <v>60</v>
      </c>
      <c r="K915" s="18">
        <v>42979</v>
      </c>
      <c r="L915" s="101" t="s">
        <v>58</v>
      </c>
      <c r="M915" s="101" t="s">
        <v>171</v>
      </c>
      <c r="N915" s="101" t="s">
        <v>73</v>
      </c>
      <c r="O915" s="101" t="s">
        <v>59</v>
      </c>
      <c r="P915" s="19" t="str">
        <f t="shared" si="281"/>
        <v>CB1 14/16</v>
      </c>
      <c r="Q915" s="20">
        <f t="shared" si="282"/>
        <v>148.50577345276389</v>
      </c>
      <c r="R915" s="19">
        <v>122.6</v>
      </c>
      <c r="S915" s="19">
        <v>-7</v>
      </c>
      <c r="T915" s="19">
        <f t="shared" si="283"/>
        <v>115.6</v>
      </c>
      <c r="U915" s="22" t="e">
        <f t="shared" si="284"/>
        <v>#VALUE!</v>
      </c>
      <c r="V915" s="22" t="str">
        <f t="shared" si="285"/>
        <v>NY</v>
      </c>
      <c r="W915" s="22" t="e">
        <f t="shared" si="286"/>
        <v>#VALUE!</v>
      </c>
      <c r="X915" s="19" t="str">
        <f t="shared" si="287"/>
        <v>CB114/16GS.8751</v>
      </c>
      <c r="Y915" s="19" t="str">
        <f t="shared" si="288"/>
        <v>GS.8751</v>
      </c>
      <c r="Z915" s="19" t="e">
        <v>#VALUE!</v>
      </c>
      <c r="AA915" s="19" t="e">
        <f t="shared" si="289"/>
        <v>#VALUE!</v>
      </c>
      <c r="AB915" s="22" t="e">
        <f t="shared" si="290"/>
        <v>#VALUE!</v>
      </c>
      <c r="AC915" s="23" t="e">
        <v>#VALUE!</v>
      </c>
      <c r="AD915" s="23" t="e">
        <f t="shared" si="291"/>
        <v>#VALUE!</v>
      </c>
      <c r="AE915" s="24" t="e">
        <f t="shared" si="292"/>
        <v>#VALUE!</v>
      </c>
      <c r="AF915" s="24">
        <v>117.35</v>
      </c>
      <c r="AG915" s="24" t="e">
        <f t="shared" si="293"/>
        <v>#VALUE!</v>
      </c>
      <c r="AH915" s="24" t="e">
        <f t="shared" si="294"/>
        <v>#VALUE!</v>
      </c>
      <c r="AI915" s="25" t="e">
        <f t="shared" si="295"/>
        <v>#VALUE!</v>
      </c>
      <c r="AJ915" s="25" t="e">
        <f t="shared" si="296"/>
        <v>#VALUE!</v>
      </c>
      <c r="AK915" s="25" t="e">
        <f t="shared" si="297"/>
        <v>#VALUE!</v>
      </c>
      <c r="AL915" s="11">
        <v>24.448687431429494</v>
      </c>
      <c r="AM915" s="11">
        <v>4.8255208333333277</v>
      </c>
      <c r="AN915" s="26">
        <v>3.2766000000000002</v>
      </c>
      <c r="AO915" s="125">
        <f t="shared" si="298"/>
        <v>5.4859793482020525E-2</v>
      </c>
      <c r="AP915" s="126"/>
      <c r="AQ915" s="16">
        <v>0</v>
      </c>
      <c r="AT915" s="2">
        <v>0</v>
      </c>
      <c r="AU915" s="2">
        <v>0</v>
      </c>
      <c r="AW915" s="44" t="e">
        <f t="shared" si="299"/>
        <v>#VALUE!</v>
      </c>
    </row>
    <row r="916" spans="1:49" hidden="1" x14ac:dyDescent="0.2">
      <c r="A916" s="101">
        <v>918</v>
      </c>
      <c r="B916" s="16" t="s">
        <v>713</v>
      </c>
      <c r="C916" s="101">
        <v>1500</v>
      </c>
      <c r="D916" s="17">
        <v>1.0824985794452591</v>
      </c>
      <c r="E916" s="139">
        <v>5.0127823327207693E-2</v>
      </c>
      <c r="F916" s="122">
        <f t="shared" si="280"/>
        <v>1.1326264027724668</v>
      </c>
      <c r="G916" s="122"/>
      <c r="H916" s="101" t="s">
        <v>4</v>
      </c>
      <c r="I916" s="101">
        <v>1</v>
      </c>
      <c r="J916" s="101" t="s">
        <v>60</v>
      </c>
      <c r="K916" s="18">
        <v>42979</v>
      </c>
      <c r="L916" s="101" t="s">
        <v>58</v>
      </c>
      <c r="M916" s="101" t="s">
        <v>171</v>
      </c>
      <c r="N916" s="101" t="s">
        <v>62</v>
      </c>
      <c r="O916" s="101" t="s">
        <v>63</v>
      </c>
      <c r="P916" s="19" t="str">
        <f t="shared" si="281"/>
        <v>CB6 Consumo</v>
      </c>
      <c r="Q916" s="20">
        <f t="shared" si="282"/>
        <v>113.26264027724669</v>
      </c>
      <c r="R916" s="19">
        <v>122.6</v>
      </c>
      <c r="S916" s="19">
        <v>-31.95</v>
      </c>
      <c r="T916" s="19">
        <f t="shared" si="283"/>
        <v>90.649999999999991</v>
      </c>
      <c r="U916" s="22" t="e">
        <f t="shared" si="284"/>
        <v>#VALUE!</v>
      </c>
      <c r="V916" s="22" t="str">
        <f t="shared" si="285"/>
        <v>NY</v>
      </c>
      <c r="W916" s="22" t="e">
        <f t="shared" si="286"/>
        <v>#VALUE!</v>
      </c>
      <c r="X916" s="19" t="str">
        <f t="shared" si="287"/>
        <v>CB6ConsumoGS.8756</v>
      </c>
      <c r="Y916" s="19" t="str">
        <f t="shared" si="288"/>
        <v>GS.8756</v>
      </c>
      <c r="Z916" s="19" t="e">
        <v>#VALUE!</v>
      </c>
      <c r="AA916" s="19" t="e">
        <f t="shared" si="289"/>
        <v>#VALUE!</v>
      </c>
      <c r="AB916" s="22" t="e">
        <f t="shared" si="290"/>
        <v>#VALUE!</v>
      </c>
      <c r="AC916" s="23" t="e">
        <v>#VALUE!</v>
      </c>
      <c r="AD916" s="23" t="e">
        <f t="shared" si="291"/>
        <v>#VALUE!</v>
      </c>
      <c r="AE916" s="24" t="e">
        <f t="shared" si="292"/>
        <v>#VALUE!</v>
      </c>
      <c r="AF916" s="24">
        <v>92.399999999999991</v>
      </c>
      <c r="AG916" s="24" t="e">
        <f t="shared" si="293"/>
        <v>#VALUE!</v>
      </c>
      <c r="AH916" s="24" t="e">
        <f t="shared" si="294"/>
        <v>#VALUE!</v>
      </c>
      <c r="AI916" s="25" t="e">
        <f t="shared" si="295"/>
        <v>#VALUE!</v>
      </c>
      <c r="AJ916" s="25" t="e">
        <f t="shared" si="296"/>
        <v>#VALUE!</v>
      </c>
      <c r="AK916" s="25" t="e">
        <f t="shared" si="297"/>
        <v>#VALUE!</v>
      </c>
      <c r="AL916" s="11">
        <v>10.210640526561361</v>
      </c>
      <c r="AM916" s="11">
        <v>3.4998257512326925</v>
      </c>
      <c r="AN916" s="26">
        <v>3.2766000000000002</v>
      </c>
      <c r="AO916" s="125">
        <f t="shared" si="298"/>
        <v>4.9420437789230727E-2</v>
      </c>
      <c r="AP916" s="126"/>
      <c r="AQ916" s="16">
        <v>0</v>
      </c>
      <c r="AT916" s="2">
        <v>0</v>
      </c>
      <c r="AU916" s="2">
        <v>0</v>
      </c>
      <c r="AW916" s="44" t="e">
        <f t="shared" si="299"/>
        <v>#VALUE!</v>
      </c>
    </row>
    <row r="917" spans="1:49" hidden="1" x14ac:dyDescent="0.2">
      <c r="A917" s="101">
        <v>919</v>
      </c>
      <c r="B917" s="16" t="s">
        <v>714</v>
      </c>
      <c r="C917" s="101">
        <v>1254</v>
      </c>
      <c r="D917" s="17">
        <v>1.4168312356459851</v>
      </c>
      <c r="E917" s="139">
        <v>6.3954420231537149E-2</v>
      </c>
      <c r="F917" s="122">
        <f t="shared" si="280"/>
        <v>1.4807856558775223</v>
      </c>
      <c r="G917" s="122"/>
      <c r="H917" s="101" t="s">
        <v>4</v>
      </c>
      <c r="I917" s="101">
        <v>1</v>
      </c>
      <c r="J917" s="101" t="s">
        <v>60</v>
      </c>
      <c r="K917" s="18">
        <v>42979</v>
      </c>
      <c r="L917" s="101" t="s">
        <v>58</v>
      </c>
      <c r="M917" s="101" t="s">
        <v>171</v>
      </c>
      <c r="N917" s="101" t="s">
        <v>73</v>
      </c>
      <c r="O917" s="101" t="s">
        <v>58</v>
      </c>
      <c r="P917" s="19" t="str">
        <f t="shared" si="281"/>
        <v>CB1 17/18</v>
      </c>
      <c r="Q917" s="20">
        <f t="shared" si="282"/>
        <v>148.07856558775222</v>
      </c>
      <c r="R917" s="19">
        <v>122.6</v>
      </c>
      <c r="S917" s="19">
        <v>2.5</v>
      </c>
      <c r="T917" s="19">
        <f t="shared" si="283"/>
        <v>125.1</v>
      </c>
      <c r="U917" s="22" t="e">
        <f t="shared" si="284"/>
        <v>#VALUE!</v>
      </c>
      <c r="V917" s="22" t="str">
        <f t="shared" si="285"/>
        <v>NY</v>
      </c>
      <c r="W917" s="22" t="e">
        <f t="shared" si="286"/>
        <v>#VALUE!</v>
      </c>
      <c r="X917" s="19" t="str">
        <f t="shared" si="287"/>
        <v>CB117/18GS.8771</v>
      </c>
      <c r="Y917" s="19" t="str">
        <f t="shared" si="288"/>
        <v>GS.8771</v>
      </c>
      <c r="Z917" s="19" t="e">
        <v>#VALUE!</v>
      </c>
      <c r="AA917" s="19" t="e">
        <f t="shared" si="289"/>
        <v>#VALUE!</v>
      </c>
      <c r="AB917" s="22" t="e">
        <f t="shared" si="290"/>
        <v>#VALUE!</v>
      </c>
      <c r="AC917" s="23" t="e">
        <v>#VALUE!</v>
      </c>
      <c r="AD917" s="23" t="e">
        <f t="shared" si="291"/>
        <v>#VALUE!</v>
      </c>
      <c r="AE917" s="24" t="e">
        <f t="shared" si="292"/>
        <v>#VALUE!</v>
      </c>
      <c r="AF917" s="24">
        <v>126.85</v>
      </c>
      <c r="AG917" s="24" t="e">
        <f t="shared" si="293"/>
        <v>#VALUE!</v>
      </c>
      <c r="AH917" s="24" t="e">
        <f t="shared" si="294"/>
        <v>#VALUE!</v>
      </c>
      <c r="AI917" s="25" t="e">
        <f t="shared" si="295"/>
        <v>#VALUE!</v>
      </c>
      <c r="AJ917" s="25" t="e">
        <f t="shared" si="296"/>
        <v>#VALUE!</v>
      </c>
      <c r="AK917" s="25" t="e">
        <f t="shared" si="297"/>
        <v>#VALUE!</v>
      </c>
      <c r="AL917" s="11">
        <v>28.60795204795205</v>
      </c>
      <c r="AM917" s="11">
        <v>6.4367232767232734</v>
      </c>
      <c r="AN917" s="26">
        <v>3.2766000000000002</v>
      </c>
      <c r="AO917" s="125">
        <f t="shared" si="298"/>
        <v>6.3051918807005197E-2</v>
      </c>
      <c r="AP917" s="126"/>
      <c r="AQ917" s="16">
        <v>-286</v>
      </c>
      <c r="AT917" s="2">
        <v>796</v>
      </c>
      <c r="AU917" s="2">
        <v>-31064.942575743549</v>
      </c>
      <c r="AW917" s="44" t="e">
        <f t="shared" si="299"/>
        <v>#VALUE!</v>
      </c>
    </row>
    <row r="918" spans="1:49" hidden="1" x14ac:dyDescent="0.2">
      <c r="A918" s="101">
        <v>920</v>
      </c>
      <c r="B918" s="16" t="s">
        <v>714</v>
      </c>
      <c r="C918" s="101">
        <v>1023</v>
      </c>
      <c r="D918" s="17">
        <v>1.4168312356459851</v>
      </c>
      <c r="E918" s="139">
        <v>6.3954420231537149E-2</v>
      </c>
      <c r="F918" s="122">
        <f t="shared" si="280"/>
        <v>1.4807856558775223</v>
      </c>
      <c r="G918" s="122"/>
      <c r="H918" s="101" t="s">
        <v>4</v>
      </c>
      <c r="I918" s="101">
        <v>1</v>
      </c>
      <c r="J918" s="101" t="s">
        <v>60</v>
      </c>
      <c r="K918" s="18">
        <v>42979</v>
      </c>
      <c r="L918" s="101" t="s">
        <v>58</v>
      </c>
      <c r="M918" s="101" t="s">
        <v>171</v>
      </c>
      <c r="N918" s="101" t="s">
        <v>62</v>
      </c>
      <c r="O918" s="101" t="s">
        <v>63</v>
      </c>
      <c r="P918" s="19" t="str">
        <f t="shared" si="281"/>
        <v>CB6 Consumo</v>
      </c>
      <c r="Q918" s="20">
        <f t="shared" si="282"/>
        <v>148.07856558775222</v>
      </c>
      <c r="R918" s="19">
        <v>122.6</v>
      </c>
      <c r="S918" s="19">
        <v>-31.95</v>
      </c>
      <c r="T918" s="19">
        <f t="shared" si="283"/>
        <v>90.649999999999991</v>
      </c>
      <c r="U918" s="22" t="e">
        <f t="shared" si="284"/>
        <v>#VALUE!</v>
      </c>
      <c r="V918" s="22" t="str">
        <f t="shared" si="285"/>
        <v>NY</v>
      </c>
      <c r="W918" s="22" t="e">
        <f t="shared" si="286"/>
        <v>#VALUE!</v>
      </c>
      <c r="X918" s="19" t="str">
        <f t="shared" si="287"/>
        <v>CB6ConsumoGS.8771</v>
      </c>
      <c r="Y918" s="19" t="str">
        <f t="shared" si="288"/>
        <v>GS.8771</v>
      </c>
      <c r="Z918" s="19" t="e">
        <v>#VALUE!</v>
      </c>
      <c r="AA918" s="19" t="e">
        <f t="shared" si="289"/>
        <v>#VALUE!</v>
      </c>
      <c r="AB918" s="22" t="e">
        <f t="shared" si="290"/>
        <v>#VALUE!</v>
      </c>
      <c r="AC918" s="23" t="e">
        <v>#VALUE!</v>
      </c>
      <c r="AD918" s="23" t="e">
        <f t="shared" si="291"/>
        <v>#VALUE!</v>
      </c>
      <c r="AE918" s="24" t="e">
        <f t="shared" si="292"/>
        <v>#VALUE!</v>
      </c>
      <c r="AF918" s="24">
        <v>92.399999999999991</v>
      </c>
      <c r="AG918" s="24" t="e">
        <f t="shared" si="293"/>
        <v>#VALUE!</v>
      </c>
      <c r="AH918" s="24" t="e">
        <f t="shared" si="294"/>
        <v>#VALUE!</v>
      </c>
      <c r="AI918" s="25" t="e">
        <f t="shared" si="295"/>
        <v>#VALUE!</v>
      </c>
      <c r="AJ918" s="25" t="e">
        <f t="shared" si="296"/>
        <v>#VALUE!</v>
      </c>
      <c r="AK918" s="25" t="e">
        <f t="shared" si="297"/>
        <v>#VALUE!</v>
      </c>
      <c r="AL918" s="11">
        <v>28.607952047952054</v>
      </c>
      <c r="AM918" s="11">
        <v>6.4367232767232725</v>
      </c>
      <c r="AN918" s="26">
        <v>3.2766000000000002</v>
      </c>
      <c r="AO918" s="125">
        <f t="shared" si="298"/>
        <v>6.3051918807005197E-2</v>
      </c>
      <c r="AP918" s="126"/>
      <c r="AQ918" s="16">
        <v>0</v>
      </c>
      <c r="AT918" s="2">
        <v>0</v>
      </c>
      <c r="AU918" s="2">
        <v>0</v>
      </c>
      <c r="AW918" s="44" t="e">
        <f t="shared" si="299"/>
        <v>#VALUE!</v>
      </c>
    </row>
    <row r="919" spans="1:49" hidden="1" x14ac:dyDescent="0.2">
      <c r="A919" s="101">
        <v>921</v>
      </c>
      <c r="B919" s="16" t="s">
        <v>714</v>
      </c>
      <c r="C919" s="101">
        <v>309</v>
      </c>
      <c r="D919" s="17">
        <v>1.4168312356459851</v>
      </c>
      <c r="E919" s="139">
        <v>6.3954420231537149E-2</v>
      </c>
      <c r="F919" s="122">
        <f t="shared" si="280"/>
        <v>1.4807856558775223</v>
      </c>
      <c r="G919" s="122"/>
      <c r="H919" s="101" t="s">
        <v>4</v>
      </c>
      <c r="I919" s="101">
        <v>1</v>
      </c>
      <c r="J919" s="101" t="s">
        <v>60</v>
      </c>
      <c r="K919" s="18">
        <v>42979</v>
      </c>
      <c r="L919" s="101" t="s">
        <v>58</v>
      </c>
      <c r="M919" s="101" t="s">
        <v>171</v>
      </c>
      <c r="N919" s="101" t="s">
        <v>73</v>
      </c>
      <c r="O919" s="101" t="s">
        <v>66</v>
      </c>
      <c r="P919" s="19" t="str">
        <f t="shared" si="281"/>
        <v>CB1 Moka</v>
      </c>
      <c r="Q919" s="20">
        <f t="shared" si="282"/>
        <v>148.07856558775222</v>
      </c>
      <c r="R919" s="19">
        <v>122.6</v>
      </c>
      <c r="S919" s="19">
        <v>-8</v>
      </c>
      <c r="T919" s="19">
        <f t="shared" si="283"/>
        <v>114.6</v>
      </c>
      <c r="U919" s="22" t="e">
        <f t="shared" si="284"/>
        <v>#VALUE!</v>
      </c>
      <c r="V919" s="22" t="str">
        <f t="shared" si="285"/>
        <v>NY</v>
      </c>
      <c r="W919" s="22" t="e">
        <f t="shared" si="286"/>
        <v>#VALUE!</v>
      </c>
      <c r="X919" s="19" t="str">
        <f t="shared" si="287"/>
        <v>CB1MokaGS.8771</v>
      </c>
      <c r="Y919" s="19" t="str">
        <f t="shared" si="288"/>
        <v>GS.8771</v>
      </c>
      <c r="Z919" s="19" t="e">
        <v>#VALUE!</v>
      </c>
      <c r="AA919" s="19" t="e">
        <f t="shared" si="289"/>
        <v>#VALUE!</v>
      </c>
      <c r="AB919" s="22" t="e">
        <f t="shared" si="290"/>
        <v>#VALUE!</v>
      </c>
      <c r="AC919" s="23" t="e">
        <v>#VALUE!</v>
      </c>
      <c r="AD919" s="23" t="e">
        <f t="shared" si="291"/>
        <v>#VALUE!</v>
      </c>
      <c r="AE919" s="24" t="e">
        <f t="shared" si="292"/>
        <v>#VALUE!</v>
      </c>
      <c r="AF919" s="24">
        <v>116.35</v>
      </c>
      <c r="AG919" s="24" t="e">
        <f t="shared" si="293"/>
        <v>#VALUE!</v>
      </c>
      <c r="AH919" s="24" t="e">
        <f t="shared" si="294"/>
        <v>#VALUE!</v>
      </c>
      <c r="AI919" s="25" t="e">
        <f t="shared" si="295"/>
        <v>#VALUE!</v>
      </c>
      <c r="AJ919" s="25" t="e">
        <f t="shared" si="296"/>
        <v>#VALUE!</v>
      </c>
      <c r="AK919" s="25" t="e">
        <f t="shared" si="297"/>
        <v>#VALUE!</v>
      </c>
      <c r="AL919" s="11">
        <v>28.607952047952054</v>
      </c>
      <c r="AM919" s="11">
        <v>6.4367232767232716</v>
      </c>
      <c r="AN919" s="26">
        <v>3.2766000000000002</v>
      </c>
      <c r="AO919" s="125">
        <f t="shared" si="298"/>
        <v>6.3051918807005197E-2</v>
      </c>
      <c r="AP919" s="126"/>
      <c r="AQ919" s="16">
        <v>0</v>
      </c>
      <c r="AT919" s="2">
        <v>0</v>
      </c>
      <c r="AU919" s="2">
        <v>0</v>
      </c>
      <c r="AW919" s="44" t="e">
        <f t="shared" si="299"/>
        <v>#VALUE!</v>
      </c>
    </row>
    <row r="920" spans="1:49" hidden="1" x14ac:dyDescent="0.2">
      <c r="A920" s="101">
        <v>922</v>
      </c>
      <c r="B920" s="16" t="s">
        <v>714</v>
      </c>
      <c r="C920" s="101">
        <v>1961</v>
      </c>
      <c r="D920" s="17">
        <v>1.4168312356459851</v>
      </c>
      <c r="E920" s="139">
        <v>6.3954420231537149E-2</v>
      </c>
      <c r="F920" s="122">
        <f t="shared" si="280"/>
        <v>1.4807856558775223</v>
      </c>
      <c r="G920" s="122"/>
      <c r="H920" s="101" t="s">
        <v>4</v>
      </c>
      <c r="I920" s="101">
        <v>1</v>
      </c>
      <c r="J920" s="101" t="s">
        <v>60</v>
      </c>
      <c r="K920" s="18">
        <v>42979</v>
      </c>
      <c r="L920" s="101" t="s">
        <v>58</v>
      </c>
      <c r="M920" s="101" t="s">
        <v>171</v>
      </c>
      <c r="N920" s="101" t="s">
        <v>73</v>
      </c>
      <c r="O920" s="101" t="s">
        <v>64</v>
      </c>
      <c r="P920" s="19" t="str">
        <f t="shared" si="281"/>
        <v>CB1 15/16</v>
      </c>
      <c r="Q920" s="20">
        <f t="shared" si="282"/>
        <v>148.07856558775222</v>
      </c>
      <c r="R920" s="19">
        <v>122.6</v>
      </c>
      <c r="S920" s="19">
        <v>-7</v>
      </c>
      <c r="T920" s="19">
        <f t="shared" si="283"/>
        <v>115.6</v>
      </c>
      <c r="U920" s="22" t="e">
        <f t="shared" si="284"/>
        <v>#VALUE!</v>
      </c>
      <c r="V920" s="22" t="str">
        <f t="shared" si="285"/>
        <v>NY</v>
      </c>
      <c r="W920" s="22" t="e">
        <f t="shared" si="286"/>
        <v>#VALUE!</v>
      </c>
      <c r="X920" s="19" t="str">
        <f t="shared" si="287"/>
        <v>CB115/16GS.8771</v>
      </c>
      <c r="Y920" s="19" t="str">
        <f t="shared" si="288"/>
        <v>GS.8771</v>
      </c>
      <c r="Z920" s="19" t="e">
        <v>#VALUE!</v>
      </c>
      <c r="AA920" s="19" t="e">
        <f t="shared" si="289"/>
        <v>#VALUE!</v>
      </c>
      <c r="AB920" s="22" t="e">
        <f t="shared" si="290"/>
        <v>#VALUE!</v>
      </c>
      <c r="AC920" s="23" t="e">
        <v>#VALUE!</v>
      </c>
      <c r="AD920" s="23" t="e">
        <f t="shared" si="291"/>
        <v>#VALUE!</v>
      </c>
      <c r="AE920" s="24" t="e">
        <f t="shared" si="292"/>
        <v>#VALUE!</v>
      </c>
      <c r="AF920" s="24">
        <v>117.35</v>
      </c>
      <c r="AG920" s="24" t="e">
        <f t="shared" si="293"/>
        <v>#VALUE!</v>
      </c>
      <c r="AH920" s="24" t="e">
        <f t="shared" si="294"/>
        <v>#VALUE!</v>
      </c>
      <c r="AI920" s="25" t="e">
        <f t="shared" si="295"/>
        <v>#VALUE!</v>
      </c>
      <c r="AJ920" s="25" t="e">
        <f t="shared" si="296"/>
        <v>#VALUE!</v>
      </c>
      <c r="AK920" s="25" t="e">
        <f t="shared" si="297"/>
        <v>#VALUE!</v>
      </c>
      <c r="AL920" s="11">
        <v>28.607952047952054</v>
      </c>
      <c r="AM920" s="11">
        <v>6.4367232767232716</v>
      </c>
      <c r="AN920" s="26">
        <v>3.2766000000000002</v>
      </c>
      <c r="AO920" s="125">
        <f t="shared" si="298"/>
        <v>6.3051918807005197E-2</v>
      </c>
      <c r="AP920" s="126"/>
      <c r="AQ920" s="16">
        <v>0</v>
      </c>
      <c r="AT920" s="2">
        <v>0</v>
      </c>
      <c r="AU920" s="2">
        <v>0</v>
      </c>
      <c r="AW920" s="44" t="e">
        <f t="shared" si="299"/>
        <v>#VALUE!</v>
      </c>
    </row>
    <row r="921" spans="1:49" hidden="1" x14ac:dyDescent="0.2">
      <c r="A921" s="101">
        <v>923</v>
      </c>
      <c r="B921" s="16" t="s">
        <v>714</v>
      </c>
      <c r="C921" s="101">
        <v>458</v>
      </c>
      <c r="D921" s="17">
        <v>1.4168312356459851</v>
      </c>
      <c r="E921" s="139">
        <v>6.3954420231537149E-2</v>
      </c>
      <c r="F921" s="122">
        <f t="shared" si="280"/>
        <v>1.4807856558775223</v>
      </c>
      <c r="G921" s="122"/>
      <c r="H921" s="101" t="s">
        <v>4</v>
      </c>
      <c r="I921" s="101">
        <v>1</v>
      </c>
      <c r="J921" s="101" t="s">
        <v>60</v>
      </c>
      <c r="K921" s="18">
        <v>42979</v>
      </c>
      <c r="L921" s="101" t="s">
        <v>58</v>
      </c>
      <c r="M921" s="101" t="s">
        <v>171</v>
      </c>
      <c r="N921" s="101" t="s">
        <v>73</v>
      </c>
      <c r="O921" s="101" t="s">
        <v>65</v>
      </c>
      <c r="P921" s="19" t="str">
        <f t="shared" si="281"/>
        <v>CB1 13/14</v>
      </c>
      <c r="Q921" s="20">
        <f t="shared" si="282"/>
        <v>148.07856558775222</v>
      </c>
      <c r="R921" s="19">
        <v>122.6</v>
      </c>
      <c r="S921" s="19">
        <v>-7</v>
      </c>
      <c r="T921" s="19">
        <f t="shared" si="283"/>
        <v>115.6</v>
      </c>
      <c r="U921" s="22" t="e">
        <f t="shared" si="284"/>
        <v>#VALUE!</v>
      </c>
      <c r="V921" s="22" t="str">
        <f t="shared" si="285"/>
        <v>NY</v>
      </c>
      <c r="W921" s="22" t="e">
        <f t="shared" si="286"/>
        <v>#VALUE!</v>
      </c>
      <c r="X921" s="19" t="str">
        <f t="shared" si="287"/>
        <v>CB113/14GS.8771</v>
      </c>
      <c r="Y921" s="19" t="str">
        <f t="shared" si="288"/>
        <v>GS.8771</v>
      </c>
      <c r="Z921" s="19" t="e">
        <v>#VALUE!</v>
      </c>
      <c r="AA921" s="19" t="e">
        <f t="shared" si="289"/>
        <v>#VALUE!</v>
      </c>
      <c r="AB921" s="22" t="e">
        <f t="shared" si="290"/>
        <v>#VALUE!</v>
      </c>
      <c r="AC921" s="23" t="e">
        <v>#VALUE!</v>
      </c>
      <c r="AD921" s="23" t="e">
        <f t="shared" si="291"/>
        <v>#VALUE!</v>
      </c>
      <c r="AE921" s="24" t="e">
        <f t="shared" si="292"/>
        <v>#VALUE!</v>
      </c>
      <c r="AF921" s="24">
        <v>117.35</v>
      </c>
      <c r="AG921" s="24" t="e">
        <f t="shared" si="293"/>
        <v>#VALUE!</v>
      </c>
      <c r="AH921" s="24" t="e">
        <f t="shared" si="294"/>
        <v>#VALUE!</v>
      </c>
      <c r="AI921" s="25" t="e">
        <f t="shared" si="295"/>
        <v>#VALUE!</v>
      </c>
      <c r="AJ921" s="25" t="e">
        <f t="shared" si="296"/>
        <v>#VALUE!</v>
      </c>
      <c r="AK921" s="25" t="e">
        <f t="shared" si="297"/>
        <v>#VALUE!</v>
      </c>
      <c r="AL921" s="11">
        <v>28.607952047952054</v>
      </c>
      <c r="AM921" s="11">
        <v>6.4367232767232725</v>
      </c>
      <c r="AN921" s="26">
        <v>3.2766000000000002</v>
      </c>
      <c r="AO921" s="125">
        <f t="shared" si="298"/>
        <v>6.3051918807005197E-2</v>
      </c>
      <c r="AP921" s="126"/>
      <c r="AQ921" s="16">
        <v>0</v>
      </c>
      <c r="AT921" s="2">
        <v>0</v>
      </c>
      <c r="AU921" s="2">
        <v>0</v>
      </c>
      <c r="AW921" s="44" t="e">
        <f t="shared" si="299"/>
        <v>#VALUE!</v>
      </c>
    </row>
    <row r="922" spans="1:49" hidden="1" x14ac:dyDescent="0.2">
      <c r="A922" s="101">
        <v>924</v>
      </c>
      <c r="B922" s="16" t="s">
        <v>715</v>
      </c>
      <c r="C922" s="101">
        <v>769</v>
      </c>
      <c r="D922" s="17">
        <v>1.3271883310377981</v>
      </c>
      <c r="E922" s="139">
        <v>6.3715887908486424E-2</v>
      </c>
      <c r="F922" s="122">
        <f t="shared" si="280"/>
        <v>1.3909042189462846</v>
      </c>
      <c r="G922" s="122"/>
      <c r="H922" s="101" t="s">
        <v>4</v>
      </c>
      <c r="I922" s="101">
        <v>1</v>
      </c>
      <c r="J922" s="101" t="s">
        <v>565</v>
      </c>
      <c r="K922" s="18">
        <v>42979</v>
      </c>
      <c r="L922" s="101" t="s">
        <v>56</v>
      </c>
      <c r="M922" s="101" t="s">
        <v>171</v>
      </c>
      <c r="N922" s="101" t="s">
        <v>73</v>
      </c>
      <c r="O922" s="101" t="s">
        <v>64</v>
      </c>
      <c r="P922" s="19" t="str">
        <f t="shared" si="281"/>
        <v>CB1 15/16</v>
      </c>
      <c r="Q922" s="20">
        <f t="shared" si="282"/>
        <v>139.09042189462846</v>
      </c>
      <c r="R922" s="19">
        <v>122.6</v>
      </c>
      <c r="S922" s="19" t="e">
        <v>#N/A</v>
      </c>
      <c r="T922" s="19" t="e">
        <f t="shared" si="283"/>
        <v>#N/A</v>
      </c>
      <c r="U922" s="22" t="e">
        <f t="shared" si="284"/>
        <v>#N/A</v>
      </c>
      <c r="V922" s="22" t="str">
        <f t="shared" si="285"/>
        <v>NY</v>
      </c>
      <c r="W922" s="22" t="e">
        <f t="shared" si="286"/>
        <v>#VALUE!</v>
      </c>
      <c r="X922" s="19" t="str">
        <f t="shared" si="287"/>
        <v>CB115/16GS.8749</v>
      </c>
      <c r="Y922" s="19" t="str">
        <f t="shared" si="288"/>
        <v>GS.8749</v>
      </c>
      <c r="Z922" s="19" t="e">
        <v>#VALUE!</v>
      </c>
      <c r="AA922" s="19" t="e">
        <f t="shared" si="289"/>
        <v>#VALUE!</v>
      </c>
      <c r="AB922" s="22" t="e">
        <f t="shared" si="290"/>
        <v>#N/A</v>
      </c>
      <c r="AC922" s="23" t="e">
        <v>#VALUE!</v>
      </c>
      <c r="AD922" s="23" t="e">
        <f t="shared" si="291"/>
        <v>#VALUE!</v>
      </c>
      <c r="AE922" s="24" t="e">
        <f t="shared" si="292"/>
        <v>#N/A</v>
      </c>
      <c r="AF922" s="24" t="e">
        <v>#N/A</v>
      </c>
      <c r="AG922" s="24" t="e">
        <f t="shared" si="293"/>
        <v>#N/A</v>
      </c>
      <c r="AH922" s="24" t="e">
        <f t="shared" si="294"/>
        <v>#N/A</v>
      </c>
      <c r="AI922" s="25" t="e">
        <f t="shared" si="295"/>
        <v>#VALUE!</v>
      </c>
      <c r="AJ922" s="25" t="e">
        <f t="shared" si="296"/>
        <v>#VALUE!</v>
      </c>
      <c r="AK922" s="25" t="e">
        <f t="shared" si="297"/>
        <v>#VALUE!</v>
      </c>
      <c r="AL922" s="11">
        <v>26.896609375447678</v>
      </c>
      <c r="AM922" s="11">
        <v>0</v>
      </c>
      <c r="AN922" s="26">
        <v>3.2766000000000002</v>
      </c>
      <c r="AO922" s="125">
        <f t="shared" si="298"/>
        <v>6.2816752564994235E-2</v>
      </c>
      <c r="AP922" s="126"/>
      <c r="AQ922" s="16">
        <v>0</v>
      </c>
      <c r="AT922" s="2">
        <v>0</v>
      </c>
      <c r="AU922" s="2">
        <v>0</v>
      </c>
      <c r="AW922" s="44" t="e">
        <f t="shared" si="299"/>
        <v>#VALUE!</v>
      </c>
    </row>
    <row r="923" spans="1:49" hidden="1" x14ac:dyDescent="0.2">
      <c r="A923" s="101">
        <v>925</v>
      </c>
      <c r="B923" s="16" t="s">
        <v>716</v>
      </c>
      <c r="C923" s="101">
        <v>536</v>
      </c>
      <c r="D923" s="17">
        <v>1.1742878994468571</v>
      </c>
      <c r="E923" s="139">
        <v>5.8391225659593732E-2</v>
      </c>
      <c r="F923" s="122">
        <f t="shared" si="280"/>
        <v>1.2326791251064508</v>
      </c>
      <c r="G923" s="122"/>
      <c r="H923" s="101" t="s">
        <v>4</v>
      </c>
      <c r="I923" s="101">
        <v>1</v>
      </c>
      <c r="J923" s="101" t="s">
        <v>60</v>
      </c>
      <c r="K923" s="18">
        <v>42979</v>
      </c>
      <c r="L923" s="101" t="s">
        <v>58</v>
      </c>
      <c r="M923" s="101" t="s">
        <v>171</v>
      </c>
      <c r="N923" s="101" t="s">
        <v>75</v>
      </c>
      <c r="O923" s="101" t="s">
        <v>59</v>
      </c>
      <c r="P923" s="19" t="str">
        <f t="shared" si="281"/>
        <v>CB2 14/16</v>
      </c>
      <c r="Q923" s="20">
        <f t="shared" si="282"/>
        <v>123.26791251064509</v>
      </c>
      <c r="R923" s="19">
        <v>122.6</v>
      </c>
      <c r="S923" s="19">
        <v>-9.67</v>
      </c>
      <c r="T923" s="19">
        <f t="shared" si="283"/>
        <v>112.92999999999999</v>
      </c>
      <c r="U923" s="22" t="e">
        <f t="shared" si="284"/>
        <v>#VALUE!</v>
      </c>
      <c r="V923" s="22" t="str">
        <f t="shared" si="285"/>
        <v>NY</v>
      </c>
      <c r="W923" s="22" t="e">
        <f t="shared" si="286"/>
        <v>#VALUE!</v>
      </c>
      <c r="X923" s="19" t="str">
        <f t="shared" si="287"/>
        <v>CB214/16GS.8776</v>
      </c>
      <c r="Y923" s="19" t="str">
        <f t="shared" si="288"/>
        <v>GS.8776</v>
      </c>
      <c r="Z923" s="19" t="e">
        <v>#VALUE!</v>
      </c>
      <c r="AA923" s="19" t="e">
        <f t="shared" si="289"/>
        <v>#VALUE!</v>
      </c>
      <c r="AB923" s="22" t="e">
        <f t="shared" si="290"/>
        <v>#VALUE!</v>
      </c>
      <c r="AC923" s="23" t="e">
        <v>#VALUE!</v>
      </c>
      <c r="AD923" s="23" t="e">
        <f t="shared" si="291"/>
        <v>#VALUE!</v>
      </c>
      <c r="AE923" s="24" t="e">
        <f t="shared" si="292"/>
        <v>#VALUE!</v>
      </c>
      <c r="AF923" s="24">
        <v>114.67999999999999</v>
      </c>
      <c r="AG923" s="24" t="e">
        <f t="shared" si="293"/>
        <v>#VALUE!</v>
      </c>
      <c r="AH923" s="24" t="e">
        <f t="shared" si="294"/>
        <v>#VALUE!</v>
      </c>
      <c r="AI923" s="25" t="e">
        <f t="shared" si="295"/>
        <v>#VALUE!</v>
      </c>
      <c r="AJ923" s="25" t="e">
        <f t="shared" si="296"/>
        <v>#VALUE!</v>
      </c>
      <c r="AK923" s="25" t="e">
        <f t="shared" si="297"/>
        <v>#VALUE!</v>
      </c>
      <c r="AL923" s="11">
        <v>25.43</v>
      </c>
      <c r="AM923" s="11">
        <v>6.9040860215053756</v>
      </c>
      <c r="AN923" s="26">
        <v>3.2766000000000002</v>
      </c>
      <c r="AO923" s="125">
        <f t="shared" si="298"/>
        <v>5.7567230005389311E-2</v>
      </c>
      <c r="AP923" s="126"/>
      <c r="AQ923" s="16">
        <v>0</v>
      </c>
      <c r="AT923" s="2">
        <v>0</v>
      </c>
      <c r="AU923" s="2">
        <v>0</v>
      </c>
      <c r="AW923" s="44" t="e">
        <f t="shared" si="299"/>
        <v>#VALUE!</v>
      </c>
    </row>
    <row r="924" spans="1:49" hidden="1" x14ac:dyDescent="0.2">
      <c r="A924" s="101">
        <v>926</v>
      </c>
      <c r="B924" s="16" t="s">
        <v>716</v>
      </c>
      <c r="C924" s="101">
        <v>114</v>
      </c>
      <c r="D924" s="17">
        <v>1.1742878994468571</v>
      </c>
      <c r="E924" s="139">
        <v>5.8391225659593732E-2</v>
      </c>
      <c r="F924" s="122">
        <f t="shared" si="280"/>
        <v>1.2326791251064508</v>
      </c>
      <c r="G924" s="122"/>
      <c r="H924" s="101" t="s">
        <v>4</v>
      </c>
      <c r="I924" s="101">
        <v>1</v>
      </c>
      <c r="J924" s="101" t="s">
        <v>60</v>
      </c>
      <c r="K924" s="18">
        <v>42979</v>
      </c>
      <c r="L924" s="101" t="s">
        <v>58</v>
      </c>
      <c r="M924" s="101" t="s">
        <v>171</v>
      </c>
      <c r="N924" s="101" t="s">
        <v>62</v>
      </c>
      <c r="O924" s="101" t="s">
        <v>63</v>
      </c>
      <c r="P924" s="19" t="str">
        <f t="shared" si="281"/>
        <v>CB6 Consumo</v>
      </c>
      <c r="Q924" s="20">
        <f t="shared" si="282"/>
        <v>123.26791251064509</v>
      </c>
      <c r="R924" s="19">
        <v>122.6</v>
      </c>
      <c r="S924" s="19">
        <v>-31.95</v>
      </c>
      <c r="T924" s="19">
        <f t="shared" si="283"/>
        <v>90.649999999999991</v>
      </c>
      <c r="U924" s="22" t="e">
        <f t="shared" si="284"/>
        <v>#VALUE!</v>
      </c>
      <c r="V924" s="22" t="str">
        <f t="shared" si="285"/>
        <v>NY</v>
      </c>
      <c r="W924" s="22" t="e">
        <f t="shared" si="286"/>
        <v>#VALUE!</v>
      </c>
      <c r="X924" s="19" t="str">
        <f t="shared" si="287"/>
        <v>CB6ConsumoGS.8776</v>
      </c>
      <c r="Y924" s="19" t="str">
        <f t="shared" si="288"/>
        <v>GS.8776</v>
      </c>
      <c r="Z924" s="19" t="e">
        <v>#VALUE!</v>
      </c>
      <c r="AA924" s="19" t="e">
        <f t="shared" si="289"/>
        <v>#VALUE!</v>
      </c>
      <c r="AB924" s="22" t="e">
        <f t="shared" si="290"/>
        <v>#VALUE!</v>
      </c>
      <c r="AC924" s="23" t="e">
        <v>#VALUE!</v>
      </c>
      <c r="AD924" s="23" t="e">
        <f t="shared" si="291"/>
        <v>#VALUE!</v>
      </c>
      <c r="AE924" s="24" t="e">
        <f t="shared" si="292"/>
        <v>#VALUE!</v>
      </c>
      <c r="AF924" s="24">
        <v>92.399999999999991</v>
      </c>
      <c r="AG924" s="24" t="e">
        <f t="shared" si="293"/>
        <v>#VALUE!</v>
      </c>
      <c r="AH924" s="24" t="e">
        <f t="shared" si="294"/>
        <v>#VALUE!</v>
      </c>
      <c r="AI924" s="25" t="e">
        <f t="shared" si="295"/>
        <v>#VALUE!</v>
      </c>
      <c r="AJ924" s="25" t="e">
        <f t="shared" si="296"/>
        <v>#VALUE!</v>
      </c>
      <c r="AK924" s="25" t="e">
        <f t="shared" si="297"/>
        <v>#VALUE!</v>
      </c>
      <c r="AL924" s="11">
        <v>25.43</v>
      </c>
      <c r="AM924" s="11">
        <v>6.9040860215053756</v>
      </c>
      <c r="AN924" s="26">
        <v>3.2766000000000002</v>
      </c>
      <c r="AO924" s="125">
        <f t="shared" si="298"/>
        <v>5.7567230005389311E-2</v>
      </c>
      <c r="AP924" s="126"/>
      <c r="AQ924" s="16">
        <v>-56</v>
      </c>
      <c r="AT924" s="2">
        <v>0</v>
      </c>
      <c r="AU924" s="2">
        <v>0</v>
      </c>
      <c r="AW924" s="44" t="e">
        <f t="shared" si="299"/>
        <v>#VALUE!</v>
      </c>
    </row>
    <row r="925" spans="1:49" hidden="1" x14ac:dyDescent="0.2">
      <c r="A925" s="101">
        <v>927</v>
      </c>
      <c r="B925" s="16" t="s">
        <v>717</v>
      </c>
      <c r="C925" s="101">
        <v>701</v>
      </c>
      <c r="D925" s="17">
        <v>1.423592781452335</v>
      </c>
      <c r="E925" s="139">
        <v>6.1070497314030657E-2</v>
      </c>
      <c r="F925" s="122">
        <f t="shared" si="280"/>
        <v>1.4846632787663656</v>
      </c>
      <c r="G925" s="122"/>
      <c r="H925" s="101" t="s">
        <v>4</v>
      </c>
      <c r="I925" s="101">
        <v>1</v>
      </c>
      <c r="J925" s="101" t="s">
        <v>718</v>
      </c>
      <c r="K925" s="18">
        <v>42982</v>
      </c>
      <c r="L925" s="101" t="s">
        <v>58</v>
      </c>
      <c r="M925" s="101" t="s">
        <v>171</v>
      </c>
      <c r="N925" s="101" t="s">
        <v>73</v>
      </c>
      <c r="O925" s="101" t="s">
        <v>58</v>
      </c>
      <c r="P925" s="19" t="str">
        <f t="shared" si="281"/>
        <v>CB1 17/18</v>
      </c>
      <c r="Q925" s="20">
        <f t="shared" si="282"/>
        <v>148.46632787663657</v>
      </c>
      <c r="R925" s="19">
        <v>122.6</v>
      </c>
      <c r="S925" s="19">
        <v>2.5</v>
      </c>
      <c r="T925" s="19">
        <f t="shared" si="283"/>
        <v>125.1</v>
      </c>
      <c r="U925" s="22" t="e">
        <f t="shared" si="284"/>
        <v>#VALUE!</v>
      </c>
      <c r="V925" s="22" t="str">
        <f t="shared" si="285"/>
        <v>NY</v>
      </c>
      <c r="W925" s="22" t="e">
        <f t="shared" si="286"/>
        <v>#VALUE!</v>
      </c>
      <c r="X925" s="19" t="str">
        <f t="shared" si="287"/>
        <v>CB117/18GS.8716</v>
      </c>
      <c r="Y925" s="19" t="str">
        <f t="shared" si="288"/>
        <v>GS.8716</v>
      </c>
      <c r="Z925" s="19" t="e">
        <v>#VALUE!</v>
      </c>
      <c r="AA925" s="19" t="e">
        <f t="shared" si="289"/>
        <v>#VALUE!</v>
      </c>
      <c r="AB925" s="22" t="e">
        <f t="shared" si="290"/>
        <v>#VALUE!</v>
      </c>
      <c r="AC925" s="23" t="e">
        <v>#VALUE!</v>
      </c>
      <c r="AD925" s="23" t="e">
        <f t="shared" si="291"/>
        <v>#VALUE!</v>
      </c>
      <c r="AE925" s="24" t="e">
        <f t="shared" si="292"/>
        <v>#VALUE!</v>
      </c>
      <c r="AF925" s="24">
        <v>126.85</v>
      </c>
      <c r="AG925" s="24" t="e">
        <f t="shared" si="293"/>
        <v>#VALUE!</v>
      </c>
      <c r="AH925" s="24" t="e">
        <f t="shared" si="294"/>
        <v>#VALUE!</v>
      </c>
      <c r="AI925" s="25" t="e">
        <f t="shared" si="295"/>
        <v>#VALUE!</v>
      </c>
      <c r="AJ925" s="25" t="e">
        <f t="shared" si="296"/>
        <v>#VALUE!</v>
      </c>
      <c r="AK925" s="25" t="e">
        <f t="shared" si="297"/>
        <v>#VALUE!</v>
      </c>
      <c r="AL925" s="11">
        <v>26.588758344459283</v>
      </c>
      <c r="AM925" s="11">
        <v>7.1609078771695591</v>
      </c>
      <c r="AN925" s="26">
        <v>3.2766000000000002</v>
      </c>
      <c r="AO925" s="125">
        <f t="shared" si="298"/>
        <v>6.0208692756609179E-2</v>
      </c>
      <c r="AP925" s="126"/>
      <c r="AQ925" s="16">
        <v>-129</v>
      </c>
      <c r="AT925" s="2">
        <v>0</v>
      </c>
      <c r="AU925" s="2">
        <v>0</v>
      </c>
      <c r="AW925" s="44" t="e">
        <f t="shared" si="299"/>
        <v>#VALUE!</v>
      </c>
    </row>
    <row r="926" spans="1:49" hidden="1" x14ac:dyDescent="0.2">
      <c r="A926" s="101">
        <v>928</v>
      </c>
      <c r="B926" s="16" t="s">
        <v>717</v>
      </c>
      <c r="C926" s="101">
        <v>405</v>
      </c>
      <c r="D926" s="17">
        <v>1.423592781452335</v>
      </c>
      <c r="E926" s="139">
        <v>6.1070497314030657E-2</v>
      </c>
      <c r="F926" s="122">
        <f t="shared" si="280"/>
        <v>1.4846632787663656</v>
      </c>
      <c r="G926" s="122"/>
      <c r="H926" s="101" t="s">
        <v>4</v>
      </c>
      <c r="I926" s="101">
        <v>1</v>
      </c>
      <c r="J926" s="101" t="s">
        <v>718</v>
      </c>
      <c r="K926" s="18">
        <v>42982</v>
      </c>
      <c r="L926" s="101" t="s">
        <v>58</v>
      </c>
      <c r="M926" s="101" t="s">
        <v>171</v>
      </c>
      <c r="N926" s="101" t="s">
        <v>73</v>
      </c>
      <c r="O926" s="101" t="s">
        <v>66</v>
      </c>
      <c r="P926" s="19" t="str">
        <f t="shared" si="281"/>
        <v>CB1 Moka</v>
      </c>
      <c r="Q926" s="20">
        <f t="shared" si="282"/>
        <v>148.46632787663657</v>
      </c>
      <c r="R926" s="19">
        <v>122.6</v>
      </c>
      <c r="S926" s="19">
        <v>-8</v>
      </c>
      <c r="T926" s="19">
        <f t="shared" si="283"/>
        <v>114.6</v>
      </c>
      <c r="U926" s="22" t="e">
        <f t="shared" si="284"/>
        <v>#VALUE!</v>
      </c>
      <c r="V926" s="22" t="str">
        <f t="shared" si="285"/>
        <v>NY</v>
      </c>
      <c r="W926" s="22" t="e">
        <f t="shared" si="286"/>
        <v>#VALUE!</v>
      </c>
      <c r="X926" s="19" t="str">
        <f t="shared" si="287"/>
        <v>CB1MokaGS.8716</v>
      </c>
      <c r="Y926" s="19" t="str">
        <f t="shared" si="288"/>
        <v>GS.8716</v>
      </c>
      <c r="Z926" s="19" t="e">
        <v>#VALUE!</v>
      </c>
      <c r="AA926" s="19" t="e">
        <f t="shared" si="289"/>
        <v>#VALUE!</v>
      </c>
      <c r="AB926" s="22" t="e">
        <f t="shared" si="290"/>
        <v>#VALUE!</v>
      </c>
      <c r="AC926" s="23" t="e">
        <v>#VALUE!</v>
      </c>
      <c r="AD926" s="23" t="e">
        <f t="shared" si="291"/>
        <v>#VALUE!</v>
      </c>
      <c r="AE926" s="24" t="e">
        <f t="shared" si="292"/>
        <v>#VALUE!</v>
      </c>
      <c r="AF926" s="24">
        <v>116.35</v>
      </c>
      <c r="AG926" s="24" t="e">
        <f t="shared" si="293"/>
        <v>#VALUE!</v>
      </c>
      <c r="AH926" s="24" t="e">
        <f t="shared" si="294"/>
        <v>#VALUE!</v>
      </c>
      <c r="AI926" s="25" t="e">
        <f t="shared" si="295"/>
        <v>#VALUE!</v>
      </c>
      <c r="AJ926" s="25" t="e">
        <f t="shared" si="296"/>
        <v>#VALUE!</v>
      </c>
      <c r="AK926" s="25" t="e">
        <f t="shared" si="297"/>
        <v>#VALUE!</v>
      </c>
      <c r="AL926" s="11">
        <v>26.588758344459283</v>
      </c>
      <c r="AM926" s="11">
        <v>7.1609078771695591</v>
      </c>
      <c r="AN926" s="26">
        <v>3.2766000000000002</v>
      </c>
      <c r="AO926" s="125">
        <f t="shared" si="298"/>
        <v>6.0208692756609179E-2</v>
      </c>
      <c r="AP926" s="126"/>
      <c r="AQ926" s="16">
        <v>0</v>
      </c>
      <c r="AT926" s="2">
        <v>405</v>
      </c>
      <c r="AU926" s="2">
        <v>-20296.263526037903</v>
      </c>
      <c r="AW926" s="44" t="e">
        <f t="shared" si="299"/>
        <v>#VALUE!</v>
      </c>
    </row>
    <row r="927" spans="1:49" hidden="1" x14ac:dyDescent="0.2">
      <c r="A927" s="101">
        <v>929</v>
      </c>
      <c r="B927" s="16" t="s">
        <v>717</v>
      </c>
      <c r="C927" s="101">
        <v>243</v>
      </c>
      <c r="D927" s="17">
        <v>1.423592781452335</v>
      </c>
      <c r="E927" s="139">
        <v>6.1070497314030657E-2</v>
      </c>
      <c r="F927" s="122">
        <f t="shared" si="280"/>
        <v>1.4846632787663656</v>
      </c>
      <c r="G927" s="122"/>
      <c r="H927" s="101" t="s">
        <v>4</v>
      </c>
      <c r="I927" s="101">
        <v>1</v>
      </c>
      <c r="J927" s="101" t="s">
        <v>718</v>
      </c>
      <c r="K927" s="18">
        <v>42982</v>
      </c>
      <c r="L927" s="101" t="s">
        <v>58</v>
      </c>
      <c r="M927" s="101" t="s">
        <v>171</v>
      </c>
      <c r="N927" s="101" t="s">
        <v>73</v>
      </c>
      <c r="O927" s="101" t="s">
        <v>65</v>
      </c>
      <c r="P927" s="19" t="str">
        <f t="shared" si="281"/>
        <v>CB1 13/14</v>
      </c>
      <c r="Q927" s="20">
        <f t="shared" si="282"/>
        <v>148.46632787663657</v>
      </c>
      <c r="R927" s="19">
        <v>122.6</v>
      </c>
      <c r="S927" s="19">
        <v>-7</v>
      </c>
      <c r="T927" s="19">
        <f t="shared" si="283"/>
        <v>115.6</v>
      </c>
      <c r="U927" s="22" t="e">
        <f t="shared" si="284"/>
        <v>#VALUE!</v>
      </c>
      <c r="V927" s="22" t="str">
        <f t="shared" si="285"/>
        <v>NY</v>
      </c>
      <c r="W927" s="22" t="e">
        <f t="shared" si="286"/>
        <v>#VALUE!</v>
      </c>
      <c r="X927" s="19" t="str">
        <f t="shared" si="287"/>
        <v>CB113/14GS.8716</v>
      </c>
      <c r="Y927" s="19" t="str">
        <f t="shared" si="288"/>
        <v>GS.8716</v>
      </c>
      <c r="Z927" s="19" t="e">
        <v>#VALUE!</v>
      </c>
      <c r="AA927" s="19" t="e">
        <f t="shared" si="289"/>
        <v>#VALUE!</v>
      </c>
      <c r="AB927" s="22" t="e">
        <f t="shared" si="290"/>
        <v>#VALUE!</v>
      </c>
      <c r="AC927" s="23" t="e">
        <v>#VALUE!</v>
      </c>
      <c r="AD927" s="23" t="e">
        <f t="shared" si="291"/>
        <v>#VALUE!</v>
      </c>
      <c r="AE927" s="24" t="e">
        <f t="shared" si="292"/>
        <v>#VALUE!</v>
      </c>
      <c r="AF927" s="24">
        <v>117.35</v>
      </c>
      <c r="AG927" s="24" t="e">
        <f t="shared" si="293"/>
        <v>#VALUE!</v>
      </c>
      <c r="AH927" s="24" t="e">
        <f t="shared" si="294"/>
        <v>#VALUE!</v>
      </c>
      <c r="AI927" s="25" t="e">
        <f t="shared" si="295"/>
        <v>#VALUE!</v>
      </c>
      <c r="AJ927" s="25" t="e">
        <f t="shared" si="296"/>
        <v>#VALUE!</v>
      </c>
      <c r="AK927" s="25" t="e">
        <f t="shared" si="297"/>
        <v>#VALUE!</v>
      </c>
      <c r="AL927" s="11">
        <v>26.588758344459283</v>
      </c>
      <c r="AM927" s="11">
        <v>7.1609078771695591</v>
      </c>
      <c r="AN927" s="26">
        <v>3.2766000000000002</v>
      </c>
      <c r="AO927" s="125">
        <f t="shared" si="298"/>
        <v>6.0208692756609179E-2</v>
      </c>
      <c r="AP927" s="126"/>
      <c r="AQ927" s="16">
        <v>-243</v>
      </c>
      <c r="AT927" s="2">
        <v>0</v>
      </c>
      <c r="AU927" s="2">
        <v>0</v>
      </c>
      <c r="AW927" s="44" t="e">
        <f t="shared" si="299"/>
        <v>#VALUE!</v>
      </c>
    </row>
    <row r="928" spans="1:49" hidden="1" x14ac:dyDescent="0.2">
      <c r="A928" s="101">
        <v>930</v>
      </c>
      <c r="B928" s="16" t="s">
        <v>717</v>
      </c>
      <c r="C928" s="101">
        <v>703</v>
      </c>
      <c r="D928" s="17">
        <v>1.423592781452335</v>
      </c>
      <c r="E928" s="139">
        <v>6.1070497314030657E-2</v>
      </c>
      <c r="F928" s="122">
        <f t="shared" si="280"/>
        <v>1.4846632787663656</v>
      </c>
      <c r="G928" s="122"/>
      <c r="H928" s="101" t="s">
        <v>4</v>
      </c>
      <c r="I928" s="101">
        <v>1</v>
      </c>
      <c r="J928" s="101" t="s">
        <v>718</v>
      </c>
      <c r="K928" s="18">
        <v>42982</v>
      </c>
      <c r="L928" s="101" t="s">
        <v>58</v>
      </c>
      <c r="M928" s="101" t="s">
        <v>171</v>
      </c>
      <c r="N928" s="101" t="s">
        <v>62</v>
      </c>
      <c r="O928" s="101" t="s">
        <v>63</v>
      </c>
      <c r="P928" s="19" t="str">
        <f t="shared" si="281"/>
        <v>CB6 Consumo</v>
      </c>
      <c r="Q928" s="20">
        <f t="shared" si="282"/>
        <v>148.46632787663657</v>
      </c>
      <c r="R928" s="19">
        <v>122.6</v>
      </c>
      <c r="S928" s="19">
        <v>-31.95</v>
      </c>
      <c r="T928" s="19">
        <f t="shared" si="283"/>
        <v>90.649999999999991</v>
      </c>
      <c r="U928" s="22" t="e">
        <f t="shared" si="284"/>
        <v>#VALUE!</v>
      </c>
      <c r="V928" s="22" t="str">
        <f t="shared" si="285"/>
        <v>NY</v>
      </c>
      <c r="W928" s="22" t="e">
        <f t="shared" si="286"/>
        <v>#VALUE!</v>
      </c>
      <c r="X928" s="19" t="str">
        <f t="shared" si="287"/>
        <v>CB6ConsumoGS.8716</v>
      </c>
      <c r="Y928" s="19" t="str">
        <f t="shared" si="288"/>
        <v>GS.8716</v>
      </c>
      <c r="Z928" s="19" t="e">
        <v>#VALUE!</v>
      </c>
      <c r="AA928" s="19" t="e">
        <f t="shared" si="289"/>
        <v>#VALUE!</v>
      </c>
      <c r="AB928" s="22" t="e">
        <f t="shared" si="290"/>
        <v>#VALUE!</v>
      </c>
      <c r="AC928" s="23" t="e">
        <v>#VALUE!</v>
      </c>
      <c r="AD928" s="23" t="e">
        <f t="shared" si="291"/>
        <v>#VALUE!</v>
      </c>
      <c r="AE928" s="24" t="e">
        <f t="shared" si="292"/>
        <v>#VALUE!</v>
      </c>
      <c r="AF928" s="24">
        <v>92.399999999999991</v>
      </c>
      <c r="AG928" s="24" t="e">
        <f t="shared" si="293"/>
        <v>#VALUE!</v>
      </c>
      <c r="AH928" s="24" t="e">
        <f t="shared" si="294"/>
        <v>#VALUE!</v>
      </c>
      <c r="AI928" s="25" t="e">
        <f t="shared" si="295"/>
        <v>#VALUE!</v>
      </c>
      <c r="AJ928" s="25" t="e">
        <f t="shared" si="296"/>
        <v>#VALUE!</v>
      </c>
      <c r="AK928" s="25" t="e">
        <f t="shared" si="297"/>
        <v>#VALUE!</v>
      </c>
      <c r="AL928" s="11">
        <v>26.588758344459279</v>
      </c>
      <c r="AM928" s="11">
        <v>7.1609078771695591</v>
      </c>
      <c r="AN928" s="26">
        <v>3.2766000000000002</v>
      </c>
      <c r="AO928" s="125">
        <f t="shared" si="298"/>
        <v>6.0208692756609179E-2</v>
      </c>
      <c r="AP928" s="126"/>
      <c r="AQ928" s="16">
        <v>-5.9014618299954691E-2</v>
      </c>
      <c r="AT928" s="2">
        <v>358.94098538170005</v>
      </c>
      <c r="AU928" s="2">
        <v>-32232.265495005169</v>
      </c>
      <c r="AW928" s="44" t="e">
        <f t="shared" si="299"/>
        <v>#VALUE!</v>
      </c>
    </row>
    <row r="929" spans="1:49" hidden="1" x14ac:dyDescent="0.2">
      <c r="A929" s="101">
        <v>932</v>
      </c>
      <c r="B929" s="16" t="s">
        <v>717</v>
      </c>
      <c r="C929" s="101">
        <v>929</v>
      </c>
      <c r="D929" s="17">
        <v>1.423592781452335</v>
      </c>
      <c r="E929" s="139">
        <v>6.1070497314030657E-2</v>
      </c>
      <c r="F929" s="122">
        <f t="shared" si="280"/>
        <v>1.4846632787663656</v>
      </c>
      <c r="G929" s="122"/>
      <c r="H929" s="101" t="s">
        <v>4</v>
      </c>
      <c r="I929" s="101">
        <v>1</v>
      </c>
      <c r="J929" s="101" t="s">
        <v>718</v>
      </c>
      <c r="K929" s="18">
        <v>42982</v>
      </c>
      <c r="L929" s="101" t="s">
        <v>58</v>
      </c>
      <c r="M929" s="101" t="s">
        <v>171</v>
      </c>
      <c r="N929" s="101" t="s">
        <v>73</v>
      </c>
      <c r="O929" s="101" t="s">
        <v>64</v>
      </c>
      <c r="P929" s="19" t="str">
        <f t="shared" si="281"/>
        <v>CB1 15/16</v>
      </c>
      <c r="Q929" s="20">
        <f t="shared" si="282"/>
        <v>148.46632787663657</v>
      </c>
      <c r="R929" s="19">
        <v>122.6</v>
      </c>
      <c r="S929" s="19">
        <v>-7</v>
      </c>
      <c r="T929" s="19">
        <f t="shared" si="283"/>
        <v>115.6</v>
      </c>
      <c r="U929" s="22" t="e">
        <f t="shared" si="284"/>
        <v>#VALUE!</v>
      </c>
      <c r="V929" s="22" t="str">
        <f t="shared" si="285"/>
        <v>NY</v>
      </c>
      <c r="W929" s="22" t="e">
        <f t="shared" si="286"/>
        <v>#VALUE!</v>
      </c>
      <c r="X929" s="19" t="str">
        <f t="shared" si="287"/>
        <v>CB115/16GS.8716</v>
      </c>
      <c r="Y929" s="19" t="str">
        <f t="shared" si="288"/>
        <v>GS.8716</v>
      </c>
      <c r="Z929" s="19" t="e">
        <v>#VALUE!</v>
      </c>
      <c r="AA929" s="19" t="e">
        <f t="shared" si="289"/>
        <v>#VALUE!</v>
      </c>
      <c r="AB929" s="22" t="e">
        <f t="shared" si="290"/>
        <v>#VALUE!</v>
      </c>
      <c r="AC929" s="23" t="e">
        <v>#VALUE!</v>
      </c>
      <c r="AD929" s="23" t="e">
        <f t="shared" si="291"/>
        <v>#VALUE!</v>
      </c>
      <c r="AE929" s="24" t="e">
        <f t="shared" si="292"/>
        <v>#VALUE!</v>
      </c>
      <c r="AF929" s="24">
        <v>117.35</v>
      </c>
      <c r="AG929" s="24" t="e">
        <f t="shared" si="293"/>
        <v>#VALUE!</v>
      </c>
      <c r="AH929" s="24" t="e">
        <f t="shared" si="294"/>
        <v>#VALUE!</v>
      </c>
      <c r="AI929" s="25" t="e">
        <f t="shared" si="295"/>
        <v>#VALUE!</v>
      </c>
      <c r="AJ929" s="25" t="e">
        <f t="shared" si="296"/>
        <v>#VALUE!</v>
      </c>
      <c r="AK929" s="25" t="e">
        <f t="shared" si="297"/>
        <v>#VALUE!</v>
      </c>
      <c r="AL929" s="11">
        <v>26.588758344459279</v>
      </c>
      <c r="AM929" s="11">
        <v>7.1609078771695591</v>
      </c>
      <c r="AN929" s="26">
        <v>3.2766000000000002</v>
      </c>
      <c r="AO929" s="125">
        <f t="shared" si="298"/>
        <v>6.0208692756609179E-2</v>
      </c>
      <c r="AP929" s="126"/>
      <c r="AQ929" s="16">
        <v>29</v>
      </c>
      <c r="AT929" s="2">
        <v>0</v>
      </c>
      <c r="AU929" s="2">
        <v>0</v>
      </c>
      <c r="AW929" s="44" t="e">
        <f t="shared" si="299"/>
        <v>#VALUE!</v>
      </c>
    </row>
    <row r="930" spans="1:49" hidden="1" x14ac:dyDescent="0.2">
      <c r="A930" s="101">
        <v>933</v>
      </c>
      <c r="B930" s="16" t="s">
        <v>719</v>
      </c>
      <c r="C930" s="101">
        <v>887</v>
      </c>
      <c r="D930" s="17">
        <v>1.5572813496724289</v>
      </c>
      <c r="E930" s="139">
        <v>5.7087878711513107E-2</v>
      </c>
      <c r="F930" s="122">
        <f t="shared" si="280"/>
        <v>1.6143692283839419</v>
      </c>
      <c r="G930" s="122"/>
      <c r="H930" s="101" t="s">
        <v>4</v>
      </c>
      <c r="I930" s="101">
        <v>1</v>
      </c>
      <c r="J930" s="101" t="s">
        <v>60</v>
      </c>
      <c r="K930" s="18">
        <v>42982</v>
      </c>
      <c r="L930" s="101" t="s">
        <v>58</v>
      </c>
      <c r="M930" s="101" t="s">
        <v>171</v>
      </c>
      <c r="N930" s="101" t="s">
        <v>68</v>
      </c>
      <c r="O930" s="101" t="s">
        <v>58</v>
      </c>
      <c r="P930" s="19" t="str">
        <f t="shared" si="281"/>
        <v>CBSW 17/18</v>
      </c>
      <c r="Q930" s="20">
        <f t="shared" si="282"/>
        <v>161.4369228383942</v>
      </c>
      <c r="R930" s="19">
        <v>122.6</v>
      </c>
      <c r="S930" s="19">
        <v>12</v>
      </c>
      <c r="T930" s="19">
        <f t="shared" si="283"/>
        <v>134.6</v>
      </c>
      <c r="U930" s="22" t="e">
        <f t="shared" si="284"/>
        <v>#VALUE!</v>
      </c>
      <c r="V930" s="22" t="str">
        <f t="shared" si="285"/>
        <v>NY</v>
      </c>
      <c r="W930" s="22" t="e">
        <f t="shared" si="286"/>
        <v>#VALUE!</v>
      </c>
      <c r="X930" s="19" t="str">
        <f t="shared" si="287"/>
        <v>CBSW17/18GS.8732</v>
      </c>
      <c r="Y930" s="19" t="str">
        <f t="shared" si="288"/>
        <v>GS.8732</v>
      </c>
      <c r="Z930" s="19" t="e">
        <v>#VALUE!</v>
      </c>
      <c r="AA930" s="19" t="e">
        <f t="shared" si="289"/>
        <v>#VALUE!</v>
      </c>
      <c r="AB930" s="22" t="e">
        <f t="shared" si="290"/>
        <v>#VALUE!</v>
      </c>
      <c r="AC930" s="23" t="e">
        <v>#VALUE!</v>
      </c>
      <c r="AD930" s="23" t="e">
        <f t="shared" si="291"/>
        <v>#VALUE!</v>
      </c>
      <c r="AE930" s="24" t="e">
        <f t="shared" si="292"/>
        <v>#VALUE!</v>
      </c>
      <c r="AF930" s="24">
        <v>136.35</v>
      </c>
      <c r="AG930" s="24" t="e">
        <f t="shared" si="293"/>
        <v>#VALUE!</v>
      </c>
      <c r="AH930" s="24" t="e">
        <f t="shared" si="294"/>
        <v>#VALUE!</v>
      </c>
      <c r="AI930" s="25" t="e">
        <f t="shared" si="295"/>
        <v>#VALUE!</v>
      </c>
      <c r="AJ930" s="25" t="e">
        <f t="shared" si="296"/>
        <v>#VALUE!</v>
      </c>
      <c r="AK930" s="25" t="e">
        <f t="shared" si="297"/>
        <v>#VALUE!</v>
      </c>
      <c r="AL930" s="11">
        <v>25.430000000000003</v>
      </c>
      <c r="AM930" s="11">
        <v>5.3499999999999943</v>
      </c>
      <c r="AN930" s="26">
        <v>3.2766000000000002</v>
      </c>
      <c r="AO930" s="125">
        <f t="shared" si="298"/>
        <v>5.628227541350618E-2</v>
      </c>
      <c r="AP930" s="126"/>
      <c r="AQ930" s="16">
        <v>0</v>
      </c>
      <c r="AT930" s="2">
        <v>887</v>
      </c>
      <c r="AU930" s="2">
        <v>-36194.478356139516</v>
      </c>
      <c r="AW930" s="44" t="e">
        <f t="shared" si="299"/>
        <v>#VALUE!</v>
      </c>
    </row>
    <row r="931" spans="1:49" hidden="1" x14ac:dyDescent="0.2">
      <c r="A931" s="101">
        <v>934</v>
      </c>
      <c r="B931" s="16" t="s">
        <v>719</v>
      </c>
      <c r="C931" s="101">
        <v>242</v>
      </c>
      <c r="D931" s="17">
        <v>1.5572813496724289</v>
      </c>
      <c r="E931" s="139">
        <v>5.7087878711513107E-2</v>
      </c>
      <c r="F931" s="122">
        <f t="shared" si="280"/>
        <v>1.6143692283839419</v>
      </c>
      <c r="G931" s="122"/>
      <c r="H931" s="101" t="s">
        <v>4</v>
      </c>
      <c r="I931" s="101">
        <v>1</v>
      </c>
      <c r="J931" s="101" t="s">
        <v>60</v>
      </c>
      <c r="K931" s="18">
        <v>42982</v>
      </c>
      <c r="L931" s="101" t="s">
        <v>58</v>
      </c>
      <c r="M931" s="101" t="s">
        <v>171</v>
      </c>
      <c r="N931" s="101" t="s">
        <v>68</v>
      </c>
      <c r="O931" s="101" t="s">
        <v>66</v>
      </c>
      <c r="P931" s="19" t="str">
        <f t="shared" si="281"/>
        <v>CBSW Moka</v>
      </c>
      <c r="Q931" s="20">
        <f t="shared" si="282"/>
        <v>161.4369228383942</v>
      </c>
      <c r="R931" s="19">
        <v>122.6</v>
      </c>
      <c r="S931" s="19">
        <v>6.67</v>
      </c>
      <c r="T931" s="19">
        <f t="shared" si="283"/>
        <v>129.26999999999998</v>
      </c>
      <c r="U931" s="22" t="e">
        <f t="shared" si="284"/>
        <v>#VALUE!</v>
      </c>
      <c r="V931" s="22" t="str">
        <f t="shared" si="285"/>
        <v>NY</v>
      </c>
      <c r="W931" s="22" t="e">
        <f t="shared" si="286"/>
        <v>#VALUE!</v>
      </c>
      <c r="X931" s="19" t="str">
        <f t="shared" si="287"/>
        <v>CBSWMokaGS.8732</v>
      </c>
      <c r="Y931" s="19" t="str">
        <f t="shared" si="288"/>
        <v>GS.8732</v>
      </c>
      <c r="Z931" s="19" t="e">
        <v>#VALUE!</v>
      </c>
      <c r="AA931" s="19" t="e">
        <f t="shared" si="289"/>
        <v>#VALUE!</v>
      </c>
      <c r="AB931" s="22" t="e">
        <f t="shared" si="290"/>
        <v>#VALUE!</v>
      </c>
      <c r="AC931" s="23" t="e">
        <v>#VALUE!</v>
      </c>
      <c r="AD931" s="23" t="e">
        <f t="shared" si="291"/>
        <v>#VALUE!</v>
      </c>
      <c r="AE931" s="24" t="e">
        <f t="shared" si="292"/>
        <v>#VALUE!</v>
      </c>
      <c r="AF931" s="24">
        <v>131.01999999999998</v>
      </c>
      <c r="AG931" s="24" t="e">
        <f t="shared" si="293"/>
        <v>#VALUE!</v>
      </c>
      <c r="AH931" s="24" t="e">
        <f t="shared" si="294"/>
        <v>#VALUE!</v>
      </c>
      <c r="AI931" s="25" t="e">
        <f t="shared" si="295"/>
        <v>#VALUE!</v>
      </c>
      <c r="AJ931" s="25" t="e">
        <f t="shared" si="296"/>
        <v>#VALUE!</v>
      </c>
      <c r="AK931" s="25" t="e">
        <f t="shared" si="297"/>
        <v>#VALUE!</v>
      </c>
      <c r="AL931" s="11">
        <v>25.430000000000003</v>
      </c>
      <c r="AM931" s="11">
        <v>5.3499999999999943</v>
      </c>
      <c r="AN931" s="26">
        <v>3.2766000000000002</v>
      </c>
      <c r="AO931" s="125">
        <f t="shared" si="298"/>
        <v>5.628227541350618E-2</v>
      </c>
      <c r="AP931" s="126"/>
      <c r="AQ931" s="16">
        <v>0</v>
      </c>
      <c r="AT931" s="2">
        <v>242</v>
      </c>
      <c r="AU931" s="2">
        <v>-12435.871760750579</v>
      </c>
      <c r="AW931" s="44" t="e">
        <f t="shared" si="299"/>
        <v>#VALUE!</v>
      </c>
    </row>
    <row r="932" spans="1:49" hidden="1" x14ac:dyDescent="0.2">
      <c r="A932" s="101">
        <v>935</v>
      </c>
      <c r="B932" s="16" t="s">
        <v>719</v>
      </c>
      <c r="C932" s="101">
        <v>1283</v>
      </c>
      <c r="D932" s="17">
        <v>1.5572813496724289</v>
      </c>
      <c r="E932" s="139">
        <v>5.7087878711513107E-2</v>
      </c>
      <c r="F932" s="122">
        <f t="shared" si="280"/>
        <v>1.6143692283839419</v>
      </c>
      <c r="G932" s="122"/>
      <c r="H932" s="101" t="s">
        <v>4</v>
      </c>
      <c r="I932" s="101">
        <v>1</v>
      </c>
      <c r="J932" s="101" t="s">
        <v>60</v>
      </c>
      <c r="K932" s="18">
        <v>42982</v>
      </c>
      <c r="L932" s="101" t="s">
        <v>58</v>
      </c>
      <c r="M932" s="101" t="s">
        <v>171</v>
      </c>
      <c r="N932" s="101" t="s">
        <v>68</v>
      </c>
      <c r="O932" s="101" t="s">
        <v>64</v>
      </c>
      <c r="P932" s="19" t="str">
        <f t="shared" si="281"/>
        <v>CBSW 15/16</v>
      </c>
      <c r="Q932" s="20">
        <f t="shared" si="282"/>
        <v>161.4369228383942</v>
      </c>
      <c r="R932" s="19">
        <v>122.6</v>
      </c>
      <c r="S932" s="19">
        <v>6.67</v>
      </c>
      <c r="T932" s="19">
        <f t="shared" si="283"/>
        <v>129.26999999999998</v>
      </c>
      <c r="U932" s="22" t="e">
        <f t="shared" si="284"/>
        <v>#VALUE!</v>
      </c>
      <c r="V932" s="22" t="str">
        <f t="shared" si="285"/>
        <v>NY</v>
      </c>
      <c r="W932" s="22" t="e">
        <f t="shared" si="286"/>
        <v>#VALUE!</v>
      </c>
      <c r="X932" s="19" t="str">
        <f t="shared" si="287"/>
        <v>CBSW15/16GS.8732</v>
      </c>
      <c r="Y932" s="19" t="str">
        <f t="shared" si="288"/>
        <v>GS.8732</v>
      </c>
      <c r="Z932" s="19" t="e">
        <v>#VALUE!</v>
      </c>
      <c r="AA932" s="19" t="e">
        <f t="shared" si="289"/>
        <v>#VALUE!</v>
      </c>
      <c r="AB932" s="22" t="e">
        <f t="shared" si="290"/>
        <v>#VALUE!</v>
      </c>
      <c r="AC932" s="23" t="e">
        <v>#VALUE!</v>
      </c>
      <c r="AD932" s="23" t="e">
        <f t="shared" si="291"/>
        <v>#VALUE!</v>
      </c>
      <c r="AE932" s="24" t="e">
        <f t="shared" si="292"/>
        <v>#VALUE!</v>
      </c>
      <c r="AF932" s="24">
        <v>131.01999999999998</v>
      </c>
      <c r="AG932" s="24" t="e">
        <f t="shared" si="293"/>
        <v>#VALUE!</v>
      </c>
      <c r="AH932" s="24" t="e">
        <f t="shared" si="294"/>
        <v>#VALUE!</v>
      </c>
      <c r="AI932" s="25" t="e">
        <f t="shared" si="295"/>
        <v>#VALUE!</v>
      </c>
      <c r="AJ932" s="25" t="e">
        <f t="shared" si="296"/>
        <v>#VALUE!</v>
      </c>
      <c r="AK932" s="25" t="e">
        <f t="shared" si="297"/>
        <v>#VALUE!</v>
      </c>
      <c r="AL932" s="11">
        <v>25.430000000000003</v>
      </c>
      <c r="AM932" s="11">
        <v>5.3499999999999943</v>
      </c>
      <c r="AN932" s="26">
        <v>3.2766000000000002</v>
      </c>
      <c r="AO932" s="125">
        <f t="shared" si="298"/>
        <v>5.628227541350618E-2</v>
      </c>
      <c r="AP932" s="126"/>
      <c r="AQ932" s="16">
        <v>0</v>
      </c>
      <c r="AT932" s="2">
        <v>1283</v>
      </c>
      <c r="AU932" s="2">
        <v>-60839.218291913196</v>
      </c>
      <c r="AW932" s="44" t="e">
        <f t="shared" si="299"/>
        <v>#VALUE!</v>
      </c>
    </row>
    <row r="933" spans="1:49" hidden="1" x14ac:dyDescent="0.2">
      <c r="A933" s="101">
        <v>936</v>
      </c>
      <c r="B933" s="16" t="s">
        <v>719</v>
      </c>
      <c r="C933" s="101">
        <v>197</v>
      </c>
      <c r="D933" s="17">
        <v>1.5572813496724289</v>
      </c>
      <c r="E933" s="139">
        <v>5.7087878711513107E-2</v>
      </c>
      <c r="F933" s="122">
        <f t="shared" si="280"/>
        <v>1.6143692283839419</v>
      </c>
      <c r="G933" s="122"/>
      <c r="H933" s="101" t="s">
        <v>4</v>
      </c>
      <c r="I933" s="101">
        <v>1</v>
      </c>
      <c r="J933" s="101" t="s">
        <v>60</v>
      </c>
      <c r="K933" s="18">
        <v>42982</v>
      </c>
      <c r="L933" s="101" t="s">
        <v>58</v>
      </c>
      <c r="M933" s="101" t="s">
        <v>171</v>
      </c>
      <c r="N933" s="101" t="s">
        <v>68</v>
      </c>
      <c r="O933" s="101" t="s">
        <v>65</v>
      </c>
      <c r="P933" s="19" t="str">
        <f t="shared" si="281"/>
        <v>CBSW 13/14</v>
      </c>
      <c r="Q933" s="20">
        <f t="shared" si="282"/>
        <v>161.4369228383942</v>
      </c>
      <c r="R933" s="19">
        <v>122.6</v>
      </c>
      <c r="S933" s="19">
        <v>6.67</v>
      </c>
      <c r="T933" s="19">
        <f t="shared" si="283"/>
        <v>129.26999999999998</v>
      </c>
      <c r="U933" s="22" t="e">
        <f t="shared" si="284"/>
        <v>#VALUE!</v>
      </c>
      <c r="V933" s="22" t="str">
        <f t="shared" si="285"/>
        <v>NY</v>
      </c>
      <c r="W933" s="22" t="e">
        <f t="shared" si="286"/>
        <v>#VALUE!</v>
      </c>
      <c r="X933" s="19" t="str">
        <f t="shared" si="287"/>
        <v>CBSW13/14GS.8732</v>
      </c>
      <c r="Y933" s="19" t="str">
        <f t="shared" si="288"/>
        <v>GS.8732</v>
      </c>
      <c r="Z933" s="19" t="e">
        <v>#VALUE!</v>
      </c>
      <c r="AA933" s="19" t="e">
        <f t="shared" si="289"/>
        <v>#VALUE!</v>
      </c>
      <c r="AB933" s="22" t="e">
        <f t="shared" si="290"/>
        <v>#VALUE!</v>
      </c>
      <c r="AC933" s="23" t="e">
        <v>#VALUE!</v>
      </c>
      <c r="AD933" s="23" t="e">
        <f t="shared" si="291"/>
        <v>#VALUE!</v>
      </c>
      <c r="AE933" s="24" t="e">
        <f t="shared" si="292"/>
        <v>#VALUE!</v>
      </c>
      <c r="AF933" s="24">
        <v>131.01999999999998</v>
      </c>
      <c r="AG933" s="24" t="e">
        <f t="shared" si="293"/>
        <v>#VALUE!</v>
      </c>
      <c r="AH933" s="24" t="e">
        <f t="shared" si="294"/>
        <v>#VALUE!</v>
      </c>
      <c r="AI933" s="25" t="e">
        <f t="shared" si="295"/>
        <v>#VALUE!</v>
      </c>
      <c r="AJ933" s="25" t="e">
        <f t="shared" si="296"/>
        <v>#VALUE!</v>
      </c>
      <c r="AK933" s="25" t="e">
        <f t="shared" si="297"/>
        <v>#VALUE!</v>
      </c>
      <c r="AL933" s="11">
        <v>25.430000000000007</v>
      </c>
      <c r="AM933" s="11">
        <v>5.3499999999999943</v>
      </c>
      <c r="AN933" s="26">
        <v>3.2766000000000002</v>
      </c>
      <c r="AO933" s="125">
        <f t="shared" si="298"/>
        <v>5.628227541350618E-2</v>
      </c>
      <c r="AP933" s="126"/>
      <c r="AQ933" s="16">
        <v>-85</v>
      </c>
      <c r="AT933" s="2">
        <v>112</v>
      </c>
      <c r="AU933" s="2">
        <v>-6348.0591818349785</v>
      </c>
      <c r="AW933" s="44" t="e">
        <f t="shared" si="299"/>
        <v>#VALUE!</v>
      </c>
    </row>
    <row r="934" spans="1:49" hidden="1" x14ac:dyDescent="0.2">
      <c r="A934" s="101">
        <v>937</v>
      </c>
      <c r="B934" s="16" t="s">
        <v>719</v>
      </c>
      <c r="C934" s="101">
        <v>382</v>
      </c>
      <c r="D934" s="17">
        <v>1.5572813496724289</v>
      </c>
      <c r="E934" s="139">
        <v>5.7087878711513107E-2</v>
      </c>
      <c r="F934" s="122">
        <f t="shared" si="280"/>
        <v>1.6143692283839419</v>
      </c>
      <c r="G934" s="122"/>
      <c r="H934" s="101" t="s">
        <v>4</v>
      </c>
      <c r="I934" s="101">
        <v>1</v>
      </c>
      <c r="J934" s="101" t="s">
        <v>60</v>
      </c>
      <c r="K934" s="18">
        <v>42982</v>
      </c>
      <c r="L934" s="101" t="s">
        <v>58</v>
      </c>
      <c r="M934" s="101" t="s">
        <v>171</v>
      </c>
      <c r="N934" s="101" t="s">
        <v>62</v>
      </c>
      <c r="O934" s="101" t="s">
        <v>63</v>
      </c>
      <c r="P934" s="19" t="str">
        <f t="shared" si="281"/>
        <v>CB6 Consumo</v>
      </c>
      <c r="Q934" s="20">
        <f t="shared" si="282"/>
        <v>161.4369228383942</v>
      </c>
      <c r="R934" s="19">
        <v>122.6</v>
      </c>
      <c r="S934" s="19">
        <v>-31.95</v>
      </c>
      <c r="T934" s="19">
        <f t="shared" si="283"/>
        <v>90.649999999999991</v>
      </c>
      <c r="U934" s="22" t="e">
        <f t="shared" si="284"/>
        <v>#VALUE!</v>
      </c>
      <c r="V934" s="22" t="str">
        <f t="shared" si="285"/>
        <v>NY</v>
      </c>
      <c r="W934" s="22" t="e">
        <f t="shared" si="286"/>
        <v>#VALUE!</v>
      </c>
      <c r="X934" s="19" t="str">
        <f t="shared" si="287"/>
        <v>CB6ConsumoGS.8732</v>
      </c>
      <c r="Y934" s="19" t="str">
        <f t="shared" si="288"/>
        <v>GS.8732</v>
      </c>
      <c r="Z934" s="19" t="e">
        <v>#VALUE!</v>
      </c>
      <c r="AA934" s="19" t="e">
        <f t="shared" si="289"/>
        <v>#VALUE!</v>
      </c>
      <c r="AB934" s="22" t="e">
        <f t="shared" si="290"/>
        <v>#VALUE!</v>
      </c>
      <c r="AC934" s="23" t="e">
        <v>#VALUE!</v>
      </c>
      <c r="AD934" s="23" t="e">
        <f t="shared" si="291"/>
        <v>#VALUE!</v>
      </c>
      <c r="AE934" s="24" t="e">
        <f t="shared" si="292"/>
        <v>#VALUE!</v>
      </c>
      <c r="AF934" s="24">
        <v>92.399999999999991</v>
      </c>
      <c r="AG934" s="24" t="e">
        <f t="shared" si="293"/>
        <v>#VALUE!</v>
      </c>
      <c r="AH934" s="24" t="e">
        <f t="shared" si="294"/>
        <v>#VALUE!</v>
      </c>
      <c r="AI934" s="25" t="e">
        <f t="shared" si="295"/>
        <v>#VALUE!</v>
      </c>
      <c r="AJ934" s="25" t="e">
        <f t="shared" si="296"/>
        <v>#VALUE!</v>
      </c>
      <c r="AK934" s="25" t="e">
        <f t="shared" si="297"/>
        <v>#VALUE!</v>
      </c>
      <c r="AL934" s="11">
        <v>25.430000000000003</v>
      </c>
      <c r="AM934" s="11">
        <v>5.3499999999999934</v>
      </c>
      <c r="AN934" s="26">
        <v>3.2766000000000002</v>
      </c>
      <c r="AO934" s="125">
        <f t="shared" si="298"/>
        <v>5.628227541350618E-2</v>
      </c>
      <c r="AP934" s="126"/>
      <c r="AQ934" s="16">
        <v>0</v>
      </c>
      <c r="AT934" s="2">
        <v>0</v>
      </c>
      <c r="AU934" s="2">
        <v>0</v>
      </c>
      <c r="AW934" s="44" t="e">
        <f t="shared" si="299"/>
        <v>#VALUE!</v>
      </c>
    </row>
    <row r="935" spans="1:49" hidden="1" x14ac:dyDescent="0.2">
      <c r="A935" s="101">
        <v>938</v>
      </c>
      <c r="B935" s="16" t="s">
        <v>720</v>
      </c>
      <c r="C935" s="101">
        <v>2000</v>
      </c>
      <c r="D935" s="17">
        <v>1.2742024443298392</v>
      </c>
      <c r="E935" s="139">
        <v>5.8464307788165165E-2</v>
      </c>
      <c r="F935" s="122">
        <f t="shared" si="280"/>
        <v>1.3326667521180044</v>
      </c>
      <c r="G935" s="122"/>
      <c r="H935" s="101" t="s">
        <v>4</v>
      </c>
      <c r="I935" s="101">
        <v>1</v>
      </c>
      <c r="J935" s="101" t="s">
        <v>60</v>
      </c>
      <c r="K935" s="18">
        <v>42993</v>
      </c>
      <c r="L935" s="101" t="s">
        <v>56</v>
      </c>
      <c r="M935" s="101" t="s">
        <v>171</v>
      </c>
      <c r="N935" s="101" t="s">
        <v>73</v>
      </c>
      <c r="O935" s="101" t="s">
        <v>58</v>
      </c>
      <c r="P935" s="19" t="str">
        <f t="shared" si="281"/>
        <v>CB1 17/18</v>
      </c>
      <c r="Q935" s="20">
        <f t="shared" si="282"/>
        <v>133.26667521180045</v>
      </c>
      <c r="R935" s="19">
        <v>122.6</v>
      </c>
      <c r="S935" s="19" t="e">
        <v>#N/A</v>
      </c>
      <c r="T935" s="19" t="e">
        <f t="shared" si="283"/>
        <v>#N/A</v>
      </c>
      <c r="U935" s="22" t="e">
        <f t="shared" si="284"/>
        <v>#N/A</v>
      </c>
      <c r="V935" s="22" t="str">
        <f t="shared" si="285"/>
        <v>NY</v>
      </c>
      <c r="W935" s="22" t="e">
        <f t="shared" si="286"/>
        <v>#VALUE!</v>
      </c>
      <c r="X935" s="19" t="str">
        <f t="shared" si="287"/>
        <v>CB117/18GS.8753</v>
      </c>
      <c r="Y935" s="19" t="str">
        <f t="shared" si="288"/>
        <v>GS.8753</v>
      </c>
      <c r="Z935" s="19" t="e">
        <v>#VALUE!</v>
      </c>
      <c r="AA935" s="19" t="e">
        <f t="shared" si="289"/>
        <v>#VALUE!</v>
      </c>
      <c r="AB935" s="22" t="e">
        <f t="shared" si="290"/>
        <v>#N/A</v>
      </c>
      <c r="AC935" s="23" t="e">
        <v>#VALUE!</v>
      </c>
      <c r="AD935" s="23" t="e">
        <f t="shared" si="291"/>
        <v>#VALUE!</v>
      </c>
      <c r="AE935" s="24" t="e">
        <f t="shared" si="292"/>
        <v>#N/A</v>
      </c>
      <c r="AF935" s="24" t="e">
        <v>#N/A</v>
      </c>
      <c r="AG935" s="24" t="e">
        <f t="shared" si="293"/>
        <v>#N/A</v>
      </c>
      <c r="AH935" s="24" t="e">
        <f t="shared" si="294"/>
        <v>#N/A</v>
      </c>
      <c r="AI935" s="25" t="e">
        <f t="shared" si="295"/>
        <v>#VALUE!</v>
      </c>
      <c r="AJ935" s="25" t="e">
        <f t="shared" si="296"/>
        <v>#VALUE!</v>
      </c>
      <c r="AK935" s="25" t="e">
        <f t="shared" si="297"/>
        <v>#VALUE!</v>
      </c>
      <c r="AL935" s="11">
        <v>24.679741593537138</v>
      </c>
      <c r="AM935" s="11">
        <v>0</v>
      </c>
      <c r="AN935" s="26">
        <v>3.2766000000000002</v>
      </c>
      <c r="AO935" s="125">
        <f t="shared" si="298"/>
        <v>5.7639280825649231E-2</v>
      </c>
      <c r="AP935" s="126"/>
      <c r="AQ935" s="16">
        <v>0</v>
      </c>
      <c r="AT935" s="2">
        <v>0</v>
      </c>
      <c r="AU935" s="2">
        <v>0</v>
      </c>
      <c r="AW935" s="44" t="e">
        <f t="shared" si="299"/>
        <v>#VALUE!</v>
      </c>
    </row>
    <row r="936" spans="1:49" hidden="1" x14ac:dyDescent="0.2">
      <c r="A936" s="101">
        <v>939</v>
      </c>
      <c r="B936" s="16" t="s">
        <v>721</v>
      </c>
      <c r="C936" s="101">
        <v>847</v>
      </c>
      <c r="D936" s="17">
        <v>1.416103130672943</v>
      </c>
      <c r="E936" s="139">
        <v>5.4136806800572812E-2</v>
      </c>
      <c r="F936" s="122">
        <f t="shared" si="280"/>
        <v>1.4702399374735158</v>
      </c>
      <c r="G936" s="122"/>
      <c r="H936" s="101" t="s">
        <v>4</v>
      </c>
      <c r="I936" s="101">
        <v>1</v>
      </c>
      <c r="J936" s="101" t="s">
        <v>60</v>
      </c>
      <c r="K936" s="18">
        <v>42996</v>
      </c>
      <c r="L936" s="101" t="s">
        <v>58</v>
      </c>
      <c r="M936" s="101" t="s">
        <v>171</v>
      </c>
      <c r="N936" s="101" t="s">
        <v>73</v>
      </c>
      <c r="O936" s="101" t="s">
        <v>58</v>
      </c>
      <c r="P936" s="19" t="str">
        <f t="shared" si="281"/>
        <v>CB1 17/18</v>
      </c>
      <c r="Q936" s="20">
        <f t="shared" si="282"/>
        <v>147.02399374735157</v>
      </c>
      <c r="R936" s="19">
        <v>122.6</v>
      </c>
      <c r="S936" s="19">
        <v>2.5</v>
      </c>
      <c r="T936" s="19">
        <f t="shared" si="283"/>
        <v>125.1</v>
      </c>
      <c r="U936" s="22" t="e">
        <f t="shared" si="284"/>
        <v>#VALUE!</v>
      </c>
      <c r="V936" s="22" t="str">
        <f t="shared" si="285"/>
        <v>NY</v>
      </c>
      <c r="W936" s="22" t="e">
        <f t="shared" si="286"/>
        <v>#VALUE!</v>
      </c>
      <c r="X936" s="19" t="str">
        <f t="shared" si="287"/>
        <v>CB117/18GS.8780</v>
      </c>
      <c r="Y936" s="19" t="str">
        <f t="shared" si="288"/>
        <v>GS.8780</v>
      </c>
      <c r="Z936" s="19" t="e">
        <v>#VALUE!</v>
      </c>
      <c r="AA936" s="19" t="e">
        <f t="shared" si="289"/>
        <v>#VALUE!</v>
      </c>
      <c r="AB936" s="22" t="e">
        <f t="shared" si="290"/>
        <v>#VALUE!</v>
      </c>
      <c r="AC936" s="23" t="e">
        <v>#VALUE!</v>
      </c>
      <c r="AD936" s="23" t="e">
        <f t="shared" si="291"/>
        <v>#VALUE!</v>
      </c>
      <c r="AE936" s="24" t="e">
        <f t="shared" si="292"/>
        <v>#VALUE!</v>
      </c>
      <c r="AF936" s="24">
        <v>126.85</v>
      </c>
      <c r="AG936" s="24" t="e">
        <f t="shared" si="293"/>
        <v>#VALUE!</v>
      </c>
      <c r="AH936" s="24" t="e">
        <f t="shared" si="294"/>
        <v>#VALUE!</v>
      </c>
      <c r="AI936" s="25" t="e">
        <f t="shared" si="295"/>
        <v>#VALUE!</v>
      </c>
      <c r="AJ936" s="25" t="e">
        <f t="shared" si="296"/>
        <v>#VALUE!</v>
      </c>
      <c r="AK936" s="25" t="e">
        <f t="shared" si="297"/>
        <v>#VALUE!</v>
      </c>
      <c r="AL936" s="11">
        <v>23.461250000000003</v>
      </c>
      <c r="AM936" s="11">
        <v>6.5125000000000028</v>
      </c>
      <c r="AN936" s="26">
        <v>3.2766000000000002</v>
      </c>
      <c r="AO936" s="125">
        <f t="shared" si="298"/>
        <v>5.3372847951751373E-2</v>
      </c>
      <c r="AP936" s="126"/>
      <c r="AQ936" s="16">
        <v>-367</v>
      </c>
      <c r="AT936" s="2">
        <v>310</v>
      </c>
      <c r="AU936" s="2">
        <v>-11646.094619912668</v>
      </c>
      <c r="AW936" s="44" t="e">
        <f t="shared" si="299"/>
        <v>#VALUE!</v>
      </c>
    </row>
    <row r="937" spans="1:49" hidden="1" x14ac:dyDescent="0.2">
      <c r="A937" s="101">
        <v>940</v>
      </c>
      <c r="B937" s="16" t="s">
        <v>721</v>
      </c>
      <c r="C937" s="101">
        <v>746</v>
      </c>
      <c r="D937" s="17">
        <v>1.416103130672943</v>
      </c>
      <c r="E937" s="139">
        <v>5.4136806800572812E-2</v>
      </c>
      <c r="F937" s="122">
        <f t="shared" si="280"/>
        <v>1.4702399374735158</v>
      </c>
      <c r="G937" s="122"/>
      <c r="H937" s="101" t="s">
        <v>4</v>
      </c>
      <c r="I937" s="101">
        <v>1</v>
      </c>
      <c r="J937" s="101" t="s">
        <v>60</v>
      </c>
      <c r="K937" s="18">
        <v>42996</v>
      </c>
      <c r="L937" s="101" t="s">
        <v>58</v>
      </c>
      <c r="M937" s="101" t="s">
        <v>171</v>
      </c>
      <c r="N937" s="101" t="s">
        <v>62</v>
      </c>
      <c r="O937" s="101" t="s">
        <v>63</v>
      </c>
      <c r="P937" s="19" t="str">
        <f t="shared" si="281"/>
        <v>CB6 Consumo</v>
      </c>
      <c r="Q937" s="20">
        <f t="shared" si="282"/>
        <v>147.02399374735157</v>
      </c>
      <c r="R937" s="19">
        <v>122.6</v>
      </c>
      <c r="S937" s="19">
        <v>-31.95</v>
      </c>
      <c r="T937" s="19">
        <f t="shared" si="283"/>
        <v>90.649999999999991</v>
      </c>
      <c r="U937" s="22" t="e">
        <f t="shared" si="284"/>
        <v>#VALUE!</v>
      </c>
      <c r="V937" s="22" t="str">
        <f t="shared" si="285"/>
        <v>NY</v>
      </c>
      <c r="W937" s="22" t="e">
        <f t="shared" si="286"/>
        <v>#VALUE!</v>
      </c>
      <c r="X937" s="19" t="str">
        <f t="shared" si="287"/>
        <v>CB6ConsumoGS.8780</v>
      </c>
      <c r="Y937" s="19" t="str">
        <f t="shared" si="288"/>
        <v>GS.8780</v>
      </c>
      <c r="Z937" s="19" t="e">
        <v>#VALUE!</v>
      </c>
      <c r="AA937" s="19" t="e">
        <f t="shared" si="289"/>
        <v>#VALUE!</v>
      </c>
      <c r="AB937" s="22" t="e">
        <f t="shared" si="290"/>
        <v>#VALUE!</v>
      </c>
      <c r="AC937" s="23" t="e">
        <v>#VALUE!</v>
      </c>
      <c r="AD937" s="23" t="e">
        <f t="shared" si="291"/>
        <v>#VALUE!</v>
      </c>
      <c r="AE937" s="24" t="e">
        <f t="shared" si="292"/>
        <v>#VALUE!</v>
      </c>
      <c r="AF937" s="24">
        <v>92.399999999999991</v>
      </c>
      <c r="AG937" s="24" t="e">
        <f t="shared" si="293"/>
        <v>#VALUE!</v>
      </c>
      <c r="AH937" s="24" t="e">
        <f t="shared" si="294"/>
        <v>#VALUE!</v>
      </c>
      <c r="AI937" s="25" t="e">
        <f t="shared" si="295"/>
        <v>#VALUE!</v>
      </c>
      <c r="AJ937" s="25" t="e">
        <f t="shared" si="296"/>
        <v>#VALUE!</v>
      </c>
      <c r="AK937" s="25" t="e">
        <f t="shared" si="297"/>
        <v>#VALUE!</v>
      </c>
      <c r="AL937" s="11">
        <v>23.461250000000003</v>
      </c>
      <c r="AM937" s="11">
        <v>6.5125000000000028</v>
      </c>
      <c r="AN937" s="26">
        <v>3.2766000000000002</v>
      </c>
      <c r="AO937" s="125">
        <f t="shared" si="298"/>
        <v>5.3372847951751373E-2</v>
      </c>
      <c r="AP937" s="126"/>
      <c r="AQ937" s="16">
        <v>-293</v>
      </c>
      <c r="AT937" s="2">
        <v>0</v>
      </c>
      <c r="AU937" s="2">
        <v>0</v>
      </c>
      <c r="AW937" s="44" t="e">
        <f t="shared" si="299"/>
        <v>#VALUE!</v>
      </c>
    </row>
    <row r="938" spans="1:49" hidden="1" x14ac:dyDescent="0.2">
      <c r="A938" s="101">
        <v>941</v>
      </c>
      <c r="B938" s="16" t="s">
        <v>721</v>
      </c>
      <c r="C938" s="101">
        <v>298</v>
      </c>
      <c r="D938" s="17">
        <v>1.416103130672943</v>
      </c>
      <c r="E938" s="139">
        <v>5.4136806800572812E-2</v>
      </c>
      <c r="F938" s="122">
        <f t="shared" si="280"/>
        <v>1.4702399374735158</v>
      </c>
      <c r="G938" s="122"/>
      <c r="H938" s="101" t="s">
        <v>4</v>
      </c>
      <c r="I938" s="101">
        <v>1</v>
      </c>
      <c r="J938" s="101" t="s">
        <v>60</v>
      </c>
      <c r="K938" s="18">
        <v>42996</v>
      </c>
      <c r="L938" s="101" t="s">
        <v>58</v>
      </c>
      <c r="M938" s="101" t="s">
        <v>171</v>
      </c>
      <c r="N938" s="101" t="s">
        <v>73</v>
      </c>
      <c r="O938" s="101" t="s">
        <v>66</v>
      </c>
      <c r="P938" s="19" t="str">
        <f t="shared" si="281"/>
        <v>CB1 Moka</v>
      </c>
      <c r="Q938" s="20">
        <f t="shared" si="282"/>
        <v>147.02399374735157</v>
      </c>
      <c r="R938" s="19">
        <v>122.6</v>
      </c>
      <c r="S938" s="19">
        <v>-8</v>
      </c>
      <c r="T938" s="19">
        <f t="shared" si="283"/>
        <v>114.6</v>
      </c>
      <c r="U938" s="22" t="e">
        <f t="shared" si="284"/>
        <v>#VALUE!</v>
      </c>
      <c r="V938" s="22" t="str">
        <f t="shared" si="285"/>
        <v>NY</v>
      </c>
      <c r="W938" s="22" t="e">
        <f t="shared" si="286"/>
        <v>#VALUE!</v>
      </c>
      <c r="X938" s="19" t="str">
        <f t="shared" si="287"/>
        <v>CB1MokaGS.8780</v>
      </c>
      <c r="Y938" s="19" t="str">
        <f t="shared" si="288"/>
        <v>GS.8780</v>
      </c>
      <c r="Z938" s="19" t="e">
        <v>#VALUE!</v>
      </c>
      <c r="AA938" s="19" t="e">
        <f t="shared" si="289"/>
        <v>#VALUE!</v>
      </c>
      <c r="AB938" s="22" t="e">
        <f t="shared" si="290"/>
        <v>#VALUE!</v>
      </c>
      <c r="AC938" s="23" t="e">
        <v>#VALUE!</v>
      </c>
      <c r="AD938" s="23" t="e">
        <f t="shared" si="291"/>
        <v>#VALUE!</v>
      </c>
      <c r="AE938" s="24" t="e">
        <f t="shared" si="292"/>
        <v>#VALUE!</v>
      </c>
      <c r="AF938" s="24">
        <v>116.35</v>
      </c>
      <c r="AG938" s="24" t="e">
        <f t="shared" si="293"/>
        <v>#VALUE!</v>
      </c>
      <c r="AH938" s="24" t="e">
        <f t="shared" si="294"/>
        <v>#VALUE!</v>
      </c>
      <c r="AI938" s="25" t="e">
        <f t="shared" si="295"/>
        <v>#VALUE!</v>
      </c>
      <c r="AJ938" s="25" t="e">
        <f t="shared" si="296"/>
        <v>#VALUE!</v>
      </c>
      <c r="AK938" s="25" t="e">
        <f t="shared" si="297"/>
        <v>#VALUE!</v>
      </c>
      <c r="AL938" s="11">
        <v>23.461250000000003</v>
      </c>
      <c r="AM938" s="11">
        <v>6.512500000000002</v>
      </c>
      <c r="AN938" s="26">
        <v>3.2766000000000002</v>
      </c>
      <c r="AO938" s="125">
        <f t="shared" si="298"/>
        <v>5.3372847951751373E-2</v>
      </c>
      <c r="AP938" s="126"/>
      <c r="AQ938" s="16">
        <v>0</v>
      </c>
      <c r="AT938" s="2">
        <v>30</v>
      </c>
      <c r="AU938" s="2">
        <v>-1444.5134148302582</v>
      </c>
      <c r="AW938" s="44" t="e">
        <f t="shared" si="299"/>
        <v>#VALUE!</v>
      </c>
    </row>
    <row r="939" spans="1:49" hidden="1" x14ac:dyDescent="0.2">
      <c r="A939" s="101">
        <v>942</v>
      </c>
      <c r="B939" s="16" t="s">
        <v>721</v>
      </c>
      <c r="C939" s="101">
        <v>1684</v>
      </c>
      <c r="D939" s="17">
        <v>1.416103130672943</v>
      </c>
      <c r="E939" s="139">
        <v>5.4136806800572812E-2</v>
      </c>
      <c r="F939" s="122">
        <f t="shared" si="280"/>
        <v>1.4702399374735158</v>
      </c>
      <c r="G939" s="122"/>
      <c r="H939" s="101" t="s">
        <v>4</v>
      </c>
      <c r="I939" s="101">
        <v>1</v>
      </c>
      <c r="J939" s="101" t="s">
        <v>60</v>
      </c>
      <c r="K939" s="18">
        <v>42996</v>
      </c>
      <c r="L939" s="101" t="s">
        <v>58</v>
      </c>
      <c r="M939" s="101" t="s">
        <v>171</v>
      </c>
      <c r="N939" s="101" t="s">
        <v>73</v>
      </c>
      <c r="O939" s="101" t="s">
        <v>64</v>
      </c>
      <c r="P939" s="19" t="str">
        <f t="shared" si="281"/>
        <v>CB1 15/16</v>
      </c>
      <c r="Q939" s="20">
        <f t="shared" si="282"/>
        <v>147.02399374735157</v>
      </c>
      <c r="R939" s="19">
        <v>122.6</v>
      </c>
      <c r="S939" s="19">
        <v>-7</v>
      </c>
      <c r="T939" s="19">
        <f t="shared" si="283"/>
        <v>115.6</v>
      </c>
      <c r="U939" s="22" t="e">
        <f t="shared" si="284"/>
        <v>#VALUE!</v>
      </c>
      <c r="V939" s="22" t="str">
        <f t="shared" si="285"/>
        <v>NY</v>
      </c>
      <c r="W939" s="22" t="e">
        <f t="shared" si="286"/>
        <v>#VALUE!</v>
      </c>
      <c r="X939" s="19" t="str">
        <f t="shared" si="287"/>
        <v>CB115/16GS.8780</v>
      </c>
      <c r="Y939" s="19" t="str">
        <f t="shared" si="288"/>
        <v>GS.8780</v>
      </c>
      <c r="Z939" s="19" t="e">
        <v>#VALUE!</v>
      </c>
      <c r="AA939" s="19" t="e">
        <f t="shared" si="289"/>
        <v>#VALUE!</v>
      </c>
      <c r="AB939" s="22" t="e">
        <f t="shared" si="290"/>
        <v>#VALUE!</v>
      </c>
      <c r="AC939" s="23" t="e">
        <v>#VALUE!</v>
      </c>
      <c r="AD939" s="23" t="e">
        <f t="shared" si="291"/>
        <v>#VALUE!</v>
      </c>
      <c r="AE939" s="24" t="e">
        <f t="shared" si="292"/>
        <v>#VALUE!</v>
      </c>
      <c r="AF939" s="24">
        <v>117.35</v>
      </c>
      <c r="AG939" s="24" t="e">
        <f t="shared" si="293"/>
        <v>#VALUE!</v>
      </c>
      <c r="AH939" s="24" t="e">
        <f t="shared" si="294"/>
        <v>#VALUE!</v>
      </c>
      <c r="AI939" s="25" t="e">
        <f t="shared" si="295"/>
        <v>#VALUE!</v>
      </c>
      <c r="AJ939" s="25" t="e">
        <f t="shared" si="296"/>
        <v>#VALUE!</v>
      </c>
      <c r="AK939" s="25" t="e">
        <f t="shared" si="297"/>
        <v>#VALUE!</v>
      </c>
      <c r="AL939" s="11">
        <v>23.461250000000007</v>
      </c>
      <c r="AM939" s="11">
        <v>6.512500000000002</v>
      </c>
      <c r="AN939" s="26">
        <v>3.2766000000000002</v>
      </c>
      <c r="AO939" s="125">
        <f t="shared" si="298"/>
        <v>5.3372847951751373E-2</v>
      </c>
      <c r="AP939" s="126"/>
      <c r="AQ939" s="16">
        <v>0</v>
      </c>
      <c r="AT939" s="2">
        <v>0</v>
      </c>
      <c r="AU939" s="2">
        <v>0</v>
      </c>
      <c r="AW939" s="44" t="e">
        <f t="shared" si="299"/>
        <v>#VALUE!</v>
      </c>
    </row>
    <row r="940" spans="1:49" hidden="1" x14ac:dyDescent="0.2">
      <c r="A940" s="101">
        <v>943</v>
      </c>
      <c r="B940" s="16" t="s">
        <v>721</v>
      </c>
      <c r="C940" s="101">
        <v>420</v>
      </c>
      <c r="D940" s="17">
        <v>1.416103130672943</v>
      </c>
      <c r="E940" s="139">
        <v>5.4136806800572812E-2</v>
      </c>
      <c r="F940" s="122">
        <f t="shared" si="280"/>
        <v>1.4702399374735158</v>
      </c>
      <c r="G940" s="122"/>
      <c r="H940" s="101" t="s">
        <v>4</v>
      </c>
      <c r="I940" s="101">
        <v>1</v>
      </c>
      <c r="J940" s="101" t="s">
        <v>60</v>
      </c>
      <c r="K940" s="18">
        <v>42996</v>
      </c>
      <c r="L940" s="101" t="s">
        <v>58</v>
      </c>
      <c r="M940" s="101" t="s">
        <v>171</v>
      </c>
      <c r="N940" s="101" t="s">
        <v>73</v>
      </c>
      <c r="O940" s="101" t="s">
        <v>65</v>
      </c>
      <c r="P940" s="19" t="str">
        <f t="shared" si="281"/>
        <v>CB1 13/14</v>
      </c>
      <c r="Q940" s="20">
        <f t="shared" si="282"/>
        <v>147.02399374735157</v>
      </c>
      <c r="R940" s="19">
        <v>122.6</v>
      </c>
      <c r="S940" s="19">
        <v>-7</v>
      </c>
      <c r="T940" s="19">
        <f t="shared" si="283"/>
        <v>115.6</v>
      </c>
      <c r="U940" s="22" t="e">
        <f t="shared" si="284"/>
        <v>#VALUE!</v>
      </c>
      <c r="V940" s="22" t="str">
        <f t="shared" si="285"/>
        <v>NY</v>
      </c>
      <c r="W940" s="22" t="e">
        <f t="shared" si="286"/>
        <v>#VALUE!</v>
      </c>
      <c r="X940" s="19" t="str">
        <f t="shared" si="287"/>
        <v>CB113/14GS.8780</v>
      </c>
      <c r="Y940" s="19" t="str">
        <f t="shared" si="288"/>
        <v>GS.8780</v>
      </c>
      <c r="Z940" s="19" t="e">
        <v>#VALUE!</v>
      </c>
      <c r="AA940" s="19" t="e">
        <f t="shared" si="289"/>
        <v>#VALUE!</v>
      </c>
      <c r="AB940" s="22" t="e">
        <f t="shared" si="290"/>
        <v>#VALUE!</v>
      </c>
      <c r="AC940" s="23" t="e">
        <v>#VALUE!</v>
      </c>
      <c r="AD940" s="23" t="e">
        <f t="shared" si="291"/>
        <v>#VALUE!</v>
      </c>
      <c r="AE940" s="24" t="e">
        <f t="shared" si="292"/>
        <v>#VALUE!</v>
      </c>
      <c r="AF940" s="24">
        <v>117.35</v>
      </c>
      <c r="AG940" s="24" t="e">
        <f t="shared" si="293"/>
        <v>#VALUE!</v>
      </c>
      <c r="AH940" s="24" t="e">
        <f t="shared" si="294"/>
        <v>#VALUE!</v>
      </c>
      <c r="AI940" s="25" t="e">
        <f t="shared" si="295"/>
        <v>#VALUE!</v>
      </c>
      <c r="AJ940" s="25" t="e">
        <f t="shared" si="296"/>
        <v>#VALUE!</v>
      </c>
      <c r="AK940" s="25" t="e">
        <f t="shared" si="297"/>
        <v>#VALUE!</v>
      </c>
      <c r="AL940" s="11">
        <v>23.461250000000007</v>
      </c>
      <c r="AM940" s="11">
        <v>6.512500000000002</v>
      </c>
      <c r="AN940" s="26">
        <v>3.2766000000000002</v>
      </c>
      <c r="AO940" s="125">
        <f t="shared" si="298"/>
        <v>5.3372847951751373E-2</v>
      </c>
      <c r="AP940" s="126"/>
      <c r="AQ940" s="16">
        <v>0</v>
      </c>
      <c r="AT940" s="2">
        <v>0</v>
      </c>
      <c r="AU940" s="2">
        <v>0</v>
      </c>
      <c r="AW940" s="44" t="e">
        <f t="shared" si="299"/>
        <v>#VALUE!</v>
      </c>
    </row>
    <row r="941" spans="1:49" hidden="1" x14ac:dyDescent="0.2">
      <c r="A941" s="101">
        <v>944</v>
      </c>
      <c r="B941" s="16" t="s">
        <v>722</v>
      </c>
      <c r="C941" s="101">
        <v>254</v>
      </c>
      <c r="D941" s="17">
        <v>1.5113781230380601</v>
      </c>
      <c r="E941" s="139">
        <v>5.6780416245914421E-2</v>
      </c>
      <c r="F941" s="122">
        <f t="shared" si="280"/>
        <v>1.5681585392839745</v>
      </c>
      <c r="G941" s="122"/>
      <c r="H941" s="101" t="s">
        <v>4</v>
      </c>
      <c r="I941" s="101">
        <v>1</v>
      </c>
      <c r="J941" s="101" t="s">
        <v>60</v>
      </c>
      <c r="K941" s="18">
        <v>42997</v>
      </c>
      <c r="L941" s="101" t="s">
        <v>58</v>
      </c>
      <c r="M941" s="101" t="s">
        <v>171</v>
      </c>
      <c r="N941" s="101" t="s">
        <v>71</v>
      </c>
      <c r="O941" s="101" t="s">
        <v>66</v>
      </c>
      <c r="P941" s="19" t="str">
        <f t="shared" si="281"/>
        <v>CB1RF Moka</v>
      </c>
      <c r="Q941" s="20">
        <f t="shared" si="282"/>
        <v>156.81585392839744</v>
      </c>
      <c r="R941" s="19">
        <v>122.6</v>
      </c>
      <c r="S941" s="19">
        <v>-7</v>
      </c>
      <c r="T941" s="19">
        <f t="shared" si="283"/>
        <v>115.6</v>
      </c>
      <c r="U941" s="22" t="e">
        <f t="shared" si="284"/>
        <v>#VALUE!</v>
      </c>
      <c r="V941" s="22" t="str">
        <f t="shared" si="285"/>
        <v>NY</v>
      </c>
      <c r="W941" s="22" t="e">
        <f t="shared" si="286"/>
        <v>#VALUE!</v>
      </c>
      <c r="X941" s="19" t="str">
        <f t="shared" si="287"/>
        <v>CB1RFMokaGS.8781</v>
      </c>
      <c r="Y941" s="19" t="str">
        <f t="shared" si="288"/>
        <v>GS.8781</v>
      </c>
      <c r="Z941" s="19" t="e">
        <v>#VALUE!</v>
      </c>
      <c r="AA941" s="19" t="e">
        <f t="shared" si="289"/>
        <v>#VALUE!</v>
      </c>
      <c r="AB941" s="22" t="e">
        <f t="shared" si="290"/>
        <v>#VALUE!</v>
      </c>
      <c r="AC941" s="23" t="e">
        <v>#VALUE!</v>
      </c>
      <c r="AD941" s="23" t="e">
        <f t="shared" si="291"/>
        <v>#VALUE!</v>
      </c>
      <c r="AE941" s="24" t="e">
        <f t="shared" si="292"/>
        <v>#VALUE!</v>
      </c>
      <c r="AF941" s="24">
        <v>117.35</v>
      </c>
      <c r="AG941" s="24" t="e">
        <f t="shared" si="293"/>
        <v>#VALUE!</v>
      </c>
      <c r="AH941" s="24" t="e">
        <f t="shared" si="294"/>
        <v>#VALUE!</v>
      </c>
      <c r="AI941" s="25" t="e">
        <f t="shared" si="295"/>
        <v>#VALUE!</v>
      </c>
      <c r="AJ941" s="25" t="e">
        <f t="shared" si="296"/>
        <v>#VALUE!</v>
      </c>
      <c r="AK941" s="25" t="e">
        <f t="shared" si="297"/>
        <v>#VALUE!</v>
      </c>
      <c r="AL941" s="11">
        <v>25.43</v>
      </c>
      <c r="AM941" s="11">
        <v>5.3499999999999943</v>
      </c>
      <c r="AN941" s="26">
        <v>3.2766000000000002</v>
      </c>
      <c r="AO941" s="125">
        <f t="shared" si="298"/>
        <v>5.5979151745948162E-2</v>
      </c>
      <c r="AP941" s="126"/>
      <c r="AQ941" s="16">
        <v>0</v>
      </c>
      <c r="AT941" s="2">
        <v>0</v>
      </c>
      <c r="AU941" s="2">
        <v>0</v>
      </c>
      <c r="AW941" s="44" t="e">
        <f t="shared" si="299"/>
        <v>#VALUE!</v>
      </c>
    </row>
    <row r="942" spans="1:49" hidden="1" x14ac:dyDescent="0.2">
      <c r="A942" s="101">
        <v>945</v>
      </c>
      <c r="B942" s="16" t="s">
        <v>722</v>
      </c>
      <c r="C942" s="101">
        <v>503</v>
      </c>
      <c r="D942" s="17">
        <v>1.5113781230380601</v>
      </c>
      <c r="E942" s="139">
        <v>5.6780416245914421E-2</v>
      </c>
      <c r="F942" s="122">
        <f t="shared" si="280"/>
        <v>1.5681585392839745</v>
      </c>
      <c r="G942" s="122"/>
      <c r="H942" s="101" t="s">
        <v>4</v>
      </c>
      <c r="I942" s="101">
        <v>1</v>
      </c>
      <c r="J942" s="101" t="s">
        <v>60</v>
      </c>
      <c r="K942" s="18">
        <v>42997</v>
      </c>
      <c r="L942" s="101" t="s">
        <v>58</v>
      </c>
      <c r="M942" s="101" t="s">
        <v>171</v>
      </c>
      <c r="N942" s="101" t="s">
        <v>71</v>
      </c>
      <c r="O942" s="101" t="s">
        <v>58</v>
      </c>
      <c r="P942" s="19" t="str">
        <f t="shared" si="281"/>
        <v>CB1RF 17/18</v>
      </c>
      <c r="Q942" s="20">
        <f t="shared" si="282"/>
        <v>156.81585392839744</v>
      </c>
      <c r="R942" s="19">
        <v>122.6</v>
      </c>
      <c r="S942" s="19">
        <v>10</v>
      </c>
      <c r="T942" s="19">
        <f t="shared" si="283"/>
        <v>132.6</v>
      </c>
      <c r="U942" s="22" t="e">
        <f t="shared" si="284"/>
        <v>#VALUE!</v>
      </c>
      <c r="V942" s="22" t="str">
        <f t="shared" si="285"/>
        <v>NY</v>
      </c>
      <c r="W942" s="22" t="e">
        <f t="shared" si="286"/>
        <v>#VALUE!</v>
      </c>
      <c r="X942" s="19" t="str">
        <f t="shared" si="287"/>
        <v>CB1RF17/18GS.8781</v>
      </c>
      <c r="Y942" s="19" t="str">
        <f t="shared" si="288"/>
        <v>GS.8781</v>
      </c>
      <c r="Z942" s="19" t="e">
        <v>#VALUE!</v>
      </c>
      <c r="AA942" s="19" t="e">
        <f t="shared" si="289"/>
        <v>#VALUE!</v>
      </c>
      <c r="AB942" s="22" t="e">
        <f t="shared" si="290"/>
        <v>#VALUE!</v>
      </c>
      <c r="AC942" s="23" t="e">
        <v>#VALUE!</v>
      </c>
      <c r="AD942" s="23" t="e">
        <f t="shared" si="291"/>
        <v>#VALUE!</v>
      </c>
      <c r="AE942" s="24" t="e">
        <f t="shared" si="292"/>
        <v>#VALUE!</v>
      </c>
      <c r="AF942" s="24">
        <v>134.35</v>
      </c>
      <c r="AG942" s="24" t="e">
        <f t="shared" si="293"/>
        <v>#VALUE!</v>
      </c>
      <c r="AH942" s="24" t="e">
        <f t="shared" si="294"/>
        <v>#VALUE!</v>
      </c>
      <c r="AI942" s="25" t="e">
        <f t="shared" si="295"/>
        <v>#VALUE!</v>
      </c>
      <c r="AJ942" s="25" t="e">
        <f t="shared" si="296"/>
        <v>#VALUE!</v>
      </c>
      <c r="AK942" s="25" t="e">
        <f t="shared" si="297"/>
        <v>#VALUE!</v>
      </c>
      <c r="AL942" s="11">
        <v>25.43</v>
      </c>
      <c r="AM942" s="11">
        <v>5.3499999999999952</v>
      </c>
      <c r="AN942" s="26">
        <v>3.2766000000000002</v>
      </c>
      <c r="AO942" s="125">
        <f t="shared" si="298"/>
        <v>5.5979151745948162E-2</v>
      </c>
      <c r="AP942" s="126"/>
      <c r="AQ942" s="16">
        <v>-320</v>
      </c>
      <c r="AT942" s="2">
        <v>183</v>
      </c>
      <c r="AU942" s="2">
        <v>-7309.6156968555106</v>
      </c>
      <c r="AW942" s="44" t="e">
        <f t="shared" si="299"/>
        <v>#VALUE!</v>
      </c>
    </row>
    <row r="943" spans="1:49" hidden="1" x14ac:dyDescent="0.2">
      <c r="A943" s="101">
        <v>946</v>
      </c>
      <c r="B943" s="16" t="s">
        <v>722</v>
      </c>
      <c r="C943" s="101">
        <v>413</v>
      </c>
      <c r="D943" s="17">
        <v>1.5113781230380601</v>
      </c>
      <c r="E943" s="139">
        <v>5.6780416245914421E-2</v>
      </c>
      <c r="F943" s="122">
        <f t="shared" si="280"/>
        <v>1.5681585392839745</v>
      </c>
      <c r="G943" s="122"/>
      <c r="H943" s="101" t="s">
        <v>4</v>
      </c>
      <c r="I943" s="101">
        <v>1</v>
      </c>
      <c r="J943" s="101" t="s">
        <v>60</v>
      </c>
      <c r="K943" s="18">
        <v>42997</v>
      </c>
      <c r="L943" s="101" t="s">
        <v>58</v>
      </c>
      <c r="M943" s="101" t="s">
        <v>171</v>
      </c>
      <c r="N943" s="101" t="s">
        <v>62</v>
      </c>
      <c r="O943" s="101" t="s">
        <v>63</v>
      </c>
      <c r="P943" s="19" t="str">
        <f t="shared" si="281"/>
        <v>CB6 Consumo</v>
      </c>
      <c r="Q943" s="20">
        <f t="shared" si="282"/>
        <v>156.81585392839744</v>
      </c>
      <c r="R943" s="19">
        <v>122.6</v>
      </c>
      <c r="S943" s="19">
        <v>-31.95</v>
      </c>
      <c r="T943" s="19">
        <f t="shared" si="283"/>
        <v>90.649999999999991</v>
      </c>
      <c r="U943" s="22" t="e">
        <f t="shared" si="284"/>
        <v>#VALUE!</v>
      </c>
      <c r="V943" s="22" t="str">
        <f t="shared" si="285"/>
        <v>NY</v>
      </c>
      <c r="W943" s="22" t="e">
        <f t="shared" si="286"/>
        <v>#VALUE!</v>
      </c>
      <c r="X943" s="19" t="str">
        <f t="shared" si="287"/>
        <v>CB6ConsumoGS.8781</v>
      </c>
      <c r="Y943" s="19" t="str">
        <f t="shared" si="288"/>
        <v>GS.8781</v>
      </c>
      <c r="Z943" s="19" t="e">
        <v>#VALUE!</v>
      </c>
      <c r="AA943" s="19" t="e">
        <f t="shared" si="289"/>
        <v>#VALUE!</v>
      </c>
      <c r="AB943" s="22" t="e">
        <f t="shared" si="290"/>
        <v>#VALUE!</v>
      </c>
      <c r="AC943" s="23" t="e">
        <v>#VALUE!</v>
      </c>
      <c r="AD943" s="23" t="e">
        <f t="shared" si="291"/>
        <v>#VALUE!</v>
      </c>
      <c r="AE943" s="24" t="e">
        <f t="shared" si="292"/>
        <v>#VALUE!</v>
      </c>
      <c r="AF943" s="24">
        <v>92.399999999999991</v>
      </c>
      <c r="AG943" s="24" t="e">
        <f t="shared" si="293"/>
        <v>#VALUE!</v>
      </c>
      <c r="AH943" s="24" t="e">
        <f t="shared" si="294"/>
        <v>#VALUE!</v>
      </c>
      <c r="AI943" s="25" t="e">
        <f t="shared" si="295"/>
        <v>#VALUE!</v>
      </c>
      <c r="AJ943" s="25" t="e">
        <f t="shared" si="296"/>
        <v>#VALUE!</v>
      </c>
      <c r="AK943" s="25" t="e">
        <f t="shared" si="297"/>
        <v>#VALUE!</v>
      </c>
      <c r="AL943" s="11">
        <v>25.43</v>
      </c>
      <c r="AM943" s="11">
        <v>5.3499999999999952</v>
      </c>
      <c r="AN943" s="26">
        <v>3.2766000000000002</v>
      </c>
      <c r="AO943" s="125">
        <f t="shared" si="298"/>
        <v>5.5979151745948162E-2</v>
      </c>
      <c r="AP943" s="126"/>
      <c r="AQ943" s="16">
        <v>-413</v>
      </c>
      <c r="AT943" s="2">
        <v>0</v>
      </c>
      <c r="AU943" s="2">
        <v>0</v>
      </c>
      <c r="AW943" s="44" t="e">
        <f t="shared" si="299"/>
        <v>#VALUE!</v>
      </c>
    </row>
    <row r="944" spans="1:49" hidden="1" x14ac:dyDescent="0.2">
      <c r="A944" s="101">
        <v>947</v>
      </c>
      <c r="B944" s="16" t="s">
        <v>722</v>
      </c>
      <c r="C944" s="101">
        <v>1363</v>
      </c>
      <c r="D944" s="17">
        <v>1.5113781230380601</v>
      </c>
      <c r="E944" s="139">
        <v>5.6780416245914421E-2</v>
      </c>
      <c r="F944" s="122">
        <f t="shared" si="280"/>
        <v>1.5681585392839745</v>
      </c>
      <c r="G944" s="122"/>
      <c r="H944" s="101" t="s">
        <v>4</v>
      </c>
      <c r="I944" s="101">
        <v>1</v>
      </c>
      <c r="J944" s="101" t="s">
        <v>60</v>
      </c>
      <c r="K944" s="18">
        <v>42997</v>
      </c>
      <c r="L944" s="101" t="s">
        <v>58</v>
      </c>
      <c r="M944" s="101" t="s">
        <v>171</v>
      </c>
      <c r="N944" s="101" t="s">
        <v>71</v>
      </c>
      <c r="O944" s="101" t="s">
        <v>64</v>
      </c>
      <c r="P944" s="19" t="str">
        <f t="shared" si="281"/>
        <v>CB1RF 15/16</v>
      </c>
      <c r="Q944" s="20">
        <f t="shared" si="282"/>
        <v>156.81585392839744</v>
      </c>
      <c r="R944" s="19">
        <v>122.6</v>
      </c>
      <c r="S944" s="19">
        <v>1</v>
      </c>
      <c r="T944" s="19">
        <f t="shared" si="283"/>
        <v>123.6</v>
      </c>
      <c r="U944" s="22" t="e">
        <f t="shared" si="284"/>
        <v>#VALUE!</v>
      </c>
      <c r="V944" s="22" t="str">
        <f t="shared" si="285"/>
        <v>NY</v>
      </c>
      <c r="W944" s="22" t="e">
        <f t="shared" si="286"/>
        <v>#VALUE!</v>
      </c>
      <c r="X944" s="19" t="str">
        <f t="shared" si="287"/>
        <v>CB1RF15/16GS.8781</v>
      </c>
      <c r="Y944" s="19" t="str">
        <f t="shared" si="288"/>
        <v>GS.8781</v>
      </c>
      <c r="Z944" s="19" t="e">
        <v>#VALUE!</v>
      </c>
      <c r="AA944" s="19" t="e">
        <f t="shared" si="289"/>
        <v>#VALUE!</v>
      </c>
      <c r="AB944" s="22" t="e">
        <f t="shared" si="290"/>
        <v>#VALUE!</v>
      </c>
      <c r="AC944" s="23" t="e">
        <v>#VALUE!</v>
      </c>
      <c r="AD944" s="23" t="e">
        <f t="shared" si="291"/>
        <v>#VALUE!</v>
      </c>
      <c r="AE944" s="24" t="e">
        <f t="shared" si="292"/>
        <v>#VALUE!</v>
      </c>
      <c r="AF944" s="24">
        <v>125.35</v>
      </c>
      <c r="AG944" s="24" t="e">
        <f t="shared" si="293"/>
        <v>#VALUE!</v>
      </c>
      <c r="AH944" s="24" t="e">
        <f t="shared" si="294"/>
        <v>#VALUE!</v>
      </c>
      <c r="AI944" s="25" t="e">
        <f t="shared" si="295"/>
        <v>#VALUE!</v>
      </c>
      <c r="AJ944" s="25" t="e">
        <f t="shared" si="296"/>
        <v>#VALUE!</v>
      </c>
      <c r="AK944" s="25" t="e">
        <f t="shared" si="297"/>
        <v>#VALUE!</v>
      </c>
      <c r="AL944" s="11">
        <v>25.429999999999996</v>
      </c>
      <c r="AM944" s="11">
        <v>5.3499999999999952</v>
      </c>
      <c r="AN944" s="26">
        <v>3.2766000000000002</v>
      </c>
      <c r="AO944" s="125">
        <f t="shared" si="298"/>
        <v>5.5979151745948162E-2</v>
      </c>
      <c r="AP944" s="126"/>
      <c r="AQ944" s="16">
        <v>-256</v>
      </c>
      <c r="AT944" s="2">
        <v>200</v>
      </c>
      <c r="AU944" s="2">
        <v>-9576.0110348147646</v>
      </c>
      <c r="AW944" s="44" t="e">
        <f t="shared" si="299"/>
        <v>#VALUE!</v>
      </c>
    </row>
    <row r="945" spans="1:49" hidden="1" x14ac:dyDescent="0.2">
      <c r="A945" s="101">
        <v>948</v>
      </c>
      <c r="B945" s="16" t="s">
        <v>722</v>
      </c>
      <c r="C945" s="101">
        <v>459</v>
      </c>
      <c r="D945" s="17">
        <v>1.5113781230380601</v>
      </c>
      <c r="E945" s="139">
        <v>5.6780416245914421E-2</v>
      </c>
      <c r="F945" s="122">
        <f t="shared" si="280"/>
        <v>1.5681585392839745</v>
      </c>
      <c r="G945" s="122"/>
      <c r="H945" s="101" t="s">
        <v>4</v>
      </c>
      <c r="I945" s="101">
        <v>1</v>
      </c>
      <c r="J945" s="101" t="s">
        <v>60</v>
      </c>
      <c r="K945" s="18">
        <v>42997</v>
      </c>
      <c r="L945" s="101" t="s">
        <v>58</v>
      </c>
      <c r="M945" s="101" t="s">
        <v>171</v>
      </c>
      <c r="N945" s="101" t="s">
        <v>71</v>
      </c>
      <c r="O945" s="101" t="s">
        <v>65</v>
      </c>
      <c r="P945" s="19" t="str">
        <f t="shared" si="281"/>
        <v>CB1RF 13/14</v>
      </c>
      <c r="Q945" s="20">
        <f t="shared" si="282"/>
        <v>156.81585392839744</v>
      </c>
      <c r="R945" s="19">
        <v>122.6</v>
      </c>
      <c r="S945" s="19">
        <v>1</v>
      </c>
      <c r="T945" s="19">
        <f t="shared" si="283"/>
        <v>123.6</v>
      </c>
      <c r="U945" s="22" t="e">
        <f t="shared" si="284"/>
        <v>#VALUE!</v>
      </c>
      <c r="V945" s="22" t="str">
        <f t="shared" si="285"/>
        <v>NY</v>
      </c>
      <c r="W945" s="22" t="e">
        <f t="shared" si="286"/>
        <v>#VALUE!</v>
      </c>
      <c r="X945" s="19" t="str">
        <f t="shared" si="287"/>
        <v>CB1RF13/14GS.8781</v>
      </c>
      <c r="Y945" s="19" t="str">
        <f t="shared" si="288"/>
        <v>GS.8781</v>
      </c>
      <c r="Z945" s="19" t="e">
        <v>#VALUE!</v>
      </c>
      <c r="AA945" s="19" t="e">
        <f t="shared" si="289"/>
        <v>#VALUE!</v>
      </c>
      <c r="AB945" s="22" t="e">
        <f t="shared" si="290"/>
        <v>#VALUE!</v>
      </c>
      <c r="AC945" s="23" t="e">
        <v>#VALUE!</v>
      </c>
      <c r="AD945" s="23" t="e">
        <f t="shared" si="291"/>
        <v>#VALUE!</v>
      </c>
      <c r="AE945" s="24" t="e">
        <f t="shared" si="292"/>
        <v>#VALUE!</v>
      </c>
      <c r="AF945" s="24">
        <v>125.35</v>
      </c>
      <c r="AG945" s="24" t="e">
        <f t="shared" si="293"/>
        <v>#VALUE!</v>
      </c>
      <c r="AH945" s="24" t="e">
        <f t="shared" si="294"/>
        <v>#VALUE!</v>
      </c>
      <c r="AI945" s="25" t="e">
        <f t="shared" si="295"/>
        <v>#VALUE!</v>
      </c>
      <c r="AJ945" s="25" t="e">
        <f t="shared" si="296"/>
        <v>#VALUE!</v>
      </c>
      <c r="AK945" s="25" t="e">
        <f t="shared" si="297"/>
        <v>#VALUE!</v>
      </c>
      <c r="AL945" s="11">
        <v>25.43</v>
      </c>
      <c r="AM945" s="11">
        <v>5.3499999999999952</v>
      </c>
      <c r="AN945" s="26">
        <v>3.2766000000000002</v>
      </c>
      <c r="AO945" s="125">
        <f t="shared" si="298"/>
        <v>5.5979151745948162E-2</v>
      </c>
      <c r="AP945" s="126"/>
      <c r="AQ945" s="16">
        <v>-22</v>
      </c>
      <c r="AT945" s="2">
        <v>99</v>
      </c>
      <c r="AU945" s="2">
        <v>-5525.868662233308</v>
      </c>
      <c r="AW945" s="44" t="e">
        <f t="shared" si="299"/>
        <v>#VALUE!</v>
      </c>
    </row>
    <row r="946" spans="1:49" hidden="1" x14ac:dyDescent="0.2">
      <c r="A946" s="101">
        <v>949</v>
      </c>
      <c r="B946" s="16" t="s">
        <v>723</v>
      </c>
      <c r="C946" s="101">
        <v>250</v>
      </c>
      <c r="D946" s="17">
        <v>1.5070710004086185</v>
      </c>
      <c r="E946" s="139">
        <v>5.2283282760139854E-2</v>
      </c>
      <c r="F946" s="122">
        <f t="shared" si="280"/>
        <v>1.5593542831687583</v>
      </c>
      <c r="G946" s="122"/>
      <c r="H946" s="101" t="s">
        <v>4</v>
      </c>
      <c r="I946" s="101">
        <v>1</v>
      </c>
      <c r="J946" s="101" t="s">
        <v>555</v>
      </c>
      <c r="K946" s="18">
        <v>42997</v>
      </c>
      <c r="L946" s="101" t="s">
        <v>58</v>
      </c>
      <c r="M946" s="101" t="s">
        <v>171</v>
      </c>
      <c r="N946" s="101" t="s">
        <v>71</v>
      </c>
      <c r="O946" s="101" t="s">
        <v>65</v>
      </c>
      <c r="P946" s="19" t="str">
        <f t="shared" si="281"/>
        <v>CB1RF 13/14</v>
      </c>
      <c r="Q946" s="20">
        <f t="shared" si="282"/>
        <v>155.93542831687583</v>
      </c>
      <c r="R946" s="19">
        <v>122.6</v>
      </c>
      <c r="S946" s="19">
        <v>1</v>
      </c>
      <c r="T946" s="19">
        <f t="shared" si="283"/>
        <v>123.6</v>
      </c>
      <c r="U946" s="22" t="e">
        <f t="shared" si="284"/>
        <v>#VALUE!</v>
      </c>
      <c r="V946" s="22" t="str">
        <f t="shared" si="285"/>
        <v>NY</v>
      </c>
      <c r="W946" s="22" t="e">
        <f t="shared" si="286"/>
        <v>#VALUE!</v>
      </c>
      <c r="X946" s="19" t="str">
        <f t="shared" si="287"/>
        <v>CB1RF13/14GS.8718</v>
      </c>
      <c r="Y946" s="19" t="str">
        <f t="shared" si="288"/>
        <v>GS.8718</v>
      </c>
      <c r="Z946" s="19" t="e">
        <v>#VALUE!</v>
      </c>
      <c r="AA946" s="19" t="e">
        <f t="shared" si="289"/>
        <v>#VALUE!</v>
      </c>
      <c r="AB946" s="22" t="e">
        <f t="shared" si="290"/>
        <v>#VALUE!</v>
      </c>
      <c r="AC946" s="23" t="e">
        <v>#VALUE!</v>
      </c>
      <c r="AD946" s="23" t="e">
        <f t="shared" si="291"/>
        <v>#VALUE!</v>
      </c>
      <c r="AE946" s="24" t="e">
        <f t="shared" si="292"/>
        <v>#VALUE!</v>
      </c>
      <c r="AF946" s="24">
        <v>125.35</v>
      </c>
      <c r="AG946" s="24" t="e">
        <f t="shared" si="293"/>
        <v>#VALUE!</v>
      </c>
      <c r="AH946" s="24" t="e">
        <f t="shared" si="294"/>
        <v>#VALUE!</v>
      </c>
      <c r="AI946" s="25" t="e">
        <f t="shared" si="295"/>
        <v>#VALUE!</v>
      </c>
      <c r="AJ946" s="25" t="e">
        <f t="shared" si="296"/>
        <v>#VALUE!</v>
      </c>
      <c r="AK946" s="25" t="e">
        <f t="shared" si="297"/>
        <v>#VALUE!</v>
      </c>
      <c r="AL946" s="11">
        <v>23.930000000000007</v>
      </c>
      <c r="AM946" s="11">
        <v>4.6500000000000057</v>
      </c>
      <c r="AN946" s="26">
        <v>3.2766000000000002</v>
      </c>
      <c r="AO946" s="125">
        <f t="shared" si="298"/>
        <v>5.1545480165738962E-2</v>
      </c>
      <c r="AP946" s="126"/>
      <c r="AQ946" s="16">
        <v>0</v>
      </c>
      <c r="AT946" s="2">
        <v>34</v>
      </c>
      <c r="AU946" s="2">
        <v>-1857.8903035637959</v>
      </c>
      <c r="AW946" s="44" t="e">
        <f t="shared" si="299"/>
        <v>#VALUE!</v>
      </c>
    </row>
    <row r="947" spans="1:49" hidden="1" x14ac:dyDescent="0.2">
      <c r="A947" s="101">
        <v>950</v>
      </c>
      <c r="B947" s="16" t="s">
        <v>723</v>
      </c>
      <c r="C947" s="101">
        <v>1090</v>
      </c>
      <c r="D947" s="17">
        <v>1.5070710004086185</v>
      </c>
      <c r="E947" s="139">
        <v>5.2283282760139854E-2</v>
      </c>
      <c r="F947" s="122">
        <f t="shared" si="280"/>
        <v>1.5593542831687583</v>
      </c>
      <c r="G947" s="122"/>
      <c r="H947" s="101" t="s">
        <v>4</v>
      </c>
      <c r="I947" s="101">
        <v>1</v>
      </c>
      <c r="J947" s="101" t="s">
        <v>555</v>
      </c>
      <c r="K947" s="18">
        <v>42997</v>
      </c>
      <c r="L947" s="101" t="s">
        <v>58</v>
      </c>
      <c r="M947" s="101" t="s">
        <v>171</v>
      </c>
      <c r="N947" s="101" t="s">
        <v>71</v>
      </c>
      <c r="O947" s="101" t="s">
        <v>64</v>
      </c>
      <c r="P947" s="19" t="str">
        <f t="shared" si="281"/>
        <v>CB1RF 15/16</v>
      </c>
      <c r="Q947" s="20">
        <f t="shared" si="282"/>
        <v>155.93542831687583</v>
      </c>
      <c r="R947" s="19">
        <v>122.6</v>
      </c>
      <c r="S947" s="19">
        <v>1</v>
      </c>
      <c r="T947" s="19">
        <f t="shared" si="283"/>
        <v>123.6</v>
      </c>
      <c r="U947" s="22" t="e">
        <f t="shared" si="284"/>
        <v>#VALUE!</v>
      </c>
      <c r="V947" s="22" t="str">
        <f t="shared" si="285"/>
        <v>NY</v>
      </c>
      <c r="W947" s="22" t="e">
        <f t="shared" si="286"/>
        <v>#VALUE!</v>
      </c>
      <c r="X947" s="19" t="str">
        <f t="shared" si="287"/>
        <v>CB1RF15/16GS.8718</v>
      </c>
      <c r="Y947" s="19" t="str">
        <f t="shared" si="288"/>
        <v>GS.8718</v>
      </c>
      <c r="Z947" s="19" t="e">
        <v>#VALUE!</v>
      </c>
      <c r="AA947" s="19" t="e">
        <f t="shared" si="289"/>
        <v>#VALUE!</v>
      </c>
      <c r="AB947" s="22" t="e">
        <f t="shared" si="290"/>
        <v>#VALUE!</v>
      </c>
      <c r="AC947" s="23" t="e">
        <v>#VALUE!</v>
      </c>
      <c r="AD947" s="23" t="e">
        <f t="shared" si="291"/>
        <v>#VALUE!</v>
      </c>
      <c r="AE947" s="24" t="e">
        <f t="shared" si="292"/>
        <v>#VALUE!</v>
      </c>
      <c r="AF947" s="24">
        <v>125.35</v>
      </c>
      <c r="AG947" s="24" t="e">
        <f t="shared" si="293"/>
        <v>#VALUE!</v>
      </c>
      <c r="AH947" s="24" t="e">
        <f t="shared" si="294"/>
        <v>#VALUE!</v>
      </c>
      <c r="AI947" s="25" t="e">
        <f t="shared" si="295"/>
        <v>#VALUE!</v>
      </c>
      <c r="AJ947" s="25" t="e">
        <f t="shared" si="296"/>
        <v>#VALUE!</v>
      </c>
      <c r="AK947" s="25" t="e">
        <f t="shared" si="297"/>
        <v>#VALUE!</v>
      </c>
      <c r="AL947" s="11">
        <v>23.930000000000007</v>
      </c>
      <c r="AM947" s="11">
        <v>4.6500000000000057</v>
      </c>
      <c r="AN947" s="26">
        <v>3.2766000000000002</v>
      </c>
      <c r="AO947" s="125">
        <f t="shared" si="298"/>
        <v>5.1545480165738962E-2</v>
      </c>
      <c r="AP947" s="126"/>
      <c r="AQ947" s="16">
        <v>0</v>
      </c>
      <c r="AT947" s="2">
        <v>688</v>
      </c>
      <c r="AU947" s="2">
        <v>-32134.438330937985</v>
      </c>
      <c r="AW947" s="44" t="e">
        <f t="shared" si="299"/>
        <v>#VALUE!</v>
      </c>
    </row>
    <row r="948" spans="1:49" hidden="1" x14ac:dyDescent="0.2">
      <c r="A948" s="101">
        <v>951</v>
      </c>
      <c r="B948" s="16" t="s">
        <v>723</v>
      </c>
      <c r="C948" s="101">
        <v>568</v>
      </c>
      <c r="D948" s="17">
        <v>1.5070710004086185</v>
      </c>
      <c r="E948" s="139">
        <v>5.2283282760139854E-2</v>
      </c>
      <c r="F948" s="122">
        <f t="shared" si="280"/>
        <v>1.5593542831687583</v>
      </c>
      <c r="G948" s="122"/>
      <c r="H948" s="101" t="s">
        <v>4</v>
      </c>
      <c r="I948" s="101">
        <v>1</v>
      </c>
      <c r="J948" s="101" t="s">
        <v>555</v>
      </c>
      <c r="K948" s="18">
        <v>42997</v>
      </c>
      <c r="L948" s="101" t="s">
        <v>58</v>
      </c>
      <c r="M948" s="101" t="s">
        <v>171</v>
      </c>
      <c r="N948" s="101" t="s">
        <v>71</v>
      </c>
      <c r="O948" s="101" t="s">
        <v>58</v>
      </c>
      <c r="P948" s="19" t="str">
        <f t="shared" si="281"/>
        <v>CB1RF 17/18</v>
      </c>
      <c r="Q948" s="20">
        <f t="shared" si="282"/>
        <v>155.93542831687583</v>
      </c>
      <c r="R948" s="19">
        <v>122.6</v>
      </c>
      <c r="S948" s="19">
        <v>10</v>
      </c>
      <c r="T948" s="19">
        <f t="shared" si="283"/>
        <v>132.6</v>
      </c>
      <c r="U948" s="22" t="e">
        <f t="shared" si="284"/>
        <v>#VALUE!</v>
      </c>
      <c r="V948" s="22" t="str">
        <f t="shared" si="285"/>
        <v>NY</v>
      </c>
      <c r="W948" s="22" t="e">
        <f t="shared" si="286"/>
        <v>#VALUE!</v>
      </c>
      <c r="X948" s="19" t="str">
        <f t="shared" si="287"/>
        <v>CB1RF17/18GS.8718</v>
      </c>
      <c r="Y948" s="19" t="str">
        <f t="shared" si="288"/>
        <v>GS.8718</v>
      </c>
      <c r="Z948" s="19" t="e">
        <v>#VALUE!</v>
      </c>
      <c r="AA948" s="19" t="e">
        <f t="shared" si="289"/>
        <v>#VALUE!</v>
      </c>
      <c r="AB948" s="22" t="e">
        <f t="shared" si="290"/>
        <v>#VALUE!</v>
      </c>
      <c r="AC948" s="23" t="e">
        <v>#VALUE!</v>
      </c>
      <c r="AD948" s="23" t="e">
        <f t="shared" si="291"/>
        <v>#VALUE!</v>
      </c>
      <c r="AE948" s="24" t="e">
        <f t="shared" si="292"/>
        <v>#VALUE!</v>
      </c>
      <c r="AF948" s="24">
        <v>134.35</v>
      </c>
      <c r="AG948" s="24" t="e">
        <f t="shared" si="293"/>
        <v>#VALUE!</v>
      </c>
      <c r="AH948" s="24" t="e">
        <f t="shared" si="294"/>
        <v>#VALUE!</v>
      </c>
      <c r="AI948" s="25" t="e">
        <f t="shared" si="295"/>
        <v>#VALUE!</v>
      </c>
      <c r="AJ948" s="25" t="e">
        <f t="shared" si="296"/>
        <v>#VALUE!</v>
      </c>
      <c r="AK948" s="25" t="e">
        <f t="shared" si="297"/>
        <v>#VALUE!</v>
      </c>
      <c r="AL948" s="11">
        <v>23.930000000000007</v>
      </c>
      <c r="AM948" s="11">
        <v>4.6500000000000057</v>
      </c>
      <c r="AN948" s="26">
        <v>3.2766000000000002</v>
      </c>
      <c r="AO948" s="125">
        <f t="shared" si="298"/>
        <v>5.1545480165738962E-2</v>
      </c>
      <c r="AP948" s="126"/>
      <c r="AQ948" s="16">
        <v>0</v>
      </c>
      <c r="AT948" s="2">
        <v>248</v>
      </c>
      <c r="AU948" s="2">
        <v>-9615.0176495241576</v>
      </c>
      <c r="AW948" s="44" t="e">
        <f t="shared" si="299"/>
        <v>#VALUE!</v>
      </c>
    </row>
    <row r="949" spans="1:49" hidden="1" x14ac:dyDescent="0.2">
      <c r="A949" s="101">
        <v>952</v>
      </c>
      <c r="B949" s="16" t="s">
        <v>723</v>
      </c>
      <c r="C949" s="101">
        <v>290</v>
      </c>
      <c r="D949" s="17">
        <v>1.5070710004086185</v>
      </c>
      <c r="E949" s="139">
        <v>5.2283282760139854E-2</v>
      </c>
      <c r="F949" s="122">
        <f t="shared" si="280"/>
        <v>1.5593542831687583</v>
      </c>
      <c r="G949" s="122"/>
      <c r="H949" s="101" t="s">
        <v>4</v>
      </c>
      <c r="I949" s="101">
        <v>1</v>
      </c>
      <c r="J949" s="101" t="s">
        <v>555</v>
      </c>
      <c r="K949" s="18">
        <v>42997</v>
      </c>
      <c r="L949" s="101" t="s">
        <v>58</v>
      </c>
      <c r="M949" s="101" t="s">
        <v>171</v>
      </c>
      <c r="N949" s="101" t="s">
        <v>71</v>
      </c>
      <c r="O949" s="101" t="s">
        <v>66</v>
      </c>
      <c r="P949" s="19" t="str">
        <f t="shared" si="281"/>
        <v>CB1RF Moka</v>
      </c>
      <c r="Q949" s="20">
        <f t="shared" si="282"/>
        <v>155.93542831687583</v>
      </c>
      <c r="R949" s="19">
        <v>122.6</v>
      </c>
      <c r="S949" s="19">
        <v>-7</v>
      </c>
      <c r="T949" s="19">
        <f t="shared" si="283"/>
        <v>115.6</v>
      </c>
      <c r="U949" s="22" t="e">
        <f t="shared" si="284"/>
        <v>#VALUE!</v>
      </c>
      <c r="V949" s="22" t="str">
        <f t="shared" si="285"/>
        <v>NY</v>
      </c>
      <c r="W949" s="22" t="e">
        <f t="shared" si="286"/>
        <v>#VALUE!</v>
      </c>
      <c r="X949" s="19" t="str">
        <f t="shared" si="287"/>
        <v>CB1RFMokaGS.8718</v>
      </c>
      <c r="Y949" s="19" t="str">
        <f t="shared" si="288"/>
        <v>GS.8718</v>
      </c>
      <c r="Z949" s="19" t="e">
        <v>#VALUE!</v>
      </c>
      <c r="AA949" s="19" t="e">
        <f t="shared" si="289"/>
        <v>#VALUE!</v>
      </c>
      <c r="AB949" s="22" t="e">
        <f t="shared" si="290"/>
        <v>#VALUE!</v>
      </c>
      <c r="AC949" s="23" t="e">
        <v>#VALUE!</v>
      </c>
      <c r="AD949" s="23" t="e">
        <f t="shared" si="291"/>
        <v>#VALUE!</v>
      </c>
      <c r="AE949" s="24" t="e">
        <f t="shared" si="292"/>
        <v>#VALUE!</v>
      </c>
      <c r="AF949" s="24">
        <v>117.35</v>
      </c>
      <c r="AG949" s="24" t="e">
        <f t="shared" si="293"/>
        <v>#VALUE!</v>
      </c>
      <c r="AH949" s="24" t="e">
        <f t="shared" si="294"/>
        <v>#VALUE!</v>
      </c>
      <c r="AI949" s="25" t="e">
        <f t="shared" si="295"/>
        <v>#VALUE!</v>
      </c>
      <c r="AJ949" s="25" t="e">
        <f t="shared" si="296"/>
        <v>#VALUE!</v>
      </c>
      <c r="AK949" s="25" t="e">
        <f t="shared" si="297"/>
        <v>#VALUE!</v>
      </c>
      <c r="AL949" s="11">
        <v>23.930000000000007</v>
      </c>
      <c r="AM949" s="11">
        <v>4.6500000000000057</v>
      </c>
      <c r="AN949" s="26">
        <v>3.2766000000000002</v>
      </c>
      <c r="AO949" s="125">
        <f t="shared" si="298"/>
        <v>5.1545480165738962E-2</v>
      </c>
      <c r="AP949" s="126"/>
      <c r="AQ949" s="16">
        <v>0</v>
      </c>
      <c r="AT949" s="2">
        <v>190</v>
      </c>
      <c r="AU949" s="2">
        <v>-9377.0001669741541</v>
      </c>
      <c r="AW949" s="44" t="e">
        <f t="shared" si="299"/>
        <v>#VALUE!</v>
      </c>
    </row>
    <row r="950" spans="1:49" hidden="1" x14ac:dyDescent="0.2">
      <c r="A950" s="101">
        <v>953</v>
      </c>
      <c r="B950" s="16" t="s">
        <v>723</v>
      </c>
      <c r="C950" s="101">
        <v>298</v>
      </c>
      <c r="D950" s="17">
        <v>1.5070710004086185</v>
      </c>
      <c r="E950" s="139">
        <v>5.2283282760139854E-2</v>
      </c>
      <c r="F950" s="122">
        <f t="shared" si="280"/>
        <v>1.5593542831687583</v>
      </c>
      <c r="G950" s="122"/>
      <c r="H950" s="101" t="s">
        <v>4</v>
      </c>
      <c r="I950" s="101">
        <v>1</v>
      </c>
      <c r="J950" s="101" t="s">
        <v>555</v>
      </c>
      <c r="K950" s="18">
        <v>42997</v>
      </c>
      <c r="L950" s="101" t="s">
        <v>58</v>
      </c>
      <c r="M950" s="101" t="s">
        <v>171</v>
      </c>
      <c r="N950" s="101" t="s">
        <v>62</v>
      </c>
      <c r="O950" s="101" t="s">
        <v>63</v>
      </c>
      <c r="P950" s="19" t="str">
        <f t="shared" si="281"/>
        <v>CB6 Consumo</v>
      </c>
      <c r="Q950" s="20">
        <f t="shared" si="282"/>
        <v>155.93542831687583</v>
      </c>
      <c r="R950" s="19">
        <v>122.6</v>
      </c>
      <c r="S950" s="19">
        <v>-31.95</v>
      </c>
      <c r="T950" s="19">
        <f t="shared" si="283"/>
        <v>90.649999999999991</v>
      </c>
      <c r="U950" s="22" t="e">
        <f t="shared" si="284"/>
        <v>#VALUE!</v>
      </c>
      <c r="V950" s="22" t="str">
        <f t="shared" si="285"/>
        <v>NY</v>
      </c>
      <c r="W950" s="22" t="e">
        <f t="shared" si="286"/>
        <v>#VALUE!</v>
      </c>
      <c r="X950" s="19" t="str">
        <f t="shared" si="287"/>
        <v>CB6ConsumoGS.8718</v>
      </c>
      <c r="Y950" s="19" t="str">
        <f t="shared" si="288"/>
        <v>GS.8718</v>
      </c>
      <c r="Z950" s="19" t="e">
        <v>#VALUE!</v>
      </c>
      <c r="AA950" s="19" t="e">
        <f t="shared" si="289"/>
        <v>#VALUE!</v>
      </c>
      <c r="AB950" s="22" t="e">
        <f t="shared" si="290"/>
        <v>#VALUE!</v>
      </c>
      <c r="AC950" s="23" t="e">
        <v>#VALUE!</v>
      </c>
      <c r="AD950" s="23" t="e">
        <f t="shared" si="291"/>
        <v>#VALUE!</v>
      </c>
      <c r="AE950" s="24" t="e">
        <f t="shared" si="292"/>
        <v>#VALUE!</v>
      </c>
      <c r="AF950" s="24">
        <v>92.399999999999991</v>
      </c>
      <c r="AG950" s="24" t="e">
        <f t="shared" si="293"/>
        <v>#VALUE!</v>
      </c>
      <c r="AH950" s="24" t="e">
        <f t="shared" si="294"/>
        <v>#VALUE!</v>
      </c>
      <c r="AI950" s="25" t="e">
        <f t="shared" si="295"/>
        <v>#VALUE!</v>
      </c>
      <c r="AJ950" s="25" t="e">
        <f t="shared" si="296"/>
        <v>#VALUE!</v>
      </c>
      <c r="AK950" s="25" t="e">
        <f t="shared" si="297"/>
        <v>#VALUE!</v>
      </c>
      <c r="AL950" s="11">
        <v>23.930000000000007</v>
      </c>
      <c r="AM950" s="11">
        <v>4.6500000000000057</v>
      </c>
      <c r="AN950" s="26">
        <v>3.2766000000000002</v>
      </c>
      <c r="AO950" s="125">
        <f t="shared" si="298"/>
        <v>5.1545480165738962E-2</v>
      </c>
      <c r="AP950" s="126"/>
      <c r="AQ950" s="16">
        <v>0</v>
      </c>
      <c r="AT950" s="2">
        <v>0</v>
      </c>
      <c r="AU950" s="2">
        <v>0</v>
      </c>
      <c r="AW950" s="44" t="e">
        <f t="shared" si="299"/>
        <v>#VALUE!</v>
      </c>
    </row>
    <row r="951" spans="1:49" hidden="1" x14ac:dyDescent="0.2">
      <c r="A951" s="101">
        <v>954</v>
      </c>
      <c r="B951" s="16" t="s">
        <v>724</v>
      </c>
      <c r="C951" s="101">
        <v>2002</v>
      </c>
      <c r="D951" s="17">
        <v>1.246232797852916</v>
      </c>
      <c r="E951" s="139">
        <v>4.6306344618165837E-2</v>
      </c>
      <c r="F951" s="122">
        <f t="shared" si="280"/>
        <v>1.2925391424710817</v>
      </c>
      <c r="G951" s="122"/>
      <c r="H951" s="101" t="s">
        <v>4</v>
      </c>
      <c r="I951" s="101">
        <v>1</v>
      </c>
      <c r="J951" s="101" t="s">
        <v>60</v>
      </c>
      <c r="K951" s="18">
        <v>42997</v>
      </c>
      <c r="L951" s="101" t="s">
        <v>58</v>
      </c>
      <c r="M951" s="101" t="s">
        <v>171</v>
      </c>
      <c r="N951" s="101" t="s">
        <v>62</v>
      </c>
      <c r="O951" s="101" t="s">
        <v>63</v>
      </c>
      <c r="P951" s="19" t="str">
        <f t="shared" si="281"/>
        <v>CB6 Consumo</v>
      </c>
      <c r="Q951" s="20">
        <f t="shared" si="282"/>
        <v>129.25391424710818</v>
      </c>
      <c r="R951" s="19">
        <v>122.6</v>
      </c>
      <c r="S951" s="19">
        <v>-31.95</v>
      </c>
      <c r="T951" s="19">
        <f t="shared" si="283"/>
        <v>90.649999999999991</v>
      </c>
      <c r="U951" s="22" t="e">
        <f t="shared" si="284"/>
        <v>#VALUE!</v>
      </c>
      <c r="V951" s="22" t="str">
        <f t="shared" si="285"/>
        <v>NY</v>
      </c>
      <c r="W951" s="22" t="e">
        <f t="shared" si="286"/>
        <v>#VALUE!</v>
      </c>
      <c r="X951" s="19" t="str">
        <f t="shared" si="287"/>
        <v>CB6ConsumoGS.8769</v>
      </c>
      <c r="Y951" s="19" t="str">
        <f t="shared" si="288"/>
        <v>GS.8769</v>
      </c>
      <c r="Z951" s="19" t="e">
        <v>#VALUE!</v>
      </c>
      <c r="AA951" s="19" t="e">
        <f t="shared" si="289"/>
        <v>#VALUE!</v>
      </c>
      <c r="AB951" s="22" t="e">
        <f t="shared" si="290"/>
        <v>#VALUE!</v>
      </c>
      <c r="AC951" s="23" t="e">
        <v>#VALUE!</v>
      </c>
      <c r="AD951" s="23" t="e">
        <f t="shared" si="291"/>
        <v>#VALUE!</v>
      </c>
      <c r="AE951" s="24" t="e">
        <f t="shared" si="292"/>
        <v>#VALUE!</v>
      </c>
      <c r="AF951" s="24">
        <v>92.399999999999991</v>
      </c>
      <c r="AG951" s="24" t="e">
        <f t="shared" si="293"/>
        <v>#VALUE!</v>
      </c>
      <c r="AH951" s="24" t="e">
        <f t="shared" si="294"/>
        <v>#VALUE!</v>
      </c>
      <c r="AI951" s="25" t="e">
        <f t="shared" si="295"/>
        <v>#VALUE!</v>
      </c>
      <c r="AJ951" s="25" t="e">
        <f t="shared" si="296"/>
        <v>#VALUE!</v>
      </c>
      <c r="AK951" s="25" t="e">
        <f t="shared" si="297"/>
        <v>#VALUE!</v>
      </c>
      <c r="AL951" s="11">
        <v>12.095685133686423</v>
      </c>
      <c r="AM951" s="11">
        <v>3.2862260024678465</v>
      </c>
      <c r="AN951" s="26">
        <v>3.2766000000000002</v>
      </c>
      <c r="AO951" s="125">
        <f t="shared" si="298"/>
        <v>4.5652886392268985E-2</v>
      </c>
      <c r="AP951" s="126"/>
      <c r="AQ951" s="16">
        <v>-2</v>
      </c>
      <c r="AT951" s="2">
        <v>0</v>
      </c>
      <c r="AU951" s="2">
        <v>0</v>
      </c>
      <c r="AW951" s="44" t="e">
        <f t="shared" si="299"/>
        <v>#VALUE!</v>
      </c>
    </row>
    <row r="952" spans="1:49" hidden="1" x14ac:dyDescent="0.2">
      <c r="A952" s="101">
        <v>955</v>
      </c>
      <c r="B952" s="16" t="s">
        <v>725</v>
      </c>
      <c r="C952" s="101">
        <v>3000</v>
      </c>
      <c r="D952" s="17">
        <v>0.97870514298081346</v>
      </c>
      <c r="E952" s="139">
        <v>2.4404913785524483E-2</v>
      </c>
      <c r="F952" s="122">
        <f t="shared" si="280"/>
        <v>1.003110056766338</v>
      </c>
      <c r="G952" s="122"/>
      <c r="H952" s="101" t="s">
        <v>4</v>
      </c>
      <c r="I952" s="101">
        <v>1</v>
      </c>
      <c r="J952" s="101" t="s">
        <v>60</v>
      </c>
      <c r="K952" s="18">
        <v>42997</v>
      </c>
      <c r="L952" s="101" t="s">
        <v>58</v>
      </c>
      <c r="M952" s="101" t="s">
        <v>171</v>
      </c>
      <c r="N952" s="101" t="s">
        <v>62</v>
      </c>
      <c r="O952" s="101" t="s">
        <v>63</v>
      </c>
      <c r="P952" s="19" t="str">
        <f t="shared" si="281"/>
        <v>CB6 Consumo</v>
      </c>
      <c r="Q952" s="20">
        <f t="shared" si="282"/>
        <v>100.3110056766338</v>
      </c>
      <c r="R952" s="19">
        <v>122.6</v>
      </c>
      <c r="S952" s="19">
        <v>-31.95</v>
      </c>
      <c r="T952" s="19">
        <f t="shared" si="283"/>
        <v>90.649999999999991</v>
      </c>
      <c r="U952" s="22" t="e">
        <f t="shared" si="284"/>
        <v>#VALUE!</v>
      </c>
      <c r="V952" s="22" t="str">
        <f t="shared" si="285"/>
        <v>NY</v>
      </c>
      <c r="W952" s="22" t="e">
        <f t="shared" si="286"/>
        <v>#VALUE!</v>
      </c>
      <c r="X952" s="19" t="str">
        <f t="shared" si="287"/>
        <v>CB6ConsumoGS.8761</v>
      </c>
      <c r="Y952" s="19" t="str">
        <f t="shared" si="288"/>
        <v>GS.8761</v>
      </c>
      <c r="Z952" s="19" t="e">
        <v>#VALUE!</v>
      </c>
      <c r="AA952" s="19" t="e">
        <f t="shared" si="289"/>
        <v>#VALUE!</v>
      </c>
      <c r="AB952" s="22" t="e">
        <f t="shared" si="290"/>
        <v>#VALUE!</v>
      </c>
      <c r="AC952" s="23" t="e">
        <v>#VALUE!</v>
      </c>
      <c r="AD952" s="23" t="e">
        <f t="shared" si="291"/>
        <v>#VALUE!</v>
      </c>
      <c r="AE952" s="24" t="e">
        <f t="shared" si="292"/>
        <v>#VALUE!</v>
      </c>
      <c r="AF952" s="24">
        <v>92.399999999999991</v>
      </c>
      <c r="AG952" s="24" t="e">
        <f t="shared" si="293"/>
        <v>#VALUE!</v>
      </c>
      <c r="AH952" s="24" t="e">
        <f t="shared" si="294"/>
        <v>#VALUE!</v>
      </c>
      <c r="AI952" s="25" t="e">
        <f t="shared" si="295"/>
        <v>#VALUE!</v>
      </c>
      <c r="AJ952" s="25" t="e">
        <f t="shared" si="296"/>
        <v>#VALUE!</v>
      </c>
      <c r="AK952" s="25" t="e">
        <f t="shared" si="297"/>
        <v>#VALUE!</v>
      </c>
      <c r="AL952" s="11">
        <v>0.72006999999999999</v>
      </c>
      <c r="AM952" s="11">
        <v>4.9054430080699385</v>
      </c>
      <c r="AN952" s="26">
        <v>3.2766000000000002</v>
      </c>
      <c r="AO952" s="125">
        <f t="shared" si="298"/>
        <v>2.4060520553949943E-2</v>
      </c>
      <c r="AP952" s="126"/>
      <c r="AQ952" s="16">
        <v>0</v>
      </c>
      <c r="AT952" s="2">
        <v>0</v>
      </c>
      <c r="AU952" s="2">
        <v>0</v>
      </c>
      <c r="AW952" s="44" t="e">
        <f t="shared" si="299"/>
        <v>#VALUE!</v>
      </c>
    </row>
    <row r="953" spans="1:49" hidden="1" x14ac:dyDescent="0.2">
      <c r="A953" s="101">
        <v>956</v>
      </c>
      <c r="B953" s="16" t="s">
        <v>726</v>
      </c>
      <c r="C953" s="101">
        <v>400</v>
      </c>
      <c r="D953" s="17">
        <v>1.1270720323737971</v>
      </c>
      <c r="E953" s="139">
        <v>4.4322473741095422E-2</v>
      </c>
      <c r="F953" s="122">
        <f t="shared" si="280"/>
        <v>1.1713945061148925</v>
      </c>
      <c r="G953" s="122"/>
      <c r="H953" s="101" t="s">
        <v>4</v>
      </c>
      <c r="I953" s="101">
        <v>1</v>
      </c>
      <c r="J953" s="101" t="s">
        <v>60</v>
      </c>
      <c r="K953" s="18">
        <v>42997</v>
      </c>
      <c r="L953" s="101" t="s">
        <v>56</v>
      </c>
      <c r="M953" s="101" t="s">
        <v>171</v>
      </c>
      <c r="N953" s="101" t="s">
        <v>71</v>
      </c>
      <c r="O953" s="101" t="s">
        <v>59</v>
      </c>
      <c r="P953" s="19" t="str">
        <f t="shared" si="281"/>
        <v>CB1RF 14/16</v>
      </c>
      <c r="Q953" s="20">
        <f t="shared" si="282"/>
        <v>117.13945061148925</v>
      </c>
      <c r="R953" s="19">
        <v>122.6</v>
      </c>
      <c r="S953" s="19" t="e">
        <v>#N/A</v>
      </c>
      <c r="T953" s="19" t="e">
        <f t="shared" si="283"/>
        <v>#N/A</v>
      </c>
      <c r="U953" s="22" t="e">
        <f t="shared" si="284"/>
        <v>#N/A</v>
      </c>
      <c r="V953" s="22" t="str">
        <f t="shared" si="285"/>
        <v>NY</v>
      </c>
      <c r="W953" s="22" t="e">
        <f t="shared" si="286"/>
        <v>#VALUE!</v>
      </c>
      <c r="X953" s="19" t="str">
        <f t="shared" si="287"/>
        <v>CB1RF14/16GS.8804</v>
      </c>
      <c r="Y953" s="19" t="str">
        <f t="shared" si="288"/>
        <v>GS.8804</v>
      </c>
      <c r="Z953" s="19" t="e">
        <v>#VALUE!</v>
      </c>
      <c r="AA953" s="19" t="e">
        <f t="shared" si="289"/>
        <v>#VALUE!</v>
      </c>
      <c r="AB953" s="22" t="e">
        <f t="shared" si="290"/>
        <v>#N/A</v>
      </c>
      <c r="AC953" s="23" t="e">
        <v>#VALUE!</v>
      </c>
      <c r="AD953" s="23" t="e">
        <f t="shared" si="291"/>
        <v>#VALUE!</v>
      </c>
      <c r="AE953" s="24" t="e">
        <f t="shared" si="292"/>
        <v>#N/A</v>
      </c>
      <c r="AF953" s="24" t="e">
        <v>#N/A</v>
      </c>
      <c r="AG953" s="24" t="e">
        <f t="shared" si="293"/>
        <v>#N/A</v>
      </c>
      <c r="AH953" s="24" t="e">
        <f t="shared" si="294"/>
        <v>#N/A</v>
      </c>
      <c r="AI953" s="25" t="e">
        <f t="shared" si="295"/>
        <v>#VALUE!</v>
      </c>
      <c r="AJ953" s="25" t="e">
        <f t="shared" si="296"/>
        <v>#VALUE!</v>
      </c>
      <c r="AK953" s="25" t="e">
        <f t="shared" si="297"/>
        <v>#VALUE!</v>
      </c>
      <c r="AL953" s="11">
        <v>18.709999999999997</v>
      </c>
      <c r="AM953" s="11">
        <v>0</v>
      </c>
      <c r="AN953" s="26">
        <v>3.2766000000000002</v>
      </c>
      <c r="AO953" s="125">
        <f t="shared" si="298"/>
        <v>4.3697011176579939E-2</v>
      </c>
      <c r="AP953" s="126"/>
      <c r="AQ953" s="16">
        <v>0</v>
      </c>
      <c r="AT953" s="2">
        <v>0</v>
      </c>
      <c r="AU953" s="2">
        <v>0</v>
      </c>
      <c r="AW953" s="44" t="e">
        <f t="shared" si="299"/>
        <v>#VALUE!</v>
      </c>
    </row>
    <row r="954" spans="1:49" hidden="1" x14ac:dyDescent="0.2">
      <c r="A954" s="101">
        <v>957</v>
      </c>
      <c r="B954" s="16" t="s">
        <v>727</v>
      </c>
      <c r="C954" s="101">
        <v>274</v>
      </c>
      <c r="D954" s="17">
        <v>1.4075010319946348</v>
      </c>
      <c r="E954" s="139">
        <v>5.5857383292380443E-2</v>
      </c>
      <c r="F954" s="122">
        <f t="shared" si="280"/>
        <v>1.4633584152870154</v>
      </c>
      <c r="G954" s="122"/>
      <c r="H954" s="101" t="s">
        <v>4</v>
      </c>
      <c r="I954" s="101">
        <v>1</v>
      </c>
      <c r="J954" s="101" t="s">
        <v>573</v>
      </c>
      <c r="K954" s="18">
        <v>42997</v>
      </c>
      <c r="L954" s="101" t="s">
        <v>58</v>
      </c>
      <c r="M954" s="101" t="s">
        <v>171</v>
      </c>
      <c r="N954" s="101" t="s">
        <v>73</v>
      </c>
      <c r="O954" s="101" t="s">
        <v>65</v>
      </c>
      <c r="P954" s="19" t="str">
        <f t="shared" si="281"/>
        <v>CB1 13/14</v>
      </c>
      <c r="Q954" s="20">
        <f t="shared" si="282"/>
        <v>146.33584152870154</v>
      </c>
      <c r="R954" s="19">
        <v>122.6</v>
      </c>
      <c r="S954" s="19">
        <v>-7</v>
      </c>
      <c r="T954" s="19">
        <f t="shared" si="283"/>
        <v>115.6</v>
      </c>
      <c r="U954" s="22" t="e">
        <f t="shared" si="284"/>
        <v>#VALUE!</v>
      </c>
      <c r="V954" s="22" t="str">
        <f t="shared" si="285"/>
        <v>NY</v>
      </c>
      <c r="W954" s="22" t="e">
        <f t="shared" si="286"/>
        <v>#VALUE!</v>
      </c>
      <c r="X954" s="19" t="str">
        <f t="shared" si="287"/>
        <v>CB113/14GS.8760</v>
      </c>
      <c r="Y954" s="19" t="str">
        <f t="shared" si="288"/>
        <v>GS.8760</v>
      </c>
      <c r="Z954" s="19" t="e">
        <v>#VALUE!</v>
      </c>
      <c r="AA954" s="19" t="e">
        <f t="shared" si="289"/>
        <v>#VALUE!</v>
      </c>
      <c r="AB954" s="22" t="e">
        <f t="shared" si="290"/>
        <v>#VALUE!</v>
      </c>
      <c r="AC954" s="23" t="e">
        <v>#VALUE!</v>
      </c>
      <c r="AD954" s="23" t="e">
        <f t="shared" si="291"/>
        <v>#VALUE!</v>
      </c>
      <c r="AE954" s="24" t="e">
        <f t="shared" si="292"/>
        <v>#VALUE!</v>
      </c>
      <c r="AF954" s="24">
        <v>117.35</v>
      </c>
      <c r="AG954" s="24" t="e">
        <f t="shared" si="293"/>
        <v>#VALUE!</v>
      </c>
      <c r="AH954" s="24" t="e">
        <f t="shared" si="294"/>
        <v>#VALUE!</v>
      </c>
      <c r="AI954" s="25" t="e">
        <f t="shared" si="295"/>
        <v>#VALUE!</v>
      </c>
      <c r="AJ954" s="25" t="e">
        <f t="shared" si="296"/>
        <v>#VALUE!</v>
      </c>
      <c r="AK954" s="25" t="e">
        <f t="shared" si="297"/>
        <v>#VALUE!</v>
      </c>
      <c r="AL954" s="11">
        <v>24.384814814814813</v>
      </c>
      <c r="AM954" s="11">
        <v>6.0788888888888941</v>
      </c>
      <c r="AN954" s="26">
        <v>3.2766000000000002</v>
      </c>
      <c r="AO954" s="125">
        <f t="shared" si="298"/>
        <v>5.506914429639715E-2</v>
      </c>
      <c r="AP954" s="126"/>
      <c r="AQ954" s="16">
        <v>0</v>
      </c>
      <c r="AT954" s="2">
        <v>274</v>
      </c>
      <c r="AU954" s="2">
        <v>-14394.472606798292</v>
      </c>
      <c r="AW954" s="44" t="e">
        <f t="shared" si="299"/>
        <v>#VALUE!</v>
      </c>
    </row>
    <row r="955" spans="1:49" hidden="1" x14ac:dyDescent="0.2">
      <c r="A955" s="101">
        <v>958</v>
      </c>
      <c r="B955" s="16" t="s">
        <v>727</v>
      </c>
      <c r="C955" s="101">
        <v>1066</v>
      </c>
      <c r="D955" s="17">
        <v>1.4075010319946348</v>
      </c>
      <c r="E955" s="139">
        <v>5.5857383292380443E-2</v>
      </c>
      <c r="F955" s="122">
        <f t="shared" si="280"/>
        <v>1.4633584152870154</v>
      </c>
      <c r="G955" s="122"/>
      <c r="H955" s="101" t="s">
        <v>4</v>
      </c>
      <c r="I955" s="101">
        <v>1</v>
      </c>
      <c r="J955" s="101" t="s">
        <v>573</v>
      </c>
      <c r="K955" s="18">
        <v>42997</v>
      </c>
      <c r="L955" s="101" t="s">
        <v>58</v>
      </c>
      <c r="M955" s="101" t="s">
        <v>171</v>
      </c>
      <c r="N955" s="101" t="s">
        <v>73</v>
      </c>
      <c r="O955" s="101" t="s">
        <v>64</v>
      </c>
      <c r="P955" s="19" t="str">
        <f t="shared" si="281"/>
        <v>CB1 15/16</v>
      </c>
      <c r="Q955" s="20">
        <f t="shared" si="282"/>
        <v>146.33584152870154</v>
      </c>
      <c r="R955" s="19">
        <v>122.6</v>
      </c>
      <c r="S955" s="19">
        <v>-7</v>
      </c>
      <c r="T955" s="19">
        <f t="shared" si="283"/>
        <v>115.6</v>
      </c>
      <c r="U955" s="22" t="e">
        <f t="shared" si="284"/>
        <v>#VALUE!</v>
      </c>
      <c r="V955" s="22" t="str">
        <f t="shared" si="285"/>
        <v>NY</v>
      </c>
      <c r="W955" s="22" t="e">
        <f t="shared" si="286"/>
        <v>#VALUE!</v>
      </c>
      <c r="X955" s="19" t="str">
        <f t="shared" si="287"/>
        <v>CB115/16GS.8760</v>
      </c>
      <c r="Y955" s="19" t="str">
        <f t="shared" si="288"/>
        <v>GS.8760</v>
      </c>
      <c r="Z955" s="19" t="e">
        <v>#VALUE!</v>
      </c>
      <c r="AA955" s="19" t="e">
        <f t="shared" si="289"/>
        <v>#VALUE!</v>
      </c>
      <c r="AB955" s="22" t="e">
        <f t="shared" si="290"/>
        <v>#VALUE!</v>
      </c>
      <c r="AC955" s="23" t="e">
        <v>#VALUE!</v>
      </c>
      <c r="AD955" s="23" t="e">
        <f t="shared" si="291"/>
        <v>#VALUE!</v>
      </c>
      <c r="AE955" s="24" t="e">
        <f t="shared" si="292"/>
        <v>#VALUE!</v>
      </c>
      <c r="AF955" s="24">
        <v>117.35</v>
      </c>
      <c r="AG955" s="24" t="e">
        <f t="shared" si="293"/>
        <v>#VALUE!</v>
      </c>
      <c r="AH955" s="24" t="e">
        <f t="shared" si="294"/>
        <v>#VALUE!</v>
      </c>
      <c r="AI955" s="25" t="e">
        <f t="shared" si="295"/>
        <v>#VALUE!</v>
      </c>
      <c r="AJ955" s="25" t="e">
        <f t="shared" si="296"/>
        <v>#VALUE!</v>
      </c>
      <c r="AK955" s="25" t="e">
        <f t="shared" si="297"/>
        <v>#VALUE!</v>
      </c>
      <c r="AL955" s="11">
        <v>24.384814814814817</v>
      </c>
      <c r="AM955" s="11">
        <v>6.0788888888888941</v>
      </c>
      <c r="AN955" s="26">
        <v>3.2766000000000002</v>
      </c>
      <c r="AO955" s="125">
        <f t="shared" si="298"/>
        <v>5.506914429639715E-2</v>
      </c>
      <c r="AP955" s="126"/>
      <c r="AQ955" s="16">
        <v>0</v>
      </c>
      <c r="AT955" s="2">
        <v>1066</v>
      </c>
      <c r="AU955" s="2">
        <v>-44721.014880463423</v>
      </c>
      <c r="AW955" s="44" t="e">
        <f t="shared" si="299"/>
        <v>#VALUE!</v>
      </c>
    </row>
    <row r="956" spans="1:49" hidden="1" x14ac:dyDescent="0.2">
      <c r="A956" s="101">
        <v>959</v>
      </c>
      <c r="B956" s="16" t="s">
        <v>727</v>
      </c>
      <c r="C956" s="101">
        <v>598</v>
      </c>
      <c r="D956" s="17">
        <v>1.4075010319946348</v>
      </c>
      <c r="E956" s="139">
        <v>5.5857383292380443E-2</v>
      </c>
      <c r="F956" s="122">
        <f t="shared" si="280"/>
        <v>1.4633584152870154</v>
      </c>
      <c r="G956" s="122"/>
      <c r="H956" s="101" t="s">
        <v>4</v>
      </c>
      <c r="I956" s="101">
        <v>1</v>
      </c>
      <c r="J956" s="101" t="s">
        <v>573</v>
      </c>
      <c r="K956" s="18">
        <v>42997</v>
      </c>
      <c r="L956" s="101" t="s">
        <v>58</v>
      </c>
      <c r="M956" s="101" t="s">
        <v>171</v>
      </c>
      <c r="N956" s="101" t="s">
        <v>73</v>
      </c>
      <c r="O956" s="101" t="s">
        <v>58</v>
      </c>
      <c r="P956" s="19" t="str">
        <f t="shared" si="281"/>
        <v>CB1 17/18</v>
      </c>
      <c r="Q956" s="20">
        <f t="shared" si="282"/>
        <v>146.33584152870154</v>
      </c>
      <c r="R956" s="19">
        <v>122.6</v>
      </c>
      <c r="S956" s="19">
        <v>2.5</v>
      </c>
      <c r="T956" s="19">
        <f t="shared" si="283"/>
        <v>125.1</v>
      </c>
      <c r="U956" s="22" t="e">
        <f t="shared" si="284"/>
        <v>#VALUE!</v>
      </c>
      <c r="V956" s="22" t="str">
        <f t="shared" si="285"/>
        <v>NY</v>
      </c>
      <c r="W956" s="22" t="e">
        <f t="shared" si="286"/>
        <v>#VALUE!</v>
      </c>
      <c r="X956" s="19" t="str">
        <f t="shared" si="287"/>
        <v>CB117/18GS.8760</v>
      </c>
      <c r="Y956" s="19" t="str">
        <f t="shared" si="288"/>
        <v>GS.8760</v>
      </c>
      <c r="Z956" s="19" t="e">
        <v>#VALUE!</v>
      </c>
      <c r="AA956" s="19" t="e">
        <f t="shared" si="289"/>
        <v>#VALUE!</v>
      </c>
      <c r="AB956" s="22" t="e">
        <f t="shared" si="290"/>
        <v>#VALUE!</v>
      </c>
      <c r="AC956" s="23" t="e">
        <v>#VALUE!</v>
      </c>
      <c r="AD956" s="23" t="e">
        <f t="shared" si="291"/>
        <v>#VALUE!</v>
      </c>
      <c r="AE956" s="24" t="e">
        <f t="shared" si="292"/>
        <v>#VALUE!</v>
      </c>
      <c r="AF956" s="24">
        <v>126.85</v>
      </c>
      <c r="AG956" s="24" t="e">
        <f t="shared" si="293"/>
        <v>#VALUE!</v>
      </c>
      <c r="AH956" s="24" t="e">
        <f t="shared" si="294"/>
        <v>#VALUE!</v>
      </c>
      <c r="AI956" s="25" t="e">
        <f t="shared" si="295"/>
        <v>#VALUE!</v>
      </c>
      <c r="AJ956" s="25" t="e">
        <f t="shared" si="296"/>
        <v>#VALUE!</v>
      </c>
      <c r="AK956" s="25" t="e">
        <f t="shared" si="297"/>
        <v>#VALUE!</v>
      </c>
      <c r="AL956" s="11">
        <v>24.384814814814817</v>
      </c>
      <c r="AM956" s="11">
        <v>6.0788888888888932</v>
      </c>
      <c r="AN956" s="26">
        <v>3.2766000000000002</v>
      </c>
      <c r="AO956" s="125">
        <f t="shared" si="298"/>
        <v>5.506914429639715E-2</v>
      </c>
      <c r="AP956" s="126"/>
      <c r="AQ956" s="16">
        <v>0</v>
      </c>
      <c r="AT956" s="2">
        <v>0</v>
      </c>
      <c r="AU956" s="2">
        <v>0</v>
      </c>
      <c r="AW956" s="44" t="e">
        <f t="shared" si="299"/>
        <v>#VALUE!</v>
      </c>
    </row>
    <row r="957" spans="1:49" hidden="1" x14ac:dyDescent="0.2">
      <c r="A957" s="101">
        <v>960</v>
      </c>
      <c r="B957" s="16" t="s">
        <v>727</v>
      </c>
      <c r="C957" s="101">
        <v>561</v>
      </c>
      <c r="D957" s="17">
        <v>1.4075010319946348</v>
      </c>
      <c r="E957" s="139">
        <v>5.5857383292380443E-2</v>
      </c>
      <c r="F957" s="122">
        <f t="shared" si="280"/>
        <v>1.4633584152870154</v>
      </c>
      <c r="G957" s="122"/>
      <c r="H957" s="101" t="s">
        <v>4</v>
      </c>
      <c r="I957" s="101">
        <v>1</v>
      </c>
      <c r="J957" s="101" t="s">
        <v>573</v>
      </c>
      <c r="K957" s="18">
        <v>42997</v>
      </c>
      <c r="L957" s="101" t="s">
        <v>58</v>
      </c>
      <c r="M957" s="101" t="s">
        <v>171</v>
      </c>
      <c r="N957" s="101" t="s">
        <v>62</v>
      </c>
      <c r="O957" s="101" t="s">
        <v>63</v>
      </c>
      <c r="P957" s="19" t="str">
        <f t="shared" si="281"/>
        <v>CB6 Consumo</v>
      </c>
      <c r="Q957" s="20">
        <f t="shared" si="282"/>
        <v>146.33584152870154</v>
      </c>
      <c r="R957" s="19">
        <v>122.6</v>
      </c>
      <c r="S957" s="19">
        <v>-31.95</v>
      </c>
      <c r="T957" s="19">
        <f t="shared" si="283"/>
        <v>90.649999999999991</v>
      </c>
      <c r="U957" s="22" t="e">
        <f t="shared" si="284"/>
        <v>#VALUE!</v>
      </c>
      <c r="V957" s="22" t="str">
        <f t="shared" si="285"/>
        <v>NY</v>
      </c>
      <c r="W957" s="22" t="e">
        <f t="shared" si="286"/>
        <v>#VALUE!</v>
      </c>
      <c r="X957" s="19" t="str">
        <f t="shared" si="287"/>
        <v>CB6ConsumoGS.8760</v>
      </c>
      <c r="Y957" s="19" t="str">
        <f t="shared" si="288"/>
        <v>GS.8760</v>
      </c>
      <c r="Z957" s="19" t="e">
        <v>#VALUE!</v>
      </c>
      <c r="AA957" s="19" t="e">
        <f t="shared" si="289"/>
        <v>#VALUE!</v>
      </c>
      <c r="AB957" s="22" t="e">
        <f t="shared" si="290"/>
        <v>#VALUE!</v>
      </c>
      <c r="AC957" s="23" t="e">
        <v>#VALUE!</v>
      </c>
      <c r="AD957" s="23" t="e">
        <f t="shared" si="291"/>
        <v>#VALUE!</v>
      </c>
      <c r="AE957" s="24" t="e">
        <f t="shared" si="292"/>
        <v>#VALUE!</v>
      </c>
      <c r="AF957" s="24">
        <v>92.399999999999991</v>
      </c>
      <c r="AG957" s="24" t="e">
        <f t="shared" si="293"/>
        <v>#VALUE!</v>
      </c>
      <c r="AH957" s="24" t="e">
        <f t="shared" si="294"/>
        <v>#VALUE!</v>
      </c>
      <c r="AI957" s="25" t="e">
        <f t="shared" si="295"/>
        <v>#VALUE!</v>
      </c>
      <c r="AJ957" s="25" t="e">
        <f t="shared" si="296"/>
        <v>#VALUE!</v>
      </c>
      <c r="AK957" s="25" t="e">
        <f t="shared" si="297"/>
        <v>#VALUE!</v>
      </c>
      <c r="AL957" s="11">
        <v>24.384814814814817</v>
      </c>
      <c r="AM957" s="11">
        <v>6.0788888888888932</v>
      </c>
      <c r="AN957" s="26">
        <v>3.2766000000000002</v>
      </c>
      <c r="AO957" s="125">
        <f t="shared" si="298"/>
        <v>5.506914429639715E-2</v>
      </c>
      <c r="AP957" s="126"/>
      <c r="AQ957" s="16">
        <v>0</v>
      </c>
      <c r="AT957" s="2">
        <v>561</v>
      </c>
      <c r="AU957" s="2">
        <v>-48766.25544384613</v>
      </c>
      <c r="AW957" s="44" t="e">
        <f t="shared" si="299"/>
        <v>#VALUE!</v>
      </c>
    </row>
    <row r="958" spans="1:49" hidden="1" x14ac:dyDescent="0.2">
      <c r="A958" s="101">
        <v>961</v>
      </c>
      <c r="B958" s="16" t="s">
        <v>727</v>
      </c>
      <c r="C958" s="101">
        <v>196</v>
      </c>
      <c r="D958" s="17">
        <v>1.4075010319946348</v>
      </c>
      <c r="E958" s="139">
        <v>5.5857383292380443E-2</v>
      </c>
      <c r="F958" s="122">
        <f t="shared" si="280"/>
        <v>1.4633584152870154</v>
      </c>
      <c r="G958" s="122"/>
      <c r="H958" s="101" t="s">
        <v>4</v>
      </c>
      <c r="I958" s="101">
        <v>1</v>
      </c>
      <c r="J958" s="101" t="s">
        <v>573</v>
      </c>
      <c r="K958" s="18">
        <v>42997</v>
      </c>
      <c r="L958" s="101" t="s">
        <v>58</v>
      </c>
      <c r="M958" s="101" t="s">
        <v>171</v>
      </c>
      <c r="N958" s="101" t="s">
        <v>73</v>
      </c>
      <c r="O958" s="101" t="s">
        <v>66</v>
      </c>
      <c r="P958" s="19" t="str">
        <f t="shared" si="281"/>
        <v>CB1 Moka</v>
      </c>
      <c r="Q958" s="20">
        <f t="shared" si="282"/>
        <v>146.33584152870154</v>
      </c>
      <c r="R958" s="19">
        <v>122.6</v>
      </c>
      <c r="S958" s="19">
        <v>-8</v>
      </c>
      <c r="T958" s="19">
        <f t="shared" si="283"/>
        <v>114.6</v>
      </c>
      <c r="U958" s="22" t="e">
        <f t="shared" si="284"/>
        <v>#VALUE!</v>
      </c>
      <c r="V958" s="22" t="str">
        <f t="shared" si="285"/>
        <v>NY</v>
      </c>
      <c r="W958" s="22" t="e">
        <f t="shared" si="286"/>
        <v>#VALUE!</v>
      </c>
      <c r="X958" s="19" t="str">
        <f t="shared" si="287"/>
        <v>CB1MokaGS.8760</v>
      </c>
      <c r="Y958" s="19" t="str">
        <f t="shared" si="288"/>
        <v>GS.8760</v>
      </c>
      <c r="Z958" s="19" t="e">
        <v>#VALUE!</v>
      </c>
      <c r="AA958" s="19" t="e">
        <f t="shared" si="289"/>
        <v>#VALUE!</v>
      </c>
      <c r="AB958" s="22" t="e">
        <f t="shared" si="290"/>
        <v>#VALUE!</v>
      </c>
      <c r="AC958" s="23" t="e">
        <v>#VALUE!</v>
      </c>
      <c r="AD958" s="23" t="e">
        <f t="shared" si="291"/>
        <v>#VALUE!</v>
      </c>
      <c r="AE958" s="24" t="e">
        <f t="shared" si="292"/>
        <v>#VALUE!</v>
      </c>
      <c r="AF958" s="24">
        <v>116.35</v>
      </c>
      <c r="AG958" s="24" t="e">
        <f t="shared" si="293"/>
        <v>#VALUE!</v>
      </c>
      <c r="AH958" s="24" t="e">
        <f t="shared" si="294"/>
        <v>#VALUE!</v>
      </c>
      <c r="AI958" s="25" t="e">
        <f t="shared" si="295"/>
        <v>#VALUE!</v>
      </c>
      <c r="AJ958" s="25" t="e">
        <f t="shared" si="296"/>
        <v>#VALUE!</v>
      </c>
      <c r="AK958" s="25" t="e">
        <f t="shared" si="297"/>
        <v>#VALUE!</v>
      </c>
      <c r="AL958" s="11">
        <v>24.384814814814817</v>
      </c>
      <c r="AM958" s="11">
        <v>6.0788888888888932</v>
      </c>
      <c r="AN958" s="26">
        <v>3.2766000000000002</v>
      </c>
      <c r="AO958" s="125">
        <f t="shared" si="298"/>
        <v>5.506914429639715E-2</v>
      </c>
      <c r="AP958" s="126"/>
      <c r="AQ958" s="16">
        <v>0</v>
      </c>
      <c r="AT958" s="2">
        <v>196</v>
      </c>
      <c r="AU958" s="2">
        <v>-9259.7008253009662</v>
      </c>
      <c r="AW958" s="44" t="e">
        <f t="shared" si="299"/>
        <v>#VALUE!</v>
      </c>
    </row>
    <row r="959" spans="1:49" hidden="1" x14ac:dyDescent="0.2">
      <c r="A959" s="101">
        <v>962</v>
      </c>
      <c r="B959" s="16" t="s">
        <v>728</v>
      </c>
      <c r="C959" s="101">
        <v>1000</v>
      </c>
      <c r="D959" s="17">
        <v>1.1698518057082212</v>
      </c>
      <c r="E959" s="139">
        <v>5.6335150021289609E-2</v>
      </c>
      <c r="F959" s="122">
        <f t="shared" si="280"/>
        <v>1.2261869557295109</v>
      </c>
      <c r="G959" s="122"/>
      <c r="H959" s="101" t="s">
        <v>4</v>
      </c>
      <c r="I959" s="101">
        <v>1</v>
      </c>
      <c r="J959" s="101" t="s">
        <v>555</v>
      </c>
      <c r="K959" s="18">
        <v>42997</v>
      </c>
      <c r="L959" s="101" t="s">
        <v>58</v>
      </c>
      <c r="M959" s="101" t="s">
        <v>171</v>
      </c>
      <c r="N959" s="101" t="s">
        <v>62</v>
      </c>
      <c r="O959" s="101" t="s">
        <v>63</v>
      </c>
      <c r="P959" s="19" t="str">
        <f t="shared" si="281"/>
        <v>CB6 Consumo</v>
      </c>
      <c r="Q959" s="20">
        <f t="shared" si="282"/>
        <v>122.61869557295108</v>
      </c>
      <c r="R959" s="19">
        <v>122.6</v>
      </c>
      <c r="S959" s="19">
        <v>-31.95</v>
      </c>
      <c r="T959" s="19">
        <f t="shared" si="283"/>
        <v>90.649999999999991</v>
      </c>
      <c r="U959" s="22" t="e">
        <f t="shared" si="284"/>
        <v>#VALUE!</v>
      </c>
      <c r="V959" s="22" t="str">
        <f t="shared" si="285"/>
        <v>NY</v>
      </c>
      <c r="W959" s="22" t="e">
        <f t="shared" si="286"/>
        <v>#VALUE!</v>
      </c>
      <c r="X959" s="19" t="str">
        <f t="shared" si="287"/>
        <v>CB6ConsumoGS.8799</v>
      </c>
      <c r="Y959" s="19" t="str">
        <f t="shared" si="288"/>
        <v>GS.8799</v>
      </c>
      <c r="Z959" s="19" t="e">
        <v>#VALUE!</v>
      </c>
      <c r="AA959" s="19" t="e">
        <f t="shared" si="289"/>
        <v>#VALUE!</v>
      </c>
      <c r="AB959" s="22" t="e">
        <f t="shared" si="290"/>
        <v>#VALUE!</v>
      </c>
      <c r="AC959" s="23" t="e">
        <v>#VALUE!</v>
      </c>
      <c r="AD959" s="23" t="e">
        <f t="shared" si="291"/>
        <v>#VALUE!</v>
      </c>
      <c r="AE959" s="24" t="e">
        <f t="shared" si="292"/>
        <v>#VALUE!</v>
      </c>
      <c r="AF959" s="24">
        <v>92.399999999999991</v>
      </c>
      <c r="AG959" s="24" t="e">
        <f t="shared" si="293"/>
        <v>#VALUE!</v>
      </c>
      <c r="AH959" s="24" t="e">
        <f t="shared" si="294"/>
        <v>#VALUE!</v>
      </c>
      <c r="AI959" s="25" t="e">
        <f t="shared" si="295"/>
        <v>#VALUE!</v>
      </c>
      <c r="AJ959" s="25" t="e">
        <f t="shared" si="296"/>
        <v>#VALUE!</v>
      </c>
      <c r="AK959" s="25" t="e">
        <f t="shared" si="297"/>
        <v>#VALUE!</v>
      </c>
      <c r="AL959" s="11">
        <v>8.6820326265745997</v>
      </c>
      <c r="AM959" s="11">
        <v>11.646055987980439</v>
      </c>
      <c r="AN959" s="26">
        <v>3.2766000000000002</v>
      </c>
      <c r="AO959" s="125">
        <f t="shared" si="298"/>
        <v>5.554016895569059E-2</v>
      </c>
      <c r="AP959" s="126"/>
      <c r="AQ959" s="16">
        <v>0</v>
      </c>
      <c r="AT959" s="2">
        <v>0</v>
      </c>
      <c r="AU959" s="2">
        <v>0</v>
      </c>
      <c r="AW959" s="44" t="e">
        <f t="shared" si="299"/>
        <v>#VALUE!</v>
      </c>
    </row>
    <row r="960" spans="1:49" hidden="1" x14ac:dyDescent="0.2">
      <c r="A960" s="101">
        <v>963</v>
      </c>
      <c r="B960" s="16" t="s">
        <v>729</v>
      </c>
      <c r="C960" s="101">
        <v>271</v>
      </c>
      <c r="D960" s="17">
        <v>1.4770686534158046</v>
      </c>
      <c r="E960" s="139">
        <v>5.9102341030886296E-2</v>
      </c>
      <c r="F960" s="122">
        <f t="shared" si="280"/>
        <v>1.536170994446691</v>
      </c>
      <c r="G960" s="122"/>
      <c r="H960" s="101" t="s">
        <v>4</v>
      </c>
      <c r="I960" s="101">
        <v>1</v>
      </c>
      <c r="J960" s="101" t="s">
        <v>555</v>
      </c>
      <c r="K960" s="18">
        <v>42997</v>
      </c>
      <c r="L960" s="101" t="s">
        <v>58</v>
      </c>
      <c r="M960" s="101" t="s">
        <v>171</v>
      </c>
      <c r="N960" s="101" t="s">
        <v>70</v>
      </c>
      <c r="O960" s="101" t="s">
        <v>65</v>
      </c>
      <c r="P960" s="19" t="str">
        <f t="shared" si="281"/>
        <v>CB1UTZ 13/14</v>
      </c>
      <c r="Q960" s="20">
        <f t="shared" si="282"/>
        <v>153.61709944466909</v>
      </c>
      <c r="R960" s="19">
        <v>122.6</v>
      </c>
      <c r="S960" s="19">
        <v>-2</v>
      </c>
      <c r="T960" s="19">
        <f t="shared" si="283"/>
        <v>120.6</v>
      </c>
      <c r="U960" s="22" t="e">
        <f t="shared" si="284"/>
        <v>#VALUE!</v>
      </c>
      <c r="V960" s="22" t="str">
        <f t="shared" si="285"/>
        <v>NY</v>
      </c>
      <c r="W960" s="22" t="e">
        <f t="shared" si="286"/>
        <v>#VALUE!</v>
      </c>
      <c r="X960" s="19" t="str">
        <f t="shared" si="287"/>
        <v>CB1UTZ13/14GS.8717</v>
      </c>
      <c r="Y960" s="19" t="str">
        <f t="shared" si="288"/>
        <v>GS.8717</v>
      </c>
      <c r="Z960" s="19" t="e">
        <v>#VALUE!</v>
      </c>
      <c r="AA960" s="19" t="e">
        <f t="shared" si="289"/>
        <v>#VALUE!</v>
      </c>
      <c r="AB960" s="22" t="e">
        <f t="shared" si="290"/>
        <v>#VALUE!</v>
      </c>
      <c r="AC960" s="23" t="e">
        <v>#VALUE!</v>
      </c>
      <c r="AD960" s="23" t="e">
        <f t="shared" si="291"/>
        <v>#VALUE!</v>
      </c>
      <c r="AE960" s="24" t="e">
        <f t="shared" si="292"/>
        <v>#VALUE!</v>
      </c>
      <c r="AF960" s="24">
        <v>122.35</v>
      </c>
      <c r="AG960" s="24" t="e">
        <f t="shared" si="293"/>
        <v>#VALUE!</v>
      </c>
      <c r="AH960" s="24" t="e">
        <f t="shared" si="294"/>
        <v>#VALUE!</v>
      </c>
      <c r="AI960" s="25" t="e">
        <f t="shared" si="295"/>
        <v>#VALUE!</v>
      </c>
      <c r="AJ960" s="25" t="e">
        <f t="shared" si="296"/>
        <v>#VALUE!</v>
      </c>
      <c r="AK960" s="25" t="e">
        <f t="shared" si="297"/>
        <v>#VALUE!</v>
      </c>
      <c r="AL960" s="11">
        <v>25.284545454545459</v>
      </c>
      <c r="AM960" s="11">
        <v>7.4881818181818156</v>
      </c>
      <c r="AN960" s="26">
        <v>3.2766000000000002</v>
      </c>
      <c r="AO960" s="125">
        <f t="shared" si="298"/>
        <v>5.8268310376235088E-2</v>
      </c>
      <c r="AP960" s="126"/>
      <c r="AQ960" s="16">
        <v>0</v>
      </c>
      <c r="AT960" s="2">
        <v>271</v>
      </c>
      <c r="AU960" s="2">
        <v>-15414.772017169766</v>
      </c>
      <c r="AW960" s="44" t="e">
        <f t="shared" si="299"/>
        <v>#VALUE!</v>
      </c>
    </row>
    <row r="961" spans="1:49" hidden="1" x14ac:dyDescent="0.2">
      <c r="A961" s="101">
        <v>964</v>
      </c>
      <c r="B961" s="16" t="s">
        <v>729</v>
      </c>
      <c r="C961" s="101">
        <v>1278</v>
      </c>
      <c r="D961" s="17">
        <v>1.4770686534158046</v>
      </c>
      <c r="E961" s="139">
        <v>5.9102341030886296E-2</v>
      </c>
      <c r="F961" s="122">
        <f t="shared" si="280"/>
        <v>1.536170994446691</v>
      </c>
      <c r="G961" s="122"/>
      <c r="H961" s="101" t="s">
        <v>4</v>
      </c>
      <c r="I961" s="101">
        <v>1</v>
      </c>
      <c r="J961" s="101" t="s">
        <v>555</v>
      </c>
      <c r="K961" s="18">
        <v>42997</v>
      </c>
      <c r="L961" s="101" t="s">
        <v>58</v>
      </c>
      <c r="M961" s="101" t="s">
        <v>171</v>
      </c>
      <c r="N961" s="101" t="s">
        <v>70</v>
      </c>
      <c r="O961" s="101" t="s">
        <v>64</v>
      </c>
      <c r="P961" s="19" t="str">
        <f t="shared" si="281"/>
        <v>CB1UTZ 15/16</v>
      </c>
      <c r="Q961" s="20">
        <f t="shared" si="282"/>
        <v>153.61709944466909</v>
      </c>
      <c r="R961" s="19">
        <v>122.6</v>
      </c>
      <c r="S961" s="19">
        <v>-2</v>
      </c>
      <c r="T961" s="19">
        <f t="shared" si="283"/>
        <v>120.6</v>
      </c>
      <c r="U961" s="22" t="e">
        <f t="shared" si="284"/>
        <v>#VALUE!</v>
      </c>
      <c r="V961" s="22" t="str">
        <f t="shared" si="285"/>
        <v>NY</v>
      </c>
      <c r="W961" s="22" t="e">
        <f t="shared" si="286"/>
        <v>#VALUE!</v>
      </c>
      <c r="X961" s="19" t="str">
        <f t="shared" si="287"/>
        <v>CB1UTZ15/16GS.8717</v>
      </c>
      <c r="Y961" s="19" t="str">
        <f t="shared" si="288"/>
        <v>GS.8717</v>
      </c>
      <c r="Z961" s="19" t="e">
        <v>#VALUE!</v>
      </c>
      <c r="AA961" s="19" t="e">
        <f t="shared" si="289"/>
        <v>#VALUE!</v>
      </c>
      <c r="AB961" s="22" t="e">
        <f t="shared" si="290"/>
        <v>#VALUE!</v>
      </c>
      <c r="AC961" s="23" t="e">
        <v>#VALUE!</v>
      </c>
      <c r="AD961" s="23" t="e">
        <f t="shared" si="291"/>
        <v>#VALUE!</v>
      </c>
      <c r="AE961" s="24" t="e">
        <f t="shared" si="292"/>
        <v>#VALUE!</v>
      </c>
      <c r="AF961" s="24">
        <v>122.35</v>
      </c>
      <c r="AG961" s="24" t="e">
        <f t="shared" si="293"/>
        <v>#VALUE!</v>
      </c>
      <c r="AH961" s="24" t="e">
        <f t="shared" si="294"/>
        <v>#VALUE!</v>
      </c>
      <c r="AI961" s="25" t="e">
        <f t="shared" si="295"/>
        <v>#VALUE!</v>
      </c>
      <c r="AJ961" s="25" t="e">
        <f t="shared" si="296"/>
        <v>#VALUE!</v>
      </c>
      <c r="AK961" s="25" t="e">
        <f t="shared" si="297"/>
        <v>#VALUE!</v>
      </c>
      <c r="AL961" s="11">
        <v>25.284545454545459</v>
      </c>
      <c r="AM961" s="11">
        <v>7.4881818181818156</v>
      </c>
      <c r="AN961" s="26">
        <v>3.2766000000000002</v>
      </c>
      <c r="AO961" s="125">
        <f t="shared" si="298"/>
        <v>5.8268310376235088E-2</v>
      </c>
      <c r="AP961" s="126"/>
      <c r="AQ961" s="16">
        <v>0</v>
      </c>
      <c r="AT961" s="2">
        <v>1278</v>
      </c>
      <c r="AU961" s="2">
        <v>-60860.248314180666</v>
      </c>
      <c r="AW961" s="44" t="e">
        <f t="shared" si="299"/>
        <v>#VALUE!</v>
      </c>
    </row>
    <row r="962" spans="1:49" hidden="1" x14ac:dyDescent="0.2">
      <c r="A962" s="101">
        <v>965</v>
      </c>
      <c r="B962" s="16" t="s">
        <v>729</v>
      </c>
      <c r="C962" s="101">
        <v>596</v>
      </c>
      <c r="D962" s="17">
        <v>1.4770686534158046</v>
      </c>
      <c r="E962" s="139">
        <v>5.9102341030886296E-2</v>
      </c>
      <c r="F962" s="122">
        <f t="shared" si="280"/>
        <v>1.536170994446691</v>
      </c>
      <c r="G962" s="122"/>
      <c r="H962" s="101" t="s">
        <v>4</v>
      </c>
      <c r="I962" s="101">
        <v>1</v>
      </c>
      <c r="J962" s="101" t="s">
        <v>555</v>
      </c>
      <c r="K962" s="18">
        <v>42997</v>
      </c>
      <c r="L962" s="101" t="s">
        <v>58</v>
      </c>
      <c r="M962" s="101" t="s">
        <v>171</v>
      </c>
      <c r="N962" s="101" t="s">
        <v>70</v>
      </c>
      <c r="O962" s="101" t="s">
        <v>58</v>
      </c>
      <c r="P962" s="19" t="str">
        <f t="shared" si="281"/>
        <v>CB1UTZ 17/18</v>
      </c>
      <c r="Q962" s="20">
        <f t="shared" si="282"/>
        <v>153.61709944466909</v>
      </c>
      <c r="R962" s="19">
        <v>122.6</v>
      </c>
      <c r="S962" s="19">
        <v>7.25</v>
      </c>
      <c r="T962" s="19">
        <f t="shared" si="283"/>
        <v>129.85</v>
      </c>
      <c r="U962" s="22" t="e">
        <f t="shared" si="284"/>
        <v>#VALUE!</v>
      </c>
      <c r="V962" s="22" t="str">
        <f t="shared" si="285"/>
        <v>NY</v>
      </c>
      <c r="W962" s="22" t="e">
        <f t="shared" si="286"/>
        <v>#VALUE!</v>
      </c>
      <c r="X962" s="19" t="str">
        <f t="shared" si="287"/>
        <v>CB1UTZ17/18GS.8717</v>
      </c>
      <c r="Y962" s="19" t="str">
        <f t="shared" si="288"/>
        <v>GS.8717</v>
      </c>
      <c r="Z962" s="19" t="e">
        <v>#VALUE!</v>
      </c>
      <c r="AA962" s="19" t="e">
        <f t="shared" si="289"/>
        <v>#VALUE!</v>
      </c>
      <c r="AB962" s="22" t="e">
        <f t="shared" si="290"/>
        <v>#VALUE!</v>
      </c>
      <c r="AC962" s="23" t="e">
        <v>#VALUE!</v>
      </c>
      <c r="AD962" s="23" t="e">
        <f t="shared" si="291"/>
        <v>#VALUE!</v>
      </c>
      <c r="AE962" s="24" t="e">
        <f t="shared" si="292"/>
        <v>#VALUE!</v>
      </c>
      <c r="AF962" s="24">
        <v>131.6</v>
      </c>
      <c r="AG962" s="24" t="e">
        <f t="shared" si="293"/>
        <v>#VALUE!</v>
      </c>
      <c r="AH962" s="24" t="e">
        <f t="shared" si="294"/>
        <v>#VALUE!</v>
      </c>
      <c r="AI962" s="25" t="e">
        <f t="shared" si="295"/>
        <v>#VALUE!</v>
      </c>
      <c r="AJ962" s="25" t="e">
        <f t="shared" si="296"/>
        <v>#VALUE!</v>
      </c>
      <c r="AK962" s="25" t="e">
        <f t="shared" si="297"/>
        <v>#VALUE!</v>
      </c>
      <c r="AL962" s="11">
        <v>25.284545454545459</v>
      </c>
      <c r="AM962" s="11">
        <v>7.4881818181818156</v>
      </c>
      <c r="AN962" s="26">
        <v>3.2766000000000002</v>
      </c>
      <c r="AO962" s="125">
        <f t="shared" si="298"/>
        <v>5.8268310376235088E-2</v>
      </c>
      <c r="AP962" s="126"/>
      <c r="AQ962" s="16">
        <v>0</v>
      </c>
      <c r="AT962" s="2">
        <v>596</v>
      </c>
      <c r="AU962" s="2">
        <v>-23652.067822262656</v>
      </c>
      <c r="AW962" s="44" t="e">
        <f t="shared" si="299"/>
        <v>#VALUE!</v>
      </c>
    </row>
    <row r="963" spans="1:49" hidden="1" x14ac:dyDescent="0.2">
      <c r="A963" s="101">
        <v>966</v>
      </c>
      <c r="B963" s="16" t="s">
        <v>729</v>
      </c>
      <c r="C963" s="101">
        <v>241</v>
      </c>
      <c r="D963" s="17">
        <v>1.4770686534158046</v>
      </c>
      <c r="E963" s="139">
        <v>5.9102341030886296E-2</v>
      </c>
      <c r="F963" s="122">
        <f t="shared" ref="F963:F1026" si="300">E963+D963</f>
        <v>1.536170994446691</v>
      </c>
      <c r="G963" s="122"/>
      <c r="H963" s="101" t="s">
        <v>4</v>
      </c>
      <c r="I963" s="101">
        <v>1</v>
      </c>
      <c r="J963" s="101" t="s">
        <v>555</v>
      </c>
      <c r="K963" s="18">
        <v>42997</v>
      </c>
      <c r="L963" s="101" t="s">
        <v>58</v>
      </c>
      <c r="M963" s="101" t="s">
        <v>171</v>
      </c>
      <c r="N963" s="101" t="s">
        <v>70</v>
      </c>
      <c r="O963" s="101" t="s">
        <v>66</v>
      </c>
      <c r="P963" s="19" t="str">
        <f t="shared" ref="P963:P1026" si="301">N963&amp;" "&amp;O963</f>
        <v>CB1UTZ Moka</v>
      </c>
      <c r="Q963" s="20">
        <f t="shared" ref="Q963:Q1026" si="302">F963*100</f>
        <v>153.61709944466909</v>
      </c>
      <c r="R963" s="19">
        <v>122.6</v>
      </c>
      <c r="S963" s="19">
        <v>-8</v>
      </c>
      <c r="T963" s="19">
        <f t="shared" ref="T963:T1026" si="303">R963+S963</f>
        <v>114.6</v>
      </c>
      <c r="U963" s="22" t="e">
        <f t="shared" ref="U963:U1026" si="304">(T963-Q963)*1.3228*AD963</f>
        <v>#VALUE!</v>
      </c>
      <c r="V963" s="22" t="str">
        <f t="shared" ref="V963:V1026" si="305">IF(LEFT(N963,3)="CB7","LDN","NY")</f>
        <v>NY</v>
      </c>
      <c r="W963" s="22" t="e">
        <f t="shared" ref="W963:W1026" si="306">V963-U963</f>
        <v>#VALUE!</v>
      </c>
      <c r="X963" s="19" t="str">
        <f t="shared" ref="X963:X1026" si="307">TRIM(N963)&amp;TRIM(O963)&amp;TRIM(Y963)</f>
        <v>CB1UTZMokaGS.8717</v>
      </c>
      <c r="Y963" s="19" t="str">
        <f t="shared" ref="Y963:Y1026" si="308">IF(LEFT(B963,2)&lt;&gt;"GS","GS."&amp;LEFT(B963,4),B963)</f>
        <v>GS.8717</v>
      </c>
      <c r="Z963" s="19" t="e">
        <v>#VALUE!</v>
      </c>
      <c r="AA963" s="19" t="e">
        <f t="shared" ref="AA963:AA1026" si="309">IF(C963=0,Z963,C963-Z963)</f>
        <v>#VALUE!</v>
      </c>
      <c r="AB963" s="22" t="e">
        <f t="shared" ref="AB963:AB1026" si="310">(T963-Q963)*1.3228*AA963</f>
        <v>#VALUE!</v>
      </c>
      <c r="AC963" s="23" t="e">
        <v>#VALUE!</v>
      </c>
      <c r="AD963" s="23" t="e">
        <f t="shared" ref="AD963:AD1026" si="311">AA963-AC963+AQ963</f>
        <v>#VALUE!</v>
      </c>
      <c r="AE963" s="24" t="e">
        <f t="shared" ref="AE963:AE1026" si="312">(T963-Q963)*1.3228*AD963</f>
        <v>#VALUE!</v>
      </c>
      <c r="AF963" s="24">
        <v>116.35</v>
      </c>
      <c r="AG963" s="24" t="e">
        <f t="shared" ref="AG963:AG1026" si="313">(AF963-Q963)*1.3228*AD963</f>
        <v>#VALUE!</v>
      </c>
      <c r="AH963" s="24" t="e">
        <f t="shared" ref="AH963:AH1026" si="314">AE963-AG963</f>
        <v>#VALUE!</v>
      </c>
      <c r="AI963" s="25" t="e">
        <f t="shared" ref="AI963:AI1026" si="315">AD963*T963*1.3228</f>
        <v>#VALUE!</v>
      </c>
      <c r="AJ963" s="25" t="e">
        <f t="shared" ref="AJ963:AJ1026" si="316">E963*132.28*AD963</f>
        <v>#VALUE!</v>
      </c>
      <c r="AK963" s="25" t="e">
        <f t="shared" ref="AK963:AK1026" si="317">AI963-AE963</f>
        <v>#VALUE!</v>
      </c>
      <c r="AL963" s="11">
        <v>25.284545454545459</v>
      </c>
      <c r="AM963" s="11">
        <v>7.4881818181818156</v>
      </c>
      <c r="AN963" s="26">
        <v>3.2766000000000002</v>
      </c>
      <c r="AO963" s="125">
        <f t="shared" si="298"/>
        <v>5.8268310376235088E-2</v>
      </c>
      <c r="AP963" s="126"/>
      <c r="AQ963" s="16">
        <v>-241</v>
      </c>
      <c r="AT963" s="2">
        <v>0</v>
      </c>
      <c r="AU963" s="2">
        <v>0</v>
      </c>
      <c r="AW963" s="44" t="e">
        <f t="shared" si="299"/>
        <v>#VALUE!</v>
      </c>
    </row>
    <row r="964" spans="1:49" hidden="1" x14ac:dyDescent="0.2">
      <c r="A964" s="101">
        <v>967</v>
      </c>
      <c r="B964" s="16" t="s">
        <v>729</v>
      </c>
      <c r="C964" s="101">
        <v>356</v>
      </c>
      <c r="D964" s="17">
        <v>1.4770686534158046</v>
      </c>
      <c r="E964" s="139">
        <v>5.9102341030886296E-2</v>
      </c>
      <c r="F964" s="122">
        <f t="shared" si="300"/>
        <v>1.536170994446691</v>
      </c>
      <c r="G964" s="122"/>
      <c r="H964" s="101" t="s">
        <v>4</v>
      </c>
      <c r="I964" s="101">
        <v>1</v>
      </c>
      <c r="J964" s="101" t="s">
        <v>555</v>
      </c>
      <c r="K964" s="18">
        <v>42997</v>
      </c>
      <c r="L964" s="101" t="s">
        <v>58</v>
      </c>
      <c r="M964" s="101" t="s">
        <v>171</v>
      </c>
      <c r="N964" s="101" t="s">
        <v>62</v>
      </c>
      <c r="O964" s="101" t="s">
        <v>63</v>
      </c>
      <c r="P964" s="19" t="str">
        <f t="shared" si="301"/>
        <v>CB6 Consumo</v>
      </c>
      <c r="Q964" s="20">
        <f t="shared" si="302"/>
        <v>153.61709944466909</v>
      </c>
      <c r="R964" s="19">
        <v>122.6</v>
      </c>
      <c r="S964" s="19">
        <v>-31.95</v>
      </c>
      <c r="T964" s="19">
        <f t="shared" si="303"/>
        <v>90.649999999999991</v>
      </c>
      <c r="U964" s="22" t="e">
        <f t="shared" si="304"/>
        <v>#VALUE!</v>
      </c>
      <c r="V964" s="22" t="str">
        <f t="shared" si="305"/>
        <v>NY</v>
      </c>
      <c r="W964" s="22" t="e">
        <f t="shared" si="306"/>
        <v>#VALUE!</v>
      </c>
      <c r="X964" s="19" t="str">
        <f t="shared" si="307"/>
        <v>CB6ConsumoGS.8717</v>
      </c>
      <c r="Y964" s="19" t="str">
        <f t="shared" si="308"/>
        <v>GS.8717</v>
      </c>
      <c r="Z964" s="19" t="e">
        <v>#VALUE!</v>
      </c>
      <c r="AA964" s="19" t="e">
        <f t="shared" si="309"/>
        <v>#VALUE!</v>
      </c>
      <c r="AB964" s="22" t="e">
        <f t="shared" si="310"/>
        <v>#VALUE!</v>
      </c>
      <c r="AC964" s="23" t="e">
        <v>#VALUE!</v>
      </c>
      <c r="AD964" s="23" t="e">
        <f t="shared" si="311"/>
        <v>#VALUE!</v>
      </c>
      <c r="AE964" s="24" t="e">
        <f t="shared" si="312"/>
        <v>#VALUE!</v>
      </c>
      <c r="AF964" s="24">
        <v>92.399999999999991</v>
      </c>
      <c r="AG964" s="24" t="e">
        <f t="shared" si="313"/>
        <v>#VALUE!</v>
      </c>
      <c r="AH964" s="24" t="e">
        <f t="shared" si="314"/>
        <v>#VALUE!</v>
      </c>
      <c r="AI964" s="25" t="e">
        <f t="shared" si="315"/>
        <v>#VALUE!</v>
      </c>
      <c r="AJ964" s="25" t="e">
        <f t="shared" si="316"/>
        <v>#VALUE!</v>
      </c>
      <c r="AK964" s="25" t="e">
        <f t="shared" si="317"/>
        <v>#VALUE!</v>
      </c>
      <c r="AL964" s="11">
        <v>25.284545454545459</v>
      </c>
      <c r="AM964" s="11">
        <v>7.4881818181818156</v>
      </c>
      <c r="AN964" s="26">
        <v>3.2766000000000002</v>
      </c>
      <c r="AO964" s="125">
        <f t="shared" ref="AO964:AO1027" si="318">E964*132.28*AN964/$AO$2/132.28</f>
        <v>5.8268310376235088E-2</v>
      </c>
      <c r="AP964" s="126"/>
      <c r="AQ964" s="16">
        <v>-356</v>
      </c>
      <c r="AT964" s="2">
        <v>0</v>
      </c>
      <c r="AU964" s="2">
        <v>0</v>
      </c>
      <c r="AW964" s="44" t="e">
        <f t="shared" ref="AW964:AW1027" si="319">E964*132.28*AD964</f>
        <v>#VALUE!</v>
      </c>
    </row>
    <row r="965" spans="1:49" hidden="1" x14ac:dyDescent="0.2">
      <c r="A965" s="101">
        <v>968</v>
      </c>
      <c r="B965" s="16" t="s">
        <v>730</v>
      </c>
      <c r="C965" s="101">
        <v>1846</v>
      </c>
      <c r="D965" s="17">
        <v>1.4384586997400921</v>
      </c>
      <c r="E965" s="139">
        <v>5.0484211993826238E-2</v>
      </c>
      <c r="F965" s="122">
        <f t="shared" si="300"/>
        <v>1.4889429117339184</v>
      </c>
      <c r="G965" s="122"/>
      <c r="H965" s="101" t="s">
        <v>4</v>
      </c>
      <c r="I965" s="101">
        <v>1</v>
      </c>
      <c r="J965" s="101" t="s">
        <v>60</v>
      </c>
      <c r="K965" s="18">
        <v>42997</v>
      </c>
      <c r="L965" s="101" t="s">
        <v>58</v>
      </c>
      <c r="M965" s="101" t="s">
        <v>171</v>
      </c>
      <c r="N965" s="101" t="s">
        <v>73</v>
      </c>
      <c r="O965" s="101" t="s">
        <v>58</v>
      </c>
      <c r="P965" s="19" t="str">
        <f t="shared" si="301"/>
        <v>CB1 17/18</v>
      </c>
      <c r="Q965" s="20">
        <f t="shared" si="302"/>
        <v>148.89429117339182</v>
      </c>
      <c r="R965" s="19">
        <v>122.6</v>
      </c>
      <c r="S965" s="19">
        <v>2.5</v>
      </c>
      <c r="T965" s="19">
        <f t="shared" si="303"/>
        <v>125.1</v>
      </c>
      <c r="U965" s="22" t="e">
        <f t="shared" si="304"/>
        <v>#VALUE!</v>
      </c>
      <c r="V965" s="22" t="str">
        <f t="shared" si="305"/>
        <v>NY</v>
      </c>
      <c r="W965" s="22" t="e">
        <f t="shared" si="306"/>
        <v>#VALUE!</v>
      </c>
      <c r="X965" s="19" t="str">
        <f t="shared" si="307"/>
        <v>CB117/18GS.8803</v>
      </c>
      <c r="Y965" s="19" t="str">
        <f t="shared" si="308"/>
        <v>GS.8803</v>
      </c>
      <c r="Z965" s="19" t="e">
        <v>#VALUE!</v>
      </c>
      <c r="AA965" s="19" t="e">
        <f t="shared" si="309"/>
        <v>#VALUE!</v>
      </c>
      <c r="AB965" s="22" t="e">
        <f t="shared" si="310"/>
        <v>#VALUE!</v>
      </c>
      <c r="AC965" s="23" t="e">
        <v>#VALUE!</v>
      </c>
      <c r="AD965" s="23" t="e">
        <f t="shared" si="311"/>
        <v>#VALUE!</v>
      </c>
      <c r="AE965" s="24" t="e">
        <f t="shared" si="312"/>
        <v>#VALUE!</v>
      </c>
      <c r="AF965" s="24">
        <v>126.85</v>
      </c>
      <c r="AG965" s="24" t="e">
        <f t="shared" si="313"/>
        <v>#VALUE!</v>
      </c>
      <c r="AH965" s="24" t="e">
        <f t="shared" si="314"/>
        <v>#VALUE!</v>
      </c>
      <c r="AI965" s="25" t="e">
        <f t="shared" si="315"/>
        <v>#VALUE!</v>
      </c>
      <c r="AJ965" s="25" t="e">
        <f t="shared" si="316"/>
        <v>#VALUE!</v>
      </c>
      <c r="AK965" s="25" t="e">
        <f t="shared" si="317"/>
        <v>#VALUE!</v>
      </c>
      <c r="AL965" s="11">
        <v>22.430000000000003</v>
      </c>
      <c r="AM965" s="11">
        <v>5.3499999999999943</v>
      </c>
      <c r="AN965" s="26">
        <v>3.2766000000000002</v>
      </c>
      <c r="AO965" s="125">
        <f t="shared" si="318"/>
        <v>4.9771797229125836E-2</v>
      </c>
      <c r="AP965" s="126"/>
      <c r="AQ965" s="16">
        <v>-394</v>
      </c>
      <c r="AT965" s="2">
        <v>166</v>
      </c>
      <c r="AU965" s="2">
        <v>-6645.8527535635458</v>
      </c>
      <c r="AW965" s="44" t="e">
        <f t="shared" si="319"/>
        <v>#VALUE!</v>
      </c>
    </row>
    <row r="966" spans="1:49" hidden="1" x14ac:dyDescent="0.2">
      <c r="A966" s="101">
        <v>969</v>
      </c>
      <c r="B966" s="16" t="s">
        <v>730</v>
      </c>
      <c r="C966" s="101">
        <v>348</v>
      </c>
      <c r="D966" s="17">
        <v>1.4384586997400921</v>
      </c>
      <c r="E966" s="139">
        <v>5.0484211993826238E-2</v>
      </c>
      <c r="F966" s="122">
        <f t="shared" si="300"/>
        <v>1.4889429117339184</v>
      </c>
      <c r="G966" s="122"/>
      <c r="H966" s="101" t="s">
        <v>4</v>
      </c>
      <c r="I966" s="101">
        <v>1</v>
      </c>
      <c r="J966" s="101" t="s">
        <v>60</v>
      </c>
      <c r="K966" s="18">
        <v>42997</v>
      </c>
      <c r="L966" s="101" t="s">
        <v>58</v>
      </c>
      <c r="M966" s="101" t="s">
        <v>171</v>
      </c>
      <c r="N966" s="101" t="s">
        <v>73</v>
      </c>
      <c r="O966" s="101" t="s">
        <v>66</v>
      </c>
      <c r="P966" s="19" t="str">
        <f t="shared" si="301"/>
        <v>CB1 Moka</v>
      </c>
      <c r="Q966" s="20">
        <f t="shared" si="302"/>
        <v>148.89429117339182</v>
      </c>
      <c r="R966" s="19">
        <v>122.6</v>
      </c>
      <c r="S966" s="19">
        <v>-8</v>
      </c>
      <c r="T966" s="19">
        <f t="shared" si="303"/>
        <v>114.6</v>
      </c>
      <c r="U966" s="22" t="e">
        <f t="shared" si="304"/>
        <v>#VALUE!</v>
      </c>
      <c r="V966" s="22" t="str">
        <f t="shared" si="305"/>
        <v>NY</v>
      </c>
      <c r="W966" s="22" t="e">
        <f t="shared" si="306"/>
        <v>#VALUE!</v>
      </c>
      <c r="X966" s="19" t="str">
        <f t="shared" si="307"/>
        <v>CB1MokaGS.8803</v>
      </c>
      <c r="Y966" s="19" t="str">
        <f t="shared" si="308"/>
        <v>GS.8803</v>
      </c>
      <c r="Z966" s="19" t="e">
        <v>#VALUE!</v>
      </c>
      <c r="AA966" s="19" t="e">
        <f t="shared" si="309"/>
        <v>#VALUE!</v>
      </c>
      <c r="AB966" s="22" t="e">
        <f t="shared" si="310"/>
        <v>#VALUE!</v>
      </c>
      <c r="AC966" s="23" t="e">
        <v>#VALUE!</v>
      </c>
      <c r="AD966" s="23" t="e">
        <f t="shared" si="311"/>
        <v>#VALUE!</v>
      </c>
      <c r="AE966" s="24" t="e">
        <f t="shared" si="312"/>
        <v>#VALUE!</v>
      </c>
      <c r="AF966" s="24">
        <v>116.35</v>
      </c>
      <c r="AG966" s="24" t="e">
        <f t="shared" si="313"/>
        <v>#VALUE!</v>
      </c>
      <c r="AH966" s="24" t="e">
        <f t="shared" si="314"/>
        <v>#VALUE!</v>
      </c>
      <c r="AI966" s="25" t="e">
        <f t="shared" si="315"/>
        <v>#VALUE!</v>
      </c>
      <c r="AJ966" s="25" t="e">
        <f t="shared" si="316"/>
        <v>#VALUE!</v>
      </c>
      <c r="AK966" s="25" t="e">
        <f t="shared" si="317"/>
        <v>#VALUE!</v>
      </c>
      <c r="AL966" s="11">
        <v>22.430000000000003</v>
      </c>
      <c r="AM966" s="11">
        <v>5.3499999999999943</v>
      </c>
      <c r="AN966" s="26">
        <v>3.2766000000000002</v>
      </c>
      <c r="AO966" s="125">
        <f t="shared" si="318"/>
        <v>4.9771797229125836E-2</v>
      </c>
      <c r="AP966" s="126"/>
      <c r="AQ966" s="16">
        <v>0</v>
      </c>
      <c r="AT966" s="2">
        <v>0</v>
      </c>
      <c r="AU966" s="2">
        <v>0</v>
      </c>
      <c r="AW966" s="44" t="e">
        <f t="shared" si="319"/>
        <v>#VALUE!</v>
      </c>
    </row>
    <row r="967" spans="1:49" hidden="1" x14ac:dyDescent="0.2">
      <c r="A967" s="101">
        <v>970</v>
      </c>
      <c r="B967" s="16" t="s">
        <v>730</v>
      </c>
      <c r="C967" s="101">
        <v>1850</v>
      </c>
      <c r="D967" s="17">
        <v>1.4384586997400921</v>
      </c>
      <c r="E967" s="139">
        <v>5.0484211993826238E-2</v>
      </c>
      <c r="F967" s="122">
        <f t="shared" si="300"/>
        <v>1.4889429117339184</v>
      </c>
      <c r="G967" s="122"/>
      <c r="H967" s="101" t="s">
        <v>4</v>
      </c>
      <c r="I967" s="101">
        <v>1</v>
      </c>
      <c r="J967" s="101" t="s">
        <v>60</v>
      </c>
      <c r="K967" s="18">
        <v>42997</v>
      </c>
      <c r="L967" s="101" t="s">
        <v>58</v>
      </c>
      <c r="M967" s="101" t="s">
        <v>171</v>
      </c>
      <c r="N967" s="101" t="s">
        <v>73</v>
      </c>
      <c r="O967" s="101" t="s">
        <v>64</v>
      </c>
      <c r="P967" s="19" t="str">
        <f t="shared" si="301"/>
        <v>CB1 15/16</v>
      </c>
      <c r="Q967" s="20">
        <f t="shared" si="302"/>
        <v>148.89429117339182</v>
      </c>
      <c r="R967" s="19">
        <v>122.6</v>
      </c>
      <c r="S967" s="19">
        <v>-7</v>
      </c>
      <c r="T967" s="19">
        <f t="shared" si="303"/>
        <v>115.6</v>
      </c>
      <c r="U967" s="22" t="e">
        <f t="shared" si="304"/>
        <v>#VALUE!</v>
      </c>
      <c r="V967" s="22" t="str">
        <f t="shared" si="305"/>
        <v>NY</v>
      </c>
      <c r="W967" s="22" t="e">
        <f t="shared" si="306"/>
        <v>#VALUE!</v>
      </c>
      <c r="X967" s="19" t="str">
        <f t="shared" si="307"/>
        <v>CB115/16GS.8803</v>
      </c>
      <c r="Y967" s="19" t="str">
        <f t="shared" si="308"/>
        <v>GS.8803</v>
      </c>
      <c r="Z967" s="19" t="e">
        <v>#VALUE!</v>
      </c>
      <c r="AA967" s="19" t="e">
        <f t="shared" si="309"/>
        <v>#VALUE!</v>
      </c>
      <c r="AB967" s="22" t="e">
        <f t="shared" si="310"/>
        <v>#VALUE!</v>
      </c>
      <c r="AC967" s="23" t="e">
        <v>#VALUE!</v>
      </c>
      <c r="AD967" s="23" t="e">
        <f t="shared" si="311"/>
        <v>#VALUE!</v>
      </c>
      <c r="AE967" s="24" t="e">
        <f t="shared" si="312"/>
        <v>#VALUE!</v>
      </c>
      <c r="AF967" s="24">
        <v>117.35</v>
      </c>
      <c r="AG967" s="24" t="e">
        <f t="shared" si="313"/>
        <v>#VALUE!</v>
      </c>
      <c r="AH967" s="24" t="e">
        <f t="shared" si="314"/>
        <v>#VALUE!</v>
      </c>
      <c r="AI967" s="25" t="e">
        <f t="shared" si="315"/>
        <v>#VALUE!</v>
      </c>
      <c r="AJ967" s="25" t="e">
        <f t="shared" si="316"/>
        <v>#VALUE!</v>
      </c>
      <c r="AK967" s="25" t="e">
        <f t="shared" si="317"/>
        <v>#VALUE!</v>
      </c>
      <c r="AL967" s="11">
        <v>22.430000000000007</v>
      </c>
      <c r="AM967" s="11">
        <v>5.3499999999999943</v>
      </c>
      <c r="AN967" s="26">
        <v>3.2766000000000002</v>
      </c>
      <c r="AO967" s="125">
        <f t="shared" si="318"/>
        <v>4.9771797229125836E-2</v>
      </c>
      <c r="AP967" s="126"/>
      <c r="AQ967" s="16">
        <v>-170</v>
      </c>
      <c r="AT967" s="2">
        <v>0</v>
      </c>
      <c r="AU967" s="2">
        <v>0</v>
      </c>
      <c r="AW967" s="44" t="e">
        <f t="shared" si="319"/>
        <v>#VALUE!</v>
      </c>
    </row>
    <row r="968" spans="1:49" hidden="1" x14ac:dyDescent="0.2">
      <c r="A968" s="101">
        <v>971</v>
      </c>
      <c r="B968" s="16" t="s">
        <v>730</v>
      </c>
      <c r="C968" s="101">
        <v>194</v>
      </c>
      <c r="D968" s="17">
        <v>1.4384586997400921</v>
      </c>
      <c r="E968" s="139">
        <v>5.0484211993826238E-2</v>
      </c>
      <c r="F968" s="122">
        <f t="shared" si="300"/>
        <v>1.4889429117339184</v>
      </c>
      <c r="G968" s="122"/>
      <c r="H968" s="101" t="s">
        <v>4</v>
      </c>
      <c r="I968" s="101">
        <v>1</v>
      </c>
      <c r="J968" s="101" t="s">
        <v>60</v>
      </c>
      <c r="K968" s="18">
        <v>42997</v>
      </c>
      <c r="L968" s="101" t="s">
        <v>58</v>
      </c>
      <c r="M968" s="101" t="s">
        <v>171</v>
      </c>
      <c r="N968" s="101" t="s">
        <v>73</v>
      </c>
      <c r="O968" s="101" t="s">
        <v>65</v>
      </c>
      <c r="P968" s="19" t="str">
        <f t="shared" si="301"/>
        <v>CB1 13/14</v>
      </c>
      <c r="Q968" s="20">
        <f t="shared" si="302"/>
        <v>148.89429117339182</v>
      </c>
      <c r="R968" s="19">
        <v>122.6</v>
      </c>
      <c r="S968" s="19">
        <v>-7</v>
      </c>
      <c r="T968" s="19">
        <f t="shared" si="303"/>
        <v>115.6</v>
      </c>
      <c r="U968" s="22" t="e">
        <f t="shared" si="304"/>
        <v>#VALUE!</v>
      </c>
      <c r="V968" s="22" t="str">
        <f t="shared" si="305"/>
        <v>NY</v>
      </c>
      <c r="W968" s="22" t="e">
        <f t="shared" si="306"/>
        <v>#VALUE!</v>
      </c>
      <c r="X968" s="19" t="str">
        <f t="shared" si="307"/>
        <v>CB113/14GS.8803</v>
      </c>
      <c r="Y968" s="19" t="str">
        <f t="shared" si="308"/>
        <v>GS.8803</v>
      </c>
      <c r="Z968" s="19" t="e">
        <v>#VALUE!</v>
      </c>
      <c r="AA968" s="19" t="e">
        <f t="shared" si="309"/>
        <v>#VALUE!</v>
      </c>
      <c r="AB968" s="22" t="e">
        <f t="shared" si="310"/>
        <v>#VALUE!</v>
      </c>
      <c r="AC968" s="23" t="e">
        <v>#VALUE!</v>
      </c>
      <c r="AD968" s="23" t="e">
        <f t="shared" si="311"/>
        <v>#VALUE!</v>
      </c>
      <c r="AE968" s="24" t="e">
        <f t="shared" si="312"/>
        <v>#VALUE!</v>
      </c>
      <c r="AF968" s="24">
        <v>117.35</v>
      </c>
      <c r="AG968" s="24" t="e">
        <f t="shared" si="313"/>
        <v>#VALUE!</v>
      </c>
      <c r="AH968" s="24" t="e">
        <f t="shared" si="314"/>
        <v>#VALUE!</v>
      </c>
      <c r="AI968" s="25" t="e">
        <f t="shared" si="315"/>
        <v>#VALUE!</v>
      </c>
      <c r="AJ968" s="25" t="e">
        <f t="shared" si="316"/>
        <v>#VALUE!</v>
      </c>
      <c r="AK968" s="25" t="e">
        <f t="shared" si="317"/>
        <v>#VALUE!</v>
      </c>
      <c r="AL968" s="11">
        <v>22.430000000000003</v>
      </c>
      <c r="AM968" s="11">
        <v>5.3499999999999943</v>
      </c>
      <c r="AN968" s="26">
        <v>3.2766000000000002</v>
      </c>
      <c r="AO968" s="125">
        <f t="shared" si="318"/>
        <v>4.9771797229125836E-2</v>
      </c>
      <c r="AP968" s="126"/>
      <c r="AQ968" s="16">
        <v>0</v>
      </c>
      <c r="AT968" s="2">
        <v>0</v>
      </c>
      <c r="AU968" s="2">
        <v>0</v>
      </c>
      <c r="AW968" s="44" t="e">
        <f t="shared" si="319"/>
        <v>#VALUE!</v>
      </c>
    </row>
    <row r="969" spans="1:49" hidden="1" x14ac:dyDescent="0.2">
      <c r="A969" s="101">
        <v>972</v>
      </c>
      <c r="B969" s="16" t="s">
        <v>730</v>
      </c>
      <c r="C969" s="101">
        <v>752</v>
      </c>
      <c r="D969" s="17">
        <v>1.4384586997400921</v>
      </c>
      <c r="E969" s="139">
        <v>5.0484211993826238E-2</v>
      </c>
      <c r="F969" s="122">
        <f t="shared" si="300"/>
        <v>1.4889429117339184</v>
      </c>
      <c r="G969" s="122"/>
      <c r="H969" s="101" t="s">
        <v>4</v>
      </c>
      <c r="I969" s="101">
        <v>1</v>
      </c>
      <c r="J969" s="101" t="s">
        <v>60</v>
      </c>
      <c r="K969" s="18">
        <v>42997</v>
      </c>
      <c r="L969" s="101" t="s">
        <v>58</v>
      </c>
      <c r="M969" s="101" t="s">
        <v>171</v>
      </c>
      <c r="N969" s="101" t="s">
        <v>62</v>
      </c>
      <c r="O969" s="101" t="s">
        <v>63</v>
      </c>
      <c r="P969" s="19" t="str">
        <f t="shared" si="301"/>
        <v>CB6 Consumo</v>
      </c>
      <c r="Q969" s="20">
        <f t="shared" si="302"/>
        <v>148.89429117339182</v>
      </c>
      <c r="R969" s="19">
        <v>122.6</v>
      </c>
      <c r="S969" s="19">
        <v>-31.95</v>
      </c>
      <c r="T969" s="19">
        <f t="shared" si="303"/>
        <v>90.649999999999991</v>
      </c>
      <c r="U969" s="22" t="e">
        <f t="shared" si="304"/>
        <v>#VALUE!</v>
      </c>
      <c r="V969" s="22" t="str">
        <f t="shared" si="305"/>
        <v>NY</v>
      </c>
      <c r="W969" s="22" t="e">
        <f t="shared" si="306"/>
        <v>#VALUE!</v>
      </c>
      <c r="X969" s="19" t="str">
        <f t="shared" si="307"/>
        <v>CB6ConsumoGS.8803</v>
      </c>
      <c r="Y969" s="19" t="str">
        <f t="shared" si="308"/>
        <v>GS.8803</v>
      </c>
      <c r="Z969" s="19" t="e">
        <v>#VALUE!</v>
      </c>
      <c r="AA969" s="19" t="e">
        <f t="shared" si="309"/>
        <v>#VALUE!</v>
      </c>
      <c r="AB969" s="22" t="e">
        <f t="shared" si="310"/>
        <v>#VALUE!</v>
      </c>
      <c r="AC969" s="23" t="e">
        <v>#VALUE!</v>
      </c>
      <c r="AD969" s="23" t="e">
        <f t="shared" si="311"/>
        <v>#VALUE!</v>
      </c>
      <c r="AE969" s="24" t="e">
        <f t="shared" si="312"/>
        <v>#VALUE!</v>
      </c>
      <c r="AF969" s="24">
        <v>92.399999999999991</v>
      </c>
      <c r="AG969" s="24" t="e">
        <f t="shared" si="313"/>
        <v>#VALUE!</v>
      </c>
      <c r="AH969" s="24" t="e">
        <f t="shared" si="314"/>
        <v>#VALUE!</v>
      </c>
      <c r="AI969" s="25" t="e">
        <f t="shared" si="315"/>
        <v>#VALUE!</v>
      </c>
      <c r="AJ969" s="25" t="e">
        <f t="shared" si="316"/>
        <v>#VALUE!</v>
      </c>
      <c r="AK969" s="25" t="e">
        <f t="shared" si="317"/>
        <v>#VALUE!</v>
      </c>
      <c r="AL969" s="11">
        <v>22.430000000000007</v>
      </c>
      <c r="AM969" s="11">
        <v>5.3499999999999952</v>
      </c>
      <c r="AN969" s="26">
        <v>3.2766000000000002</v>
      </c>
      <c r="AO969" s="125">
        <f t="shared" si="318"/>
        <v>4.9771797229125836E-2</v>
      </c>
      <c r="AP969" s="126"/>
      <c r="AQ969" s="16">
        <v>-323</v>
      </c>
      <c r="AT969" s="2">
        <v>16</v>
      </c>
      <c r="AU969" s="2">
        <v>-1444.826520825402</v>
      </c>
      <c r="AW969" s="44" t="e">
        <f t="shared" si="319"/>
        <v>#VALUE!</v>
      </c>
    </row>
    <row r="970" spans="1:49" hidden="1" x14ac:dyDescent="0.2">
      <c r="A970" s="101">
        <v>973</v>
      </c>
      <c r="B970" s="16" t="s">
        <v>731</v>
      </c>
      <c r="C970" s="101">
        <v>2422</v>
      </c>
      <c r="D970" s="17">
        <v>1.3444699455308713</v>
      </c>
      <c r="E970" s="139">
        <v>5.2283282760139882E-2</v>
      </c>
      <c r="F970" s="122">
        <f t="shared" si="300"/>
        <v>1.3967532282910111</v>
      </c>
      <c r="G970" s="122"/>
      <c r="H970" s="101" t="s">
        <v>4</v>
      </c>
      <c r="I970" s="101">
        <v>1</v>
      </c>
      <c r="J970" s="101" t="s">
        <v>60</v>
      </c>
      <c r="K970" s="18">
        <v>42997</v>
      </c>
      <c r="L970" s="101" t="s">
        <v>58</v>
      </c>
      <c r="M970" s="101" t="s">
        <v>171</v>
      </c>
      <c r="N970" s="101" t="s">
        <v>73</v>
      </c>
      <c r="O970" s="101" t="s">
        <v>58</v>
      </c>
      <c r="P970" s="19" t="str">
        <f t="shared" si="301"/>
        <v>CB1 17/18</v>
      </c>
      <c r="Q970" s="20">
        <f t="shared" si="302"/>
        <v>139.67532282910111</v>
      </c>
      <c r="R970" s="19">
        <v>122.6</v>
      </c>
      <c r="S970" s="19">
        <v>2.5</v>
      </c>
      <c r="T970" s="19">
        <f t="shared" si="303"/>
        <v>125.1</v>
      </c>
      <c r="U970" s="22" t="e">
        <f t="shared" si="304"/>
        <v>#VALUE!</v>
      </c>
      <c r="V970" s="22" t="str">
        <f t="shared" si="305"/>
        <v>NY</v>
      </c>
      <c r="W970" s="22" t="e">
        <f t="shared" si="306"/>
        <v>#VALUE!</v>
      </c>
      <c r="X970" s="19" t="str">
        <f t="shared" si="307"/>
        <v>CB117/18GS.8792</v>
      </c>
      <c r="Y970" s="19" t="str">
        <f t="shared" si="308"/>
        <v>GS.8792</v>
      </c>
      <c r="Z970" s="19" t="e">
        <v>#VALUE!</v>
      </c>
      <c r="AA970" s="19" t="e">
        <f t="shared" si="309"/>
        <v>#VALUE!</v>
      </c>
      <c r="AB970" s="22" t="e">
        <f t="shared" si="310"/>
        <v>#VALUE!</v>
      </c>
      <c r="AC970" s="23" t="e">
        <v>#VALUE!</v>
      </c>
      <c r="AD970" s="23" t="e">
        <f t="shared" si="311"/>
        <v>#VALUE!</v>
      </c>
      <c r="AE970" s="24" t="e">
        <f t="shared" si="312"/>
        <v>#VALUE!</v>
      </c>
      <c r="AF970" s="24">
        <v>126.85</v>
      </c>
      <c r="AG970" s="24" t="e">
        <f t="shared" si="313"/>
        <v>#VALUE!</v>
      </c>
      <c r="AH970" s="24" t="e">
        <f t="shared" si="314"/>
        <v>#VALUE!</v>
      </c>
      <c r="AI970" s="25" t="e">
        <f t="shared" si="315"/>
        <v>#VALUE!</v>
      </c>
      <c r="AJ970" s="25" t="e">
        <f t="shared" si="316"/>
        <v>#VALUE!</v>
      </c>
      <c r="AK970" s="25" t="e">
        <f t="shared" si="317"/>
        <v>#VALUE!</v>
      </c>
      <c r="AL970" s="11">
        <v>23.930000000000007</v>
      </c>
      <c r="AM970" s="11">
        <v>4.6500000000000057</v>
      </c>
      <c r="AN970" s="26">
        <v>3.2766000000000002</v>
      </c>
      <c r="AO970" s="125">
        <f t="shared" si="318"/>
        <v>5.1545480165738997E-2</v>
      </c>
      <c r="AP970" s="126"/>
      <c r="AQ970" s="16">
        <v>-110</v>
      </c>
      <c r="AT970" s="2">
        <v>585</v>
      </c>
      <c r="AU970" s="2">
        <v>-16288.602477340226</v>
      </c>
      <c r="AW970" s="44" t="e">
        <f t="shared" si="319"/>
        <v>#VALUE!</v>
      </c>
    </row>
    <row r="971" spans="1:49" hidden="1" x14ac:dyDescent="0.2">
      <c r="A971" s="101">
        <v>974</v>
      </c>
      <c r="B971" s="16" t="s">
        <v>731</v>
      </c>
      <c r="C971" s="101">
        <v>825</v>
      </c>
      <c r="D971" s="17">
        <v>1.3444699455308713</v>
      </c>
      <c r="E971" s="139">
        <v>5.2283282760139882E-2</v>
      </c>
      <c r="F971" s="122">
        <f t="shared" si="300"/>
        <v>1.3967532282910111</v>
      </c>
      <c r="G971" s="122"/>
      <c r="H971" s="101" t="s">
        <v>4</v>
      </c>
      <c r="I971" s="101">
        <v>1</v>
      </c>
      <c r="J971" s="101" t="s">
        <v>60</v>
      </c>
      <c r="K971" s="18">
        <v>42997</v>
      </c>
      <c r="L971" s="101" t="s">
        <v>58</v>
      </c>
      <c r="M971" s="101" t="s">
        <v>171</v>
      </c>
      <c r="N971" s="101" t="s">
        <v>73</v>
      </c>
      <c r="O971" s="101" t="s">
        <v>66</v>
      </c>
      <c r="P971" s="19" t="str">
        <f t="shared" si="301"/>
        <v>CB1 Moka</v>
      </c>
      <c r="Q971" s="20">
        <f t="shared" si="302"/>
        <v>139.67532282910111</v>
      </c>
      <c r="R971" s="19">
        <v>122.6</v>
      </c>
      <c r="S971" s="19">
        <v>-8</v>
      </c>
      <c r="T971" s="19">
        <f t="shared" si="303"/>
        <v>114.6</v>
      </c>
      <c r="U971" s="22" t="e">
        <f t="shared" si="304"/>
        <v>#VALUE!</v>
      </c>
      <c r="V971" s="22" t="str">
        <f t="shared" si="305"/>
        <v>NY</v>
      </c>
      <c r="W971" s="22" t="e">
        <f t="shared" si="306"/>
        <v>#VALUE!</v>
      </c>
      <c r="X971" s="19" t="str">
        <f t="shared" si="307"/>
        <v>CB1MokaGS.8792</v>
      </c>
      <c r="Y971" s="19" t="str">
        <f t="shared" si="308"/>
        <v>GS.8792</v>
      </c>
      <c r="Z971" s="19" t="e">
        <v>#VALUE!</v>
      </c>
      <c r="AA971" s="19" t="e">
        <f t="shared" si="309"/>
        <v>#VALUE!</v>
      </c>
      <c r="AB971" s="22" t="e">
        <f t="shared" si="310"/>
        <v>#VALUE!</v>
      </c>
      <c r="AC971" s="23" t="e">
        <v>#VALUE!</v>
      </c>
      <c r="AD971" s="23" t="e">
        <f t="shared" si="311"/>
        <v>#VALUE!</v>
      </c>
      <c r="AE971" s="24" t="e">
        <f t="shared" si="312"/>
        <v>#VALUE!</v>
      </c>
      <c r="AF971" s="24">
        <v>116.35</v>
      </c>
      <c r="AG971" s="24" t="e">
        <f t="shared" si="313"/>
        <v>#VALUE!</v>
      </c>
      <c r="AH971" s="24" t="e">
        <f t="shared" si="314"/>
        <v>#VALUE!</v>
      </c>
      <c r="AI971" s="25" t="e">
        <f t="shared" si="315"/>
        <v>#VALUE!</v>
      </c>
      <c r="AJ971" s="25" t="e">
        <f t="shared" si="316"/>
        <v>#VALUE!</v>
      </c>
      <c r="AK971" s="25" t="e">
        <f t="shared" si="317"/>
        <v>#VALUE!</v>
      </c>
      <c r="AL971" s="11">
        <v>23.930000000000007</v>
      </c>
      <c r="AM971" s="11">
        <v>4.6500000000000057</v>
      </c>
      <c r="AN971" s="26">
        <v>3.2766000000000002</v>
      </c>
      <c r="AO971" s="125">
        <f t="shared" si="318"/>
        <v>5.1545480165738997E-2</v>
      </c>
      <c r="AP971" s="126"/>
      <c r="AQ971" s="16">
        <v>-41</v>
      </c>
      <c r="AT971" s="2">
        <v>784</v>
      </c>
      <c r="AU971" s="2">
        <v>-30126.113296127754</v>
      </c>
      <c r="AW971" s="44" t="e">
        <f t="shared" si="319"/>
        <v>#VALUE!</v>
      </c>
    </row>
    <row r="972" spans="1:49" hidden="1" x14ac:dyDescent="0.2">
      <c r="A972" s="101">
        <v>975</v>
      </c>
      <c r="B972" s="16" t="s">
        <v>731</v>
      </c>
      <c r="C972" s="101">
        <v>3985</v>
      </c>
      <c r="D972" s="17">
        <v>1.3444699455308713</v>
      </c>
      <c r="E972" s="139">
        <v>5.2283282760139882E-2</v>
      </c>
      <c r="F972" s="122">
        <f t="shared" si="300"/>
        <v>1.3967532282910111</v>
      </c>
      <c r="G972" s="122"/>
      <c r="H972" s="101" t="s">
        <v>4</v>
      </c>
      <c r="I972" s="101">
        <v>1</v>
      </c>
      <c r="J972" s="101" t="s">
        <v>60</v>
      </c>
      <c r="K972" s="18">
        <v>42997</v>
      </c>
      <c r="L972" s="101" t="s">
        <v>58</v>
      </c>
      <c r="M972" s="101" t="s">
        <v>171</v>
      </c>
      <c r="N972" s="101" t="s">
        <v>73</v>
      </c>
      <c r="O972" s="101" t="s">
        <v>64</v>
      </c>
      <c r="P972" s="19" t="str">
        <f t="shared" si="301"/>
        <v>CB1 15/16</v>
      </c>
      <c r="Q972" s="20">
        <f t="shared" si="302"/>
        <v>139.67532282910111</v>
      </c>
      <c r="R972" s="19">
        <v>122.6</v>
      </c>
      <c r="S972" s="19">
        <v>-7</v>
      </c>
      <c r="T972" s="19">
        <f t="shared" si="303"/>
        <v>115.6</v>
      </c>
      <c r="U972" s="22" t="e">
        <f t="shared" si="304"/>
        <v>#VALUE!</v>
      </c>
      <c r="V972" s="22" t="str">
        <f t="shared" si="305"/>
        <v>NY</v>
      </c>
      <c r="W972" s="22" t="e">
        <f t="shared" si="306"/>
        <v>#VALUE!</v>
      </c>
      <c r="X972" s="19" t="str">
        <f t="shared" si="307"/>
        <v>CB115/16GS.8792</v>
      </c>
      <c r="Y972" s="19" t="str">
        <f t="shared" si="308"/>
        <v>GS.8792</v>
      </c>
      <c r="Z972" s="19" t="e">
        <v>#VALUE!</v>
      </c>
      <c r="AA972" s="19" t="e">
        <f t="shared" si="309"/>
        <v>#VALUE!</v>
      </c>
      <c r="AB972" s="22" t="e">
        <f t="shared" si="310"/>
        <v>#VALUE!</v>
      </c>
      <c r="AC972" s="23" t="e">
        <v>#VALUE!</v>
      </c>
      <c r="AD972" s="23" t="e">
        <f t="shared" si="311"/>
        <v>#VALUE!</v>
      </c>
      <c r="AE972" s="24" t="e">
        <f t="shared" si="312"/>
        <v>#VALUE!</v>
      </c>
      <c r="AF972" s="24">
        <v>117.35</v>
      </c>
      <c r="AG972" s="24" t="e">
        <f t="shared" si="313"/>
        <v>#VALUE!</v>
      </c>
      <c r="AH972" s="24" t="e">
        <f t="shared" si="314"/>
        <v>#VALUE!</v>
      </c>
      <c r="AI972" s="25" t="e">
        <f t="shared" si="315"/>
        <v>#VALUE!</v>
      </c>
      <c r="AJ972" s="25" t="e">
        <f t="shared" si="316"/>
        <v>#VALUE!</v>
      </c>
      <c r="AK972" s="25" t="e">
        <f t="shared" si="317"/>
        <v>#VALUE!</v>
      </c>
      <c r="AL972" s="11">
        <v>23.930000000000007</v>
      </c>
      <c r="AM972" s="11">
        <v>4.6500000000000066</v>
      </c>
      <c r="AN972" s="26">
        <v>3.2766000000000002</v>
      </c>
      <c r="AO972" s="125">
        <f t="shared" si="318"/>
        <v>5.1545480165738997E-2</v>
      </c>
      <c r="AP972" s="126"/>
      <c r="AQ972" s="16">
        <v>0</v>
      </c>
      <c r="AT972" s="2">
        <v>760</v>
      </c>
      <c r="AU972" s="2">
        <v>-25182.573338083028</v>
      </c>
      <c r="AW972" s="44" t="e">
        <f t="shared" si="319"/>
        <v>#VALUE!</v>
      </c>
    </row>
    <row r="973" spans="1:49" hidden="1" x14ac:dyDescent="0.2">
      <c r="A973" s="101">
        <v>976</v>
      </c>
      <c r="B973" s="16" t="s">
        <v>731</v>
      </c>
      <c r="C973" s="101">
        <v>835</v>
      </c>
      <c r="D973" s="17">
        <v>1.3444699455308713</v>
      </c>
      <c r="E973" s="139">
        <v>5.2283282760139882E-2</v>
      </c>
      <c r="F973" s="122">
        <f t="shared" si="300"/>
        <v>1.3967532282910111</v>
      </c>
      <c r="G973" s="122"/>
      <c r="H973" s="101" t="s">
        <v>4</v>
      </c>
      <c r="I973" s="101">
        <v>1</v>
      </c>
      <c r="J973" s="101" t="s">
        <v>60</v>
      </c>
      <c r="K973" s="18">
        <v>42997</v>
      </c>
      <c r="L973" s="101" t="s">
        <v>58</v>
      </c>
      <c r="M973" s="101" t="s">
        <v>171</v>
      </c>
      <c r="N973" s="101" t="s">
        <v>73</v>
      </c>
      <c r="O973" s="101" t="s">
        <v>65</v>
      </c>
      <c r="P973" s="19" t="str">
        <f t="shared" si="301"/>
        <v>CB1 13/14</v>
      </c>
      <c r="Q973" s="20">
        <f t="shared" si="302"/>
        <v>139.67532282910111</v>
      </c>
      <c r="R973" s="19">
        <v>122.6</v>
      </c>
      <c r="S973" s="19">
        <v>-7</v>
      </c>
      <c r="T973" s="19">
        <f t="shared" si="303"/>
        <v>115.6</v>
      </c>
      <c r="U973" s="22" t="e">
        <f t="shared" si="304"/>
        <v>#VALUE!</v>
      </c>
      <c r="V973" s="22" t="str">
        <f t="shared" si="305"/>
        <v>NY</v>
      </c>
      <c r="W973" s="22" t="e">
        <f t="shared" si="306"/>
        <v>#VALUE!</v>
      </c>
      <c r="X973" s="19" t="str">
        <f t="shared" si="307"/>
        <v>CB113/14GS.8792</v>
      </c>
      <c r="Y973" s="19" t="str">
        <f t="shared" si="308"/>
        <v>GS.8792</v>
      </c>
      <c r="Z973" s="19" t="e">
        <v>#VALUE!</v>
      </c>
      <c r="AA973" s="19" t="e">
        <f t="shared" si="309"/>
        <v>#VALUE!</v>
      </c>
      <c r="AB973" s="22" t="e">
        <f t="shared" si="310"/>
        <v>#VALUE!</v>
      </c>
      <c r="AC973" s="23" t="e">
        <v>#VALUE!</v>
      </c>
      <c r="AD973" s="23" t="e">
        <f t="shared" si="311"/>
        <v>#VALUE!</v>
      </c>
      <c r="AE973" s="24" t="e">
        <f t="shared" si="312"/>
        <v>#VALUE!</v>
      </c>
      <c r="AF973" s="24">
        <v>117.35</v>
      </c>
      <c r="AG973" s="24" t="e">
        <f t="shared" si="313"/>
        <v>#VALUE!</v>
      </c>
      <c r="AH973" s="24" t="e">
        <f t="shared" si="314"/>
        <v>#VALUE!</v>
      </c>
      <c r="AI973" s="25" t="e">
        <f t="shared" si="315"/>
        <v>#VALUE!</v>
      </c>
      <c r="AJ973" s="25" t="e">
        <f t="shared" si="316"/>
        <v>#VALUE!</v>
      </c>
      <c r="AK973" s="25" t="e">
        <f t="shared" si="317"/>
        <v>#VALUE!</v>
      </c>
      <c r="AL973" s="11">
        <v>23.930000000000007</v>
      </c>
      <c r="AM973" s="11">
        <v>4.6500000000000057</v>
      </c>
      <c r="AN973" s="26">
        <v>3.2766000000000002</v>
      </c>
      <c r="AO973" s="125">
        <f t="shared" si="318"/>
        <v>5.1545480165738997E-2</v>
      </c>
      <c r="AP973" s="126"/>
      <c r="AQ973" s="16">
        <v>0</v>
      </c>
      <c r="AT973" s="2">
        <v>225</v>
      </c>
      <c r="AU973" s="2">
        <v>-9836.4071066693177</v>
      </c>
      <c r="AW973" s="44" t="e">
        <f t="shared" si="319"/>
        <v>#VALUE!</v>
      </c>
    </row>
    <row r="974" spans="1:49" hidden="1" x14ac:dyDescent="0.2">
      <c r="A974" s="101">
        <v>977</v>
      </c>
      <c r="B974" s="16" t="s">
        <v>731</v>
      </c>
      <c r="C974" s="101">
        <v>1909</v>
      </c>
      <c r="D974" s="17">
        <v>1.3444699455308713</v>
      </c>
      <c r="E974" s="139">
        <v>5.2283282760139882E-2</v>
      </c>
      <c r="F974" s="122">
        <f t="shared" si="300"/>
        <v>1.3967532282910111</v>
      </c>
      <c r="G974" s="122"/>
      <c r="H974" s="101" t="s">
        <v>4</v>
      </c>
      <c r="I974" s="101">
        <v>1</v>
      </c>
      <c r="J974" s="101" t="s">
        <v>60</v>
      </c>
      <c r="K974" s="18">
        <v>42997</v>
      </c>
      <c r="L974" s="101" t="s">
        <v>58</v>
      </c>
      <c r="M974" s="101" t="s">
        <v>171</v>
      </c>
      <c r="N974" s="101" t="s">
        <v>62</v>
      </c>
      <c r="O974" s="101" t="s">
        <v>63</v>
      </c>
      <c r="P974" s="19" t="str">
        <f t="shared" si="301"/>
        <v>CB6 Consumo</v>
      </c>
      <c r="Q974" s="20">
        <f t="shared" si="302"/>
        <v>139.67532282910111</v>
      </c>
      <c r="R974" s="19">
        <v>122.6</v>
      </c>
      <c r="S974" s="19">
        <v>-31.95</v>
      </c>
      <c r="T974" s="19">
        <f t="shared" si="303"/>
        <v>90.649999999999991</v>
      </c>
      <c r="U974" s="22" t="e">
        <f t="shared" si="304"/>
        <v>#VALUE!</v>
      </c>
      <c r="V974" s="22" t="str">
        <f t="shared" si="305"/>
        <v>NY</v>
      </c>
      <c r="W974" s="22" t="e">
        <f t="shared" si="306"/>
        <v>#VALUE!</v>
      </c>
      <c r="X974" s="19" t="str">
        <f t="shared" si="307"/>
        <v>CB6ConsumoGS.8792</v>
      </c>
      <c r="Y974" s="19" t="str">
        <f t="shared" si="308"/>
        <v>GS.8792</v>
      </c>
      <c r="Z974" s="19" t="e">
        <v>#VALUE!</v>
      </c>
      <c r="AA974" s="19" t="e">
        <f t="shared" si="309"/>
        <v>#VALUE!</v>
      </c>
      <c r="AB974" s="22" t="e">
        <f t="shared" si="310"/>
        <v>#VALUE!</v>
      </c>
      <c r="AC974" s="23" t="e">
        <v>#VALUE!</v>
      </c>
      <c r="AD974" s="23" t="e">
        <f t="shared" si="311"/>
        <v>#VALUE!</v>
      </c>
      <c r="AE974" s="24" t="e">
        <f t="shared" si="312"/>
        <v>#VALUE!</v>
      </c>
      <c r="AF974" s="24">
        <v>92.399999999999991</v>
      </c>
      <c r="AG974" s="24" t="e">
        <f t="shared" si="313"/>
        <v>#VALUE!</v>
      </c>
      <c r="AH974" s="24" t="e">
        <f t="shared" si="314"/>
        <v>#VALUE!</v>
      </c>
      <c r="AI974" s="25" t="e">
        <f t="shared" si="315"/>
        <v>#VALUE!</v>
      </c>
      <c r="AJ974" s="25" t="e">
        <f t="shared" si="316"/>
        <v>#VALUE!</v>
      </c>
      <c r="AK974" s="25" t="e">
        <f t="shared" si="317"/>
        <v>#VALUE!</v>
      </c>
      <c r="AL974" s="11">
        <v>23.930000000000007</v>
      </c>
      <c r="AM974" s="11">
        <v>4.6500000000000057</v>
      </c>
      <c r="AN974" s="26">
        <v>3.2766000000000002</v>
      </c>
      <c r="AO974" s="125">
        <f t="shared" si="318"/>
        <v>5.1545480165738997E-2</v>
      </c>
      <c r="AP974" s="126"/>
      <c r="AQ974" s="16">
        <v>-459</v>
      </c>
      <c r="AT974" s="2">
        <v>0</v>
      </c>
      <c r="AU974" s="2">
        <v>0</v>
      </c>
      <c r="AW974" s="44" t="e">
        <f t="shared" si="319"/>
        <v>#VALUE!</v>
      </c>
    </row>
    <row r="975" spans="1:49" hidden="1" x14ac:dyDescent="0.2">
      <c r="A975" s="101">
        <v>978</v>
      </c>
      <c r="B975" s="16" t="s">
        <v>732</v>
      </c>
      <c r="C975" s="101">
        <v>1000</v>
      </c>
      <c r="D975" s="17">
        <v>1.2698551523494443</v>
      </c>
      <c r="E975" s="139">
        <v>5.2311170709945058E-2</v>
      </c>
      <c r="F975" s="122">
        <f t="shared" si="300"/>
        <v>1.3221663230593894</v>
      </c>
      <c r="G975" s="122"/>
      <c r="H975" s="101" t="s">
        <v>4</v>
      </c>
      <c r="I975" s="101">
        <v>1</v>
      </c>
      <c r="J975" s="101" t="s">
        <v>60</v>
      </c>
      <c r="K975" s="18">
        <v>42997</v>
      </c>
      <c r="L975" s="101" t="s">
        <v>58</v>
      </c>
      <c r="M975" s="101" t="s">
        <v>171</v>
      </c>
      <c r="N975" s="101" t="s">
        <v>62</v>
      </c>
      <c r="O975" s="101" t="s">
        <v>63</v>
      </c>
      <c r="P975" s="19" t="str">
        <f t="shared" si="301"/>
        <v>CB6 Consumo</v>
      </c>
      <c r="Q975" s="20">
        <f t="shared" si="302"/>
        <v>132.21663230593893</v>
      </c>
      <c r="R975" s="19">
        <v>122.6</v>
      </c>
      <c r="S975" s="19">
        <v>-31.95</v>
      </c>
      <c r="T975" s="19">
        <f t="shared" si="303"/>
        <v>90.649999999999991</v>
      </c>
      <c r="U975" s="22" t="e">
        <f t="shared" si="304"/>
        <v>#VALUE!</v>
      </c>
      <c r="V975" s="22" t="str">
        <f t="shared" si="305"/>
        <v>NY</v>
      </c>
      <c r="W975" s="22" t="e">
        <f t="shared" si="306"/>
        <v>#VALUE!</v>
      </c>
      <c r="X975" s="19" t="str">
        <f t="shared" si="307"/>
        <v>CB6ConsumoGS.8764</v>
      </c>
      <c r="Y975" s="19" t="str">
        <f t="shared" si="308"/>
        <v>GS.8764</v>
      </c>
      <c r="Z975" s="19" t="e">
        <v>#VALUE!</v>
      </c>
      <c r="AA975" s="19" t="e">
        <f t="shared" si="309"/>
        <v>#VALUE!</v>
      </c>
      <c r="AB975" s="22" t="e">
        <f t="shared" si="310"/>
        <v>#VALUE!</v>
      </c>
      <c r="AC975" s="23" t="e">
        <v>#VALUE!</v>
      </c>
      <c r="AD975" s="23" t="e">
        <f t="shared" si="311"/>
        <v>#VALUE!</v>
      </c>
      <c r="AE975" s="24" t="e">
        <f t="shared" si="312"/>
        <v>#VALUE!</v>
      </c>
      <c r="AF975" s="24">
        <v>92.399999999999991</v>
      </c>
      <c r="AG975" s="24" t="e">
        <f t="shared" si="313"/>
        <v>#VALUE!</v>
      </c>
      <c r="AH975" s="24" t="e">
        <f t="shared" si="314"/>
        <v>#VALUE!</v>
      </c>
      <c r="AI975" s="25" t="e">
        <f t="shared" si="315"/>
        <v>#VALUE!</v>
      </c>
      <c r="AJ975" s="25" t="e">
        <f t="shared" si="316"/>
        <v>#VALUE!</v>
      </c>
      <c r="AK975" s="25" t="e">
        <f t="shared" si="317"/>
        <v>#VALUE!</v>
      </c>
      <c r="AL975" s="11">
        <v>16.97348354451961</v>
      </c>
      <c r="AM975" s="11">
        <v>3.2596003062952281</v>
      </c>
      <c r="AN975" s="26">
        <v>3.2766000000000002</v>
      </c>
      <c r="AO975" s="125">
        <f t="shared" si="318"/>
        <v>5.1572974570980173E-2</v>
      </c>
      <c r="AP975" s="126"/>
      <c r="AQ975" s="16">
        <v>0</v>
      </c>
      <c r="AT975" s="2">
        <v>500</v>
      </c>
      <c r="AU975" s="2">
        <v>-34121.930579310952</v>
      </c>
      <c r="AW975" s="44" t="e">
        <f t="shared" si="319"/>
        <v>#VALUE!</v>
      </c>
    </row>
    <row r="976" spans="1:49" hidden="1" x14ac:dyDescent="0.2">
      <c r="A976" s="101">
        <v>979</v>
      </c>
      <c r="B976" s="16" t="s">
        <v>733</v>
      </c>
      <c r="C976" s="101">
        <v>1232</v>
      </c>
      <c r="D976" s="17">
        <v>1.2646929392911828</v>
      </c>
      <c r="E976" s="139">
        <v>4.8985123940893077E-2</v>
      </c>
      <c r="F976" s="122">
        <f t="shared" si="300"/>
        <v>1.3136780632320759</v>
      </c>
      <c r="G976" s="122"/>
      <c r="H976" s="101" t="s">
        <v>4</v>
      </c>
      <c r="I976" s="101">
        <v>1</v>
      </c>
      <c r="J976" s="101" t="s">
        <v>60</v>
      </c>
      <c r="K976" s="18">
        <v>42997</v>
      </c>
      <c r="L976" s="101" t="s">
        <v>56</v>
      </c>
      <c r="M976" s="101" t="s">
        <v>171</v>
      </c>
      <c r="N976" s="101" t="s">
        <v>71</v>
      </c>
      <c r="O976" s="101" t="s">
        <v>58</v>
      </c>
      <c r="P976" s="19" t="str">
        <f t="shared" si="301"/>
        <v>CB1RF 17/18</v>
      </c>
      <c r="Q976" s="20">
        <f t="shared" si="302"/>
        <v>131.36780632320759</v>
      </c>
      <c r="R976" s="19">
        <v>122.6</v>
      </c>
      <c r="S976" s="19" t="e">
        <v>#N/A</v>
      </c>
      <c r="T976" s="19" t="e">
        <f t="shared" si="303"/>
        <v>#N/A</v>
      </c>
      <c r="U976" s="22" t="e">
        <f t="shared" si="304"/>
        <v>#N/A</v>
      </c>
      <c r="V976" s="22" t="str">
        <f t="shared" si="305"/>
        <v>NY</v>
      </c>
      <c r="W976" s="22" t="e">
        <f t="shared" si="306"/>
        <v>#VALUE!</v>
      </c>
      <c r="X976" s="19" t="str">
        <f t="shared" si="307"/>
        <v>CB1RF17/18GS.8797</v>
      </c>
      <c r="Y976" s="19" t="str">
        <f t="shared" si="308"/>
        <v>GS.8797</v>
      </c>
      <c r="Z976" s="19" t="e">
        <v>#VALUE!</v>
      </c>
      <c r="AA976" s="19" t="e">
        <f t="shared" si="309"/>
        <v>#VALUE!</v>
      </c>
      <c r="AB976" s="22" t="e">
        <f t="shared" si="310"/>
        <v>#N/A</v>
      </c>
      <c r="AC976" s="23" t="e">
        <v>#VALUE!</v>
      </c>
      <c r="AD976" s="23" t="e">
        <f t="shared" si="311"/>
        <v>#VALUE!</v>
      </c>
      <c r="AE976" s="24" t="e">
        <f t="shared" si="312"/>
        <v>#N/A</v>
      </c>
      <c r="AF976" s="24" t="e">
        <v>#N/A</v>
      </c>
      <c r="AG976" s="24" t="e">
        <f t="shared" si="313"/>
        <v>#N/A</v>
      </c>
      <c r="AH976" s="24" t="e">
        <f t="shared" si="314"/>
        <v>#N/A</v>
      </c>
      <c r="AI976" s="25" t="e">
        <f t="shared" si="315"/>
        <v>#VALUE!</v>
      </c>
      <c r="AJ976" s="25" t="e">
        <f t="shared" si="316"/>
        <v>#VALUE!</v>
      </c>
      <c r="AK976" s="25" t="e">
        <f t="shared" si="317"/>
        <v>#VALUE!</v>
      </c>
      <c r="AL976" s="11">
        <v>20.678260746180502</v>
      </c>
      <c r="AM976" s="11">
        <v>0</v>
      </c>
      <c r="AN976" s="26">
        <v>3.2766000000000002</v>
      </c>
      <c r="AO976" s="125">
        <f t="shared" si="318"/>
        <v>4.8293863759384471E-2</v>
      </c>
      <c r="AP976" s="126"/>
      <c r="AQ976" s="16">
        <v>0</v>
      </c>
      <c r="AT976" s="2">
        <v>0</v>
      </c>
      <c r="AU976" s="2">
        <v>0</v>
      </c>
      <c r="AW976" s="44" t="e">
        <f t="shared" si="319"/>
        <v>#VALUE!</v>
      </c>
    </row>
    <row r="977" spans="1:49" hidden="1" x14ac:dyDescent="0.2">
      <c r="A977" s="101">
        <v>980</v>
      </c>
      <c r="B977" s="16" t="s">
        <v>734</v>
      </c>
      <c r="C977" s="101">
        <v>1160</v>
      </c>
      <c r="D977" s="17">
        <v>1.4216069769291921</v>
      </c>
      <c r="E977" s="139">
        <v>5.9801069432204278E-2</v>
      </c>
      <c r="F977" s="122">
        <f t="shared" si="300"/>
        <v>1.4814080463613963</v>
      </c>
      <c r="G977" s="122"/>
      <c r="H977" s="101" t="s">
        <v>4</v>
      </c>
      <c r="I977" s="101">
        <v>1</v>
      </c>
      <c r="J977" s="101" t="s">
        <v>555</v>
      </c>
      <c r="K977" s="18">
        <v>42997</v>
      </c>
      <c r="L977" s="101" t="s">
        <v>58</v>
      </c>
      <c r="M977" s="101" t="s">
        <v>171</v>
      </c>
      <c r="N977" s="101" t="s">
        <v>73</v>
      </c>
      <c r="O977" s="101" t="s">
        <v>58</v>
      </c>
      <c r="P977" s="19" t="str">
        <f t="shared" si="301"/>
        <v>CB1 17/18</v>
      </c>
      <c r="Q977" s="20">
        <f t="shared" si="302"/>
        <v>148.14080463613962</v>
      </c>
      <c r="R977" s="19">
        <v>122.6</v>
      </c>
      <c r="S977" s="19">
        <v>2.5</v>
      </c>
      <c r="T977" s="19">
        <f t="shared" si="303"/>
        <v>125.1</v>
      </c>
      <c r="U977" s="22" t="e">
        <f t="shared" si="304"/>
        <v>#VALUE!</v>
      </c>
      <c r="V977" s="22" t="str">
        <f t="shared" si="305"/>
        <v>NY</v>
      </c>
      <c r="W977" s="22" t="e">
        <f t="shared" si="306"/>
        <v>#VALUE!</v>
      </c>
      <c r="X977" s="19" t="str">
        <f t="shared" si="307"/>
        <v>CB117/18GS.8778</v>
      </c>
      <c r="Y977" s="19" t="str">
        <f t="shared" si="308"/>
        <v>GS.8778</v>
      </c>
      <c r="Z977" s="19" t="e">
        <v>#VALUE!</v>
      </c>
      <c r="AA977" s="19" t="e">
        <f t="shared" si="309"/>
        <v>#VALUE!</v>
      </c>
      <c r="AB977" s="22" t="e">
        <f t="shared" si="310"/>
        <v>#VALUE!</v>
      </c>
      <c r="AC977" s="23" t="e">
        <v>#VALUE!</v>
      </c>
      <c r="AD977" s="23" t="e">
        <f t="shared" si="311"/>
        <v>#VALUE!</v>
      </c>
      <c r="AE977" s="24" t="e">
        <f t="shared" si="312"/>
        <v>#VALUE!</v>
      </c>
      <c r="AF977" s="24">
        <v>126.85</v>
      </c>
      <c r="AG977" s="24" t="e">
        <f t="shared" si="313"/>
        <v>#VALUE!</v>
      </c>
      <c r="AH977" s="24" t="e">
        <f t="shared" si="314"/>
        <v>#VALUE!</v>
      </c>
      <c r="AI977" s="25" t="e">
        <f t="shared" si="315"/>
        <v>#VALUE!</v>
      </c>
      <c r="AJ977" s="25" t="e">
        <f t="shared" si="316"/>
        <v>#VALUE!</v>
      </c>
      <c r="AK977" s="25" t="e">
        <f t="shared" si="317"/>
        <v>#VALUE!</v>
      </c>
      <c r="AL977" s="11">
        <v>26.558767741738308</v>
      </c>
      <c r="AM977" s="11">
        <v>5.5925198389505848</v>
      </c>
      <c r="AN977" s="26">
        <v>3.2766000000000002</v>
      </c>
      <c r="AO977" s="125">
        <f t="shared" si="318"/>
        <v>5.8957178577503294E-2</v>
      </c>
      <c r="AP977" s="126"/>
      <c r="AQ977" s="16">
        <v>0</v>
      </c>
      <c r="AT977" s="2">
        <v>0</v>
      </c>
      <c r="AU977" s="2">
        <v>0</v>
      </c>
      <c r="AW977" s="44" t="e">
        <f t="shared" si="319"/>
        <v>#VALUE!</v>
      </c>
    </row>
    <row r="978" spans="1:49" hidden="1" x14ac:dyDescent="0.2">
      <c r="A978" s="101">
        <v>981</v>
      </c>
      <c r="B978" s="16" t="s">
        <v>735</v>
      </c>
      <c r="C978" s="101">
        <v>893</v>
      </c>
      <c r="D978" s="17">
        <v>1.0718899304505591</v>
      </c>
      <c r="E978" s="139">
        <v>4.6925191778055757E-2</v>
      </c>
      <c r="F978" s="122">
        <f t="shared" si="300"/>
        <v>1.1188151222286149</v>
      </c>
      <c r="G978" s="122"/>
      <c r="H978" s="101" t="s">
        <v>4</v>
      </c>
      <c r="I978" s="101">
        <v>1</v>
      </c>
      <c r="J978" s="101" t="s">
        <v>736</v>
      </c>
      <c r="K978" s="18">
        <v>42997</v>
      </c>
      <c r="L978" s="101" t="s">
        <v>56</v>
      </c>
      <c r="M978" s="101" t="s">
        <v>171</v>
      </c>
      <c r="N978" s="101" t="s">
        <v>71</v>
      </c>
      <c r="O978" s="101" t="s">
        <v>59</v>
      </c>
      <c r="P978" s="19" t="str">
        <f t="shared" si="301"/>
        <v>CB1RF 14/16</v>
      </c>
      <c r="Q978" s="20">
        <f t="shared" si="302"/>
        <v>111.88151222286149</v>
      </c>
      <c r="R978" s="19">
        <v>122.6</v>
      </c>
      <c r="S978" s="19" t="e">
        <v>#N/A</v>
      </c>
      <c r="T978" s="19" t="e">
        <f t="shared" si="303"/>
        <v>#N/A</v>
      </c>
      <c r="U978" s="22" t="e">
        <f t="shared" si="304"/>
        <v>#N/A</v>
      </c>
      <c r="V978" s="22" t="str">
        <f t="shared" si="305"/>
        <v>NY</v>
      </c>
      <c r="W978" s="22" t="e">
        <f t="shared" si="306"/>
        <v>#VALUE!</v>
      </c>
      <c r="X978" s="19" t="str">
        <f t="shared" si="307"/>
        <v>CB1RF14/16GS.8763</v>
      </c>
      <c r="Y978" s="19" t="str">
        <f t="shared" si="308"/>
        <v>GS.8763</v>
      </c>
      <c r="Z978" s="19" t="e">
        <v>#VALUE!</v>
      </c>
      <c r="AA978" s="19" t="e">
        <f t="shared" si="309"/>
        <v>#VALUE!</v>
      </c>
      <c r="AB978" s="22" t="e">
        <f t="shared" si="310"/>
        <v>#N/A</v>
      </c>
      <c r="AC978" s="23" t="e">
        <v>#VALUE!</v>
      </c>
      <c r="AD978" s="23" t="e">
        <f t="shared" si="311"/>
        <v>#VALUE!</v>
      </c>
      <c r="AE978" s="24" t="e">
        <f t="shared" si="312"/>
        <v>#N/A</v>
      </c>
      <c r="AF978" s="24" t="e">
        <v>#N/A</v>
      </c>
      <c r="AG978" s="24" t="e">
        <f t="shared" si="313"/>
        <v>#N/A</v>
      </c>
      <c r="AH978" s="24" t="e">
        <f t="shared" si="314"/>
        <v>#N/A</v>
      </c>
      <c r="AI978" s="25" t="e">
        <f t="shared" si="315"/>
        <v>#VALUE!</v>
      </c>
      <c r="AJ978" s="25" t="e">
        <f t="shared" si="316"/>
        <v>#VALUE!</v>
      </c>
      <c r="AK978" s="25" t="e">
        <f t="shared" si="317"/>
        <v>#VALUE!</v>
      </c>
      <c r="AL978" s="11">
        <v>19.808694417554044</v>
      </c>
      <c r="AM978" s="11">
        <v>0</v>
      </c>
      <c r="AN978" s="26">
        <v>3.2766000000000002</v>
      </c>
      <c r="AO978" s="125">
        <f t="shared" si="318"/>
        <v>4.626300060701851E-2</v>
      </c>
      <c r="AP978" s="126"/>
      <c r="AQ978" s="16">
        <v>0</v>
      </c>
      <c r="AT978" s="2">
        <v>0</v>
      </c>
      <c r="AU978" s="2">
        <v>0</v>
      </c>
      <c r="AW978" s="44" t="e">
        <f t="shared" si="319"/>
        <v>#VALUE!</v>
      </c>
    </row>
    <row r="979" spans="1:49" hidden="1" x14ac:dyDescent="0.2">
      <c r="A979" s="101">
        <v>982</v>
      </c>
      <c r="B979" s="16" t="s">
        <v>737</v>
      </c>
      <c r="C979" s="101">
        <v>1931</v>
      </c>
      <c r="D979" s="17">
        <v>1.4643231479868908</v>
      </c>
      <c r="E979" s="139">
        <v>5.612720878409129E-2</v>
      </c>
      <c r="F979" s="122">
        <f t="shared" si="300"/>
        <v>1.5204503567709822</v>
      </c>
      <c r="G979" s="122"/>
      <c r="H979" s="101" t="s">
        <v>4</v>
      </c>
      <c r="I979" s="101">
        <v>1</v>
      </c>
      <c r="J979" s="101" t="s">
        <v>60</v>
      </c>
      <c r="K979" s="18">
        <v>42997</v>
      </c>
      <c r="L979" s="101" t="s">
        <v>56</v>
      </c>
      <c r="M979" s="101" t="s">
        <v>171</v>
      </c>
      <c r="N979" s="101" t="s">
        <v>70</v>
      </c>
      <c r="O979" s="101" t="s">
        <v>58</v>
      </c>
      <c r="P979" s="19" t="str">
        <f t="shared" si="301"/>
        <v>CB1UTZ 17/18</v>
      </c>
      <c r="Q979" s="20">
        <f t="shared" si="302"/>
        <v>152.04503567709821</v>
      </c>
      <c r="R979" s="19">
        <v>122.6</v>
      </c>
      <c r="S979" s="19" t="e">
        <v>#N/A</v>
      </c>
      <c r="T979" s="19" t="e">
        <f t="shared" si="303"/>
        <v>#N/A</v>
      </c>
      <c r="U979" s="22" t="e">
        <f t="shared" si="304"/>
        <v>#N/A</v>
      </c>
      <c r="V979" s="22" t="str">
        <f t="shared" si="305"/>
        <v>NY</v>
      </c>
      <c r="W979" s="22" t="e">
        <f t="shared" si="306"/>
        <v>#VALUE!</v>
      </c>
      <c r="X979" s="19" t="str">
        <f t="shared" si="307"/>
        <v>CB1UTZ17/18GS.8796</v>
      </c>
      <c r="Y979" s="19" t="str">
        <f t="shared" si="308"/>
        <v>GS.8796</v>
      </c>
      <c r="Z979" s="19" t="e">
        <v>#VALUE!</v>
      </c>
      <c r="AA979" s="19" t="e">
        <f t="shared" si="309"/>
        <v>#VALUE!</v>
      </c>
      <c r="AB979" s="22" t="e">
        <f t="shared" si="310"/>
        <v>#N/A</v>
      </c>
      <c r="AC979" s="23" t="e">
        <v>#VALUE!</v>
      </c>
      <c r="AD979" s="23" t="e">
        <f t="shared" si="311"/>
        <v>#VALUE!</v>
      </c>
      <c r="AE979" s="24" t="e">
        <f t="shared" si="312"/>
        <v>#N/A</v>
      </c>
      <c r="AF979" s="24" t="e">
        <v>#N/A</v>
      </c>
      <c r="AG979" s="24" t="e">
        <f t="shared" si="313"/>
        <v>#N/A</v>
      </c>
      <c r="AH979" s="24" t="e">
        <f t="shared" si="314"/>
        <v>#N/A</v>
      </c>
      <c r="AI979" s="25" t="e">
        <f t="shared" si="315"/>
        <v>#VALUE!</v>
      </c>
      <c r="AJ979" s="25" t="e">
        <f t="shared" si="316"/>
        <v>#VALUE!</v>
      </c>
      <c r="AK979" s="25" t="e">
        <f t="shared" si="317"/>
        <v>#VALUE!</v>
      </c>
      <c r="AL979" s="11">
        <v>23.693173862195032</v>
      </c>
      <c r="AM979" s="11">
        <v>0</v>
      </c>
      <c r="AN979" s="26">
        <v>3.2766000000000002</v>
      </c>
      <c r="AO979" s="125">
        <f t="shared" si="318"/>
        <v>5.5335162109299202E-2</v>
      </c>
      <c r="AP979" s="126"/>
      <c r="AQ979" s="16">
        <v>0</v>
      </c>
      <c r="AT979" s="2">
        <v>0</v>
      </c>
      <c r="AU979" s="2">
        <v>0</v>
      </c>
      <c r="AW979" s="44" t="e">
        <f t="shared" si="319"/>
        <v>#VALUE!</v>
      </c>
    </row>
    <row r="980" spans="1:49" hidden="1" x14ac:dyDescent="0.2">
      <c r="A980" s="101">
        <v>983</v>
      </c>
      <c r="B980" s="16" t="s">
        <v>738</v>
      </c>
      <c r="C980" s="101">
        <v>2520</v>
      </c>
      <c r="D980" s="17">
        <v>1.2172903039659253</v>
      </c>
      <c r="E980" s="139">
        <v>5.6702844982247369E-2</v>
      </c>
      <c r="F980" s="122">
        <f t="shared" si="300"/>
        <v>1.2739931489481726</v>
      </c>
      <c r="G980" s="122"/>
      <c r="H980" s="101" t="s">
        <v>4</v>
      </c>
      <c r="I980" s="101">
        <v>1</v>
      </c>
      <c r="J980" s="101" t="s">
        <v>60</v>
      </c>
      <c r="K980" s="18">
        <v>42997</v>
      </c>
      <c r="L980" s="101" t="s">
        <v>58</v>
      </c>
      <c r="M980" s="101" t="s">
        <v>171</v>
      </c>
      <c r="N980" s="101" t="s">
        <v>75</v>
      </c>
      <c r="O980" s="101" t="s">
        <v>59</v>
      </c>
      <c r="P980" s="19" t="str">
        <f t="shared" si="301"/>
        <v>CB2 14/16</v>
      </c>
      <c r="Q980" s="20">
        <f t="shared" si="302"/>
        <v>127.39931489481727</v>
      </c>
      <c r="R980" s="19">
        <v>122.6</v>
      </c>
      <c r="S980" s="19">
        <v>-9.67</v>
      </c>
      <c r="T980" s="19">
        <f t="shared" si="303"/>
        <v>112.92999999999999</v>
      </c>
      <c r="U980" s="22" t="e">
        <f t="shared" si="304"/>
        <v>#VALUE!</v>
      </c>
      <c r="V980" s="22" t="str">
        <f t="shared" si="305"/>
        <v>NY</v>
      </c>
      <c r="W980" s="22" t="e">
        <f t="shared" si="306"/>
        <v>#VALUE!</v>
      </c>
      <c r="X980" s="19" t="str">
        <f t="shared" si="307"/>
        <v>CB214/16GS.8795</v>
      </c>
      <c r="Y980" s="19" t="str">
        <f t="shared" si="308"/>
        <v>GS.8795</v>
      </c>
      <c r="Z980" s="19" t="e">
        <v>#VALUE!</v>
      </c>
      <c r="AA980" s="19" t="e">
        <f t="shared" si="309"/>
        <v>#VALUE!</v>
      </c>
      <c r="AB980" s="22" t="e">
        <f t="shared" si="310"/>
        <v>#VALUE!</v>
      </c>
      <c r="AC980" s="23" t="e">
        <v>#VALUE!</v>
      </c>
      <c r="AD980" s="23" t="e">
        <f t="shared" si="311"/>
        <v>#VALUE!</v>
      </c>
      <c r="AE980" s="24" t="e">
        <f t="shared" si="312"/>
        <v>#VALUE!</v>
      </c>
      <c r="AF980" s="24">
        <v>114.67999999999999</v>
      </c>
      <c r="AG980" s="24" t="e">
        <f t="shared" si="313"/>
        <v>#VALUE!</v>
      </c>
      <c r="AH980" s="24" t="e">
        <f t="shared" si="314"/>
        <v>#VALUE!</v>
      </c>
      <c r="AI980" s="25" t="e">
        <f t="shared" si="315"/>
        <v>#VALUE!</v>
      </c>
      <c r="AJ980" s="25" t="e">
        <f t="shared" si="316"/>
        <v>#VALUE!</v>
      </c>
      <c r="AK980" s="25" t="e">
        <f t="shared" si="317"/>
        <v>#VALUE!</v>
      </c>
      <c r="AL980" s="11">
        <v>24.415941535222736</v>
      </c>
      <c r="AM980" s="11">
        <v>4.5250966737663649</v>
      </c>
      <c r="AN980" s="26">
        <v>3.2766000000000002</v>
      </c>
      <c r="AO980" s="125">
        <f t="shared" si="318"/>
        <v>5.5902675139627836E-2</v>
      </c>
      <c r="AP980" s="126"/>
      <c r="AQ980" s="16">
        <v>0</v>
      </c>
      <c r="AT980" s="2">
        <v>0</v>
      </c>
      <c r="AU980" s="2">
        <v>0</v>
      </c>
      <c r="AW980" s="44" t="e">
        <f t="shared" si="319"/>
        <v>#VALUE!</v>
      </c>
    </row>
    <row r="981" spans="1:49" hidden="1" x14ac:dyDescent="0.2">
      <c r="A981" s="101">
        <v>984</v>
      </c>
      <c r="B981" s="16" t="s">
        <v>739</v>
      </c>
      <c r="C981" s="101">
        <v>3750</v>
      </c>
      <c r="D981" s="17">
        <v>1.316811407655105</v>
      </c>
      <c r="E981" s="139">
        <v>5.8881844775879016E-2</v>
      </c>
      <c r="F981" s="122">
        <f t="shared" si="300"/>
        <v>1.3756932524309839</v>
      </c>
      <c r="G981" s="122"/>
      <c r="H981" s="101" t="s">
        <v>4</v>
      </c>
      <c r="I981" s="101">
        <v>1</v>
      </c>
      <c r="J981" s="101" t="s">
        <v>555</v>
      </c>
      <c r="K981" s="18">
        <v>42997</v>
      </c>
      <c r="L981" s="101" t="s">
        <v>56</v>
      </c>
      <c r="M981" s="101" t="s">
        <v>171</v>
      </c>
      <c r="N981" s="101" t="s">
        <v>73</v>
      </c>
      <c r="O981" s="101" t="s">
        <v>58</v>
      </c>
      <c r="P981" s="19" t="str">
        <f t="shared" si="301"/>
        <v>CB1 17/18</v>
      </c>
      <c r="Q981" s="20">
        <f t="shared" si="302"/>
        <v>137.5693252430984</v>
      </c>
      <c r="R981" s="19">
        <v>122.6</v>
      </c>
      <c r="S981" s="19" t="e">
        <v>#N/A</v>
      </c>
      <c r="T981" s="19" t="e">
        <f t="shared" si="303"/>
        <v>#N/A</v>
      </c>
      <c r="U981" s="22" t="e">
        <f t="shared" si="304"/>
        <v>#N/A</v>
      </c>
      <c r="V981" s="22" t="str">
        <f t="shared" si="305"/>
        <v>NY</v>
      </c>
      <c r="W981" s="22" t="e">
        <f t="shared" si="306"/>
        <v>#VALUE!</v>
      </c>
      <c r="X981" s="19" t="str">
        <f t="shared" si="307"/>
        <v>CB117/18GS.8815</v>
      </c>
      <c r="Y981" s="19" t="str">
        <f t="shared" si="308"/>
        <v>GS.8815</v>
      </c>
      <c r="Z981" s="19" t="e">
        <v>#VALUE!</v>
      </c>
      <c r="AA981" s="19" t="e">
        <f t="shared" si="309"/>
        <v>#VALUE!</v>
      </c>
      <c r="AB981" s="22" t="e">
        <f t="shared" si="310"/>
        <v>#N/A</v>
      </c>
      <c r="AC981" s="23" t="e">
        <v>#VALUE!</v>
      </c>
      <c r="AD981" s="23" t="e">
        <f t="shared" si="311"/>
        <v>#VALUE!</v>
      </c>
      <c r="AE981" s="24" t="e">
        <f t="shared" si="312"/>
        <v>#N/A</v>
      </c>
      <c r="AF981" s="24" t="e">
        <v>#N/A</v>
      </c>
      <c r="AG981" s="24" t="e">
        <f t="shared" si="313"/>
        <v>#N/A</v>
      </c>
      <c r="AH981" s="24" t="e">
        <f t="shared" si="314"/>
        <v>#N/A</v>
      </c>
      <c r="AI981" s="25" t="e">
        <f t="shared" si="315"/>
        <v>#VALUE!</v>
      </c>
      <c r="AJ981" s="25" t="e">
        <f t="shared" si="316"/>
        <v>#VALUE!</v>
      </c>
      <c r="AK981" s="25" t="e">
        <f t="shared" si="317"/>
        <v>#VALUE!</v>
      </c>
      <c r="AL981" s="11">
        <v>24.855997934411956</v>
      </c>
      <c r="AM981" s="11">
        <v>0</v>
      </c>
      <c r="AN981" s="26">
        <v>3.2766000000000002</v>
      </c>
      <c r="AO981" s="125">
        <f t="shared" si="318"/>
        <v>5.8050925683861436E-2</v>
      </c>
      <c r="AP981" s="126"/>
      <c r="AQ981" s="16">
        <v>0</v>
      </c>
      <c r="AT981" s="2">
        <v>0</v>
      </c>
      <c r="AU981" s="2">
        <v>0</v>
      </c>
      <c r="AW981" s="44" t="e">
        <f t="shared" si="319"/>
        <v>#VALUE!</v>
      </c>
    </row>
    <row r="982" spans="1:49" hidden="1" x14ac:dyDescent="0.2">
      <c r="A982" s="101">
        <v>985</v>
      </c>
      <c r="B982" s="16" t="s">
        <v>740</v>
      </c>
      <c r="C982" s="101">
        <v>1500</v>
      </c>
      <c r="D982" s="17">
        <v>0.95855096744341584</v>
      </c>
      <c r="E982" s="139">
        <v>5.1921591636953326E-2</v>
      </c>
      <c r="F982" s="122">
        <f t="shared" si="300"/>
        <v>1.0104725590803691</v>
      </c>
      <c r="G982" s="122"/>
      <c r="H982" s="101" t="s">
        <v>4</v>
      </c>
      <c r="I982" s="101">
        <v>1</v>
      </c>
      <c r="J982" s="101" t="s">
        <v>555</v>
      </c>
      <c r="K982" s="18">
        <v>42997</v>
      </c>
      <c r="L982" s="101" t="s">
        <v>58</v>
      </c>
      <c r="M982" s="101" t="s">
        <v>171</v>
      </c>
      <c r="N982" s="101" t="s">
        <v>62</v>
      </c>
      <c r="O982" s="101" t="s">
        <v>63</v>
      </c>
      <c r="P982" s="19" t="str">
        <f t="shared" si="301"/>
        <v>CB6 Consumo</v>
      </c>
      <c r="Q982" s="20">
        <f t="shared" si="302"/>
        <v>101.04725590803692</v>
      </c>
      <c r="R982" s="19">
        <v>122.6</v>
      </c>
      <c r="S982" s="19">
        <v>-31.95</v>
      </c>
      <c r="T982" s="19">
        <f t="shared" si="303"/>
        <v>90.649999999999991</v>
      </c>
      <c r="U982" s="22" t="e">
        <f t="shared" si="304"/>
        <v>#VALUE!</v>
      </c>
      <c r="V982" s="22" t="str">
        <f t="shared" si="305"/>
        <v>NY</v>
      </c>
      <c r="W982" s="22" t="e">
        <f t="shared" si="306"/>
        <v>#VALUE!</v>
      </c>
      <c r="X982" s="19" t="str">
        <f t="shared" si="307"/>
        <v>CB6ConsumoGS.8836</v>
      </c>
      <c r="Y982" s="19" t="str">
        <f t="shared" si="308"/>
        <v>GS.8836</v>
      </c>
      <c r="Z982" s="19" t="e">
        <v>#VALUE!</v>
      </c>
      <c r="AA982" s="19" t="e">
        <f t="shared" si="309"/>
        <v>#VALUE!</v>
      </c>
      <c r="AB982" s="22" t="e">
        <f t="shared" si="310"/>
        <v>#VALUE!</v>
      </c>
      <c r="AC982" s="23" t="e">
        <v>#VALUE!</v>
      </c>
      <c r="AD982" s="23" t="e">
        <f t="shared" si="311"/>
        <v>#VALUE!</v>
      </c>
      <c r="AE982" s="24" t="e">
        <f t="shared" si="312"/>
        <v>#VALUE!</v>
      </c>
      <c r="AF982" s="24">
        <v>92.399999999999991</v>
      </c>
      <c r="AG982" s="24" t="e">
        <f t="shared" si="313"/>
        <v>#VALUE!</v>
      </c>
      <c r="AH982" s="24" t="e">
        <f t="shared" si="314"/>
        <v>#VALUE!</v>
      </c>
      <c r="AI982" s="25" t="e">
        <f t="shared" si="315"/>
        <v>#VALUE!</v>
      </c>
      <c r="AJ982" s="25" t="e">
        <f t="shared" si="316"/>
        <v>#VALUE!</v>
      </c>
      <c r="AK982" s="25" t="e">
        <f t="shared" si="317"/>
        <v>#VALUE!</v>
      </c>
      <c r="AL982" s="11">
        <v>13.556799896000001</v>
      </c>
      <c r="AM982" s="11">
        <v>3.1391620071684594</v>
      </c>
      <c r="AN982" s="26">
        <v>3.2766000000000002</v>
      </c>
      <c r="AO982" s="125">
        <f t="shared" si="318"/>
        <v>5.1188893095606709E-2</v>
      </c>
      <c r="AP982" s="126"/>
      <c r="AQ982" s="16">
        <v>0</v>
      </c>
      <c r="AT982" s="2">
        <v>0</v>
      </c>
      <c r="AU982" s="2">
        <v>0</v>
      </c>
      <c r="AW982" s="44" t="e">
        <f t="shared" si="319"/>
        <v>#VALUE!</v>
      </c>
    </row>
    <row r="983" spans="1:49" hidden="1" x14ac:dyDescent="0.2">
      <c r="A983" s="101">
        <v>986</v>
      </c>
      <c r="B983" s="16" t="s">
        <v>741</v>
      </c>
      <c r="C983" s="101">
        <v>320</v>
      </c>
      <c r="D983" s="17">
        <v>1.5070710004086185</v>
      </c>
      <c r="E983" s="139">
        <v>5.2283282760139854E-2</v>
      </c>
      <c r="F983" s="122">
        <f t="shared" si="300"/>
        <v>1.5593542831687583</v>
      </c>
      <c r="G983" s="122"/>
      <c r="H983" s="101" t="s">
        <v>4</v>
      </c>
      <c r="I983" s="101">
        <v>1</v>
      </c>
      <c r="J983" s="101" t="s">
        <v>555</v>
      </c>
      <c r="K983" s="18">
        <v>42997</v>
      </c>
      <c r="L983" s="101" t="s">
        <v>58</v>
      </c>
      <c r="M983" s="101" t="s">
        <v>171</v>
      </c>
      <c r="N983" s="101" t="s">
        <v>71</v>
      </c>
      <c r="O983" s="101" t="s">
        <v>58</v>
      </c>
      <c r="P983" s="19" t="str">
        <f t="shared" si="301"/>
        <v>CB1RF 17/18</v>
      </c>
      <c r="Q983" s="20">
        <f t="shared" si="302"/>
        <v>155.93542831687583</v>
      </c>
      <c r="R983" s="19">
        <v>122.6</v>
      </c>
      <c r="S983" s="19">
        <v>10</v>
      </c>
      <c r="T983" s="19">
        <f t="shared" si="303"/>
        <v>132.6</v>
      </c>
      <c r="U983" s="22" t="e">
        <f t="shared" si="304"/>
        <v>#VALUE!</v>
      </c>
      <c r="V983" s="22" t="str">
        <f t="shared" si="305"/>
        <v>NY</v>
      </c>
      <c r="W983" s="22" t="e">
        <f t="shared" si="306"/>
        <v>#VALUE!</v>
      </c>
      <c r="X983" s="19" t="str">
        <f t="shared" si="307"/>
        <v>CB1RF17/18GS.8814</v>
      </c>
      <c r="Y983" s="19" t="str">
        <f t="shared" si="308"/>
        <v>GS.8814</v>
      </c>
      <c r="Z983" s="19" t="e">
        <v>#VALUE!</v>
      </c>
      <c r="AA983" s="19" t="e">
        <f t="shared" si="309"/>
        <v>#VALUE!</v>
      </c>
      <c r="AB983" s="22" t="e">
        <f t="shared" si="310"/>
        <v>#VALUE!</v>
      </c>
      <c r="AC983" s="23" t="e">
        <v>#VALUE!</v>
      </c>
      <c r="AD983" s="23" t="e">
        <f t="shared" si="311"/>
        <v>#VALUE!</v>
      </c>
      <c r="AE983" s="24" t="e">
        <f t="shared" si="312"/>
        <v>#VALUE!</v>
      </c>
      <c r="AF983" s="24">
        <v>134.35</v>
      </c>
      <c r="AG983" s="24" t="e">
        <f t="shared" si="313"/>
        <v>#VALUE!</v>
      </c>
      <c r="AH983" s="24" t="e">
        <f t="shared" si="314"/>
        <v>#VALUE!</v>
      </c>
      <c r="AI983" s="25" t="e">
        <f t="shared" si="315"/>
        <v>#VALUE!</v>
      </c>
      <c r="AJ983" s="25" t="e">
        <f t="shared" si="316"/>
        <v>#VALUE!</v>
      </c>
      <c r="AK983" s="25" t="e">
        <f t="shared" si="317"/>
        <v>#VALUE!</v>
      </c>
      <c r="AL983" s="11">
        <v>23.930000000000007</v>
      </c>
      <c r="AM983" s="11">
        <v>4.6500000000000057</v>
      </c>
      <c r="AN983" s="26">
        <v>3.2766000000000002</v>
      </c>
      <c r="AO983" s="125">
        <f t="shared" si="318"/>
        <v>5.1545480165738962E-2</v>
      </c>
      <c r="AP983" s="126"/>
      <c r="AQ983" s="16">
        <v>0</v>
      </c>
      <c r="AT983" s="2">
        <v>0</v>
      </c>
      <c r="AU983" s="2">
        <v>0</v>
      </c>
      <c r="AW983" s="44" t="e">
        <f t="shared" si="319"/>
        <v>#VALUE!</v>
      </c>
    </row>
    <row r="984" spans="1:49" hidden="1" x14ac:dyDescent="0.2">
      <c r="A984" s="101">
        <v>987</v>
      </c>
      <c r="B984" s="16" t="s">
        <v>742</v>
      </c>
      <c r="C984" s="101">
        <v>1440</v>
      </c>
      <c r="D984" s="17">
        <v>1.413296410663115</v>
      </c>
      <c r="E984" s="139">
        <v>5.6407829514240601E-2</v>
      </c>
      <c r="F984" s="122">
        <f t="shared" si="300"/>
        <v>1.4697042401773555</v>
      </c>
      <c r="G984" s="122"/>
      <c r="H984" s="101" t="s">
        <v>4</v>
      </c>
      <c r="I984" s="101">
        <v>1</v>
      </c>
      <c r="J984" s="101" t="s">
        <v>555</v>
      </c>
      <c r="K984" s="18">
        <v>42997</v>
      </c>
      <c r="L984" s="101" t="s">
        <v>58</v>
      </c>
      <c r="M984" s="101" t="s">
        <v>171</v>
      </c>
      <c r="N984" s="101" t="s">
        <v>71</v>
      </c>
      <c r="O984" s="101" t="s">
        <v>59</v>
      </c>
      <c r="P984" s="19" t="str">
        <f t="shared" si="301"/>
        <v>CB1RF 14/16</v>
      </c>
      <c r="Q984" s="20">
        <f t="shared" si="302"/>
        <v>146.97042401773555</v>
      </c>
      <c r="R984" s="19">
        <v>122.6</v>
      </c>
      <c r="S984" s="19">
        <v>1</v>
      </c>
      <c r="T984" s="19">
        <f t="shared" si="303"/>
        <v>123.6</v>
      </c>
      <c r="U984" s="22" t="e">
        <f t="shared" si="304"/>
        <v>#VALUE!</v>
      </c>
      <c r="V984" s="22" t="str">
        <f t="shared" si="305"/>
        <v>NY</v>
      </c>
      <c r="W984" s="22" t="e">
        <f t="shared" si="306"/>
        <v>#VALUE!</v>
      </c>
      <c r="X984" s="19" t="str">
        <f t="shared" si="307"/>
        <v>CB1RF14/16GS.8811</v>
      </c>
      <c r="Y984" s="19" t="str">
        <f t="shared" si="308"/>
        <v>GS.8811</v>
      </c>
      <c r="Z984" s="19" t="e">
        <v>#VALUE!</v>
      </c>
      <c r="AA984" s="19" t="e">
        <f t="shared" si="309"/>
        <v>#VALUE!</v>
      </c>
      <c r="AB984" s="22" t="e">
        <f t="shared" si="310"/>
        <v>#VALUE!</v>
      </c>
      <c r="AC984" s="23" t="e">
        <v>#VALUE!</v>
      </c>
      <c r="AD984" s="23" t="e">
        <f t="shared" si="311"/>
        <v>#VALUE!</v>
      </c>
      <c r="AE984" s="24" t="e">
        <f t="shared" si="312"/>
        <v>#VALUE!</v>
      </c>
      <c r="AF984" s="24">
        <v>125.35</v>
      </c>
      <c r="AG984" s="24" t="e">
        <f t="shared" si="313"/>
        <v>#VALUE!</v>
      </c>
      <c r="AH984" s="24" t="e">
        <f t="shared" si="314"/>
        <v>#VALUE!</v>
      </c>
      <c r="AI984" s="25" t="e">
        <f t="shared" si="315"/>
        <v>#VALUE!</v>
      </c>
      <c r="AJ984" s="25" t="e">
        <f t="shared" si="316"/>
        <v>#VALUE!</v>
      </c>
      <c r="AK984" s="25" t="e">
        <f t="shared" si="317"/>
        <v>#VALUE!</v>
      </c>
      <c r="AL984" s="11">
        <v>24.738788661494976</v>
      </c>
      <c r="AM984" s="11">
        <v>2.3185416666666692</v>
      </c>
      <c r="AN984" s="26">
        <v>3.2766000000000002</v>
      </c>
      <c r="AO984" s="125">
        <f t="shared" si="318"/>
        <v>5.5611822822176901E-2</v>
      </c>
      <c r="AP984" s="126"/>
      <c r="AQ984" s="16">
        <v>0</v>
      </c>
      <c r="AT984" s="2">
        <v>0</v>
      </c>
      <c r="AU984" s="2">
        <v>0</v>
      </c>
      <c r="AW984" s="44" t="e">
        <f t="shared" si="319"/>
        <v>#VALUE!</v>
      </c>
    </row>
    <row r="985" spans="1:49" hidden="1" x14ac:dyDescent="0.2">
      <c r="A985" s="101">
        <v>988</v>
      </c>
      <c r="B985" s="16" t="s">
        <v>743</v>
      </c>
      <c r="C985" s="101">
        <v>1000</v>
      </c>
      <c r="D985" s="17">
        <v>1.116546861845747</v>
      </c>
      <c r="E985" s="139">
        <v>4.5905107933727381E-2</v>
      </c>
      <c r="F985" s="122">
        <f t="shared" si="300"/>
        <v>1.1624519697794744</v>
      </c>
      <c r="G985" s="122"/>
      <c r="H985" s="101" t="s">
        <v>4</v>
      </c>
      <c r="I985" s="101">
        <v>1</v>
      </c>
      <c r="J985" s="101" t="s">
        <v>60</v>
      </c>
      <c r="K985" s="18">
        <v>42997</v>
      </c>
      <c r="L985" s="101" t="s">
        <v>56</v>
      </c>
      <c r="M985" s="101" t="s">
        <v>171</v>
      </c>
      <c r="N985" s="101" t="s">
        <v>71</v>
      </c>
      <c r="O985" s="101" t="s">
        <v>59</v>
      </c>
      <c r="P985" s="19" t="str">
        <f t="shared" si="301"/>
        <v>CB1RF 14/16</v>
      </c>
      <c r="Q985" s="20">
        <f t="shared" si="302"/>
        <v>116.24519697794744</v>
      </c>
      <c r="R985" s="19">
        <v>122.6</v>
      </c>
      <c r="S985" s="19" t="e">
        <v>#N/A</v>
      </c>
      <c r="T985" s="19" t="e">
        <f t="shared" si="303"/>
        <v>#N/A</v>
      </c>
      <c r="U985" s="22" t="e">
        <f t="shared" si="304"/>
        <v>#N/A</v>
      </c>
      <c r="V985" s="22" t="str">
        <f t="shared" si="305"/>
        <v>NY</v>
      </c>
      <c r="W985" s="22" t="e">
        <f t="shared" si="306"/>
        <v>#VALUE!</v>
      </c>
      <c r="X985" s="19" t="str">
        <f t="shared" si="307"/>
        <v>CB1RF14/16GS.8788</v>
      </c>
      <c r="Y985" s="19" t="str">
        <f t="shared" si="308"/>
        <v>GS.8788</v>
      </c>
      <c r="Z985" s="19" t="e">
        <v>#VALUE!</v>
      </c>
      <c r="AA985" s="19" t="e">
        <f t="shared" si="309"/>
        <v>#VALUE!</v>
      </c>
      <c r="AB985" s="22" t="e">
        <f t="shared" si="310"/>
        <v>#N/A</v>
      </c>
      <c r="AC985" s="23" t="e">
        <v>#VALUE!</v>
      </c>
      <c r="AD985" s="23" t="e">
        <f t="shared" si="311"/>
        <v>#VALUE!</v>
      </c>
      <c r="AE985" s="24" t="e">
        <f t="shared" si="312"/>
        <v>#N/A</v>
      </c>
      <c r="AF985" s="24" t="e">
        <v>#N/A</v>
      </c>
      <c r="AG985" s="24" t="e">
        <f t="shared" si="313"/>
        <v>#N/A</v>
      </c>
      <c r="AH985" s="24" t="e">
        <f t="shared" si="314"/>
        <v>#N/A</v>
      </c>
      <c r="AI985" s="25" t="e">
        <f t="shared" si="315"/>
        <v>#VALUE!</v>
      </c>
      <c r="AJ985" s="25" t="e">
        <f t="shared" si="316"/>
        <v>#VALUE!</v>
      </c>
      <c r="AK985" s="25" t="e">
        <f t="shared" si="317"/>
        <v>#VALUE!</v>
      </c>
      <c r="AL985" s="11">
        <v>19.378082876355535</v>
      </c>
      <c r="AM985" s="11">
        <v>0</v>
      </c>
      <c r="AN985" s="26">
        <v>3.2766000000000002</v>
      </c>
      <c r="AO985" s="125">
        <f t="shared" si="318"/>
        <v>4.5257311813404616E-2</v>
      </c>
      <c r="AP985" s="126"/>
      <c r="AQ985" s="16">
        <v>0</v>
      </c>
      <c r="AT985" s="2">
        <v>0</v>
      </c>
      <c r="AU985" s="2">
        <v>0</v>
      </c>
      <c r="AW985" s="44" t="e">
        <f t="shared" si="319"/>
        <v>#VALUE!</v>
      </c>
    </row>
    <row r="986" spans="1:49" hidden="1" x14ac:dyDescent="0.2">
      <c r="A986" s="101">
        <v>989</v>
      </c>
      <c r="B986" s="16" t="s">
        <v>744</v>
      </c>
      <c r="C986" s="101">
        <v>643</v>
      </c>
      <c r="D986" s="17">
        <v>1.4854754201865332</v>
      </c>
      <c r="E986" s="139">
        <v>5.6302612811125696E-2</v>
      </c>
      <c r="F986" s="122">
        <f t="shared" si="300"/>
        <v>1.5417780329976589</v>
      </c>
      <c r="G986" s="122"/>
      <c r="H986" s="101" t="s">
        <v>4</v>
      </c>
      <c r="I986" s="101">
        <v>1</v>
      </c>
      <c r="J986" s="101" t="s">
        <v>60</v>
      </c>
      <c r="K986" s="18">
        <v>42997</v>
      </c>
      <c r="L986" s="101" t="s">
        <v>58</v>
      </c>
      <c r="M986" s="101" t="s">
        <v>171</v>
      </c>
      <c r="N986" s="101" t="s">
        <v>71</v>
      </c>
      <c r="O986" s="101" t="s">
        <v>58</v>
      </c>
      <c r="P986" s="19" t="str">
        <f t="shared" si="301"/>
        <v>CB1RF 17/18</v>
      </c>
      <c r="Q986" s="20">
        <f t="shared" si="302"/>
        <v>154.17780329976588</v>
      </c>
      <c r="R986" s="19">
        <v>122.6</v>
      </c>
      <c r="S986" s="19">
        <v>10</v>
      </c>
      <c r="T986" s="19">
        <f t="shared" si="303"/>
        <v>132.6</v>
      </c>
      <c r="U986" s="22" t="e">
        <f t="shared" si="304"/>
        <v>#VALUE!</v>
      </c>
      <c r="V986" s="22" t="str">
        <f t="shared" si="305"/>
        <v>NY</v>
      </c>
      <c r="W986" s="22" t="e">
        <f t="shared" si="306"/>
        <v>#VALUE!</v>
      </c>
      <c r="X986" s="19" t="str">
        <f t="shared" si="307"/>
        <v>CB1RF17/18GS.8791</v>
      </c>
      <c r="Y986" s="19" t="str">
        <f t="shared" si="308"/>
        <v>GS.8791</v>
      </c>
      <c r="Z986" s="19" t="e">
        <v>#VALUE!</v>
      </c>
      <c r="AA986" s="19" t="e">
        <f t="shared" si="309"/>
        <v>#VALUE!</v>
      </c>
      <c r="AB986" s="22" t="e">
        <f t="shared" si="310"/>
        <v>#VALUE!</v>
      </c>
      <c r="AC986" s="23" t="e">
        <v>#VALUE!</v>
      </c>
      <c r="AD986" s="23" t="e">
        <f t="shared" si="311"/>
        <v>#VALUE!</v>
      </c>
      <c r="AE986" s="24" t="e">
        <f t="shared" si="312"/>
        <v>#VALUE!</v>
      </c>
      <c r="AF986" s="24">
        <v>134.35</v>
      </c>
      <c r="AG986" s="24" t="e">
        <f t="shared" si="313"/>
        <v>#VALUE!</v>
      </c>
      <c r="AH986" s="24" t="e">
        <f t="shared" si="314"/>
        <v>#VALUE!</v>
      </c>
      <c r="AI986" s="25" t="e">
        <f t="shared" si="315"/>
        <v>#VALUE!</v>
      </c>
      <c r="AJ986" s="25" t="e">
        <f t="shared" si="316"/>
        <v>#VALUE!</v>
      </c>
      <c r="AK986" s="25" t="e">
        <f t="shared" si="317"/>
        <v>#VALUE!</v>
      </c>
      <c r="AL986" s="11">
        <v>24.942621844538863</v>
      </c>
      <c r="AM986" s="11">
        <v>5.7374031492126933</v>
      </c>
      <c r="AN986" s="26">
        <v>3.2766000000000002</v>
      </c>
      <c r="AO986" s="125">
        <f t="shared" si="318"/>
        <v>5.5508090898755136E-2</v>
      </c>
      <c r="AP986" s="126"/>
      <c r="AQ986" s="16">
        <v>0</v>
      </c>
      <c r="AT986" s="2">
        <v>643</v>
      </c>
      <c r="AU986" s="2">
        <v>-23439.118114507426</v>
      </c>
      <c r="AW986" s="44" t="e">
        <f t="shared" si="319"/>
        <v>#VALUE!</v>
      </c>
    </row>
    <row r="987" spans="1:49" hidden="1" x14ac:dyDescent="0.2">
      <c r="A987" s="101">
        <v>990</v>
      </c>
      <c r="B987" s="16" t="s">
        <v>744</v>
      </c>
      <c r="C987" s="101">
        <v>313</v>
      </c>
      <c r="D987" s="17">
        <v>1.4854754201865332</v>
      </c>
      <c r="E987" s="139">
        <v>5.6302612811125696E-2</v>
      </c>
      <c r="F987" s="122">
        <f t="shared" si="300"/>
        <v>1.5417780329976589</v>
      </c>
      <c r="G987" s="122"/>
      <c r="H987" s="101" t="s">
        <v>4</v>
      </c>
      <c r="I987" s="101">
        <v>1</v>
      </c>
      <c r="J987" s="101" t="s">
        <v>60</v>
      </c>
      <c r="K987" s="18">
        <v>42997</v>
      </c>
      <c r="L987" s="101" t="s">
        <v>58</v>
      </c>
      <c r="M987" s="101" t="s">
        <v>171</v>
      </c>
      <c r="N987" s="101" t="s">
        <v>71</v>
      </c>
      <c r="O987" s="101" t="s">
        <v>66</v>
      </c>
      <c r="P987" s="19" t="str">
        <f t="shared" si="301"/>
        <v>CB1RF Moka</v>
      </c>
      <c r="Q987" s="20">
        <f t="shared" si="302"/>
        <v>154.17780329976588</v>
      </c>
      <c r="R987" s="19">
        <v>122.6</v>
      </c>
      <c r="S987" s="19">
        <v>-7</v>
      </c>
      <c r="T987" s="19">
        <f t="shared" si="303"/>
        <v>115.6</v>
      </c>
      <c r="U987" s="22" t="e">
        <f t="shared" si="304"/>
        <v>#VALUE!</v>
      </c>
      <c r="V987" s="22" t="str">
        <f t="shared" si="305"/>
        <v>NY</v>
      </c>
      <c r="W987" s="22" t="e">
        <f t="shared" si="306"/>
        <v>#VALUE!</v>
      </c>
      <c r="X987" s="19" t="str">
        <f t="shared" si="307"/>
        <v>CB1RFMokaGS.8791</v>
      </c>
      <c r="Y987" s="19" t="str">
        <f t="shared" si="308"/>
        <v>GS.8791</v>
      </c>
      <c r="Z987" s="19" t="e">
        <v>#VALUE!</v>
      </c>
      <c r="AA987" s="19" t="e">
        <f t="shared" si="309"/>
        <v>#VALUE!</v>
      </c>
      <c r="AB987" s="22" t="e">
        <f t="shared" si="310"/>
        <v>#VALUE!</v>
      </c>
      <c r="AC987" s="23" t="e">
        <v>#VALUE!</v>
      </c>
      <c r="AD987" s="23" t="e">
        <f t="shared" si="311"/>
        <v>#VALUE!</v>
      </c>
      <c r="AE987" s="24" t="e">
        <f t="shared" si="312"/>
        <v>#VALUE!</v>
      </c>
      <c r="AF987" s="24">
        <v>117.35</v>
      </c>
      <c r="AG987" s="24" t="e">
        <f t="shared" si="313"/>
        <v>#VALUE!</v>
      </c>
      <c r="AH987" s="24" t="e">
        <f t="shared" si="314"/>
        <v>#VALUE!</v>
      </c>
      <c r="AI987" s="25" t="e">
        <f t="shared" si="315"/>
        <v>#VALUE!</v>
      </c>
      <c r="AJ987" s="25" t="e">
        <f t="shared" si="316"/>
        <v>#VALUE!</v>
      </c>
      <c r="AK987" s="25" t="e">
        <f t="shared" si="317"/>
        <v>#VALUE!</v>
      </c>
      <c r="AL987" s="11">
        <v>24.942621844538866</v>
      </c>
      <c r="AM987" s="11">
        <v>5.7374031492126933</v>
      </c>
      <c r="AN987" s="26">
        <v>3.2766000000000002</v>
      </c>
      <c r="AO987" s="125">
        <f t="shared" si="318"/>
        <v>5.5508090898755136E-2</v>
      </c>
      <c r="AP987" s="126"/>
      <c r="AQ987" s="16">
        <v>0</v>
      </c>
      <c r="AT987" s="2">
        <v>0</v>
      </c>
      <c r="AU987" s="2">
        <v>0</v>
      </c>
      <c r="AW987" s="44" t="e">
        <f t="shared" si="319"/>
        <v>#VALUE!</v>
      </c>
    </row>
    <row r="988" spans="1:49" hidden="1" x14ac:dyDescent="0.2">
      <c r="A988" s="101">
        <v>991</v>
      </c>
      <c r="B988" s="16" t="s">
        <v>744</v>
      </c>
      <c r="C988" s="101">
        <v>1929</v>
      </c>
      <c r="D988" s="17">
        <v>1.4854754201865332</v>
      </c>
      <c r="E988" s="139">
        <v>5.6302612811125696E-2</v>
      </c>
      <c r="F988" s="122">
        <f t="shared" si="300"/>
        <v>1.5417780329976589</v>
      </c>
      <c r="G988" s="122"/>
      <c r="H988" s="101" t="s">
        <v>4</v>
      </c>
      <c r="I988" s="101">
        <v>1</v>
      </c>
      <c r="J988" s="101" t="s">
        <v>60</v>
      </c>
      <c r="K988" s="18">
        <v>42997</v>
      </c>
      <c r="L988" s="101" t="s">
        <v>58</v>
      </c>
      <c r="M988" s="101" t="s">
        <v>171</v>
      </c>
      <c r="N988" s="101" t="s">
        <v>71</v>
      </c>
      <c r="O988" s="101" t="s">
        <v>64</v>
      </c>
      <c r="P988" s="19" t="str">
        <f t="shared" si="301"/>
        <v>CB1RF 15/16</v>
      </c>
      <c r="Q988" s="20">
        <f t="shared" si="302"/>
        <v>154.17780329976588</v>
      </c>
      <c r="R988" s="19">
        <v>122.6</v>
      </c>
      <c r="S988" s="19">
        <v>1</v>
      </c>
      <c r="T988" s="19">
        <f t="shared" si="303"/>
        <v>123.6</v>
      </c>
      <c r="U988" s="22" t="e">
        <f t="shared" si="304"/>
        <v>#VALUE!</v>
      </c>
      <c r="V988" s="22" t="str">
        <f t="shared" si="305"/>
        <v>NY</v>
      </c>
      <c r="W988" s="22" t="e">
        <f t="shared" si="306"/>
        <v>#VALUE!</v>
      </c>
      <c r="X988" s="19" t="str">
        <f t="shared" si="307"/>
        <v>CB1RF15/16GS.8791</v>
      </c>
      <c r="Y988" s="19" t="str">
        <f t="shared" si="308"/>
        <v>GS.8791</v>
      </c>
      <c r="Z988" s="19" t="e">
        <v>#VALUE!</v>
      </c>
      <c r="AA988" s="19" t="e">
        <f t="shared" si="309"/>
        <v>#VALUE!</v>
      </c>
      <c r="AB988" s="22" t="e">
        <f t="shared" si="310"/>
        <v>#VALUE!</v>
      </c>
      <c r="AC988" s="23" t="e">
        <v>#VALUE!</v>
      </c>
      <c r="AD988" s="23" t="e">
        <f t="shared" si="311"/>
        <v>#VALUE!</v>
      </c>
      <c r="AE988" s="24" t="e">
        <f t="shared" si="312"/>
        <v>#VALUE!</v>
      </c>
      <c r="AF988" s="24">
        <v>125.35</v>
      </c>
      <c r="AG988" s="24" t="e">
        <f t="shared" si="313"/>
        <v>#VALUE!</v>
      </c>
      <c r="AH988" s="24" t="e">
        <f t="shared" si="314"/>
        <v>#VALUE!</v>
      </c>
      <c r="AI988" s="25" t="e">
        <f t="shared" si="315"/>
        <v>#VALUE!</v>
      </c>
      <c r="AJ988" s="25" t="e">
        <f t="shared" si="316"/>
        <v>#VALUE!</v>
      </c>
      <c r="AK988" s="25" t="e">
        <f t="shared" si="317"/>
        <v>#VALUE!</v>
      </c>
      <c r="AL988" s="11">
        <v>24.942621844538863</v>
      </c>
      <c r="AM988" s="11">
        <v>5.7374031492126933</v>
      </c>
      <c r="AN988" s="26">
        <v>3.2766000000000002</v>
      </c>
      <c r="AO988" s="125">
        <f t="shared" si="318"/>
        <v>5.5508090898755136E-2</v>
      </c>
      <c r="AP988" s="126"/>
      <c r="AQ988" s="16">
        <v>-981</v>
      </c>
      <c r="AT988" s="2">
        <v>948</v>
      </c>
      <c r="AU988" s="2">
        <v>-42081.293200238011</v>
      </c>
      <c r="AW988" s="44" t="e">
        <f t="shared" si="319"/>
        <v>#VALUE!</v>
      </c>
    </row>
    <row r="989" spans="1:49" hidden="1" x14ac:dyDescent="0.2">
      <c r="A989" s="101">
        <v>992</v>
      </c>
      <c r="B989" s="16" t="s">
        <v>744</v>
      </c>
      <c r="C989" s="101">
        <v>572</v>
      </c>
      <c r="D989" s="17">
        <v>1.4854754201865332</v>
      </c>
      <c r="E989" s="139">
        <v>5.6302612811125696E-2</v>
      </c>
      <c r="F989" s="122">
        <f t="shared" si="300"/>
        <v>1.5417780329976589</v>
      </c>
      <c r="G989" s="122"/>
      <c r="H989" s="101" t="s">
        <v>4</v>
      </c>
      <c r="I989" s="101">
        <v>1</v>
      </c>
      <c r="J989" s="101" t="s">
        <v>60</v>
      </c>
      <c r="K989" s="18">
        <v>42997</v>
      </c>
      <c r="L989" s="101" t="s">
        <v>58</v>
      </c>
      <c r="M989" s="101" t="s">
        <v>171</v>
      </c>
      <c r="N989" s="101" t="s">
        <v>71</v>
      </c>
      <c r="O989" s="101" t="s">
        <v>65</v>
      </c>
      <c r="P989" s="19" t="str">
        <f t="shared" si="301"/>
        <v>CB1RF 13/14</v>
      </c>
      <c r="Q989" s="20">
        <f t="shared" si="302"/>
        <v>154.17780329976588</v>
      </c>
      <c r="R989" s="19">
        <v>122.6</v>
      </c>
      <c r="S989" s="19">
        <v>1</v>
      </c>
      <c r="T989" s="19">
        <f t="shared" si="303"/>
        <v>123.6</v>
      </c>
      <c r="U989" s="22" t="e">
        <f t="shared" si="304"/>
        <v>#VALUE!</v>
      </c>
      <c r="V989" s="22" t="str">
        <f t="shared" si="305"/>
        <v>NY</v>
      </c>
      <c r="W989" s="22" t="e">
        <f t="shared" si="306"/>
        <v>#VALUE!</v>
      </c>
      <c r="X989" s="19" t="str">
        <f t="shared" si="307"/>
        <v>CB1RF13/14GS.8791</v>
      </c>
      <c r="Y989" s="19" t="str">
        <f t="shared" si="308"/>
        <v>GS.8791</v>
      </c>
      <c r="Z989" s="19" t="e">
        <v>#VALUE!</v>
      </c>
      <c r="AA989" s="19" t="e">
        <f t="shared" si="309"/>
        <v>#VALUE!</v>
      </c>
      <c r="AB989" s="22" t="e">
        <f t="shared" si="310"/>
        <v>#VALUE!</v>
      </c>
      <c r="AC989" s="23" t="e">
        <v>#VALUE!</v>
      </c>
      <c r="AD989" s="23" t="e">
        <f t="shared" si="311"/>
        <v>#VALUE!</v>
      </c>
      <c r="AE989" s="24" t="e">
        <f t="shared" si="312"/>
        <v>#VALUE!</v>
      </c>
      <c r="AF989" s="24">
        <v>125.35</v>
      </c>
      <c r="AG989" s="24" t="e">
        <f t="shared" si="313"/>
        <v>#VALUE!</v>
      </c>
      <c r="AH989" s="24" t="e">
        <f t="shared" si="314"/>
        <v>#VALUE!</v>
      </c>
      <c r="AI989" s="25" t="e">
        <f t="shared" si="315"/>
        <v>#VALUE!</v>
      </c>
      <c r="AJ989" s="25" t="e">
        <f t="shared" si="316"/>
        <v>#VALUE!</v>
      </c>
      <c r="AK989" s="25" t="e">
        <f t="shared" si="317"/>
        <v>#VALUE!</v>
      </c>
      <c r="AL989" s="11">
        <v>24.942621844538863</v>
      </c>
      <c r="AM989" s="11">
        <v>5.7374031492126933</v>
      </c>
      <c r="AN989" s="26">
        <v>3.2766000000000002</v>
      </c>
      <c r="AO989" s="125">
        <f t="shared" si="318"/>
        <v>5.5508090898755136E-2</v>
      </c>
      <c r="AP989" s="126"/>
      <c r="AQ989" s="16">
        <v>0</v>
      </c>
      <c r="AT989" s="2">
        <v>572</v>
      </c>
      <c r="AU989" s="2">
        <v>-29930.672079468502</v>
      </c>
      <c r="AW989" s="44" t="e">
        <f t="shared" si="319"/>
        <v>#VALUE!</v>
      </c>
    </row>
    <row r="990" spans="1:49" hidden="1" x14ac:dyDescent="0.2">
      <c r="A990" s="101">
        <v>993</v>
      </c>
      <c r="B990" s="16" t="s">
        <v>744</v>
      </c>
      <c r="C990" s="101">
        <v>533</v>
      </c>
      <c r="D990" s="17">
        <v>1.4854754201865332</v>
      </c>
      <c r="E990" s="139">
        <v>5.6302612811125696E-2</v>
      </c>
      <c r="F990" s="122">
        <f t="shared" si="300"/>
        <v>1.5417780329976589</v>
      </c>
      <c r="G990" s="122"/>
      <c r="H990" s="101" t="s">
        <v>4</v>
      </c>
      <c r="I990" s="101">
        <v>1</v>
      </c>
      <c r="J990" s="101" t="s">
        <v>60</v>
      </c>
      <c r="K990" s="18">
        <v>42997</v>
      </c>
      <c r="L990" s="101" t="s">
        <v>58</v>
      </c>
      <c r="M990" s="101" t="s">
        <v>171</v>
      </c>
      <c r="N990" s="101" t="s">
        <v>62</v>
      </c>
      <c r="O990" s="101" t="s">
        <v>63</v>
      </c>
      <c r="P990" s="19" t="str">
        <f t="shared" si="301"/>
        <v>CB6 Consumo</v>
      </c>
      <c r="Q990" s="20">
        <f t="shared" si="302"/>
        <v>154.17780329976588</v>
      </c>
      <c r="R990" s="19">
        <v>122.6</v>
      </c>
      <c r="S990" s="19">
        <v>-31.95</v>
      </c>
      <c r="T990" s="19">
        <f t="shared" si="303"/>
        <v>90.649999999999991</v>
      </c>
      <c r="U990" s="22" t="e">
        <f t="shared" si="304"/>
        <v>#VALUE!</v>
      </c>
      <c r="V990" s="22" t="str">
        <f t="shared" si="305"/>
        <v>NY</v>
      </c>
      <c r="W990" s="22" t="e">
        <f t="shared" si="306"/>
        <v>#VALUE!</v>
      </c>
      <c r="X990" s="19" t="str">
        <f t="shared" si="307"/>
        <v>CB6ConsumoGS.8791</v>
      </c>
      <c r="Y990" s="19" t="str">
        <f t="shared" si="308"/>
        <v>GS.8791</v>
      </c>
      <c r="Z990" s="19" t="e">
        <v>#VALUE!</v>
      </c>
      <c r="AA990" s="19" t="e">
        <f t="shared" si="309"/>
        <v>#VALUE!</v>
      </c>
      <c r="AB990" s="22" t="e">
        <f t="shared" si="310"/>
        <v>#VALUE!</v>
      </c>
      <c r="AC990" s="23" t="e">
        <v>#VALUE!</v>
      </c>
      <c r="AD990" s="23" t="e">
        <f t="shared" si="311"/>
        <v>#VALUE!</v>
      </c>
      <c r="AE990" s="24" t="e">
        <f t="shared" si="312"/>
        <v>#VALUE!</v>
      </c>
      <c r="AF990" s="24">
        <v>92.399999999999991</v>
      </c>
      <c r="AG990" s="24" t="e">
        <f t="shared" si="313"/>
        <v>#VALUE!</v>
      </c>
      <c r="AH990" s="24" t="e">
        <f t="shared" si="314"/>
        <v>#VALUE!</v>
      </c>
      <c r="AI990" s="25" t="e">
        <f t="shared" si="315"/>
        <v>#VALUE!</v>
      </c>
      <c r="AJ990" s="25" t="e">
        <f t="shared" si="316"/>
        <v>#VALUE!</v>
      </c>
      <c r="AK990" s="25" t="e">
        <f t="shared" si="317"/>
        <v>#VALUE!</v>
      </c>
      <c r="AL990" s="11">
        <v>24.942621844538863</v>
      </c>
      <c r="AM990" s="11">
        <v>5.7374031492126933</v>
      </c>
      <c r="AN990" s="26">
        <v>3.2766000000000002</v>
      </c>
      <c r="AO990" s="125">
        <f t="shared" si="318"/>
        <v>5.5508090898755136E-2</v>
      </c>
      <c r="AP990" s="126"/>
      <c r="AQ990" s="16">
        <v>-533</v>
      </c>
      <c r="AT990" s="2">
        <v>0</v>
      </c>
      <c r="AU990" s="2">
        <v>0</v>
      </c>
      <c r="AW990" s="44" t="e">
        <f t="shared" si="319"/>
        <v>#VALUE!</v>
      </c>
    </row>
    <row r="991" spans="1:49" hidden="1" x14ac:dyDescent="0.2">
      <c r="A991" s="101">
        <v>994</v>
      </c>
      <c r="B991" s="16" t="s">
        <v>745</v>
      </c>
      <c r="C991" s="101">
        <v>208</v>
      </c>
      <c r="D991" s="17">
        <v>1.5070710004086185</v>
      </c>
      <c r="E991" s="139">
        <v>5.2283282760139854E-2</v>
      </c>
      <c r="F991" s="122">
        <f t="shared" si="300"/>
        <v>1.5593542831687583</v>
      </c>
      <c r="G991" s="122"/>
      <c r="H991" s="101" t="s">
        <v>4</v>
      </c>
      <c r="I991" s="101">
        <v>1</v>
      </c>
      <c r="J991" s="101" t="s">
        <v>555</v>
      </c>
      <c r="K991" s="18">
        <v>42997</v>
      </c>
      <c r="L991" s="101" t="s">
        <v>58</v>
      </c>
      <c r="M991" s="101" t="s">
        <v>171</v>
      </c>
      <c r="N991" s="101" t="s">
        <v>71</v>
      </c>
      <c r="O991" s="101" t="s">
        <v>65</v>
      </c>
      <c r="P991" s="19" t="str">
        <f t="shared" si="301"/>
        <v>CB1RF 13/14</v>
      </c>
      <c r="Q991" s="20">
        <f t="shared" si="302"/>
        <v>155.93542831687583</v>
      </c>
      <c r="R991" s="19">
        <v>122.6</v>
      </c>
      <c r="S991" s="19">
        <v>1</v>
      </c>
      <c r="T991" s="19">
        <f t="shared" si="303"/>
        <v>123.6</v>
      </c>
      <c r="U991" s="22" t="e">
        <f t="shared" si="304"/>
        <v>#VALUE!</v>
      </c>
      <c r="V991" s="22" t="str">
        <f t="shared" si="305"/>
        <v>NY</v>
      </c>
      <c r="W991" s="22" t="e">
        <f t="shared" si="306"/>
        <v>#VALUE!</v>
      </c>
      <c r="X991" s="19" t="str">
        <f t="shared" si="307"/>
        <v>CB1RF13/14GS.8727</v>
      </c>
      <c r="Y991" s="19" t="str">
        <f t="shared" si="308"/>
        <v>GS.8727</v>
      </c>
      <c r="Z991" s="19" t="e">
        <v>#VALUE!</v>
      </c>
      <c r="AA991" s="19" t="e">
        <f t="shared" si="309"/>
        <v>#VALUE!</v>
      </c>
      <c r="AB991" s="22" t="e">
        <f t="shared" si="310"/>
        <v>#VALUE!</v>
      </c>
      <c r="AC991" s="23" t="e">
        <v>#VALUE!</v>
      </c>
      <c r="AD991" s="23" t="e">
        <f t="shared" si="311"/>
        <v>#VALUE!</v>
      </c>
      <c r="AE991" s="24" t="e">
        <f t="shared" si="312"/>
        <v>#VALUE!</v>
      </c>
      <c r="AF991" s="24">
        <v>125.35</v>
      </c>
      <c r="AG991" s="24" t="e">
        <f t="shared" si="313"/>
        <v>#VALUE!</v>
      </c>
      <c r="AH991" s="24" t="e">
        <f t="shared" si="314"/>
        <v>#VALUE!</v>
      </c>
      <c r="AI991" s="25" t="e">
        <f t="shared" si="315"/>
        <v>#VALUE!</v>
      </c>
      <c r="AJ991" s="25" t="e">
        <f t="shared" si="316"/>
        <v>#VALUE!</v>
      </c>
      <c r="AK991" s="25" t="e">
        <f t="shared" si="317"/>
        <v>#VALUE!</v>
      </c>
      <c r="AL991" s="11">
        <v>23.930000000000007</v>
      </c>
      <c r="AM991" s="11">
        <v>4.6500000000000057</v>
      </c>
      <c r="AN991" s="26">
        <v>3.2766000000000002</v>
      </c>
      <c r="AO991" s="125">
        <f t="shared" si="318"/>
        <v>5.1545480165738962E-2</v>
      </c>
      <c r="AP991" s="126"/>
      <c r="AQ991" s="16">
        <v>0</v>
      </c>
      <c r="AT991" s="2">
        <v>208</v>
      </c>
      <c r="AU991" s="2">
        <v>-11365.917151213811</v>
      </c>
      <c r="AW991" s="44" t="e">
        <f t="shared" si="319"/>
        <v>#VALUE!</v>
      </c>
    </row>
    <row r="992" spans="1:49" hidden="1" x14ac:dyDescent="0.2">
      <c r="A992" s="101">
        <v>995</v>
      </c>
      <c r="B992" s="16" t="s">
        <v>745</v>
      </c>
      <c r="C992" s="101">
        <v>1071</v>
      </c>
      <c r="D992" s="17">
        <v>1.5070710004086185</v>
      </c>
      <c r="E992" s="139">
        <v>5.2283282760139854E-2</v>
      </c>
      <c r="F992" s="122">
        <f t="shared" si="300"/>
        <v>1.5593542831687583</v>
      </c>
      <c r="G992" s="122"/>
      <c r="H992" s="101" t="s">
        <v>4</v>
      </c>
      <c r="I992" s="101">
        <v>1</v>
      </c>
      <c r="J992" s="101" t="s">
        <v>555</v>
      </c>
      <c r="K992" s="18">
        <v>42997</v>
      </c>
      <c r="L992" s="101" t="s">
        <v>58</v>
      </c>
      <c r="M992" s="101" t="s">
        <v>171</v>
      </c>
      <c r="N992" s="101" t="s">
        <v>71</v>
      </c>
      <c r="O992" s="101" t="s">
        <v>64</v>
      </c>
      <c r="P992" s="19" t="str">
        <f t="shared" si="301"/>
        <v>CB1RF 15/16</v>
      </c>
      <c r="Q992" s="20">
        <f t="shared" si="302"/>
        <v>155.93542831687583</v>
      </c>
      <c r="R992" s="19">
        <v>122.6</v>
      </c>
      <c r="S992" s="19">
        <v>1</v>
      </c>
      <c r="T992" s="19">
        <f t="shared" si="303"/>
        <v>123.6</v>
      </c>
      <c r="U992" s="22" t="e">
        <f t="shared" si="304"/>
        <v>#VALUE!</v>
      </c>
      <c r="V992" s="22" t="str">
        <f t="shared" si="305"/>
        <v>NY</v>
      </c>
      <c r="W992" s="22" t="e">
        <f t="shared" si="306"/>
        <v>#VALUE!</v>
      </c>
      <c r="X992" s="19" t="str">
        <f t="shared" si="307"/>
        <v>CB1RF15/16GS.8727</v>
      </c>
      <c r="Y992" s="19" t="str">
        <f t="shared" si="308"/>
        <v>GS.8727</v>
      </c>
      <c r="Z992" s="19" t="e">
        <v>#VALUE!</v>
      </c>
      <c r="AA992" s="19" t="e">
        <f t="shared" si="309"/>
        <v>#VALUE!</v>
      </c>
      <c r="AB992" s="22" t="e">
        <f t="shared" si="310"/>
        <v>#VALUE!</v>
      </c>
      <c r="AC992" s="23" t="e">
        <v>#VALUE!</v>
      </c>
      <c r="AD992" s="23" t="e">
        <f t="shared" si="311"/>
        <v>#VALUE!</v>
      </c>
      <c r="AE992" s="24" t="e">
        <f t="shared" si="312"/>
        <v>#VALUE!</v>
      </c>
      <c r="AF992" s="24">
        <v>125.35</v>
      </c>
      <c r="AG992" s="24" t="e">
        <f t="shared" si="313"/>
        <v>#VALUE!</v>
      </c>
      <c r="AH992" s="24" t="e">
        <f t="shared" si="314"/>
        <v>#VALUE!</v>
      </c>
      <c r="AI992" s="25" t="e">
        <f t="shared" si="315"/>
        <v>#VALUE!</v>
      </c>
      <c r="AJ992" s="25" t="e">
        <f t="shared" si="316"/>
        <v>#VALUE!</v>
      </c>
      <c r="AK992" s="25" t="e">
        <f t="shared" si="317"/>
        <v>#VALUE!</v>
      </c>
      <c r="AL992" s="11">
        <v>23.930000000000007</v>
      </c>
      <c r="AM992" s="11">
        <v>4.6500000000000057</v>
      </c>
      <c r="AN992" s="26">
        <v>3.2766000000000002</v>
      </c>
      <c r="AO992" s="125">
        <f t="shared" si="318"/>
        <v>5.1545480165738962E-2</v>
      </c>
      <c r="AP992" s="126"/>
      <c r="AQ992" s="16">
        <v>0</v>
      </c>
      <c r="AT992" s="2">
        <v>1071</v>
      </c>
      <c r="AU992" s="2">
        <v>-50023.231762259566</v>
      </c>
      <c r="AW992" s="44" t="e">
        <f t="shared" si="319"/>
        <v>#VALUE!</v>
      </c>
    </row>
    <row r="993" spans="1:49" hidden="1" x14ac:dyDescent="0.2">
      <c r="A993" s="101">
        <v>996</v>
      </c>
      <c r="B993" s="16" t="s">
        <v>745</v>
      </c>
      <c r="C993" s="101">
        <v>644</v>
      </c>
      <c r="D993" s="17">
        <v>1.5070710004086185</v>
      </c>
      <c r="E993" s="139">
        <v>5.2283282760139854E-2</v>
      </c>
      <c r="F993" s="122">
        <f t="shared" si="300"/>
        <v>1.5593542831687583</v>
      </c>
      <c r="G993" s="122"/>
      <c r="H993" s="101" t="s">
        <v>4</v>
      </c>
      <c r="I993" s="101">
        <v>1</v>
      </c>
      <c r="J993" s="101" t="s">
        <v>555</v>
      </c>
      <c r="K993" s="18">
        <v>42997</v>
      </c>
      <c r="L993" s="101" t="s">
        <v>58</v>
      </c>
      <c r="M993" s="101" t="s">
        <v>171</v>
      </c>
      <c r="N993" s="101" t="s">
        <v>71</v>
      </c>
      <c r="O993" s="101" t="s">
        <v>58</v>
      </c>
      <c r="P993" s="19" t="str">
        <f t="shared" si="301"/>
        <v>CB1RF 17/18</v>
      </c>
      <c r="Q993" s="20">
        <f t="shared" si="302"/>
        <v>155.93542831687583</v>
      </c>
      <c r="R993" s="19">
        <v>122.6</v>
      </c>
      <c r="S993" s="19">
        <v>10</v>
      </c>
      <c r="T993" s="19">
        <f t="shared" si="303"/>
        <v>132.6</v>
      </c>
      <c r="U993" s="22" t="e">
        <f t="shared" si="304"/>
        <v>#VALUE!</v>
      </c>
      <c r="V993" s="22" t="str">
        <f t="shared" si="305"/>
        <v>NY</v>
      </c>
      <c r="W993" s="22" t="e">
        <f t="shared" si="306"/>
        <v>#VALUE!</v>
      </c>
      <c r="X993" s="19" t="str">
        <f t="shared" si="307"/>
        <v>CB1RF17/18GS.8727</v>
      </c>
      <c r="Y993" s="19" t="str">
        <f t="shared" si="308"/>
        <v>GS.8727</v>
      </c>
      <c r="Z993" s="19" t="e">
        <v>#VALUE!</v>
      </c>
      <c r="AA993" s="19" t="e">
        <f t="shared" si="309"/>
        <v>#VALUE!</v>
      </c>
      <c r="AB993" s="22" t="e">
        <f t="shared" si="310"/>
        <v>#VALUE!</v>
      </c>
      <c r="AC993" s="23" t="e">
        <v>#VALUE!</v>
      </c>
      <c r="AD993" s="23" t="e">
        <f t="shared" si="311"/>
        <v>#VALUE!</v>
      </c>
      <c r="AE993" s="24" t="e">
        <f t="shared" si="312"/>
        <v>#VALUE!</v>
      </c>
      <c r="AF993" s="24">
        <v>134.35</v>
      </c>
      <c r="AG993" s="24" t="e">
        <f t="shared" si="313"/>
        <v>#VALUE!</v>
      </c>
      <c r="AH993" s="24" t="e">
        <f t="shared" si="314"/>
        <v>#VALUE!</v>
      </c>
      <c r="AI993" s="25" t="e">
        <f t="shared" si="315"/>
        <v>#VALUE!</v>
      </c>
      <c r="AJ993" s="25" t="e">
        <f t="shared" si="316"/>
        <v>#VALUE!</v>
      </c>
      <c r="AK993" s="25" t="e">
        <f t="shared" si="317"/>
        <v>#VALUE!</v>
      </c>
      <c r="AL993" s="11">
        <v>23.930000000000007</v>
      </c>
      <c r="AM993" s="11">
        <v>4.6500000000000057</v>
      </c>
      <c r="AN993" s="26">
        <v>3.2766000000000002</v>
      </c>
      <c r="AO993" s="125">
        <f t="shared" si="318"/>
        <v>5.1545480165738962E-2</v>
      </c>
      <c r="AP993" s="126"/>
      <c r="AQ993" s="16">
        <v>0</v>
      </c>
      <c r="AT993" s="2">
        <v>644</v>
      </c>
      <c r="AU993" s="2">
        <v>-24968.029702796604</v>
      </c>
      <c r="AW993" s="44" t="e">
        <f t="shared" si="319"/>
        <v>#VALUE!</v>
      </c>
    </row>
    <row r="994" spans="1:49" hidden="1" x14ac:dyDescent="0.2">
      <c r="A994" s="101">
        <v>997</v>
      </c>
      <c r="B994" s="16" t="s">
        <v>745</v>
      </c>
      <c r="C994" s="101">
        <v>295</v>
      </c>
      <c r="D994" s="17">
        <v>1.5070710004086185</v>
      </c>
      <c r="E994" s="139">
        <v>5.2283282760139854E-2</v>
      </c>
      <c r="F994" s="122">
        <f t="shared" si="300"/>
        <v>1.5593542831687583</v>
      </c>
      <c r="G994" s="122"/>
      <c r="H994" s="101" t="s">
        <v>4</v>
      </c>
      <c r="I994" s="101">
        <v>1</v>
      </c>
      <c r="J994" s="101" t="s">
        <v>555</v>
      </c>
      <c r="K994" s="18">
        <v>42997</v>
      </c>
      <c r="L994" s="101" t="s">
        <v>58</v>
      </c>
      <c r="M994" s="101" t="s">
        <v>171</v>
      </c>
      <c r="N994" s="101" t="s">
        <v>71</v>
      </c>
      <c r="O994" s="101" t="s">
        <v>66</v>
      </c>
      <c r="P994" s="19" t="str">
        <f t="shared" si="301"/>
        <v>CB1RF Moka</v>
      </c>
      <c r="Q994" s="20">
        <f t="shared" si="302"/>
        <v>155.93542831687583</v>
      </c>
      <c r="R994" s="19">
        <v>122.6</v>
      </c>
      <c r="S994" s="19">
        <v>-7</v>
      </c>
      <c r="T994" s="19">
        <f t="shared" si="303"/>
        <v>115.6</v>
      </c>
      <c r="U994" s="22" t="e">
        <f t="shared" si="304"/>
        <v>#VALUE!</v>
      </c>
      <c r="V994" s="22" t="str">
        <f t="shared" si="305"/>
        <v>NY</v>
      </c>
      <c r="W994" s="22" t="e">
        <f t="shared" si="306"/>
        <v>#VALUE!</v>
      </c>
      <c r="X994" s="19" t="str">
        <f t="shared" si="307"/>
        <v>CB1RFMokaGS.8727</v>
      </c>
      <c r="Y994" s="19" t="str">
        <f t="shared" si="308"/>
        <v>GS.8727</v>
      </c>
      <c r="Z994" s="19" t="e">
        <v>#VALUE!</v>
      </c>
      <c r="AA994" s="19" t="e">
        <f t="shared" si="309"/>
        <v>#VALUE!</v>
      </c>
      <c r="AB994" s="22" t="e">
        <f t="shared" si="310"/>
        <v>#VALUE!</v>
      </c>
      <c r="AC994" s="23" t="e">
        <v>#VALUE!</v>
      </c>
      <c r="AD994" s="23" t="e">
        <f t="shared" si="311"/>
        <v>#VALUE!</v>
      </c>
      <c r="AE994" s="24" t="e">
        <f t="shared" si="312"/>
        <v>#VALUE!</v>
      </c>
      <c r="AF994" s="24">
        <v>117.35</v>
      </c>
      <c r="AG994" s="24" t="e">
        <f t="shared" si="313"/>
        <v>#VALUE!</v>
      </c>
      <c r="AH994" s="24" t="e">
        <f t="shared" si="314"/>
        <v>#VALUE!</v>
      </c>
      <c r="AI994" s="25" t="e">
        <f t="shared" si="315"/>
        <v>#VALUE!</v>
      </c>
      <c r="AJ994" s="25" t="e">
        <f t="shared" si="316"/>
        <v>#VALUE!</v>
      </c>
      <c r="AK994" s="25" t="e">
        <f t="shared" si="317"/>
        <v>#VALUE!</v>
      </c>
      <c r="AL994" s="11">
        <v>23.930000000000007</v>
      </c>
      <c r="AM994" s="11">
        <v>4.6500000000000048</v>
      </c>
      <c r="AN994" s="26">
        <v>3.2766000000000002</v>
      </c>
      <c r="AO994" s="125">
        <f t="shared" si="318"/>
        <v>5.1545480165738962E-2</v>
      </c>
      <c r="AP994" s="126"/>
      <c r="AQ994" s="16">
        <v>0</v>
      </c>
      <c r="AT994" s="2">
        <v>295</v>
      </c>
      <c r="AU994" s="2">
        <v>-14559.026575038817</v>
      </c>
      <c r="AW994" s="44" t="e">
        <f t="shared" si="319"/>
        <v>#VALUE!</v>
      </c>
    </row>
    <row r="995" spans="1:49" hidden="1" x14ac:dyDescent="0.2">
      <c r="A995" s="101">
        <v>998</v>
      </c>
      <c r="B995" s="16" t="s">
        <v>745</v>
      </c>
      <c r="C995" s="101">
        <v>278</v>
      </c>
      <c r="D995" s="17">
        <v>1.5070710004086185</v>
      </c>
      <c r="E995" s="139">
        <v>5.2283282760139854E-2</v>
      </c>
      <c r="F995" s="122">
        <f t="shared" si="300"/>
        <v>1.5593542831687583</v>
      </c>
      <c r="G995" s="122"/>
      <c r="H995" s="101" t="s">
        <v>4</v>
      </c>
      <c r="I995" s="101">
        <v>1</v>
      </c>
      <c r="J995" s="101" t="s">
        <v>555</v>
      </c>
      <c r="K995" s="18">
        <v>42997</v>
      </c>
      <c r="L995" s="101" t="s">
        <v>58</v>
      </c>
      <c r="M995" s="101" t="s">
        <v>171</v>
      </c>
      <c r="N995" s="101" t="s">
        <v>62</v>
      </c>
      <c r="O995" s="101" t="s">
        <v>63</v>
      </c>
      <c r="P995" s="19" t="str">
        <f t="shared" si="301"/>
        <v>CB6 Consumo</v>
      </c>
      <c r="Q995" s="20">
        <f t="shared" si="302"/>
        <v>155.93542831687583</v>
      </c>
      <c r="R995" s="19">
        <v>122.6</v>
      </c>
      <c r="S995" s="19">
        <v>-31.95</v>
      </c>
      <c r="T995" s="19">
        <f t="shared" si="303"/>
        <v>90.649999999999991</v>
      </c>
      <c r="U995" s="22" t="e">
        <f t="shared" si="304"/>
        <v>#VALUE!</v>
      </c>
      <c r="V995" s="22" t="str">
        <f t="shared" si="305"/>
        <v>NY</v>
      </c>
      <c r="W995" s="22" t="e">
        <f t="shared" si="306"/>
        <v>#VALUE!</v>
      </c>
      <c r="X995" s="19" t="str">
        <f t="shared" si="307"/>
        <v>CB6ConsumoGS.8727</v>
      </c>
      <c r="Y995" s="19" t="str">
        <f t="shared" si="308"/>
        <v>GS.8727</v>
      </c>
      <c r="Z995" s="19" t="e">
        <v>#VALUE!</v>
      </c>
      <c r="AA995" s="19" t="e">
        <f t="shared" si="309"/>
        <v>#VALUE!</v>
      </c>
      <c r="AB995" s="22" t="e">
        <f t="shared" si="310"/>
        <v>#VALUE!</v>
      </c>
      <c r="AC995" s="23" t="e">
        <v>#VALUE!</v>
      </c>
      <c r="AD995" s="23" t="e">
        <f t="shared" si="311"/>
        <v>#VALUE!</v>
      </c>
      <c r="AE995" s="24" t="e">
        <f t="shared" si="312"/>
        <v>#VALUE!</v>
      </c>
      <c r="AF995" s="24">
        <v>92.399999999999991</v>
      </c>
      <c r="AG995" s="24" t="e">
        <f t="shared" si="313"/>
        <v>#VALUE!</v>
      </c>
      <c r="AH995" s="24" t="e">
        <f t="shared" si="314"/>
        <v>#VALUE!</v>
      </c>
      <c r="AI995" s="25" t="e">
        <f t="shared" si="315"/>
        <v>#VALUE!</v>
      </c>
      <c r="AJ995" s="25" t="e">
        <f t="shared" si="316"/>
        <v>#VALUE!</v>
      </c>
      <c r="AK995" s="25" t="e">
        <f t="shared" si="317"/>
        <v>#VALUE!</v>
      </c>
      <c r="AL995" s="11">
        <v>23.930000000000007</v>
      </c>
      <c r="AM995" s="11">
        <v>4.6500000000000048</v>
      </c>
      <c r="AN995" s="26">
        <v>3.2766000000000002</v>
      </c>
      <c r="AO995" s="125">
        <f t="shared" si="318"/>
        <v>5.1545480165738962E-2</v>
      </c>
      <c r="AP995" s="126"/>
      <c r="AQ995" s="16">
        <v>-278</v>
      </c>
      <c r="AT995" s="2">
        <v>0</v>
      </c>
      <c r="AU995" s="2">
        <v>0</v>
      </c>
      <c r="AW995" s="44" t="e">
        <f t="shared" si="319"/>
        <v>#VALUE!</v>
      </c>
    </row>
    <row r="996" spans="1:49" hidden="1" x14ac:dyDescent="0.2">
      <c r="A996" s="101">
        <v>999</v>
      </c>
      <c r="B996" s="16" t="s">
        <v>746</v>
      </c>
      <c r="C996" s="101">
        <v>156</v>
      </c>
      <c r="D996" s="17">
        <v>1.4847774790666795</v>
      </c>
      <c r="E996" s="139">
        <v>5.6576816663196777E-2</v>
      </c>
      <c r="F996" s="122">
        <f t="shared" si="300"/>
        <v>1.5413542957298763</v>
      </c>
      <c r="G996" s="122"/>
      <c r="H996" s="101" t="s">
        <v>4</v>
      </c>
      <c r="I996" s="101">
        <v>1</v>
      </c>
      <c r="J996" s="101" t="s">
        <v>60</v>
      </c>
      <c r="K996" s="18">
        <v>42997</v>
      </c>
      <c r="L996" s="101" t="s">
        <v>58</v>
      </c>
      <c r="M996" s="101" t="s">
        <v>171</v>
      </c>
      <c r="N996" s="101" t="s">
        <v>71</v>
      </c>
      <c r="O996" s="101" t="s">
        <v>66</v>
      </c>
      <c r="P996" s="19" t="str">
        <f t="shared" si="301"/>
        <v>CB1RF Moka</v>
      </c>
      <c r="Q996" s="20">
        <f t="shared" si="302"/>
        <v>154.13542957298762</v>
      </c>
      <c r="R996" s="19">
        <v>122.6</v>
      </c>
      <c r="S996" s="19">
        <v>-7</v>
      </c>
      <c r="T996" s="19">
        <f t="shared" si="303"/>
        <v>115.6</v>
      </c>
      <c r="U996" s="22" t="e">
        <f t="shared" si="304"/>
        <v>#VALUE!</v>
      </c>
      <c r="V996" s="22" t="str">
        <f t="shared" si="305"/>
        <v>NY</v>
      </c>
      <c r="W996" s="22" t="e">
        <f t="shared" si="306"/>
        <v>#VALUE!</v>
      </c>
      <c r="X996" s="19" t="str">
        <f t="shared" si="307"/>
        <v>CB1RFMokaGS.8790</v>
      </c>
      <c r="Y996" s="19" t="str">
        <f t="shared" si="308"/>
        <v>GS.8790</v>
      </c>
      <c r="Z996" s="19" t="e">
        <v>#VALUE!</v>
      </c>
      <c r="AA996" s="19" t="e">
        <f t="shared" si="309"/>
        <v>#VALUE!</v>
      </c>
      <c r="AB996" s="22" t="e">
        <f t="shared" si="310"/>
        <v>#VALUE!</v>
      </c>
      <c r="AC996" s="23" t="e">
        <v>#VALUE!</v>
      </c>
      <c r="AD996" s="23" t="e">
        <f t="shared" si="311"/>
        <v>#VALUE!</v>
      </c>
      <c r="AE996" s="24" t="e">
        <f t="shared" si="312"/>
        <v>#VALUE!</v>
      </c>
      <c r="AF996" s="24">
        <v>117.35</v>
      </c>
      <c r="AG996" s="24" t="e">
        <f t="shared" si="313"/>
        <v>#VALUE!</v>
      </c>
      <c r="AH996" s="24" t="e">
        <f t="shared" si="314"/>
        <v>#VALUE!</v>
      </c>
      <c r="AI996" s="25" t="e">
        <f t="shared" si="315"/>
        <v>#VALUE!</v>
      </c>
      <c r="AJ996" s="25" t="e">
        <f t="shared" si="316"/>
        <v>#VALUE!</v>
      </c>
      <c r="AK996" s="25" t="e">
        <f t="shared" si="317"/>
        <v>#VALUE!</v>
      </c>
      <c r="AL996" s="11">
        <v>25.43</v>
      </c>
      <c r="AM996" s="11">
        <v>5.3499999999999943</v>
      </c>
      <c r="AN996" s="26">
        <v>3.2766000000000002</v>
      </c>
      <c r="AO996" s="125">
        <f t="shared" si="318"/>
        <v>5.5778425286194838E-2</v>
      </c>
      <c r="AP996" s="126"/>
      <c r="AQ996" s="16">
        <v>0</v>
      </c>
      <c r="AT996" s="2">
        <v>78</v>
      </c>
      <c r="AU996" s="2">
        <v>-3664.4095593940824</v>
      </c>
      <c r="AW996" s="44" t="e">
        <f t="shared" si="319"/>
        <v>#VALUE!</v>
      </c>
    </row>
    <row r="997" spans="1:49" hidden="1" x14ac:dyDescent="0.2">
      <c r="A997" s="101">
        <v>1000</v>
      </c>
      <c r="B997" s="16" t="s">
        <v>746</v>
      </c>
      <c r="C997" s="101">
        <v>502</v>
      </c>
      <c r="D997" s="17">
        <v>1.4847774790666795</v>
      </c>
      <c r="E997" s="139">
        <v>5.6576816663196777E-2</v>
      </c>
      <c r="F997" s="122">
        <f t="shared" si="300"/>
        <v>1.5413542957298763</v>
      </c>
      <c r="G997" s="122"/>
      <c r="H997" s="101" t="s">
        <v>4</v>
      </c>
      <c r="I997" s="101">
        <v>1</v>
      </c>
      <c r="J997" s="101" t="s">
        <v>60</v>
      </c>
      <c r="K997" s="18">
        <v>42997</v>
      </c>
      <c r="L997" s="101" t="s">
        <v>58</v>
      </c>
      <c r="M997" s="101" t="s">
        <v>171</v>
      </c>
      <c r="N997" s="101" t="s">
        <v>71</v>
      </c>
      <c r="O997" s="101" t="s">
        <v>58</v>
      </c>
      <c r="P997" s="19" t="str">
        <f t="shared" si="301"/>
        <v>CB1RF 17/18</v>
      </c>
      <c r="Q997" s="20">
        <f t="shared" si="302"/>
        <v>154.13542957298762</v>
      </c>
      <c r="R997" s="19">
        <v>122.6</v>
      </c>
      <c r="S997" s="19">
        <v>10</v>
      </c>
      <c r="T997" s="19">
        <f t="shared" si="303"/>
        <v>132.6</v>
      </c>
      <c r="U997" s="22" t="e">
        <f t="shared" si="304"/>
        <v>#VALUE!</v>
      </c>
      <c r="V997" s="22" t="str">
        <f t="shared" si="305"/>
        <v>NY</v>
      </c>
      <c r="W997" s="22" t="e">
        <f t="shared" si="306"/>
        <v>#VALUE!</v>
      </c>
      <c r="X997" s="19" t="str">
        <f t="shared" si="307"/>
        <v>CB1RF17/18GS.8790</v>
      </c>
      <c r="Y997" s="19" t="str">
        <f t="shared" si="308"/>
        <v>GS.8790</v>
      </c>
      <c r="Z997" s="19" t="e">
        <v>#VALUE!</v>
      </c>
      <c r="AA997" s="19" t="e">
        <f t="shared" si="309"/>
        <v>#VALUE!</v>
      </c>
      <c r="AB997" s="22" t="e">
        <f t="shared" si="310"/>
        <v>#VALUE!</v>
      </c>
      <c r="AC997" s="23" t="e">
        <v>#VALUE!</v>
      </c>
      <c r="AD997" s="23" t="e">
        <f t="shared" si="311"/>
        <v>#VALUE!</v>
      </c>
      <c r="AE997" s="24" t="e">
        <f t="shared" si="312"/>
        <v>#VALUE!</v>
      </c>
      <c r="AF997" s="24">
        <v>134.35</v>
      </c>
      <c r="AG997" s="24" t="e">
        <f t="shared" si="313"/>
        <v>#VALUE!</v>
      </c>
      <c r="AH997" s="24" t="e">
        <f t="shared" si="314"/>
        <v>#VALUE!</v>
      </c>
      <c r="AI997" s="25" t="e">
        <f t="shared" si="315"/>
        <v>#VALUE!</v>
      </c>
      <c r="AJ997" s="25" t="e">
        <f t="shared" si="316"/>
        <v>#VALUE!</v>
      </c>
      <c r="AK997" s="25" t="e">
        <f t="shared" si="317"/>
        <v>#VALUE!</v>
      </c>
      <c r="AL997" s="11">
        <v>25.43</v>
      </c>
      <c r="AM997" s="11">
        <v>5.3499999999999943</v>
      </c>
      <c r="AN997" s="26">
        <v>3.2766000000000002</v>
      </c>
      <c r="AO997" s="125">
        <f t="shared" si="318"/>
        <v>5.5778425286194838E-2</v>
      </c>
      <c r="AP997" s="126"/>
      <c r="AQ997" s="16">
        <v>0</v>
      </c>
      <c r="AT997" s="2">
        <v>502</v>
      </c>
      <c r="AU997" s="2">
        <v>-18271.399287382428</v>
      </c>
      <c r="AW997" s="44" t="e">
        <f t="shared" si="319"/>
        <v>#VALUE!</v>
      </c>
    </row>
    <row r="998" spans="1:49" hidden="1" x14ac:dyDescent="0.2">
      <c r="A998" s="101">
        <v>1001</v>
      </c>
      <c r="B998" s="16" t="s">
        <v>746</v>
      </c>
      <c r="C998" s="101">
        <v>932</v>
      </c>
      <c r="D998" s="17">
        <v>1.4847774790666795</v>
      </c>
      <c r="E998" s="139">
        <v>5.6576816663196777E-2</v>
      </c>
      <c r="F998" s="122">
        <f t="shared" si="300"/>
        <v>1.5413542957298763</v>
      </c>
      <c r="G998" s="122"/>
      <c r="H998" s="101" t="s">
        <v>4</v>
      </c>
      <c r="I998" s="101">
        <v>1</v>
      </c>
      <c r="J998" s="101" t="s">
        <v>60</v>
      </c>
      <c r="K998" s="18">
        <v>42997</v>
      </c>
      <c r="L998" s="101" t="s">
        <v>58</v>
      </c>
      <c r="M998" s="101" t="s">
        <v>171</v>
      </c>
      <c r="N998" s="101" t="s">
        <v>71</v>
      </c>
      <c r="O998" s="101" t="s">
        <v>64</v>
      </c>
      <c r="P998" s="19" t="str">
        <f t="shared" si="301"/>
        <v>CB1RF 15/16</v>
      </c>
      <c r="Q998" s="20">
        <f t="shared" si="302"/>
        <v>154.13542957298762</v>
      </c>
      <c r="R998" s="19">
        <v>122.6</v>
      </c>
      <c r="S998" s="19">
        <v>1</v>
      </c>
      <c r="T998" s="19">
        <f t="shared" si="303"/>
        <v>123.6</v>
      </c>
      <c r="U998" s="22" t="e">
        <f t="shared" si="304"/>
        <v>#VALUE!</v>
      </c>
      <c r="V998" s="22" t="str">
        <f t="shared" si="305"/>
        <v>NY</v>
      </c>
      <c r="W998" s="22" t="e">
        <f t="shared" si="306"/>
        <v>#VALUE!</v>
      </c>
      <c r="X998" s="19" t="str">
        <f t="shared" si="307"/>
        <v>CB1RF15/16GS.8790</v>
      </c>
      <c r="Y998" s="19" t="str">
        <f t="shared" si="308"/>
        <v>GS.8790</v>
      </c>
      <c r="Z998" s="19" t="e">
        <v>#VALUE!</v>
      </c>
      <c r="AA998" s="19" t="e">
        <f t="shared" si="309"/>
        <v>#VALUE!</v>
      </c>
      <c r="AB998" s="22" t="e">
        <f t="shared" si="310"/>
        <v>#VALUE!</v>
      </c>
      <c r="AC998" s="23" t="e">
        <v>#VALUE!</v>
      </c>
      <c r="AD998" s="23" t="e">
        <f t="shared" si="311"/>
        <v>#VALUE!</v>
      </c>
      <c r="AE998" s="24" t="e">
        <f t="shared" si="312"/>
        <v>#VALUE!</v>
      </c>
      <c r="AF998" s="24">
        <v>125.35</v>
      </c>
      <c r="AG998" s="24" t="e">
        <f t="shared" si="313"/>
        <v>#VALUE!</v>
      </c>
      <c r="AH998" s="24" t="e">
        <f t="shared" si="314"/>
        <v>#VALUE!</v>
      </c>
      <c r="AI998" s="25" t="e">
        <f t="shared" si="315"/>
        <v>#VALUE!</v>
      </c>
      <c r="AJ998" s="25" t="e">
        <f t="shared" si="316"/>
        <v>#VALUE!</v>
      </c>
      <c r="AK998" s="25" t="e">
        <f t="shared" si="317"/>
        <v>#VALUE!</v>
      </c>
      <c r="AL998" s="11">
        <v>25.43</v>
      </c>
      <c r="AM998" s="11">
        <v>5.3499999999999943</v>
      </c>
      <c r="AN998" s="26">
        <v>3.2766000000000002</v>
      </c>
      <c r="AO998" s="125">
        <f t="shared" si="318"/>
        <v>5.5778425286194838E-2</v>
      </c>
      <c r="AP998" s="126"/>
      <c r="AQ998" s="16">
        <v>0</v>
      </c>
      <c r="AT998" s="2">
        <v>932</v>
      </c>
      <c r="AU998" s="2">
        <v>-41319.297073785703</v>
      </c>
      <c r="AW998" s="44" t="e">
        <f t="shared" si="319"/>
        <v>#VALUE!</v>
      </c>
    </row>
    <row r="999" spans="1:49" hidden="1" x14ac:dyDescent="0.2">
      <c r="A999" s="101">
        <v>1002</v>
      </c>
      <c r="B999" s="16" t="s">
        <v>746</v>
      </c>
      <c r="C999" s="101">
        <v>155</v>
      </c>
      <c r="D999" s="17">
        <v>1.4847774790666795</v>
      </c>
      <c r="E999" s="139">
        <v>5.6576816663196777E-2</v>
      </c>
      <c r="F999" s="122">
        <f t="shared" si="300"/>
        <v>1.5413542957298763</v>
      </c>
      <c r="G999" s="122"/>
      <c r="H999" s="101" t="s">
        <v>4</v>
      </c>
      <c r="I999" s="101">
        <v>1</v>
      </c>
      <c r="J999" s="101" t="s">
        <v>60</v>
      </c>
      <c r="K999" s="18">
        <v>42997</v>
      </c>
      <c r="L999" s="101" t="s">
        <v>58</v>
      </c>
      <c r="M999" s="101" t="s">
        <v>171</v>
      </c>
      <c r="N999" s="101" t="s">
        <v>71</v>
      </c>
      <c r="O999" s="101" t="s">
        <v>65</v>
      </c>
      <c r="P999" s="19" t="str">
        <f t="shared" si="301"/>
        <v>CB1RF 13/14</v>
      </c>
      <c r="Q999" s="20">
        <f t="shared" si="302"/>
        <v>154.13542957298762</v>
      </c>
      <c r="R999" s="19">
        <v>122.6</v>
      </c>
      <c r="S999" s="19">
        <v>1</v>
      </c>
      <c r="T999" s="19">
        <f t="shared" si="303"/>
        <v>123.6</v>
      </c>
      <c r="U999" s="22" t="e">
        <f t="shared" si="304"/>
        <v>#VALUE!</v>
      </c>
      <c r="V999" s="22" t="str">
        <f t="shared" si="305"/>
        <v>NY</v>
      </c>
      <c r="W999" s="22" t="e">
        <f t="shared" si="306"/>
        <v>#VALUE!</v>
      </c>
      <c r="X999" s="19" t="str">
        <f t="shared" si="307"/>
        <v>CB1RF13/14GS.8790</v>
      </c>
      <c r="Y999" s="19" t="str">
        <f t="shared" si="308"/>
        <v>GS.8790</v>
      </c>
      <c r="Z999" s="19" t="e">
        <v>#VALUE!</v>
      </c>
      <c r="AA999" s="19" t="e">
        <f t="shared" si="309"/>
        <v>#VALUE!</v>
      </c>
      <c r="AB999" s="22" t="e">
        <f t="shared" si="310"/>
        <v>#VALUE!</v>
      </c>
      <c r="AC999" s="23" t="e">
        <v>#VALUE!</v>
      </c>
      <c r="AD999" s="23" t="e">
        <f t="shared" si="311"/>
        <v>#VALUE!</v>
      </c>
      <c r="AE999" s="24" t="e">
        <f t="shared" si="312"/>
        <v>#VALUE!</v>
      </c>
      <c r="AF999" s="24">
        <v>125.35</v>
      </c>
      <c r="AG999" s="24" t="e">
        <f t="shared" si="313"/>
        <v>#VALUE!</v>
      </c>
      <c r="AH999" s="24" t="e">
        <f t="shared" si="314"/>
        <v>#VALUE!</v>
      </c>
      <c r="AI999" s="25" t="e">
        <f t="shared" si="315"/>
        <v>#VALUE!</v>
      </c>
      <c r="AJ999" s="25" t="e">
        <f t="shared" si="316"/>
        <v>#VALUE!</v>
      </c>
      <c r="AK999" s="25" t="e">
        <f t="shared" si="317"/>
        <v>#VALUE!</v>
      </c>
      <c r="AL999" s="11">
        <v>25.43</v>
      </c>
      <c r="AM999" s="11">
        <v>5.3499999999999943</v>
      </c>
      <c r="AN999" s="26">
        <v>3.2766000000000002</v>
      </c>
      <c r="AO999" s="125">
        <f t="shared" si="318"/>
        <v>5.5778425286194838E-2</v>
      </c>
      <c r="AP999" s="126"/>
      <c r="AQ999" s="16">
        <v>-41</v>
      </c>
      <c r="AT999" s="2">
        <v>114</v>
      </c>
      <c r="AU999" s="2">
        <v>-5958.8723098836581</v>
      </c>
      <c r="AW999" s="44" t="e">
        <f t="shared" si="319"/>
        <v>#VALUE!</v>
      </c>
    </row>
    <row r="1000" spans="1:49" hidden="1" x14ac:dyDescent="0.2">
      <c r="A1000" s="101">
        <v>1003</v>
      </c>
      <c r="B1000" s="16" t="s">
        <v>746</v>
      </c>
      <c r="C1000" s="101">
        <v>251</v>
      </c>
      <c r="D1000" s="17">
        <v>1.4847774790666795</v>
      </c>
      <c r="E1000" s="139">
        <v>5.6576816663196777E-2</v>
      </c>
      <c r="F1000" s="122">
        <f t="shared" si="300"/>
        <v>1.5413542957298763</v>
      </c>
      <c r="G1000" s="122"/>
      <c r="H1000" s="101" t="s">
        <v>4</v>
      </c>
      <c r="I1000" s="101">
        <v>1</v>
      </c>
      <c r="J1000" s="101" t="s">
        <v>60</v>
      </c>
      <c r="K1000" s="18">
        <v>42997</v>
      </c>
      <c r="L1000" s="101" t="s">
        <v>58</v>
      </c>
      <c r="M1000" s="101" t="s">
        <v>171</v>
      </c>
      <c r="N1000" s="101" t="s">
        <v>62</v>
      </c>
      <c r="O1000" s="101" t="s">
        <v>63</v>
      </c>
      <c r="P1000" s="19" t="str">
        <f t="shared" si="301"/>
        <v>CB6 Consumo</v>
      </c>
      <c r="Q1000" s="20">
        <f t="shared" si="302"/>
        <v>154.13542957298762</v>
      </c>
      <c r="R1000" s="19">
        <v>122.6</v>
      </c>
      <c r="S1000" s="19">
        <v>-31.95</v>
      </c>
      <c r="T1000" s="19">
        <f t="shared" si="303"/>
        <v>90.649999999999991</v>
      </c>
      <c r="U1000" s="22" t="e">
        <f t="shared" si="304"/>
        <v>#VALUE!</v>
      </c>
      <c r="V1000" s="22" t="str">
        <f t="shared" si="305"/>
        <v>NY</v>
      </c>
      <c r="W1000" s="22" t="e">
        <f t="shared" si="306"/>
        <v>#VALUE!</v>
      </c>
      <c r="X1000" s="19" t="str">
        <f t="shared" si="307"/>
        <v>CB6ConsumoGS.8790</v>
      </c>
      <c r="Y1000" s="19" t="str">
        <f t="shared" si="308"/>
        <v>GS.8790</v>
      </c>
      <c r="Z1000" s="19" t="e">
        <v>#VALUE!</v>
      </c>
      <c r="AA1000" s="19" t="e">
        <f t="shared" si="309"/>
        <v>#VALUE!</v>
      </c>
      <c r="AB1000" s="22" t="e">
        <f t="shared" si="310"/>
        <v>#VALUE!</v>
      </c>
      <c r="AC1000" s="23" t="e">
        <v>#VALUE!</v>
      </c>
      <c r="AD1000" s="23" t="e">
        <f t="shared" si="311"/>
        <v>#VALUE!</v>
      </c>
      <c r="AE1000" s="24" t="e">
        <f t="shared" si="312"/>
        <v>#VALUE!</v>
      </c>
      <c r="AF1000" s="24">
        <v>92.399999999999991</v>
      </c>
      <c r="AG1000" s="24" t="e">
        <f t="shared" si="313"/>
        <v>#VALUE!</v>
      </c>
      <c r="AH1000" s="24" t="e">
        <f t="shared" si="314"/>
        <v>#VALUE!</v>
      </c>
      <c r="AI1000" s="25" t="e">
        <f t="shared" si="315"/>
        <v>#VALUE!</v>
      </c>
      <c r="AJ1000" s="25" t="e">
        <f t="shared" si="316"/>
        <v>#VALUE!</v>
      </c>
      <c r="AK1000" s="25" t="e">
        <f t="shared" si="317"/>
        <v>#VALUE!</v>
      </c>
      <c r="AL1000" s="11">
        <v>25.429999999999996</v>
      </c>
      <c r="AM1000" s="11">
        <v>5.3499999999999943</v>
      </c>
      <c r="AN1000" s="26">
        <v>3.2766000000000002</v>
      </c>
      <c r="AO1000" s="125">
        <f t="shared" si="318"/>
        <v>5.5778425286194838E-2</v>
      </c>
      <c r="AP1000" s="126"/>
      <c r="AQ1000" s="16">
        <v>-251</v>
      </c>
      <c r="AT1000" s="2">
        <v>0</v>
      </c>
      <c r="AU1000" s="2">
        <v>0</v>
      </c>
      <c r="AW1000" s="44" t="e">
        <f t="shared" si="319"/>
        <v>#VALUE!</v>
      </c>
    </row>
    <row r="1001" spans="1:49" hidden="1" x14ac:dyDescent="0.2">
      <c r="A1001" s="101">
        <v>1004</v>
      </c>
      <c r="B1001" s="16" t="s">
        <v>747</v>
      </c>
      <c r="C1001" s="101">
        <v>531</v>
      </c>
      <c r="D1001" s="17">
        <v>1.4672757249203194</v>
      </c>
      <c r="E1001" s="139">
        <v>5.4381348338608096E-2</v>
      </c>
      <c r="F1001" s="122">
        <f t="shared" si="300"/>
        <v>1.5216570732589276</v>
      </c>
      <c r="G1001" s="122"/>
      <c r="H1001" s="101" t="s">
        <v>4</v>
      </c>
      <c r="I1001" s="101">
        <v>1</v>
      </c>
      <c r="J1001" s="101" t="s">
        <v>60</v>
      </c>
      <c r="K1001" s="18">
        <v>42997</v>
      </c>
      <c r="L1001" s="101" t="s">
        <v>58</v>
      </c>
      <c r="M1001" s="101" t="s">
        <v>171</v>
      </c>
      <c r="N1001" s="101" t="s">
        <v>67</v>
      </c>
      <c r="O1001" s="101" t="s">
        <v>58</v>
      </c>
      <c r="P1001" s="19" t="str">
        <f t="shared" si="301"/>
        <v>CBSWUTZ 17/18</v>
      </c>
      <c r="Q1001" s="20">
        <f t="shared" si="302"/>
        <v>152.16570732589275</v>
      </c>
      <c r="R1001" s="19">
        <v>122.6</v>
      </c>
      <c r="S1001" s="19">
        <v>7.25</v>
      </c>
      <c r="T1001" s="19">
        <f t="shared" si="303"/>
        <v>129.85</v>
      </c>
      <c r="U1001" s="22" t="e">
        <f t="shared" si="304"/>
        <v>#VALUE!</v>
      </c>
      <c r="V1001" s="22" t="str">
        <f t="shared" si="305"/>
        <v>NY</v>
      </c>
      <c r="W1001" s="22" t="e">
        <f t="shared" si="306"/>
        <v>#VALUE!</v>
      </c>
      <c r="X1001" s="19" t="str">
        <f t="shared" si="307"/>
        <v>CBSWUTZ17/18GS.8782</v>
      </c>
      <c r="Y1001" s="19" t="str">
        <f t="shared" si="308"/>
        <v>GS.8782</v>
      </c>
      <c r="Z1001" s="19" t="e">
        <v>#VALUE!</v>
      </c>
      <c r="AA1001" s="19" t="e">
        <f t="shared" si="309"/>
        <v>#VALUE!</v>
      </c>
      <c r="AB1001" s="22" t="e">
        <f t="shared" si="310"/>
        <v>#VALUE!</v>
      </c>
      <c r="AC1001" s="23" t="e">
        <v>#VALUE!</v>
      </c>
      <c r="AD1001" s="23" t="e">
        <f t="shared" si="311"/>
        <v>#VALUE!</v>
      </c>
      <c r="AE1001" s="24" t="e">
        <f t="shared" si="312"/>
        <v>#VALUE!</v>
      </c>
      <c r="AF1001" s="24">
        <v>131.6</v>
      </c>
      <c r="AG1001" s="24" t="e">
        <f t="shared" si="313"/>
        <v>#VALUE!</v>
      </c>
      <c r="AH1001" s="24" t="e">
        <f t="shared" si="314"/>
        <v>#VALUE!</v>
      </c>
      <c r="AI1001" s="25" t="e">
        <f t="shared" si="315"/>
        <v>#VALUE!</v>
      </c>
      <c r="AJ1001" s="25" t="e">
        <f t="shared" si="316"/>
        <v>#VALUE!</v>
      </c>
      <c r="AK1001" s="25" t="e">
        <f t="shared" si="317"/>
        <v>#VALUE!</v>
      </c>
      <c r="AL1001" s="11">
        <v>23.450000000000006</v>
      </c>
      <c r="AM1001" s="11">
        <v>6.4739999999999949</v>
      </c>
      <c r="AN1001" s="26">
        <v>3.2766000000000002</v>
      </c>
      <c r="AO1001" s="125">
        <f t="shared" si="318"/>
        <v>5.3613938608899382E-2</v>
      </c>
      <c r="AP1001" s="126"/>
      <c r="AQ1001" s="16">
        <v>0</v>
      </c>
      <c r="AT1001" s="2">
        <v>531</v>
      </c>
      <c r="AU1001" s="2">
        <v>-11619.534444131863</v>
      </c>
      <c r="AW1001" s="44" t="e">
        <f t="shared" si="319"/>
        <v>#VALUE!</v>
      </c>
    </row>
    <row r="1002" spans="1:49" hidden="1" x14ac:dyDescent="0.2">
      <c r="A1002" s="101">
        <v>1005</v>
      </c>
      <c r="B1002" s="16" t="s">
        <v>747</v>
      </c>
      <c r="C1002" s="101">
        <v>277</v>
      </c>
      <c r="D1002" s="17">
        <v>1.4672757249203194</v>
      </c>
      <c r="E1002" s="139">
        <v>5.4381348338608096E-2</v>
      </c>
      <c r="F1002" s="122">
        <f t="shared" si="300"/>
        <v>1.5216570732589276</v>
      </c>
      <c r="G1002" s="122"/>
      <c r="H1002" s="101" t="s">
        <v>4</v>
      </c>
      <c r="I1002" s="101">
        <v>1</v>
      </c>
      <c r="J1002" s="101" t="s">
        <v>60</v>
      </c>
      <c r="K1002" s="18">
        <v>42997</v>
      </c>
      <c r="L1002" s="101" t="s">
        <v>58</v>
      </c>
      <c r="M1002" s="101" t="s">
        <v>171</v>
      </c>
      <c r="N1002" s="101" t="s">
        <v>67</v>
      </c>
      <c r="O1002" s="101" t="s">
        <v>66</v>
      </c>
      <c r="P1002" s="19" t="str">
        <f t="shared" si="301"/>
        <v>CBSWUTZ Moka</v>
      </c>
      <c r="Q1002" s="20">
        <f t="shared" si="302"/>
        <v>152.16570732589275</v>
      </c>
      <c r="R1002" s="19">
        <v>122.6</v>
      </c>
      <c r="S1002" s="19">
        <v>2</v>
      </c>
      <c r="T1002" s="19">
        <f t="shared" si="303"/>
        <v>124.6</v>
      </c>
      <c r="U1002" s="22" t="e">
        <f t="shared" si="304"/>
        <v>#VALUE!</v>
      </c>
      <c r="V1002" s="22" t="str">
        <f t="shared" si="305"/>
        <v>NY</v>
      </c>
      <c r="W1002" s="22" t="e">
        <f t="shared" si="306"/>
        <v>#VALUE!</v>
      </c>
      <c r="X1002" s="19" t="str">
        <f t="shared" si="307"/>
        <v>CBSWUTZMokaGS.8782</v>
      </c>
      <c r="Y1002" s="19" t="str">
        <f t="shared" si="308"/>
        <v>GS.8782</v>
      </c>
      <c r="Z1002" s="19" t="e">
        <v>#VALUE!</v>
      </c>
      <c r="AA1002" s="19" t="e">
        <f t="shared" si="309"/>
        <v>#VALUE!</v>
      </c>
      <c r="AB1002" s="22" t="e">
        <f t="shared" si="310"/>
        <v>#VALUE!</v>
      </c>
      <c r="AC1002" s="23" t="e">
        <v>#VALUE!</v>
      </c>
      <c r="AD1002" s="23" t="e">
        <f t="shared" si="311"/>
        <v>#VALUE!</v>
      </c>
      <c r="AE1002" s="24" t="e">
        <f t="shared" si="312"/>
        <v>#VALUE!</v>
      </c>
      <c r="AF1002" s="24">
        <v>126.35</v>
      </c>
      <c r="AG1002" s="24" t="e">
        <f t="shared" si="313"/>
        <v>#VALUE!</v>
      </c>
      <c r="AH1002" s="24" t="e">
        <f t="shared" si="314"/>
        <v>#VALUE!</v>
      </c>
      <c r="AI1002" s="25" t="e">
        <f t="shared" si="315"/>
        <v>#VALUE!</v>
      </c>
      <c r="AJ1002" s="25" t="e">
        <f t="shared" si="316"/>
        <v>#VALUE!</v>
      </c>
      <c r="AK1002" s="25" t="e">
        <f t="shared" si="317"/>
        <v>#VALUE!</v>
      </c>
      <c r="AL1002" s="11">
        <v>23.450000000000003</v>
      </c>
      <c r="AM1002" s="11">
        <v>6.4739999999999949</v>
      </c>
      <c r="AN1002" s="26">
        <v>3.2766000000000002</v>
      </c>
      <c r="AO1002" s="125">
        <f t="shared" si="318"/>
        <v>5.3613938608899382E-2</v>
      </c>
      <c r="AP1002" s="126"/>
      <c r="AQ1002" s="16">
        <v>0</v>
      </c>
      <c r="AT1002" s="2">
        <v>0</v>
      </c>
      <c r="AU1002" s="2">
        <v>0</v>
      </c>
      <c r="AW1002" s="44" t="e">
        <f t="shared" si="319"/>
        <v>#VALUE!</v>
      </c>
    </row>
    <row r="1003" spans="1:49" hidden="1" x14ac:dyDescent="0.2">
      <c r="A1003" s="101">
        <v>1006</v>
      </c>
      <c r="B1003" s="16" t="s">
        <v>747</v>
      </c>
      <c r="C1003" s="101">
        <v>1365</v>
      </c>
      <c r="D1003" s="17">
        <v>1.4672757249203194</v>
      </c>
      <c r="E1003" s="139">
        <v>5.4381348338608096E-2</v>
      </c>
      <c r="F1003" s="122">
        <f t="shared" si="300"/>
        <v>1.5216570732589276</v>
      </c>
      <c r="G1003" s="122"/>
      <c r="H1003" s="101" t="s">
        <v>4</v>
      </c>
      <c r="I1003" s="101">
        <v>1</v>
      </c>
      <c r="J1003" s="101" t="s">
        <v>60</v>
      </c>
      <c r="K1003" s="18">
        <v>42997</v>
      </c>
      <c r="L1003" s="101" t="s">
        <v>58</v>
      </c>
      <c r="M1003" s="101" t="s">
        <v>171</v>
      </c>
      <c r="N1003" s="101" t="s">
        <v>67</v>
      </c>
      <c r="O1003" s="101" t="s">
        <v>59</v>
      </c>
      <c r="P1003" s="19" t="str">
        <f t="shared" si="301"/>
        <v>CBSWUTZ 14/16</v>
      </c>
      <c r="Q1003" s="20">
        <f t="shared" si="302"/>
        <v>152.16570732589275</v>
      </c>
      <c r="R1003" s="19">
        <v>122.6</v>
      </c>
      <c r="S1003" s="19">
        <v>3</v>
      </c>
      <c r="T1003" s="19">
        <f t="shared" si="303"/>
        <v>125.6</v>
      </c>
      <c r="U1003" s="22" t="e">
        <f t="shared" si="304"/>
        <v>#VALUE!</v>
      </c>
      <c r="V1003" s="22" t="str">
        <f t="shared" si="305"/>
        <v>NY</v>
      </c>
      <c r="W1003" s="22" t="e">
        <f t="shared" si="306"/>
        <v>#VALUE!</v>
      </c>
      <c r="X1003" s="19" t="str">
        <f t="shared" si="307"/>
        <v>CBSWUTZ14/16GS.8782</v>
      </c>
      <c r="Y1003" s="19" t="str">
        <f t="shared" si="308"/>
        <v>GS.8782</v>
      </c>
      <c r="Z1003" s="19" t="e">
        <v>#VALUE!</v>
      </c>
      <c r="AA1003" s="19" t="e">
        <f t="shared" si="309"/>
        <v>#VALUE!</v>
      </c>
      <c r="AB1003" s="22" t="e">
        <f t="shared" si="310"/>
        <v>#VALUE!</v>
      </c>
      <c r="AC1003" s="23" t="e">
        <v>#VALUE!</v>
      </c>
      <c r="AD1003" s="23" t="e">
        <f t="shared" si="311"/>
        <v>#VALUE!</v>
      </c>
      <c r="AE1003" s="24" t="e">
        <f t="shared" si="312"/>
        <v>#VALUE!</v>
      </c>
      <c r="AF1003" s="24">
        <v>127.35</v>
      </c>
      <c r="AG1003" s="24" t="e">
        <f t="shared" si="313"/>
        <v>#VALUE!</v>
      </c>
      <c r="AH1003" s="24" t="e">
        <f t="shared" si="314"/>
        <v>#VALUE!</v>
      </c>
      <c r="AI1003" s="25" t="e">
        <f t="shared" si="315"/>
        <v>#VALUE!</v>
      </c>
      <c r="AJ1003" s="25" t="e">
        <f t="shared" si="316"/>
        <v>#VALUE!</v>
      </c>
      <c r="AK1003" s="25" t="e">
        <f t="shared" si="317"/>
        <v>#VALUE!</v>
      </c>
      <c r="AL1003" s="11">
        <v>23.450000000000003</v>
      </c>
      <c r="AM1003" s="11">
        <v>6.4739999999999949</v>
      </c>
      <c r="AN1003" s="26">
        <v>3.2766000000000002</v>
      </c>
      <c r="AO1003" s="125">
        <f t="shared" si="318"/>
        <v>5.3613938608899382E-2</v>
      </c>
      <c r="AP1003" s="126"/>
      <c r="AQ1003" s="16">
        <v>-1365</v>
      </c>
      <c r="AT1003" s="2">
        <v>0</v>
      </c>
      <c r="AU1003" s="2">
        <v>0</v>
      </c>
      <c r="AW1003" s="44" t="e">
        <f t="shared" si="319"/>
        <v>#VALUE!</v>
      </c>
    </row>
    <row r="1004" spans="1:49" hidden="1" x14ac:dyDescent="0.2">
      <c r="A1004" s="101">
        <v>1007</v>
      </c>
      <c r="B1004" s="16" t="s">
        <v>747</v>
      </c>
      <c r="C1004" s="101">
        <v>338</v>
      </c>
      <c r="D1004" s="17">
        <v>1.4672757249203194</v>
      </c>
      <c r="E1004" s="139">
        <v>5.4381348338608096E-2</v>
      </c>
      <c r="F1004" s="122">
        <f t="shared" si="300"/>
        <v>1.5216570732589276</v>
      </c>
      <c r="G1004" s="122"/>
      <c r="H1004" s="101" t="s">
        <v>4</v>
      </c>
      <c r="I1004" s="101">
        <v>1</v>
      </c>
      <c r="J1004" s="101" t="s">
        <v>60</v>
      </c>
      <c r="K1004" s="18">
        <v>42997</v>
      </c>
      <c r="L1004" s="101" t="s">
        <v>58</v>
      </c>
      <c r="M1004" s="101" t="s">
        <v>171</v>
      </c>
      <c r="N1004" s="101" t="s">
        <v>62</v>
      </c>
      <c r="O1004" s="101" t="s">
        <v>63</v>
      </c>
      <c r="P1004" s="19" t="str">
        <f t="shared" si="301"/>
        <v>CB6 Consumo</v>
      </c>
      <c r="Q1004" s="20">
        <f t="shared" si="302"/>
        <v>152.16570732589275</v>
      </c>
      <c r="R1004" s="19">
        <v>122.6</v>
      </c>
      <c r="S1004" s="19">
        <v>-31.95</v>
      </c>
      <c r="T1004" s="19">
        <f t="shared" si="303"/>
        <v>90.649999999999991</v>
      </c>
      <c r="U1004" s="22" t="e">
        <f t="shared" si="304"/>
        <v>#VALUE!</v>
      </c>
      <c r="V1004" s="22" t="str">
        <f t="shared" si="305"/>
        <v>NY</v>
      </c>
      <c r="W1004" s="22" t="e">
        <f t="shared" si="306"/>
        <v>#VALUE!</v>
      </c>
      <c r="X1004" s="19" t="str">
        <f t="shared" si="307"/>
        <v>CB6ConsumoGS.8782</v>
      </c>
      <c r="Y1004" s="19" t="str">
        <f t="shared" si="308"/>
        <v>GS.8782</v>
      </c>
      <c r="Z1004" s="19" t="e">
        <v>#VALUE!</v>
      </c>
      <c r="AA1004" s="19" t="e">
        <f t="shared" si="309"/>
        <v>#VALUE!</v>
      </c>
      <c r="AB1004" s="22" t="e">
        <f t="shared" si="310"/>
        <v>#VALUE!</v>
      </c>
      <c r="AC1004" s="23" t="e">
        <v>#VALUE!</v>
      </c>
      <c r="AD1004" s="23" t="e">
        <f t="shared" si="311"/>
        <v>#VALUE!</v>
      </c>
      <c r="AE1004" s="24" t="e">
        <f t="shared" si="312"/>
        <v>#VALUE!</v>
      </c>
      <c r="AF1004" s="24">
        <v>92.399999999999991</v>
      </c>
      <c r="AG1004" s="24" t="e">
        <f t="shared" si="313"/>
        <v>#VALUE!</v>
      </c>
      <c r="AH1004" s="24" t="e">
        <f t="shared" si="314"/>
        <v>#VALUE!</v>
      </c>
      <c r="AI1004" s="25" t="e">
        <f t="shared" si="315"/>
        <v>#VALUE!</v>
      </c>
      <c r="AJ1004" s="25" t="e">
        <f t="shared" si="316"/>
        <v>#VALUE!</v>
      </c>
      <c r="AK1004" s="25" t="e">
        <f t="shared" si="317"/>
        <v>#VALUE!</v>
      </c>
      <c r="AL1004" s="11">
        <v>23.450000000000003</v>
      </c>
      <c r="AM1004" s="11">
        <v>6.4739999999999958</v>
      </c>
      <c r="AN1004" s="26">
        <v>3.2766000000000002</v>
      </c>
      <c r="AO1004" s="125">
        <f t="shared" si="318"/>
        <v>5.3613938608899382E-2</v>
      </c>
      <c r="AP1004" s="126"/>
      <c r="AQ1004" s="16">
        <v>-338</v>
      </c>
      <c r="AT1004" s="2">
        <v>0</v>
      </c>
      <c r="AU1004" s="2">
        <v>0</v>
      </c>
      <c r="AW1004" s="44" t="e">
        <f t="shared" si="319"/>
        <v>#VALUE!</v>
      </c>
    </row>
    <row r="1005" spans="1:49" hidden="1" x14ac:dyDescent="0.2">
      <c r="A1005" s="101">
        <v>1008</v>
      </c>
      <c r="B1005" s="16" t="s">
        <v>748</v>
      </c>
      <c r="C1005" s="101">
        <v>641</v>
      </c>
      <c r="D1005" s="17">
        <v>1.4189532802512823</v>
      </c>
      <c r="E1005" s="139">
        <v>5.5007911581929275E-2</v>
      </c>
      <c r="F1005" s="122">
        <f t="shared" si="300"/>
        <v>1.4739611918332116</v>
      </c>
      <c r="G1005" s="122"/>
      <c r="H1005" s="101" t="s">
        <v>4</v>
      </c>
      <c r="I1005" s="101">
        <v>1</v>
      </c>
      <c r="J1005" s="101" t="s">
        <v>60</v>
      </c>
      <c r="K1005" s="18">
        <v>42997</v>
      </c>
      <c r="L1005" s="101" t="s">
        <v>58</v>
      </c>
      <c r="M1005" s="101" t="s">
        <v>171</v>
      </c>
      <c r="N1005" s="101" t="s">
        <v>73</v>
      </c>
      <c r="O1005" s="101" t="s">
        <v>66</v>
      </c>
      <c r="P1005" s="19" t="str">
        <f t="shared" si="301"/>
        <v>CB1 Moka</v>
      </c>
      <c r="Q1005" s="20">
        <f t="shared" si="302"/>
        <v>147.39611918332116</v>
      </c>
      <c r="R1005" s="19">
        <v>122.6</v>
      </c>
      <c r="S1005" s="19">
        <v>-8</v>
      </c>
      <c r="T1005" s="19">
        <f t="shared" si="303"/>
        <v>114.6</v>
      </c>
      <c r="U1005" s="22" t="e">
        <f t="shared" si="304"/>
        <v>#VALUE!</v>
      </c>
      <c r="V1005" s="22" t="str">
        <f t="shared" si="305"/>
        <v>NY</v>
      </c>
      <c r="W1005" s="22" t="e">
        <f t="shared" si="306"/>
        <v>#VALUE!</v>
      </c>
      <c r="X1005" s="19" t="str">
        <f t="shared" si="307"/>
        <v>CB1MokaGS.8798</v>
      </c>
      <c r="Y1005" s="19" t="str">
        <f t="shared" si="308"/>
        <v>GS.8798</v>
      </c>
      <c r="Z1005" s="19" t="e">
        <v>#VALUE!</v>
      </c>
      <c r="AA1005" s="19" t="e">
        <f t="shared" si="309"/>
        <v>#VALUE!</v>
      </c>
      <c r="AB1005" s="22" t="e">
        <f t="shared" si="310"/>
        <v>#VALUE!</v>
      </c>
      <c r="AC1005" s="23" t="e">
        <v>#VALUE!</v>
      </c>
      <c r="AD1005" s="23" t="e">
        <f t="shared" si="311"/>
        <v>#VALUE!</v>
      </c>
      <c r="AE1005" s="24" t="e">
        <f t="shared" si="312"/>
        <v>#VALUE!</v>
      </c>
      <c r="AF1005" s="24">
        <v>116.35</v>
      </c>
      <c r="AG1005" s="24" t="e">
        <f t="shared" si="313"/>
        <v>#VALUE!</v>
      </c>
      <c r="AH1005" s="24" t="e">
        <f t="shared" si="314"/>
        <v>#VALUE!</v>
      </c>
      <c r="AI1005" s="25" t="e">
        <f t="shared" si="315"/>
        <v>#VALUE!</v>
      </c>
      <c r="AJ1005" s="25" t="e">
        <f t="shared" si="316"/>
        <v>#VALUE!</v>
      </c>
      <c r="AK1005" s="25" t="e">
        <f t="shared" si="317"/>
        <v>#VALUE!</v>
      </c>
      <c r="AL1005" s="11">
        <v>24.186470588235295</v>
      </c>
      <c r="AM1005" s="11">
        <v>5.8911764705882321</v>
      </c>
      <c r="AN1005" s="26">
        <v>3.2766000000000002</v>
      </c>
      <c r="AO1005" s="125">
        <f t="shared" si="318"/>
        <v>5.4231660020528392E-2</v>
      </c>
      <c r="AP1005" s="126"/>
      <c r="AQ1005" s="16">
        <v>-641</v>
      </c>
      <c r="AT1005" s="2">
        <v>0</v>
      </c>
      <c r="AU1005" s="2">
        <v>0</v>
      </c>
      <c r="AW1005" s="44" t="e">
        <f t="shared" si="319"/>
        <v>#VALUE!</v>
      </c>
    </row>
    <row r="1006" spans="1:49" hidden="1" x14ac:dyDescent="0.2">
      <c r="A1006" s="101">
        <v>1009</v>
      </c>
      <c r="B1006" s="16" t="s">
        <v>748</v>
      </c>
      <c r="C1006" s="101">
        <v>1837</v>
      </c>
      <c r="D1006" s="17">
        <v>1.4189532802512823</v>
      </c>
      <c r="E1006" s="139">
        <v>5.5007911581929275E-2</v>
      </c>
      <c r="F1006" s="122">
        <f t="shared" si="300"/>
        <v>1.4739611918332116</v>
      </c>
      <c r="G1006" s="122"/>
      <c r="H1006" s="101" t="s">
        <v>4</v>
      </c>
      <c r="I1006" s="101">
        <v>1</v>
      </c>
      <c r="J1006" s="101" t="s">
        <v>60</v>
      </c>
      <c r="K1006" s="18">
        <v>42997</v>
      </c>
      <c r="L1006" s="101" t="s">
        <v>58</v>
      </c>
      <c r="M1006" s="101" t="s">
        <v>171</v>
      </c>
      <c r="N1006" s="101" t="s">
        <v>73</v>
      </c>
      <c r="O1006" s="101" t="s">
        <v>58</v>
      </c>
      <c r="P1006" s="19" t="str">
        <f t="shared" si="301"/>
        <v>CB1 17/18</v>
      </c>
      <c r="Q1006" s="20">
        <f t="shared" si="302"/>
        <v>147.39611918332116</v>
      </c>
      <c r="R1006" s="19">
        <v>122.6</v>
      </c>
      <c r="S1006" s="19">
        <v>2.5</v>
      </c>
      <c r="T1006" s="19">
        <f t="shared" si="303"/>
        <v>125.1</v>
      </c>
      <c r="U1006" s="22" t="e">
        <f t="shared" si="304"/>
        <v>#VALUE!</v>
      </c>
      <c r="V1006" s="22" t="str">
        <f t="shared" si="305"/>
        <v>NY</v>
      </c>
      <c r="W1006" s="22" t="e">
        <f t="shared" si="306"/>
        <v>#VALUE!</v>
      </c>
      <c r="X1006" s="19" t="str">
        <f t="shared" si="307"/>
        <v>CB117/18GS.8798</v>
      </c>
      <c r="Y1006" s="19" t="str">
        <f t="shared" si="308"/>
        <v>GS.8798</v>
      </c>
      <c r="Z1006" s="19" t="e">
        <v>#VALUE!</v>
      </c>
      <c r="AA1006" s="19" t="e">
        <f t="shared" si="309"/>
        <v>#VALUE!</v>
      </c>
      <c r="AB1006" s="22" t="e">
        <f t="shared" si="310"/>
        <v>#VALUE!</v>
      </c>
      <c r="AC1006" s="23" t="e">
        <v>#VALUE!</v>
      </c>
      <c r="AD1006" s="23" t="e">
        <f t="shared" si="311"/>
        <v>#VALUE!</v>
      </c>
      <c r="AE1006" s="24" t="e">
        <f t="shared" si="312"/>
        <v>#VALUE!</v>
      </c>
      <c r="AF1006" s="24">
        <v>126.85</v>
      </c>
      <c r="AG1006" s="24" t="e">
        <f t="shared" si="313"/>
        <v>#VALUE!</v>
      </c>
      <c r="AH1006" s="24" t="e">
        <f t="shared" si="314"/>
        <v>#VALUE!</v>
      </c>
      <c r="AI1006" s="25" t="e">
        <f t="shared" si="315"/>
        <v>#VALUE!</v>
      </c>
      <c r="AJ1006" s="25" t="e">
        <f t="shared" si="316"/>
        <v>#VALUE!</v>
      </c>
      <c r="AK1006" s="25" t="e">
        <f t="shared" si="317"/>
        <v>#VALUE!</v>
      </c>
      <c r="AL1006" s="11">
        <v>24.186470588235295</v>
      </c>
      <c r="AM1006" s="11">
        <v>5.8911764705882321</v>
      </c>
      <c r="AN1006" s="26">
        <v>3.2766000000000002</v>
      </c>
      <c r="AO1006" s="125">
        <f t="shared" si="318"/>
        <v>5.4231660020528392E-2</v>
      </c>
      <c r="AP1006" s="126"/>
      <c r="AQ1006" s="16">
        <v>0</v>
      </c>
      <c r="AT1006" s="2">
        <v>741</v>
      </c>
      <c r="AU1006" s="2">
        <v>-28203.883429051377</v>
      </c>
      <c r="AW1006" s="44" t="e">
        <f t="shared" si="319"/>
        <v>#VALUE!</v>
      </c>
    </row>
    <row r="1007" spans="1:49" hidden="1" x14ac:dyDescent="0.2">
      <c r="A1007" s="101">
        <v>1010</v>
      </c>
      <c r="B1007" s="16" t="s">
        <v>748</v>
      </c>
      <c r="C1007" s="101">
        <v>3990</v>
      </c>
      <c r="D1007" s="17">
        <v>1.4189532802512823</v>
      </c>
      <c r="E1007" s="139">
        <v>5.5007911581929275E-2</v>
      </c>
      <c r="F1007" s="122">
        <f t="shared" si="300"/>
        <v>1.4739611918332116</v>
      </c>
      <c r="G1007" s="122"/>
      <c r="H1007" s="101" t="s">
        <v>4</v>
      </c>
      <c r="I1007" s="101">
        <v>1</v>
      </c>
      <c r="J1007" s="101" t="s">
        <v>60</v>
      </c>
      <c r="K1007" s="18">
        <v>42997</v>
      </c>
      <c r="L1007" s="101" t="s">
        <v>58</v>
      </c>
      <c r="M1007" s="101" t="s">
        <v>171</v>
      </c>
      <c r="N1007" s="101" t="s">
        <v>73</v>
      </c>
      <c r="O1007" s="101" t="s">
        <v>64</v>
      </c>
      <c r="P1007" s="19" t="str">
        <f t="shared" si="301"/>
        <v>CB1 15/16</v>
      </c>
      <c r="Q1007" s="20">
        <f t="shared" si="302"/>
        <v>147.39611918332116</v>
      </c>
      <c r="R1007" s="19">
        <v>122.6</v>
      </c>
      <c r="S1007" s="19">
        <v>-7</v>
      </c>
      <c r="T1007" s="19">
        <f t="shared" si="303"/>
        <v>115.6</v>
      </c>
      <c r="U1007" s="22" t="e">
        <f t="shared" si="304"/>
        <v>#VALUE!</v>
      </c>
      <c r="V1007" s="22" t="str">
        <f t="shared" si="305"/>
        <v>NY</v>
      </c>
      <c r="W1007" s="22" t="e">
        <f t="shared" si="306"/>
        <v>#VALUE!</v>
      </c>
      <c r="X1007" s="19" t="str">
        <f t="shared" si="307"/>
        <v>CB115/16GS.8798</v>
      </c>
      <c r="Y1007" s="19" t="str">
        <f t="shared" si="308"/>
        <v>GS.8798</v>
      </c>
      <c r="Z1007" s="19" t="e">
        <v>#VALUE!</v>
      </c>
      <c r="AA1007" s="19" t="e">
        <f t="shared" si="309"/>
        <v>#VALUE!</v>
      </c>
      <c r="AB1007" s="22" t="e">
        <f t="shared" si="310"/>
        <v>#VALUE!</v>
      </c>
      <c r="AC1007" s="23" t="e">
        <v>#VALUE!</v>
      </c>
      <c r="AD1007" s="23" t="e">
        <f t="shared" si="311"/>
        <v>#VALUE!</v>
      </c>
      <c r="AE1007" s="24" t="e">
        <f t="shared" si="312"/>
        <v>#VALUE!</v>
      </c>
      <c r="AF1007" s="24">
        <v>117.35</v>
      </c>
      <c r="AG1007" s="24" t="e">
        <f t="shared" si="313"/>
        <v>#VALUE!</v>
      </c>
      <c r="AH1007" s="24" t="e">
        <f t="shared" si="314"/>
        <v>#VALUE!</v>
      </c>
      <c r="AI1007" s="25" t="e">
        <f t="shared" si="315"/>
        <v>#VALUE!</v>
      </c>
      <c r="AJ1007" s="25" t="e">
        <f t="shared" si="316"/>
        <v>#VALUE!</v>
      </c>
      <c r="AK1007" s="25" t="e">
        <f t="shared" si="317"/>
        <v>#VALUE!</v>
      </c>
      <c r="AL1007" s="11">
        <v>24.186470588235295</v>
      </c>
      <c r="AM1007" s="11">
        <v>5.8911764705882321</v>
      </c>
      <c r="AN1007" s="26">
        <v>3.2766000000000002</v>
      </c>
      <c r="AO1007" s="125">
        <f t="shared" si="318"/>
        <v>5.4231660020528392E-2</v>
      </c>
      <c r="AP1007" s="126"/>
      <c r="AQ1007" s="16">
        <v>0</v>
      </c>
      <c r="AT1007" s="2">
        <v>2150</v>
      </c>
      <c r="AU1007" s="2">
        <v>-93209.210057301578</v>
      </c>
      <c r="AW1007" s="44" t="e">
        <f t="shared" si="319"/>
        <v>#VALUE!</v>
      </c>
    </row>
    <row r="1008" spans="1:49" hidden="1" x14ac:dyDescent="0.2">
      <c r="A1008" s="101">
        <v>1011</v>
      </c>
      <c r="B1008" s="16" t="s">
        <v>748</v>
      </c>
      <c r="C1008" s="101">
        <v>770</v>
      </c>
      <c r="D1008" s="17">
        <v>1.4189532802512823</v>
      </c>
      <c r="E1008" s="139">
        <v>5.5007911581929275E-2</v>
      </c>
      <c r="F1008" s="122">
        <f t="shared" si="300"/>
        <v>1.4739611918332116</v>
      </c>
      <c r="G1008" s="122"/>
      <c r="H1008" s="101" t="s">
        <v>4</v>
      </c>
      <c r="I1008" s="101">
        <v>1</v>
      </c>
      <c r="J1008" s="101" t="s">
        <v>60</v>
      </c>
      <c r="K1008" s="18">
        <v>42997</v>
      </c>
      <c r="L1008" s="101" t="s">
        <v>58</v>
      </c>
      <c r="M1008" s="101" t="s">
        <v>171</v>
      </c>
      <c r="N1008" s="101" t="s">
        <v>73</v>
      </c>
      <c r="O1008" s="101" t="s">
        <v>65</v>
      </c>
      <c r="P1008" s="19" t="str">
        <f t="shared" si="301"/>
        <v>CB1 13/14</v>
      </c>
      <c r="Q1008" s="20">
        <f t="shared" si="302"/>
        <v>147.39611918332116</v>
      </c>
      <c r="R1008" s="19">
        <v>122.6</v>
      </c>
      <c r="S1008" s="19">
        <v>-7</v>
      </c>
      <c r="T1008" s="19">
        <f t="shared" si="303"/>
        <v>115.6</v>
      </c>
      <c r="U1008" s="22" t="e">
        <f t="shared" si="304"/>
        <v>#VALUE!</v>
      </c>
      <c r="V1008" s="22" t="str">
        <f t="shared" si="305"/>
        <v>NY</v>
      </c>
      <c r="W1008" s="22" t="e">
        <f t="shared" si="306"/>
        <v>#VALUE!</v>
      </c>
      <c r="X1008" s="19" t="str">
        <f t="shared" si="307"/>
        <v>CB113/14GS.8798</v>
      </c>
      <c r="Y1008" s="19" t="str">
        <f t="shared" si="308"/>
        <v>GS.8798</v>
      </c>
      <c r="Z1008" s="19" t="e">
        <v>#VALUE!</v>
      </c>
      <c r="AA1008" s="19" t="e">
        <f t="shared" si="309"/>
        <v>#VALUE!</v>
      </c>
      <c r="AB1008" s="22" t="e">
        <f t="shared" si="310"/>
        <v>#VALUE!</v>
      </c>
      <c r="AC1008" s="23" t="e">
        <v>#VALUE!</v>
      </c>
      <c r="AD1008" s="23" t="e">
        <f t="shared" si="311"/>
        <v>#VALUE!</v>
      </c>
      <c r="AE1008" s="24" t="e">
        <f t="shared" si="312"/>
        <v>#VALUE!</v>
      </c>
      <c r="AF1008" s="24">
        <v>117.35</v>
      </c>
      <c r="AG1008" s="24" t="e">
        <f t="shared" si="313"/>
        <v>#VALUE!</v>
      </c>
      <c r="AH1008" s="24" t="e">
        <f t="shared" si="314"/>
        <v>#VALUE!</v>
      </c>
      <c r="AI1008" s="25" t="e">
        <f t="shared" si="315"/>
        <v>#VALUE!</v>
      </c>
      <c r="AJ1008" s="25" t="e">
        <f t="shared" si="316"/>
        <v>#VALUE!</v>
      </c>
      <c r="AK1008" s="25" t="e">
        <f t="shared" si="317"/>
        <v>#VALUE!</v>
      </c>
      <c r="AL1008" s="11">
        <v>24.186470588235295</v>
      </c>
      <c r="AM1008" s="11">
        <v>5.8911764705882321</v>
      </c>
      <c r="AN1008" s="26">
        <v>3.2766000000000002</v>
      </c>
      <c r="AO1008" s="125">
        <f t="shared" si="318"/>
        <v>5.4231660020528392E-2</v>
      </c>
      <c r="AP1008" s="126"/>
      <c r="AQ1008" s="16">
        <v>-575</v>
      </c>
      <c r="AT1008" s="2">
        <v>195</v>
      </c>
      <c r="AU1008" s="2">
        <v>-10517.426586592468</v>
      </c>
      <c r="AW1008" s="44" t="e">
        <f t="shared" si="319"/>
        <v>#VALUE!</v>
      </c>
    </row>
    <row r="1009" spans="1:49" hidden="1" x14ac:dyDescent="0.2">
      <c r="A1009" s="101">
        <v>1012</v>
      </c>
      <c r="B1009" s="16" t="s">
        <v>748</v>
      </c>
      <c r="C1009" s="101">
        <v>1259</v>
      </c>
      <c r="D1009" s="17">
        <v>1.4189532802512823</v>
      </c>
      <c r="E1009" s="139">
        <v>5.5007911581929275E-2</v>
      </c>
      <c r="F1009" s="122">
        <f t="shared" si="300"/>
        <v>1.4739611918332116</v>
      </c>
      <c r="G1009" s="122"/>
      <c r="H1009" s="101" t="s">
        <v>4</v>
      </c>
      <c r="I1009" s="101">
        <v>1</v>
      </c>
      <c r="J1009" s="101" t="s">
        <v>60</v>
      </c>
      <c r="K1009" s="18">
        <v>42997</v>
      </c>
      <c r="L1009" s="101" t="s">
        <v>58</v>
      </c>
      <c r="M1009" s="101" t="s">
        <v>171</v>
      </c>
      <c r="N1009" s="101" t="s">
        <v>62</v>
      </c>
      <c r="O1009" s="101" t="s">
        <v>63</v>
      </c>
      <c r="P1009" s="19" t="str">
        <f t="shared" si="301"/>
        <v>CB6 Consumo</v>
      </c>
      <c r="Q1009" s="20">
        <f t="shared" si="302"/>
        <v>147.39611918332116</v>
      </c>
      <c r="R1009" s="19">
        <v>122.6</v>
      </c>
      <c r="S1009" s="19">
        <v>-31.95</v>
      </c>
      <c r="T1009" s="19">
        <f t="shared" si="303"/>
        <v>90.649999999999991</v>
      </c>
      <c r="U1009" s="22" t="e">
        <f t="shared" si="304"/>
        <v>#VALUE!</v>
      </c>
      <c r="V1009" s="22" t="str">
        <f t="shared" si="305"/>
        <v>NY</v>
      </c>
      <c r="W1009" s="22" t="e">
        <f t="shared" si="306"/>
        <v>#VALUE!</v>
      </c>
      <c r="X1009" s="19" t="str">
        <f t="shared" si="307"/>
        <v>CB6ConsumoGS.8798</v>
      </c>
      <c r="Y1009" s="19" t="str">
        <f t="shared" si="308"/>
        <v>GS.8798</v>
      </c>
      <c r="Z1009" s="19" t="e">
        <v>#VALUE!</v>
      </c>
      <c r="AA1009" s="19" t="e">
        <f t="shared" si="309"/>
        <v>#VALUE!</v>
      </c>
      <c r="AB1009" s="22" t="e">
        <f t="shared" si="310"/>
        <v>#VALUE!</v>
      </c>
      <c r="AC1009" s="23" t="e">
        <v>#VALUE!</v>
      </c>
      <c r="AD1009" s="23" t="e">
        <f t="shared" si="311"/>
        <v>#VALUE!</v>
      </c>
      <c r="AE1009" s="24" t="e">
        <f t="shared" si="312"/>
        <v>#VALUE!</v>
      </c>
      <c r="AF1009" s="24">
        <v>92.399999999999991</v>
      </c>
      <c r="AG1009" s="24" t="e">
        <f t="shared" si="313"/>
        <v>#VALUE!</v>
      </c>
      <c r="AH1009" s="24" t="e">
        <f t="shared" si="314"/>
        <v>#VALUE!</v>
      </c>
      <c r="AI1009" s="25" t="e">
        <f t="shared" si="315"/>
        <v>#VALUE!</v>
      </c>
      <c r="AJ1009" s="25" t="e">
        <f t="shared" si="316"/>
        <v>#VALUE!</v>
      </c>
      <c r="AK1009" s="25" t="e">
        <f t="shared" si="317"/>
        <v>#VALUE!</v>
      </c>
      <c r="AL1009" s="11">
        <v>24.186470588235295</v>
      </c>
      <c r="AM1009" s="11">
        <v>5.8911764705882321</v>
      </c>
      <c r="AN1009" s="26">
        <v>3.2766000000000002</v>
      </c>
      <c r="AO1009" s="125">
        <f t="shared" si="318"/>
        <v>5.4231660020528392E-2</v>
      </c>
      <c r="AP1009" s="126"/>
      <c r="AQ1009" s="16">
        <v>-582</v>
      </c>
      <c r="AT1009" s="2">
        <v>0</v>
      </c>
      <c r="AU1009" s="2">
        <v>0</v>
      </c>
      <c r="AW1009" s="44" t="e">
        <f t="shared" si="319"/>
        <v>#VALUE!</v>
      </c>
    </row>
    <row r="1010" spans="1:49" hidden="1" x14ac:dyDescent="0.2">
      <c r="A1010" s="101">
        <v>1013</v>
      </c>
      <c r="B1010" s="16" t="s">
        <v>749</v>
      </c>
      <c r="C1010" s="101">
        <v>640</v>
      </c>
      <c r="D1010" s="17">
        <v>1.4396152809573817</v>
      </c>
      <c r="E1010" s="139">
        <v>5.6254320879950158E-2</v>
      </c>
      <c r="F1010" s="122">
        <f t="shared" si="300"/>
        <v>1.4958696018373319</v>
      </c>
      <c r="G1010" s="122"/>
      <c r="H1010" s="101" t="s">
        <v>4</v>
      </c>
      <c r="I1010" s="101">
        <v>1</v>
      </c>
      <c r="J1010" s="101" t="s">
        <v>60</v>
      </c>
      <c r="K1010" s="18">
        <v>42998</v>
      </c>
      <c r="L1010" s="101" t="s">
        <v>58</v>
      </c>
      <c r="M1010" s="101" t="s">
        <v>171</v>
      </c>
      <c r="N1010" s="101" t="s">
        <v>73</v>
      </c>
      <c r="O1010" s="101" t="s">
        <v>58</v>
      </c>
      <c r="P1010" s="19" t="str">
        <f t="shared" si="301"/>
        <v>CB1 17/18</v>
      </c>
      <c r="Q1010" s="20">
        <f t="shared" si="302"/>
        <v>149.5869601837332</v>
      </c>
      <c r="R1010" s="19">
        <v>122.6</v>
      </c>
      <c r="S1010" s="19">
        <v>2.5</v>
      </c>
      <c r="T1010" s="19">
        <f t="shared" si="303"/>
        <v>125.1</v>
      </c>
      <c r="U1010" s="22" t="e">
        <f t="shared" si="304"/>
        <v>#VALUE!</v>
      </c>
      <c r="V1010" s="22" t="str">
        <f t="shared" si="305"/>
        <v>NY</v>
      </c>
      <c r="W1010" s="22" t="e">
        <f t="shared" si="306"/>
        <v>#VALUE!</v>
      </c>
      <c r="X1010" s="19" t="str">
        <f t="shared" si="307"/>
        <v>CB117/18GS.8733</v>
      </c>
      <c r="Y1010" s="19" t="str">
        <f t="shared" si="308"/>
        <v>GS.8733</v>
      </c>
      <c r="Z1010" s="19" t="e">
        <v>#VALUE!</v>
      </c>
      <c r="AA1010" s="19" t="e">
        <f t="shared" si="309"/>
        <v>#VALUE!</v>
      </c>
      <c r="AB1010" s="22" t="e">
        <f t="shared" si="310"/>
        <v>#VALUE!</v>
      </c>
      <c r="AC1010" s="23" t="e">
        <v>#VALUE!</v>
      </c>
      <c r="AD1010" s="23" t="e">
        <f t="shared" si="311"/>
        <v>#VALUE!</v>
      </c>
      <c r="AE1010" s="24" t="e">
        <f t="shared" si="312"/>
        <v>#VALUE!</v>
      </c>
      <c r="AF1010" s="24">
        <v>126.85</v>
      </c>
      <c r="AG1010" s="24" t="e">
        <f t="shared" si="313"/>
        <v>#VALUE!</v>
      </c>
      <c r="AH1010" s="24" t="e">
        <f t="shared" si="314"/>
        <v>#VALUE!</v>
      </c>
      <c r="AI1010" s="25" t="e">
        <f t="shared" si="315"/>
        <v>#VALUE!</v>
      </c>
      <c r="AJ1010" s="25" t="e">
        <f t="shared" si="316"/>
        <v>#VALUE!</v>
      </c>
      <c r="AK1010" s="25" t="e">
        <f t="shared" si="317"/>
        <v>#VALUE!</v>
      </c>
      <c r="AL1010" s="11">
        <v>24.83</v>
      </c>
      <c r="AM1010" s="11">
        <v>5.449999999999994</v>
      </c>
      <c r="AN1010" s="26">
        <v>3.2766000000000002</v>
      </c>
      <c r="AO1010" s="125">
        <f t="shared" si="318"/>
        <v>5.5460480445677925E-2</v>
      </c>
      <c r="AP1010" s="126"/>
      <c r="AQ1010" s="16">
        <v>0</v>
      </c>
      <c r="AT1010" s="2">
        <v>0</v>
      </c>
      <c r="AU1010" s="2">
        <v>0</v>
      </c>
      <c r="AW1010" s="44" t="e">
        <f t="shared" si="319"/>
        <v>#VALUE!</v>
      </c>
    </row>
    <row r="1011" spans="1:49" hidden="1" x14ac:dyDescent="0.2">
      <c r="A1011" s="101">
        <v>1014</v>
      </c>
      <c r="B1011" s="16" t="s">
        <v>750</v>
      </c>
      <c r="C1011" s="101">
        <v>1240</v>
      </c>
      <c r="D1011" s="17">
        <v>1.335976981099205</v>
      </c>
      <c r="E1011" s="139">
        <v>5.5881868096948714E-2</v>
      </c>
      <c r="F1011" s="122">
        <f t="shared" si="300"/>
        <v>1.3918588491961537</v>
      </c>
      <c r="G1011" s="122"/>
      <c r="H1011" s="101" t="s">
        <v>4</v>
      </c>
      <c r="I1011" s="101">
        <v>1</v>
      </c>
      <c r="J1011" s="101" t="s">
        <v>60</v>
      </c>
      <c r="K1011" s="18">
        <v>42998</v>
      </c>
      <c r="L1011" s="101" t="s">
        <v>58</v>
      </c>
      <c r="M1011" s="101" t="s">
        <v>171</v>
      </c>
      <c r="N1011" s="101" t="s">
        <v>73</v>
      </c>
      <c r="O1011" s="101" t="s">
        <v>58</v>
      </c>
      <c r="P1011" s="19" t="str">
        <f t="shared" si="301"/>
        <v>CB1 17/18</v>
      </c>
      <c r="Q1011" s="20">
        <f t="shared" si="302"/>
        <v>139.18588491961538</v>
      </c>
      <c r="R1011" s="19">
        <v>122.6</v>
      </c>
      <c r="S1011" s="19">
        <v>2.5</v>
      </c>
      <c r="T1011" s="19">
        <f t="shared" si="303"/>
        <v>125.1</v>
      </c>
      <c r="U1011" s="22" t="e">
        <f t="shared" si="304"/>
        <v>#VALUE!</v>
      </c>
      <c r="V1011" s="22" t="str">
        <f t="shared" si="305"/>
        <v>NY</v>
      </c>
      <c r="W1011" s="22" t="e">
        <f t="shared" si="306"/>
        <v>#VALUE!</v>
      </c>
      <c r="X1011" s="19" t="str">
        <f t="shared" si="307"/>
        <v>CB117/18GS.8816</v>
      </c>
      <c r="Y1011" s="19" t="str">
        <f t="shared" si="308"/>
        <v>GS.8816</v>
      </c>
      <c r="Z1011" s="19" t="e">
        <v>#VALUE!</v>
      </c>
      <c r="AA1011" s="19" t="e">
        <f t="shared" si="309"/>
        <v>#VALUE!</v>
      </c>
      <c r="AB1011" s="22" t="e">
        <f t="shared" si="310"/>
        <v>#VALUE!</v>
      </c>
      <c r="AC1011" s="23" t="e">
        <v>#VALUE!</v>
      </c>
      <c r="AD1011" s="23" t="e">
        <f t="shared" si="311"/>
        <v>#VALUE!</v>
      </c>
      <c r="AE1011" s="24" t="e">
        <f t="shared" si="312"/>
        <v>#VALUE!</v>
      </c>
      <c r="AF1011" s="24">
        <v>126.85</v>
      </c>
      <c r="AG1011" s="24" t="e">
        <f t="shared" si="313"/>
        <v>#VALUE!</v>
      </c>
      <c r="AH1011" s="24" t="e">
        <f t="shared" si="314"/>
        <v>#VALUE!</v>
      </c>
      <c r="AI1011" s="25" t="e">
        <f t="shared" si="315"/>
        <v>#VALUE!</v>
      </c>
      <c r="AJ1011" s="25" t="e">
        <f t="shared" si="316"/>
        <v>#VALUE!</v>
      </c>
      <c r="AK1011" s="25" t="e">
        <f t="shared" si="317"/>
        <v>#VALUE!</v>
      </c>
      <c r="AL1011" s="11">
        <v>24.052093023255814</v>
      </c>
      <c r="AM1011" s="11">
        <v>6.8687088438776387</v>
      </c>
      <c r="AN1011" s="26">
        <v>3.2766000000000002</v>
      </c>
      <c r="AO1011" s="125">
        <f t="shared" si="318"/>
        <v>5.5093283580344293E-2</v>
      </c>
      <c r="AP1011" s="126"/>
      <c r="AQ1011" s="16">
        <v>0</v>
      </c>
      <c r="AT1011" s="2">
        <v>21</v>
      </c>
      <c r="AU1011" s="2">
        <v>-571.26414798481005</v>
      </c>
      <c r="AW1011" s="44" t="e">
        <f t="shared" si="319"/>
        <v>#VALUE!</v>
      </c>
    </row>
    <row r="1012" spans="1:49" hidden="1" x14ac:dyDescent="0.2">
      <c r="A1012" s="101">
        <v>1015</v>
      </c>
      <c r="B1012" s="16" t="s">
        <v>750</v>
      </c>
      <c r="C1012" s="101">
        <v>424</v>
      </c>
      <c r="D1012" s="17">
        <v>1.335976981099205</v>
      </c>
      <c r="E1012" s="139">
        <v>5.5881868096948714E-2</v>
      </c>
      <c r="F1012" s="122">
        <f t="shared" si="300"/>
        <v>1.3918588491961537</v>
      </c>
      <c r="G1012" s="122"/>
      <c r="H1012" s="101" t="s">
        <v>4</v>
      </c>
      <c r="I1012" s="101">
        <v>1</v>
      </c>
      <c r="J1012" s="101" t="s">
        <v>60</v>
      </c>
      <c r="K1012" s="18">
        <v>42998</v>
      </c>
      <c r="L1012" s="101" t="s">
        <v>58</v>
      </c>
      <c r="M1012" s="101" t="s">
        <v>171</v>
      </c>
      <c r="N1012" s="101" t="s">
        <v>73</v>
      </c>
      <c r="O1012" s="101" t="s">
        <v>66</v>
      </c>
      <c r="P1012" s="19" t="str">
        <f t="shared" si="301"/>
        <v>CB1 Moka</v>
      </c>
      <c r="Q1012" s="20">
        <f t="shared" si="302"/>
        <v>139.18588491961538</v>
      </c>
      <c r="R1012" s="19">
        <v>122.6</v>
      </c>
      <c r="S1012" s="19">
        <v>-8</v>
      </c>
      <c r="T1012" s="19">
        <f t="shared" si="303"/>
        <v>114.6</v>
      </c>
      <c r="U1012" s="22" t="e">
        <f t="shared" si="304"/>
        <v>#VALUE!</v>
      </c>
      <c r="V1012" s="22" t="str">
        <f t="shared" si="305"/>
        <v>NY</v>
      </c>
      <c r="W1012" s="22" t="e">
        <f t="shared" si="306"/>
        <v>#VALUE!</v>
      </c>
      <c r="X1012" s="19" t="str">
        <f t="shared" si="307"/>
        <v>CB1MokaGS.8816</v>
      </c>
      <c r="Y1012" s="19" t="str">
        <f t="shared" si="308"/>
        <v>GS.8816</v>
      </c>
      <c r="Z1012" s="19" t="e">
        <v>#VALUE!</v>
      </c>
      <c r="AA1012" s="19" t="e">
        <f t="shared" si="309"/>
        <v>#VALUE!</v>
      </c>
      <c r="AB1012" s="22" t="e">
        <f t="shared" si="310"/>
        <v>#VALUE!</v>
      </c>
      <c r="AC1012" s="23" t="e">
        <v>#VALUE!</v>
      </c>
      <c r="AD1012" s="23" t="e">
        <f t="shared" si="311"/>
        <v>#VALUE!</v>
      </c>
      <c r="AE1012" s="24" t="e">
        <f t="shared" si="312"/>
        <v>#VALUE!</v>
      </c>
      <c r="AF1012" s="24">
        <v>116.35</v>
      </c>
      <c r="AG1012" s="24" t="e">
        <f t="shared" si="313"/>
        <v>#VALUE!</v>
      </c>
      <c r="AH1012" s="24" t="e">
        <f t="shared" si="314"/>
        <v>#VALUE!</v>
      </c>
      <c r="AI1012" s="25" t="e">
        <f t="shared" si="315"/>
        <v>#VALUE!</v>
      </c>
      <c r="AJ1012" s="25" t="e">
        <f t="shared" si="316"/>
        <v>#VALUE!</v>
      </c>
      <c r="AK1012" s="25" t="e">
        <f t="shared" si="317"/>
        <v>#VALUE!</v>
      </c>
      <c r="AL1012" s="11">
        <v>24.052093023255814</v>
      </c>
      <c r="AM1012" s="11">
        <v>6.8687088438776387</v>
      </c>
      <c r="AN1012" s="26">
        <v>3.2766000000000002</v>
      </c>
      <c r="AO1012" s="125">
        <f t="shared" si="318"/>
        <v>5.5093283580344293E-2</v>
      </c>
      <c r="AP1012" s="126"/>
      <c r="AQ1012" s="16">
        <v>0</v>
      </c>
      <c r="AT1012" s="2">
        <v>424</v>
      </c>
      <c r="AU1012" s="2">
        <v>-16021.032778359977</v>
      </c>
      <c r="AW1012" s="44" t="e">
        <f t="shared" si="319"/>
        <v>#VALUE!</v>
      </c>
    </row>
    <row r="1013" spans="1:49" hidden="1" x14ac:dyDescent="0.2">
      <c r="A1013" s="101">
        <v>1016</v>
      </c>
      <c r="B1013" s="16" t="s">
        <v>750</v>
      </c>
      <c r="C1013" s="101">
        <v>2897</v>
      </c>
      <c r="D1013" s="17">
        <v>1.335976981099205</v>
      </c>
      <c r="E1013" s="139">
        <v>5.5881868096948714E-2</v>
      </c>
      <c r="F1013" s="122">
        <f t="shared" si="300"/>
        <v>1.3918588491961537</v>
      </c>
      <c r="G1013" s="122"/>
      <c r="H1013" s="101" t="s">
        <v>4</v>
      </c>
      <c r="I1013" s="101">
        <v>1</v>
      </c>
      <c r="J1013" s="101" t="s">
        <v>60</v>
      </c>
      <c r="K1013" s="18">
        <v>42998</v>
      </c>
      <c r="L1013" s="101" t="s">
        <v>58</v>
      </c>
      <c r="M1013" s="101" t="s">
        <v>171</v>
      </c>
      <c r="N1013" s="101" t="s">
        <v>73</v>
      </c>
      <c r="O1013" s="101" t="s">
        <v>64</v>
      </c>
      <c r="P1013" s="19" t="str">
        <f t="shared" si="301"/>
        <v>CB1 15/16</v>
      </c>
      <c r="Q1013" s="20">
        <f t="shared" si="302"/>
        <v>139.18588491961538</v>
      </c>
      <c r="R1013" s="19">
        <v>122.6</v>
      </c>
      <c r="S1013" s="19">
        <v>-7</v>
      </c>
      <c r="T1013" s="19">
        <f t="shared" si="303"/>
        <v>115.6</v>
      </c>
      <c r="U1013" s="22" t="e">
        <f t="shared" si="304"/>
        <v>#VALUE!</v>
      </c>
      <c r="V1013" s="22" t="str">
        <f t="shared" si="305"/>
        <v>NY</v>
      </c>
      <c r="W1013" s="22" t="e">
        <f t="shared" si="306"/>
        <v>#VALUE!</v>
      </c>
      <c r="X1013" s="19" t="str">
        <f t="shared" si="307"/>
        <v>CB115/16GS.8816</v>
      </c>
      <c r="Y1013" s="19" t="str">
        <f t="shared" si="308"/>
        <v>GS.8816</v>
      </c>
      <c r="Z1013" s="19" t="e">
        <v>#VALUE!</v>
      </c>
      <c r="AA1013" s="19" t="e">
        <f t="shared" si="309"/>
        <v>#VALUE!</v>
      </c>
      <c r="AB1013" s="22" t="e">
        <f t="shared" si="310"/>
        <v>#VALUE!</v>
      </c>
      <c r="AC1013" s="23" t="e">
        <v>#VALUE!</v>
      </c>
      <c r="AD1013" s="23" t="e">
        <f t="shared" si="311"/>
        <v>#VALUE!</v>
      </c>
      <c r="AE1013" s="24" t="e">
        <f t="shared" si="312"/>
        <v>#VALUE!</v>
      </c>
      <c r="AF1013" s="24">
        <v>117.35</v>
      </c>
      <c r="AG1013" s="24" t="e">
        <f t="shared" si="313"/>
        <v>#VALUE!</v>
      </c>
      <c r="AH1013" s="24" t="e">
        <f t="shared" si="314"/>
        <v>#VALUE!</v>
      </c>
      <c r="AI1013" s="25" t="e">
        <f t="shared" si="315"/>
        <v>#VALUE!</v>
      </c>
      <c r="AJ1013" s="25" t="e">
        <f t="shared" si="316"/>
        <v>#VALUE!</v>
      </c>
      <c r="AK1013" s="25" t="e">
        <f t="shared" si="317"/>
        <v>#VALUE!</v>
      </c>
      <c r="AL1013" s="11">
        <v>24.052093023255814</v>
      </c>
      <c r="AM1013" s="11">
        <v>6.8687088438776378</v>
      </c>
      <c r="AN1013" s="26">
        <v>3.2766000000000002</v>
      </c>
      <c r="AO1013" s="125">
        <f t="shared" si="318"/>
        <v>5.5093283580344293E-2</v>
      </c>
      <c r="AP1013" s="126"/>
      <c r="AQ1013" s="16">
        <v>0</v>
      </c>
      <c r="AT1013" s="2">
        <v>2308</v>
      </c>
      <c r="AU1013" s="2">
        <v>-74996.739768997228</v>
      </c>
      <c r="AW1013" s="44" t="e">
        <f t="shared" si="319"/>
        <v>#VALUE!</v>
      </c>
    </row>
    <row r="1014" spans="1:49" hidden="1" x14ac:dyDescent="0.2">
      <c r="A1014" s="101">
        <v>1017</v>
      </c>
      <c r="B1014" s="16" t="s">
        <v>750</v>
      </c>
      <c r="C1014" s="101">
        <v>753</v>
      </c>
      <c r="D1014" s="17">
        <v>1.335976981099205</v>
      </c>
      <c r="E1014" s="139">
        <v>5.5881868096948714E-2</v>
      </c>
      <c r="F1014" s="122">
        <f t="shared" si="300"/>
        <v>1.3918588491961537</v>
      </c>
      <c r="G1014" s="122"/>
      <c r="H1014" s="101" t="s">
        <v>4</v>
      </c>
      <c r="I1014" s="101">
        <v>1</v>
      </c>
      <c r="J1014" s="101" t="s">
        <v>60</v>
      </c>
      <c r="K1014" s="18">
        <v>42998</v>
      </c>
      <c r="L1014" s="101" t="s">
        <v>58</v>
      </c>
      <c r="M1014" s="101" t="s">
        <v>171</v>
      </c>
      <c r="N1014" s="101" t="s">
        <v>73</v>
      </c>
      <c r="O1014" s="101" t="s">
        <v>65</v>
      </c>
      <c r="P1014" s="19" t="str">
        <f t="shared" si="301"/>
        <v>CB1 13/14</v>
      </c>
      <c r="Q1014" s="20">
        <f t="shared" si="302"/>
        <v>139.18588491961538</v>
      </c>
      <c r="R1014" s="19">
        <v>122.6</v>
      </c>
      <c r="S1014" s="19">
        <v>-7</v>
      </c>
      <c r="T1014" s="19">
        <f t="shared" si="303"/>
        <v>115.6</v>
      </c>
      <c r="U1014" s="22" t="e">
        <f t="shared" si="304"/>
        <v>#VALUE!</v>
      </c>
      <c r="V1014" s="22" t="str">
        <f t="shared" si="305"/>
        <v>NY</v>
      </c>
      <c r="W1014" s="22" t="e">
        <f t="shared" si="306"/>
        <v>#VALUE!</v>
      </c>
      <c r="X1014" s="19" t="str">
        <f t="shared" si="307"/>
        <v>CB113/14GS.8816</v>
      </c>
      <c r="Y1014" s="19" t="str">
        <f t="shared" si="308"/>
        <v>GS.8816</v>
      </c>
      <c r="Z1014" s="19" t="e">
        <v>#VALUE!</v>
      </c>
      <c r="AA1014" s="19" t="e">
        <f t="shared" si="309"/>
        <v>#VALUE!</v>
      </c>
      <c r="AB1014" s="22" t="e">
        <f t="shared" si="310"/>
        <v>#VALUE!</v>
      </c>
      <c r="AC1014" s="23" t="e">
        <v>#VALUE!</v>
      </c>
      <c r="AD1014" s="23" t="e">
        <f t="shared" si="311"/>
        <v>#VALUE!</v>
      </c>
      <c r="AE1014" s="24" t="e">
        <f t="shared" si="312"/>
        <v>#VALUE!</v>
      </c>
      <c r="AF1014" s="24">
        <v>117.35</v>
      </c>
      <c r="AG1014" s="24" t="e">
        <f t="shared" si="313"/>
        <v>#VALUE!</v>
      </c>
      <c r="AH1014" s="24" t="e">
        <f t="shared" si="314"/>
        <v>#VALUE!</v>
      </c>
      <c r="AI1014" s="25" t="e">
        <f t="shared" si="315"/>
        <v>#VALUE!</v>
      </c>
      <c r="AJ1014" s="25" t="e">
        <f t="shared" si="316"/>
        <v>#VALUE!</v>
      </c>
      <c r="AK1014" s="25" t="e">
        <f t="shared" si="317"/>
        <v>#VALUE!</v>
      </c>
      <c r="AL1014" s="11">
        <v>24.052093023255814</v>
      </c>
      <c r="AM1014" s="11">
        <v>6.8687088438776378</v>
      </c>
      <c r="AN1014" s="26">
        <v>3.2766000000000002</v>
      </c>
      <c r="AO1014" s="125">
        <f t="shared" si="318"/>
        <v>5.5093283580344293E-2</v>
      </c>
      <c r="AP1014" s="126"/>
      <c r="AQ1014" s="16">
        <v>0</v>
      </c>
      <c r="AT1014" s="2">
        <v>191</v>
      </c>
      <c r="AU1014" s="2">
        <v>-8227.6410411951783</v>
      </c>
      <c r="AW1014" s="44" t="e">
        <f t="shared" si="319"/>
        <v>#VALUE!</v>
      </c>
    </row>
    <row r="1015" spans="1:49" hidden="1" x14ac:dyDescent="0.2">
      <c r="A1015" s="101">
        <v>1018</v>
      </c>
      <c r="B1015" s="16" t="s">
        <v>750</v>
      </c>
      <c r="C1015" s="101">
        <v>1121</v>
      </c>
      <c r="D1015" s="17">
        <v>1.335976981099205</v>
      </c>
      <c r="E1015" s="139">
        <v>5.5881868096948714E-2</v>
      </c>
      <c r="F1015" s="122">
        <f t="shared" si="300"/>
        <v>1.3918588491961537</v>
      </c>
      <c r="G1015" s="122"/>
      <c r="H1015" s="101" t="s">
        <v>4</v>
      </c>
      <c r="I1015" s="101">
        <v>1</v>
      </c>
      <c r="J1015" s="101" t="s">
        <v>60</v>
      </c>
      <c r="K1015" s="18">
        <v>42998</v>
      </c>
      <c r="L1015" s="101" t="s">
        <v>58</v>
      </c>
      <c r="M1015" s="101" t="s">
        <v>171</v>
      </c>
      <c r="N1015" s="101" t="s">
        <v>62</v>
      </c>
      <c r="O1015" s="101" t="s">
        <v>63</v>
      </c>
      <c r="P1015" s="19" t="str">
        <f t="shared" si="301"/>
        <v>CB6 Consumo</v>
      </c>
      <c r="Q1015" s="20">
        <f t="shared" si="302"/>
        <v>139.18588491961538</v>
      </c>
      <c r="R1015" s="19">
        <v>122.6</v>
      </c>
      <c r="S1015" s="19">
        <v>-31.95</v>
      </c>
      <c r="T1015" s="19">
        <f t="shared" si="303"/>
        <v>90.649999999999991</v>
      </c>
      <c r="U1015" s="22" t="e">
        <f t="shared" si="304"/>
        <v>#VALUE!</v>
      </c>
      <c r="V1015" s="22" t="str">
        <f t="shared" si="305"/>
        <v>NY</v>
      </c>
      <c r="W1015" s="22" t="e">
        <f t="shared" si="306"/>
        <v>#VALUE!</v>
      </c>
      <c r="X1015" s="19" t="str">
        <f t="shared" si="307"/>
        <v>CB6ConsumoGS.8816</v>
      </c>
      <c r="Y1015" s="19" t="str">
        <f t="shared" si="308"/>
        <v>GS.8816</v>
      </c>
      <c r="Z1015" s="19" t="e">
        <v>#VALUE!</v>
      </c>
      <c r="AA1015" s="19" t="e">
        <f t="shared" si="309"/>
        <v>#VALUE!</v>
      </c>
      <c r="AB1015" s="22" t="e">
        <f t="shared" si="310"/>
        <v>#VALUE!</v>
      </c>
      <c r="AC1015" s="23" t="e">
        <v>#VALUE!</v>
      </c>
      <c r="AD1015" s="23" t="e">
        <f t="shared" si="311"/>
        <v>#VALUE!</v>
      </c>
      <c r="AE1015" s="24" t="e">
        <f t="shared" si="312"/>
        <v>#VALUE!</v>
      </c>
      <c r="AF1015" s="24">
        <v>92.399999999999991</v>
      </c>
      <c r="AG1015" s="24" t="e">
        <f t="shared" si="313"/>
        <v>#VALUE!</v>
      </c>
      <c r="AH1015" s="24" t="e">
        <f t="shared" si="314"/>
        <v>#VALUE!</v>
      </c>
      <c r="AI1015" s="25" t="e">
        <f t="shared" si="315"/>
        <v>#VALUE!</v>
      </c>
      <c r="AJ1015" s="25" t="e">
        <f t="shared" si="316"/>
        <v>#VALUE!</v>
      </c>
      <c r="AK1015" s="25" t="e">
        <f t="shared" si="317"/>
        <v>#VALUE!</v>
      </c>
      <c r="AL1015" s="11">
        <v>24.052093023255814</v>
      </c>
      <c r="AM1015" s="11">
        <v>6.8687088438776378</v>
      </c>
      <c r="AN1015" s="26">
        <v>3.2766000000000002</v>
      </c>
      <c r="AO1015" s="125">
        <f t="shared" si="318"/>
        <v>5.5093283580344293E-2</v>
      </c>
      <c r="AP1015" s="126"/>
      <c r="AQ1015" s="16">
        <v>-656</v>
      </c>
      <c r="AT1015" s="2">
        <v>0</v>
      </c>
      <c r="AU1015" s="2">
        <v>0</v>
      </c>
      <c r="AW1015" s="44" t="e">
        <f t="shared" si="319"/>
        <v>#VALUE!</v>
      </c>
    </row>
    <row r="1016" spans="1:49" hidden="1" x14ac:dyDescent="0.2">
      <c r="A1016" s="101">
        <v>1019</v>
      </c>
      <c r="B1016" s="16" t="s">
        <v>751</v>
      </c>
      <c r="C1016" s="101">
        <v>2000</v>
      </c>
      <c r="D1016" s="17">
        <v>0.97141965678111353</v>
      </c>
      <c r="E1016" s="139">
        <v>2.4972622513864683E-2</v>
      </c>
      <c r="F1016" s="122">
        <f t="shared" si="300"/>
        <v>0.9963922792949782</v>
      </c>
      <c r="G1016" s="122"/>
      <c r="H1016" s="101" t="s">
        <v>4</v>
      </c>
      <c r="I1016" s="101">
        <v>1</v>
      </c>
      <c r="J1016" s="101" t="s">
        <v>60</v>
      </c>
      <c r="K1016" s="18">
        <v>42998</v>
      </c>
      <c r="L1016" s="101" t="s">
        <v>58</v>
      </c>
      <c r="M1016" s="101" t="s">
        <v>171</v>
      </c>
      <c r="N1016" s="101" t="s">
        <v>62</v>
      </c>
      <c r="O1016" s="101" t="s">
        <v>63</v>
      </c>
      <c r="P1016" s="19" t="str">
        <f t="shared" si="301"/>
        <v>CB6 Consumo</v>
      </c>
      <c r="Q1016" s="20">
        <f t="shared" si="302"/>
        <v>99.639227929497821</v>
      </c>
      <c r="R1016" s="19">
        <v>122.6</v>
      </c>
      <c r="S1016" s="19">
        <v>-31.95</v>
      </c>
      <c r="T1016" s="19">
        <f t="shared" si="303"/>
        <v>90.649999999999991</v>
      </c>
      <c r="U1016" s="22" t="e">
        <f t="shared" si="304"/>
        <v>#VALUE!</v>
      </c>
      <c r="V1016" s="22" t="str">
        <f t="shared" si="305"/>
        <v>NY</v>
      </c>
      <c r="W1016" s="22" t="e">
        <f t="shared" si="306"/>
        <v>#VALUE!</v>
      </c>
      <c r="X1016" s="19" t="str">
        <f t="shared" si="307"/>
        <v>CB6ConsumoGS.8773</v>
      </c>
      <c r="Y1016" s="19" t="str">
        <f t="shared" si="308"/>
        <v>GS.8773</v>
      </c>
      <c r="Z1016" s="19" t="e">
        <v>#VALUE!</v>
      </c>
      <c r="AA1016" s="19" t="e">
        <f t="shared" si="309"/>
        <v>#VALUE!</v>
      </c>
      <c r="AB1016" s="22" t="e">
        <f t="shared" si="310"/>
        <v>#VALUE!</v>
      </c>
      <c r="AC1016" s="23" t="e">
        <v>#VALUE!</v>
      </c>
      <c r="AD1016" s="23" t="e">
        <f t="shared" si="311"/>
        <v>#VALUE!</v>
      </c>
      <c r="AE1016" s="24" t="e">
        <f t="shared" si="312"/>
        <v>#VALUE!</v>
      </c>
      <c r="AF1016" s="24">
        <v>92.399999999999991</v>
      </c>
      <c r="AG1016" s="24" t="e">
        <f t="shared" si="313"/>
        <v>#VALUE!</v>
      </c>
      <c r="AH1016" s="24" t="e">
        <f t="shared" si="314"/>
        <v>#VALUE!</v>
      </c>
      <c r="AI1016" s="25" t="e">
        <f t="shared" si="315"/>
        <v>#VALUE!</v>
      </c>
      <c r="AJ1016" s="25" t="e">
        <f t="shared" si="316"/>
        <v>#VALUE!</v>
      </c>
      <c r="AK1016" s="25" t="e">
        <f t="shared" si="317"/>
        <v>#VALUE!</v>
      </c>
      <c r="AL1016" s="11">
        <v>0</v>
      </c>
      <c r="AM1016" s="11">
        <v>3.3500000000000227</v>
      </c>
      <c r="AN1016" s="26">
        <v>3.2766000000000002</v>
      </c>
      <c r="AO1016" s="125">
        <f t="shared" si="318"/>
        <v>2.4620217984021919E-2</v>
      </c>
      <c r="AP1016" s="126"/>
      <c r="AQ1016" s="16">
        <v>0</v>
      </c>
      <c r="AT1016" s="2">
        <v>0</v>
      </c>
      <c r="AU1016" s="2">
        <v>0</v>
      </c>
      <c r="AW1016" s="44" t="e">
        <f t="shared" si="319"/>
        <v>#VALUE!</v>
      </c>
    </row>
    <row r="1017" spans="1:49" hidden="1" x14ac:dyDescent="0.2">
      <c r="A1017" s="101">
        <v>1020</v>
      </c>
      <c r="B1017" s="16" t="s">
        <v>752</v>
      </c>
      <c r="C1017" s="101">
        <v>1080</v>
      </c>
      <c r="D1017" s="17">
        <v>1.3448520256500653</v>
      </c>
      <c r="E1017" s="139">
        <v>5.352652647540692E-2</v>
      </c>
      <c r="F1017" s="122">
        <f t="shared" si="300"/>
        <v>1.3983785521254724</v>
      </c>
      <c r="G1017" s="122"/>
      <c r="H1017" s="101" t="s">
        <v>4</v>
      </c>
      <c r="I1017" s="101">
        <v>1</v>
      </c>
      <c r="J1017" s="101" t="s">
        <v>60</v>
      </c>
      <c r="K1017" s="18">
        <v>42998</v>
      </c>
      <c r="L1017" s="101" t="s">
        <v>58</v>
      </c>
      <c r="M1017" s="101" t="s">
        <v>171</v>
      </c>
      <c r="N1017" s="101" t="s">
        <v>73</v>
      </c>
      <c r="O1017" s="101" t="s">
        <v>59</v>
      </c>
      <c r="P1017" s="19" t="str">
        <f t="shared" si="301"/>
        <v>CB1 14/16</v>
      </c>
      <c r="Q1017" s="20">
        <f t="shared" si="302"/>
        <v>139.83785521254723</v>
      </c>
      <c r="R1017" s="19">
        <v>122.6</v>
      </c>
      <c r="S1017" s="19">
        <v>-7</v>
      </c>
      <c r="T1017" s="19">
        <f t="shared" si="303"/>
        <v>115.6</v>
      </c>
      <c r="U1017" s="22" t="e">
        <f t="shared" si="304"/>
        <v>#VALUE!</v>
      </c>
      <c r="V1017" s="22" t="str">
        <f t="shared" si="305"/>
        <v>NY</v>
      </c>
      <c r="W1017" s="22" t="e">
        <f t="shared" si="306"/>
        <v>#VALUE!</v>
      </c>
      <c r="X1017" s="19" t="str">
        <f t="shared" si="307"/>
        <v>CB114/16GS.8777</v>
      </c>
      <c r="Y1017" s="19" t="str">
        <f t="shared" si="308"/>
        <v>GS.8777</v>
      </c>
      <c r="Z1017" s="19" t="e">
        <v>#VALUE!</v>
      </c>
      <c r="AA1017" s="19" t="e">
        <f t="shared" si="309"/>
        <v>#VALUE!</v>
      </c>
      <c r="AB1017" s="22" t="e">
        <f t="shared" si="310"/>
        <v>#VALUE!</v>
      </c>
      <c r="AC1017" s="23" t="e">
        <v>#VALUE!</v>
      </c>
      <c r="AD1017" s="23" t="e">
        <f t="shared" si="311"/>
        <v>#VALUE!</v>
      </c>
      <c r="AE1017" s="24" t="e">
        <f t="shared" si="312"/>
        <v>#VALUE!</v>
      </c>
      <c r="AF1017" s="24">
        <v>117.35</v>
      </c>
      <c r="AG1017" s="24" t="e">
        <f t="shared" si="313"/>
        <v>#VALUE!</v>
      </c>
      <c r="AH1017" s="24" t="e">
        <f t="shared" si="314"/>
        <v>#VALUE!</v>
      </c>
      <c r="AI1017" s="25" t="e">
        <f t="shared" si="315"/>
        <v>#VALUE!</v>
      </c>
      <c r="AJ1017" s="25" t="e">
        <f t="shared" si="316"/>
        <v>#VALUE!</v>
      </c>
      <c r="AK1017" s="25" t="e">
        <f t="shared" si="317"/>
        <v>#VALUE!</v>
      </c>
      <c r="AL1017" s="11">
        <v>23.260283511846804</v>
      </c>
      <c r="AM1017" s="11">
        <v>3.3456944444444408</v>
      </c>
      <c r="AN1017" s="26">
        <v>3.2766000000000002</v>
      </c>
      <c r="AO1017" s="125">
        <f t="shared" si="318"/>
        <v>5.2771179679682555E-2</v>
      </c>
      <c r="AP1017" s="126"/>
      <c r="AQ1017" s="16">
        <v>0</v>
      </c>
      <c r="AT1017" s="2">
        <v>0</v>
      </c>
      <c r="AU1017" s="2">
        <v>0</v>
      </c>
      <c r="AW1017" s="44" t="e">
        <f t="shared" si="319"/>
        <v>#VALUE!</v>
      </c>
    </row>
    <row r="1018" spans="1:49" hidden="1" x14ac:dyDescent="0.2">
      <c r="A1018" s="101">
        <v>1021</v>
      </c>
      <c r="B1018" s="16" t="s">
        <v>753</v>
      </c>
      <c r="C1018" s="101">
        <v>400</v>
      </c>
      <c r="D1018" s="17">
        <v>1.1270720323737971</v>
      </c>
      <c r="E1018" s="139">
        <v>4.4322473741095422E-2</v>
      </c>
      <c r="F1018" s="122">
        <f t="shared" si="300"/>
        <v>1.1713945061148925</v>
      </c>
      <c r="G1018" s="122"/>
      <c r="H1018" s="101" t="s">
        <v>4</v>
      </c>
      <c r="I1018" s="101">
        <v>1</v>
      </c>
      <c r="J1018" s="101" t="s">
        <v>60</v>
      </c>
      <c r="K1018" s="18">
        <v>42998</v>
      </c>
      <c r="L1018" s="101" t="s">
        <v>56</v>
      </c>
      <c r="M1018" s="101" t="s">
        <v>171</v>
      </c>
      <c r="N1018" s="101" t="s">
        <v>71</v>
      </c>
      <c r="O1018" s="101" t="s">
        <v>59</v>
      </c>
      <c r="P1018" s="19" t="str">
        <f t="shared" si="301"/>
        <v>CB1RF 14/16</v>
      </c>
      <c r="Q1018" s="20">
        <f t="shared" si="302"/>
        <v>117.13945061148925</v>
      </c>
      <c r="R1018" s="19">
        <v>122.6</v>
      </c>
      <c r="S1018" s="19" t="e">
        <v>#N/A</v>
      </c>
      <c r="T1018" s="19" t="e">
        <f t="shared" si="303"/>
        <v>#N/A</v>
      </c>
      <c r="U1018" s="22" t="e">
        <f t="shared" si="304"/>
        <v>#N/A</v>
      </c>
      <c r="V1018" s="22" t="str">
        <f t="shared" si="305"/>
        <v>NY</v>
      </c>
      <c r="W1018" s="22" t="e">
        <f t="shared" si="306"/>
        <v>#VALUE!</v>
      </c>
      <c r="X1018" s="19" t="str">
        <f t="shared" si="307"/>
        <v>CB1RF14/16GS.8805</v>
      </c>
      <c r="Y1018" s="19" t="str">
        <f t="shared" si="308"/>
        <v>GS.8805</v>
      </c>
      <c r="Z1018" s="19" t="e">
        <v>#VALUE!</v>
      </c>
      <c r="AA1018" s="19" t="e">
        <f t="shared" si="309"/>
        <v>#VALUE!</v>
      </c>
      <c r="AB1018" s="22" t="e">
        <f t="shared" si="310"/>
        <v>#N/A</v>
      </c>
      <c r="AC1018" s="23" t="e">
        <v>#VALUE!</v>
      </c>
      <c r="AD1018" s="23" t="e">
        <f t="shared" si="311"/>
        <v>#VALUE!</v>
      </c>
      <c r="AE1018" s="24" t="e">
        <f t="shared" si="312"/>
        <v>#N/A</v>
      </c>
      <c r="AF1018" s="24" t="e">
        <v>#N/A</v>
      </c>
      <c r="AG1018" s="24" t="e">
        <f t="shared" si="313"/>
        <v>#N/A</v>
      </c>
      <c r="AH1018" s="24" t="e">
        <f t="shared" si="314"/>
        <v>#N/A</v>
      </c>
      <c r="AI1018" s="25" t="e">
        <f t="shared" si="315"/>
        <v>#VALUE!</v>
      </c>
      <c r="AJ1018" s="25" t="e">
        <f t="shared" si="316"/>
        <v>#VALUE!</v>
      </c>
      <c r="AK1018" s="25" t="e">
        <f t="shared" si="317"/>
        <v>#VALUE!</v>
      </c>
      <c r="AL1018" s="11">
        <v>18.709999999999997</v>
      </c>
      <c r="AM1018" s="11">
        <v>0</v>
      </c>
      <c r="AN1018" s="26">
        <v>3.2766000000000002</v>
      </c>
      <c r="AO1018" s="125">
        <f t="shared" si="318"/>
        <v>4.3697011176579939E-2</v>
      </c>
      <c r="AP1018" s="126"/>
      <c r="AQ1018" s="16">
        <v>0</v>
      </c>
      <c r="AT1018" s="2">
        <v>0</v>
      </c>
      <c r="AU1018" s="2">
        <v>0</v>
      </c>
      <c r="AW1018" s="44" t="e">
        <f t="shared" si="319"/>
        <v>#VALUE!</v>
      </c>
    </row>
    <row r="1019" spans="1:49" hidden="1" x14ac:dyDescent="0.2">
      <c r="A1019" s="101">
        <v>1022</v>
      </c>
      <c r="B1019" s="16" t="s">
        <v>754</v>
      </c>
      <c r="C1019" s="101">
        <v>196</v>
      </c>
      <c r="D1019" s="17">
        <v>1.4838472045402529</v>
      </c>
      <c r="E1019" s="139">
        <v>5.6576816663196777E-2</v>
      </c>
      <c r="F1019" s="122">
        <f t="shared" si="300"/>
        <v>1.5404240212034497</v>
      </c>
      <c r="G1019" s="122"/>
      <c r="H1019" s="101" t="s">
        <v>4</v>
      </c>
      <c r="I1019" s="101">
        <v>1</v>
      </c>
      <c r="J1019" s="101" t="s">
        <v>60</v>
      </c>
      <c r="K1019" s="18">
        <v>42998</v>
      </c>
      <c r="L1019" s="101" t="s">
        <v>58</v>
      </c>
      <c r="M1019" s="101" t="s">
        <v>171</v>
      </c>
      <c r="N1019" s="101" t="s">
        <v>70</v>
      </c>
      <c r="O1019" s="101" t="s">
        <v>58</v>
      </c>
      <c r="P1019" s="19" t="str">
        <f t="shared" si="301"/>
        <v>CB1UTZ 17/18</v>
      </c>
      <c r="Q1019" s="20">
        <f t="shared" si="302"/>
        <v>154.04240212034497</v>
      </c>
      <c r="R1019" s="19">
        <v>122.6</v>
      </c>
      <c r="S1019" s="19">
        <v>7.25</v>
      </c>
      <c r="T1019" s="19">
        <f t="shared" si="303"/>
        <v>129.85</v>
      </c>
      <c r="U1019" s="22" t="e">
        <f t="shared" si="304"/>
        <v>#VALUE!</v>
      </c>
      <c r="V1019" s="22" t="str">
        <f t="shared" si="305"/>
        <v>NY</v>
      </c>
      <c r="W1019" s="22" t="e">
        <f t="shared" si="306"/>
        <v>#VALUE!</v>
      </c>
      <c r="X1019" s="19" t="str">
        <f t="shared" si="307"/>
        <v>CB1UTZ17/18GS.8813</v>
      </c>
      <c r="Y1019" s="19" t="str">
        <f t="shared" si="308"/>
        <v>GS.8813</v>
      </c>
      <c r="Z1019" s="19" t="e">
        <v>#VALUE!</v>
      </c>
      <c r="AA1019" s="19" t="e">
        <f t="shared" si="309"/>
        <v>#VALUE!</v>
      </c>
      <c r="AB1019" s="22" t="e">
        <f t="shared" si="310"/>
        <v>#VALUE!</v>
      </c>
      <c r="AC1019" s="23" t="e">
        <v>#VALUE!</v>
      </c>
      <c r="AD1019" s="23" t="e">
        <f t="shared" si="311"/>
        <v>#VALUE!</v>
      </c>
      <c r="AE1019" s="24" t="e">
        <f t="shared" si="312"/>
        <v>#VALUE!</v>
      </c>
      <c r="AF1019" s="24">
        <v>131.6</v>
      </c>
      <c r="AG1019" s="24" t="e">
        <f t="shared" si="313"/>
        <v>#VALUE!</v>
      </c>
      <c r="AH1019" s="24" t="e">
        <f t="shared" si="314"/>
        <v>#VALUE!</v>
      </c>
      <c r="AI1019" s="25" t="e">
        <f t="shared" si="315"/>
        <v>#VALUE!</v>
      </c>
      <c r="AJ1019" s="25" t="e">
        <f t="shared" si="316"/>
        <v>#VALUE!</v>
      </c>
      <c r="AK1019" s="25" t="e">
        <f t="shared" si="317"/>
        <v>#VALUE!</v>
      </c>
      <c r="AL1019" s="11">
        <v>25.43</v>
      </c>
      <c r="AM1019" s="11">
        <v>5.3499999999999943</v>
      </c>
      <c r="AN1019" s="26">
        <v>3.2766000000000002</v>
      </c>
      <c r="AO1019" s="125">
        <f t="shared" si="318"/>
        <v>5.5778425286194838E-2</v>
      </c>
      <c r="AP1019" s="126"/>
      <c r="AQ1019" s="16">
        <v>0</v>
      </c>
      <c r="AT1019" s="2">
        <v>196</v>
      </c>
      <c r="AU1019" s="2">
        <v>-7887.5403922072974</v>
      </c>
      <c r="AW1019" s="44" t="e">
        <f t="shared" si="319"/>
        <v>#VALUE!</v>
      </c>
    </row>
    <row r="1020" spans="1:49" hidden="1" x14ac:dyDescent="0.2">
      <c r="A1020" s="101">
        <v>1023</v>
      </c>
      <c r="B1020" s="16" t="s">
        <v>754</v>
      </c>
      <c r="C1020" s="101">
        <v>95</v>
      </c>
      <c r="D1020" s="17">
        <v>1.4838472045402529</v>
      </c>
      <c r="E1020" s="139">
        <v>5.6576816663196777E-2</v>
      </c>
      <c r="F1020" s="122">
        <f t="shared" si="300"/>
        <v>1.5404240212034497</v>
      </c>
      <c r="G1020" s="122"/>
      <c r="H1020" s="101" t="s">
        <v>4</v>
      </c>
      <c r="I1020" s="101">
        <v>1</v>
      </c>
      <c r="J1020" s="101" t="s">
        <v>60</v>
      </c>
      <c r="K1020" s="18">
        <v>42998</v>
      </c>
      <c r="L1020" s="101" t="s">
        <v>58</v>
      </c>
      <c r="M1020" s="101" t="s">
        <v>171</v>
      </c>
      <c r="N1020" s="101" t="s">
        <v>70</v>
      </c>
      <c r="O1020" s="101" t="s">
        <v>66</v>
      </c>
      <c r="P1020" s="19" t="str">
        <f t="shared" si="301"/>
        <v>CB1UTZ Moka</v>
      </c>
      <c r="Q1020" s="20">
        <f t="shared" si="302"/>
        <v>154.04240212034497</v>
      </c>
      <c r="R1020" s="19">
        <v>122.6</v>
      </c>
      <c r="S1020" s="19">
        <v>-8</v>
      </c>
      <c r="T1020" s="19">
        <f t="shared" si="303"/>
        <v>114.6</v>
      </c>
      <c r="U1020" s="22" t="e">
        <f t="shared" si="304"/>
        <v>#VALUE!</v>
      </c>
      <c r="V1020" s="22" t="str">
        <f t="shared" si="305"/>
        <v>NY</v>
      </c>
      <c r="W1020" s="22" t="e">
        <f t="shared" si="306"/>
        <v>#VALUE!</v>
      </c>
      <c r="X1020" s="19" t="str">
        <f t="shared" si="307"/>
        <v>CB1UTZMokaGS.8813</v>
      </c>
      <c r="Y1020" s="19" t="str">
        <f t="shared" si="308"/>
        <v>GS.8813</v>
      </c>
      <c r="Z1020" s="19" t="e">
        <v>#VALUE!</v>
      </c>
      <c r="AA1020" s="19" t="e">
        <f t="shared" si="309"/>
        <v>#VALUE!</v>
      </c>
      <c r="AB1020" s="22" t="e">
        <f t="shared" si="310"/>
        <v>#VALUE!</v>
      </c>
      <c r="AC1020" s="23" t="e">
        <v>#VALUE!</v>
      </c>
      <c r="AD1020" s="23" t="e">
        <f t="shared" si="311"/>
        <v>#VALUE!</v>
      </c>
      <c r="AE1020" s="24" t="e">
        <f t="shared" si="312"/>
        <v>#VALUE!</v>
      </c>
      <c r="AF1020" s="24">
        <v>116.35</v>
      </c>
      <c r="AG1020" s="24" t="e">
        <f t="shared" si="313"/>
        <v>#VALUE!</v>
      </c>
      <c r="AH1020" s="24" t="e">
        <f t="shared" si="314"/>
        <v>#VALUE!</v>
      </c>
      <c r="AI1020" s="25" t="e">
        <f t="shared" si="315"/>
        <v>#VALUE!</v>
      </c>
      <c r="AJ1020" s="25" t="e">
        <f t="shared" si="316"/>
        <v>#VALUE!</v>
      </c>
      <c r="AK1020" s="25" t="e">
        <f t="shared" si="317"/>
        <v>#VALUE!</v>
      </c>
      <c r="AL1020" s="11">
        <v>25.43</v>
      </c>
      <c r="AM1020" s="11">
        <v>5.3499999999999943</v>
      </c>
      <c r="AN1020" s="26">
        <v>3.2766000000000002</v>
      </c>
      <c r="AO1020" s="125">
        <f t="shared" si="318"/>
        <v>5.5778425286194838E-2</v>
      </c>
      <c r="AP1020" s="126"/>
      <c r="AQ1020" s="16">
        <v>0</v>
      </c>
      <c r="AT1020" s="2">
        <v>0</v>
      </c>
      <c r="AU1020" s="2">
        <v>0</v>
      </c>
      <c r="AW1020" s="44" t="e">
        <f t="shared" si="319"/>
        <v>#VALUE!</v>
      </c>
    </row>
    <row r="1021" spans="1:49" hidden="1" x14ac:dyDescent="0.2">
      <c r="A1021" s="101">
        <v>1024</v>
      </c>
      <c r="B1021" s="16" t="s">
        <v>754</v>
      </c>
      <c r="C1021" s="101">
        <v>302</v>
      </c>
      <c r="D1021" s="17">
        <v>1.4838472045402529</v>
      </c>
      <c r="E1021" s="139">
        <v>5.6576816663196777E-2</v>
      </c>
      <c r="F1021" s="122">
        <f t="shared" si="300"/>
        <v>1.5404240212034497</v>
      </c>
      <c r="G1021" s="122"/>
      <c r="H1021" s="101" t="s">
        <v>4</v>
      </c>
      <c r="I1021" s="101">
        <v>1</v>
      </c>
      <c r="J1021" s="101" t="s">
        <v>60</v>
      </c>
      <c r="K1021" s="18">
        <v>42998</v>
      </c>
      <c r="L1021" s="101" t="s">
        <v>58</v>
      </c>
      <c r="M1021" s="101" t="s">
        <v>171</v>
      </c>
      <c r="N1021" s="101" t="s">
        <v>70</v>
      </c>
      <c r="O1021" s="101" t="s">
        <v>64</v>
      </c>
      <c r="P1021" s="19" t="str">
        <f t="shared" si="301"/>
        <v>CB1UTZ 15/16</v>
      </c>
      <c r="Q1021" s="20">
        <f t="shared" si="302"/>
        <v>154.04240212034497</v>
      </c>
      <c r="R1021" s="19">
        <v>122.6</v>
      </c>
      <c r="S1021" s="19">
        <v>-2</v>
      </c>
      <c r="T1021" s="19">
        <f t="shared" si="303"/>
        <v>120.6</v>
      </c>
      <c r="U1021" s="22" t="e">
        <f t="shared" si="304"/>
        <v>#VALUE!</v>
      </c>
      <c r="V1021" s="22" t="str">
        <f t="shared" si="305"/>
        <v>NY</v>
      </c>
      <c r="W1021" s="22" t="e">
        <f t="shared" si="306"/>
        <v>#VALUE!</v>
      </c>
      <c r="X1021" s="19" t="str">
        <f t="shared" si="307"/>
        <v>CB1UTZ15/16GS.8813</v>
      </c>
      <c r="Y1021" s="19" t="str">
        <f t="shared" si="308"/>
        <v>GS.8813</v>
      </c>
      <c r="Z1021" s="19" t="e">
        <v>#VALUE!</v>
      </c>
      <c r="AA1021" s="19" t="e">
        <f t="shared" si="309"/>
        <v>#VALUE!</v>
      </c>
      <c r="AB1021" s="22" t="e">
        <f t="shared" si="310"/>
        <v>#VALUE!</v>
      </c>
      <c r="AC1021" s="23" t="e">
        <v>#VALUE!</v>
      </c>
      <c r="AD1021" s="23" t="e">
        <f t="shared" si="311"/>
        <v>#VALUE!</v>
      </c>
      <c r="AE1021" s="24" t="e">
        <f t="shared" si="312"/>
        <v>#VALUE!</v>
      </c>
      <c r="AF1021" s="24">
        <v>122.35</v>
      </c>
      <c r="AG1021" s="24" t="e">
        <f t="shared" si="313"/>
        <v>#VALUE!</v>
      </c>
      <c r="AH1021" s="24" t="e">
        <f t="shared" si="314"/>
        <v>#VALUE!</v>
      </c>
      <c r="AI1021" s="25" t="e">
        <f t="shared" si="315"/>
        <v>#VALUE!</v>
      </c>
      <c r="AJ1021" s="25" t="e">
        <f t="shared" si="316"/>
        <v>#VALUE!</v>
      </c>
      <c r="AK1021" s="25" t="e">
        <f t="shared" si="317"/>
        <v>#VALUE!</v>
      </c>
      <c r="AL1021" s="11">
        <v>25.429999999999996</v>
      </c>
      <c r="AM1021" s="11">
        <v>5.3499999999999943</v>
      </c>
      <c r="AN1021" s="26">
        <v>3.2766000000000002</v>
      </c>
      <c r="AO1021" s="125">
        <f t="shared" si="318"/>
        <v>5.5778425286194838E-2</v>
      </c>
      <c r="AP1021" s="126"/>
      <c r="AQ1021" s="16">
        <v>0</v>
      </c>
      <c r="AT1021" s="2">
        <v>302</v>
      </c>
      <c r="AU1021" s="2">
        <v>-14550.164612482671</v>
      </c>
      <c r="AW1021" s="44" t="e">
        <f t="shared" si="319"/>
        <v>#VALUE!</v>
      </c>
    </row>
    <row r="1022" spans="1:49" hidden="1" x14ac:dyDescent="0.2">
      <c r="A1022" s="101">
        <v>1025</v>
      </c>
      <c r="B1022" s="16" t="s">
        <v>754</v>
      </c>
      <c r="C1022" s="101">
        <v>41</v>
      </c>
      <c r="D1022" s="17">
        <v>1.4838472045402529</v>
      </c>
      <c r="E1022" s="139">
        <v>5.6576816663196777E-2</v>
      </c>
      <c r="F1022" s="122">
        <f t="shared" si="300"/>
        <v>1.5404240212034497</v>
      </c>
      <c r="G1022" s="122"/>
      <c r="H1022" s="101" t="s">
        <v>4</v>
      </c>
      <c r="I1022" s="101">
        <v>1</v>
      </c>
      <c r="J1022" s="101" t="s">
        <v>60</v>
      </c>
      <c r="K1022" s="18">
        <v>42998</v>
      </c>
      <c r="L1022" s="101" t="s">
        <v>58</v>
      </c>
      <c r="M1022" s="101" t="s">
        <v>171</v>
      </c>
      <c r="N1022" s="101" t="s">
        <v>70</v>
      </c>
      <c r="O1022" s="101" t="s">
        <v>65</v>
      </c>
      <c r="P1022" s="19" t="str">
        <f t="shared" si="301"/>
        <v>CB1UTZ 13/14</v>
      </c>
      <c r="Q1022" s="20">
        <f t="shared" si="302"/>
        <v>154.04240212034497</v>
      </c>
      <c r="R1022" s="19">
        <v>122.6</v>
      </c>
      <c r="S1022" s="19">
        <v>-2</v>
      </c>
      <c r="T1022" s="19">
        <f t="shared" si="303"/>
        <v>120.6</v>
      </c>
      <c r="U1022" s="22" t="e">
        <f t="shared" si="304"/>
        <v>#VALUE!</v>
      </c>
      <c r="V1022" s="22" t="str">
        <f t="shared" si="305"/>
        <v>NY</v>
      </c>
      <c r="W1022" s="22" t="e">
        <f t="shared" si="306"/>
        <v>#VALUE!</v>
      </c>
      <c r="X1022" s="19" t="str">
        <f t="shared" si="307"/>
        <v>CB1UTZ13/14GS.8813</v>
      </c>
      <c r="Y1022" s="19" t="str">
        <f t="shared" si="308"/>
        <v>GS.8813</v>
      </c>
      <c r="Z1022" s="19" t="e">
        <v>#VALUE!</v>
      </c>
      <c r="AA1022" s="19" t="e">
        <f t="shared" si="309"/>
        <v>#VALUE!</v>
      </c>
      <c r="AB1022" s="22" t="e">
        <f t="shared" si="310"/>
        <v>#VALUE!</v>
      </c>
      <c r="AC1022" s="23" t="e">
        <v>#VALUE!</v>
      </c>
      <c r="AD1022" s="23" t="e">
        <f t="shared" si="311"/>
        <v>#VALUE!</v>
      </c>
      <c r="AE1022" s="24" t="e">
        <f t="shared" si="312"/>
        <v>#VALUE!</v>
      </c>
      <c r="AF1022" s="24">
        <v>122.35</v>
      </c>
      <c r="AG1022" s="24" t="e">
        <f t="shared" si="313"/>
        <v>#VALUE!</v>
      </c>
      <c r="AH1022" s="24" t="e">
        <f t="shared" si="314"/>
        <v>#VALUE!</v>
      </c>
      <c r="AI1022" s="25" t="e">
        <f t="shared" si="315"/>
        <v>#VALUE!</v>
      </c>
      <c r="AJ1022" s="25" t="e">
        <f t="shared" si="316"/>
        <v>#VALUE!</v>
      </c>
      <c r="AK1022" s="25" t="e">
        <f t="shared" si="317"/>
        <v>#VALUE!</v>
      </c>
      <c r="AL1022" s="11">
        <v>25.43</v>
      </c>
      <c r="AM1022" s="11">
        <v>5.3499999999999943</v>
      </c>
      <c r="AN1022" s="26">
        <v>3.2766000000000002</v>
      </c>
      <c r="AO1022" s="125">
        <f t="shared" si="318"/>
        <v>5.5778425286194838E-2</v>
      </c>
      <c r="AP1022" s="126"/>
      <c r="AQ1022" s="16">
        <v>0</v>
      </c>
      <c r="AT1022" s="2">
        <v>41</v>
      </c>
      <c r="AU1022" s="2">
        <v>-2354.9970738800976</v>
      </c>
      <c r="AW1022" s="44" t="e">
        <f t="shared" si="319"/>
        <v>#VALUE!</v>
      </c>
    </row>
    <row r="1023" spans="1:49" hidden="1" x14ac:dyDescent="0.2">
      <c r="A1023" s="101">
        <v>1026</v>
      </c>
      <c r="B1023" s="16" t="s">
        <v>754</v>
      </c>
      <c r="C1023" s="101">
        <v>115</v>
      </c>
      <c r="D1023" s="17">
        <v>1.4838472045402529</v>
      </c>
      <c r="E1023" s="139">
        <v>5.6576816663196777E-2</v>
      </c>
      <c r="F1023" s="122">
        <f t="shared" si="300"/>
        <v>1.5404240212034497</v>
      </c>
      <c r="G1023" s="122"/>
      <c r="H1023" s="101" t="s">
        <v>4</v>
      </c>
      <c r="I1023" s="101">
        <v>1</v>
      </c>
      <c r="J1023" s="101" t="s">
        <v>60</v>
      </c>
      <c r="K1023" s="18">
        <v>42998</v>
      </c>
      <c r="L1023" s="101" t="s">
        <v>58</v>
      </c>
      <c r="M1023" s="101" t="s">
        <v>171</v>
      </c>
      <c r="N1023" s="101" t="s">
        <v>62</v>
      </c>
      <c r="O1023" s="101" t="s">
        <v>63</v>
      </c>
      <c r="P1023" s="19" t="str">
        <f t="shared" si="301"/>
        <v>CB6 Consumo</v>
      </c>
      <c r="Q1023" s="20">
        <f t="shared" si="302"/>
        <v>154.04240212034497</v>
      </c>
      <c r="R1023" s="19">
        <v>122.6</v>
      </c>
      <c r="S1023" s="19">
        <v>-31.95</v>
      </c>
      <c r="T1023" s="19">
        <f t="shared" si="303"/>
        <v>90.649999999999991</v>
      </c>
      <c r="U1023" s="22" t="e">
        <f t="shared" si="304"/>
        <v>#VALUE!</v>
      </c>
      <c r="V1023" s="22" t="str">
        <f t="shared" si="305"/>
        <v>NY</v>
      </c>
      <c r="W1023" s="22" t="e">
        <f t="shared" si="306"/>
        <v>#VALUE!</v>
      </c>
      <c r="X1023" s="19" t="str">
        <f t="shared" si="307"/>
        <v>CB6ConsumoGS.8813</v>
      </c>
      <c r="Y1023" s="19" t="str">
        <f t="shared" si="308"/>
        <v>GS.8813</v>
      </c>
      <c r="Z1023" s="19" t="e">
        <v>#VALUE!</v>
      </c>
      <c r="AA1023" s="19" t="e">
        <f t="shared" si="309"/>
        <v>#VALUE!</v>
      </c>
      <c r="AB1023" s="22" t="e">
        <f t="shared" si="310"/>
        <v>#VALUE!</v>
      </c>
      <c r="AC1023" s="23" t="e">
        <v>#VALUE!</v>
      </c>
      <c r="AD1023" s="23" t="e">
        <f t="shared" si="311"/>
        <v>#VALUE!</v>
      </c>
      <c r="AE1023" s="24" t="e">
        <f t="shared" si="312"/>
        <v>#VALUE!</v>
      </c>
      <c r="AF1023" s="24">
        <v>92.399999999999991</v>
      </c>
      <c r="AG1023" s="24" t="e">
        <f t="shared" si="313"/>
        <v>#VALUE!</v>
      </c>
      <c r="AH1023" s="24" t="e">
        <f t="shared" si="314"/>
        <v>#VALUE!</v>
      </c>
      <c r="AI1023" s="25" t="e">
        <f t="shared" si="315"/>
        <v>#VALUE!</v>
      </c>
      <c r="AJ1023" s="25" t="e">
        <f t="shared" si="316"/>
        <v>#VALUE!</v>
      </c>
      <c r="AK1023" s="25" t="e">
        <f t="shared" si="317"/>
        <v>#VALUE!</v>
      </c>
      <c r="AL1023" s="11">
        <v>25.429999999999996</v>
      </c>
      <c r="AM1023" s="11">
        <v>5.3499999999999934</v>
      </c>
      <c r="AN1023" s="26">
        <v>3.2766000000000002</v>
      </c>
      <c r="AO1023" s="125">
        <f t="shared" si="318"/>
        <v>5.5778425286194838E-2</v>
      </c>
      <c r="AP1023" s="126"/>
      <c r="AQ1023" s="16">
        <v>-115</v>
      </c>
      <c r="AT1023" s="2">
        <v>0</v>
      </c>
      <c r="AU1023" s="2">
        <v>0</v>
      </c>
      <c r="AW1023" s="44" t="e">
        <f t="shared" si="319"/>
        <v>#VALUE!</v>
      </c>
    </row>
    <row r="1024" spans="1:49" hidden="1" x14ac:dyDescent="0.2">
      <c r="A1024" s="101">
        <v>1027</v>
      </c>
      <c r="B1024" s="16" t="s">
        <v>755</v>
      </c>
      <c r="C1024" s="101">
        <v>3200</v>
      </c>
      <c r="D1024" s="17">
        <v>1.4133251402458151</v>
      </c>
      <c r="E1024" s="139">
        <v>5.4918803872158507E-2</v>
      </c>
      <c r="F1024" s="122">
        <f t="shared" si="300"/>
        <v>1.4682439441179735</v>
      </c>
      <c r="G1024" s="122"/>
      <c r="H1024" s="101" t="s">
        <v>4</v>
      </c>
      <c r="I1024" s="101">
        <v>1</v>
      </c>
      <c r="J1024" s="101" t="s">
        <v>60</v>
      </c>
      <c r="K1024" s="18">
        <v>42998</v>
      </c>
      <c r="L1024" s="101" t="s">
        <v>58</v>
      </c>
      <c r="M1024" s="101" t="s">
        <v>171</v>
      </c>
      <c r="N1024" s="101" t="s">
        <v>73</v>
      </c>
      <c r="O1024" s="101" t="s">
        <v>59</v>
      </c>
      <c r="P1024" s="19" t="str">
        <f t="shared" si="301"/>
        <v>CB1 14/16</v>
      </c>
      <c r="Q1024" s="20">
        <f t="shared" si="302"/>
        <v>146.82439441179736</v>
      </c>
      <c r="R1024" s="19">
        <v>122.6</v>
      </c>
      <c r="S1024" s="19">
        <v>-7</v>
      </c>
      <c r="T1024" s="19">
        <f t="shared" si="303"/>
        <v>115.6</v>
      </c>
      <c r="U1024" s="22" t="e">
        <f t="shared" si="304"/>
        <v>#VALUE!</v>
      </c>
      <c r="V1024" s="22" t="str">
        <f t="shared" si="305"/>
        <v>NY</v>
      </c>
      <c r="W1024" s="22" t="e">
        <f t="shared" si="306"/>
        <v>#VALUE!</v>
      </c>
      <c r="X1024" s="19" t="str">
        <f t="shared" si="307"/>
        <v>CB114/16GS.8820</v>
      </c>
      <c r="Y1024" s="19" t="str">
        <f t="shared" si="308"/>
        <v>GS.8820</v>
      </c>
      <c r="Z1024" s="19" t="e">
        <v>#VALUE!</v>
      </c>
      <c r="AA1024" s="19" t="e">
        <f t="shared" si="309"/>
        <v>#VALUE!</v>
      </c>
      <c r="AB1024" s="22" t="e">
        <f t="shared" si="310"/>
        <v>#VALUE!</v>
      </c>
      <c r="AC1024" s="23" t="e">
        <v>#VALUE!</v>
      </c>
      <c r="AD1024" s="23" t="e">
        <f t="shared" si="311"/>
        <v>#VALUE!</v>
      </c>
      <c r="AE1024" s="24" t="e">
        <f t="shared" si="312"/>
        <v>#VALUE!</v>
      </c>
      <c r="AF1024" s="24">
        <v>117.35</v>
      </c>
      <c r="AG1024" s="24" t="e">
        <f t="shared" si="313"/>
        <v>#VALUE!</v>
      </c>
      <c r="AH1024" s="24" t="e">
        <f t="shared" si="314"/>
        <v>#VALUE!</v>
      </c>
      <c r="AI1024" s="25" t="e">
        <f t="shared" si="315"/>
        <v>#VALUE!</v>
      </c>
      <c r="AJ1024" s="25" t="e">
        <f t="shared" si="316"/>
        <v>#VALUE!</v>
      </c>
      <c r="AK1024" s="25" t="e">
        <f t="shared" si="317"/>
        <v>#VALUE!</v>
      </c>
      <c r="AL1024" s="11">
        <v>23.76712021574286</v>
      </c>
      <c r="AM1024" s="11">
        <v>6.5930032659798483</v>
      </c>
      <c r="AN1024" s="26">
        <v>3.2766000000000002</v>
      </c>
      <c r="AO1024" s="125">
        <f t="shared" si="318"/>
        <v>5.4143809766219096E-2</v>
      </c>
      <c r="AP1024" s="126"/>
      <c r="AQ1024" s="16">
        <v>1756</v>
      </c>
      <c r="AT1024" s="2">
        <v>3200</v>
      </c>
      <c r="AU1024" s="2">
        <v>-144775.28663537651</v>
      </c>
      <c r="AW1024" s="44" t="e">
        <f t="shared" si="319"/>
        <v>#VALUE!</v>
      </c>
    </row>
    <row r="1025" spans="1:49" hidden="1" x14ac:dyDescent="0.2">
      <c r="A1025" s="101">
        <v>1028</v>
      </c>
      <c r="B1025" s="16" t="s">
        <v>756</v>
      </c>
      <c r="C1025" s="101">
        <v>100</v>
      </c>
      <c r="D1025" s="17">
        <v>1.4426398489329477</v>
      </c>
      <c r="E1025" s="139">
        <v>5.1663577350481243E-2</v>
      </c>
      <c r="F1025" s="122">
        <f t="shared" si="300"/>
        <v>1.4943034262834289</v>
      </c>
      <c r="G1025" s="122"/>
      <c r="H1025" s="101" t="s">
        <v>4</v>
      </c>
      <c r="I1025" s="101">
        <v>1</v>
      </c>
      <c r="J1025" s="101" t="s">
        <v>757</v>
      </c>
      <c r="K1025" s="18">
        <v>42998</v>
      </c>
      <c r="L1025" s="101" t="s">
        <v>58</v>
      </c>
      <c r="M1025" s="101" t="s">
        <v>171</v>
      </c>
      <c r="N1025" s="101" t="s">
        <v>71</v>
      </c>
      <c r="O1025" s="101" t="s">
        <v>58</v>
      </c>
      <c r="P1025" s="19" t="str">
        <f t="shared" si="301"/>
        <v>CB1RF 17/18</v>
      </c>
      <c r="Q1025" s="20">
        <f t="shared" si="302"/>
        <v>149.43034262834288</v>
      </c>
      <c r="R1025" s="19">
        <v>122.6</v>
      </c>
      <c r="S1025" s="19">
        <v>10</v>
      </c>
      <c r="T1025" s="19">
        <f t="shared" si="303"/>
        <v>132.6</v>
      </c>
      <c r="U1025" s="22" t="e">
        <f t="shared" si="304"/>
        <v>#VALUE!</v>
      </c>
      <c r="V1025" s="22" t="str">
        <f t="shared" si="305"/>
        <v>NY</v>
      </c>
      <c r="W1025" s="22" t="e">
        <f t="shared" si="306"/>
        <v>#VALUE!</v>
      </c>
      <c r="X1025" s="19" t="str">
        <f t="shared" si="307"/>
        <v>CB1RF17/18GS.8793</v>
      </c>
      <c r="Y1025" s="19" t="str">
        <f t="shared" si="308"/>
        <v>GS.8793</v>
      </c>
      <c r="Z1025" s="19" t="e">
        <v>#VALUE!</v>
      </c>
      <c r="AA1025" s="19" t="e">
        <f t="shared" si="309"/>
        <v>#VALUE!</v>
      </c>
      <c r="AB1025" s="22" t="e">
        <f t="shared" si="310"/>
        <v>#VALUE!</v>
      </c>
      <c r="AC1025" s="23" t="e">
        <v>#VALUE!</v>
      </c>
      <c r="AD1025" s="23" t="e">
        <f t="shared" si="311"/>
        <v>#VALUE!</v>
      </c>
      <c r="AE1025" s="24" t="e">
        <f t="shared" si="312"/>
        <v>#VALUE!</v>
      </c>
      <c r="AF1025" s="24">
        <v>134.35</v>
      </c>
      <c r="AG1025" s="24" t="e">
        <f t="shared" si="313"/>
        <v>#VALUE!</v>
      </c>
      <c r="AH1025" s="24" t="e">
        <f t="shared" si="314"/>
        <v>#VALUE!</v>
      </c>
      <c r="AI1025" s="25" t="e">
        <f t="shared" si="315"/>
        <v>#VALUE!</v>
      </c>
      <c r="AJ1025" s="25" t="e">
        <f t="shared" si="316"/>
        <v>#VALUE!</v>
      </c>
      <c r="AK1025" s="25" t="e">
        <f t="shared" si="317"/>
        <v>#VALUE!</v>
      </c>
      <c r="AL1025" s="11">
        <v>21.830000000000005</v>
      </c>
      <c r="AM1025" s="11">
        <v>6.9000000000000057</v>
      </c>
      <c r="AN1025" s="26">
        <v>3.2766000000000002</v>
      </c>
      <c r="AO1025" s="125">
        <f t="shared" si="318"/>
        <v>5.0934519812528091E-2</v>
      </c>
      <c r="AP1025" s="126"/>
      <c r="AQ1025" s="16">
        <v>0</v>
      </c>
      <c r="AT1025" s="2">
        <v>0</v>
      </c>
      <c r="AU1025" s="2">
        <v>0</v>
      </c>
      <c r="AW1025" s="44" t="e">
        <f t="shared" si="319"/>
        <v>#VALUE!</v>
      </c>
    </row>
    <row r="1026" spans="1:49" hidden="1" x14ac:dyDescent="0.2">
      <c r="A1026" s="101">
        <v>1029</v>
      </c>
      <c r="B1026" s="16" t="s">
        <v>756</v>
      </c>
      <c r="C1026" s="101">
        <v>250</v>
      </c>
      <c r="D1026" s="17">
        <v>1.4426398489329477</v>
      </c>
      <c r="E1026" s="139">
        <v>5.1663577350481243E-2</v>
      </c>
      <c r="F1026" s="122">
        <f t="shared" si="300"/>
        <v>1.4943034262834289</v>
      </c>
      <c r="G1026" s="122"/>
      <c r="H1026" s="101" t="s">
        <v>4</v>
      </c>
      <c r="I1026" s="101">
        <v>1</v>
      </c>
      <c r="J1026" s="101" t="s">
        <v>757</v>
      </c>
      <c r="K1026" s="18">
        <v>42998</v>
      </c>
      <c r="L1026" s="101" t="s">
        <v>58</v>
      </c>
      <c r="M1026" s="101" t="s">
        <v>171</v>
      </c>
      <c r="N1026" s="101" t="s">
        <v>71</v>
      </c>
      <c r="O1026" s="101" t="s">
        <v>59</v>
      </c>
      <c r="P1026" s="19" t="str">
        <f t="shared" si="301"/>
        <v>CB1RF 14/16</v>
      </c>
      <c r="Q1026" s="20">
        <f t="shared" si="302"/>
        <v>149.43034262834288</v>
      </c>
      <c r="R1026" s="19">
        <v>122.6</v>
      </c>
      <c r="S1026" s="19">
        <v>1</v>
      </c>
      <c r="T1026" s="19">
        <f t="shared" si="303"/>
        <v>123.6</v>
      </c>
      <c r="U1026" s="22" t="e">
        <f t="shared" si="304"/>
        <v>#VALUE!</v>
      </c>
      <c r="V1026" s="22" t="str">
        <f t="shared" si="305"/>
        <v>NY</v>
      </c>
      <c r="W1026" s="22" t="e">
        <f t="shared" si="306"/>
        <v>#VALUE!</v>
      </c>
      <c r="X1026" s="19" t="str">
        <f t="shared" si="307"/>
        <v>CB1RF14/16GS.8793</v>
      </c>
      <c r="Y1026" s="19" t="str">
        <f t="shared" si="308"/>
        <v>GS.8793</v>
      </c>
      <c r="Z1026" s="19" t="e">
        <v>#VALUE!</v>
      </c>
      <c r="AA1026" s="19" t="e">
        <f t="shared" si="309"/>
        <v>#VALUE!</v>
      </c>
      <c r="AB1026" s="22" t="e">
        <f t="shared" si="310"/>
        <v>#VALUE!</v>
      </c>
      <c r="AC1026" s="23" t="e">
        <v>#VALUE!</v>
      </c>
      <c r="AD1026" s="23" t="e">
        <f t="shared" si="311"/>
        <v>#VALUE!</v>
      </c>
      <c r="AE1026" s="24" t="e">
        <f t="shared" si="312"/>
        <v>#VALUE!</v>
      </c>
      <c r="AF1026" s="24">
        <v>125.35</v>
      </c>
      <c r="AG1026" s="24" t="e">
        <f t="shared" si="313"/>
        <v>#VALUE!</v>
      </c>
      <c r="AH1026" s="24" t="e">
        <f t="shared" si="314"/>
        <v>#VALUE!</v>
      </c>
      <c r="AI1026" s="25" t="e">
        <f t="shared" si="315"/>
        <v>#VALUE!</v>
      </c>
      <c r="AJ1026" s="25" t="e">
        <f t="shared" si="316"/>
        <v>#VALUE!</v>
      </c>
      <c r="AK1026" s="25" t="e">
        <f t="shared" si="317"/>
        <v>#VALUE!</v>
      </c>
      <c r="AL1026" s="11">
        <v>21.830000000000002</v>
      </c>
      <c r="AM1026" s="11">
        <v>6.9000000000000057</v>
      </c>
      <c r="AN1026" s="26">
        <v>3.2766000000000002</v>
      </c>
      <c r="AO1026" s="125">
        <f t="shared" si="318"/>
        <v>5.0934519812528091E-2</v>
      </c>
      <c r="AP1026" s="126"/>
      <c r="AQ1026" s="16">
        <v>0</v>
      </c>
      <c r="AT1026" s="2">
        <v>0</v>
      </c>
      <c r="AU1026" s="2">
        <v>0</v>
      </c>
      <c r="AW1026" s="44" t="e">
        <f t="shared" si="319"/>
        <v>#VALUE!</v>
      </c>
    </row>
    <row r="1027" spans="1:49" hidden="1" x14ac:dyDescent="0.2">
      <c r="A1027" s="101">
        <v>1030</v>
      </c>
      <c r="B1027" s="16" t="s">
        <v>756</v>
      </c>
      <c r="C1027" s="101">
        <v>50</v>
      </c>
      <c r="D1027" s="17">
        <v>1.4426398489329477</v>
      </c>
      <c r="E1027" s="139">
        <v>5.1663577350481243E-2</v>
      </c>
      <c r="F1027" s="122">
        <f t="shared" ref="F1027:F1090" si="320">E1027+D1027</f>
        <v>1.4943034262834289</v>
      </c>
      <c r="G1027" s="122"/>
      <c r="H1027" s="101" t="s">
        <v>4</v>
      </c>
      <c r="I1027" s="101">
        <v>1</v>
      </c>
      <c r="J1027" s="101" t="s">
        <v>757</v>
      </c>
      <c r="K1027" s="18">
        <v>42998</v>
      </c>
      <c r="L1027" s="101" t="s">
        <v>58</v>
      </c>
      <c r="M1027" s="101" t="s">
        <v>171</v>
      </c>
      <c r="N1027" s="101" t="s">
        <v>71</v>
      </c>
      <c r="O1027" s="101" t="s">
        <v>66</v>
      </c>
      <c r="P1027" s="19" t="str">
        <f t="shared" ref="P1027:P1090" si="321">N1027&amp;" "&amp;O1027</f>
        <v>CB1RF Moka</v>
      </c>
      <c r="Q1027" s="20">
        <f t="shared" ref="Q1027:Q1090" si="322">F1027*100</f>
        <v>149.43034262834288</v>
      </c>
      <c r="R1027" s="19">
        <v>122.6</v>
      </c>
      <c r="S1027" s="19">
        <v>-7</v>
      </c>
      <c r="T1027" s="19">
        <f t="shared" ref="T1027:T1090" si="323">R1027+S1027</f>
        <v>115.6</v>
      </c>
      <c r="U1027" s="22" t="e">
        <f t="shared" ref="U1027:U1090" si="324">(T1027-Q1027)*1.3228*AD1027</f>
        <v>#VALUE!</v>
      </c>
      <c r="V1027" s="22" t="str">
        <f t="shared" ref="V1027:V1090" si="325">IF(LEFT(N1027,3)="CB7","LDN","NY")</f>
        <v>NY</v>
      </c>
      <c r="W1027" s="22" t="e">
        <f t="shared" ref="W1027:W1090" si="326">V1027-U1027</f>
        <v>#VALUE!</v>
      </c>
      <c r="X1027" s="19" t="str">
        <f t="shared" ref="X1027:X1090" si="327">TRIM(N1027)&amp;TRIM(O1027)&amp;TRIM(Y1027)</f>
        <v>CB1RFMokaGS.8793</v>
      </c>
      <c r="Y1027" s="19" t="str">
        <f t="shared" ref="Y1027:Y1090" si="328">IF(LEFT(B1027,2)&lt;&gt;"GS","GS."&amp;LEFT(B1027,4),B1027)</f>
        <v>GS.8793</v>
      </c>
      <c r="Z1027" s="19" t="e">
        <v>#VALUE!</v>
      </c>
      <c r="AA1027" s="19" t="e">
        <f t="shared" ref="AA1027:AA1090" si="329">IF(C1027=0,Z1027,C1027-Z1027)</f>
        <v>#VALUE!</v>
      </c>
      <c r="AB1027" s="22" t="e">
        <f t="shared" ref="AB1027:AB1090" si="330">(T1027-Q1027)*1.3228*AA1027</f>
        <v>#VALUE!</v>
      </c>
      <c r="AC1027" s="23" t="e">
        <v>#VALUE!</v>
      </c>
      <c r="AD1027" s="23" t="e">
        <f t="shared" ref="AD1027:AD1090" si="331">AA1027-AC1027+AQ1027</f>
        <v>#VALUE!</v>
      </c>
      <c r="AE1027" s="24" t="e">
        <f t="shared" ref="AE1027:AE1090" si="332">(T1027-Q1027)*1.3228*AD1027</f>
        <v>#VALUE!</v>
      </c>
      <c r="AF1027" s="24">
        <v>117.35</v>
      </c>
      <c r="AG1027" s="24" t="e">
        <f t="shared" ref="AG1027:AG1090" si="333">(AF1027-Q1027)*1.3228*AD1027</f>
        <v>#VALUE!</v>
      </c>
      <c r="AH1027" s="24" t="e">
        <f t="shared" ref="AH1027:AH1090" si="334">AE1027-AG1027</f>
        <v>#VALUE!</v>
      </c>
      <c r="AI1027" s="25" t="e">
        <f t="shared" ref="AI1027:AI1090" si="335">AD1027*T1027*1.3228</f>
        <v>#VALUE!</v>
      </c>
      <c r="AJ1027" s="25" t="e">
        <f t="shared" ref="AJ1027:AJ1090" si="336">E1027*132.28*AD1027</f>
        <v>#VALUE!</v>
      </c>
      <c r="AK1027" s="25" t="e">
        <f t="shared" ref="AK1027:AK1090" si="337">AI1027-AE1027</f>
        <v>#VALUE!</v>
      </c>
      <c r="AL1027" s="11">
        <v>21.830000000000005</v>
      </c>
      <c r="AM1027" s="11">
        <v>6.9000000000000066</v>
      </c>
      <c r="AN1027" s="26">
        <v>3.2766000000000002</v>
      </c>
      <c r="AO1027" s="125">
        <f t="shared" si="318"/>
        <v>5.0934519812528091E-2</v>
      </c>
      <c r="AP1027" s="126"/>
      <c r="AQ1027" s="16">
        <v>0</v>
      </c>
      <c r="AT1027" s="2">
        <v>0</v>
      </c>
      <c r="AU1027" s="2">
        <v>0</v>
      </c>
      <c r="AW1027" s="44" t="e">
        <f t="shared" si="319"/>
        <v>#VALUE!</v>
      </c>
    </row>
    <row r="1028" spans="1:49" hidden="1" x14ac:dyDescent="0.2">
      <c r="A1028" s="101">
        <v>1031</v>
      </c>
      <c r="B1028" s="16" t="s">
        <v>756</v>
      </c>
      <c r="C1028" s="101">
        <v>100</v>
      </c>
      <c r="D1028" s="17">
        <v>1.4426398489329477</v>
      </c>
      <c r="E1028" s="139">
        <v>5.1663577350481243E-2</v>
      </c>
      <c r="F1028" s="122">
        <f t="shared" si="320"/>
        <v>1.4943034262834289</v>
      </c>
      <c r="G1028" s="122"/>
      <c r="H1028" s="101" t="s">
        <v>4</v>
      </c>
      <c r="I1028" s="101">
        <v>1</v>
      </c>
      <c r="J1028" s="101" t="s">
        <v>757</v>
      </c>
      <c r="K1028" s="18">
        <v>42998</v>
      </c>
      <c r="L1028" s="101" t="s">
        <v>58</v>
      </c>
      <c r="M1028" s="101" t="s">
        <v>171</v>
      </c>
      <c r="N1028" s="101" t="s">
        <v>62</v>
      </c>
      <c r="O1028" s="101" t="s">
        <v>78</v>
      </c>
      <c r="P1028" s="19" t="str">
        <f t="shared" si="321"/>
        <v>CB6 CONSUMO</v>
      </c>
      <c r="Q1028" s="20">
        <f t="shared" si="322"/>
        <v>149.43034262834288</v>
      </c>
      <c r="R1028" s="19">
        <v>122.6</v>
      </c>
      <c r="S1028" s="19">
        <v>-31.95</v>
      </c>
      <c r="T1028" s="19">
        <f t="shared" si="323"/>
        <v>90.649999999999991</v>
      </c>
      <c r="U1028" s="22" t="e">
        <f t="shared" si="324"/>
        <v>#VALUE!</v>
      </c>
      <c r="V1028" s="22" t="str">
        <f t="shared" si="325"/>
        <v>NY</v>
      </c>
      <c r="W1028" s="22" t="e">
        <f t="shared" si="326"/>
        <v>#VALUE!</v>
      </c>
      <c r="X1028" s="19" t="str">
        <f t="shared" si="327"/>
        <v>CB6CONSUMOGS.8793</v>
      </c>
      <c r="Y1028" s="19" t="str">
        <f t="shared" si="328"/>
        <v>GS.8793</v>
      </c>
      <c r="Z1028" s="19" t="e">
        <v>#VALUE!</v>
      </c>
      <c r="AA1028" s="19" t="e">
        <f t="shared" si="329"/>
        <v>#VALUE!</v>
      </c>
      <c r="AB1028" s="22" t="e">
        <f t="shared" si="330"/>
        <v>#VALUE!</v>
      </c>
      <c r="AC1028" s="23" t="e">
        <v>#VALUE!</v>
      </c>
      <c r="AD1028" s="23" t="e">
        <f t="shared" si="331"/>
        <v>#VALUE!</v>
      </c>
      <c r="AE1028" s="24" t="e">
        <f t="shared" si="332"/>
        <v>#VALUE!</v>
      </c>
      <c r="AF1028" s="24">
        <v>92.399999999999991</v>
      </c>
      <c r="AG1028" s="24" t="e">
        <f t="shared" si="333"/>
        <v>#VALUE!</v>
      </c>
      <c r="AH1028" s="24" t="e">
        <f t="shared" si="334"/>
        <v>#VALUE!</v>
      </c>
      <c r="AI1028" s="25" t="e">
        <f t="shared" si="335"/>
        <v>#VALUE!</v>
      </c>
      <c r="AJ1028" s="25" t="e">
        <f t="shared" si="336"/>
        <v>#VALUE!</v>
      </c>
      <c r="AK1028" s="25" t="e">
        <f t="shared" si="337"/>
        <v>#VALUE!</v>
      </c>
      <c r="AL1028" s="11">
        <v>21.830000000000005</v>
      </c>
      <c r="AM1028" s="11">
        <v>6.9000000000000057</v>
      </c>
      <c r="AN1028" s="26">
        <v>3.2766000000000002</v>
      </c>
      <c r="AO1028" s="125">
        <f t="shared" ref="AO1028:AO1091" si="338">E1028*132.28*AN1028/$AO$2/132.28</f>
        <v>5.0934519812528091E-2</v>
      </c>
      <c r="AP1028" s="126"/>
      <c r="AQ1028" s="16">
        <v>0</v>
      </c>
      <c r="AT1028" s="2">
        <v>0</v>
      </c>
      <c r="AU1028" s="2">
        <v>0</v>
      </c>
      <c r="AW1028" s="44" t="e">
        <f t="shared" ref="AW1028:AW1091" si="339">E1028*132.28*AD1028</f>
        <v>#VALUE!</v>
      </c>
    </row>
    <row r="1029" spans="1:49" s="149" customFormat="1" hidden="1" x14ac:dyDescent="0.2">
      <c r="A1029" s="140">
        <v>1032</v>
      </c>
      <c r="B1029" s="140" t="s">
        <v>758</v>
      </c>
      <c r="C1029" s="140">
        <v>750</v>
      </c>
      <c r="D1029" s="141">
        <v>1.3821336945853031</v>
      </c>
      <c r="E1029" s="142">
        <v>5.1869012074704568E-2</v>
      </c>
      <c r="F1029" s="122">
        <f t="shared" si="320"/>
        <v>1.4340027066600076</v>
      </c>
      <c r="G1029" s="122"/>
      <c r="H1029" s="101" t="s">
        <v>4</v>
      </c>
      <c r="I1029" s="140">
        <v>1</v>
      </c>
      <c r="J1029" s="140" t="s">
        <v>601</v>
      </c>
      <c r="K1029" s="143">
        <v>42998</v>
      </c>
      <c r="L1029" s="140" t="s">
        <v>58</v>
      </c>
      <c r="M1029" s="140" t="s">
        <v>171</v>
      </c>
      <c r="N1029" s="140" t="s">
        <v>73</v>
      </c>
      <c r="O1029" s="140" t="s">
        <v>58</v>
      </c>
      <c r="P1029" s="144" t="str">
        <f t="shared" si="321"/>
        <v>CB1 17/18</v>
      </c>
      <c r="Q1029" s="145">
        <f t="shared" si="322"/>
        <v>143.40027066600075</v>
      </c>
      <c r="R1029" s="144">
        <v>122.6</v>
      </c>
      <c r="S1029" s="144">
        <v>2.5</v>
      </c>
      <c r="T1029" s="144">
        <f t="shared" si="323"/>
        <v>125.1</v>
      </c>
      <c r="U1029" s="146" t="e">
        <f t="shared" si="324"/>
        <v>#VALUE!</v>
      </c>
      <c r="V1029" s="146" t="str">
        <f t="shared" si="325"/>
        <v>NY</v>
      </c>
      <c r="W1029" s="146" t="e">
        <f t="shared" si="326"/>
        <v>#VALUE!</v>
      </c>
      <c r="X1029" s="144" t="str">
        <f t="shared" si="327"/>
        <v>CB117/18GS.8794</v>
      </c>
      <c r="Y1029" s="144" t="str">
        <f t="shared" si="328"/>
        <v>GS.8794</v>
      </c>
      <c r="Z1029" s="144" t="e">
        <v>#VALUE!</v>
      </c>
      <c r="AA1029" s="144" t="e">
        <f t="shared" si="329"/>
        <v>#VALUE!</v>
      </c>
      <c r="AB1029" s="146" t="e">
        <f t="shared" si="330"/>
        <v>#VALUE!</v>
      </c>
      <c r="AC1029" s="23" t="e">
        <v>#VALUE!</v>
      </c>
      <c r="AD1029" s="23" t="e">
        <f t="shared" si="331"/>
        <v>#VALUE!</v>
      </c>
      <c r="AE1029" s="147" t="e">
        <f t="shared" si="332"/>
        <v>#VALUE!</v>
      </c>
      <c r="AF1029" s="24">
        <v>126.85</v>
      </c>
      <c r="AG1029" s="24" t="e">
        <f t="shared" si="333"/>
        <v>#VALUE!</v>
      </c>
      <c r="AH1029" s="24" t="e">
        <f t="shared" si="334"/>
        <v>#VALUE!</v>
      </c>
      <c r="AI1029" s="25" t="e">
        <f t="shared" si="335"/>
        <v>#VALUE!</v>
      </c>
      <c r="AJ1029" s="25" t="e">
        <f t="shared" si="336"/>
        <v>#VALUE!</v>
      </c>
      <c r="AK1029" s="25" t="e">
        <f t="shared" si="337"/>
        <v>#VALUE!</v>
      </c>
      <c r="AL1029" s="148">
        <v>21.830000000000005</v>
      </c>
      <c r="AM1029" s="148">
        <v>7.052000000000004</v>
      </c>
      <c r="AN1029" s="26">
        <v>3.2766000000000002</v>
      </c>
      <c r="AO1029" s="125">
        <f t="shared" si="338"/>
        <v>5.1137055516940297E-2</v>
      </c>
      <c r="AP1029" s="126"/>
      <c r="AQ1029" s="16">
        <v>0</v>
      </c>
      <c r="AT1029" s="149">
        <v>0</v>
      </c>
      <c r="AU1029" s="149">
        <v>0</v>
      </c>
      <c r="AW1029" s="44" t="e">
        <f t="shared" si="339"/>
        <v>#VALUE!</v>
      </c>
    </row>
    <row r="1030" spans="1:49" s="149" customFormat="1" hidden="1" x14ac:dyDescent="0.2">
      <c r="A1030" s="140">
        <v>1033</v>
      </c>
      <c r="B1030" s="140" t="s">
        <v>758</v>
      </c>
      <c r="C1030" s="140">
        <v>1875</v>
      </c>
      <c r="D1030" s="141">
        <v>1.3821336945853031</v>
      </c>
      <c r="E1030" s="142">
        <v>5.1869012074704568E-2</v>
      </c>
      <c r="F1030" s="122">
        <f t="shared" si="320"/>
        <v>1.4340027066600076</v>
      </c>
      <c r="G1030" s="122"/>
      <c r="H1030" s="101" t="s">
        <v>4</v>
      </c>
      <c r="I1030" s="140">
        <v>1</v>
      </c>
      <c r="J1030" s="140" t="s">
        <v>601</v>
      </c>
      <c r="K1030" s="143">
        <v>42998</v>
      </c>
      <c r="L1030" s="140" t="s">
        <v>58</v>
      </c>
      <c r="M1030" s="140" t="s">
        <v>171</v>
      </c>
      <c r="N1030" s="140" t="s">
        <v>73</v>
      </c>
      <c r="O1030" s="140" t="s">
        <v>59</v>
      </c>
      <c r="P1030" s="144" t="str">
        <f t="shared" si="321"/>
        <v>CB1 14/16</v>
      </c>
      <c r="Q1030" s="145">
        <f t="shared" si="322"/>
        <v>143.40027066600075</v>
      </c>
      <c r="R1030" s="144">
        <v>122.6</v>
      </c>
      <c r="S1030" s="144">
        <v>-7</v>
      </c>
      <c r="T1030" s="144">
        <f t="shared" si="323"/>
        <v>115.6</v>
      </c>
      <c r="U1030" s="146" t="e">
        <f t="shared" si="324"/>
        <v>#VALUE!</v>
      </c>
      <c r="V1030" s="146" t="str">
        <f t="shared" si="325"/>
        <v>NY</v>
      </c>
      <c r="W1030" s="146" t="e">
        <f t="shared" si="326"/>
        <v>#VALUE!</v>
      </c>
      <c r="X1030" s="144" t="str">
        <f t="shared" si="327"/>
        <v>CB114/16GS.8794</v>
      </c>
      <c r="Y1030" s="144" t="str">
        <f t="shared" si="328"/>
        <v>GS.8794</v>
      </c>
      <c r="Z1030" s="144" t="e">
        <v>#VALUE!</v>
      </c>
      <c r="AA1030" s="144" t="e">
        <f t="shared" si="329"/>
        <v>#VALUE!</v>
      </c>
      <c r="AB1030" s="146" t="e">
        <f t="shared" si="330"/>
        <v>#VALUE!</v>
      </c>
      <c r="AC1030" s="23" t="e">
        <v>#VALUE!</v>
      </c>
      <c r="AD1030" s="23" t="e">
        <f t="shared" si="331"/>
        <v>#VALUE!</v>
      </c>
      <c r="AE1030" s="147" t="e">
        <f t="shared" si="332"/>
        <v>#VALUE!</v>
      </c>
      <c r="AF1030" s="24">
        <v>117.35</v>
      </c>
      <c r="AG1030" s="24" t="e">
        <f t="shared" si="333"/>
        <v>#VALUE!</v>
      </c>
      <c r="AH1030" s="24" t="e">
        <f t="shared" si="334"/>
        <v>#VALUE!</v>
      </c>
      <c r="AI1030" s="25" t="e">
        <f t="shared" si="335"/>
        <v>#VALUE!</v>
      </c>
      <c r="AJ1030" s="25" t="e">
        <f t="shared" si="336"/>
        <v>#VALUE!</v>
      </c>
      <c r="AK1030" s="25" t="e">
        <f t="shared" si="337"/>
        <v>#VALUE!</v>
      </c>
      <c r="AL1030" s="148">
        <v>21.830000000000002</v>
      </c>
      <c r="AM1030" s="148">
        <v>7.052000000000004</v>
      </c>
      <c r="AN1030" s="26">
        <v>3.2766000000000002</v>
      </c>
      <c r="AO1030" s="125">
        <f t="shared" si="338"/>
        <v>5.1137055516940297E-2</v>
      </c>
      <c r="AP1030" s="126"/>
      <c r="AQ1030" s="16">
        <v>0</v>
      </c>
      <c r="AT1030" s="149">
        <v>0</v>
      </c>
      <c r="AU1030" s="149">
        <v>0</v>
      </c>
      <c r="AW1030" s="44" t="e">
        <f t="shared" si="339"/>
        <v>#VALUE!</v>
      </c>
    </row>
    <row r="1031" spans="1:49" s="149" customFormat="1" hidden="1" x14ac:dyDescent="0.2">
      <c r="A1031" s="140">
        <v>1034</v>
      </c>
      <c r="B1031" s="140" t="s">
        <v>758</v>
      </c>
      <c r="C1031" s="140">
        <v>375</v>
      </c>
      <c r="D1031" s="141">
        <v>1.3821336945853031</v>
      </c>
      <c r="E1031" s="142">
        <v>5.1869012074704568E-2</v>
      </c>
      <c r="F1031" s="122">
        <f t="shared" si="320"/>
        <v>1.4340027066600076</v>
      </c>
      <c r="G1031" s="122"/>
      <c r="H1031" s="101" t="s">
        <v>4</v>
      </c>
      <c r="I1031" s="140">
        <v>1</v>
      </c>
      <c r="J1031" s="140" t="s">
        <v>601</v>
      </c>
      <c r="K1031" s="143">
        <v>42998</v>
      </c>
      <c r="L1031" s="140" t="s">
        <v>58</v>
      </c>
      <c r="M1031" s="140" t="s">
        <v>171</v>
      </c>
      <c r="N1031" s="140" t="s">
        <v>73</v>
      </c>
      <c r="O1031" s="140" t="s">
        <v>66</v>
      </c>
      <c r="P1031" s="144" t="str">
        <f t="shared" si="321"/>
        <v>CB1 Moka</v>
      </c>
      <c r="Q1031" s="145">
        <f t="shared" si="322"/>
        <v>143.40027066600075</v>
      </c>
      <c r="R1031" s="144">
        <v>122.6</v>
      </c>
      <c r="S1031" s="144">
        <v>-8</v>
      </c>
      <c r="T1031" s="144">
        <f t="shared" si="323"/>
        <v>114.6</v>
      </c>
      <c r="U1031" s="146" t="e">
        <f t="shared" si="324"/>
        <v>#VALUE!</v>
      </c>
      <c r="V1031" s="146" t="str">
        <f t="shared" si="325"/>
        <v>NY</v>
      </c>
      <c r="W1031" s="146" t="e">
        <f t="shared" si="326"/>
        <v>#VALUE!</v>
      </c>
      <c r="X1031" s="144" t="str">
        <f t="shared" si="327"/>
        <v>CB1MokaGS.8794</v>
      </c>
      <c r="Y1031" s="144" t="str">
        <f t="shared" si="328"/>
        <v>GS.8794</v>
      </c>
      <c r="Z1031" s="144" t="e">
        <v>#VALUE!</v>
      </c>
      <c r="AA1031" s="144" t="e">
        <f t="shared" si="329"/>
        <v>#VALUE!</v>
      </c>
      <c r="AB1031" s="146" t="e">
        <f t="shared" si="330"/>
        <v>#VALUE!</v>
      </c>
      <c r="AC1031" s="23" t="e">
        <v>#VALUE!</v>
      </c>
      <c r="AD1031" s="23" t="e">
        <f t="shared" si="331"/>
        <v>#VALUE!</v>
      </c>
      <c r="AE1031" s="147" t="e">
        <f t="shared" si="332"/>
        <v>#VALUE!</v>
      </c>
      <c r="AF1031" s="24">
        <v>116.35</v>
      </c>
      <c r="AG1031" s="24" t="e">
        <f t="shared" si="333"/>
        <v>#VALUE!</v>
      </c>
      <c r="AH1031" s="24" t="e">
        <f t="shared" si="334"/>
        <v>#VALUE!</v>
      </c>
      <c r="AI1031" s="25" t="e">
        <f t="shared" si="335"/>
        <v>#VALUE!</v>
      </c>
      <c r="AJ1031" s="25" t="e">
        <f t="shared" si="336"/>
        <v>#VALUE!</v>
      </c>
      <c r="AK1031" s="25" t="e">
        <f t="shared" si="337"/>
        <v>#VALUE!</v>
      </c>
      <c r="AL1031" s="148">
        <v>21.83</v>
      </c>
      <c r="AM1031" s="148">
        <v>7.0520000000000049</v>
      </c>
      <c r="AN1031" s="26">
        <v>3.2766000000000002</v>
      </c>
      <c r="AO1031" s="125">
        <f t="shared" si="338"/>
        <v>5.1137055516940297E-2</v>
      </c>
      <c r="AP1031" s="126"/>
      <c r="AQ1031" s="16">
        <v>0</v>
      </c>
      <c r="AT1031" s="149">
        <v>0</v>
      </c>
      <c r="AU1031" s="149">
        <v>0</v>
      </c>
      <c r="AW1031" s="44" t="e">
        <f t="shared" si="339"/>
        <v>#VALUE!</v>
      </c>
    </row>
    <row r="1032" spans="1:49" s="149" customFormat="1" hidden="1" x14ac:dyDescent="0.2">
      <c r="A1032" s="140">
        <v>1035</v>
      </c>
      <c r="B1032" s="140" t="s">
        <v>758</v>
      </c>
      <c r="C1032" s="140">
        <v>750</v>
      </c>
      <c r="D1032" s="141">
        <v>1.3821336945853031</v>
      </c>
      <c r="E1032" s="142">
        <v>5.1869012074704568E-2</v>
      </c>
      <c r="F1032" s="122">
        <f t="shared" si="320"/>
        <v>1.4340027066600076</v>
      </c>
      <c r="G1032" s="122"/>
      <c r="H1032" s="101" t="s">
        <v>4</v>
      </c>
      <c r="I1032" s="140">
        <v>1</v>
      </c>
      <c r="J1032" s="140" t="s">
        <v>601</v>
      </c>
      <c r="K1032" s="143">
        <v>42998</v>
      </c>
      <c r="L1032" s="140" t="s">
        <v>58</v>
      </c>
      <c r="M1032" s="140" t="s">
        <v>171</v>
      </c>
      <c r="N1032" s="140" t="s">
        <v>62</v>
      </c>
      <c r="O1032" s="140" t="s">
        <v>78</v>
      </c>
      <c r="P1032" s="144" t="str">
        <f t="shared" si="321"/>
        <v>CB6 CONSUMO</v>
      </c>
      <c r="Q1032" s="145">
        <f t="shared" si="322"/>
        <v>143.40027066600075</v>
      </c>
      <c r="R1032" s="144">
        <v>122.6</v>
      </c>
      <c r="S1032" s="144">
        <v>-31.95</v>
      </c>
      <c r="T1032" s="144">
        <f t="shared" si="323"/>
        <v>90.649999999999991</v>
      </c>
      <c r="U1032" s="146" t="e">
        <f t="shared" si="324"/>
        <v>#VALUE!</v>
      </c>
      <c r="V1032" s="146" t="str">
        <f t="shared" si="325"/>
        <v>NY</v>
      </c>
      <c r="W1032" s="146" t="e">
        <f t="shared" si="326"/>
        <v>#VALUE!</v>
      </c>
      <c r="X1032" s="144" t="str">
        <f t="shared" si="327"/>
        <v>CB6CONSUMOGS.8794</v>
      </c>
      <c r="Y1032" s="144" t="str">
        <f t="shared" si="328"/>
        <v>GS.8794</v>
      </c>
      <c r="Z1032" s="144" t="e">
        <v>#VALUE!</v>
      </c>
      <c r="AA1032" s="144" t="e">
        <f t="shared" si="329"/>
        <v>#VALUE!</v>
      </c>
      <c r="AB1032" s="146" t="e">
        <f t="shared" si="330"/>
        <v>#VALUE!</v>
      </c>
      <c r="AC1032" s="23" t="e">
        <v>#VALUE!</v>
      </c>
      <c r="AD1032" s="23" t="e">
        <f t="shared" si="331"/>
        <v>#VALUE!</v>
      </c>
      <c r="AE1032" s="147" t="e">
        <f t="shared" si="332"/>
        <v>#VALUE!</v>
      </c>
      <c r="AF1032" s="24">
        <v>92.399999999999991</v>
      </c>
      <c r="AG1032" s="24" t="e">
        <f t="shared" si="333"/>
        <v>#VALUE!</v>
      </c>
      <c r="AH1032" s="24" t="e">
        <f t="shared" si="334"/>
        <v>#VALUE!</v>
      </c>
      <c r="AI1032" s="25" t="e">
        <f t="shared" si="335"/>
        <v>#VALUE!</v>
      </c>
      <c r="AJ1032" s="25" t="e">
        <f t="shared" si="336"/>
        <v>#VALUE!</v>
      </c>
      <c r="AK1032" s="25" t="e">
        <f t="shared" si="337"/>
        <v>#VALUE!</v>
      </c>
      <c r="AL1032" s="148">
        <v>21.83</v>
      </c>
      <c r="AM1032" s="148">
        <v>7.052000000000004</v>
      </c>
      <c r="AN1032" s="26">
        <v>3.2766000000000002</v>
      </c>
      <c r="AO1032" s="125">
        <f t="shared" si="338"/>
        <v>5.1137055516940297E-2</v>
      </c>
      <c r="AP1032" s="126"/>
      <c r="AQ1032" s="16">
        <v>0</v>
      </c>
      <c r="AT1032" s="149">
        <v>0</v>
      </c>
      <c r="AU1032" s="149">
        <v>0</v>
      </c>
      <c r="AW1032" s="44" t="e">
        <f t="shared" si="339"/>
        <v>#VALUE!</v>
      </c>
    </row>
    <row r="1033" spans="1:49" hidden="1" x14ac:dyDescent="0.2">
      <c r="A1033" s="101">
        <v>1036</v>
      </c>
      <c r="B1033" s="16" t="s">
        <v>759</v>
      </c>
      <c r="C1033" s="101">
        <v>2500</v>
      </c>
      <c r="D1033" s="17">
        <v>1.2538525183174238</v>
      </c>
      <c r="E1033" s="139">
        <v>5.2636184387342758E-2</v>
      </c>
      <c r="F1033" s="122">
        <f t="shared" si="320"/>
        <v>1.3064887027047667</v>
      </c>
      <c r="G1033" s="122"/>
      <c r="H1033" s="101" t="s">
        <v>4</v>
      </c>
      <c r="I1033" s="101">
        <v>1</v>
      </c>
      <c r="J1033" s="101" t="s">
        <v>60</v>
      </c>
      <c r="K1033" s="18">
        <v>42999</v>
      </c>
      <c r="L1033" s="101" t="s">
        <v>56</v>
      </c>
      <c r="M1033" s="101" t="s">
        <v>171</v>
      </c>
      <c r="N1033" s="101" t="s">
        <v>71</v>
      </c>
      <c r="O1033" s="101" t="s">
        <v>58</v>
      </c>
      <c r="P1033" s="19" t="str">
        <f t="shared" si="321"/>
        <v>CB1RF 17/18</v>
      </c>
      <c r="Q1033" s="20">
        <f t="shared" si="322"/>
        <v>130.64887027047666</v>
      </c>
      <c r="R1033" s="19">
        <v>122.6</v>
      </c>
      <c r="S1033" s="19" t="e">
        <v>#N/A</v>
      </c>
      <c r="T1033" s="19" t="e">
        <f t="shared" si="323"/>
        <v>#N/A</v>
      </c>
      <c r="U1033" s="22" t="e">
        <f t="shared" si="324"/>
        <v>#N/A</v>
      </c>
      <c r="V1033" s="22" t="str">
        <f t="shared" si="325"/>
        <v>NY</v>
      </c>
      <c r="W1033" s="22" t="e">
        <f t="shared" si="326"/>
        <v>#VALUE!</v>
      </c>
      <c r="X1033" s="19" t="str">
        <f t="shared" si="327"/>
        <v>CB1RF17/18GS.8779</v>
      </c>
      <c r="Y1033" s="19" t="str">
        <f t="shared" si="328"/>
        <v>GS.8779</v>
      </c>
      <c r="Z1033" s="19" t="e">
        <v>#VALUE!</v>
      </c>
      <c r="AA1033" s="19" t="e">
        <f t="shared" si="329"/>
        <v>#VALUE!</v>
      </c>
      <c r="AB1033" s="22" t="e">
        <f t="shared" si="330"/>
        <v>#N/A</v>
      </c>
      <c r="AC1033" s="23" t="e">
        <v>#VALUE!</v>
      </c>
      <c r="AD1033" s="23" t="e">
        <f t="shared" si="331"/>
        <v>#VALUE!</v>
      </c>
      <c r="AE1033" s="24" t="e">
        <f t="shared" si="332"/>
        <v>#N/A</v>
      </c>
      <c r="AF1033" s="24" t="e">
        <v>#N/A</v>
      </c>
      <c r="AG1033" s="24" t="e">
        <f t="shared" si="333"/>
        <v>#N/A</v>
      </c>
      <c r="AH1033" s="24" t="e">
        <f t="shared" si="334"/>
        <v>#N/A</v>
      </c>
      <c r="AI1033" s="25" t="e">
        <f t="shared" si="335"/>
        <v>#VALUE!</v>
      </c>
      <c r="AJ1033" s="25" t="e">
        <f t="shared" si="336"/>
        <v>#VALUE!</v>
      </c>
      <c r="AK1033" s="25" t="e">
        <f t="shared" si="337"/>
        <v>#VALUE!</v>
      </c>
      <c r="AL1033" s="11">
        <v>22.219495591331654</v>
      </c>
      <c r="AM1033" s="11">
        <v>0</v>
      </c>
      <c r="AN1033" s="26">
        <v>3.2766000000000002</v>
      </c>
      <c r="AO1033" s="125">
        <f t="shared" si="338"/>
        <v>5.1893401774045333E-2</v>
      </c>
      <c r="AP1033" s="126"/>
      <c r="AQ1033" s="16">
        <v>0</v>
      </c>
      <c r="AT1033" s="2">
        <v>0</v>
      </c>
      <c r="AU1033" s="2">
        <v>0</v>
      </c>
      <c r="AW1033" s="44" t="e">
        <f t="shared" si="339"/>
        <v>#VALUE!</v>
      </c>
    </row>
    <row r="1034" spans="1:49" hidden="1" x14ac:dyDescent="0.2">
      <c r="A1034" s="101">
        <v>1037</v>
      </c>
      <c r="B1034" s="16" t="s">
        <v>760</v>
      </c>
      <c r="C1034" s="101">
        <f>5000+5</f>
        <v>5005</v>
      </c>
      <c r="D1034" s="17">
        <v>1.0004840557566519</v>
      </c>
      <c r="E1034" s="139">
        <v>4.9059837877249504E-2</v>
      </c>
      <c r="F1034" s="122">
        <f t="shared" si="320"/>
        <v>1.0495438936339014</v>
      </c>
      <c r="G1034" s="122"/>
      <c r="H1034" s="101" t="s">
        <v>4</v>
      </c>
      <c r="I1034" s="101">
        <v>1</v>
      </c>
      <c r="J1034" s="101" t="s">
        <v>629</v>
      </c>
      <c r="K1034" s="18">
        <v>42999</v>
      </c>
      <c r="L1034" s="101" t="s">
        <v>58</v>
      </c>
      <c r="M1034" s="101" t="s">
        <v>171</v>
      </c>
      <c r="N1034" s="101" t="s">
        <v>81</v>
      </c>
      <c r="O1034" s="101" t="s">
        <v>82</v>
      </c>
      <c r="P1034" s="19" t="str">
        <f t="shared" si="321"/>
        <v>CB7 12 UP</v>
      </c>
      <c r="Q1034" s="20">
        <f t="shared" si="322"/>
        <v>104.95438936339015</v>
      </c>
      <c r="R1034" s="19">
        <v>82.236394480681483</v>
      </c>
      <c r="S1034" s="19">
        <v>-1</v>
      </c>
      <c r="T1034" s="19">
        <f t="shared" si="323"/>
        <v>81.236394480681483</v>
      </c>
      <c r="U1034" s="22" t="e">
        <f t="shared" si="324"/>
        <v>#VALUE!</v>
      </c>
      <c r="V1034" s="22" t="str">
        <f t="shared" si="325"/>
        <v>LDN</v>
      </c>
      <c r="W1034" s="22" t="e">
        <f t="shared" si="326"/>
        <v>#VALUE!</v>
      </c>
      <c r="X1034" s="19" t="str">
        <f t="shared" si="327"/>
        <v>CB712 UPGS.8757</v>
      </c>
      <c r="Y1034" s="19" t="str">
        <f t="shared" si="328"/>
        <v>GS.8757</v>
      </c>
      <c r="Z1034" s="19" t="e">
        <v>#VALUE!</v>
      </c>
      <c r="AA1034" s="19" t="e">
        <f t="shared" si="329"/>
        <v>#VALUE!</v>
      </c>
      <c r="AB1034" s="22" t="e">
        <f t="shared" si="330"/>
        <v>#VALUE!</v>
      </c>
      <c r="AC1034" s="23" t="e">
        <v>#VALUE!</v>
      </c>
      <c r="AD1034" s="23" t="e">
        <f t="shared" si="331"/>
        <v>#VALUE!</v>
      </c>
      <c r="AE1034" s="24" t="e">
        <f t="shared" si="332"/>
        <v>#VALUE!</v>
      </c>
      <c r="AF1034" s="24">
        <v>82.052861717665635</v>
      </c>
      <c r="AG1034" s="24" t="e">
        <f t="shared" si="333"/>
        <v>#VALUE!</v>
      </c>
      <c r="AH1034" s="24" t="e">
        <f t="shared" si="334"/>
        <v>#VALUE!</v>
      </c>
      <c r="AI1034" s="25" t="e">
        <f t="shared" si="335"/>
        <v>#VALUE!</v>
      </c>
      <c r="AJ1034" s="25" t="e">
        <f t="shared" si="336"/>
        <v>#VALUE!</v>
      </c>
      <c r="AK1034" s="25" t="e">
        <f t="shared" si="337"/>
        <v>#VALUE!</v>
      </c>
      <c r="AL1034" s="11">
        <v>20.709800000000001</v>
      </c>
      <c r="AM1034" s="11">
        <v>0</v>
      </c>
      <c r="AN1034" s="26">
        <v>3.2766000000000002</v>
      </c>
      <c r="AO1034" s="125">
        <f t="shared" si="338"/>
        <v>4.8367523359953792E-2</v>
      </c>
      <c r="AP1034" s="126"/>
      <c r="AQ1034" s="16">
        <v>0</v>
      </c>
      <c r="AT1034" s="2">
        <v>0</v>
      </c>
      <c r="AU1034" s="2">
        <v>0</v>
      </c>
      <c r="AW1034" s="44" t="e">
        <f t="shared" si="339"/>
        <v>#VALUE!</v>
      </c>
    </row>
    <row r="1035" spans="1:49" hidden="1" x14ac:dyDescent="0.2">
      <c r="A1035" s="101">
        <v>1038</v>
      </c>
      <c r="B1035" s="16" t="s">
        <v>761</v>
      </c>
      <c r="C1035" s="101">
        <v>475</v>
      </c>
      <c r="D1035" s="17">
        <v>1.4298131061969024</v>
      </c>
      <c r="E1035" s="139">
        <v>5.7211946347116231E-2</v>
      </c>
      <c r="F1035" s="122">
        <f t="shared" si="320"/>
        <v>1.4870250525440185</v>
      </c>
      <c r="G1035" s="122"/>
      <c r="H1035" s="101" t="s">
        <v>4</v>
      </c>
      <c r="I1035" s="101">
        <v>1</v>
      </c>
      <c r="J1035" s="101" t="s">
        <v>555</v>
      </c>
      <c r="K1035" s="18">
        <v>43000</v>
      </c>
      <c r="L1035" s="101" t="s">
        <v>58</v>
      </c>
      <c r="M1035" s="101" t="s">
        <v>61</v>
      </c>
      <c r="N1035" s="101" t="s">
        <v>73</v>
      </c>
      <c r="O1035" s="101" t="s">
        <v>65</v>
      </c>
      <c r="P1035" s="19" t="str">
        <f t="shared" si="321"/>
        <v>CB1 13/14</v>
      </c>
      <c r="Q1035" s="20">
        <f t="shared" si="322"/>
        <v>148.70250525440184</v>
      </c>
      <c r="R1035" s="19">
        <v>122.6</v>
      </c>
      <c r="S1035" s="19">
        <v>-7</v>
      </c>
      <c r="T1035" s="19">
        <f t="shared" si="323"/>
        <v>115.6</v>
      </c>
      <c r="U1035" s="22" t="e">
        <f t="shared" si="324"/>
        <v>#VALUE!</v>
      </c>
      <c r="V1035" s="22" t="str">
        <f t="shared" si="325"/>
        <v>NY</v>
      </c>
      <c r="W1035" s="22" t="e">
        <f t="shared" si="326"/>
        <v>#VALUE!</v>
      </c>
      <c r="X1035" s="19" t="str">
        <f t="shared" si="327"/>
        <v>CB113/14GS.8731</v>
      </c>
      <c r="Y1035" s="19" t="str">
        <f t="shared" si="328"/>
        <v>GS.8731</v>
      </c>
      <c r="Z1035" s="19" t="e">
        <v>#VALUE!</v>
      </c>
      <c r="AA1035" s="19" t="e">
        <f t="shared" si="329"/>
        <v>#VALUE!</v>
      </c>
      <c r="AB1035" s="22" t="e">
        <f t="shared" si="330"/>
        <v>#VALUE!</v>
      </c>
      <c r="AC1035" s="23" t="e">
        <v>#VALUE!</v>
      </c>
      <c r="AD1035" s="23" t="e">
        <f t="shared" si="331"/>
        <v>#VALUE!</v>
      </c>
      <c r="AE1035" s="24" t="e">
        <f t="shared" si="332"/>
        <v>#VALUE!</v>
      </c>
      <c r="AF1035" s="24">
        <v>117.35</v>
      </c>
      <c r="AG1035" s="24" t="e">
        <f t="shared" si="333"/>
        <v>#VALUE!</v>
      </c>
      <c r="AH1035" s="24" t="e">
        <f t="shared" si="334"/>
        <v>#VALUE!</v>
      </c>
      <c r="AI1035" s="25" t="e">
        <f t="shared" si="335"/>
        <v>#VALUE!</v>
      </c>
      <c r="AJ1035" s="25" t="e">
        <f t="shared" si="336"/>
        <v>#VALUE!</v>
      </c>
      <c r="AK1035" s="25" t="e">
        <f t="shared" si="337"/>
        <v>#VALUE!</v>
      </c>
      <c r="AL1035" s="11">
        <v>25.593524469649239</v>
      </c>
      <c r="AM1035" s="11">
        <v>5.3540012602394462</v>
      </c>
      <c r="AN1035" s="26">
        <v>3.2766000000000002</v>
      </c>
      <c r="AO1035" s="125">
        <f t="shared" si="338"/>
        <v>5.6404592251940555E-2</v>
      </c>
      <c r="AP1035" s="126"/>
      <c r="AQ1035" s="16">
        <v>0</v>
      </c>
      <c r="AT1035" s="2">
        <v>155</v>
      </c>
      <c r="AU1035" s="2">
        <v>-8628.4970918880063</v>
      </c>
      <c r="AW1035" s="44" t="e">
        <f t="shared" si="339"/>
        <v>#VALUE!</v>
      </c>
    </row>
    <row r="1036" spans="1:49" hidden="1" x14ac:dyDescent="0.2">
      <c r="A1036" s="101">
        <v>1039</v>
      </c>
      <c r="B1036" s="16" t="s">
        <v>761</v>
      </c>
      <c r="C1036" s="101">
        <v>2005</v>
      </c>
      <c r="D1036" s="17">
        <v>1.4298131061969024</v>
      </c>
      <c r="E1036" s="139">
        <v>5.7211946347116231E-2</v>
      </c>
      <c r="F1036" s="122">
        <f t="shared" si="320"/>
        <v>1.4870250525440185</v>
      </c>
      <c r="G1036" s="122"/>
      <c r="H1036" s="101" t="s">
        <v>4</v>
      </c>
      <c r="I1036" s="101">
        <v>1</v>
      </c>
      <c r="J1036" s="101" t="s">
        <v>555</v>
      </c>
      <c r="K1036" s="18">
        <v>43000</v>
      </c>
      <c r="L1036" s="101" t="s">
        <v>58</v>
      </c>
      <c r="M1036" s="101" t="s">
        <v>61</v>
      </c>
      <c r="N1036" s="101" t="s">
        <v>73</v>
      </c>
      <c r="O1036" s="101" t="s">
        <v>64</v>
      </c>
      <c r="P1036" s="19" t="str">
        <f t="shared" si="321"/>
        <v>CB1 15/16</v>
      </c>
      <c r="Q1036" s="20">
        <f t="shared" si="322"/>
        <v>148.70250525440184</v>
      </c>
      <c r="R1036" s="19">
        <v>122.6</v>
      </c>
      <c r="S1036" s="19">
        <v>-7</v>
      </c>
      <c r="T1036" s="19">
        <f t="shared" si="323"/>
        <v>115.6</v>
      </c>
      <c r="U1036" s="22" t="e">
        <f t="shared" si="324"/>
        <v>#VALUE!</v>
      </c>
      <c r="V1036" s="22" t="str">
        <f t="shared" si="325"/>
        <v>NY</v>
      </c>
      <c r="W1036" s="22" t="e">
        <f t="shared" si="326"/>
        <v>#VALUE!</v>
      </c>
      <c r="X1036" s="19" t="str">
        <f t="shared" si="327"/>
        <v>CB115/16GS.8731</v>
      </c>
      <c r="Y1036" s="19" t="str">
        <f t="shared" si="328"/>
        <v>GS.8731</v>
      </c>
      <c r="Z1036" s="19" t="e">
        <v>#VALUE!</v>
      </c>
      <c r="AA1036" s="19" t="e">
        <f t="shared" si="329"/>
        <v>#VALUE!</v>
      </c>
      <c r="AB1036" s="22" t="e">
        <f t="shared" si="330"/>
        <v>#VALUE!</v>
      </c>
      <c r="AC1036" s="23" t="e">
        <v>#VALUE!</v>
      </c>
      <c r="AD1036" s="23" t="e">
        <f t="shared" si="331"/>
        <v>#VALUE!</v>
      </c>
      <c r="AE1036" s="24" t="e">
        <f t="shared" si="332"/>
        <v>#VALUE!</v>
      </c>
      <c r="AF1036" s="24">
        <v>117.35</v>
      </c>
      <c r="AG1036" s="24" t="e">
        <f t="shared" si="333"/>
        <v>#VALUE!</v>
      </c>
      <c r="AH1036" s="24" t="e">
        <f t="shared" si="334"/>
        <v>#VALUE!</v>
      </c>
      <c r="AI1036" s="25" t="e">
        <f t="shared" si="335"/>
        <v>#VALUE!</v>
      </c>
      <c r="AJ1036" s="25" t="e">
        <f t="shared" si="336"/>
        <v>#VALUE!</v>
      </c>
      <c r="AK1036" s="25" t="e">
        <f t="shared" si="337"/>
        <v>#VALUE!</v>
      </c>
      <c r="AL1036" s="11">
        <v>25.593524469649235</v>
      </c>
      <c r="AM1036" s="11">
        <v>5.3540012602394471</v>
      </c>
      <c r="AN1036" s="26">
        <v>3.2766000000000002</v>
      </c>
      <c r="AO1036" s="125">
        <f t="shared" si="338"/>
        <v>5.6404592251940555E-2</v>
      </c>
      <c r="AP1036" s="126"/>
      <c r="AQ1036" s="16">
        <v>0</v>
      </c>
      <c r="AT1036" s="2">
        <v>2005</v>
      </c>
      <c r="AU1036" s="2">
        <v>-90396.072962809383</v>
      </c>
      <c r="AW1036" s="44" t="e">
        <f t="shared" si="339"/>
        <v>#VALUE!</v>
      </c>
    </row>
    <row r="1037" spans="1:49" hidden="1" x14ac:dyDescent="0.2">
      <c r="A1037" s="101">
        <v>1040</v>
      </c>
      <c r="B1037" s="16" t="s">
        <v>761</v>
      </c>
      <c r="C1037" s="101">
        <v>1154</v>
      </c>
      <c r="D1037" s="17">
        <v>1.4298131061969024</v>
      </c>
      <c r="E1037" s="139">
        <v>5.7211946347116231E-2</v>
      </c>
      <c r="F1037" s="122">
        <f t="shared" si="320"/>
        <v>1.4870250525440185</v>
      </c>
      <c r="G1037" s="122"/>
      <c r="H1037" s="101" t="s">
        <v>4</v>
      </c>
      <c r="I1037" s="101">
        <v>1</v>
      </c>
      <c r="J1037" s="101" t="s">
        <v>555</v>
      </c>
      <c r="K1037" s="18">
        <v>43000</v>
      </c>
      <c r="L1037" s="101" t="s">
        <v>58</v>
      </c>
      <c r="M1037" s="101" t="s">
        <v>61</v>
      </c>
      <c r="N1037" s="101" t="s">
        <v>73</v>
      </c>
      <c r="O1037" s="101" t="s">
        <v>58</v>
      </c>
      <c r="P1037" s="19" t="str">
        <f t="shared" si="321"/>
        <v>CB1 17/18</v>
      </c>
      <c r="Q1037" s="20">
        <f t="shared" si="322"/>
        <v>148.70250525440184</v>
      </c>
      <c r="R1037" s="19">
        <v>122.6</v>
      </c>
      <c r="S1037" s="19">
        <v>2.5</v>
      </c>
      <c r="T1037" s="19">
        <f t="shared" si="323"/>
        <v>125.1</v>
      </c>
      <c r="U1037" s="22" t="e">
        <f t="shared" si="324"/>
        <v>#VALUE!</v>
      </c>
      <c r="V1037" s="22" t="str">
        <f t="shared" si="325"/>
        <v>NY</v>
      </c>
      <c r="W1037" s="22" t="e">
        <f t="shared" si="326"/>
        <v>#VALUE!</v>
      </c>
      <c r="X1037" s="19" t="str">
        <f t="shared" si="327"/>
        <v>CB117/18GS.8731</v>
      </c>
      <c r="Y1037" s="19" t="str">
        <f t="shared" si="328"/>
        <v>GS.8731</v>
      </c>
      <c r="Z1037" s="19" t="e">
        <v>#VALUE!</v>
      </c>
      <c r="AA1037" s="19" t="e">
        <f t="shared" si="329"/>
        <v>#VALUE!</v>
      </c>
      <c r="AB1037" s="22" t="e">
        <f t="shared" si="330"/>
        <v>#VALUE!</v>
      </c>
      <c r="AC1037" s="23" t="e">
        <v>#VALUE!</v>
      </c>
      <c r="AD1037" s="23" t="e">
        <f t="shared" si="331"/>
        <v>#VALUE!</v>
      </c>
      <c r="AE1037" s="24" t="e">
        <f t="shared" si="332"/>
        <v>#VALUE!</v>
      </c>
      <c r="AF1037" s="24">
        <v>126.85</v>
      </c>
      <c r="AG1037" s="24" t="e">
        <f t="shared" si="333"/>
        <v>#VALUE!</v>
      </c>
      <c r="AH1037" s="24" t="e">
        <f t="shared" si="334"/>
        <v>#VALUE!</v>
      </c>
      <c r="AI1037" s="25" t="e">
        <f t="shared" si="335"/>
        <v>#VALUE!</v>
      </c>
      <c r="AJ1037" s="25" t="e">
        <f t="shared" si="336"/>
        <v>#VALUE!</v>
      </c>
      <c r="AK1037" s="25" t="e">
        <f t="shared" si="337"/>
        <v>#VALUE!</v>
      </c>
      <c r="AL1037" s="11">
        <v>25.593524469649235</v>
      </c>
      <c r="AM1037" s="11">
        <v>5.3540012602394471</v>
      </c>
      <c r="AN1037" s="26">
        <v>3.2766000000000002</v>
      </c>
      <c r="AO1037" s="125">
        <f t="shared" si="338"/>
        <v>5.6404592251940555E-2</v>
      </c>
      <c r="AP1037" s="126"/>
      <c r="AQ1037" s="16">
        <v>0</v>
      </c>
      <c r="AT1037" s="2">
        <v>594</v>
      </c>
      <c r="AU1037" s="2">
        <v>-23637.709165041779</v>
      </c>
      <c r="AW1037" s="44" t="e">
        <f t="shared" si="339"/>
        <v>#VALUE!</v>
      </c>
    </row>
    <row r="1038" spans="1:49" hidden="1" x14ac:dyDescent="0.2">
      <c r="A1038" s="101">
        <v>1041</v>
      </c>
      <c r="B1038" s="16" t="s">
        <v>761</v>
      </c>
      <c r="C1038" s="101">
        <v>1117</v>
      </c>
      <c r="D1038" s="17">
        <v>1.4298131061969024</v>
      </c>
      <c r="E1038" s="139">
        <v>5.7211946347116231E-2</v>
      </c>
      <c r="F1038" s="122">
        <f t="shared" si="320"/>
        <v>1.4870250525440185</v>
      </c>
      <c r="G1038" s="122"/>
      <c r="H1038" s="101" t="s">
        <v>4</v>
      </c>
      <c r="I1038" s="101">
        <v>1</v>
      </c>
      <c r="J1038" s="101" t="s">
        <v>555</v>
      </c>
      <c r="K1038" s="18">
        <v>43000</v>
      </c>
      <c r="L1038" s="101" t="s">
        <v>58</v>
      </c>
      <c r="M1038" s="101" t="s">
        <v>61</v>
      </c>
      <c r="N1038" s="101" t="s">
        <v>62</v>
      </c>
      <c r="O1038" s="101" t="s">
        <v>63</v>
      </c>
      <c r="P1038" s="19" t="str">
        <f t="shared" si="321"/>
        <v>CB6 Consumo</v>
      </c>
      <c r="Q1038" s="20">
        <f t="shared" si="322"/>
        <v>148.70250525440184</v>
      </c>
      <c r="R1038" s="19">
        <v>122.6</v>
      </c>
      <c r="S1038" s="19">
        <v>-31.95</v>
      </c>
      <c r="T1038" s="19">
        <f t="shared" si="323"/>
        <v>90.649999999999991</v>
      </c>
      <c r="U1038" s="22" t="e">
        <f t="shared" si="324"/>
        <v>#VALUE!</v>
      </c>
      <c r="V1038" s="22" t="str">
        <f t="shared" si="325"/>
        <v>NY</v>
      </c>
      <c r="W1038" s="22" t="e">
        <f t="shared" si="326"/>
        <v>#VALUE!</v>
      </c>
      <c r="X1038" s="19" t="str">
        <f t="shared" si="327"/>
        <v>CB6ConsumoGS.8731</v>
      </c>
      <c r="Y1038" s="19" t="str">
        <f t="shared" si="328"/>
        <v>GS.8731</v>
      </c>
      <c r="Z1038" s="19" t="e">
        <v>#VALUE!</v>
      </c>
      <c r="AA1038" s="19" t="e">
        <f t="shared" si="329"/>
        <v>#VALUE!</v>
      </c>
      <c r="AB1038" s="22" t="e">
        <f t="shared" si="330"/>
        <v>#VALUE!</v>
      </c>
      <c r="AC1038" s="23" t="e">
        <v>#VALUE!</v>
      </c>
      <c r="AD1038" s="23" t="e">
        <f t="shared" si="331"/>
        <v>#VALUE!</v>
      </c>
      <c r="AE1038" s="24" t="e">
        <f t="shared" si="332"/>
        <v>#VALUE!</v>
      </c>
      <c r="AF1038" s="24">
        <v>92.399999999999991</v>
      </c>
      <c r="AG1038" s="24" t="e">
        <f t="shared" si="333"/>
        <v>#VALUE!</v>
      </c>
      <c r="AH1038" s="24" t="e">
        <f t="shared" si="334"/>
        <v>#VALUE!</v>
      </c>
      <c r="AI1038" s="25" t="e">
        <f t="shared" si="335"/>
        <v>#VALUE!</v>
      </c>
      <c r="AJ1038" s="25" t="e">
        <f t="shared" si="336"/>
        <v>#VALUE!</v>
      </c>
      <c r="AK1038" s="25" t="e">
        <f t="shared" si="337"/>
        <v>#VALUE!</v>
      </c>
      <c r="AL1038" s="11">
        <v>25.593524469649235</v>
      </c>
      <c r="AM1038" s="11">
        <v>5.3540012602394471</v>
      </c>
      <c r="AN1038" s="26">
        <v>3.2766000000000002</v>
      </c>
      <c r="AO1038" s="125">
        <f t="shared" si="338"/>
        <v>5.6404592251940555E-2</v>
      </c>
      <c r="AP1038" s="126"/>
      <c r="AQ1038" s="16">
        <v>-441</v>
      </c>
      <c r="AT1038" s="2">
        <v>18</v>
      </c>
      <c r="AU1038" s="2">
        <v>-1621.0894171224782</v>
      </c>
      <c r="AW1038" s="44" t="e">
        <f t="shared" si="339"/>
        <v>#VALUE!</v>
      </c>
    </row>
    <row r="1039" spans="1:49" hidden="1" x14ac:dyDescent="0.2">
      <c r="A1039" s="101">
        <v>1042</v>
      </c>
      <c r="B1039" s="16" t="s">
        <v>762</v>
      </c>
      <c r="C1039" s="101">
        <v>866</v>
      </c>
      <c r="D1039" s="17">
        <v>1.4664580040620498</v>
      </c>
      <c r="E1039" s="139">
        <v>5.7110123808114852E-2</v>
      </c>
      <c r="F1039" s="122">
        <f t="shared" si="320"/>
        <v>1.5235681278701647</v>
      </c>
      <c r="G1039" s="122"/>
      <c r="H1039" s="101" t="s">
        <v>4</v>
      </c>
      <c r="I1039" s="101">
        <v>1</v>
      </c>
      <c r="J1039" s="101" t="s">
        <v>60</v>
      </c>
      <c r="K1039" s="18">
        <v>43000</v>
      </c>
      <c r="L1039" s="101" t="s">
        <v>58</v>
      </c>
      <c r="M1039" s="101" t="s">
        <v>61</v>
      </c>
      <c r="N1039" s="101" t="s">
        <v>73</v>
      </c>
      <c r="O1039" s="101" t="s">
        <v>58</v>
      </c>
      <c r="P1039" s="19" t="str">
        <f t="shared" si="321"/>
        <v>CB1 17/18</v>
      </c>
      <c r="Q1039" s="20">
        <f t="shared" si="322"/>
        <v>152.35681278701648</v>
      </c>
      <c r="R1039" s="19">
        <v>122.6</v>
      </c>
      <c r="S1039" s="19">
        <v>2.5</v>
      </c>
      <c r="T1039" s="19">
        <f t="shared" si="323"/>
        <v>125.1</v>
      </c>
      <c r="U1039" s="22" t="e">
        <f t="shared" si="324"/>
        <v>#VALUE!</v>
      </c>
      <c r="V1039" s="22" t="str">
        <f t="shared" si="325"/>
        <v>NY</v>
      </c>
      <c r="W1039" s="22" t="e">
        <f t="shared" si="326"/>
        <v>#VALUE!</v>
      </c>
      <c r="X1039" s="19" t="str">
        <f t="shared" si="327"/>
        <v>CB117/18GS.8817</v>
      </c>
      <c r="Y1039" s="19" t="str">
        <f t="shared" si="328"/>
        <v>GS.8817</v>
      </c>
      <c r="Z1039" s="19" t="e">
        <v>#VALUE!</v>
      </c>
      <c r="AA1039" s="19" t="e">
        <f t="shared" si="329"/>
        <v>#VALUE!</v>
      </c>
      <c r="AB1039" s="22" t="e">
        <f t="shared" si="330"/>
        <v>#VALUE!</v>
      </c>
      <c r="AC1039" s="23" t="e">
        <v>#VALUE!</v>
      </c>
      <c r="AD1039" s="23" t="e">
        <f t="shared" si="331"/>
        <v>#VALUE!</v>
      </c>
      <c r="AE1039" s="24" t="e">
        <f t="shared" si="332"/>
        <v>#VALUE!</v>
      </c>
      <c r="AF1039" s="24">
        <v>126.85</v>
      </c>
      <c r="AG1039" s="24" t="e">
        <f t="shared" si="333"/>
        <v>#VALUE!</v>
      </c>
      <c r="AH1039" s="24" t="e">
        <f t="shared" si="334"/>
        <v>#VALUE!</v>
      </c>
      <c r="AI1039" s="25" t="e">
        <f t="shared" si="335"/>
        <v>#VALUE!</v>
      </c>
      <c r="AJ1039" s="25" t="e">
        <f t="shared" si="336"/>
        <v>#VALUE!</v>
      </c>
      <c r="AK1039" s="25" t="e">
        <f t="shared" si="337"/>
        <v>#VALUE!</v>
      </c>
      <c r="AL1039" s="11">
        <v>25.430000000000003</v>
      </c>
      <c r="AM1039" s="11">
        <v>5.6833333333333274</v>
      </c>
      <c r="AN1039" s="26">
        <v>3.2766000000000002</v>
      </c>
      <c r="AO1039" s="125">
        <f t="shared" si="338"/>
        <v>5.6304206595427765E-2</v>
      </c>
      <c r="AP1039" s="126"/>
      <c r="AQ1039" s="16">
        <v>0</v>
      </c>
      <c r="AT1039" s="2">
        <v>0</v>
      </c>
      <c r="AU1039" s="2">
        <v>0</v>
      </c>
      <c r="AW1039" s="44" t="e">
        <f t="shared" si="339"/>
        <v>#VALUE!</v>
      </c>
    </row>
    <row r="1040" spans="1:49" hidden="1" x14ac:dyDescent="0.2">
      <c r="A1040" s="101">
        <v>1043</v>
      </c>
      <c r="B1040" s="16" t="s">
        <v>762</v>
      </c>
      <c r="C1040" s="101">
        <v>762</v>
      </c>
      <c r="D1040" s="17">
        <v>1.4664580040620498</v>
      </c>
      <c r="E1040" s="139">
        <v>5.7110123808114852E-2</v>
      </c>
      <c r="F1040" s="122">
        <f t="shared" si="320"/>
        <v>1.5235681278701647</v>
      </c>
      <c r="G1040" s="122"/>
      <c r="H1040" s="101" t="s">
        <v>4</v>
      </c>
      <c r="I1040" s="101">
        <v>1</v>
      </c>
      <c r="J1040" s="101" t="s">
        <v>60</v>
      </c>
      <c r="K1040" s="18">
        <v>43000</v>
      </c>
      <c r="L1040" s="101" t="s">
        <v>58</v>
      </c>
      <c r="M1040" s="101" t="s">
        <v>61</v>
      </c>
      <c r="N1040" s="101" t="s">
        <v>62</v>
      </c>
      <c r="O1040" s="101" t="s">
        <v>63</v>
      </c>
      <c r="P1040" s="19" t="str">
        <f t="shared" si="321"/>
        <v>CB6 Consumo</v>
      </c>
      <c r="Q1040" s="20">
        <f t="shared" si="322"/>
        <v>152.35681278701648</v>
      </c>
      <c r="R1040" s="19">
        <v>122.6</v>
      </c>
      <c r="S1040" s="19">
        <v>-31.95</v>
      </c>
      <c r="T1040" s="19">
        <f t="shared" si="323"/>
        <v>90.649999999999991</v>
      </c>
      <c r="U1040" s="22" t="e">
        <f t="shared" si="324"/>
        <v>#VALUE!</v>
      </c>
      <c r="V1040" s="22" t="str">
        <f t="shared" si="325"/>
        <v>NY</v>
      </c>
      <c r="W1040" s="22" t="e">
        <f t="shared" si="326"/>
        <v>#VALUE!</v>
      </c>
      <c r="X1040" s="19" t="str">
        <f t="shared" si="327"/>
        <v>CB6ConsumoGS.8817</v>
      </c>
      <c r="Y1040" s="19" t="str">
        <f t="shared" si="328"/>
        <v>GS.8817</v>
      </c>
      <c r="Z1040" s="19" t="e">
        <v>#VALUE!</v>
      </c>
      <c r="AA1040" s="19" t="e">
        <f t="shared" si="329"/>
        <v>#VALUE!</v>
      </c>
      <c r="AB1040" s="22" t="e">
        <f t="shared" si="330"/>
        <v>#VALUE!</v>
      </c>
      <c r="AC1040" s="23" t="e">
        <v>#VALUE!</v>
      </c>
      <c r="AD1040" s="23" t="e">
        <f t="shared" si="331"/>
        <v>#VALUE!</v>
      </c>
      <c r="AE1040" s="24" t="e">
        <f t="shared" si="332"/>
        <v>#VALUE!</v>
      </c>
      <c r="AF1040" s="24">
        <v>92.399999999999991</v>
      </c>
      <c r="AG1040" s="24" t="e">
        <f t="shared" si="333"/>
        <v>#VALUE!</v>
      </c>
      <c r="AH1040" s="24" t="e">
        <f t="shared" si="334"/>
        <v>#VALUE!</v>
      </c>
      <c r="AI1040" s="25" t="e">
        <f t="shared" si="335"/>
        <v>#VALUE!</v>
      </c>
      <c r="AJ1040" s="25" t="e">
        <f t="shared" si="336"/>
        <v>#VALUE!</v>
      </c>
      <c r="AK1040" s="25" t="e">
        <f t="shared" si="337"/>
        <v>#VALUE!</v>
      </c>
      <c r="AL1040" s="11">
        <v>25.430000000000003</v>
      </c>
      <c r="AM1040" s="11">
        <v>5.6833333333333274</v>
      </c>
      <c r="AN1040" s="26">
        <v>3.2766000000000002</v>
      </c>
      <c r="AO1040" s="125">
        <f t="shared" si="338"/>
        <v>5.6304206595427765E-2</v>
      </c>
      <c r="AP1040" s="126"/>
      <c r="AQ1040" s="16">
        <v>0</v>
      </c>
      <c r="AT1040" s="2">
        <v>0</v>
      </c>
      <c r="AU1040" s="2">
        <v>0</v>
      </c>
      <c r="AW1040" s="44" t="e">
        <f t="shared" si="339"/>
        <v>#VALUE!</v>
      </c>
    </row>
    <row r="1041" spans="1:49" hidden="1" x14ac:dyDescent="0.2">
      <c r="A1041" s="101">
        <v>1044</v>
      </c>
      <c r="B1041" s="16" t="s">
        <v>762</v>
      </c>
      <c r="C1041" s="101">
        <v>227</v>
      </c>
      <c r="D1041" s="17">
        <v>1.4664580040620498</v>
      </c>
      <c r="E1041" s="139">
        <v>5.7110123808114852E-2</v>
      </c>
      <c r="F1041" s="122">
        <f t="shared" si="320"/>
        <v>1.5235681278701647</v>
      </c>
      <c r="G1041" s="122"/>
      <c r="H1041" s="101" t="s">
        <v>4</v>
      </c>
      <c r="I1041" s="101">
        <v>1</v>
      </c>
      <c r="J1041" s="101" t="s">
        <v>60</v>
      </c>
      <c r="K1041" s="18">
        <v>43000</v>
      </c>
      <c r="L1041" s="101" t="s">
        <v>58</v>
      </c>
      <c r="M1041" s="101" t="s">
        <v>61</v>
      </c>
      <c r="N1041" s="101" t="s">
        <v>73</v>
      </c>
      <c r="O1041" s="101" t="s">
        <v>66</v>
      </c>
      <c r="P1041" s="19" t="str">
        <f t="shared" si="321"/>
        <v>CB1 Moka</v>
      </c>
      <c r="Q1041" s="20">
        <f t="shared" si="322"/>
        <v>152.35681278701648</v>
      </c>
      <c r="R1041" s="19">
        <v>122.6</v>
      </c>
      <c r="S1041" s="19">
        <v>-8</v>
      </c>
      <c r="T1041" s="19">
        <f t="shared" si="323"/>
        <v>114.6</v>
      </c>
      <c r="U1041" s="22" t="e">
        <f t="shared" si="324"/>
        <v>#VALUE!</v>
      </c>
      <c r="V1041" s="22" t="str">
        <f t="shared" si="325"/>
        <v>NY</v>
      </c>
      <c r="W1041" s="22" t="e">
        <f t="shared" si="326"/>
        <v>#VALUE!</v>
      </c>
      <c r="X1041" s="19" t="str">
        <f t="shared" si="327"/>
        <v>CB1MokaGS.8817</v>
      </c>
      <c r="Y1041" s="19" t="str">
        <f t="shared" si="328"/>
        <v>GS.8817</v>
      </c>
      <c r="Z1041" s="19" t="e">
        <v>#VALUE!</v>
      </c>
      <c r="AA1041" s="19" t="e">
        <f t="shared" si="329"/>
        <v>#VALUE!</v>
      </c>
      <c r="AB1041" s="22" t="e">
        <f t="shared" si="330"/>
        <v>#VALUE!</v>
      </c>
      <c r="AC1041" s="23" t="e">
        <v>#VALUE!</v>
      </c>
      <c r="AD1041" s="23" t="e">
        <f t="shared" si="331"/>
        <v>#VALUE!</v>
      </c>
      <c r="AE1041" s="24" t="e">
        <f t="shared" si="332"/>
        <v>#VALUE!</v>
      </c>
      <c r="AF1041" s="24">
        <v>116.35</v>
      </c>
      <c r="AG1041" s="24" t="e">
        <f t="shared" si="333"/>
        <v>#VALUE!</v>
      </c>
      <c r="AH1041" s="24" t="e">
        <f t="shared" si="334"/>
        <v>#VALUE!</v>
      </c>
      <c r="AI1041" s="25" t="e">
        <f t="shared" si="335"/>
        <v>#VALUE!</v>
      </c>
      <c r="AJ1041" s="25" t="e">
        <f t="shared" si="336"/>
        <v>#VALUE!</v>
      </c>
      <c r="AK1041" s="25" t="e">
        <f t="shared" si="337"/>
        <v>#VALUE!</v>
      </c>
      <c r="AL1041" s="11">
        <v>25.430000000000003</v>
      </c>
      <c r="AM1041" s="11">
        <v>5.6833333333333274</v>
      </c>
      <c r="AN1041" s="26">
        <v>3.2766000000000002</v>
      </c>
      <c r="AO1041" s="125">
        <f t="shared" si="338"/>
        <v>5.6304206595427765E-2</v>
      </c>
      <c r="AP1041" s="126"/>
      <c r="AQ1041" s="16">
        <v>-227</v>
      </c>
      <c r="AT1041" s="2">
        <v>0</v>
      </c>
      <c r="AU1041" s="2">
        <v>0</v>
      </c>
      <c r="AW1041" s="44" t="e">
        <f t="shared" si="339"/>
        <v>#VALUE!</v>
      </c>
    </row>
    <row r="1042" spans="1:49" hidden="1" x14ac:dyDescent="0.2">
      <c r="A1042" s="101">
        <v>1045</v>
      </c>
      <c r="B1042" s="16" t="s">
        <v>762</v>
      </c>
      <c r="C1042" s="101">
        <v>962</v>
      </c>
      <c r="D1042" s="17">
        <v>1.4664580040620498</v>
      </c>
      <c r="E1042" s="139">
        <v>5.7110123808114852E-2</v>
      </c>
      <c r="F1042" s="122">
        <f t="shared" si="320"/>
        <v>1.5235681278701647</v>
      </c>
      <c r="G1042" s="122"/>
      <c r="H1042" s="101" t="s">
        <v>4</v>
      </c>
      <c r="I1042" s="101">
        <v>1</v>
      </c>
      <c r="J1042" s="101" t="s">
        <v>60</v>
      </c>
      <c r="K1042" s="18">
        <v>43000</v>
      </c>
      <c r="L1042" s="101" t="s">
        <v>58</v>
      </c>
      <c r="M1042" s="101" t="s">
        <v>61</v>
      </c>
      <c r="N1042" s="101" t="s">
        <v>73</v>
      </c>
      <c r="O1042" s="101" t="s">
        <v>64</v>
      </c>
      <c r="P1042" s="19" t="str">
        <f t="shared" si="321"/>
        <v>CB1 15/16</v>
      </c>
      <c r="Q1042" s="20">
        <f t="shared" si="322"/>
        <v>152.35681278701648</v>
      </c>
      <c r="R1042" s="19">
        <v>122.6</v>
      </c>
      <c r="S1042" s="19">
        <v>-7</v>
      </c>
      <c r="T1042" s="19">
        <f t="shared" si="323"/>
        <v>115.6</v>
      </c>
      <c r="U1042" s="22" t="e">
        <f t="shared" si="324"/>
        <v>#VALUE!</v>
      </c>
      <c r="V1042" s="22" t="str">
        <f t="shared" si="325"/>
        <v>NY</v>
      </c>
      <c r="W1042" s="22" t="e">
        <f t="shared" si="326"/>
        <v>#VALUE!</v>
      </c>
      <c r="X1042" s="19" t="str">
        <f t="shared" si="327"/>
        <v>CB115/16GS.8817</v>
      </c>
      <c r="Y1042" s="19" t="str">
        <f t="shared" si="328"/>
        <v>GS.8817</v>
      </c>
      <c r="Z1042" s="19" t="e">
        <v>#VALUE!</v>
      </c>
      <c r="AA1042" s="19" t="e">
        <f t="shared" si="329"/>
        <v>#VALUE!</v>
      </c>
      <c r="AB1042" s="22" t="e">
        <f t="shared" si="330"/>
        <v>#VALUE!</v>
      </c>
      <c r="AC1042" s="23" t="e">
        <v>#VALUE!</v>
      </c>
      <c r="AD1042" s="23" t="e">
        <f t="shared" si="331"/>
        <v>#VALUE!</v>
      </c>
      <c r="AE1042" s="24" t="e">
        <f t="shared" si="332"/>
        <v>#VALUE!</v>
      </c>
      <c r="AF1042" s="24">
        <v>117.35</v>
      </c>
      <c r="AG1042" s="24" t="e">
        <f t="shared" si="333"/>
        <v>#VALUE!</v>
      </c>
      <c r="AH1042" s="24" t="e">
        <f t="shared" si="334"/>
        <v>#VALUE!</v>
      </c>
      <c r="AI1042" s="25" t="e">
        <f t="shared" si="335"/>
        <v>#VALUE!</v>
      </c>
      <c r="AJ1042" s="25" t="e">
        <f t="shared" si="336"/>
        <v>#VALUE!</v>
      </c>
      <c r="AK1042" s="25" t="e">
        <f t="shared" si="337"/>
        <v>#VALUE!</v>
      </c>
      <c r="AL1042" s="11">
        <v>25.430000000000003</v>
      </c>
      <c r="AM1042" s="11">
        <v>5.6833333333333274</v>
      </c>
      <c r="AN1042" s="26">
        <v>3.2766000000000002</v>
      </c>
      <c r="AO1042" s="125">
        <f t="shared" si="338"/>
        <v>5.6304206595427765E-2</v>
      </c>
      <c r="AP1042" s="126"/>
      <c r="AQ1042" s="16">
        <v>0</v>
      </c>
      <c r="AT1042" s="2">
        <v>962</v>
      </c>
      <c r="AU1042" s="2">
        <v>-48022.127143469668</v>
      </c>
      <c r="AW1042" s="44" t="e">
        <f t="shared" si="339"/>
        <v>#VALUE!</v>
      </c>
    </row>
    <row r="1043" spans="1:49" hidden="1" x14ac:dyDescent="0.2">
      <c r="A1043" s="101">
        <v>1046</v>
      </c>
      <c r="B1043" s="16" t="s">
        <v>762</v>
      </c>
      <c r="C1043" s="101">
        <v>180</v>
      </c>
      <c r="D1043" s="17">
        <v>1.4664580040620498</v>
      </c>
      <c r="E1043" s="139">
        <v>5.7110123808114852E-2</v>
      </c>
      <c r="F1043" s="122">
        <f t="shared" si="320"/>
        <v>1.5235681278701647</v>
      </c>
      <c r="G1043" s="122"/>
      <c r="H1043" s="101" t="s">
        <v>4</v>
      </c>
      <c r="I1043" s="101">
        <v>1</v>
      </c>
      <c r="J1043" s="101" t="s">
        <v>60</v>
      </c>
      <c r="K1043" s="18">
        <v>43000</v>
      </c>
      <c r="L1043" s="101" t="s">
        <v>58</v>
      </c>
      <c r="M1043" s="101" t="s">
        <v>61</v>
      </c>
      <c r="N1043" s="101" t="s">
        <v>73</v>
      </c>
      <c r="O1043" s="101" t="s">
        <v>65</v>
      </c>
      <c r="P1043" s="19" t="str">
        <f t="shared" si="321"/>
        <v>CB1 13/14</v>
      </c>
      <c r="Q1043" s="20">
        <f t="shared" si="322"/>
        <v>152.35681278701648</v>
      </c>
      <c r="R1043" s="19">
        <v>122.6</v>
      </c>
      <c r="S1043" s="19">
        <v>-7</v>
      </c>
      <c r="T1043" s="19">
        <f t="shared" si="323"/>
        <v>115.6</v>
      </c>
      <c r="U1043" s="22" t="e">
        <f t="shared" si="324"/>
        <v>#VALUE!</v>
      </c>
      <c r="V1043" s="22" t="str">
        <f t="shared" si="325"/>
        <v>NY</v>
      </c>
      <c r="W1043" s="22" t="e">
        <f t="shared" si="326"/>
        <v>#VALUE!</v>
      </c>
      <c r="X1043" s="19" t="str">
        <f t="shared" si="327"/>
        <v>CB113/14GS.8817</v>
      </c>
      <c r="Y1043" s="19" t="str">
        <f t="shared" si="328"/>
        <v>GS.8817</v>
      </c>
      <c r="Z1043" s="19" t="e">
        <v>#VALUE!</v>
      </c>
      <c r="AA1043" s="19" t="e">
        <f t="shared" si="329"/>
        <v>#VALUE!</v>
      </c>
      <c r="AB1043" s="22" t="e">
        <f t="shared" si="330"/>
        <v>#VALUE!</v>
      </c>
      <c r="AC1043" s="23" t="e">
        <v>#VALUE!</v>
      </c>
      <c r="AD1043" s="23" t="e">
        <f t="shared" si="331"/>
        <v>#VALUE!</v>
      </c>
      <c r="AE1043" s="24" t="e">
        <f t="shared" si="332"/>
        <v>#VALUE!</v>
      </c>
      <c r="AF1043" s="24">
        <v>117.35</v>
      </c>
      <c r="AG1043" s="24" t="e">
        <f t="shared" si="333"/>
        <v>#VALUE!</v>
      </c>
      <c r="AH1043" s="24" t="e">
        <f t="shared" si="334"/>
        <v>#VALUE!</v>
      </c>
      <c r="AI1043" s="25" t="e">
        <f t="shared" si="335"/>
        <v>#VALUE!</v>
      </c>
      <c r="AJ1043" s="25" t="e">
        <f t="shared" si="336"/>
        <v>#VALUE!</v>
      </c>
      <c r="AK1043" s="25" t="e">
        <f t="shared" si="337"/>
        <v>#VALUE!</v>
      </c>
      <c r="AL1043" s="11">
        <v>25.430000000000003</v>
      </c>
      <c r="AM1043" s="11">
        <v>5.6833333333333282</v>
      </c>
      <c r="AN1043" s="26">
        <v>3.2766000000000002</v>
      </c>
      <c r="AO1043" s="125">
        <f t="shared" si="338"/>
        <v>5.6304206595427765E-2</v>
      </c>
      <c r="AP1043" s="126"/>
      <c r="AQ1043" s="16">
        <v>-36</v>
      </c>
      <c r="AT1043" s="2">
        <v>0</v>
      </c>
      <c r="AU1043" s="2">
        <v>0</v>
      </c>
      <c r="AW1043" s="44" t="e">
        <f t="shared" si="339"/>
        <v>#VALUE!</v>
      </c>
    </row>
    <row r="1044" spans="1:49" hidden="1" x14ac:dyDescent="0.2">
      <c r="A1044" s="101">
        <v>1047</v>
      </c>
      <c r="B1044" s="16" t="s">
        <v>763</v>
      </c>
      <c r="C1044" s="101">
        <v>771</v>
      </c>
      <c r="D1044" s="17">
        <v>1.1273816265635164</v>
      </c>
      <c r="E1044" s="139">
        <v>5.8281076623623994E-2</v>
      </c>
      <c r="F1044" s="122">
        <f t="shared" si="320"/>
        <v>1.1856627031871403</v>
      </c>
      <c r="G1044" s="122"/>
      <c r="H1044" s="101" t="s">
        <v>4</v>
      </c>
      <c r="I1044" s="101">
        <v>1</v>
      </c>
      <c r="J1044" s="101" t="s">
        <v>60</v>
      </c>
      <c r="K1044" s="18">
        <v>43000</v>
      </c>
      <c r="L1044" s="101" t="s">
        <v>58</v>
      </c>
      <c r="M1044" s="101" t="s">
        <v>61</v>
      </c>
      <c r="N1044" s="101" t="s">
        <v>75</v>
      </c>
      <c r="O1044" s="101" t="s">
        <v>58</v>
      </c>
      <c r="P1044" s="19" t="str">
        <f t="shared" si="321"/>
        <v>CB2 17/18</v>
      </c>
      <c r="Q1044" s="20">
        <f t="shared" si="322"/>
        <v>118.56627031871403</v>
      </c>
      <c r="R1044" s="19">
        <v>122.6</v>
      </c>
      <c r="S1044" s="19">
        <v>-2.67</v>
      </c>
      <c r="T1044" s="19">
        <f t="shared" si="323"/>
        <v>119.92999999999999</v>
      </c>
      <c r="U1044" s="22" t="e">
        <f t="shared" si="324"/>
        <v>#VALUE!</v>
      </c>
      <c r="V1044" s="22" t="str">
        <f t="shared" si="325"/>
        <v>NY</v>
      </c>
      <c r="W1044" s="22" t="e">
        <f t="shared" si="326"/>
        <v>#VALUE!</v>
      </c>
      <c r="X1044" s="19" t="str">
        <f t="shared" si="327"/>
        <v>CB217/18GS.8824</v>
      </c>
      <c r="Y1044" s="19" t="str">
        <f t="shared" si="328"/>
        <v>GS.8824</v>
      </c>
      <c r="Z1044" s="19" t="e">
        <v>#VALUE!</v>
      </c>
      <c r="AA1044" s="19" t="e">
        <f t="shared" si="329"/>
        <v>#VALUE!</v>
      </c>
      <c r="AB1044" s="22" t="e">
        <f t="shared" si="330"/>
        <v>#VALUE!</v>
      </c>
      <c r="AC1044" s="23" t="e">
        <v>#VALUE!</v>
      </c>
      <c r="AD1044" s="23" t="e">
        <f t="shared" si="331"/>
        <v>#VALUE!</v>
      </c>
      <c r="AE1044" s="24" t="e">
        <f t="shared" si="332"/>
        <v>#VALUE!</v>
      </c>
      <c r="AF1044" s="24">
        <v>121.67999999999999</v>
      </c>
      <c r="AG1044" s="24" t="e">
        <f t="shared" si="333"/>
        <v>#VALUE!</v>
      </c>
      <c r="AH1044" s="24" t="e">
        <f t="shared" si="334"/>
        <v>#VALUE!</v>
      </c>
      <c r="AI1044" s="25" t="e">
        <f t="shared" si="335"/>
        <v>#VALUE!</v>
      </c>
      <c r="AJ1044" s="25" t="e">
        <f t="shared" si="336"/>
        <v>#VALUE!</v>
      </c>
      <c r="AK1044" s="25" t="e">
        <f t="shared" si="337"/>
        <v>#VALUE!</v>
      </c>
      <c r="AL1044" s="11">
        <v>25.43</v>
      </c>
      <c r="AM1044" s="11">
        <v>6.9040860215053756</v>
      </c>
      <c r="AN1044" s="26">
        <v>3.2766000000000002</v>
      </c>
      <c r="AO1044" s="125">
        <f t="shared" si="338"/>
        <v>5.7458635352392852E-2</v>
      </c>
      <c r="AP1044" s="126"/>
      <c r="AQ1044" s="16">
        <v>-451</v>
      </c>
      <c r="AT1044" s="2">
        <v>0</v>
      </c>
      <c r="AU1044" s="2">
        <v>0</v>
      </c>
      <c r="AW1044" s="44" t="e">
        <f t="shared" si="339"/>
        <v>#VALUE!</v>
      </c>
    </row>
    <row r="1045" spans="1:49" hidden="1" x14ac:dyDescent="0.2">
      <c r="A1045" s="101">
        <v>1048</v>
      </c>
      <c r="B1045" s="16" t="s">
        <v>763</v>
      </c>
      <c r="C1045" s="101">
        <v>261</v>
      </c>
      <c r="D1045" s="17">
        <v>1.1273816265635164</v>
      </c>
      <c r="E1045" s="139">
        <v>5.8281076623623994E-2</v>
      </c>
      <c r="F1045" s="122">
        <f t="shared" si="320"/>
        <v>1.1856627031871403</v>
      </c>
      <c r="G1045" s="122"/>
      <c r="H1045" s="101" t="s">
        <v>4</v>
      </c>
      <c r="I1045" s="101">
        <v>1</v>
      </c>
      <c r="J1045" s="101" t="s">
        <v>60</v>
      </c>
      <c r="K1045" s="18">
        <v>43000</v>
      </c>
      <c r="L1045" s="101" t="s">
        <v>58</v>
      </c>
      <c r="M1045" s="101" t="s">
        <v>61</v>
      </c>
      <c r="N1045" s="101" t="s">
        <v>75</v>
      </c>
      <c r="O1045" s="101" t="s">
        <v>66</v>
      </c>
      <c r="P1045" s="19" t="str">
        <f t="shared" si="321"/>
        <v>CB2 Moka</v>
      </c>
      <c r="Q1045" s="20">
        <f t="shared" si="322"/>
        <v>118.56627031871403</v>
      </c>
      <c r="R1045" s="19">
        <v>122.6</v>
      </c>
      <c r="S1045" s="19">
        <v>-9.67</v>
      </c>
      <c r="T1045" s="19">
        <f t="shared" si="323"/>
        <v>112.92999999999999</v>
      </c>
      <c r="U1045" s="22" t="e">
        <f t="shared" si="324"/>
        <v>#VALUE!</v>
      </c>
      <c r="V1045" s="22" t="str">
        <f t="shared" si="325"/>
        <v>NY</v>
      </c>
      <c r="W1045" s="22" t="e">
        <f t="shared" si="326"/>
        <v>#VALUE!</v>
      </c>
      <c r="X1045" s="19" t="str">
        <f t="shared" si="327"/>
        <v>CB2MokaGS.8824</v>
      </c>
      <c r="Y1045" s="19" t="str">
        <f t="shared" si="328"/>
        <v>GS.8824</v>
      </c>
      <c r="Z1045" s="19" t="e">
        <v>#VALUE!</v>
      </c>
      <c r="AA1045" s="19" t="e">
        <f t="shared" si="329"/>
        <v>#VALUE!</v>
      </c>
      <c r="AB1045" s="22" t="e">
        <f t="shared" si="330"/>
        <v>#VALUE!</v>
      </c>
      <c r="AC1045" s="23" t="e">
        <v>#VALUE!</v>
      </c>
      <c r="AD1045" s="23" t="e">
        <f t="shared" si="331"/>
        <v>#VALUE!</v>
      </c>
      <c r="AE1045" s="24" t="e">
        <f t="shared" si="332"/>
        <v>#VALUE!</v>
      </c>
      <c r="AF1045" s="24">
        <v>114.67999999999999</v>
      </c>
      <c r="AG1045" s="24" t="e">
        <f t="shared" si="333"/>
        <v>#VALUE!</v>
      </c>
      <c r="AH1045" s="24" t="e">
        <f t="shared" si="334"/>
        <v>#VALUE!</v>
      </c>
      <c r="AI1045" s="25" t="e">
        <f t="shared" si="335"/>
        <v>#VALUE!</v>
      </c>
      <c r="AJ1045" s="25" t="e">
        <f t="shared" si="336"/>
        <v>#VALUE!</v>
      </c>
      <c r="AK1045" s="25" t="e">
        <f t="shared" si="337"/>
        <v>#VALUE!</v>
      </c>
      <c r="AL1045" s="11">
        <v>25.43</v>
      </c>
      <c r="AM1045" s="11">
        <v>6.9040860215053756</v>
      </c>
      <c r="AN1045" s="26">
        <v>3.2766000000000002</v>
      </c>
      <c r="AO1045" s="125">
        <f t="shared" si="338"/>
        <v>5.7458635352392852E-2</v>
      </c>
      <c r="AP1045" s="126"/>
      <c r="AQ1045" s="16">
        <v>0</v>
      </c>
      <c r="AT1045" s="2">
        <v>139</v>
      </c>
      <c r="AU1045" s="2">
        <v>-2564.7039514442481</v>
      </c>
      <c r="AW1045" s="44" t="e">
        <f t="shared" si="339"/>
        <v>#VALUE!</v>
      </c>
    </row>
    <row r="1046" spans="1:49" hidden="1" x14ac:dyDescent="0.2">
      <c r="A1046" s="101">
        <v>1049</v>
      </c>
      <c r="B1046" s="16" t="s">
        <v>763</v>
      </c>
      <c r="C1046" s="101">
        <v>1380</v>
      </c>
      <c r="D1046" s="17">
        <v>1.1273816265635164</v>
      </c>
      <c r="E1046" s="139">
        <v>5.8281076623623994E-2</v>
      </c>
      <c r="F1046" s="122">
        <f t="shared" si="320"/>
        <v>1.1856627031871403</v>
      </c>
      <c r="G1046" s="122"/>
      <c r="H1046" s="101" t="s">
        <v>4</v>
      </c>
      <c r="I1046" s="101">
        <v>1</v>
      </c>
      <c r="J1046" s="101" t="s">
        <v>60</v>
      </c>
      <c r="K1046" s="18">
        <v>43000</v>
      </c>
      <c r="L1046" s="101" t="s">
        <v>58</v>
      </c>
      <c r="M1046" s="101" t="s">
        <v>61</v>
      </c>
      <c r="N1046" s="101" t="s">
        <v>75</v>
      </c>
      <c r="O1046" s="101" t="s">
        <v>64</v>
      </c>
      <c r="P1046" s="19" t="str">
        <f t="shared" si="321"/>
        <v>CB2 15/16</v>
      </c>
      <c r="Q1046" s="20">
        <f t="shared" si="322"/>
        <v>118.56627031871403</v>
      </c>
      <c r="R1046" s="19">
        <v>122.6</v>
      </c>
      <c r="S1046" s="19">
        <v>-9.67</v>
      </c>
      <c r="T1046" s="19">
        <f t="shared" si="323"/>
        <v>112.92999999999999</v>
      </c>
      <c r="U1046" s="22" t="e">
        <f t="shared" si="324"/>
        <v>#VALUE!</v>
      </c>
      <c r="V1046" s="22" t="str">
        <f t="shared" si="325"/>
        <v>NY</v>
      </c>
      <c r="W1046" s="22" t="e">
        <f t="shared" si="326"/>
        <v>#VALUE!</v>
      </c>
      <c r="X1046" s="19" t="str">
        <f t="shared" si="327"/>
        <v>CB215/16GS.8824</v>
      </c>
      <c r="Y1046" s="19" t="str">
        <f t="shared" si="328"/>
        <v>GS.8824</v>
      </c>
      <c r="Z1046" s="19" t="e">
        <v>#VALUE!</v>
      </c>
      <c r="AA1046" s="19" t="e">
        <f t="shared" si="329"/>
        <v>#VALUE!</v>
      </c>
      <c r="AB1046" s="22" t="e">
        <f t="shared" si="330"/>
        <v>#VALUE!</v>
      </c>
      <c r="AC1046" s="23" t="e">
        <v>#VALUE!</v>
      </c>
      <c r="AD1046" s="23" t="e">
        <f t="shared" si="331"/>
        <v>#VALUE!</v>
      </c>
      <c r="AE1046" s="24" t="e">
        <f t="shared" si="332"/>
        <v>#VALUE!</v>
      </c>
      <c r="AF1046" s="24">
        <v>114.67999999999999</v>
      </c>
      <c r="AG1046" s="24" t="e">
        <f t="shared" si="333"/>
        <v>#VALUE!</v>
      </c>
      <c r="AH1046" s="24" t="e">
        <f t="shared" si="334"/>
        <v>#VALUE!</v>
      </c>
      <c r="AI1046" s="25" t="e">
        <f t="shared" si="335"/>
        <v>#VALUE!</v>
      </c>
      <c r="AJ1046" s="25" t="e">
        <f t="shared" si="336"/>
        <v>#VALUE!</v>
      </c>
      <c r="AK1046" s="25" t="e">
        <f t="shared" si="337"/>
        <v>#VALUE!</v>
      </c>
      <c r="AL1046" s="11">
        <v>25.43</v>
      </c>
      <c r="AM1046" s="11">
        <v>6.9040860215053756</v>
      </c>
      <c r="AN1046" s="26">
        <v>3.2766000000000002</v>
      </c>
      <c r="AO1046" s="125">
        <f t="shared" si="338"/>
        <v>5.7458635352392852E-2</v>
      </c>
      <c r="AP1046" s="126"/>
      <c r="AQ1046" s="16">
        <v>0</v>
      </c>
      <c r="AT1046" s="2">
        <v>0</v>
      </c>
      <c r="AU1046" s="2">
        <v>0</v>
      </c>
      <c r="AW1046" s="44" t="e">
        <f t="shared" si="339"/>
        <v>#VALUE!</v>
      </c>
    </row>
    <row r="1047" spans="1:49" hidden="1" x14ac:dyDescent="0.2">
      <c r="A1047" s="101">
        <v>1050</v>
      </c>
      <c r="B1047" s="16" t="s">
        <v>763</v>
      </c>
      <c r="C1047" s="101">
        <v>381</v>
      </c>
      <c r="D1047" s="17">
        <v>1.1273816265635164</v>
      </c>
      <c r="E1047" s="139">
        <v>5.8281076623623994E-2</v>
      </c>
      <c r="F1047" s="122">
        <f t="shared" si="320"/>
        <v>1.1856627031871403</v>
      </c>
      <c r="G1047" s="122"/>
      <c r="H1047" s="101" t="s">
        <v>4</v>
      </c>
      <c r="I1047" s="101">
        <v>1</v>
      </c>
      <c r="J1047" s="101" t="s">
        <v>60</v>
      </c>
      <c r="K1047" s="18">
        <v>43000</v>
      </c>
      <c r="L1047" s="101" t="s">
        <v>58</v>
      </c>
      <c r="M1047" s="101" t="s">
        <v>61</v>
      </c>
      <c r="N1047" s="101" t="s">
        <v>75</v>
      </c>
      <c r="O1047" s="101" t="s">
        <v>65</v>
      </c>
      <c r="P1047" s="19" t="str">
        <f t="shared" si="321"/>
        <v>CB2 13/14</v>
      </c>
      <c r="Q1047" s="20">
        <f t="shared" si="322"/>
        <v>118.56627031871403</v>
      </c>
      <c r="R1047" s="19">
        <v>122.6</v>
      </c>
      <c r="S1047" s="19">
        <v>-9.67</v>
      </c>
      <c r="T1047" s="19">
        <f t="shared" si="323"/>
        <v>112.92999999999999</v>
      </c>
      <c r="U1047" s="22" t="e">
        <f t="shared" si="324"/>
        <v>#VALUE!</v>
      </c>
      <c r="V1047" s="22" t="str">
        <f t="shared" si="325"/>
        <v>NY</v>
      </c>
      <c r="W1047" s="22" t="e">
        <f t="shared" si="326"/>
        <v>#VALUE!</v>
      </c>
      <c r="X1047" s="19" t="str">
        <f t="shared" si="327"/>
        <v>CB213/14GS.8824</v>
      </c>
      <c r="Y1047" s="19" t="str">
        <f t="shared" si="328"/>
        <v>GS.8824</v>
      </c>
      <c r="Z1047" s="19" t="e">
        <v>#VALUE!</v>
      </c>
      <c r="AA1047" s="19" t="e">
        <f t="shared" si="329"/>
        <v>#VALUE!</v>
      </c>
      <c r="AB1047" s="22" t="e">
        <f t="shared" si="330"/>
        <v>#VALUE!</v>
      </c>
      <c r="AC1047" s="23" t="e">
        <v>#VALUE!</v>
      </c>
      <c r="AD1047" s="23" t="e">
        <f t="shared" si="331"/>
        <v>#VALUE!</v>
      </c>
      <c r="AE1047" s="24" t="e">
        <f t="shared" si="332"/>
        <v>#VALUE!</v>
      </c>
      <c r="AF1047" s="24">
        <v>114.67999999999999</v>
      </c>
      <c r="AG1047" s="24" t="e">
        <f t="shared" si="333"/>
        <v>#VALUE!</v>
      </c>
      <c r="AH1047" s="24" t="e">
        <f t="shared" si="334"/>
        <v>#VALUE!</v>
      </c>
      <c r="AI1047" s="25" t="e">
        <f t="shared" si="335"/>
        <v>#VALUE!</v>
      </c>
      <c r="AJ1047" s="25" t="e">
        <f t="shared" si="336"/>
        <v>#VALUE!</v>
      </c>
      <c r="AK1047" s="25" t="e">
        <f t="shared" si="337"/>
        <v>#VALUE!</v>
      </c>
      <c r="AL1047" s="11">
        <v>25.429999999999996</v>
      </c>
      <c r="AM1047" s="11">
        <v>6.9040860215053756</v>
      </c>
      <c r="AN1047" s="26">
        <v>3.2766000000000002</v>
      </c>
      <c r="AO1047" s="125">
        <f t="shared" si="338"/>
        <v>5.7458635352392852E-2</v>
      </c>
      <c r="AP1047" s="126"/>
      <c r="AQ1047" s="16">
        <v>0</v>
      </c>
      <c r="AT1047" s="2">
        <v>0</v>
      </c>
      <c r="AU1047" s="2">
        <v>0</v>
      </c>
      <c r="AW1047" s="44" t="e">
        <f t="shared" si="339"/>
        <v>#VALUE!</v>
      </c>
    </row>
    <row r="1048" spans="1:49" hidden="1" x14ac:dyDescent="0.2">
      <c r="A1048" s="101">
        <v>1051</v>
      </c>
      <c r="B1048" s="16" t="s">
        <v>763</v>
      </c>
      <c r="C1048" s="101">
        <v>945</v>
      </c>
      <c r="D1048" s="17">
        <v>1.1273816265635164</v>
      </c>
      <c r="E1048" s="139">
        <v>5.8281076623623994E-2</v>
      </c>
      <c r="F1048" s="122">
        <f t="shared" si="320"/>
        <v>1.1856627031871403</v>
      </c>
      <c r="G1048" s="122"/>
      <c r="H1048" s="101" t="s">
        <v>4</v>
      </c>
      <c r="I1048" s="101">
        <v>1</v>
      </c>
      <c r="J1048" s="101" t="s">
        <v>60</v>
      </c>
      <c r="K1048" s="18">
        <v>43000</v>
      </c>
      <c r="L1048" s="101" t="s">
        <v>58</v>
      </c>
      <c r="M1048" s="101" t="s">
        <v>61</v>
      </c>
      <c r="N1048" s="101" t="s">
        <v>62</v>
      </c>
      <c r="O1048" s="101" t="s">
        <v>63</v>
      </c>
      <c r="P1048" s="19" t="str">
        <f t="shared" si="321"/>
        <v>CB6 Consumo</v>
      </c>
      <c r="Q1048" s="20">
        <f t="shared" si="322"/>
        <v>118.56627031871403</v>
      </c>
      <c r="R1048" s="19">
        <v>122.6</v>
      </c>
      <c r="S1048" s="19">
        <v>-31.95</v>
      </c>
      <c r="T1048" s="19">
        <f t="shared" si="323"/>
        <v>90.649999999999991</v>
      </c>
      <c r="U1048" s="22" t="e">
        <f t="shared" si="324"/>
        <v>#VALUE!</v>
      </c>
      <c r="V1048" s="22" t="str">
        <f t="shared" si="325"/>
        <v>NY</v>
      </c>
      <c r="W1048" s="22" t="e">
        <f t="shared" si="326"/>
        <v>#VALUE!</v>
      </c>
      <c r="X1048" s="19" t="str">
        <f t="shared" si="327"/>
        <v>CB6ConsumoGS.8824</v>
      </c>
      <c r="Y1048" s="19" t="str">
        <f t="shared" si="328"/>
        <v>GS.8824</v>
      </c>
      <c r="Z1048" s="19" t="e">
        <v>#VALUE!</v>
      </c>
      <c r="AA1048" s="19" t="e">
        <f t="shared" si="329"/>
        <v>#VALUE!</v>
      </c>
      <c r="AB1048" s="22" t="e">
        <f t="shared" si="330"/>
        <v>#VALUE!</v>
      </c>
      <c r="AC1048" s="23" t="e">
        <v>#VALUE!</v>
      </c>
      <c r="AD1048" s="23" t="e">
        <f t="shared" si="331"/>
        <v>#VALUE!</v>
      </c>
      <c r="AE1048" s="24" t="e">
        <f t="shared" si="332"/>
        <v>#VALUE!</v>
      </c>
      <c r="AF1048" s="24">
        <v>92.399999999999991</v>
      </c>
      <c r="AG1048" s="24" t="e">
        <f t="shared" si="333"/>
        <v>#VALUE!</v>
      </c>
      <c r="AH1048" s="24" t="e">
        <f t="shared" si="334"/>
        <v>#VALUE!</v>
      </c>
      <c r="AI1048" s="25" t="e">
        <f t="shared" si="335"/>
        <v>#VALUE!</v>
      </c>
      <c r="AJ1048" s="25" t="e">
        <f t="shared" si="336"/>
        <v>#VALUE!</v>
      </c>
      <c r="AK1048" s="25" t="e">
        <f t="shared" si="337"/>
        <v>#VALUE!</v>
      </c>
      <c r="AL1048" s="11">
        <v>25.429999999999996</v>
      </c>
      <c r="AM1048" s="11">
        <v>6.9040860215053756</v>
      </c>
      <c r="AN1048" s="26">
        <v>3.2766000000000002</v>
      </c>
      <c r="AO1048" s="125">
        <f t="shared" si="338"/>
        <v>5.7458635352392852E-2</v>
      </c>
      <c r="AP1048" s="126"/>
      <c r="AQ1048" s="16">
        <v>-95</v>
      </c>
      <c r="AT1048" s="2">
        <v>1</v>
      </c>
      <c r="AU1048" s="2">
        <v>-50.198307564347104</v>
      </c>
      <c r="AW1048" s="44" t="e">
        <f t="shared" si="339"/>
        <v>#VALUE!</v>
      </c>
    </row>
    <row r="1049" spans="1:49" hidden="1" x14ac:dyDescent="0.2">
      <c r="A1049" s="101">
        <v>1052</v>
      </c>
      <c r="B1049" s="16" t="s">
        <v>764</v>
      </c>
      <c r="C1049" s="101">
        <v>131</v>
      </c>
      <c r="D1049" s="17">
        <v>1.4556337822218781</v>
      </c>
      <c r="E1049" s="139">
        <v>6.6868762704467885E-2</v>
      </c>
      <c r="F1049" s="122">
        <f t="shared" si="320"/>
        <v>1.5225025449263461</v>
      </c>
      <c r="G1049" s="122"/>
      <c r="H1049" s="101" t="s">
        <v>4</v>
      </c>
      <c r="I1049" s="101">
        <v>1</v>
      </c>
      <c r="J1049" s="101" t="s">
        <v>718</v>
      </c>
      <c r="K1049" s="18">
        <v>43000</v>
      </c>
      <c r="L1049" s="101" t="s">
        <v>58</v>
      </c>
      <c r="M1049" s="101" t="s">
        <v>61</v>
      </c>
      <c r="N1049" s="101" t="s">
        <v>73</v>
      </c>
      <c r="O1049" s="101" t="s">
        <v>65</v>
      </c>
      <c r="P1049" s="19" t="str">
        <f t="shared" si="321"/>
        <v>CB1 13/14</v>
      </c>
      <c r="Q1049" s="20">
        <f t="shared" si="322"/>
        <v>152.25025449263461</v>
      </c>
      <c r="R1049" s="19">
        <v>122.6</v>
      </c>
      <c r="S1049" s="19">
        <v>-7</v>
      </c>
      <c r="T1049" s="19">
        <f t="shared" si="323"/>
        <v>115.6</v>
      </c>
      <c r="U1049" s="22" t="e">
        <f t="shared" si="324"/>
        <v>#VALUE!</v>
      </c>
      <c r="V1049" s="22" t="str">
        <f t="shared" si="325"/>
        <v>NY</v>
      </c>
      <c r="W1049" s="22" t="e">
        <f t="shared" si="326"/>
        <v>#VALUE!</v>
      </c>
      <c r="X1049" s="19" t="str">
        <f t="shared" si="327"/>
        <v>CB113/14GS.8738</v>
      </c>
      <c r="Y1049" s="19" t="str">
        <f t="shared" si="328"/>
        <v>GS.8738</v>
      </c>
      <c r="Z1049" s="19" t="e">
        <v>#VALUE!</v>
      </c>
      <c r="AA1049" s="19" t="e">
        <f t="shared" si="329"/>
        <v>#VALUE!</v>
      </c>
      <c r="AB1049" s="22" t="e">
        <f t="shared" si="330"/>
        <v>#VALUE!</v>
      </c>
      <c r="AC1049" s="23" t="e">
        <v>#VALUE!</v>
      </c>
      <c r="AD1049" s="23" t="e">
        <f t="shared" si="331"/>
        <v>#VALUE!</v>
      </c>
      <c r="AE1049" s="24" t="e">
        <f t="shared" si="332"/>
        <v>#VALUE!</v>
      </c>
      <c r="AF1049" s="24">
        <v>117.35</v>
      </c>
      <c r="AG1049" s="24" t="e">
        <f t="shared" si="333"/>
        <v>#VALUE!</v>
      </c>
      <c r="AH1049" s="24" t="e">
        <f t="shared" si="334"/>
        <v>#VALUE!</v>
      </c>
      <c r="AI1049" s="25" t="e">
        <f t="shared" si="335"/>
        <v>#VALUE!</v>
      </c>
      <c r="AJ1049" s="25" t="e">
        <f t="shared" si="336"/>
        <v>#VALUE!</v>
      </c>
      <c r="AK1049" s="25" t="e">
        <f t="shared" si="337"/>
        <v>#VALUE!</v>
      </c>
      <c r="AL1049" s="11">
        <v>29.231126576772517</v>
      </c>
      <c r="AM1049" s="11">
        <v>7.6893344932579382</v>
      </c>
      <c r="AN1049" s="26">
        <v>3.2766000000000002</v>
      </c>
      <c r="AO1049" s="125">
        <f t="shared" si="338"/>
        <v>6.5925135143167418E-2</v>
      </c>
      <c r="AP1049" s="126"/>
      <c r="AQ1049" s="16">
        <v>-88</v>
      </c>
      <c r="AT1049" s="2">
        <v>43</v>
      </c>
      <c r="AU1049" s="2">
        <v>-2596.284711323483</v>
      </c>
      <c r="AW1049" s="44" t="e">
        <f t="shared" si="339"/>
        <v>#VALUE!</v>
      </c>
    </row>
    <row r="1050" spans="1:49" hidden="1" x14ac:dyDescent="0.2">
      <c r="A1050" s="101">
        <v>1053</v>
      </c>
      <c r="B1050" s="16" t="s">
        <v>764</v>
      </c>
      <c r="C1050" s="101">
        <v>298</v>
      </c>
      <c r="D1050" s="17">
        <v>1.4556337822218781</v>
      </c>
      <c r="E1050" s="139">
        <v>6.6868762704467885E-2</v>
      </c>
      <c r="F1050" s="122">
        <f t="shared" si="320"/>
        <v>1.5225025449263461</v>
      </c>
      <c r="G1050" s="122"/>
      <c r="H1050" s="101" t="s">
        <v>4</v>
      </c>
      <c r="I1050" s="101">
        <v>1</v>
      </c>
      <c r="J1050" s="101" t="s">
        <v>718</v>
      </c>
      <c r="K1050" s="18">
        <v>43000</v>
      </c>
      <c r="L1050" s="101" t="s">
        <v>58</v>
      </c>
      <c r="M1050" s="101" t="s">
        <v>61</v>
      </c>
      <c r="N1050" s="101" t="s">
        <v>73</v>
      </c>
      <c r="O1050" s="101" t="s">
        <v>66</v>
      </c>
      <c r="P1050" s="19" t="str">
        <f t="shared" si="321"/>
        <v>CB1 Moka</v>
      </c>
      <c r="Q1050" s="20">
        <f t="shared" si="322"/>
        <v>152.25025449263461</v>
      </c>
      <c r="R1050" s="19">
        <v>122.6</v>
      </c>
      <c r="S1050" s="19">
        <v>-8</v>
      </c>
      <c r="T1050" s="19">
        <f t="shared" si="323"/>
        <v>114.6</v>
      </c>
      <c r="U1050" s="22" t="e">
        <f t="shared" si="324"/>
        <v>#VALUE!</v>
      </c>
      <c r="V1050" s="22" t="str">
        <f t="shared" si="325"/>
        <v>NY</v>
      </c>
      <c r="W1050" s="22" t="e">
        <f t="shared" si="326"/>
        <v>#VALUE!</v>
      </c>
      <c r="X1050" s="19" t="str">
        <f t="shared" si="327"/>
        <v>CB1MokaGS.8738</v>
      </c>
      <c r="Y1050" s="19" t="str">
        <f t="shared" si="328"/>
        <v>GS.8738</v>
      </c>
      <c r="Z1050" s="19" t="e">
        <v>#VALUE!</v>
      </c>
      <c r="AA1050" s="19" t="e">
        <f t="shared" si="329"/>
        <v>#VALUE!</v>
      </c>
      <c r="AB1050" s="22" t="e">
        <f t="shared" si="330"/>
        <v>#VALUE!</v>
      </c>
      <c r="AC1050" s="23" t="e">
        <v>#VALUE!</v>
      </c>
      <c r="AD1050" s="23" t="e">
        <f t="shared" si="331"/>
        <v>#VALUE!</v>
      </c>
      <c r="AE1050" s="24" t="e">
        <f t="shared" si="332"/>
        <v>#VALUE!</v>
      </c>
      <c r="AF1050" s="24">
        <v>116.35</v>
      </c>
      <c r="AG1050" s="24" t="e">
        <f t="shared" si="333"/>
        <v>#VALUE!</v>
      </c>
      <c r="AH1050" s="24" t="e">
        <f t="shared" si="334"/>
        <v>#VALUE!</v>
      </c>
      <c r="AI1050" s="25" t="e">
        <f t="shared" si="335"/>
        <v>#VALUE!</v>
      </c>
      <c r="AJ1050" s="25" t="e">
        <f t="shared" si="336"/>
        <v>#VALUE!</v>
      </c>
      <c r="AK1050" s="25" t="e">
        <f t="shared" si="337"/>
        <v>#VALUE!</v>
      </c>
      <c r="AL1050" s="11">
        <v>29.231126576772514</v>
      </c>
      <c r="AM1050" s="11">
        <v>7.6893344932579382</v>
      </c>
      <c r="AN1050" s="26">
        <v>3.2766000000000002</v>
      </c>
      <c r="AO1050" s="125">
        <f t="shared" si="338"/>
        <v>6.5925135143167418E-2</v>
      </c>
      <c r="AP1050" s="126"/>
      <c r="AQ1050" s="16">
        <v>0</v>
      </c>
      <c r="AT1050" s="2">
        <v>298</v>
      </c>
      <c r="AU1050" s="2">
        <v>-16416.079236613907</v>
      </c>
      <c r="AW1050" s="44" t="e">
        <f t="shared" si="339"/>
        <v>#VALUE!</v>
      </c>
    </row>
    <row r="1051" spans="1:49" hidden="1" x14ac:dyDescent="0.2">
      <c r="A1051" s="101">
        <v>1054</v>
      </c>
      <c r="B1051" s="16" t="s">
        <v>764</v>
      </c>
      <c r="C1051" s="101">
        <v>666</v>
      </c>
      <c r="D1051" s="17">
        <v>1.4556337822218781</v>
      </c>
      <c r="E1051" s="139">
        <v>6.6868762704467885E-2</v>
      </c>
      <c r="F1051" s="122">
        <f t="shared" si="320"/>
        <v>1.5225025449263461</v>
      </c>
      <c r="G1051" s="122"/>
      <c r="H1051" s="101" t="s">
        <v>4</v>
      </c>
      <c r="I1051" s="101">
        <v>1</v>
      </c>
      <c r="J1051" s="101" t="s">
        <v>718</v>
      </c>
      <c r="K1051" s="18">
        <v>43000</v>
      </c>
      <c r="L1051" s="101" t="s">
        <v>58</v>
      </c>
      <c r="M1051" s="101" t="s">
        <v>61</v>
      </c>
      <c r="N1051" s="101" t="s">
        <v>73</v>
      </c>
      <c r="O1051" s="101" t="s">
        <v>58</v>
      </c>
      <c r="P1051" s="19" t="str">
        <f t="shared" si="321"/>
        <v>CB1 17/18</v>
      </c>
      <c r="Q1051" s="20">
        <f t="shared" si="322"/>
        <v>152.25025449263461</v>
      </c>
      <c r="R1051" s="19">
        <v>122.6</v>
      </c>
      <c r="S1051" s="19">
        <v>2.5</v>
      </c>
      <c r="T1051" s="19">
        <f t="shared" si="323"/>
        <v>125.1</v>
      </c>
      <c r="U1051" s="22" t="e">
        <f t="shared" si="324"/>
        <v>#VALUE!</v>
      </c>
      <c r="V1051" s="22" t="str">
        <f t="shared" si="325"/>
        <v>NY</v>
      </c>
      <c r="W1051" s="22" t="e">
        <f t="shared" si="326"/>
        <v>#VALUE!</v>
      </c>
      <c r="X1051" s="19" t="str">
        <f t="shared" si="327"/>
        <v>CB117/18GS.8738</v>
      </c>
      <c r="Y1051" s="19" t="str">
        <f t="shared" si="328"/>
        <v>GS.8738</v>
      </c>
      <c r="Z1051" s="19" t="e">
        <v>#VALUE!</v>
      </c>
      <c r="AA1051" s="19" t="e">
        <f t="shared" si="329"/>
        <v>#VALUE!</v>
      </c>
      <c r="AB1051" s="22" t="e">
        <f t="shared" si="330"/>
        <v>#VALUE!</v>
      </c>
      <c r="AC1051" s="23" t="e">
        <v>#VALUE!</v>
      </c>
      <c r="AD1051" s="23" t="e">
        <f t="shared" si="331"/>
        <v>#VALUE!</v>
      </c>
      <c r="AE1051" s="24" t="e">
        <f t="shared" si="332"/>
        <v>#VALUE!</v>
      </c>
      <c r="AF1051" s="24">
        <v>126.85</v>
      </c>
      <c r="AG1051" s="24" t="e">
        <f t="shared" si="333"/>
        <v>#VALUE!</v>
      </c>
      <c r="AH1051" s="24" t="e">
        <f t="shared" si="334"/>
        <v>#VALUE!</v>
      </c>
      <c r="AI1051" s="25" t="e">
        <f t="shared" si="335"/>
        <v>#VALUE!</v>
      </c>
      <c r="AJ1051" s="25" t="e">
        <f t="shared" si="336"/>
        <v>#VALUE!</v>
      </c>
      <c r="AK1051" s="25" t="e">
        <f t="shared" si="337"/>
        <v>#VALUE!</v>
      </c>
      <c r="AL1051" s="11">
        <v>29.231126576772514</v>
      </c>
      <c r="AM1051" s="11">
        <v>7.6893344932579373</v>
      </c>
      <c r="AN1051" s="26">
        <v>3.2766000000000002</v>
      </c>
      <c r="AO1051" s="125">
        <f t="shared" si="338"/>
        <v>6.5925135143167418E-2</v>
      </c>
      <c r="AP1051" s="126"/>
      <c r="AQ1051" s="16">
        <v>-157</v>
      </c>
      <c r="AT1051" s="2">
        <v>296</v>
      </c>
      <c r="AU1051" s="2">
        <v>-13173.513808180254</v>
      </c>
      <c r="AW1051" s="44" t="e">
        <f t="shared" si="339"/>
        <v>#VALUE!</v>
      </c>
    </row>
    <row r="1052" spans="1:49" hidden="1" x14ac:dyDescent="0.2">
      <c r="A1052" s="101">
        <v>1055</v>
      </c>
      <c r="B1052" s="16" t="s">
        <v>764</v>
      </c>
      <c r="C1052" s="101">
        <v>674</v>
      </c>
      <c r="D1052" s="17">
        <v>1.4556337822218781</v>
      </c>
      <c r="E1052" s="139">
        <v>6.6868762704467885E-2</v>
      </c>
      <c r="F1052" s="122">
        <f t="shared" si="320"/>
        <v>1.5225025449263461</v>
      </c>
      <c r="G1052" s="122"/>
      <c r="H1052" s="101" t="s">
        <v>4</v>
      </c>
      <c r="I1052" s="101">
        <v>1</v>
      </c>
      <c r="J1052" s="101" t="s">
        <v>718</v>
      </c>
      <c r="K1052" s="18">
        <v>43000</v>
      </c>
      <c r="L1052" s="101" t="s">
        <v>58</v>
      </c>
      <c r="M1052" s="101" t="s">
        <v>61</v>
      </c>
      <c r="N1052" s="101" t="s">
        <v>73</v>
      </c>
      <c r="O1052" s="101" t="s">
        <v>64</v>
      </c>
      <c r="P1052" s="19" t="str">
        <f t="shared" si="321"/>
        <v>CB1 15/16</v>
      </c>
      <c r="Q1052" s="20">
        <f t="shared" si="322"/>
        <v>152.25025449263461</v>
      </c>
      <c r="R1052" s="19">
        <v>122.6</v>
      </c>
      <c r="S1052" s="19">
        <v>-7</v>
      </c>
      <c r="T1052" s="19">
        <f t="shared" si="323"/>
        <v>115.6</v>
      </c>
      <c r="U1052" s="22" t="e">
        <f t="shared" si="324"/>
        <v>#VALUE!</v>
      </c>
      <c r="V1052" s="22" t="str">
        <f t="shared" si="325"/>
        <v>NY</v>
      </c>
      <c r="W1052" s="22" t="e">
        <f t="shared" si="326"/>
        <v>#VALUE!</v>
      </c>
      <c r="X1052" s="19" t="str">
        <f t="shared" si="327"/>
        <v>CB115/16GS.8738</v>
      </c>
      <c r="Y1052" s="19" t="str">
        <f t="shared" si="328"/>
        <v>GS.8738</v>
      </c>
      <c r="Z1052" s="19" t="e">
        <v>#VALUE!</v>
      </c>
      <c r="AA1052" s="19" t="e">
        <f t="shared" si="329"/>
        <v>#VALUE!</v>
      </c>
      <c r="AB1052" s="22" t="e">
        <f t="shared" si="330"/>
        <v>#VALUE!</v>
      </c>
      <c r="AC1052" s="23" t="e">
        <v>#VALUE!</v>
      </c>
      <c r="AD1052" s="23" t="e">
        <f t="shared" si="331"/>
        <v>#VALUE!</v>
      </c>
      <c r="AE1052" s="24" t="e">
        <f t="shared" si="332"/>
        <v>#VALUE!</v>
      </c>
      <c r="AF1052" s="24">
        <v>117.35</v>
      </c>
      <c r="AG1052" s="24" t="e">
        <f t="shared" si="333"/>
        <v>#VALUE!</v>
      </c>
      <c r="AH1052" s="24" t="e">
        <f t="shared" si="334"/>
        <v>#VALUE!</v>
      </c>
      <c r="AI1052" s="25" t="e">
        <f t="shared" si="335"/>
        <v>#VALUE!</v>
      </c>
      <c r="AJ1052" s="25" t="e">
        <f t="shared" si="336"/>
        <v>#VALUE!</v>
      </c>
      <c r="AK1052" s="25" t="e">
        <f t="shared" si="337"/>
        <v>#VALUE!</v>
      </c>
      <c r="AL1052" s="11">
        <v>29.231126576772514</v>
      </c>
      <c r="AM1052" s="11">
        <v>7.6893344932579373</v>
      </c>
      <c r="AN1052" s="26">
        <v>3.2766000000000002</v>
      </c>
      <c r="AO1052" s="125">
        <f t="shared" si="338"/>
        <v>6.5925135143167418E-2</v>
      </c>
      <c r="AP1052" s="126"/>
      <c r="AQ1052" s="16">
        <v>-32</v>
      </c>
      <c r="AT1052" s="2">
        <v>0</v>
      </c>
      <c r="AU1052" s="2">
        <v>0</v>
      </c>
      <c r="AW1052" s="44" t="e">
        <f t="shared" si="339"/>
        <v>#VALUE!</v>
      </c>
    </row>
    <row r="1053" spans="1:49" hidden="1" x14ac:dyDescent="0.2">
      <c r="A1053" s="101">
        <v>1056</v>
      </c>
      <c r="B1053" s="16" t="s">
        <v>764</v>
      </c>
      <c r="C1053" s="101">
        <v>521</v>
      </c>
      <c r="D1053" s="17">
        <v>1.4556337822218781</v>
      </c>
      <c r="E1053" s="139">
        <v>6.6868762704467885E-2</v>
      </c>
      <c r="F1053" s="122">
        <f t="shared" si="320"/>
        <v>1.5225025449263461</v>
      </c>
      <c r="G1053" s="122"/>
      <c r="H1053" s="101" t="s">
        <v>4</v>
      </c>
      <c r="I1053" s="101">
        <v>1</v>
      </c>
      <c r="J1053" s="101" t="s">
        <v>718</v>
      </c>
      <c r="K1053" s="18">
        <v>43000</v>
      </c>
      <c r="L1053" s="101" t="s">
        <v>58</v>
      </c>
      <c r="M1053" s="101" t="s">
        <v>61</v>
      </c>
      <c r="N1053" s="101" t="s">
        <v>62</v>
      </c>
      <c r="O1053" s="101" t="s">
        <v>63</v>
      </c>
      <c r="P1053" s="19" t="str">
        <f t="shared" si="321"/>
        <v>CB6 Consumo</v>
      </c>
      <c r="Q1053" s="20">
        <f t="shared" si="322"/>
        <v>152.25025449263461</v>
      </c>
      <c r="R1053" s="19">
        <v>122.6</v>
      </c>
      <c r="S1053" s="19">
        <v>-31.95</v>
      </c>
      <c r="T1053" s="19">
        <f t="shared" si="323"/>
        <v>90.649999999999991</v>
      </c>
      <c r="U1053" s="22" t="e">
        <f t="shared" si="324"/>
        <v>#VALUE!</v>
      </c>
      <c r="V1053" s="22" t="str">
        <f t="shared" si="325"/>
        <v>NY</v>
      </c>
      <c r="W1053" s="22" t="e">
        <f t="shared" si="326"/>
        <v>#VALUE!</v>
      </c>
      <c r="X1053" s="19" t="str">
        <f t="shared" si="327"/>
        <v>CB6ConsumoGS.8738</v>
      </c>
      <c r="Y1053" s="19" t="str">
        <f t="shared" si="328"/>
        <v>GS.8738</v>
      </c>
      <c r="Z1053" s="19" t="e">
        <v>#VALUE!</v>
      </c>
      <c r="AA1053" s="19" t="e">
        <f t="shared" si="329"/>
        <v>#VALUE!</v>
      </c>
      <c r="AB1053" s="22" t="e">
        <f t="shared" si="330"/>
        <v>#VALUE!</v>
      </c>
      <c r="AC1053" s="23" t="e">
        <v>#VALUE!</v>
      </c>
      <c r="AD1053" s="23" t="e">
        <f t="shared" si="331"/>
        <v>#VALUE!</v>
      </c>
      <c r="AE1053" s="24" t="e">
        <f t="shared" si="332"/>
        <v>#VALUE!</v>
      </c>
      <c r="AF1053" s="24">
        <v>92.399999999999991</v>
      </c>
      <c r="AG1053" s="24" t="e">
        <f t="shared" si="333"/>
        <v>#VALUE!</v>
      </c>
      <c r="AH1053" s="24" t="e">
        <f t="shared" si="334"/>
        <v>#VALUE!</v>
      </c>
      <c r="AI1053" s="25" t="e">
        <f t="shared" si="335"/>
        <v>#VALUE!</v>
      </c>
      <c r="AJ1053" s="25" t="e">
        <f t="shared" si="336"/>
        <v>#VALUE!</v>
      </c>
      <c r="AK1053" s="25" t="e">
        <f t="shared" si="337"/>
        <v>#VALUE!</v>
      </c>
      <c r="AL1053" s="11">
        <v>29.231126576772517</v>
      </c>
      <c r="AM1053" s="11">
        <v>7.6893344932579373</v>
      </c>
      <c r="AN1053" s="26">
        <v>3.2766000000000002</v>
      </c>
      <c r="AO1053" s="125">
        <f t="shared" si="338"/>
        <v>6.5925135143167418E-2</v>
      </c>
      <c r="AP1053" s="126"/>
      <c r="AQ1053" s="16">
        <v>0.38548998375745214</v>
      </c>
      <c r="AT1053" s="2">
        <v>268.38548998375745</v>
      </c>
      <c r="AU1053" s="2">
        <v>-25435.299279585262</v>
      </c>
      <c r="AW1053" s="44" t="e">
        <f t="shared" si="339"/>
        <v>#VALUE!</v>
      </c>
    </row>
    <row r="1054" spans="1:49" hidden="1" x14ac:dyDescent="0.2">
      <c r="A1054" s="101">
        <v>1056</v>
      </c>
      <c r="B1054" s="16" t="s">
        <v>765</v>
      </c>
      <c r="C1054" s="101">
        <v>250</v>
      </c>
      <c r="D1054" s="17">
        <v>0.8321874999658665</v>
      </c>
      <c r="E1054" s="139">
        <v>6.6868762704467885E-2</v>
      </c>
      <c r="F1054" s="122">
        <f t="shared" si="320"/>
        <v>0.89905626267033434</v>
      </c>
      <c r="G1054" s="122"/>
      <c r="H1054" s="101" t="s">
        <v>4</v>
      </c>
      <c r="I1054" s="101">
        <v>1</v>
      </c>
      <c r="J1054" s="101" t="s">
        <v>718</v>
      </c>
      <c r="K1054" s="18">
        <v>43000</v>
      </c>
      <c r="L1054" s="101" t="s">
        <v>58</v>
      </c>
      <c r="M1054" s="101" t="s">
        <v>61</v>
      </c>
      <c r="N1054" s="101" t="s">
        <v>62</v>
      </c>
      <c r="O1054" s="101" t="s">
        <v>63</v>
      </c>
      <c r="P1054" s="19" t="str">
        <f t="shared" si="321"/>
        <v>CB6 Consumo</v>
      </c>
      <c r="Q1054" s="20">
        <f t="shared" si="322"/>
        <v>89.905626267033441</v>
      </c>
      <c r="R1054" s="19">
        <v>122.6</v>
      </c>
      <c r="S1054" s="19">
        <v>-31.95</v>
      </c>
      <c r="T1054" s="19">
        <f t="shared" si="323"/>
        <v>90.649999999999991</v>
      </c>
      <c r="U1054" s="22" t="e">
        <f t="shared" si="324"/>
        <v>#VALUE!</v>
      </c>
      <c r="V1054" s="22" t="str">
        <f t="shared" si="325"/>
        <v>NY</v>
      </c>
      <c r="W1054" s="22" t="e">
        <f t="shared" si="326"/>
        <v>#VALUE!</v>
      </c>
      <c r="X1054" s="19" t="str">
        <f t="shared" si="327"/>
        <v>CB6ConsumoGS.1000S</v>
      </c>
      <c r="Y1054" s="19" t="str">
        <f t="shared" si="328"/>
        <v>GS.1000S</v>
      </c>
      <c r="Z1054" s="19" t="e">
        <v>#VALUE!</v>
      </c>
      <c r="AA1054" s="19" t="e">
        <f t="shared" si="329"/>
        <v>#VALUE!</v>
      </c>
      <c r="AB1054" s="22" t="e">
        <f t="shared" si="330"/>
        <v>#VALUE!</v>
      </c>
      <c r="AC1054" s="23" t="e">
        <v>#VALUE!</v>
      </c>
      <c r="AD1054" s="23" t="e">
        <f t="shared" si="331"/>
        <v>#VALUE!</v>
      </c>
      <c r="AE1054" s="24" t="e">
        <f t="shared" si="332"/>
        <v>#VALUE!</v>
      </c>
      <c r="AF1054" s="24">
        <v>92.399999999999991</v>
      </c>
      <c r="AG1054" s="24" t="e">
        <f t="shared" si="333"/>
        <v>#VALUE!</v>
      </c>
      <c r="AH1054" s="24" t="e">
        <f t="shared" si="334"/>
        <v>#VALUE!</v>
      </c>
      <c r="AI1054" s="25" t="e">
        <f t="shared" si="335"/>
        <v>#VALUE!</v>
      </c>
      <c r="AJ1054" s="25" t="e">
        <f t="shared" si="336"/>
        <v>#VALUE!</v>
      </c>
      <c r="AK1054" s="25" t="e">
        <f t="shared" si="337"/>
        <v>#VALUE!</v>
      </c>
      <c r="AL1054" s="11">
        <v>29.231126576772517</v>
      </c>
      <c r="AM1054" s="11">
        <v>7.6893344932579373</v>
      </c>
      <c r="AN1054" s="26">
        <v>3.2766000000000002</v>
      </c>
      <c r="AO1054" s="125">
        <f t="shared" si="338"/>
        <v>6.5925135143167418E-2</v>
      </c>
      <c r="AP1054" s="126"/>
      <c r="AQ1054" s="16">
        <v>0</v>
      </c>
      <c r="AT1054" s="2">
        <v>0</v>
      </c>
      <c r="AU1054" s="2">
        <v>0</v>
      </c>
      <c r="AW1054" s="44" t="e">
        <f t="shared" si="339"/>
        <v>#VALUE!</v>
      </c>
    </row>
    <row r="1055" spans="1:49" hidden="1" x14ac:dyDescent="0.2">
      <c r="A1055" s="101">
        <v>1058</v>
      </c>
      <c r="B1055" s="16" t="s">
        <v>766</v>
      </c>
      <c r="C1055" s="101">
        <f>3979+21</f>
        <v>4000</v>
      </c>
      <c r="D1055" s="17">
        <v>0.9610858782297641</v>
      </c>
      <c r="E1055" s="139">
        <v>4.4374193372977704E-2</v>
      </c>
      <c r="F1055" s="122">
        <f t="shared" si="320"/>
        <v>1.0054600716027418</v>
      </c>
      <c r="G1055" s="122"/>
      <c r="H1055" s="101" t="s">
        <v>4</v>
      </c>
      <c r="I1055" s="101">
        <v>1</v>
      </c>
      <c r="J1055" s="101" t="s">
        <v>60</v>
      </c>
      <c r="K1055" s="18">
        <v>43000</v>
      </c>
      <c r="L1055" s="101" t="s">
        <v>58</v>
      </c>
      <c r="M1055" s="101" t="s">
        <v>61</v>
      </c>
      <c r="N1055" s="101" t="s">
        <v>62</v>
      </c>
      <c r="O1055" s="101" t="s">
        <v>63</v>
      </c>
      <c r="P1055" s="19" t="str">
        <f t="shared" si="321"/>
        <v>CB6 Consumo</v>
      </c>
      <c r="Q1055" s="20">
        <f t="shared" si="322"/>
        <v>100.54600716027417</v>
      </c>
      <c r="R1055" s="19">
        <v>122.6</v>
      </c>
      <c r="S1055" s="19">
        <v>-31.95</v>
      </c>
      <c r="T1055" s="19">
        <f t="shared" si="323"/>
        <v>90.649999999999991</v>
      </c>
      <c r="U1055" s="22" t="e">
        <f t="shared" si="324"/>
        <v>#VALUE!</v>
      </c>
      <c r="V1055" s="22" t="str">
        <f t="shared" si="325"/>
        <v>NY</v>
      </c>
      <c r="W1055" s="22" t="e">
        <f t="shared" si="326"/>
        <v>#VALUE!</v>
      </c>
      <c r="X1055" s="19" t="str">
        <f t="shared" si="327"/>
        <v>CB6ConsumoGS.8818</v>
      </c>
      <c r="Y1055" s="19" t="str">
        <f t="shared" si="328"/>
        <v>GS.8818</v>
      </c>
      <c r="Z1055" s="19" t="e">
        <v>#VALUE!</v>
      </c>
      <c r="AA1055" s="19" t="e">
        <f t="shared" si="329"/>
        <v>#VALUE!</v>
      </c>
      <c r="AB1055" s="22" t="e">
        <f t="shared" si="330"/>
        <v>#VALUE!</v>
      </c>
      <c r="AC1055" s="23" t="e">
        <v>#VALUE!</v>
      </c>
      <c r="AD1055" s="23" t="e">
        <f t="shared" si="331"/>
        <v>#VALUE!</v>
      </c>
      <c r="AE1055" s="24" t="e">
        <f t="shared" si="332"/>
        <v>#VALUE!</v>
      </c>
      <c r="AF1055" s="24">
        <v>92.399999999999991</v>
      </c>
      <c r="AG1055" s="24" t="e">
        <f t="shared" si="333"/>
        <v>#VALUE!</v>
      </c>
      <c r="AH1055" s="24" t="e">
        <f t="shared" si="334"/>
        <v>#VALUE!</v>
      </c>
      <c r="AI1055" s="25" t="e">
        <f t="shared" si="335"/>
        <v>#VALUE!</v>
      </c>
      <c r="AJ1055" s="25" t="e">
        <f t="shared" si="336"/>
        <v>#VALUE!</v>
      </c>
      <c r="AK1055" s="25" t="e">
        <f t="shared" si="337"/>
        <v>#VALUE!</v>
      </c>
      <c r="AL1055" s="11">
        <v>1.8365874953991277</v>
      </c>
      <c r="AM1055" s="11">
        <v>5.8721817146693471</v>
      </c>
      <c r="AN1055" s="26">
        <v>3.2766000000000002</v>
      </c>
      <c r="AO1055" s="125">
        <f t="shared" si="338"/>
        <v>4.374800095990318E-2</v>
      </c>
      <c r="AP1055" s="126"/>
      <c r="AQ1055" s="16">
        <v>0</v>
      </c>
      <c r="AT1055" s="2">
        <v>0</v>
      </c>
      <c r="AU1055" s="2">
        <v>0</v>
      </c>
      <c r="AW1055" s="44" t="e">
        <f t="shared" si="339"/>
        <v>#VALUE!</v>
      </c>
    </row>
    <row r="1056" spans="1:49" hidden="1" x14ac:dyDescent="0.2">
      <c r="A1056" s="101">
        <v>1059</v>
      </c>
      <c r="B1056" s="16" t="s">
        <v>767</v>
      </c>
      <c r="C1056" s="101">
        <v>1600</v>
      </c>
      <c r="D1056" s="17">
        <v>1.3462539205701183</v>
      </c>
      <c r="E1056" s="139">
        <v>5.2357739724886304E-2</v>
      </c>
      <c r="F1056" s="122">
        <f t="shared" si="320"/>
        <v>1.3986116602950045</v>
      </c>
      <c r="G1056" s="122"/>
      <c r="H1056" s="101" t="s">
        <v>4</v>
      </c>
      <c r="I1056" s="101">
        <v>1</v>
      </c>
      <c r="J1056" s="101" t="s">
        <v>60</v>
      </c>
      <c r="K1056" s="18">
        <v>43004</v>
      </c>
      <c r="L1056" s="101" t="s">
        <v>58</v>
      </c>
      <c r="M1056" s="101" t="s">
        <v>61</v>
      </c>
      <c r="N1056" s="101" t="s">
        <v>73</v>
      </c>
      <c r="O1056" s="101" t="s">
        <v>58</v>
      </c>
      <c r="P1056" s="19" t="str">
        <f t="shared" si="321"/>
        <v>CB1 17/18</v>
      </c>
      <c r="Q1056" s="20">
        <f t="shared" si="322"/>
        <v>139.86116602950045</v>
      </c>
      <c r="R1056" s="19">
        <v>122.6</v>
      </c>
      <c r="S1056" s="19">
        <v>2.5</v>
      </c>
      <c r="T1056" s="19">
        <f t="shared" si="323"/>
        <v>125.1</v>
      </c>
      <c r="U1056" s="22" t="e">
        <f t="shared" si="324"/>
        <v>#VALUE!</v>
      </c>
      <c r="V1056" s="22" t="str">
        <f t="shared" si="325"/>
        <v>NY</v>
      </c>
      <c r="W1056" s="22" t="e">
        <f t="shared" si="326"/>
        <v>#VALUE!</v>
      </c>
      <c r="X1056" s="19" t="str">
        <f t="shared" si="327"/>
        <v>CB117/18GS.8840</v>
      </c>
      <c r="Y1056" s="19" t="str">
        <f t="shared" si="328"/>
        <v>GS.8840</v>
      </c>
      <c r="Z1056" s="19" t="e">
        <v>#VALUE!</v>
      </c>
      <c r="AA1056" s="19" t="e">
        <f t="shared" si="329"/>
        <v>#VALUE!</v>
      </c>
      <c r="AB1056" s="22" t="e">
        <f t="shared" si="330"/>
        <v>#VALUE!</v>
      </c>
      <c r="AC1056" s="23" t="e">
        <v>#VALUE!</v>
      </c>
      <c r="AD1056" s="23" t="e">
        <f t="shared" si="331"/>
        <v>#VALUE!</v>
      </c>
      <c r="AE1056" s="24" t="e">
        <f t="shared" si="332"/>
        <v>#VALUE!</v>
      </c>
      <c r="AF1056" s="24">
        <v>126.85</v>
      </c>
      <c r="AG1056" s="24" t="e">
        <f t="shared" si="333"/>
        <v>#VALUE!</v>
      </c>
      <c r="AH1056" s="24" t="e">
        <f t="shared" si="334"/>
        <v>#VALUE!</v>
      </c>
      <c r="AI1056" s="25" t="e">
        <f t="shared" si="335"/>
        <v>#VALUE!</v>
      </c>
      <c r="AJ1056" s="25" t="e">
        <f t="shared" si="336"/>
        <v>#VALUE!</v>
      </c>
      <c r="AK1056" s="25" t="e">
        <f t="shared" si="337"/>
        <v>#VALUE!</v>
      </c>
      <c r="AL1056" s="11">
        <v>23.946875000000009</v>
      </c>
      <c r="AM1056" s="11">
        <v>4.6650000000000054</v>
      </c>
      <c r="AN1056" s="26">
        <v>3.2766000000000002</v>
      </c>
      <c r="AO1056" s="125">
        <f t="shared" si="338"/>
        <v>5.1618886420987831E-2</v>
      </c>
      <c r="AP1056" s="126"/>
      <c r="AQ1056" s="16">
        <v>0</v>
      </c>
      <c r="AT1056" s="2">
        <v>0</v>
      </c>
      <c r="AU1056" s="2">
        <v>0</v>
      </c>
      <c r="AW1056" s="44" t="e">
        <f t="shared" si="339"/>
        <v>#VALUE!</v>
      </c>
    </row>
    <row r="1057" spans="1:49" hidden="1" x14ac:dyDescent="0.2">
      <c r="A1057" s="101">
        <v>1060</v>
      </c>
      <c r="B1057" s="16" t="s">
        <v>768</v>
      </c>
      <c r="C1057" s="101">
        <v>601</v>
      </c>
      <c r="D1057" s="17">
        <v>1.4146778253077144</v>
      </c>
      <c r="E1057" s="139">
        <v>5.4473235814984304E-2</v>
      </c>
      <c r="F1057" s="122">
        <f t="shared" si="320"/>
        <v>1.4691510611226986</v>
      </c>
      <c r="G1057" s="122"/>
      <c r="H1057" s="101" t="s">
        <v>4</v>
      </c>
      <c r="I1057" s="101">
        <v>1</v>
      </c>
      <c r="J1057" s="101" t="s">
        <v>60</v>
      </c>
      <c r="K1057" s="18">
        <v>43004</v>
      </c>
      <c r="L1057" s="101" t="s">
        <v>58</v>
      </c>
      <c r="M1057" s="101" t="s">
        <v>61</v>
      </c>
      <c r="N1057" s="101" t="s">
        <v>73</v>
      </c>
      <c r="O1057" s="101" t="s">
        <v>58</v>
      </c>
      <c r="P1057" s="19" t="str">
        <f t="shared" si="321"/>
        <v>CB1 17/18</v>
      </c>
      <c r="Q1057" s="20">
        <f t="shared" si="322"/>
        <v>146.91510611226985</v>
      </c>
      <c r="R1057" s="19">
        <v>122.6</v>
      </c>
      <c r="S1057" s="19">
        <v>2.5</v>
      </c>
      <c r="T1057" s="19">
        <f t="shared" si="323"/>
        <v>125.1</v>
      </c>
      <c r="U1057" s="22" t="e">
        <f t="shared" si="324"/>
        <v>#VALUE!</v>
      </c>
      <c r="V1057" s="22" t="str">
        <f t="shared" si="325"/>
        <v>NY</v>
      </c>
      <c r="W1057" s="22" t="e">
        <f t="shared" si="326"/>
        <v>#VALUE!</v>
      </c>
      <c r="X1057" s="19" t="str">
        <f t="shared" si="327"/>
        <v>CB117/18GS.8832</v>
      </c>
      <c r="Y1057" s="19" t="str">
        <f t="shared" si="328"/>
        <v>GS.8832</v>
      </c>
      <c r="Z1057" s="19" t="e">
        <v>#VALUE!</v>
      </c>
      <c r="AA1057" s="19" t="e">
        <f t="shared" si="329"/>
        <v>#VALUE!</v>
      </c>
      <c r="AB1057" s="22" t="e">
        <f t="shared" si="330"/>
        <v>#VALUE!</v>
      </c>
      <c r="AC1057" s="23" t="e">
        <v>#VALUE!</v>
      </c>
      <c r="AD1057" s="23" t="e">
        <f t="shared" si="331"/>
        <v>#VALUE!</v>
      </c>
      <c r="AE1057" s="24" t="e">
        <f t="shared" si="332"/>
        <v>#VALUE!</v>
      </c>
      <c r="AF1057" s="24">
        <v>126.85</v>
      </c>
      <c r="AG1057" s="24" t="e">
        <f t="shared" si="333"/>
        <v>#VALUE!</v>
      </c>
      <c r="AH1057" s="24" t="e">
        <f t="shared" si="334"/>
        <v>#VALUE!</v>
      </c>
      <c r="AI1057" s="25" t="e">
        <f t="shared" si="335"/>
        <v>#VALUE!</v>
      </c>
      <c r="AJ1057" s="25" t="e">
        <f t="shared" si="336"/>
        <v>#VALUE!</v>
      </c>
      <c r="AK1057" s="25" t="e">
        <f t="shared" si="337"/>
        <v>#VALUE!</v>
      </c>
      <c r="AL1057" s="11">
        <v>23.87873417721519</v>
      </c>
      <c r="AM1057" s="11">
        <v>6.0962025316455684</v>
      </c>
      <c r="AN1057" s="26">
        <v>3.2766000000000002</v>
      </c>
      <c r="AO1057" s="125">
        <f t="shared" si="338"/>
        <v>5.3704529402762852E-2</v>
      </c>
      <c r="AP1057" s="126"/>
      <c r="AQ1057" s="16">
        <v>-546</v>
      </c>
      <c r="AT1057" s="2">
        <v>55</v>
      </c>
      <c r="AU1057" s="2">
        <v>-2058.3551272934478</v>
      </c>
      <c r="AW1057" s="44" t="e">
        <f t="shared" si="339"/>
        <v>#VALUE!</v>
      </c>
    </row>
    <row r="1058" spans="1:49" hidden="1" x14ac:dyDescent="0.2">
      <c r="A1058" s="101">
        <v>1061</v>
      </c>
      <c r="B1058" s="16" t="s">
        <v>768</v>
      </c>
      <c r="C1058" s="101">
        <v>210</v>
      </c>
      <c r="D1058" s="17">
        <v>1.4146778253077144</v>
      </c>
      <c r="E1058" s="139">
        <v>5.4473235814984304E-2</v>
      </c>
      <c r="F1058" s="122">
        <f t="shared" si="320"/>
        <v>1.4691510611226986</v>
      </c>
      <c r="G1058" s="122"/>
      <c r="H1058" s="101" t="s">
        <v>4</v>
      </c>
      <c r="I1058" s="101">
        <v>1</v>
      </c>
      <c r="J1058" s="101" t="s">
        <v>60</v>
      </c>
      <c r="K1058" s="18">
        <v>43004</v>
      </c>
      <c r="L1058" s="101" t="s">
        <v>58</v>
      </c>
      <c r="M1058" s="101" t="s">
        <v>61</v>
      </c>
      <c r="N1058" s="101" t="s">
        <v>73</v>
      </c>
      <c r="O1058" s="101" t="s">
        <v>66</v>
      </c>
      <c r="P1058" s="19" t="str">
        <f t="shared" si="321"/>
        <v>CB1 Moka</v>
      </c>
      <c r="Q1058" s="20">
        <f t="shared" si="322"/>
        <v>146.91510611226985</v>
      </c>
      <c r="R1058" s="19">
        <v>122.6</v>
      </c>
      <c r="S1058" s="19">
        <v>-8</v>
      </c>
      <c r="T1058" s="19">
        <f t="shared" si="323"/>
        <v>114.6</v>
      </c>
      <c r="U1058" s="22" t="e">
        <f t="shared" si="324"/>
        <v>#VALUE!</v>
      </c>
      <c r="V1058" s="22" t="str">
        <f t="shared" si="325"/>
        <v>NY</v>
      </c>
      <c r="W1058" s="22" t="e">
        <f t="shared" si="326"/>
        <v>#VALUE!</v>
      </c>
      <c r="X1058" s="19" t="str">
        <f t="shared" si="327"/>
        <v>CB1MokaGS.8832</v>
      </c>
      <c r="Y1058" s="19" t="str">
        <f t="shared" si="328"/>
        <v>GS.8832</v>
      </c>
      <c r="Z1058" s="19" t="e">
        <v>#VALUE!</v>
      </c>
      <c r="AA1058" s="19" t="e">
        <f t="shared" si="329"/>
        <v>#VALUE!</v>
      </c>
      <c r="AB1058" s="22" t="e">
        <f t="shared" si="330"/>
        <v>#VALUE!</v>
      </c>
      <c r="AC1058" s="23" t="e">
        <v>#VALUE!</v>
      </c>
      <c r="AD1058" s="23" t="e">
        <f t="shared" si="331"/>
        <v>#VALUE!</v>
      </c>
      <c r="AE1058" s="24" t="e">
        <f t="shared" si="332"/>
        <v>#VALUE!</v>
      </c>
      <c r="AF1058" s="24">
        <v>116.35</v>
      </c>
      <c r="AG1058" s="24" t="e">
        <f t="shared" si="333"/>
        <v>#VALUE!</v>
      </c>
      <c r="AH1058" s="24" t="e">
        <f t="shared" si="334"/>
        <v>#VALUE!</v>
      </c>
      <c r="AI1058" s="25" t="e">
        <f t="shared" si="335"/>
        <v>#VALUE!</v>
      </c>
      <c r="AJ1058" s="25" t="e">
        <f t="shared" si="336"/>
        <v>#VALUE!</v>
      </c>
      <c r="AK1058" s="25" t="e">
        <f t="shared" si="337"/>
        <v>#VALUE!</v>
      </c>
      <c r="AL1058" s="11">
        <v>23.878734177215193</v>
      </c>
      <c r="AM1058" s="11">
        <v>6.0962025316455684</v>
      </c>
      <c r="AN1058" s="26">
        <v>3.2766000000000002</v>
      </c>
      <c r="AO1058" s="125">
        <f t="shared" si="338"/>
        <v>5.3704529402762852E-2</v>
      </c>
      <c r="AP1058" s="126"/>
      <c r="AQ1058" s="16">
        <v>0</v>
      </c>
      <c r="AT1058" s="2">
        <v>210</v>
      </c>
      <c r="AU1058" s="2">
        <v>-10081.478122393164</v>
      </c>
      <c r="AW1058" s="44" t="e">
        <f t="shared" si="339"/>
        <v>#VALUE!</v>
      </c>
    </row>
    <row r="1059" spans="1:49" hidden="1" x14ac:dyDescent="0.2">
      <c r="A1059" s="101">
        <v>1062</v>
      </c>
      <c r="B1059" s="16" t="s">
        <v>768</v>
      </c>
      <c r="C1059" s="101">
        <v>1393</v>
      </c>
      <c r="D1059" s="17">
        <v>1.4146778253077144</v>
      </c>
      <c r="E1059" s="139">
        <v>5.4473235814984304E-2</v>
      </c>
      <c r="F1059" s="122">
        <f t="shared" si="320"/>
        <v>1.4691510611226986</v>
      </c>
      <c r="G1059" s="122"/>
      <c r="H1059" s="101" t="s">
        <v>4</v>
      </c>
      <c r="I1059" s="101">
        <v>1</v>
      </c>
      <c r="J1059" s="101" t="s">
        <v>60</v>
      </c>
      <c r="K1059" s="18">
        <v>43004</v>
      </c>
      <c r="L1059" s="101" t="s">
        <v>58</v>
      </c>
      <c r="M1059" s="101" t="s">
        <v>61</v>
      </c>
      <c r="N1059" s="101" t="s">
        <v>73</v>
      </c>
      <c r="O1059" s="101" t="s">
        <v>64</v>
      </c>
      <c r="P1059" s="19" t="str">
        <f t="shared" si="321"/>
        <v>CB1 15/16</v>
      </c>
      <c r="Q1059" s="20">
        <f t="shared" si="322"/>
        <v>146.91510611226985</v>
      </c>
      <c r="R1059" s="19">
        <v>122.6</v>
      </c>
      <c r="S1059" s="19">
        <v>-7</v>
      </c>
      <c r="T1059" s="19">
        <f t="shared" si="323"/>
        <v>115.6</v>
      </c>
      <c r="U1059" s="22" t="e">
        <f t="shared" si="324"/>
        <v>#VALUE!</v>
      </c>
      <c r="V1059" s="22" t="str">
        <f t="shared" si="325"/>
        <v>NY</v>
      </c>
      <c r="W1059" s="22" t="e">
        <f t="shared" si="326"/>
        <v>#VALUE!</v>
      </c>
      <c r="X1059" s="19" t="str">
        <f t="shared" si="327"/>
        <v>CB115/16GS.8832</v>
      </c>
      <c r="Y1059" s="19" t="str">
        <f t="shared" si="328"/>
        <v>GS.8832</v>
      </c>
      <c r="Z1059" s="19" t="e">
        <v>#VALUE!</v>
      </c>
      <c r="AA1059" s="19" t="e">
        <f t="shared" si="329"/>
        <v>#VALUE!</v>
      </c>
      <c r="AB1059" s="22" t="e">
        <f t="shared" si="330"/>
        <v>#VALUE!</v>
      </c>
      <c r="AC1059" s="23" t="e">
        <v>#VALUE!</v>
      </c>
      <c r="AD1059" s="23" t="e">
        <f t="shared" si="331"/>
        <v>#VALUE!</v>
      </c>
      <c r="AE1059" s="24" t="e">
        <f t="shared" si="332"/>
        <v>#VALUE!</v>
      </c>
      <c r="AF1059" s="24">
        <v>117.35</v>
      </c>
      <c r="AG1059" s="24" t="e">
        <f t="shared" si="333"/>
        <v>#VALUE!</v>
      </c>
      <c r="AH1059" s="24" t="e">
        <f t="shared" si="334"/>
        <v>#VALUE!</v>
      </c>
      <c r="AI1059" s="25" t="e">
        <f t="shared" si="335"/>
        <v>#VALUE!</v>
      </c>
      <c r="AJ1059" s="25" t="e">
        <f t="shared" si="336"/>
        <v>#VALUE!</v>
      </c>
      <c r="AK1059" s="25" t="e">
        <f t="shared" si="337"/>
        <v>#VALUE!</v>
      </c>
      <c r="AL1059" s="11">
        <v>23.87873417721519</v>
      </c>
      <c r="AM1059" s="11">
        <v>6.0962025316455684</v>
      </c>
      <c r="AN1059" s="26">
        <v>3.2766000000000002</v>
      </c>
      <c r="AO1059" s="125">
        <f t="shared" si="338"/>
        <v>5.3704529402762852E-2</v>
      </c>
      <c r="AP1059" s="126"/>
      <c r="AQ1059" s="16">
        <v>-93</v>
      </c>
      <c r="AT1059" s="2">
        <v>1300</v>
      </c>
      <c r="AU1059" s="2">
        <v>-55530.590281481498</v>
      </c>
      <c r="AW1059" s="44" t="e">
        <f t="shared" si="339"/>
        <v>#VALUE!</v>
      </c>
    </row>
    <row r="1060" spans="1:49" hidden="1" x14ac:dyDescent="0.2">
      <c r="A1060" s="101">
        <v>1063</v>
      </c>
      <c r="B1060" s="16" t="s">
        <v>768</v>
      </c>
      <c r="C1060" s="101">
        <v>294</v>
      </c>
      <c r="D1060" s="17">
        <v>1.4146778253077144</v>
      </c>
      <c r="E1060" s="139">
        <v>5.4473235814984304E-2</v>
      </c>
      <c r="F1060" s="122">
        <f t="shared" si="320"/>
        <v>1.4691510611226986</v>
      </c>
      <c r="G1060" s="122"/>
      <c r="H1060" s="101" t="s">
        <v>4</v>
      </c>
      <c r="I1060" s="101">
        <v>1</v>
      </c>
      <c r="J1060" s="101" t="s">
        <v>60</v>
      </c>
      <c r="K1060" s="18">
        <v>43004</v>
      </c>
      <c r="L1060" s="101" t="s">
        <v>58</v>
      </c>
      <c r="M1060" s="101" t="s">
        <v>61</v>
      </c>
      <c r="N1060" s="101" t="s">
        <v>73</v>
      </c>
      <c r="O1060" s="101" t="s">
        <v>65</v>
      </c>
      <c r="P1060" s="19" t="str">
        <f t="shared" si="321"/>
        <v>CB1 13/14</v>
      </c>
      <c r="Q1060" s="20">
        <f t="shared" si="322"/>
        <v>146.91510611226985</v>
      </c>
      <c r="R1060" s="19">
        <v>122.6</v>
      </c>
      <c r="S1060" s="19">
        <v>-7</v>
      </c>
      <c r="T1060" s="19">
        <f t="shared" si="323"/>
        <v>115.6</v>
      </c>
      <c r="U1060" s="22" t="e">
        <f t="shared" si="324"/>
        <v>#VALUE!</v>
      </c>
      <c r="V1060" s="22" t="str">
        <f t="shared" si="325"/>
        <v>NY</v>
      </c>
      <c r="W1060" s="22" t="e">
        <f t="shared" si="326"/>
        <v>#VALUE!</v>
      </c>
      <c r="X1060" s="19" t="str">
        <f t="shared" si="327"/>
        <v>CB113/14GS.8832</v>
      </c>
      <c r="Y1060" s="19" t="str">
        <f t="shared" si="328"/>
        <v>GS.8832</v>
      </c>
      <c r="Z1060" s="19" t="e">
        <v>#VALUE!</v>
      </c>
      <c r="AA1060" s="19" t="e">
        <f t="shared" si="329"/>
        <v>#VALUE!</v>
      </c>
      <c r="AB1060" s="22" t="e">
        <f t="shared" si="330"/>
        <v>#VALUE!</v>
      </c>
      <c r="AC1060" s="23" t="e">
        <v>#VALUE!</v>
      </c>
      <c r="AD1060" s="23" t="e">
        <f t="shared" si="331"/>
        <v>#VALUE!</v>
      </c>
      <c r="AE1060" s="24" t="e">
        <f t="shared" si="332"/>
        <v>#VALUE!</v>
      </c>
      <c r="AF1060" s="24">
        <v>117.35</v>
      </c>
      <c r="AG1060" s="24" t="e">
        <f t="shared" si="333"/>
        <v>#VALUE!</v>
      </c>
      <c r="AH1060" s="24" t="e">
        <f t="shared" si="334"/>
        <v>#VALUE!</v>
      </c>
      <c r="AI1060" s="25" t="e">
        <f t="shared" si="335"/>
        <v>#VALUE!</v>
      </c>
      <c r="AJ1060" s="25" t="e">
        <f t="shared" si="336"/>
        <v>#VALUE!</v>
      </c>
      <c r="AK1060" s="25" t="e">
        <f t="shared" si="337"/>
        <v>#VALUE!</v>
      </c>
      <c r="AL1060" s="11">
        <v>23.87873417721519</v>
      </c>
      <c r="AM1060" s="11">
        <v>6.0962025316455684</v>
      </c>
      <c r="AN1060" s="26">
        <v>3.2766000000000002</v>
      </c>
      <c r="AO1060" s="125">
        <f t="shared" si="338"/>
        <v>5.3704529402762852E-2</v>
      </c>
      <c r="AP1060" s="126"/>
      <c r="AQ1060" s="16">
        <v>-76</v>
      </c>
      <c r="AT1060" s="2">
        <v>218</v>
      </c>
      <c r="AU1060" s="2">
        <v>-11619.016031817666</v>
      </c>
      <c r="AW1060" s="44" t="e">
        <f t="shared" si="339"/>
        <v>#VALUE!</v>
      </c>
    </row>
    <row r="1061" spans="1:49" hidden="1" x14ac:dyDescent="0.2">
      <c r="A1061" s="101">
        <v>1064</v>
      </c>
      <c r="B1061" s="16" t="s">
        <v>768</v>
      </c>
      <c r="C1061" s="101">
        <v>654</v>
      </c>
      <c r="D1061" s="17">
        <v>1.4146778253077144</v>
      </c>
      <c r="E1061" s="139">
        <v>5.4473235814984304E-2</v>
      </c>
      <c r="F1061" s="122">
        <f t="shared" si="320"/>
        <v>1.4691510611226986</v>
      </c>
      <c r="G1061" s="122"/>
      <c r="H1061" s="101" t="s">
        <v>4</v>
      </c>
      <c r="I1061" s="101">
        <v>1</v>
      </c>
      <c r="J1061" s="101" t="s">
        <v>60</v>
      </c>
      <c r="K1061" s="18">
        <v>43004</v>
      </c>
      <c r="L1061" s="101" t="s">
        <v>58</v>
      </c>
      <c r="M1061" s="101" t="s">
        <v>61</v>
      </c>
      <c r="N1061" s="101" t="s">
        <v>62</v>
      </c>
      <c r="O1061" s="101" t="s">
        <v>63</v>
      </c>
      <c r="P1061" s="19" t="str">
        <f t="shared" si="321"/>
        <v>CB6 Consumo</v>
      </c>
      <c r="Q1061" s="20">
        <f t="shared" si="322"/>
        <v>146.91510611226985</v>
      </c>
      <c r="R1061" s="19">
        <v>122.6</v>
      </c>
      <c r="S1061" s="19">
        <v>-31.95</v>
      </c>
      <c r="T1061" s="19">
        <f t="shared" si="323"/>
        <v>90.649999999999991</v>
      </c>
      <c r="U1061" s="22" t="e">
        <f t="shared" si="324"/>
        <v>#VALUE!</v>
      </c>
      <c r="V1061" s="22" t="str">
        <f t="shared" si="325"/>
        <v>NY</v>
      </c>
      <c r="W1061" s="22" t="e">
        <f t="shared" si="326"/>
        <v>#VALUE!</v>
      </c>
      <c r="X1061" s="19" t="str">
        <f t="shared" si="327"/>
        <v>CB6ConsumoGS.8832</v>
      </c>
      <c r="Y1061" s="19" t="str">
        <f t="shared" si="328"/>
        <v>GS.8832</v>
      </c>
      <c r="Z1061" s="19" t="e">
        <v>#VALUE!</v>
      </c>
      <c r="AA1061" s="19" t="e">
        <f t="shared" si="329"/>
        <v>#VALUE!</v>
      </c>
      <c r="AB1061" s="22" t="e">
        <f t="shared" si="330"/>
        <v>#VALUE!</v>
      </c>
      <c r="AC1061" s="23" t="e">
        <v>#VALUE!</v>
      </c>
      <c r="AD1061" s="23" t="e">
        <f t="shared" si="331"/>
        <v>#VALUE!</v>
      </c>
      <c r="AE1061" s="24" t="e">
        <f t="shared" si="332"/>
        <v>#VALUE!</v>
      </c>
      <c r="AF1061" s="24">
        <v>92.399999999999991</v>
      </c>
      <c r="AG1061" s="24" t="e">
        <f t="shared" si="333"/>
        <v>#VALUE!</v>
      </c>
      <c r="AH1061" s="24" t="e">
        <f t="shared" si="334"/>
        <v>#VALUE!</v>
      </c>
      <c r="AI1061" s="25" t="e">
        <f t="shared" si="335"/>
        <v>#VALUE!</v>
      </c>
      <c r="AJ1061" s="25" t="e">
        <f t="shared" si="336"/>
        <v>#VALUE!</v>
      </c>
      <c r="AK1061" s="25" t="e">
        <f t="shared" si="337"/>
        <v>#VALUE!</v>
      </c>
      <c r="AL1061" s="11">
        <v>23.87873417721519</v>
      </c>
      <c r="AM1061" s="11">
        <v>6.0962025316455684</v>
      </c>
      <c r="AN1061" s="26">
        <v>3.2766000000000002</v>
      </c>
      <c r="AO1061" s="125">
        <f t="shared" si="338"/>
        <v>5.3704529402762852E-2</v>
      </c>
      <c r="AP1061" s="126"/>
      <c r="AQ1061" s="16">
        <v>-435</v>
      </c>
      <c r="AT1061" s="2">
        <v>114</v>
      </c>
      <c r="AU1061" s="2">
        <v>-9996.778409299146</v>
      </c>
      <c r="AW1061" s="44" t="e">
        <f t="shared" si="339"/>
        <v>#VALUE!</v>
      </c>
    </row>
    <row r="1062" spans="1:49" hidden="1" x14ac:dyDescent="0.2">
      <c r="A1062" s="101">
        <v>1065</v>
      </c>
      <c r="B1062" s="16" t="s">
        <v>769</v>
      </c>
      <c r="C1062" s="101">
        <v>1600</v>
      </c>
      <c r="D1062" s="17">
        <v>1.4406303435772758</v>
      </c>
      <c r="E1062" s="139">
        <v>5.5942939627722676E-2</v>
      </c>
      <c r="F1062" s="122">
        <f t="shared" si="320"/>
        <v>1.4965732832049985</v>
      </c>
      <c r="G1062" s="122"/>
      <c r="H1062" s="101" t="s">
        <v>4</v>
      </c>
      <c r="I1062" s="101">
        <v>1</v>
      </c>
      <c r="J1062" s="101" t="s">
        <v>60</v>
      </c>
      <c r="K1062" s="18">
        <v>43005</v>
      </c>
      <c r="L1062" s="101" t="s">
        <v>58</v>
      </c>
      <c r="M1062" s="101" t="s">
        <v>61</v>
      </c>
      <c r="N1062" s="101" t="s">
        <v>73</v>
      </c>
      <c r="O1062" s="101" t="s">
        <v>58</v>
      </c>
      <c r="P1062" s="19" t="str">
        <f t="shared" si="321"/>
        <v>CB1 17/18</v>
      </c>
      <c r="Q1062" s="20">
        <f t="shared" si="322"/>
        <v>149.65732832049986</v>
      </c>
      <c r="R1062" s="19">
        <v>122.6</v>
      </c>
      <c r="S1062" s="19">
        <v>2.5</v>
      </c>
      <c r="T1062" s="19">
        <f t="shared" si="323"/>
        <v>125.1</v>
      </c>
      <c r="U1062" s="22" t="e">
        <f t="shared" si="324"/>
        <v>#VALUE!</v>
      </c>
      <c r="V1062" s="22" t="str">
        <f t="shared" si="325"/>
        <v>NY</v>
      </c>
      <c r="W1062" s="22" t="e">
        <f t="shared" si="326"/>
        <v>#VALUE!</v>
      </c>
      <c r="X1062" s="19" t="str">
        <f t="shared" si="327"/>
        <v>CB117/18GS.8856</v>
      </c>
      <c r="Y1062" s="19" t="str">
        <f t="shared" si="328"/>
        <v>GS.8856</v>
      </c>
      <c r="Z1062" s="19" t="e">
        <v>#VALUE!</v>
      </c>
      <c r="AA1062" s="19" t="e">
        <f t="shared" si="329"/>
        <v>#VALUE!</v>
      </c>
      <c r="AB1062" s="22" t="e">
        <f t="shared" si="330"/>
        <v>#VALUE!</v>
      </c>
      <c r="AC1062" s="23" t="e">
        <v>#VALUE!</v>
      </c>
      <c r="AD1062" s="23" t="e">
        <f t="shared" si="331"/>
        <v>#VALUE!</v>
      </c>
      <c r="AE1062" s="24" t="e">
        <f t="shared" si="332"/>
        <v>#VALUE!</v>
      </c>
      <c r="AF1062" s="24">
        <v>126.85</v>
      </c>
      <c r="AG1062" s="24" t="e">
        <f t="shared" si="333"/>
        <v>#VALUE!</v>
      </c>
      <c r="AH1062" s="24" t="e">
        <f t="shared" si="334"/>
        <v>#VALUE!</v>
      </c>
      <c r="AI1062" s="25" t="e">
        <f t="shared" si="335"/>
        <v>#VALUE!</v>
      </c>
      <c r="AJ1062" s="25" t="e">
        <f t="shared" si="336"/>
        <v>#VALUE!</v>
      </c>
      <c r="AK1062" s="25" t="e">
        <f t="shared" si="337"/>
        <v>#VALUE!</v>
      </c>
      <c r="AL1062" s="11">
        <v>24.715642079959515</v>
      </c>
      <c r="AM1062" s="11">
        <v>5.5049386386639627</v>
      </c>
      <c r="AN1062" s="26">
        <v>3.2766000000000002</v>
      </c>
      <c r="AO1062" s="125">
        <f t="shared" si="338"/>
        <v>5.5153493291977031E-2</v>
      </c>
      <c r="AP1062" s="126"/>
      <c r="AQ1062" s="16">
        <v>0</v>
      </c>
      <c r="AT1062" s="2">
        <v>0</v>
      </c>
      <c r="AU1062" s="2">
        <v>0</v>
      </c>
      <c r="AW1062" s="44" t="e">
        <f t="shared" si="339"/>
        <v>#VALUE!</v>
      </c>
    </row>
    <row r="1063" spans="1:49" hidden="1" x14ac:dyDescent="0.2">
      <c r="A1063" s="101">
        <v>1066</v>
      </c>
      <c r="B1063" s="16" t="s">
        <v>770</v>
      </c>
      <c r="C1063" s="101">
        <v>912</v>
      </c>
      <c r="D1063" s="17">
        <v>1.378027087064734</v>
      </c>
      <c r="E1063" s="139">
        <v>5.7778092625096374E-2</v>
      </c>
      <c r="F1063" s="122">
        <f t="shared" si="320"/>
        <v>1.4358051796898303</v>
      </c>
      <c r="G1063" s="122"/>
      <c r="H1063" s="101" t="s">
        <v>4</v>
      </c>
      <c r="I1063" s="101">
        <v>1</v>
      </c>
      <c r="J1063" s="101" t="s">
        <v>60</v>
      </c>
      <c r="K1063" s="18">
        <v>43005</v>
      </c>
      <c r="L1063" s="101" t="s">
        <v>58</v>
      </c>
      <c r="M1063" s="101" t="s">
        <v>61</v>
      </c>
      <c r="N1063" s="101" t="s">
        <v>73</v>
      </c>
      <c r="O1063" s="101" t="s">
        <v>58</v>
      </c>
      <c r="P1063" s="19" t="str">
        <f t="shared" si="321"/>
        <v>CB1 17/18</v>
      </c>
      <c r="Q1063" s="20">
        <f t="shared" si="322"/>
        <v>143.58051796898303</v>
      </c>
      <c r="R1063" s="19">
        <v>122.6</v>
      </c>
      <c r="S1063" s="19">
        <v>2.5</v>
      </c>
      <c r="T1063" s="19">
        <f t="shared" si="323"/>
        <v>125.1</v>
      </c>
      <c r="U1063" s="22" t="e">
        <f t="shared" si="324"/>
        <v>#VALUE!</v>
      </c>
      <c r="V1063" s="22" t="str">
        <f t="shared" si="325"/>
        <v>NY</v>
      </c>
      <c r="W1063" s="22" t="e">
        <f t="shared" si="326"/>
        <v>#VALUE!</v>
      </c>
      <c r="X1063" s="19" t="str">
        <f t="shared" si="327"/>
        <v>CB117/18GS.8847</v>
      </c>
      <c r="Y1063" s="19" t="str">
        <f t="shared" si="328"/>
        <v>GS.8847</v>
      </c>
      <c r="Z1063" s="19" t="e">
        <v>#VALUE!</v>
      </c>
      <c r="AA1063" s="19" t="e">
        <f t="shared" si="329"/>
        <v>#VALUE!</v>
      </c>
      <c r="AB1063" s="22" t="e">
        <f t="shared" si="330"/>
        <v>#VALUE!</v>
      </c>
      <c r="AC1063" s="23" t="e">
        <v>#VALUE!</v>
      </c>
      <c r="AD1063" s="23" t="e">
        <f t="shared" si="331"/>
        <v>#VALUE!</v>
      </c>
      <c r="AE1063" s="24" t="e">
        <f t="shared" si="332"/>
        <v>#VALUE!</v>
      </c>
      <c r="AF1063" s="24">
        <v>126.85</v>
      </c>
      <c r="AG1063" s="24" t="e">
        <f t="shared" si="333"/>
        <v>#VALUE!</v>
      </c>
      <c r="AH1063" s="24" t="e">
        <f t="shared" si="334"/>
        <v>#VALUE!</v>
      </c>
      <c r="AI1063" s="25" t="e">
        <f t="shared" si="335"/>
        <v>#VALUE!</v>
      </c>
      <c r="AJ1063" s="25" t="e">
        <f t="shared" si="336"/>
        <v>#VALUE!</v>
      </c>
      <c r="AK1063" s="25" t="e">
        <f t="shared" si="337"/>
        <v>#VALUE!</v>
      </c>
      <c r="AL1063" s="11">
        <v>24.900000000000006</v>
      </c>
      <c r="AM1063" s="11">
        <v>6.9000000000000048</v>
      </c>
      <c r="AN1063" s="26">
        <v>3.2766000000000002</v>
      </c>
      <c r="AO1063" s="125">
        <f t="shared" si="338"/>
        <v>5.6962749280381406E-2</v>
      </c>
      <c r="AP1063" s="126"/>
      <c r="AQ1063" s="16">
        <v>-887</v>
      </c>
      <c r="AT1063" s="2">
        <v>25</v>
      </c>
      <c r="AU1063" s="2">
        <v>-825.49538332958377</v>
      </c>
      <c r="AW1063" s="44" t="e">
        <f t="shared" si="339"/>
        <v>#VALUE!</v>
      </c>
    </row>
    <row r="1064" spans="1:49" hidden="1" x14ac:dyDescent="0.2">
      <c r="A1064" s="101">
        <v>1067</v>
      </c>
      <c r="B1064" s="16" t="s">
        <v>770</v>
      </c>
      <c r="C1064" s="101">
        <v>279</v>
      </c>
      <c r="D1064" s="17">
        <v>1.378027087064734</v>
      </c>
      <c r="E1064" s="139">
        <v>5.7778092625096374E-2</v>
      </c>
      <c r="F1064" s="122">
        <f t="shared" si="320"/>
        <v>1.4358051796898303</v>
      </c>
      <c r="G1064" s="122"/>
      <c r="H1064" s="101" t="s">
        <v>4</v>
      </c>
      <c r="I1064" s="101">
        <v>1</v>
      </c>
      <c r="J1064" s="101" t="s">
        <v>60</v>
      </c>
      <c r="K1064" s="18">
        <v>43005</v>
      </c>
      <c r="L1064" s="101" t="s">
        <v>58</v>
      </c>
      <c r="M1064" s="101" t="s">
        <v>61</v>
      </c>
      <c r="N1064" s="101" t="s">
        <v>73</v>
      </c>
      <c r="O1064" s="101" t="s">
        <v>66</v>
      </c>
      <c r="P1064" s="19" t="str">
        <f t="shared" si="321"/>
        <v>CB1 Moka</v>
      </c>
      <c r="Q1064" s="20">
        <f t="shared" si="322"/>
        <v>143.58051796898303</v>
      </c>
      <c r="R1064" s="19">
        <v>122.6</v>
      </c>
      <c r="S1064" s="19">
        <v>-8</v>
      </c>
      <c r="T1064" s="19">
        <f t="shared" si="323"/>
        <v>114.6</v>
      </c>
      <c r="U1064" s="22" t="e">
        <f t="shared" si="324"/>
        <v>#VALUE!</v>
      </c>
      <c r="V1064" s="22" t="str">
        <f t="shared" si="325"/>
        <v>NY</v>
      </c>
      <c r="W1064" s="22" t="e">
        <f t="shared" si="326"/>
        <v>#VALUE!</v>
      </c>
      <c r="X1064" s="19" t="str">
        <f t="shared" si="327"/>
        <v>CB1MokaGS.8847</v>
      </c>
      <c r="Y1064" s="19" t="str">
        <f t="shared" si="328"/>
        <v>GS.8847</v>
      </c>
      <c r="Z1064" s="19" t="e">
        <v>#VALUE!</v>
      </c>
      <c r="AA1064" s="19" t="e">
        <f t="shared" si="329"/>
        <v>#VALUE!</v>
      </c>
      <c r="AB1064" s="22" t="e">
        <f t="shared" si="330"/>
        <v>#VALUE!</v>
      </c>
      <c r="AC1064" s="23" t="e">
        <v>#VALUE!</v>
      </c>
      <c r="AD1064" s="23" t="e">
        <f t="shared" si="331"/>
        <v>#VALUE!</v>
      </c>
      <c r="AE1064" s="24" t="e">
        <f t="shared" si="332"/>
        <v>#VALUE!</v>
      </c>
      <c r="AF1064" s="24">
        <v>116.35</v>
      </c>
      <c r="AG1064" s="24" t="e">
        <f t="shared" si="333"/>
        <v>#VALUE!</v>
      </c>
      <c r="AH1064" s="24" t="e">
        <f t="shared" si="334"/>
        <v>#VALUE!</v>
      </c>
      <c r="AI1064" s="25" t="e">
        <f t="shared" si="335"/>
        <v>#VALUE!</v>
      </c>
      <c r="AJ1064" s="25" t="e">
        <f t="shared" si="336"/>
        <v>#VALUE!</v>
      </c>
      <c r="AK1064" s="25" t="e">
        <f t="shared" si="337"/>
        <v>#VALUE!</v>
      </c>
      <c r="AL1064" s="11">
        <v>24.900000000000006</v>
      </c>
      <c r="AM1064" s="11">
        <v>6.9000000000000057</v>
      </c>
      <c r="AN1064" s="26">
        <v>3.2766000000000002</v>
      </c>
      <c r="AO1064" s="125">
        <f t="shared" si="338"/>
        <v>5.6962749280381406E-2</v>
      </c>
      <c r="AP1064" s="126"/>
      <c r="AQ1064" s="16">
        <v>-279</v>
      </c>
      <c r="AT1064" s="2">
        <v>0</v>
      </c>
      <c r="AU1064" s="2">
        <v>0</v>
      </c>
      <c r="AW1064" s="44" t="e">
        <f t="shared" si="339"/>
        <v>#VALUE!</v>
      </c>
    </row>
    <row r="1065" spans="1:49" hidden="1" x14ac:dyDescent="0.2">
      <c r="A1065" s="101">
        <v>1068</v>
      </c>
      <c r="B1065" s="16" t="s">
        <v>770</v>
      </c>
      <c r="C1065" s="101">
        <v>1618</v>
      </c>
      <c r="D1065" s="17">
        <v>1.378027087064734</v>
      </c>
      <c r="E1065" s="139">
        <v>5.7778092625096374E-2</v>
      </c>
      <c r="F1065" s="122">
        <f t="shared" si="320"/>
        <v>1.4358051796898303</v>
      </c>
      <c r="G1065" s="122"/>
      <c r="H1065" s="101" t="s">
        <v>4</v>
      </c>
      <c r="I1065" s="101">
        <v>1</v>
      </c>
      <c r="J1065" s="101" t="s">
        <v>60</v>
      </c>
      <c r="K1065" s="18">
        <v>43005</v>
      </c>
      <c r="L1065" s="101" t="s">
        <v>58</v>
      </c>
      <c r="M1065" s="101" t="s">
        <v>61</v>
      </c>
      <c r="N1065" s="101" t="s">
        <v>73</v>
      </c>
      <c r="O1065" s="101" t="s">
        <v>64</v>
      </c>
      <c r="P1065" s="19" t="str">
        <f t="shared" si="321"/>
        <v>CB1 15/16</v>
      </c>
      <c r="Q1065" s="20">
        <f t="shared" si="322"/>
        <v>143.58051796898303</v>
      </c>
      <c r="R1065" s="19">
        <v>122.6</v>
      </c>
      <c r="S1065" s="19">
        <v>-7</v>
      </c>
      <c r="T1065" s="19">
        <f t="shared" si="323"/>
        <v>115.6</v>
      </c>
      <c r="U1065" s="22" t="e">
        <f t="shared" si="324"/>
        <v>#VALUE!</v>
      </c>
      <c r="V1065" s="22" t="str">
        <f t="shared" si="325"/>
        <v>NY</v>
      </c>
      <c r="W1065" s="22" t="e">
        <f t="shared" si="326"/>
        <v>#VALUE!</v>
      </c>
      <c r="X1065" s="19" t="str">
        <f t="shared" si="327"/>
        <v>CB115/16GS.8847</v>
      </c>
      <c r="Y1065" s="19" t="str">
        <f t="shared" si="328"/>
        <v>GS.8847</v>
      </c>
      <c r="Z1065" s="19" t="e">
        <v>#VALUE!</v>
      </c>
      <c r="AA1065" s="19" t="e">
        <f t="shared" si="329"/>
        <v>#VALUE!</v>
      </c>
      <c r="AB1065" s="22" t="e">
        <f t="shared" si="330"/>
        <v>#VALUE!</v>
      </c>
      <c r="AC1065" s="23" t="e">
        <v>#VALUE!</v>
      </c>
      <c r="AD1065" s="23" t="e">
        <f t="shared" si="331"/>
        <v>#VALUE!</v>
      </c>
      <c r="AE1065" s="24" t="e">
        <f t="shared" si="332"/>
        <v>#VALUE!</v>
      </c>
      <c r="AF1065" s="24">
        <v>117.35</v>
      </c>
      <c r="AG1065" s="24" t="e">
        <f t="shared" si="333"/>
        <v>#VALUE!</v>
      </c>
      <c r="AH1065" s="24" t="e">
        <f t="shared" si="334"/>
        <v>#VALUE!</v>
      </c>
      <c r="AI1065" s="25" t="e">
        <f t="shared" si="335"/>
        <v>#VALUE!</v>
      </c>
      <c r="AJ1065" s="25" t="e">
        <f t="shared" si="336"/>
        <v>#VALUE!</v>
      </c>
      <c r="AK1065" s="25" t="e">
        <f t="shared" si="337"/>
        <v>#VALUE!</v>
      </c>
      <c r="AL1065" s="11">
        <v>24.900000000000002</v>
      </c>
      <c r="AM1065" s="11">
        <v>6.9000000000000048</v>
      </c>
      <c r="AN1065" s="26">
        <v>3.2766000000000002</v>
      </c>
      <c r="AO1065" s="125">
        <f t="shared" si="338"/>
        <v>5.6962749280381406E-2</v>
      </c>
      <c r="AP1065" s="126"/>
      <c r="AQ1065" s="16">
        <v>0</v>
      </c>
      <c r="AT1065" s="2">
        <v>1618</v>
      </c>
      <c r="AU1065" s="2">
        <v>-61987.222809090672</v>
      </c>
      <c r="AW1065" s="44" t="e">
        <f t="shared" si="339"/>
        <v>#VALUE!</v>
      </c>
    </row>
    <row r="1066" spans="1:49" hidden="1" x14ac:dyDescent="0.2">
      <c r="A1066" s="101">
        <v>1069</v>
      </c>
      <c r="B1066" s="16" t="s">
        <v>770</v>
      </c>
      <c r="C1066" s="101">
        <v>341</v>
      </c>
      <c r="D1066" s="17">
        <v>1.378027087064734</v>
      </c>
      <c r="E1066" s="139">
        <v>5.7778092625096374E-2</v>
      </c>
      <c r="F1066" s="122">
        <f t="shared" si="320"/>
        <v>1.4358051796898303</v>
      </c>
      <c r="G1066" s="122"/>
      <c r="H1066" s="101" t="s">
        <v>4</v>
      </c>
      <c r="I1066" s="101">
        <v>1</v>
      </c>
      <c r="J1066" s="101" t="s">
        <v>60</v>
      </c>
      <c r="K1066" s="18">
        <v>43005</v>
      </c>
      <c r="L1066" s="101" t="s">
        <v>58</v>
      </c>
      <c r="M1066" s="101" t="s">
        <v>61</v>
      </c>
      <c r="N1066" s="101" t="s">
        <v>73</v>
      </c>
      <c r="O1066" s="101" t="s">
        <v>65</v>
      </c>
      <c r="P1066" s="19" t="str">
        <f t="shared" si="321"/>
        <v>CB1 13/14</v>
      </c>
      <c r="Q1066" s="20">
        <f t="shared" si="322"/>
        <v>143.58051796898303</v>
      </c>
      <c r="R1066" s="19">
        <v>122.6</v>
      </c>
      <c r="S1066" s="19">
        <v>-7</v>
      </c>
      <c r="T1066" s="19">
        <f t="shared" si="323"/>
        <v>115.6</v>
      </c>
      <c r="U1066" s="22" t="e">
        <f t="shared" si="324"/>
        <v>#VALUE!</v>
      </c>
      <c r="V1066" s="22" t="str">
        <f t="shared" si="325"/>
        <v>NY</v>
      </c>
      <c r="W1066" s="22" t="e">
        <f t="shared" si="326"/>
        <v>#VALUE!</v>
      </c>
      <c r="X1066" s="19" t="str">
        <f t="shared" si="327"/>
        <v>CB113/14GS.8847</v>
      </c>
      <c r="Y1066" s="19" t="str">
        <f t="shared" si="328"/>
        <v>GS.8847</v>
      </c>
      <c r="Z1066" s="19" t="e">
        <v>#VALUE!</v>
      </c>
      <c r="AA1066" s="19" t="e">
        <f t="shared" si="329"/>
        <v>#VALUE!</v>
      </c>
      <c r="AB1066" s="22" t="e">
        <f t="shared" si="330"/>
        <v>#VALUE!</v>
      </c>
      <c r="AC1066" s="23" t="e">
        <v>#VALUE!</v>
      </c>
      <c r="AD1066" s="23" t="e">
        <f t="shared" si="331"/>
        <v>#VALUE!</v>
      </c>
      <c r="AE1066" s="24" t="e">
        <f t="shared" si="332"/>
        <v>#VALUE!</v>
      </c>
      <c r="AF1066" s="24">
        <v>117.35</v>
      </c>
      <c r="AG1066" s="24" t="e">
        <f t="shared" si="333"/>
        <v>#VALUE!</v>
      </c>
      <c r="AH1066" s="24" t="e">
        <f t="shared" si="334"/>
        <v>#VALUE!</v>
      </c>
      <c r="AI1066" s="25" t="e">
        <f t="shared" si="335"/>
        <v>#VALUE!</v>
      </c>
      <c r="AJ1066" s="25" t="e">
        <f t="shared" si="336"/>
        <v>#VALUE!</v>
      </c>
      <c r="AK1066" s="25" t="e">
        <f t="shared" si="337"/>
        <v>#VALUE!</v>
      </c>
      <c r="AL1066" s="11">
        <v>24.900000000000002</v>
      </c>
      <c r="AM1066" s="11">
        <v>6.9000000000000057</v>
      </c>
      <c r="AN1066" s="26">
        <v>3.2766000000000002</v>
      </c>
      <c r="AO1066" s="125">
        <f t="shared" si="338"/>
        <v>5.6962749280381406E-2</v>
      </c>
      <c r="AP1066" s="126"/>
      <c r="AQ1066" s="16">
        <v>-91</v>
      </c>
      <c r="AT1066" s="2">
        <v>0</v>
      </c>
      <c r="AU1066" s="2">
        <v>0</v>
      </c>
      <c r="AW1066" s="44" t="e">
        <f t="shared" si="339"/>
        <v>#VALUE!</v>
      </c>
    </row>
    <row r="1067" spans="1:49" hidden="1" x14ac:dyDescent="0.2">
      <c r="A1067" s="101">
        <v>1070</v>
      </c>
      <c r="B1067" s="16" t="s">
        <v>770</v>
      </c>
      <c r="C1067" s="101">
        <v>907</v>
      </c>
      <c r="D1067" s="17">
        <v>1.378027087064734</v>
      </c>
      <c r="E1067" s="139">
        <v>5.7778092625096374E-2</v>
      </c>
      <c r="F1067" s="122">
        <f t="shared" si="320"/>
        <v>1.4358051796898303</v>
      </c>
      <c r="G1067" s="122"/>
      <c r="H1067" s="101" t="s">
        <v>4</v>
      </c>
      <c r="I1067" s="101">
        <v>1</v>
      </c>
      <c r="J1067" s="101" t="s">
        <v>60</v>
      </c>
      <c r="K1067" s="18">
        <v>43005</v>
      </c>
      <c r="L1067" s="101" t="s">
        <v>58</v>
      </c>
      <c r="M1067" s="101" t="s">
        <v>61</v>
      </c>
      <c r="N1067" s="101" t="s">
        <v>62</v>
      </c>
      <c r="O1067" s="101" t="s">
        <v>63</v>
      </c>
      <c r="P1067" s="19" t="str">
        <f t="shared" si="321"/>
        <v>CB6 Consumo</v>
      </c>
      <c r="Q1067" s="20">
        <f t="shared" si="322"/>
        <v>143.58051796898303</v>
      </c>
      <c r="R1067" s="19">
        <v>122.6</v>
      </c>
      <c r="S1067" s="19">
        <v>-31.95</v>
      </c>
      <c r="T1067" s="19">
        <f t="shared" si="323"/>
        <v>90.649999999999991</v>
      </c>
      <c r="U1067" s="22" t="e">
        <f t="shared" si="324"/>
        <v>#VALUE!</v>
      </c>
      <c r="V1067" s="22" t="str">
        <f t="shared" si="325"/>
        <v>NY</v>
      </c>
      <c r="W1067" s="22" t="e">
        <f t="shared" si="326"/>
        <v>#VALUE!</v>
      </c>
      <c r="X1067" s="19" t="str">
        <f t="shared" si="327"/>
        <v>CB6ConsumoGS.8847</v>
      </c>
      <c r="Y1067" s="19" t="str">
        <f t="shared" si="328"/>
        <v>GS.8847</v>
      </c>
      <c r="Z1067" s="19" t="e">
        <v>#VALUE!</v>
      </c>
      <c r="AA1067" s="19" t="e">
        <f t="shared" si="329"/>
        <v>#VALUE!</v>
      </c>
      <c r="AB1067" s="22" t="e">
        <f t="shared" si="330"/>
        <v>#VALUE!</v>
      </c>
      <c r="AC1067" s="23" t="e">
        <v>#VALUE!</v>
      </c>
      <c r="AD1067" s="23" t="e">
        <f t="shared" si="331"/>
        <v>#VALUE!</v>
      </c>
      <c r="AE1067" s="24" t="e">
        <f t="shared" si="332"/>
        <v>#VALUE!</v>
      </c>
      <c r="AF1067" s="24">
        <v>92.399999999999991</v>
      </c>
      <c r="AG1067" s="24" t="e">
        <f t="shared" si="333"/>
        <v>#VALUE!</v>
      </c>
      <c r="AH1067" s="24" t="e">
        <f t="shared" si="334"/>
        <v>#VALUE!</v>
      </c>
      <c r="AI1067" s="25" t="e">
        <f t="shared" si="335"/>
        <v>#VALUE!</v>
      </c>
      <c r="AJ1067" s="25" t="e">
        <f t="shared" si="336"/>
        <v>#VALUE!</v>
      </c>
      <c r="AK1067" s="25" t="e">
        <f t="shared" si="337"/>
        <v>#VALUE!</v>
      </c>
      <c r="AL1067" s="11">
        <v>24.900000000000002</v>
      </c>
      <c r="AM1067" s="11">
        <v>6.9000000000000057</v>
      </c>
      <c r="AN1067" s="26">
        <v>3.2766000000000002</v>
      </c>
      <c r="AO1067" s="125">
        <f t="shared" si="338"/>
        <v>5.6962749280381406E-2</v>
      </c>
      <c r="AP1067" s="126"/>
      <c r="AQ1067" s="16">
        <v>-479</v>
      </c>
      <c r="AT1067" s="2">
        <v>0</v>
      </c>
      <c r="AU1067" s="2">
        <v>0</v>
      </c>
      <c r="AW1067" s="44" t="e">
        <f t="shared" si="339"/>
        <v>#VALUE!</v>
      </c>
    </row>
    <row r="1068" spans="1:49" hidden="1" x14ac:dyDescent="0.2">
      <c r="A1068" s="101">
        <v>1071</v>
      </c>
      <c r="B1068" s="16" t="s">
        <v>771</v>
      </c>
      <c r="C1068" s="101">
        <v>2880</v>
      </c>
      <c r="D1068" s="17">
        <v>1.4128748193921403</v>
      </c>
      <c r="E1068" s="139">
        <v>6.3176273065425281E-2</v>
      </c>
      <c r="F1068" s="122">
        <f t="shared" si="320"/>
        <v>1.4760510924575656</v>
      </c>
      <c r="G1068" s="122"/>
      <c r="H1068" s="101" t="s">
        <v>4</v>
      </c>
      <c r="I1068" s="101">
        <v>1</v>
      </c>
      <c r="J1068" s="101" t="s">
        <v>60</v>
      </c>
      <c r="K1068" s="18">
        <v>43005</v>
      </c>
      <c r="L1068" s="101" t="s">
        <v>58</v>
      </c>
      <c r="M1068" s="101" t="s">
        <v>61</v>
      </c>
      <c r="N1068" s="101" t="s">
        <v>73</v>
      </c>
      <c r="O1068" s="101" t="s">
        <v>59</v>
      </c>
      <c r="P1068" s="19" t="str">
        <f t="shared" si="321"/>
        <v>CB1 14/16</v>
      </c>
      <c r="Q1068" s="20">
        <f t="shared" si="322"/>
        <v>147.60510924575655</v>
      </c>
      <c r="R1068" s="19">
        <v>122.6</v>
      </c>
      <c r="S1068" s="19">
        <v>-7</v>
      </c>
      <c r="T1068" s="19">
        <f t="shared" si="323"/>
        <v>115.6</v>
      </c>
      <c r="U1068" s="22" t="e">
        <f t="shared" si="324"/>
        <v>#VALUE!</v>
      </c>
      <c r="V1068" s="22" t="str">
        <f t="shared" si="325"/>
        <v>NY</v>
      </c>
      <c r="W1068" s="22" t="e">
        <f t="shared" si="326"/>
        <v>#VALUE!</v>
      </c>
      <c r="X1068" s="19" t="str">
        <f t="shared" si="327"/>
        <v>CB114/16GS.8812</v>
      </c>
      <c r="Y1068" s="19" t="str">
        <f t="shared" si="328"/>
        <v>GS.8812</v>
      </c>
      <c r="Z1068" s="19" t="e">
        <v>#VALUE!</v>
      </c>
      <c r="AA1068" s="19" t="e">
        <f t="shared" si="329"/>
        <v>#VALUE!</v>
      </c>
      <c r="AB1068" s="22" t="e">
        <f t="shared" si="330"/>
        <v>#VALUE!</v>
      </c>
      <c r="AC1068" s="23" t="e">
        <v>#VALUE!</v>
      </c>
      <c r="AD1068" s="23" t="e">
        <f t="shared" si="331"/>
        <v>#VALUE!</v>
      </c>
      <c r="AE1068" s="24" t="e">
        <f t="shared" si="332"/>
        <v>#VALUE!</v>
      </c>
      <c r="AF1068" s="24">
        <v>117.35</v>
      </c>
      <c r="AG1068" s="24" t="e">
        <f t="shared" si="333"/>
        <v>#VALUE!</v>
      </c>
      <c r="AH1068" s="24" t="e">
        <f t="shared" si="334"/>
        <v>#VALUE!</v>
      </c>
      <c r="AI1068" s="25" t="e">
        <f t="shared" si="335"/>
        <v>#VALUE!</v>
      </c>
      <c r="AJ1068" s="25" t="e">
        <f t="shared" si="336"/>
        <v>#VALUE!</v>
      </c>
      <c r="AK1068" s="25" t="e">
        <f t="shared" si="337"/>
        <v>#VALUE!</v>
      </c>
      <c r="AL1068" s="11">
        <v>28.170975293187208</v>
      </c>
      <c r="AM1068" s="11">
        <v>6.220048716928253</v>
      </c>
      <c r="AN1068" s="26">
        <v>3.2766000000000002</v>
      </c>
      <c r="AO1068" s="125">
        <f t="shared" si="338"/>
        <v>6.2284752569551106E-2</v>
      </c>
      <c r="AP1068" s="126"/>
      <c r="AQ1068" s="16">
        <v>0</v>
      </c>
      <c r="AT1068" s="2">
        <v>0</v>
      </c>
      <c r="AU1068" s="2">
        <v>0</v>
      </c>
      <c r="AW1068" s="44" t="e">
        <f t="shared" si="339"/>
        <v>#VALUE!</v>
      </c>
    </row>
    <row r="1069" spans="1:49" hidden="1" x14ac:dyDescent="0.2">
      <c r="A1069" s="101">
        <v>1077</v>
      </c>
      <c r="B1069" s="16" t="s">
        <v>772</v>
      </c>
      <c r="C1069" s="101">
        <v>781</v>
      </c>
      <c r="D1069" s="17">
        <v>1.0788628551130939</v>
      </c>
      <c r="E1069" s="139">
        <v>6.4784550083925752E-2</v>
      </c>
      <c r="F1069" s="122">
        <f t="shared" si="320"/>
        <v>1.1436474051970196</v>
      </c>
      <c r="G1069" s="122"/>
      <c r="H1069" s="101" t="s">
        <v>4</v>
      </c>
      <c r="I1069" s="101">
        <v>1</v>
      </c>
      <c r="J1069" s="101" t="s">
        <v>565</v>
      </c>
      <c r="K1069" s="18">
        <v>43007</v>
      </c>
      <c r="L1069" s="101" t="s">
        <v>56</v>
      </c>
      <c r="M1069" s="101" t="s">
        <v>171</v>
      </c>
      <c r="N1069" s="101" t="s">
        <v>73</v>
      </c>
      <c r="O1069" s="101" t="s">
        <v>58</v>
      </c>
      <c r="P1069" s="19" t="str">
        <f t="shared" si="321"/>
        <v>CB1 17/18</v>
      </c>
      <c r="Q1069" s="20">
        <f t="shared" si="322"/>
        <v>114.36474051970195</v>
      </c>
      <c r="R1069" s="19">
        <v>122.6</v>
      </c>
      <c r="S1069" s="19" t="e">
        <v>#N/A</v>
      </c>
      <c r="T1069" s="19" t="e">
        <f t="shared" si="323"/>
        <v>#N/A</v>
      </c>
      <c r="U1069" s="22" t="e">
        <f t="shared" si="324"/>
        <v>#N/A</v>
      </c>
      <c r="V1069" s="22" t="str">
        <f t="shared" si="325"/>
        <v>NY</v>
      </c>
      <c r="W1069" s="22" t="e">
        <f t="shared" si="326"/>
        <v>#VALUE!</v>
      </c>
      <c r="X1069" s="19" t="str">
        <f t="shared" si="327"/>
        <v>CB117/18GS.8859</v>
      </c>
      <c r="Y1069" s="19" t="str">
        <f t="shared" si="328"/>
        <v>GS.8859</v>
      </c>
      <c r="Z1069" s="19" t="e">
        <v>#VALUE!</v>
      </c>
      <c r="AA1069" s="19" t="e">
        <f t="shared" si="329"/>
        <v>#VALUE!</v>
      </c>
      <c r="AB1069" s="22" t="e">
        <f t="shared" si="330"/>
        <v>#N/A</v>
      </c>
      <c r="AC1069" s="23" t="e">
        <v>#VALUE!</v>
      </c>
      <c r="AD1069" s="23" t="e">
        <f t="shared" si="331"/>
        <v>#VALUE!</v>
      </c>
      <c r="AE1069" s="24" t="e">
        <f t="shared" si="332"/>
        <v>#N/A</v>
      </c>
      <c r="AF1069" s="24" t="e">
        <v>#N/A</v>
      </c>
      <c r="AG1069" s="24" t="e">
        <f t="shared" si="333"/>
        <v>#N/A</v>
      </c>
      <c r="AH1069" s="24" t="e">
        <f t="shared" si="334"/>
        <v>#N/A</v>
      </c>
      <c r="AI1069" s="25" t="e">
        <f t="shared" si="335"/>
        <v>#VALUE!</v>
      </c>
      <c r="AJ1069" s="25" t="e">
        <f t="shared" si="336"/>
        <v>#VALUE!</v>
      </c>
      <c r="AK1069" s="25" t="e">
        <f t="shared" si="337"/>
        <v>#VALUE!</v>
      </c>
      <c r="AL1069" s="11">
        <v>27.34772745652019</v>
      </c>
      <c r="AM1069" s="11">
        <v>0</v>
      </c>
      <c r="AN1069" s="26">
        <v>3.2766000000000002</v>
      </c>
      <c r="AO1069" s="125">
        <f t="shared" si="338"/>
        <v>6.3870334170049448E-2</v>
      </c>
      <c r="AP1069" s="126"/>
      <c r="AQ1069" s="16">
        <v>0</v>
      </c>
      <c r="AT1069" s="2">
        <v>0</v>
      </c>
      <c r="AU1069" s="2">
        <v>0</v>
      </c>
      <c r="AW1069" s="44" t="e">
        <f t="shared" si="339"/>
        <v>#VALUE!</v>
      </c>
    </row>
    <row r="1070" spans="1:49" hidden="1" x14ac:dyDescent="0.2">
      <c r="A1070" s="101">
        <v>1073</v>
      </c>
      <c r="B1070" s="16" t="s">
        <v>773</v>
      </c>
      <c r="C1070" s="101">
        <v>500</v>
      </c>
      <c r="D1070" s="17">
        <v>1.0089443823464448</v>
      </c>
      <c r="E1070" s="139">
        <v>1.7145382621459301E-2</v>
      </c>
      <c r="F1070" s="122">
        <f t="shared" si="320"/>
        <v>1.0260897649679042</v>
      </c>
      <c r="G1070" s="122"/>
      <c r="H1070" s="101" t="s">
        <v>4</v>
      </c>
      <c r="I1070" s="101">
        <v>1</v>
      </c>
      <c r="J1070" s="101" t="s">
        <v>60</v>
      </c>
      <c r="K1070" s="18">
        <v>43010</v>
      </c>
      <c r="L1070" s="101" t="s">
        <v>58</v>
      </c>
      <c r="M1070" s="101" t="s">
        <v>83</v>
      </c>
      <c r="N1070" s="101" t="s">
        <v>62</v>
      </c>
      <c r="O1070" s="101" t="s">
        <v>63</v>
      </c>
      <c r="P1070" s="19" t="str">
        <f t="shared" si="321"/>
        <v>CB6 Consumo</v>
      </c>
      <c r="Q1070" s="20">
        <f t="shared" si="322"/>
        <v>102.60897649679042</v>
      </c>
      <c r="R1070" s="19">
        <v>122.6</v>
      </c>
      <c r="S1070" s="19">
        <v>-31.95</v>
      </c>
      <c r="T1070" s="19">
        <f t="shared" si="323"/>
        <v>90.649999999999991</v>
      </c>
      <c r="U1070" s="22" t="e">
        <f t="shared" si="324"/>
        <v>#VALUE!</v>
      </c>
      <c r="V1070" s="22" t="str">
        <f t="shared" si="325"/>
        <v>NY</v>
      </c>
      <c r="W1070" s="22" t="e">
        <f t="shared" si="326"/>
        <v>#VALUE!</v>
      </c>
      <c r="X1070" s="19" t="str">
        <f t="shared" si="327"/>
        <v>CB6ConsumoGS.8862</v>
      </c>
      <c r="Y1070" s="19" t="str">
        <f t="shared" si="328"/>
        <v>GS.8862</v>
      </c>
      <c r="Z1070" s="19" t="e">
        <v>#VALUE!</v>
      </c>
      <c r="AA1070" s="19" t="e">
        <f t="shared" si="329"/>
        <v>#VALUE!</v>
      </c>
      <c r="AB1070" s="22" t="e">
        <f t="shared" si="330"/>
        <v>#VALUE!</v>
      </c>
      <c r="AC1070" s="23" t="e">
        <v>#VALUE!</v>
      </c>
      <c r="AD1070" s="23" t="e">
        <f t="shared" si="331"/>
        <v>#VALUE!</v>
      </c>
      <c r="AE1070" s="24" t="e">
        <f t="shared" si="332"/>
        <v>#VALUE!</v>
      </c>
      <c r="AF1070" s="24">
        <v>92.399999999999991</v>
      </c>
      <c r="AG1070" s="24" t="e">
        <f t="shared" si="333"/>
        <v>#VALUE!</v>
      </c>
      <c r="AH1070" s="24" t="e">
        <f t="shared" si="334"/>
        <v>#VALUE!</v>
      </c>
      <c r="AI1070" s="25" t="e">
        <f t="shared" si="335"/>
        <v>#VALUE!</v>
      </c>
      <c r="AJ1070" s="25" t="e">
        <f t="shared" si="336"/>
        <v>#VALUE!</v>
      </c>
      <c r="AK1070" s="25" t="e">
        <f t="shared" si="337"/>
        <v>#VALUE!</v>
      </c>
      <c r="AL1070" s="11">
        <v>0</v>
      </c>
      <c r="AM1070" s="11">
        <v>2.3000000000000114</v>
      </c>
      <c r="AN1070" s="26">
        <v>3.2766000000000002</v>
      </c>
      <c r="AO1070" s="125">
        <f t="shared" si="338"/>
        <v>1.6903433242761282E-2</v>
      </c>
      <c r="AP1070" s="126"/>
      <c r="AQ1070" s="16">
        <v>0</v>
      </c>
      <c r="AT1070" s="2">
        <v>0</v>
      </c>
      <c r="AU1070" s="2">
        <v>0</v>
      </c>
      <c r="AW1070" s="44" t="e">
        <f t="shared" si="339"/>
        <v>#VALUE!</v>
      </c>
    </row>
    <row r="1071" spans="1:49" hidden="1" x14ac:dyDescent="0.2">
      <c r="A1071" s="101">
        <v>1074</v>
      </c>
      <c r="B1071" s="16" t="s">
        <v>774</v>
      </c>
      <c r="C1071" s="101">
        <v>475</v>
      </c>
      <c r="D1071" s="17">
        <v>1.4356299391271305</v>
      </c>
      <c r="E1071" s="139">
        <v>5.5602149418212274E-2</v>
      </c>
      <c r="F1071" s="122">
        <f t="shared" si="320"/>
        <v>1.4912320885453427</v>
      </c>
      <c r="G1071" s="122"/>
      <c r="H1071" s="101" t="s">
        <v>4</v>
      </c>
      <c r="I1071" s="101">
        <v>1</v>
      </c>
      <c r="J1071" s="101" t="s">
        <v>555</v>
      </c>
      <c r="K1071" s="18">
        <v>43010</v>
      </c>
      <c r="L1071" s="101" t="s">
        <v>58</v>
      </c>
      <c r="M1071" s="101" t="s">
        <v>83</v>
      </c>
      <c r="N1071" s="101" t="s">
        <v>73</v>
      </c>
      <c r="O1071" s="101" t="s">
        <v>65</v>
      </c>
      <c r="P1071" s="19" t="str">
        <f t="shared" si="321"/>
        <v>CB1 13/14</v>
      </c>
      <c r="Q1071" s="20">
        <f t="shared" si="322"/>
        <v>149.12320885453428</v>
      </c>
      <c r="R1071" s="19">
        <v>122.6</v>
      </c>
      <c r="S1071" s="19">
        <v>-7</v>
      </c>
      <c r="T1071" s="19">
        <f t="shared" si="323"/>
        <v>115.6</v>
      </c>
      <c r="U1071" s="22" t="e">
        <f t="shared" si="324"/>
        <v>#VALUE!</v>
      </c>
      <c r="V1071" s="22" t="str">
        <f t="shared" si="325"/>
        <v>NY</v>
      </c>
      <c r="W1071" s="22" t="e">
        <f t="shared" si="326"/>
        <v>#VALUE!</v>
      </c>
      <c r="X1071" s="19" t="str">
        <f t="shared" si="327"/>
        <v>CB113/14GS.8742</v>
      </c>
      <c r="Y1071" s="19" t="str">
        <f t="shared" si="328"/>
        <v>GS.8742</v>
      </c>
      <c r="Z1071" s="19" t="e">
        <v>#VALUE!</v>
      </c>
      <c r="AA1071" s="19" t="e">
        <f t="shared" si="329"/>
        <v>#VALUE!</v>
      </c>
      <c r="AB1071" s="22" t="e">
        <f t="shared" si="330"/>
        <v>#VALUE!</v>
      </c>
      <c r="AC1071" s="23" t="e">
        <v>#VALUE!</v>
      </c>
      <c r="AD1071" s="23" t="e">
        <f t="shared" si="331"/>
        <v>#VALUE!</v>
      </c>
      <c r="AE1071" s="24" t="e">
        <f t="shared" si="332"/>
        <v>#VALUE!</v>
      </c>
      <c r="AF1071" s="24">
        <v>117.35</v>
      </c>
      <c r="AG1071" s="24" t="e">
        <f t="shared" si="333"/>
        <v>#VALUE!</v>
      </c>
      <c r="AH1071" s="24" t="e">
        <f t="shared" si="334"/>
        <v>#VALUE!</v>
      </c>
      <c r="AI1071" s="25" t="e">
        <f t="shared" si="335"/>
        <v>#VALUE!</v>
      </c>
      <c r="AJ1071" s="25" t="e">
        <f t="shared" si="336"/>
        <v>#VALUE!</v>
      </c>
      <c r="AK1071" s="25" t="e">
        <f t="shared" si="337"/>
        <v>#VALUE!</v>
      </c>
      <c r="AL1071" s="11">
        <v>25.057420789327409</v>
      </c>
      <c r="AM1071" s="11">
        <v>4.9870622568093435</v>
      </c>
      <c r="AN1071" s="26">
        <v>3.2766000000000002</v>
      </c>
      <c r="AO1071" s="125">
        <f t="shared" si="338"/>
        <v>5.4817512189459329E-2</v>
      </c>
      <c r="AP1071" s="126"/>
      <c r="AQ1071" s="16">
        <v>0</v>
      </c>
      <c r="AT1071" s="2">
        <v>475</v>
      </c>
      <c r="AU1071" s="2">
        <v>-26705.081665561949</v>
      </c>
      <c r="AW1071" s="44" t="e">
        <f t="shared" si="339"/>
        <v>#VALUE!</v>
      </c>
    </row>
    <row r="1072" spans="1:49" hidden="1" x14ac:dyDescent="0.2">
      <c r="A1072" s="101">
        <v>1075</v>
      </c>
      <c r="B1072" s="16" t="s">
        <v>774</v>
      </c>
      <c r="C1072" s="101">
        <v>1802</v>
      </c>
      <c r="D1072" s="17">
        <v>1.4356299391271305</v>
      </c>
      <c r="E1072" s="139">
        <v>5.5602149418212274E-2</v>
      </c>
      <c r="F1072" s="122">
        <f t="shared" si="320"/>
        <v>1.4912320885453427</v>
      </c>
      <c r="G1072" s="122"/>
      <c r="H1072" s="101" t="s">
        <v>4</v>
      </c>
      <c r="I1072" s="101">
        <v>1</v>
      </c>
      <c r="J1072" s="101" t="s">
        <v>555</v>
      </c>
      <c r="K1072" s="18">
        <v>43010</v>
      </c>
      <c r="L1072" s="101" t="s">
        <v>58</v>
      </c>
      <c r="M1072" s="101" t="s">
        <v>83</v>
      </c>
      <c r="N1072" s="101" t="s">
        <v>73</v>
      </c>
      <c r="O1072" s="101" t="s">
        <v>64</v>
      </c>
      <c r="P1072" s="19" t="str">
        <f t="shared" si="321"/>
        <v>CB1 15/16</v>
      </c>
      <c r="Q1072" s="20">
        <f t="shared" si="322"/>
        <v>149.12320885453428</v>
      </c>
      <c r="R1072" s="19">
        <v>122.6</v>
      </c>
      <c r="S1072" s="19">
        <v>-7</v>
      </c>
      <c r="T1072" s="19">
        <f t="shared" si="323"/>
        <v>115.6</v>
      </c>
      <c r="U1072" s="22" t="e">
        <f t="shared" si="324"/>
        <v>#VALUE!</v>
      </c>
      <c r="V1072" s="22" t="str">
        <f t="shared" si="325"/>
        <v>NY</v>
      </c>
      <c r="W1072" s="22" t="e">
        <f t="shared" si="326"/>
        <v>#VALUE!</v>
      </c>
      <c r="X1072" s="19" t="str">
        <f t="shared" si="327"/>
        <v>CB115/16GS.8742</v>
      </c>
      <c r="Y1072" s="19" t="str">
        <f t="shared" si="328"/>
        <v>GS.8742</v>
      </c>
      <c r="Z1072" s="19" t="e">
        <v>#VALUE!</v>
      </c>
      <c r="AA1072" s="19" t="e">
        <f t="shared" si="329"/>
        <v>#VALUE!</v>
      </c>
      <c r="AB1072" s="22" t="e">
        <f t="shared" si="330"/>
        <v>#VALUE!</v>
      </c>
      <c r="AC1072" s="23" t="e">
        <v>#VALUE!</v>
      </c>
      <c r="AD1072" s="23" t="e">
        <f t="shared" si="331"/>
        <v>#VALUE!</v>
      </c>
      <c r="AE1072" s="24" t="e">
        <f t="shared" si="332"/>
        <v>#VALUE!</v>
      </c>
      <c r="AF1072" s="24">
        <v>117.35</v>
      </c>
      <c r="AG1072" s="24" t="e">
        <f t="shared" si="333"/>
        <v>#VALUE!</v>
      </c>
      <c r="AH1072" s="24" t="e">
        <f t="shared" si="334"/>
        <v>#VALUE!</v>
      </c>
      <c r="AI1072" s="25" t="e">
        <f t="shared" si="335"/>
        <v>#VALUE!</v>
      </c>
      <c r="AJ1072" s="25" t="e">
        <f t="shared" si="336"/>
        <v>#VALUE!</v>
      </c>
      <c r="AK1072" s="25" t="e">
        <f t="shared" si="337"/>
        <v>#VALUE!</v>
      </c>
      <c r="AL1072" s="11">
        <v>25.057420789327409</v>
      </c>
      <c r="AM1072" s="11">
        <v>4.9870622568093435</v>
      </c>
      <c r="AN1072" s="26">
        <v>3.2766000000000002</v>
      </c>
      <c r="AO1072" s="125">
        <f t="shared" si="338"/>
        <v>5.4817512189459329E-2</v>
      </c>
      <c r="AP1072" s="126"/>
      <c r="AQ1072" s="16">
        <v>0</v>
      </c>
      <c r="AT1072" s="2">
        <v>522</v>
      </c>
      <c r="AU1072" s="2">
        <v>-23823.466419838605</v>
      </c>
      <c r="AW1072" s="44" t="e">
        <f t="shared" si="339"/>
        <v>#VALUE!</v>
      </c>
    </row>
    <row r="1073" spans="1:49" hidden="1" x14ac:dyDescent="0.2">
      <c r="A1073" s="101">
        <v>1076</v>
      </c>
      <c r="B1073" s="16" t="s">
        <v>774</v>
      </c>
      <c r="C1073" s="101">
        <v>570</v>
      </c>
      <c r="D1073" s="17">
        <v>1.4356299391271305</v>
      </c>
      <c r="E1073" s="139">
        <v>5.5602149418212274E-2</v>
      </c>
      <c r="F1073" s="122">
        <f t="shared" si="320"/>
        <v>1.4912320885453427</v>
      </c>
      <c r="G1073" s="122"/>
      <c r="H1073" s="101" t="s">
        <v>4</v>
      </c>
      <c r="I1073" s="101">
        <v>1</v>
      </c>
      <c r="J1073" s="101" t="s">
        <v>555</v>
      </c>
      <c r="K1073" s="18">
        <v>43010</v>
      </c>
      <c r="L1073" s="101" t="s">
        <v>58</v>
      </c>
      <c r="M1073" s="101" t="s">
        <v>83</v>
      </c>
      <c r="N1073" s="101" t="s">
        <v>73</v>
      </c>
      <c r="O1073" s="101" t="s">
        <v>58</v>
      </c>
      <c r="P1073" s="19" t="str">
        <f t="shared" si="321"/>
        <v>CB1 17/18</v>
      </c>
      <c r="Q1073" s="20">
        <f t="shared" si="322"/>
        <v>149.12320885453428</v>
      </c>
      <c r="R1073" s="19">
        <v>122.6</v>
      </c>
      <c r="S1073" s="19">
        <v>2.5</v>
      </c>
      <c r="T1073" s="19">
        <f t="shared" si="323"/>
        <v>125.1</v>
      </c>
      <c r="U1073" s="22" t="e">
        <f t="shared" si="324"/>
        <v>#VALUE!</v>
      </c>
      <c r="V1073" s="22" t="str">
        <f t="shared" si="325"/>
        <v>NY</v>
      </c>
      <c r="W1073" s="22" t="e">
        <f t="shared" si="326"/>
        <v>#VALUE!</v>
      </c>
      <c r="X1073" s="19" t="str">
        <f t="shared" si="327"/>
        <v>CB117/18GS.8742</v>
      </c>
      <c r="Y1073" s="19" t="str">
        <f t="shared" si="328"/>
        <v>GS.8742</v>
      </c>
      <c r="Z1073" s="19" t="e">
        <v>#VALUE!</v>
      </c>
      <c r="AA1073" s="19" t="e">
        <f t="shared" si="329"/>
        <v>#VALUE!</v>
      </c>
      <c r="AB1073" s="22" t="e">
        <f t="shared" si="330"/>
        <v>#VALUE!</v>
      </c>
      <c r="AC1073" s="23" t="e">
        <v>#VALUE!</v>
      </c>
      <c r="AD1073" s="23" t="e">
        <f t="shared" si="331"/>
        <v>#VALUE!</v>
      </c>
      <c r="AE1073" s="24" t="e">
        <f t="shared" si="332"/>
        <v>#VALUE!</v>
      </c>
      <c r="AF1073" s="24">
        <v>126.85</v>
      </c>
      <c r="AG1073" s="24" t="e">
        <f t="shared" si="333"/>
        <v>#VALUE!</v>
      </c>
      <c r="AH1073" s="24" t="e">
        <f t="shared" si="334"/>
        <v>#VALUE!</v>
      </c>
      <c r="AI1073" s="25" t="e">
        <f t="shared" si="335"/>
        <v>#VALUE!</v>
      </c>
      <c r="AJ1073" s="25" t="e">
        <f t="shared" si="336"/>
        <v>#VALUE!</v>
      </c>
      <c r="AK1073" s="25" t="e">
        <f t="shared" si="337"/>
        <v>#VALUE!</v>
      </c>
      <c r="AL1073" s="11">
        <v>25.057420789327409</v>
      </c>
      <c r="AM1073" s="11">
        <v>4.9870622568093435</v>
      </c>
      <c r="AN1073" s="26">
        <v>3.2766000000000002</v>
      </c>
      <c r="AO1073" s="125">
        <f t="shared" si="338"/>
        <v>5.4817512189459329E-2</v>
      </c>
      <c r="AP1073" s="126"/>
      <c r="AQ1073" s="16">
        <v>-526</v>
      </c>
      <c r="AT1073" s="2">
        <v>44</v>
      </c>
      <c r="AU1073" s="2">
        <v>-1775.2954805994229</v>
      </c>
      <c r="AW1073" s="44" t="e">
        <f t="shared" si="339"/>
        <v>#VALUE!</v>
      </c>
    </row>
    <row r="1074" spans="1:49" hidden="1" x14ac:dyDescent="0.2">
      <c r="A1074" s="101">
        <v>1077</v>
      </c>
      <c r="B1074" s="16" t="s">
        <v>774</v>
      </c>
      <c r="C1074" s="101">
        <v>416</v>
      </c>
      <c r="D1074" s="17">
        <v>1.4356299391271305</v>
      </c>
      <c r="E1074" s="139">
        <v>5.5602149418212274E-2</v>
      </c>
      <c r="F1074" s="122">
        <f t="shared" si="320"/>
        <v>1.4912320885453427</v>
      </c>
      <c r="G1074" s="122"/>
      <c r="H1074" s="101" t="s">
        <v>4</v>
      </c>
      <c r="I1074" s="101">
        <v>1</v>
      </c>
      <c r="J1074" s="101" t="s">
        <v>555</v>
      </c>
      <c r="K1074" s="18">
        <v>43010</v>
      </c>
      <c r="L1074" s="101" t="s">
        <v>58</v>
      </c>
      <c r="M1074" s="101" t="s">
        <v>83</v>
      </c>
      <c r="N1074" s="101" t="s">
        <v>62</v>
      </c>
      <c r="O1074" s="101" t="s">
        <v>63</v>
      </c>
      <c r="P1074" s="19" t="str">
        <f t="shared" si="321"/>
        <v>CB6 Consumo</v>
      </c>
      <c r="Q1074" s="20">
        <f t="shared" si="322"/>
        <v>149.12320885453428</v>
      </c>
      <c r="R1074" s="19">
        <v>122.6</v>
      </c>
      <c r="S1074" s="19">
        <v>-31.95</v>
      </c>
      <c r="T1074" s="19">
        <f t="shared" si="323"/>
        <v>90.649999999999991</v>
      </c>
      <c r="U1074" s="22" t="e">
        <f t="shared" si="324"/>
        <v>#VALUE!</v>
      </c>
      <c r="V1074" s="22" t="str">
        <f t="shared" si="325"/>
        <v>NY</v>
      </c>
      <c r="W1074" s="22" t="e">
        <f t="shared" si="326"/>
        <v>#VALUE!</v>
      </c>
      <c r="X1074" s="19" t="str">
        <f t="shared" si="327"/>
        <v>CB6ConsumoGS.8742</v>
      </c>
      <c r="Y1074" s="19" t="str">
        <f t="shared" si="328"/>
        <v>GS.8742</v>
      </c>
      <c r="Z1074" s="19" t="e">
        <v>#VALUE!</v>
      </c>
      <c r="AA1074" s="19" t="e">
        <f t="shared" si="329"/>
        <v>#VALUE!</v>
      </c>
      <c r="AB1074" s="22" t="e">
        <f t="shared" si="330"/>
        <v>#VALUE!</v>
      </c>
      <c r="AC1074" s="23" t="e">
        <v>#VALUE!</v>
      </c>
      <c r="AD1074" s="23" t="e">
        <f t="shared" si="331"/>
        <v>#VALUE!</v>
      </c>
      <c r="AE1074" s="24" t="e">
        <f t="shared" si="332"/>
        <v>#VALUE!</v>
      </c>
      <c r="AF1074" s="24">
        <v>92.399999999999991</v>
      </c>
      <c r="AG1074" s="24" t="e">
        <f t="shared" si="333"/>
        <v>#VALUE!</v>
      </c>
      <c r="AH1074" s="24" t="e">
        <f t="shared" si="334"/>
        <v>#VALUE!</v>
      </c>
      <c r="AI1074" s="25" t="e">
        <f t="shared" si="335"/>
        <v>#VALUE!</v>
      </c>
      <c r="AJ1074" s="25" t="e">
        <f t="shared" si="336"/>
        <v>#VALUE!</v>
      </c>
      <c r="AK1074" s="25" t="e">
        <f t="shared" si="337"/>
        <v>#VALUE!</v>
      </c>
      <c r="AL1074" s="11">
        <v>25.057420789327409</v>
      </c>
      <c r="AM1074" s="11">
        <v>4.9870622568093443</v>
      </c>
      <c r="AN1074" s="26">
        <v>3.2766000000000002</v>
      </c>
      <c r="AO1074" s="125">
        <f t="shared" si="338"/>
        <v>5.4817512189459329E-2</v>
      </c>
      <c r="AP1074" s="126"/>
      <c r="AQ1074" s="16">
        <v>0</v>
      </c>
      <c r="AT1074" s="2">
        <v>258</v>
      </c>
      <c r="AU1074" s="2">
        <v>-23378.41833624207</v>
      </c>
      <c r="AW1074" s="44" t="e">
        <f t="shared" si="339"/>
        <v>#VALUE!</v>
      </c>
    </row>
    <row r="1075" spans="1:49" hidden="1" x14ac:dyDescent="0.2">
      <c r="A1075" s="101">
        <v>1078</v>
      </c>
      <c r="B1075" s="16" t="s">
        <v>774</v>
      </c>
      <c r="C1075" s="101">
        <v>321</v>
      </c>
      <c r="D1075" s="17">
        <v>1.4356299391271305</v>
      </c>
      <c r="E1075" s="139">
        <v>5.5602149418212274E-2</v>
      </c>
      <c r="F1075" s="122">
        <f t="shared" si="320"/>
        <v>1.4912320885453427</v>
      </c>
      <c r="G1075" s="122"/>
      <c r="H1075" s="101" t="s">
        <v>4</v>
      </c>
      <c r="I1075" s="101">
        <v>1</v>
      </c>
      <c r="J1075" s="101" t="s">
        <v>555</v>
      </c>
      <c r="K1075" s="18">
        <v>43010</v>
      </c>
      <c r="L1075" s="101" t="s">
        <v>58</v>
      </c>
      <c r="M1075" s="101" t="s">
        <v>83</v>
      </c>
      <c r="N1075" s="101" t="s">
        <v>73</v>
      </c>
      <c r="O1075" s="101" t="s">
        <v>66</v>
      </c>
      <c r="P1075" s="19" t="str">
        <f t="shared" si="321"/>
        <v>CB1 Moka</v>
      </c>
      <c r="Q1075" s="20">
        <f t="shared" si="322"/>
        <v>149.12320885453428</v>
      </c>
      <c r="R1075" s="19">
        <v>122.6</v>
      </c>
      <c r="S1075" s="19">
        <v>-8</v>
      </c>
      <c r="T1075" s="19">
        <f t="shared" si="323"/>
        <v>114.6</v>
      </c>
      <c r="U1075" s="22" t="e">
        <f t="shared" si="324"/>
        <v>#VALUE!</v>
      </c>
      <c r="V1075" s="22" t="str">
        <f t="shared" si="325"/>
        <v>NY</v>
      </c>
      <c r="W1075" s="22" t="e">
        <f t="shared" si="326"/>
        <v>#VALUE!</v>
      </c>
      <c r="X1075" s="19" t="str">
        <f t="shared" si="327"/>
        <v>CB1MokaGS.8742</v>
      </c>
      <c r="Y1075" s="19" t="str">
        <f t="shared" si="328"/>
        <v>GS.8742</v>
      </c>
      <c r="Z1075" s="19" t="e">
        <v>#VALUE!</v>
      </c>
      <c r="AA1075" s="19" t="e">
        <f t="shared" si="329"/>
        <v>#VALUE!</v>
      </c>
      <c r="AB1075" s="22" t="e">
        <f t="shared" si="330"/>
        <v>#VALUE!</v>
      </c>
      <c r="AC1075" s="23" t="e">
        <v>#VALUE!</v>
      </c>
      <c r="AD1075" s="23" t="e">
        <f t="shared" si="331"/>
        <v>#VALUE!</v>
      </c>
      <c r="AE1075" s="24" t="e">
        <f t="shared" si="332"/>
        <v>#VALUE!</v>
      </c>
      <c r="AF1075" s="24">
        <v>116.35</v>
      </c>
      <c r="AG1075" s="24" t="e">
        <f t="shared" si="333"/>
        <v>#VALUE!</v>
      </c>
      <c r="AH1075" s="24" t="e">
        <f t="shared" si="334"/>
        <v>#VALUE!</v>
      </c>
      <c r="AI1075" s="25" t="e">
        <f t="shared" si="335"/>
        <v>#VALUE!</v>
      </c>
      <c r="AJ1075" s="25" t="e">
        <f t="shared" si="336"/>
        <v>#VALUE!</v>
      </c>
      <c r="AK1075" s="25" t="e">
        <f t="shared" si="337"/>
        <v>#VALUE!</v>
      </c>
      <c r="AL1075" s="11">
        <v>25.057420789327406</v>
      </c>
      <c r="AM1075" s="11">
        <v>4.9870622568093443</v>
      </c>
      <c r="AN1075" s="26">
        <v>3.2766000000000002</v>
      </c>
      <c r="AO1075" s="125">
        <f t="shared" si="338"/>
        <v>5.4817512189459329E-2</v>
      </c>
      <c r="AP1075" s="126"/>
      <c r="AQ1075" s="16">
        <v>0</v>
      </c>
      <c r="AT1075" s="2">
        <v>321</v>
      </c>
      <c r="AU1075" s="2">
        <v>-16348.537883463972</v>
      </c>
      <c r="AW1075" s="44" t="e">
        <f t="shared" si="339"/>
        <v>#VALUE!</v>
      </c>
    </row>
    <row r="1076" spans="1:49" hidden="1" x14ac:dyDescent="0.2">
      <c r="A1076" s="101">
        <v>1079</v>
      </c>
      <c r="B1076" s="16" t="s">
        <v>775</v>
      </c>
      <c r="C1076" s="101">
        <v>951</v>
      </c>
      <c r="D1076" s="17">
        <v>1.1745859162988164</v>
      </c>
      <c r="E1076" s="139">
        <v>5.8047858656496282E-2</v>
      </c>
      <c r="F1076" s="122">
        <f t="shared" si="320"/>
        <v>1.2326337749553127</v>
      </c>
      <c r="G1076" s="122"/>
      <c r="H1076" s="101" t="s">
        <v>4</v>
      </c>
      <c r="I1076" s="101">
        <v>1</v>
      </c>
      <c r="J1076" s="101" t="s">
        <v>60</v>
      </c>
      <c r="K1076" s="18">
        <v>43010</v>
      </c>
      <c r="L1076" s="101" t="s">
        <v>58</v>
      </c>
      <c r="M1076" s="101" t="s">
        <v>83</v>
      </c>
      <c r="N1076" s="101" t="s">
        <v>75</v>
      </c>
      <c r="O1076" s="101" t="s">
        <v>58</v>
      </c>
      <c r="P1076" s="19" t="str">
        <f t="shared" si="321"/>
        <v>CB2 17/18</v>
      </c>
      <c r="Q1076" s="20">
        <f t="shared" si="322"/>
        <v>123.26337749553127</v>
      </c>
      <c r="R1076" s="19">
        <v>122.6</v>
      </c>
      <c r="S1076" s="19">
        <v>-2.67</v>
      </c>
      <c r="T1076" s="19">
        <f t="shared" si="323"/>
        <v>119.92999999999999</v>
      </c>
      <c r="U1076" s="22" t="e">
        <f t="shared" si="324"/>
        <v>#VALUE!</v>
      </c>
      <c r="V1076" s="22" t="str">
        <f t="shared" si="325"/>
        <v>NY</v>
      </c>
      <c r="W1076" s="22" t="e">
        <f t="shared" si="326"/>
        <v>#VALUE!</v>
      </c>
      <c r="X1076" s="19" t="str">
        <f t="shared" si="327"/>
        <v>CB217/18GS.8834</v>
      </c>
      <c r="Y1076" s="19" t="str">
        <f t="shared" si="328"/>
        <v>GS.8834</v>
      </c>
      <c r="Z1076" s="19" t="e">
        <v>#VALUE!</v>
      </c>
      <c r="AA1076" s="19" t="e">
        <f t="shared" si="329"/>
        <v>#VALUE!</v>
      </c>
      <c r="AB1076" s="22" t="e">
        <f t="shared" si="330"/>
        <v>#VALUE!</v>
      </c>
      <c r="AC1076" s="23" t="e">
        <v>#VALUE!</v>
      </c>
      <c r="AD1076" s="23" t="e">
        <f t="shared" si="331"/>
        <v>#VALUE!</v>
      </c>
      <c r="AE1076" s="24" t="e">
        <f t="shared" si="332"/>
        <v>#VALUE!</v>
      </c>
      <c r="AF1076" s="24">
        <v>121.67999999999999</v>
      </c>
      <c r="AG1076" s="24" t="e">
        <f t="shared" si="333"/>
        <v>#VALUE!</v>
      </c>
      <c r="AH1076" s="24" t="e">
        <f t="shared" si="334"/>
        <v>#VALUE!</v>
      </c>
      <c r="AI1076" s="25" t="e">
        <f t="shared" si="335"/>
        <v>#VALUE!</v>
      </c>
      <c r="AJ1076" s="25" t="e">
        <f t="shared" si="336"/>
        <v>#VALUE!</v>
      </c>
      <c r="AK1076" s="25" t="e">
        <f t="shared" si="337"/>
        <v>#VALUE!</v>
      </c>
      <c r="AL1076" s="11">
        <v>25.43</v>
      </c>
      <c r="AM1076" s="11">
        <v>6.9040860215053756</v>
      </c>
      <c r="AN1076" s="26">
        <v>3.2766000000000002</v>
      </c>
      <c r="AO1076" s="125">
        <f t="shared" si="338"/>
        <v>5.7228708472054725E-2</v>
      </c>
      <c r="AP1076" s="126"/>
      <c r="AQ1076" s="16">
        <v>-269</v>
      </c>
      <c r="AT1076" s="2">
        <v>682</v>
      </c>
      <c r="AU1076" s="2">
        <v>-9603.6549798066608</v>
      </c>
      <c r="AW1076" s="44" t="e">
        <f t="shared" si="339"/>
        <v>#VALUE!</v>
      </c>
    </row>
    <row r="1077" spans="1:49" hidden="1" x14ac:dyDescent="0.2">
      <c r="A1077" s="101">
        <v>1080</v>
      </c>
      <c r="B1077" s="16" t="s">
        <v>775</v>
      </c>
      <c r="C1077" s="101">
        <v>1299</v>
      </c>
      <c r="D1077" s="17">
        <v>1.1745859162988164</v>
      </c>
      <c r="E1077" s="139">
        <v>5.8047858656496282E-2</v>
      </c>
      <c r="F1077" s="122">
        <f t="shared" si="320"/>
        <v>1.2326337749553127</v>
      </c>
      <c r="G1077" s="122"/>
      <c r="H1077" s="101" t="s">
        <v>4</v>
      </c>
      <c r="I1077" s="101">
        <v>1</v>
      </c>
      <c r="J1077" s="101" t="s">
        <v>60</v>
      </c>
      <c r="K1077" s="18">
        <v>43010</v>
      </c>
      <c r="L1077" s="101" t="s">
        <v>58</v>
      </c>
      <c r="M1077" s="101" t="s">
        <v>83</v>
      </c>
      <c r="N1077" s="101" t="s">
        <v>62</v>
      </c>
      <c r="O1077" s="101" t="s">
        <v>63</v>
      </c>
      <c r="P1077" s="19" t="str">
        <f t="shared" si="321"/>
        <v>CB6 Consumo</v>
      </c>
      <c r="Q1077" s="20">
        <f t="shared" si="322"/>
        <v>123.26337749553127</v>
      </c>
      <c r="R1077" s="19">
        <v>122.6</v>
      </c>
      <c r="S1077" s="19">
        <v>-31.95</v>
      </c>
      <c r="T1077" s="19">
        <f t="shared" si="323"/>
        <v>90.649999999999991</v>
      </c>
      <c r="U1077" s="22" t="e">
        <f t="shared" si="324"/>
        <v>#VALUE!</v>
      </c>
      <c r="V1077" s="22" t="str">
        <f t="shared" si="325"/>
        <v>NY</v>
      </c>
      <c r="W1077" s="22" t="e">
        <f t="shared" si="326"/>
        <v>#VALUE!</v>
      </c>
      <c r="X1077" s="19" t="str">
        <f t="shared" si="327"/>
        <v>CB6ConsumoGS.8834</v>
      </c>
      <c r="Y1077" s="19" t="str">
        <f t="shared" si="328"/>
        <v>GS.8834</v>
      </c>
      <c r="Z1077" s="19" t="e">
        <v>#VALUE!</v>
      </c>
      <c r="AA1077" s="19" t="e">
        <f t="shared" si="329"/>
        <v>#VALUE!</v>
      </c>
      <c r="AB1077" s="22" t="e">
        <f t="shared" si="330"/>
        <v>#VALUE!</v>
      </c>
      <c r="AC1077" s="23" t="e">
        <v>#VALUE!</v>
      </c>
      <c r="AD1077" s="23" t="e">
        <f t="shared" si="331"/>
        <v>#VALUE!</v>
      </c>
      <c r="AE1077" s="24" t="e">
        <f t="shared" si="332"/>
        <v>#VALUE!</v>
      </c>
      <c r="AF1077" s="24">
        <v>92.399999999999991</v>
      </c>
      <c r="AG1077" s="24" t="e">
        <f t="shared" si="333"/>
        <v>#VALUE!</v>
      </c>
      <c r="AH1077" s="24" t="e">
        <f t="shared" si="334"/>
        <v>#VALUE!</v>
      </c>
      <c r="AI1077" s="25" t="e">
        <f t="shared" si="335"/>
        <v>#VALUE!</v>
      </c>
      <c r="AJ1077" s="25" t="e">
        <f t="shared" si="336"/>
        <v>#VALUE!</v>
      </c>
      <c r="AK1077" s="25" t="e">
        <f t="shared" si="337"/>
        <v>#VALUE!</v>
      </c>
      <c r="AL1077" s="11">
        <v>25.430000000000003</v>
      </c>
      <c r="AM1077" s="11">
        <v>6.9040860215053748</v>
      </c>
      <c r="AN1077" s="26">
        <v>3.2766000000000002</v>
      </c>
      <c r="AO1077" s="125">
        <f t="shared" si="338"/>
        <v>5.7228708472054725E-2</v>
      </c>
      <c r="AP1077" s="126"/>
      <c r="AQ1077" s="16">
        <v>-233</v>
      </c>
      <c r="AT1077" s="2">
        <v>0</v>
      </c>
      <c r="AU1077" s="2">
        <v>0</v>
      </c>
      <c r="AW1077" s="44" t="e">
        <f t="shared" si="339"/>
        <v>#VALUE!</v>
      </c>
    </row>
    <row r="1078" spans="1:49" hidden="1" x14ac:dyDescent="0.2">
      <c r="A1078" s="101">
        <v>1081</v>
      </c>
      <c r="B1078" s="16" t="s">
        <v>775</v>
      </c>
      <c r="C1078" s="101">
        <v>238</v>
      </c>
      <c r="D1078" s="17">
        <v>1.1745859162988164</v>
      </c>
      <c r="E1078" s="139">
        <v>5.8047858656496282E-2</v>
      </c>
      <c r="F1078" s="122">
        <f t="shared" si="320"/>
        <v>1.2326337749553127</v>
      </c>
      <c r="G1078" s="122"/>
      <c r="H1078" s="101" t="s">
        <v>4</v>
      </c>
      <c r="I1078" s="101">
        <v>1</v>
      </c>
      <c r="J1078" s="101" t="s">
        <v>60</v>
      </c>
      <c r="K1078" s="18">
        <v>43010</v>
      </c>
      <c r="L1078" s="101" t="s">
        <v>58</v>
      </c>
      <c r="M1078" s="101" t="s">
        <v>83</v>
      </c>
      <c r="N1078" s="101" t="s">
        <v>75</v>
      </c>
      <c r="O1078" s="101" t="s">
        <v>66</v>
      </c>
      <c r="P1078" s="19" t="str">
        <f t="shared" si="321"/>
        <v>CB2 Moka</v>
      </c>
      <c r="Q1078" s="20">
        <f t="shared" si="322"/>
        <v>123.26337749553127</v>
      </c>
      <c r="R1078" s="19">
        <v>122.6</v>
      </c>
      <c r="S1078" s="19">
        <v>-9.67</v>
      </c>
      <c r="T1078" s="19">
        <f t="shared" si="323"/>
        <v>112.92999999999999</v>
      </c>
      <c r="U1078" s="22" t="e">
        <f t="shared" si="324"/>
        <v>#VALUE!</v>
      </c>
      <c r="V1078" s="22" t="str">
        <f t="shared" si="325"/>
        <v>NY</v>
      </c>
      <c r="W1078" s="22" t="e">
        <f t="shared" si="326"/>
        <v>#VALUE!</v>
      </c>
      <c r="X1078" s="19" t="str">
        <f t="shared" si="327"/>
        <v>CB2MokaGS.8834</v>
      </c>
      <c r="Y1078" s="19" t="str">
        <f t="shared" si="328"/>
        <v>GS.8834</v>
      </c>
      <c r="Z1078" s="19" t="e">
        <v>#VALUE!</v>
      </c>
      <c r="AA1078" s="19" t="e">
        <f t="shared" si="329"/>
        <v>#VALUE!</v>
      </c>
      <c r="AB1078" s="22" t="e">
        <f t="shared" si="330"/>
        <v>#VALUE!</v>
      </c>
      <c r="AC1078" s="23" t="e">
        <v>#VALUE!</v>
      </c>
      <c r="AD1078" s="23" t="e">
        <f t="shared" si="331"/>
        <v>#VALUE!</v>
      </c>
      <c r="AE1078" s="24" t="e">
        <f t="shared" si="332"/>
        <v>#VALUE!</v>
      </c>
      <c r="AF1078" s="24">
        <v>114.67999999999999</v>
      </c>
      <c r="AG1078" s="24" t="e">
        <f t="shared" si="333"/>
        <v>#VALUE!</v>
      </c>
      <c r="AH1078" s="24" t="e">
        <f t="shared" si="334"/>
        <v>#VALUE!</v>
      </c>
      <c r="AI1078" s="25" t="e">
        <f t="shared" si="335"/>
        <v>#VALUE!</v>
      </c>
      <c r="AJ1078" s="25" t="e">
        <f t="shared" si="336"/>
        <v>#VALUE!</v>
      </c>
      <c r="AK1078" s="25" t="e">
        <f t="shared" si="337"/>
        <v>#VALUE!</v>
      </c>
      <c r="AL1078" s="11">
        <v>25.430000000000003</v>
      </c>
      <c r="AM1078" s="11">
        <v>6.9040860215053748</v>
      </c>
      <c r="AN1078" s="26">
        <v>3.2766000000000002</v>
      </c>
      <c r="AO1078" s="125">
        <f t="shared" si="338"/>
        <v>5.7228708472054725E-2</v>
      </c>
      <c r="AP1078" s="126"/>
      <c r="AQ1078" s="16">
        <v>0</v>
      </c>
      <c r="AT1078" s="2">
        <v>0</v>
      </c>
      <c r="AU1078" s="2">
        <v>0</v>
      </c>
      <c r="AW1078" s="44" t="e">
        <f t="shared" si="339"/>
        <v>#VALUE!</v>
      </c>
    </row>
    <row r="1079" spans="1:49" hidden="1" x14ac:dyDescent="0.2">
      <c r="A1079" s="101">
        <v>1082</v>
      </c>
      <c r="B1079" s="16" t="s">
        <v>775</v>
      </c>
      <c r="C1079" s="101">
        <v>1146</v>
      </c>
      <c r="D1079" s="17">
        <v>1.1745859162988164</v>
      </c>
      <c r="E1079" s="139">
        <v>5.8047858656496282E-2</v>
      </c>
      <c r="F1079" s="122">
        <f t="shared" si="320"/>
        <v>1.2326337749553127</v>
      </c>
      <c r="G1079" s="122"/>
      <c r="H1079" s="101" t="s">
        <v>4</v>
      </c>
      <c r="I1079" s="101">
        <v>1</v>
      </c>
      <c r="J1079" s="101" t="s">
        <v>60</v>
      </c>
      <c r="K1079" s="18">
        <v>43010</v>
      </c>
      <c r="L1079" s="101" t="s">
        <v>58</v>
      </c>
      <c r="M1079" s="101" t="s">
        <v>83</v>
      </c>
      <c r="N1079" s="101" t="s">
        <v>75</v>
      </c>
      <c r="O1079" s="101" t="s">
        <v>64</v>
      </c>
      <c r="P1079" s="19" t="str">
        <f t="shared" si="321"/>
        <v>CB2 15/16</v>
      </c>
      <c r="Q1079" s="20">
        <f t="shared" si="322"/>
        <v>123.26337749553127</v>
      </c>
      <c r="R1079" s="19">
        <v>122.6</v>
      </c>
      <c r="S1079" s="19">
        <v>-9.67</v>
      </c>
      <c r="T1079" s="19">
        <f t="shared" si="323"/>
        <v>112.92999999999999</v>
      </c>
      <c r="U1079" s="22" t="e">
        <f t="shared" si="324"/>
        <v>#VALUE!</v>
      </c>
      <c r="V1079" s="22" t="str">
        <f t="shared" si="325"/>
        <v>NY</v>
      </c>
      <c r="W1079" s="22" t="e">
        <f t="shared" si="326"/>
        <v>#VALUE!</v>
      </c>
      <c r="X1079" s="19" t="str">
        <f t="shared" si="327"/>
        <v>CB215/16GS.8834</v>
      </c>
      <c r="Y1079" s="19" t="str">
        <f t="shared" si="328"/>
        <v>GS.8834</v>
      </c>
      <c r="Z1079" s="19" t="e">
        <v>#VALUE!</v>
      </c>
      <c r="AA1079" s="19" t="e">
        <f t="shared" si="329"/>
        <v>#VALUE!</v>
      </c>
      <c r="AB1079" s="22" t="e">
        <f t="shared" si="330"/>
        <v>#VALUE!</v>
      </c>
      <c r="AC1079" s="23" t="e">
        <v>#VALUE!</v>
      </c>
      <c r="AD1079" s="23" t="e">
        <f t="shared" si="331"/>
        <v>#VALUE!</v>
      </c>
      <c r="AE1079" s="24" t="e">
        <f t="shared" si="332"/>
        <v>#VALUE!</v>
      </c>
      <c r="AF1079" s="24">
        <v>114.67999999999999</v>
      </c>
      <c r="AG1079" s="24" t="e">
        <f t="shared" si="333"/>
        <v>#VALUE!</v>
      </c>
      <c r="AH1079" s="24" t="e">
        <f t="shared" si="334"/>
        <v>#VALUE!</v>
      </c>
      <c r="AI1079" s="25" t="e">
        <f t="shared" si="335"/>
        <v>#VALUE!</v>
      </c>
      <c r="AJ1079" s="25" t="e">
        <f t="shared" si="336"/>
        <v>#VALUE!</v>
      </c>
      <c r="AK1079" s="25" t="e">
        <f t="shared" si="337"/>
        <v>#VALUE!</v>
      </c>
      <c r="AL1079" s="11">
        <v>25.430000000000003</v>
      </c>
      <c r="AM1079" s="11">
        <v>6.9040860215053748</v>
      </c>
      <c r="AN1079" s="26">
        <v>3.2766000000000002</v>
      </c>
      <c r="AO1079" s="125">
        <f t="shared" si="338"/>
        <v>5.7228708472054725E-2</v>
      </c>
      <c r="AP1079" s="126"/>
      <c r="AQ1079" s="16">
        <v>-1056</v>
      </c>
      <c r="AT1079" s="2">
        <v>0</v>
      </c>
      <c r="AU1079" s="2">
        <v>0</v>
      </c>
      <c r="AW1079" s="44" t="e">
        <f t="shared" si="339"/>
        <v>#VALUE!</v>
      </c>
    </row>
    <row r="1080" spans="1:49" hidden="1" x14ac:dyDescent="0.2">
      <c r="A1080" s="101">
        <v>1083</v>
      </c>
      <c r="B1080" s="16" t="s">
        <v>775</v>
      </c>
      <c r="C1080" s="101">
        <v>334</v>
      </c>
      <c r="D1080" s="17">
        <v>1.1745859162988164</v>
      </c>
      <c r="E1080" s="139">
        <v>5.8047858656496282E-2</v>
      </c>
      <c r="F1080" s="122">
        <f t="shared" si="320"/>
        <v>1.2326337749553127</v>
      </c>
      <c r="G1080" s="122"/>
      <c r="H1080" s="101" t="s">
        <v>4</v>
      </c>
      <c r="I1080" s="101">
        <v>1</v>
      </c>
      <c r="J1080" s="101" t="s">
        <v>60</v>
      </c>
      <c r="K1080" s="18">
        <v>43010</v>
      </c>
      <c r="L1080" s="101" t="s">
        <v>58</v>
      </c>
      <c r="M1080" s="101" t="s">
        <v>83</v>
      </c>
      <c r="N1080" s="101" t="s">
        <v>75</v>
      </c>
      <c r="O1080" s="101" t="s">
        <v>65</v>
      </c>
      <c r="P1080" s="19" t="str">
        <f t="shared" si="321"/>
        <v>CB2 13/14</v>
      </c>
      <c r="Q1080" s="20">
        <f t="shared" si="322"/>
        <v>123.26337749553127</v>
      </c>
      <c r="R1080" s="19">
        <v>122.6</v>
      </c>
      <c r="S1080" s="19">
        <v>-9.67</v>
      </c>
      <c r="T1080" s="19">
        <f t="shared" si="323"/>
        <v>112.92999999999999</v>
      </c>
      <c r="U1080" s="22" t="e">
        <f t="shared" si="324"/>
        <v>#VALUE!</v>
      </c>
      <c r="V1080" s="22" t="str">
        <f t="shared" si="325"/>
        <v>NY</v>
      </c>
      <c r="W1080" s="22" t="e">
        <f t="shared" si="326"/>
        <v>#VALUE!</v>
      </c>
      <c r="X1080" s="19" t="str">
        <f t="shared" si="327"/>
        <v>CB213/14GS.8834</v>
      </c>
      <c r="Y1080" s="19" t="str">
        <f t="shared" si="328"/>
        <v>GS.8834</v>
      </c>
      <c r="Z1080" s="19" t="e">
        <v>#VALUE!</v>
      </c>
      <c r="AA1080" s="19" t="e">
        <f t="shared" si="329"/>
        <v>#VALUE!</v>
      </c>
      <c r="AB1080" s="22" t="e">
        <f t="shared" si="330"/>
        <v>#VALUE!</v>
      </c>
      <c r="AC1080" s="23" t="e">
        <v>#VALUE!</v>
      </c>
      <c r="AD1080" s="23" t="e">
        <f t="shared" si="331"/>
        <v>#VALUE!</v>
      </c>
      <c r="AE1080" s="24" t="e">
        <f t="shared" si="332"/>
        <v>#VALUE!</v>
      </c>
      <c r="AF1080" s="24">
        <v>114.67999999999999</v>
      </c>
      <c r="AG1080" s="24" t="e">
        <f t="shared" si="333"/>
        <v>#VALUE!</v>
      </c>
      <c r="AH1080" s="24" t="e">
        <f t="shared" si="334"/>
        <v>#VALUE!</v>
      </c>
      <c r="AI1080" s="25" t="e">
        <f t="shared" si="335"/>
        <v>#VALUE!</v>
      </c>
      <c r="AJ1080" s="25" t="e">
        <f t="shared" si="336"/>
        <v>#VALUE!</v>
      </c>
      <c r="AK1080" s="25" t="e">
        <f t="shared" si="337"/>
        <v>#VALUE!</v>
      </c>
      <c r="AL1080" s="11">
        <v>25.43</v>
      </c>
      <c r="AM1080" s="11">
        <v>6.9040860215053748</v>
      </c>
      <c r="AN1080" s="26">
        <v>3.2766000000000002</v>
      </c>
      <c r="AO1080" s="125">
        <f t="shared" si="338"/>
        <v>5.7228708472054725E-2</v>
      </c>
      <c r="AP1080" s="126"/>
      <c r="AQ1080" s="16">
        <v>-51</v>
      </c>
      <c r="AT1080" s="2">
        <v>0</v>
      </c>
      <c r="AU1080" s="2">
        <v>0</v>
      </c>
      <c r="AW1080" s="44" t="e">
        <f t="shared" si="339"/>
        <v>#VALUE!</v>
      </c>
    </row>
    <row r="1081" spans="1:49" hidden="1" x14ac:dyDescent="0.2">
      <c r="A1081" s="101">
        <v>1084</v>
      </c>
      <c r="B1081" s="16" t="s">
        <v>776</v>
      </c>
      <c r="C1081" s="101">
        <v>1077</v>
      </c>
      <c r="D1081" s="17">
        <v>1.5428463629102367</v>
      </c>
      <c r="E1081" s="139">
        <v>5.7083188405700598E-2</v>
      </c>
      <c r="F1081" s="122">
        <f t="shared" si="320"/>
        <v>1.5999295513159373</v>
      </c>
      <c r="G1081" s="122"/>
      <c r="H1081" s="101" t="s">
        <v>4</v>
      </c>
      <c r="I1081" s="101">
        <v>1</v>
      </c>
      <c r="J1081" s="101" t="s">
        <v>565</v>
      </c>
      <c r="K1081" s="18">
        <v>43010</v>
      </c>
      <c r="L1081" s="101" t="s">
        <v>56</v>
      </c>
      <c r="M1081" s="101" t="s">
        <v>84</v>
      </c>
      <c r="N1081" s="101" t="s">
        <v>70</v>
      </c>
      <c r="O1081" s="101" t="s">
        <v>58</v>
      </c>
      <c r="P1081" s="19" t="str">
        <f t="shared" si="321"/>
        <v>CB1UTZ 17/18</v>
      </c>
      <c r="Q1081" s="20">
        <f t="shared" si="322"/>
        <v>159.99295513159373</v>
      </c>
      <c r="R1081" s="19">
        <v>122.6</v>
      </c>
      <c r="S1081" s="19" t="e">
        <v>#N/A</v>
      </c>
      <c r="T1081" s="19" t="e">
        <f t="shared" si="323"/>
        <v>#N/A</v>
      </c>
      <c r="U1081" s="22" t="e">
        <f t="shared" si="324"/>
        <v>#N/A</v>
      </c>
      <c r="V1081" s="22" t="str">
        <f t="shared" si="325"/>
        <v>NY</v>
      </c>
      <c r="W1081" s="22" t="e">
        <f t="shared" si="326"/>
        <v>#VALUE!</v>
      </c>
      <c r="X1081" s="19" t="str">
        <f t="shared" si="327"/>
        <v>CB1UTZ17/18GS.8851</v>
      </c>
      <c r="Y1081" s="19" t="str">
        <f t="shared" si="328"/>
        <v>GS.8851</v>
      </c>
      <c r="Z1081" s="19" t="e">
        <v>#VALUE!</v>
      </c>
      <c r="AA1081" s="19" t="e">
        <f t="shared" si="329"/>
        <v>#VALUE!</v>
      </c>
      <c r="AB1081" s="22" t="e">
        <f t="shared" si="330"/>
        <v>#N/A</v>
      </c>
      <c r="AC1081" s="23" t="e">
        <v>#VALUE!</v>
      </c>
      <c r="AD1081" s="23" t="e">
        <f t="shared" si="331"/>
        <v>#VALUE!</v>
      </c>
      <c r="AE1081" s="24" t="e">
        <f t="shared" si="332"/>
        <v>#N/A</v>
      </c>
      <c r="AF1081" s="24" t="e">
        <v>#N/A</v>
      </c>
      <c r="AG1081" s="24" t="e">
        <f t="shared" si="333"/>
        <v>#N/A</v>
      </c>
      <c r="AH1081" s="24" t="e">
        <f t="shared" si="334"/>
        <v>#N/A</v>
      </c>
      <c r="AI1081" s="25" t="e">
        <f t="shared" si="335"/>
        <v>#VALUE!</v>
      </c>
      <c r="AJ1081" s="25" t="e">
        <f t="shared" si="336"/>
        <v>#VALUE!</v>
      </c>
      <c r="AK1081" s="25" t="e">
        <f t="shared" si="337"/>
        <v>#VALUE!</v>
      </c>
      <c r="AL1081" s="11">
        <v>24.096724864893833</v>
      </c>
      <c r="AM1081" s="11">
        <v>0</v>
      </c>
      <c r="AN1081" s="26">
        <v>3.2766000000000002</v>
      </c>
      <c r="AO1081" s="125">
        <f t="shared" si="338"/>
        <v>5.6277651295576561E-2</v>
      </c>
      <c r="AP1081" s="126"/>
      <c r="AQ1081" s="16">
        <v>0</v>
      </c>
      <c r="AT1081" s="2">
        <v>0</v>
      </c>
      <c r="AU1081" s="2">
        <v>0</v>
      </c>
      <c r="AW1081" s="44" t="e">
        <f t="shared" si="339"/>
        <v>#VALUE!</v>
      </c>
    </row>
    <row r="1082" spans="1:49" hidden="1" x14ac:dyDescent="0.2">
      <c r="A1082" s="101">
        <v>1085</v>
      </c>
      <c r="B1082" s="16" t="s">
        <v>777</v>
      </c>
      <c r="C1082" s="101">
        <v>1800</v>
      </c>
      <c r="D1082" s="17">
        <v>1.4155656174942151</v>
      </c>
      <c r="E1082" s="139">
        <v>5.6072508654524428E-2</v>
      </c>
      <c r="F1082" s="122">
        <f t="shared" si="320"/>
        <v>1.4716381261487395</v>
      </c>
      <c r="G1082" s="122"/>
      <c r="H1082" s="101" t="s">
        <v>4</v>
      </c>
      <c r="I1082" s="101">
        <v>1</v>
      </c>
      <c r="J1082" s="101" t="s">
        <v>60</v>
      </c>
      <c r="K1082" s="18">
        <v>43010</v>
      </c>
      <c r="L1082" s="101" t="s">
        <v>58</v>
      </c>
      <c r="M1082" s="101" t="s">
        <v>83</v>
      </c>
      <c r="N1082" s="101" t="s">
        <v>73</v>
      </c>
      <c r="O1082" s="101" t="s">
        <v>66</v>
      </c>
      <c r="P1082" s="19" t="str">
        <f t="shared" si="321"/>
        <v>CB1 Moka</v>
      </c>
      <c r="Q1082" s="20">
        <f t="shared" si="322"/>
        <v>147.16381261487393</v>
      </c>
      <c r="R1082" s="19">
        <v>122.6</v>
      </c>
      <c r="S1082" s="19">
        <v>-8</v>
      </c>
      <c r="T1082" s="19">
        <f t="shared" si="323"/>
        <v>114.6</v>
      </c>
      <c r="U1082" s="22" t="e">
        <f t="shared" si="324"/>
        <v>#VALUE!</v>
      </c>
      <c r="V1082" s="22" t="str">
        <f t="shared" si="325"/>
        <v>NY</v>
      </c>
      <c r="W1082" s="22" t="e">
        <f t="shared" si="326"/>
        <v>#VALUE!</v>
      </c>
      <c r="X1082" s="19" t="str">
        <f t="shared" si="327"/>
        <v>CB1MokaGS.8860</v>
      </c>
      <c r="Y1082" s="19" t="str">
        <f t="shared" si="328"/>
        <v>GS.8860</v>
      </c>
      <c r="Z1082" s="19" t="e">
        <v>#VALUE!</v>
      </c>
      <c r="AA1082" s="19" t="e">
        <f t="shared" si="329"/>
        <v>#VALUE!</v>
      </c>
      <c r="AB1082" s="22" t="e">
        <f t="shared" si="330"/>
        <v>#VALUE!</v>
      </c>
      <c r="AC1082" s="23" t="e">
        <v>#VALUE!</v>
      </c>
      <c r="AD1082" s="23" t="e">
        <f t="shared" si="331"/>
        <v>#VALUE!</v>
      </c>
      <c r="AE1082" s="24" t="e">
        <f t="shared" si="332"/>
        <v>#VALUE!</v>
      </c>
      <c r="AF1082" s="24">
        <v>116.35</v>
      </c>
      <c r="AG1082" s="24" t="e">
        <f t="shared" si="333"/>
        <v>#VALUE!</v>
      </c>
      <c r="AH1082" s="24" t="e">
        <f t="shared" si="334"/>
        <v>#VALUE!</v>
      </c>
      <c r="AI1082" s="25" t="e">
        <f t="shared" si="335"/>
        <v>#VALUE!</v>
      </c>
      <c r="AJ1082" s="25" t="e">
        <f t="shared" si="336"/>
        <v>#VALUE!</v>
      </c>
      <c r="AK1082" s="25" t="e">
        <f t="shared" si="337"/>
        <v>#VALUE!</v>
      </c>
      <c r="AL1082" s="11">
        <v>24.451236513486517</v>
      </c>
      <c r="AM1082" s="11">
        <v>6.2407236235986216</v>
      </c>
      <c r="AN1082" s="26">
        <v>3.2766000000000002</v>
      </c>
      <c r="AO1082" s="125">
        <f t="shared" si="338"/>
        <v>5.5281233887986343E-2</v>
      </c>
      <c r="AP1082" s="126"/>
      <c r="AQ1082" s="16">
        <v>0</v>
      </c>
      <c r="AT1082" s="2">
        <v>0</v>
      </c>
      <c r="AU1082" s="2">
        <v>0</v>
      </c>
      <c r="AW1082" s="44" t="e">
        <f t="shared" si="339"/>
        <v>#VALUE!</v>
      </c>
    </row>
    <row r="1083" spans="1:49" hidden="1" x14ac:dyDescent="0.2">
      <c r="A1083" s="101">
        <v>1086</v>
      </c>
      <c r="B1083" s="16" t="s">
        <v>778</v>
      </c>
      <c r="C1083" s="101">
        <v>1000</v>
      </c>
      <c r="D1083" s="17">
        <v>0.9905495259341186</v>
      </c>
      <c r="E1083" s="139">
        <v>5.1466607169642492E-2</v>
      </c>
      <c r="F1083" s="122">
        <f t="shared" si="320"/>
        <v>1.0420161331037612</v>
      </c>
      <c r="G1083" s="122"/>
      <c r="H1083" s="101" t="s">
        <v>4</v>
      </c>
      <c r="I1083" s="101">
        <v>1</v>
      </c>
      <c r="J1083" s="101" t="s">
        <v>736</v>
      </c>
      <c r="K1083" s="18">
        <v>43011</v>
      </c>
      <c r="L1083" s="101" t="s">
        <v>58</v>
      </c>
      <c r="M1083" s="101" t="s">
        <v>83</v>
      </c>
      <c r="N1083" s="101" t="s">
        <v>62</v>
      </c>
      <c r="O1083" s="101" t="s">
        <v>63</v>
      </c>
      <c r="P1083" s="19" t="str">
        <f t="shared" si="321"/>
        <v>CB6 Consumo</v>
      </c>
      <c r="Q1083" s="20">
        <f t="shared" si="322"/>
        <v>104.20161331037612</v>
      </c>
      <c r="R1083" s="19">
        <v>122.6</v>
      </c>
      <c r="S1083" s="19">
        <v>-31.95</v>
      </c>
      <c r="T1083" s="19">
        <f t="shared" si="323"/>
        <v>90.649999999999991</v>
      </c>
      <c r="U1083" s="22" t="e">
        <f t="shared" si="324"/>
        <v>#VALUE!</v>
      </c>
      <c r="V1083" s="22" t="str">
        <f t="shared" si="325"/>
        <v>NY</v>
      </c>
      <c r="W1083" s="22" t="e">
        <f t="shared" si="326"/>
        <v>#VALUE!</v>
      </c>
      <c r="X1083" s="19" t="str">
        <f t="shared" si="327"/>
        <v>CB6ConsumoGS.8819</v>
      </c>
      <c r="Y1083" s="19" t="str">
        <f t="shared" si="328"/>
        <v>GS.8819</v>
      </c>
      <c r="Z1083" s="19" t="e">
        <v>#VALUE!</v>
      </c>
      <c r="AA1083" s="19" t="e">
        <f t="shared" si="329"/>
        <v>#VALUE!</v>
      </c>
      <c r="AB1083" s="22" t="e">
        <f t="shared" si="330"/>
        <v>#VALUE!</v>
      </c>
      <c r="AC1083" s="23" t="e">
        <v>#VALUE!</v>
      </c>
      <c r="AD1083" s="23" t="e">
        <f t="shared" si="331"/>
        <v>#VALUE!</v>
      </c>
      <c r="AE1083" s="24" t="e">
        <f t="shared" si="332"/>
        <v>#VALUE!</v>
      </c>
      <c r="AF1083" s="24">
        <v>92.399999999999991</v>
      </c>
      <c r="AG1083" s="24" t="e">
        <f t="shared" si="333"/>
        <v>#VALUE!</v>
      </c>
      <c r="AH1083" s="24" t="e">
        <f t="shared" si="334"/>
        <v>#VALUE!</v>
      </c>
      <c r="AI1083" s="25" t="e">
        <f t="shared" si="335"/>
        <v>#VALUE!</v>
      </c>
      <c r="AJ1083" s="25" t="e">
        <f t="shared" si="336"/>
        <v>#VALUE!</v>
      </c>
      <c r="AK1083" s="25" t="e">
        <f t="shared" si="337"/>
        <v>#VALUE!</v>
      </c>
      <c r="AL1083" s="11">
        <v>0</v>
      </c>
      <c r="AM1083" s="11">
        <v>6.9040860215053756</v>
      </c>
      <c r="AN1083" s="26">
        <v>3.2766000000000002</v>
      </c>
      <c r="AO1083" s="125">
        <f t="shared" si="338"/>
        <v>5.0740329202955153E-2</v>
      </c>
      <c r="AP1083" s="126"/>
      <c r="AQ1083" s="16">
        <v>0</v>
      </c>
      <c r="AT1083" s="2">
        <v>0</v>
      </c>
      <c r="AU1083" s="2">
        <v>0</v>
      </c>
      <c r="AW1083" s="44" t="e">
        <f t="shared" si="339"/>
        <v>#VALUE!</v>
      </c>
    </row>
    <row r="1084" spans="1:49" s="28" customFormat="1" hidden="1" x14ac:dyDescent="0.2">
      <c r="A1084" s="16">
        <v>1087</v>
      </c>
      <c r="B1084" s="16" t="s">
        <v>779</v>
      </c>
      <c r="C1084" s="16">
        <v>14020</v>
      </c>
      <c r="D1084" s="122">
        <v>1.0049531955246633</v>
      </c>
      <c r="E1084" s="123">
        <v>4.925992265266442E-2</v>
      </c>
      <c r="F1084" s="122">
        <f t="shared" si="320"/>
        <v>1.0542131181773278</v>
      </c>
      <c r="G1084" s="122"/>
      <c r="H1084" s="101" t="s">
        <v>4</v>
      </c>
      <c r="I1084" s="16">
        <v>1</v>
      </c>
      <c r="J1084" s="16" t="s">
        <v>629</v>
      </c>
      <c r="K1084" s="124">
        <v>43011</v>
      </c>
      <c r="L1084" s="16" t="s">
        <v>58</v>
      </c>
      <c r="M1084" s="16" t="s">
        <v>83</v>
      </c>
      <c r="N1084" s="16" t="s">
        <v>81</v>
      </c>
      <c r="O1084" s="16" t="s">
        <v>82</v>
      </c>
      <c r="P1084" s="19" t="str">
        <f t="shared" si="321"/>
        <v>CB7 12 UP</v>
      </c>
      <c r="Q1084" s="20">
        <f t="shared" si="322"/>
        <v>105.42131181773277</v>
      </c>
      <c r="R1084" s="19">
        <v>82.236394480681483</v>
      </c>
      <c r="S1084" s="19">
        <v>-1</v>
      </c>
      <c r="T1084" s="19">
        <f t="shared" si="323"/>
        <v>81.236394480681483</v>
      </c>
      <c r="U1084" s="22" t="e">
        <f t="shared" si="324"/>
        <v>#VALUE!</v>
      </c>
      <c r="V1084" s="22" t="str">
        <f t="shared" si="325"/>
        <v>LDN</v>
      </c>
      <c r="W1084" s="22" t="e">
        <f t="shared" si="326"/>
        <v>#VALUE!</v>
      </c>
      <c r="X1084" s="19" t="str">
        <f t="shared" si="327"/>
        <v>CB712 UPGS.8877</v>
      </c>
      <c r="Y1084" s="19" t="str">
        <f t="shared" si="328"/>
        <v>GS.8877</v>
      </c>
      <c r="Z1084" s="19" t="e">
        <v>#VALUE!</v>
      </c>
      <c r="AA1084" s="19" t="e">
        <f t="shared" si="329"/>
        <v>#VALUE!</v>
      </c>
      <c r="AB1084" s="22" t="e">
        <f t="shared" si="330"/>
        <v>#VALUE!</v>
      </c>
      <c r="AC1084" s="19" t="e">
        <v>#VALUE!</v>
      </c>
      <c r="AD1084" s="19" t="e">
        <f t="shared" si="331"/>
        <v>#VALUE!</v>
      </c>
      <c r="AE1084" s="127" t="e">
        <f t="shared" si="332"/>
        <v>#VALUE!</v>
      </c>
      <c r="AF1084" s="127">
        <v>82.052861717665635</v>
      </c>
      <c r="AG1084" s="127" t="e">
        <f t="shared" si="333"/>
        <v>#VALUE!</v>
      </c>
      <c r="AH1084" s="127" t="e">
        <f t="shared" si="334"/>
        <v>#VALUE!</v>
      </c>
      <c r="AI1084" s="25" t="e">
        <f t="shared" si="335"/>
        <v>#VALUE!</v>
      </c>
      <c r="AJ1084" s="25" t="e">
        <f t="shared" si="336"/>
        <v>#VALUE!</v>
      </c>
      <c r="AK1084" s="25" t="e">
        <f t="shared" si="337"/>
        <v>#VALUE!</v>
      </c>
      <c r="AL1084" s="12">
        <v>21.127546362339519</v>
      </c>
      <c r="AM1084" s="12">
        <v>0</v>
      </c>
      <c r="AN1084" s="26">
        <v>3.2766000000000002</v>
      </c>
      <c r="AO1084" s="125">
        <f t="shared" si="338"/>
        <v>4.8564784612081573E-2</v>
      </c>
      <c r="AP1084" s="126"/>
      <c r="AQ1084" s="16"/>
      <c r="AT1084" s="28">
        <v>-3980</v>
      </c>
      <c r="AU1084" s="28">
        <v>38258.962156853246</v>
      </c>
      <c r="AW1084" s="44" t="e">
        <f t="shared" si="339"/>
        <v>#VALUE!</v>
      </c>
    </row>
    <row r="1085" spans="1:49" hidden="1" x14ac:dyDescent="0.2">
      <c r="A1085" s="101">
        <v>1088</v>
      </c>
      <c r="B1085" s="16" t="s">
        <v>780</v>
      </c>
      <c r="C1085" s="101">
        <v>591</v>
      </c>
      <c r="D1085" s="17">
        <v>1.4014203138976784</v>
      </c>
      <c r="E1085" s="139">
        <v>5.2749540033003729E-2</v>
      </c>
      <c r="F1085" s="122">
        <f t="shared" si="320"/>
        <v>1.4541698539306822</v>
      </c>
      <c r="G1085" s="122"/>
      <c r="H1085" s="101" t="s">
        <v>4</v>
      </c>
      <c r="I1085" s="101">
        <v>1</v>
      </c>
      <c r="J1085" s="101" t="s">
        <v>60</v>
      </c>
      <c r="K1085" s="18">
        <v>43011</v>
      </c>
      <c r="L1085" s="101" t="s">
        <v>58</v>
      </c>
      <c r="M1085" s="101" t="s">
        <v>83</v>
      </c>
      <c r="N1085" s="101" t="s">
        <v>73</v>
      </c>
      <c r="O1085" s="101" t="s">
        <v>58</v>
      </c>
      <c r="P1085" s="19" t="str">
        <f t="shared" si="321"/>
        <v>CB1 17/18</v>
      </c>
      <c r="Q1085" s="20">
        <f t="shared" si="322"/>
        <v>145.41698539306822</v>
      </c>
      <c r="R1085" s="19">
        <v>122.6</v>
      </c>
      <c r="S1085" s="19">
        <v>2.5</v>
      </c>
      <c r="T1085" s="19">
        <f t="shared" si="323"/>
        <v>125.1</v>
      </c>
      <c r="U1085" s="22" t="e">
        <f t="shared" si="324"/>
        <v>#VALUE!</v>
      </c>
      <c r="V1085" s="22" t="str">
        <f t="shared" si="325"/>
        <v>NY</v>
      </c>
      <c r="W1085" s="22" t="e">
        <f t="shared" si="326"/>
        <v>#VALUE!</v>
      </c>
      <c r="X1085" s="19" t="str">
        <f t="shared" si="327"/>
        <v>CB117/18GS.8845</v>
      </c>
      <c r="Y1085" s="19" t="str">
        <f t="shared" si="328"/>
        <v>GS.8845</v>
      </c>
      <c r="Z1085" s="19" t="e">
        <v>#VALUE!</v>
      </c>
      <c r="AA1085" s="19" t="e">
        <f t="shared" si="329"/>
        <v>#VALUE!</v>
      </c>
      <c r="AB1085" s="22" t="e">
        <f t="shared" si="330"/>
        <v>#VALUE!</v>
      </c>
      <c r="AC1085" s="23" t="e">
        <v>#VALUE!</v>
      </c>
      <c r="AD1085" s="23" t="e">
        <f t="shared" si="331"/>
        <v>#VALUE!</v>
      </c>
      <c r="AE1085" s="24" t="e">
        <f t="shared" si="332"/>
        <v>#VALUE!</v>
      </c>
      <c r="AF1085" s="24">
        <v>126.85</v>
      </c>
      <c r="AG1085" s="24" t="e">
        <f t="shared" si="333"/>
        <v>#VALUE!</v>
      </c>
      <c r="AH1085" s="24" t="e">
        <f t="shared" si="334"/>
        <v>#VALUE!</v>
      </c>
      <c r="AI1085" s="25" t="e">
        <f t="shared" si="335"/>
        <v>#VALUE!</v>
      </c>
      <c r="AJ1085" s="25" t="e">
        <f t="shared" si="336"/>
        <v>#VALUE!</v>
      </c>
      <c r="AK1085" s="25" t="e">
        <f t="shared" si="337"/>
        <v>#VALUE!</v>
      </c>
      <c r="AL1085" s="11">
        <v>22.900430107526883</v>
      </c>
      <c r="AM1085" s="11">
        <v>6.1340501792114699</v>
      </c>
      <c r="AN1085" s="26">
        <v>3.2766000000000002</v>
      </c>
      <c r="AO1085" s="125">
        <f t="shared" si="338"/>
        <v>5.200515778622801E-2</v>
      </c>
      <c r="AP1085" s="126"/>
      <c r="AQ1085" s="16">
        <v>-401</v>
      </c>
      <c r="AT1085" s="2">
        <v>190</v>
      </c>
      <c r="AU1085" s="2">
        <v>-6733.5442570033583</v>
      </c>
      <c r="AW1085" s="44" t="e">
        <f t="shared" si="339"/>
        <v>#VALUE!</v>
      </c>
    </row>
    <row r="1086" spans="1:49" hidden="1" x14ac:dyDescent="0.2">
      <c r="A1086" s="101">
        <v>1089</v>
      </c>
      <c r="B1086" s="16" t="s">
        <v>780</v>
      </c>
      <c r="C1086" s="101">
        <v>471</v>
      </c>
      <c r="D1086" s="17">
        <v>1.4014203138976784</v>
      </c>
      <c r="E1086" s="139">
        <v>5.2749540033003729E-2</v>
      </c>
      <c r="F1086" s="122">
        <f t="shared" si="320"/>
        <v>1.4541698539306822</v>
      </c>
      <c r="G1086" s="122"/>
      <c r="H1086" s="101" t="s">
        <v>4</v>
      </c>
      <c r="I1086" s="101">
        <v>1</v>
      </c>
      <c r="J1086" s="101" t="s">
        <v>60</v>
      </c>
      <c r="K1086" s="18">
        <v>43011</v>
      </c>
      <c r="L1086" s="101" t="s">
        <v>58</v>
      </c>
      <c r="M1086" s="101" t="s">
        <v>83</v>
      </c>
      <c r="N1086" s="101" t="s">
        <v>62</v>
      </c>
      <c r="O1086" s="101" t="s">
        <v>63</v>
      </c>
      <c r="P1086" s="19" t="str">
        <f t="shared" si="321"/>
        <v>CB6 Consumo</v>
      </c>
      <c r="Q1086" s="20">
        <f t="shared" si="322"/>
        <v>145.41698539306822</v>
      </c>
      <c r="R1086" s="19">
        <v>122.6</v>
      </c>
      <c r="S1086" s="19">
        <v>-31.95</v>
      </c>
      <c r="T1086" s="19">
        <f t="shared" si="323"/>
        <v>90.649999999999991</v>
      </c>
      <c r="U1086" s="22" t="e">
        <f t="shared" si="324"/>
        <v>#VALUE!</v>
      </c>
      <c r="V1086" s="22" t="str">
        <f t="shared" si="325"/>
        <v>NY</v>
      </c>
      <c r="W1086" s="22" t="e">
        <f t="shared" si="326"/>
        <v>#VALUE!</v>
      </c>
      <c r="X1086" s="19" t="str">
        <f t="shared" si="327"/>
        <v>CB6ConsumoGS.8845</v>
      </c>
      <c r="Y1086" s="19" t="str">
        <f t="shared" si="328"/>
        <v>GS.8845</v>
      </c>
      <c r="Z1086" s="19" t="e">
        <v>#VALUE!</v>
      </c>
      <c r="AA1086" s="19" t="e">
        <f t="shared" si="329"/>
        <v>#VALUE!</v>
      </c>
      <c r="AB1086" s="22" t="e">
        <f t="shared" si="330"/>
        <v>#VALUE!</v>
      </c>
      <c r="AC1086" s="23" t="e">
        <v>#VALUE!</v>
      </c>
      <c r="AD1086" s="23" t="e">
        <f t="shared" si="331"/>
        <v>#VALUE!</v>
      </c>
      <c r="AE1086" s="24" t="e">
        <f t="shared" si="332"/>
        <v>#VALUE!</v>
      </c>
      <c r="AF1086" s="24">
        <v>92.399999999999991</v>
      </c>
      <c r="AG1086" s="24" t="e">
        <f t="shared" si="333"/>
        <v>#VALUE!</v>
      </c>
      <c r="AH1086" s="24" t="e">
        <f t="shared" si="334"/>
        <v>#VALUE!</v>
      </c>
      <c r="AI1086" s="25" t="e">
        <f t="shared" si="335"/>
        <v>#VALUE!</v>
      </c>
      <c r="AJ1086" s="25" t="e">
        <f t="shared" si="336"/>
        <v>#VALUE!</v>
      </c>
      <c r="AK1086" s="25" t="e">
        <f t="shared" si="337"/>
        <v>#VALUE!</v>
      </c>
      <c r="AL1086" s="11">
        <v>22.900430107526883</v>
      </c>
      <c r="AM1086" s="11">
        <v>6.1340501792114699</v>
      </c>
      <c r="AN1086" s="26">
        <v>3.2766000000000002</v>
      </c>
      <c r="AO1086" s="125">
        <f t="shared" si="338"/>
        <v>5.200515778622801E-2</v>
      </c>
      <c r="AP1086" s="126"/>
      <c r="AQ1086" s="16">
        <v>0</v>
      </c>
      <c r="AT1086" s="2">
        <v>8</v>
      </c>
      <c r="AU1086" s="2">
        <v>-685.64885292645715</v>
      </c>
      <c r="AW1086" s="44" t="e">
        <f t="shared" si="339"/>
        <v>#VALUE!</v>
      </c>
    </row>
    <row r="1087" spans="1:49" hidden="1" x14ac:dyDescent="0.2">
      <c r="A1087" s="101">
        <v>1090</v>
      </c>
      <c r="B1087" s="16" t="s">
        <v>780</v>
      </c>
      <c r="C1087" s="101">
        <v>163</v>
      </c>
      <c r="D1087" s="17">
        <v>1.4014203138976784</v>
      </c>
      <c r="E1087" s="139">
        <v>5.2749540033003729E-2</v>
      </c>
      <c r="F1087" s="122">
        <f t="shared" si="320"/>
        <v>1.4541698539306822</v>
      </c>
      <c r="G1087" s="122"/>
      <c r="H1087" s="101" t="s">
        <v>4</v>
      </c>
      <c r="I1087" s="101">
        <v>1</v>
      </c>
      <c r="J1087" s="101" t="s">
        <v>60</v>
      </c>
      <c r="K1087" s="18">
        <v>43011</v>
      </c>
      <c r="L1087" s="101" t="s">
        <v>58</v>
      </c>
      <c r="M1087" s="101" t="s">
        <v>83</v>
      </c>
      <c r="N1087" s="101" t="s">
        <v>73</v>
      </c>
      <c r="O1087" s="101" t="s">
        <v>66</v>
      </c>
      <c r="P1087" s="19" t="str">
        <f t="shared" si="321"/>
        <v>CB1 Moka</v>
      </c>
      <c r="Q1087" s="20">
        <f t="shared" si="322"/>
        <v>145.41698539306822</v>
      </c>
      <c r="R1087" s="19">
        <v>122.6</v>
      </c>
      <c r="S1087" s="19">
        <v>-8</v>
      </c>
      <c r="T1087" s="19">
        <f t="shared" si="323"/>
        <v>114.6</v>
      </c>
      <c r="U1087" s="22" t="e">
        <f t="shared" si="324"/>
        <v>#VALUE!</v>
      </c>
      <c r="V1087" s="22" t="str">
        <f t="shared" si="325"/>
        <v>NY</v>
      </c>
      <c r="W1087" s="22" t="e">
        <f t="shared" si="326"/>
        <v>#VALUE!</v>
      </c>
      <c r="X1087" s="19" t="str">
        <f t="shared" si="327"/>
        <v>CB1MokaGS.8845</v>
      </c>
      <c r="Y1087" s="19" t="str">
        <f t="shared" si="328"/>
        <v>GS.8845</v>
      </c>
      <c r="Z1087" s="19" t="e">
        <v>#VALUE!</v>
      </c>
      <c r="AA1087" s="19" t="e">
        <f t="shared" si="329"/>
        <v>#VALUE!</v>
      </c>
      <c r="AB1087" s="22" t="e">
        <f t="shared" si="330"/>
        <v>#VALUE!</v>
      </c>
      <c r="AC1087" s="23" t="e">
        <v>#VALUE!</v>
      </c>
      <c r="AD1087" s="23" t="e">
        <f t="shared" si="331"/>
        <v>#VALUE!</v>
      </c>
      <c r="AE1087" s="24" t="e">
        <f t="shared" si="332"/>
        <v>#VALUE!</v>
      </c>
      <c r="AF1087" s="24">
        <v>116.35</v>
      </c>
      <c r="AG1087" s="24" t="e">
        <f t="shared" si="333"/>
        <v>#VALUE!</v>
      </c>
      <c r="AH1087" s="24" t="e">
        <f t="shared" si="334"/>
        <v>#VALUE!</v>
      </c>
      <c r="AI1087" s="25" t="e">
        <f t="shared" si="335"/>
        <v>#VALUE!</v>
      </c>
      <c r="AJ1087" s="25" t="e">
        <f t="shared" si="336"/>
        <v>#VALUE!</v>
      </c>
      <c r="AK1087" s="25" t="e">
        <f t="shared" si="337"/>
        <v>#VALUE!</v>
      </c>
      <c r="AL1087" s="11">
        <v>22.900430107526883</v>
      </c>
      <c r="AM1087" s="11">
        <v>6.1340501792114699</v>
      </c>
      <c r="AN1087" s="26">
        <v>3.2766000000000002</v>
      </c>
      <c r="AO1087" s="125">
        <f t="shared" si="338"/>
        <v>5.200515778622801E-2</v>
      </c>
      <c r="AP1087" s="126"/>
      <c r="AQ1087" s="16">
        <v>-163</v>
      </c>
      <c r="AT1087" s="2">
        <v>0</v>
      </c>
      <c r="AU1087" s="2">
        <v>0</v>
      </c>
      <c r="AW1087" s="44" t="e">
        <f t="shared" si="339"/>
        <v>#VALUE!</v>
      </c>
    </row>
    <row r="1088" spans="1:49" hidden="1" x14ac:dyDescent="0.2">
      <c r="A1088" s="101">
        <v>1091</v>
      </c>
      <c r="B1088" s="16" t="s">
        <v>780</v>
      </c>
      <c r="C1088" s="101">
        <v>1282</v>
      </c>
      <c r="D1088" s="17">
        <v>1.4014203138976784</v>
      </c>
      <c r="E1088" s="139">
        <v>5.2749540033003729E-2</v>
      </c>
      <c r="F1088" s="122">
        <f t="shared" si="320"/>
        <v>1.4541698539306822</v>
      </c>
      <c r="G1088" s="122"/>
      <c r="H1088" s="101" t="s">
        <v>4</v>
      </c>
      <c r="I1088" s="101">
        <v>1</v>
      </c>
      <c r="J1088" s="101" t="s">
        <v>60</v>
      </c>
      <c r="K1088" s="18">
        <v>43011</v>
      </c>
      <c r="L1088" s="101" t="s">
        <v>58</v>
      </c>
      <c r="M1088" s="101" t="s">
        <v>83</v>
      </c>
      <c r="N1088" s="101" t="s">
        <v>73</v>
      </c>
      <c r="O1088" s="101" t="s">
        <v>64</v>
      </c>
      <c r="P1088" s="19" t="str">
        <f t="shared" si="321"/>
        <v>CB1 15/16</v>
      </c>
      <c r="Q1088" s="20">
        <f t="shared" si="322"/>
        <v>145.41698539306822</v>
      </c>
      <c r="R1088" s="19">
        <v>122.6</v>
      </c>
      <c r="S1088" s="19">
        <v>-7</v>
      </c>
      <c r="T1088" s="19">
        <f t="shared" si="323"/>
        <v>115.6</v>
      </c>
      <c r="U1088" s="22" t="e">
        <f t="shared" si="324"/>
        <v>#VALUE!</v>
      </c>
      <c r="V1088" s="22" t="str">
        <f t="shared" si="325"/>
        <v>NY</v>
      </c>
      <c r="W1088" s="22" t="e">
        <f t="shared" si="326"/>
        <v>#VALUE!</v>
      </c>
      <c r="X1088" s="19" t="str">
        <f t="shared" si="327"/>
        <v>CB115/16GS.8845</v>
      </c>
      <c r="Y1088" s="19" t="str">
        <f t="shared" si="328"/>
        <v>GS.8845</v>
      </c>
      <c r="Z1088" s="19" t="e">
        <v>#VALUE!</v>
      </c>
      <c r="AA1088" s="19" t="e">
        <f t="shared" si="329"/>
        <v>#VALUE!</v>
      </c>
      <c r="AB1088" s="22" t="e">
        <f t="shared" si="330"/>
        <v>#VALUE!</v>
      </c>
      <c r="AC1088" s="23" t="e">
        <v>#VALUE!</v>
      </c>
      <c r="AD1088" s="23" t="e">
        <f t="shared" si="331"/>
        <v>#VALUE!</v>
      </c>
      <c r="AE1088" s="24" t="e">
        <f t="shared" si="332"/>
        <v>#VALUE!</v>
      </c>
      <c r="AF1088" s="24">
        <v>117.35</v>
      </c>
      <c r="AG1088" s="24" t="e">
        <f t="shared" si="333"/>
        <v>#VALUE!</v>
      </c>
      <c r="AH1088" s="24" t="e">
        <f t="shared" si="334"/>
        <v>#VALUE!</v>
      </c>
      <c r="AI1088" s="25" t="e">
        <f t="shared" si="335"/>
        <v>#VALUE!</v>
      </c>
      <c r="AJ1088" s="25" t="e">
        <f t="shared" si="336"/>
        <v>#VALUE!</v>
      </c>
      <c r="AK1088" s="25" t="e">
        <f t="shared" si="337"/>
        <v>#VALUE!</v>
      </c>
      <c r="AL1088" s="11">
        <v>22.900430107526887</v>
      </c>
      <c r="AM1088" s="11">
        <v>6.134050179211469</v>
      </c>
      <c r="AN1088" s="26">
        <v>3.2766000000000002</v>
      </c>
      <c r="AO1088" s="125">
        <f t="shared" si="338"/>
        <v>5.200515778622801E-2</v>
      </c>
      <c r="AP1088" s="126"/>
      <c r="AQ1088" s="16">
        <v>-1282</v>
      </c>
      <c r="AT1088" s="2">
        <v>0</v>
      </c>
      <c r="AU1088" s="2">
        <v>0</v>
      </c>
      <c r="AW1088" s="44" t="e">
        <f t="shared" si="339"/>
        <v>#VALUE!</v>
      </c>
    </row>
    <row r="1089" spans="1:49" hidden="1" x14ac:dyDescent="0.2">
      <c r="A1089" s="101">
        <v>1092</v>
      </c>
      <c r="B1089" s="16" t="s">
        <v>780</v>
      </c>
      <c r="C1089" s="101">
        <v>285</v>
      </c>
      <c r="D1089" s="17">
        <v>1.4014203138976784</v>
      </c>
      <c r="E1089" s="139">
        <v>5.2749540033003729E-2</v>
      </c>
      <c r="F1089" s="122">
        <f t="shared" si="320"/>
        <v>1.4541698539306822</v>
      </c>
      <c r="G1089" s="122"/>
      <c r="H1089" s="101" t="s">
        <v>4</v>
      </c>
      <c r="I1089" s="101">
        <v>1</v>
      </c>
      <c r="J1089" s="101" t="s">
        <v>60</v>
      </c>
      <c r="K1089" s="18">
        <v>43011</v>
      </c>
      <c r="L1089" s="101" t="s">
        <v>58</v>
      </c>
      <c r="M1089" s="101" t="s">
        <v>83</v>
      </c>
      <c r="N1089" s="101" t="s">
        <v>73</v>
      </c>
      <c r="O1089" s="101" t="s">
        <v>65</v>
      </c>
      <c r="P1089" s="19" t="str">
        <f t="shared" si="321"/>
        <v>CB1 13/14</v>
      </c>
      <c r="Q1089" s="20">
        <f t="shared" si="322"/>
        <v>145.41698539306822</v>
      </c>
      <c r="R1089" s="19">
        <v>122.6</v>
      </c>
      <c r="S1089" s="19">
        <v>-7</v>
      </c>
      <c r="T1089" s="19">
        <f t="shared" si="323"/>
        <v>115.6</v>
      </c>
      <c r="U1089" s="22" t="e">
        <f t="shared" si="324"/>
        <v>#VALUE!</v>
      </c>
      <c r="V1089" s="22" t="str">
        <f t="shared" si="325"/>
        <v>NY</v>
      </c>
      <c r="W1089" s="22" t="e">
        <f t="shared" si="326"/>
        <v>#VALUE!</v>
      </c>
      <c r="X1089" s="19" t="str">
        <f t="shared" si="327"/>
        <v>CB113/14GS.8845</v>
      </c>
      <c r="Y1089" s="19" t="str">
        <f t="shared" si="328"/>
        <v>GS.8845</v>
      </c>
      <c r="Z1089" s="19" t="e">
        <v>#VALUE!</v>
      </c>
      <c r="AA1089" s="19" t="e">
        <f t="shared" si="329"/>
        <v>#VALUE!</v>
      </c>
      <c r="AB1089" s="22" t="e">
        <f t="shared" si="330"/>
        <v>#VALUE!</v>
      </c>
      <c r="AC1089" s="23" t="e">
        <v>#VALUE!</v>
      </c>
      <c r="AD1089" s="23" t="e">
        <f t="shared" si="331"/>
        <v>#VALUE!</v>
      </c>
      <c r="AE1089" s="24" t="e">
        <f t="shared" si="332"/>
        <v>#VALUE!</v>
      </c>
      <c r="AF1089" s="24">
        <v>117.35</v>
      </c>
      <c r="AG1089" s="24" t="e">
        <f t="shared" si="333"/>
        <v>#VALUE!</v>
      </c>
      <c r="AH1089" s="24" t="e">
        <f t="shared" si="334"/>
        <v>#VALUE!</v>
      </c>
      <c r="AI1089" s="25" t="e">
        <f t="shared" si="335"/>
        <v>#VALUE!</v>
      </c>
      <c r="AJ1089" s="25" t="e">
        <f t="shared" si="336"/>
        <v>#VALUE!</v>
      </c>
      <c r="AK1089" s="25" t="e">
        <f t="shared" si="337"/>
        <v>#VALUE!</v>
      </c>
      <c r="AL1089" s="11">
        <v>22.900430107526887</v>
      </c>
      <c r="AM1089" s="11">
        <v>6.1340501792114699</v>
      </c>
      <c r="AN1089" s="26">
        <v>3.2766000000000002</v>
      </c>
      <c r="AO1089" s="125">
        <f t="shared" si="338"/>
        <v>5.200515778622801E-2</v>
      </c>
      <c r="AP1089" s="126"/>
      <c r="AQ1089" s="16">
        <v>-262</v>
      </c>
      <c r="AT1089" s="2">
        <v>0</v>
      </c>
      <c r="AU1089" s="2">
        <v>0</v>
      </c>
      <c r="AW1089" s="44" t="e">
        <f t="shared" si="339"/>
        <v>#VALUE!</v>
      </c>
    </row>
    <row r="1090" spans="1:49" hidden="1" x14ac:dyDescent="0.2">
      <c r="A1090" s="101">
        <v>1093</v>
      </c>
      <c r="B1090" s="16" t="s">
        <v>781</v>
      </c>
      <c r="C1090" s="101">
        <v>1486</v>
      </c>
      <c r="D1090" s="17">
        <v>1.4437752615602528</v>
      </c>
      <c r="E1090" s="139">
        <v>5.4514162917180073E-2</v>
      </c>
      <c r="F1090" s="122">
        <f t="shared" si="320"/>
        <v>1.498289424477433</v>
      </c>
      <c r="G1090" s="122"/>
      <c r="H1090" s="101" t="s">
        <v>4</v>
      </c>
      <c r="I1090" s="101">
        <v>1</v>
      </c>
      <c r="J1090" s="101" t="s">
        <v>60</v>
      </c>
      <c r="K1090" s="18">
        <v>43011</v>
      </c>
      <c r="L1090" s="101" t="s">
        <v>58</v>
      </c>
      <c r="M1090" s="101" t="s">
        <v>83</v>
      </c>
      <c r="N1090" s="101" t="s">
        <v>73</v>
      </c>
      <c r="O1090" s="101" t="s">
        <v>58</v>
      </c>
      <c r="P1090" s="19" t="str">
        <f t="shared" si="321"/>
        <v>CB1 17/18</v>
      </c>
      <c r="Q1090" s="20">
        <f t="shared" si="322"/>
        <v>149.82894244774329</v>
      </c>
      <c r="R1090" s="19">
        <v>122.6</v>
      </c>
      <c r="S1090" s="19">
        <v>2.5</v>
      </c>
      <c r="T1090" s="19">
        <f t="shared" si="323"/>
        <v>125.1</v>
      </c>
      <c r="U1090" s="22" t="e">
        <f t="shared" si="324"/>
        <v>#VALUE!</v>
      </c>
      <c r="V1090" s="22" t="str">
        <f t="shared" si="325"/>
        <v>NY</v>
      </c>
      <c r="W1090" s="22" t="e">
        <f t="shared" si="326"/>
        <v>#VALUE!</v>
      </c>
      <c r="X1090" s="19" t="str">
        <f t="shared" si="327"/>
        <v>CB117/18GS.8844</v>
      </c>
      <c r="Y1090" s="19" t="str">
        <f t="shared" si="328"/>
        <v>GS.8844</v>
      </c>
      <c r="Z1090" s="19" t="e">
        <v>#VALUE!</v>
      </c>
      <c r="AA1090" s="19" t="e">
        <f t="shared" si="329"/>
        <v>#VALUE!</v>
      </c>
      <c r="AB1090" s="22" t="e">
        <f t="shared" si="330"/>
        <v>#VALUE!</v>
      </c>
      <c r="AC1090" s="23" t="e">
        <v>#VALUE!</v>
      </c>
      <c r="AD1090" s="23" t="e">
        <f t="shared" si="331"/>
        <v>#VALUE!</v>
      </c>
      <c r="AE1090" s="24" t="e">
        <f t="shared" si="332"/>
        <v>#VALUE!</v>
      </c>
      <c r="AF1090" s="24">
        <v>126.85</v>
      </c>
      <c r="AG1090" s="24" t="e">
        <f t="shared" si="333"/>
        <v>#VALUE!</v>
      </c>
      <c r="AH1090" s="24" t="e">
        <f t="shared" si="334"/>
        <v>#VALUE!</v>
      </c>
      <c r="AI1090" s="25" t="e">
        <f t="shared" si="335"/>
        <v>#VALUE!</v>
      </c>
      <c r="AJ1090" s="25" t="e">
        <f t="shared" si="336"/>
        <v>#VALUE!</v>
      </c>
      <c r="AK1090" s="25" t="e">
        <f t="shared" si="337"/>
        <v>#VALUE!</v>
      </c>
      <c r="AL1090" s="11">
        <v>24.230000000000004</v>
      </c>
      <c r="AM1090" s="11">
        <v>5.5499999999999936</v>
      </c>
      <c r="AN1090" s="26">
        <v>3.2766000000000002</v>
      </c>
      <c r="AO1090" s="125">
        <f t="shared" si="338"/>
        <v>5.3744878956637494E-2</v>
      </c>
      <c r="AP1090" s="126"/>
      <c r="AQ1090" s="16">
        <v>-397</v>
      </c>
      <c r="AT1090" s="2">
        <v>1089</v>
      </c>
      <c r="AU1090" s="2">
        <v>-44952.981052880867</v>
      </c>
      <c r="AW1090" s="44" t="e">
        <f t="shared" si="339"/>
        <v>#VALUE!</v>
      </c>
    </row>
    <row r="1091" spans="1:49" hidden="1" x14ac:dyDescent="0.2">
      <c r="A1091" s="101">
        <v>1094</v>
      </c>
      <c r="B1091" s="16" t="s">
        <v>781</v>
      </c>
      <c r="C1091" s="101">
        <v>691</v>
      </c>
      <c r="D1091" s="17">
        <v>1.4437752615602528</v>
      </c>
      <c r="E1091" s="139">
        <v>5.4514162917180073E-2</v>
      </c>
      <c r="F1091" s="122">
        <f t="shared" ref="F1091:F1154" si="340">E1091+D1091</f>
        <v>1.498289424477433</v>
      </c>
      <c r="G1091" s="122"/>
      <c r="H1091" s="101" t="s">
        <v>4</v>
      </c>
      <c r="I1091" s="101">
        <v>1</v>
      </c>
      <c r="J1091" s="101" t="s">
        <v>60</v>
      </c>
      <c r="K1091" s="18">
        <v>43011</v>
      </c>
      <c r="L1091" s="101" t="s">
        <v>58</v>
      </c>
      <c r="M1091" s="101" t="s">
        <v>83</v>
      </c>
      <c r="N1091" s="101" t="s">
        <v>62</v>
      </c>
      <c r="O1091" s="101" t="s">
        <v>63</v>
      </c>
      <c r="P1091" s="19" t="str">
        <f t="shared" ref="P1091:P1154" si="341">N1091&amp;" "&amp;O1091</f>
        <v>CB6 Consumo</v>
      </c>
      <c r="Q1091" s="20">
        <f t="shared" ref="Q1091:Q1154" si="342">F1091*100</f>
        <v>149.82894244774329</v>
      </c>
      <c r="R1091" s="19">
        <v>122.6</v>
      </c>
      <c r="S1091" s="19">
        <v>-31.95</v>
      </c>
      <c r="T1091" s="19">
        <f t="shared" ref="T1091:T1154" si="343">R1091+S1091</f>
        <v>90.649999999999991</v>
      </c>
      <c r="U1091" s="22" t="e">
        <f t="shared" ref="U1091:U1154" si="344">(T1091-Q1091)*1.3228*AD1091</f>
        <v>#VALUE!</v>
      </c>
      <c r="V1091" s="22" t="str">
        <f t="shared" ref="V1091:V1154" si="345">IF(LEFT(N1091,3)="CB7","LDN","NY")</f>
        <v>NY</v>
      </c>
      <c r="W1091" s="22" t="e">
        <f t="shared" ref="W1091:W1154" si="346">V1091-U1091</f>
        <v>#VALUE!</v>
      </c>
      <c r="X1091" s="19" t="str">
        <f t="shared" ref="X1091:X1154" si="347">TRIM(N1091)&amp;TRIM(O1091)&amp;TRIM(Y1091)</f>
        <v>CB6ConsumoGS.8844</v>
      </c>
      <c r="Y1091" s="19" t="str">
        <f t="shared" ref="Y1091:Y1154" si="348">IF(LEFT(B1091,2)&lt;&gt;"GS","GS."&amp;LEFT(B1091,4),B1091)</f>
        <v>GS.8844</v>
      </c>
      <c r="Z1091" s="19" t="e">
        <v>#VALUE!</v>
      </c>
      <c r="AA1091" s="19" t="e">
        <f t="shared" ref="AA1091:AA1154" si="349">IF(C1091=0,Z1091,C1091-Z1091)</f>
        <v>#VALUE!</v>
      </c>
      <c r="AB1091" s="22" t="e">
        <f t="shared" ref="AB1091:AB1154" si="350">(T1091-Q1091)*1.3228*AA1091</f>
        <v>#VALUE!</v>
      </c>
      <c r="AC1091" s="23" t="e">
        <v>#VALUE!</v>
      </c>
      <c r="AD1091" s="23" t="e">
        <f t="shared" ref="AD1091:AD1154" si="351">AA1091-AC1091+AQ1091</f>
        <v>#VALUE!</v>
      </c>
      <c r="AE1091" s="24" t="e">
        <f t="shared" ref="AE1091:AE1154" si="352">(T1091-Q1091)*1.3228*AD1091</f>
        <v>#VALUE!</v>
      </c>
      <c r="AF1091" s="24">
        <v>92.399999999999991</v>
      </c>
      <c r="AG1091" s="24" t="e">
        <f t="shared" ref="AG1091:AG1154" si="353">(AF1091-Q1091)*1.3228*AD1091</f>
        <v>#VALUE!</v>
      </c>
      <c r="AH1091" s="24" t="e">
        <f t="shared" ref="AH1091:AH1154" si="354">AE1091-AG1091</f>
        <v>#VALUE!</v>
      </c>
      <c r="AI1091" s="25" t="e">
        <f t="shared" ref="AI1091:AI1154" si="355">AD1091*T1091*1.3228</f>
        <v>#VALUE!</v>
      </c>
      <c r="AJ1091" s="25" t="e">
        <f t="shared" ref="AJ1091:AJ1154" si="356">E1091*132.28*AD1091</f>
        <v>#VALUE!</v>
      </c>
      <c r="AK1091" s="25" t="e">
        <f t="shared" ref="AK1091:AK1154" si="357">AI1091-AE1091</f>
        <v>#VALUE!</v>
      </c>
      <c r="AL1091" s="11">
        <v>24.230000000000004</v>
      </c>
      <c r="AM1091" s="11">
        <v>5.5499999999999936</v>
      </c>
      <c r="AN1091" s="26">
        <v>3.2766000000000002</v>
      </c>
      <c r="AO1091" s="125">
        <f t="shared" si="338"/>
        <v>5.3744878956637494E-2</v>
      </c>
      <c r="AP1091" s="126"/>
      <c r="AQ1091" s="16">
        <v>0</v>
      </c>
      <c r="AT1091" s="2">
        <v>0</v>
      </c>
      <c r="AU1091" s="2">
        <v>0</v>
      </c>
      <c r="AW1091" s="44" t="e">
        <f t="shared" si="339"/>
        <v>#VALUE!</v>
      </c>
    </row>
    <row r="1092" spans="1:49" hidden="1" x14ac:dyDescent="0.2">
      <c r="A1092" s="101">
        <v>1095</v>
      </c>
      <c r="B1092" s="16" t="s">
        <v>781</v>
      </c>
      <c r="C1092" s="101">
        <v>393</v>
      </c>
      <c r="D1092" s="17">
        <v>1.4437752615602528</v>
      </c>
      <c r="E1092" s="139">
        <v>5.4514162917180073E-2</v>
      </c>
      <c r="F1092" s="122">
        <f t="shared" si="340"/>
        <v>1.498289424477433</v>
      </c>
      <c r="G1092" s="122"/>
      <c r="H1092" s="101" t="s">
        <v>4</v>
      </c>
      <c r="I1092" s="101">
        <v>1</v>
      </c>
      <c r="J1092" s="101" t="s">
        <v>60</v>
      </c>
      <c r="K1092" s="18">
        <v>43011</v>
      </c>
      <c r="L1092" s="101" t="s">
        <v>58</v>
      </c>
      <c r="M1092" s="101" t="s">
        <v>83</v>
      </c>
      <c r="N1092" s="101" t="s">
        <v>73</v>
      </c>
      <c r="O1092" s="101" t="s">
        <v>66</v>
      </c>
      <c r="P1092" s="19" t="str">
        <f t="shared" si="341"/>
        <v>CB1 Moka</v>
      </c>
      <c r="Q1092" s="20">
        <f t="shared" si="342"/>
        <v>149.82894244774329</v>
      </c>
      <c r="R1092" s="19">
        <v>122.6</v>
      </c>
      <c r="S1092" s="19">
        <v>-8</v>
      </c>
      <c r="T1092" s="19">
        <f t="shared" si="343"/>
        <v>114.6</v>
      </c>
      <c r="U1092" s="22" t="e">
        <f t="shared" si="344"/>
        <v>#VALUE!</v>
      </c>
      <c r="V1092" s="22" t="str">
        <f t="shared" si="345"/>
        <v>NY</v>
      </c>
      <c r="W1092" s="22" t="e">
        <f t="shared" si="346"/>
        <v>#VALUE!</v>
      </c>
      <c r="X1092" s="19" t="str">
        <f t="shared" si="347"/>
        <v>CB1MokaGS.8844</v>
      </c>
      <c r="Y1092" s="19" t="str">
        <f t="shared" si="348"/>
        <v>GS.8844</v>
      </c>
      <c r="Z1092" s="19" t="e">
        <v>#VALUE!</v>
      </c>
      <c r="AA1092" s="19" t="e">
        <f t="shared" si="349"/>
        <v>#VALUE!</v>
      </c>
      <c r="AB1092" s="22" t="e">
        <f t="shared" si="350"/>
        <v>#VALUE!</v>
      </c>
      <c r="AC1092" s="23" t="e">
        <v>#VALUE!</v>
      </c>
      <c r="AD1092" s="23" t="e">
        <f t="shared" si="351"/>
        <v>#VALUE!</v>
      </c>
      <c r="AE1092" s="24" t="e">
        <f t="shared" si="352"/>
        <v>#VALUE!</v>
      </c>
      <c r="AF1092" s="24">
        <v>116.35</v>
      </c>
      <c r="AG1092" s="24" t="e">
        <f t="shared" si="353"/>
        <v>#VALUE!</v>
      </c>
      <c r="AH1092" s="24" t="e">
        <f t="shared" si="354"/>
        <v>#VALUE!</v>
      </c>
      <c r="AI1092" s="25" t="e">
        <f t="shared" si="355"/>
        <v>#VALUE!</v>
      </c>
      <c r="AJ1092" s="25" t="e">
        <f t="shared" si="356"/>
        <v>#VALUE!</v>
      </c>
      <c r="AK1092" s="25" t="e">
        <f t="shared" si="357"/>
        <v>#VALUE!</v>
      </c>
      <c r="AL1092" s="11">
        <v>24.230000000000004</v>
      </c>
      <c r="AM1092" s="11">
        <v>5.5499999999999936</v>
      </c>
      <c r="AN1092" s="26">
        <v>3.2766000000000002</v>
      </c>
      <c r="AO1092" s="125">
        <f t="shared" ref="AO1092:AO1155" si="358">E1092*132.28*AN1092/$AO$2/132.28</f>
        <v>5.3744878956637494E-2</v>
      </c>
      <c r="AP1092" s="126"/>
      <c r="AQ1092" s="16">
        <v>-393</v>
      </c>
      <c r="AT1092" s="2">
        <v>0</v>
      </c>
      <c r="AU1092" s="2">
        <v>0</v>
      </c>
      <c r="AW1092" s="44" t="e">
        <f t="shared" ref="AW1092:AW1155" si="359">E1092*132.28*AD1092</f>
        <v>#VALUE!</v>
      </c>
    </row>
    <row r="1093" spans="1:49" hidden="1" x14ac:dyDescent="0.2">
      <c r="A1093" s="101">
        <v>1096</v>
      </c>
      <c r="B1093" s="16" t="s">
        <v>781</v>
      </c>
      <c r="C1093" s="101">
        <v>2091</v>
      </c>
      <c r="D1093" s="17">
        <v>1.4437752615602528</v>
      </c>
      <c r="E1093" s="139">
        <v>5.4514162917180073E-2</v>
      </c>
      <c r="F1093" s="122">
        <f t="shared" si="340"/>
        <v>1.498289424477433</v>
      </c>
      <c r="G1093" s="122"/>
      <c r="H1093" s="101" t="s">
        <v>4</v>
      </c>
      <c r="I1093" s="101">
        <v>1</v>
      </c>
      <c r="J1093" s="101" t="s">
        <v>60</v>
      </c>
      <c r="K1093" s="18">
        <v>43011</v>
      </c>
      <c r="L1093" s="101" t="s">
        <v>58</v>
      </c>
      <c r="M1093" s="101" t="s">
        <v>83</v>
      </c>
      <c r="N1093" s="101" t="s">
        <v>73</v>
      </c>
      <c r="O1093" s="101" t="s">
        <v>64</v>
      </c>
      <c r="P1093" s="19" t="str">
        <f t="shared" si="341"/>
        <v>CB1 15/16</v>
      </c>
      <c r="Q1093" s="20">
        <f t="shared" si="342"/>
        <v>149.82894244774329</v>
      </c>
      <c r="R1093" s="19">
        <v>122.6</v>
      </c>
      <c r="S1093" s="19">
        <v>-7</v>
      </c>
      <c r="T1093" s="19">
        <f t="shared" si="343"/>
        <v>115.6</v>
      </c>
      <c r="U1093" s="22" t="e">
        <f t="shared" si="344"/>
        <v>#VALUE!</v>
      </c>
      <c r="V1093" s="22" t="str">
        <f t="shared" si="345"/>
        <v>NY</v>
      </c>
      <c r="W1093" s="22" t="e">
        <f t="shared" si="346"/>
        <v>#VALUE!</v>
      </c>
      <c r="X1093" s="19" t="str">
        <f t="shared" si="347"/>
        <v>CB115/16GS.8844</v>
      </c>
      <c r="Y1093" s="19" t="str">
        <f t="shared" si="348"/>
        <v>GS.8844</v>
      </c>
      <c r="Z1093" s="19" t="e">
        <v>#VALUE!</v>
      </c>
      <c r="AA1093" s="19" t="e">
        <f t="shared" si="349"/>
        <v>#VALUE!</v>
      </c>
      <c r="AB1093" s="22" t="e">
        <f t="shared" si="350"/>
        <v>#VALUE!</v>
      </c>
      <c r="AC1093" s="23" t="e">
        <v>#VALUE!</v>
      </c>
      <c r="AD1093" s="23" t="e">
        <f t="shared" si="351"/>
        <v>#VALUE!</v>
      </c>
      <c r="AE1093" s="24" t="e">
        <f t="shared" si="352"/>
        <v>#VALUE!</v>
      </c>
      <c r="AF1093" s="24">
        <v>117.35</v>
      </c>
      <c r="AG1093" s="24" t="e">
        <f t="shared" si="353"/>
        <v>#VALUE!</v>
      </c>
      <c r="AH1093" s="24" t="e">
        <f t="shared" si="354"/>
        <v>#VALUE!</v>
      </c>
      <c r="AI1093" s="25" t="e">
        <f t="shared" si="355"/>
        <v>#VALUE!</v>
      </c>
      <c r="AJ1093" s="25" t="e">
        <f t="shared" si="356"/>
        <v>#VALUE!</v>
      </c>
      <c r="AK1093" s="25" t="e">
        <f t="shared" si="357"/>
        <v>#VALUE!</v>
      </c>
      <c r="AL1093" s="11">
        <v>24.230000000000004</v>
      </c>
      <c r="AM1093" s="11">
        <v>5.5499999999999936</v>
      </c>
      <c r="AN1093" s="26">
        <v>3.2766000000000002</v>
      </c>
      <c r="AO1093" s="125">
        <f t="shared" si="358"/>
        <v>5.3744878956637494E-2</v>
      </c>
      <c r="AP1093" s="126"/>
      <c r="AQ1093" s="16">
        <v>0</v>
      </c>
      <c r="AT1093" s="2">
        <v>2091</v>
      </c>
      <c r="AU1093" s="2">
        <v>-97378.576318066014</v>
      </c>
      <c r="AW1093" s="44" t="e">
        <f t="shared" si="359"/>
        <v>#VALUE!</v>
      </c>
    </row>
    <row r="1094" spans="1:49" hidden="1" x14ac:dyDescent="0.2">
      <c r="A1094" s="101">
        <v>1097</v>
      </c>
      <c r="B1094" s="16" t="s">
        <v>781</v>
      </c>
      <c r="C1094" s="101">
        <v>330</v>
      </c>
      <c r="D1094" s="17">
        <v>1.4437752615602528</v>
      </c>
      <c r="E1094" s="139">
        <v>5.4514162917180073E-2</v>
      </c>
      <c r="F1094" s="122">
        <f t="shared" si="340"/>
        <v>1.498289424477433</v>
      </c>
      <c r="G1094" s="122"/>
      <c r="H1094" s="101" t="s">
        <v>4</v>
      </c>
      <c r="I1094" s="101">
        <v>1</v>
      </c>
      <c r="J1094" s="101" t="s">
        <v>60</v>
      </c>
      <c r="K1094" s="18">
        <v>43011</v>
      </c>
      <c r="L1094" s="101" t="s">
        <v>58</v>
      </c>
      <c r="M1094" s="101" t="s">
        <v>83</v>
      </c>
      <c r="N1094" s="101" t="s">
        <v>73</v>
      </c>
      <c r="O1094" s="101" t="s">
        <v>65</v>
      </c>
      <c r="P1094" s="19" t="str">
        <f t="shared" si="341"/>
        <v>CB1 13/14</v>
      </c>
      <c r="Q1094" s="20">
        <f t="shared" si="342"/>
        <v>149.82894244774329</v>
      </c>
      <c r="R1094" s="19">
        <v>122.6</v>
      </c>
      <c r="S1094" s="19">
        <v>-7</v>
      </c>
      <c r="T1094" s="19">
        <f t="shared" si="343"/>
        <v>115.6</v>
      </c>
      <c r="U1094" s="22" t="e">
        <f t="shared" si="344"/>
        <v>#VALUE!</v>
      </c>
      <c r="V1094" s="22" t="str">
        <f t="shared" si="345"/>
        <v>NY</v>
      </c>
      <c r="W1094" s="22" t="e">
        <f t="shared" si="346"/>
        <v>#VALUE!</v>
      </c>
      <c r="X1094" s="19" t="str">
        <f t="shared" si="347"/>
        <v>CB113/14GS.8844</v>
      </c>
      <c r="Y1094" s="19" t="str">
        <f t="shared" si="348"/>
        <v>GS.8844</v>
      </c>
      <c r="Z1094" s="19" t="e">
        <v>#VALUE!</v>
      </c>
      <c r="AA1094" s="19" t="e">
        <f t="shared" si="349"/>
        <v>#VALUE!</v>
      </c>
      <c r="AB1094" s="22" t="e">
        <f t="shared" si="350"/>
        <v>#VALUE!</v>
      </c>
      <c r="AC1094" s="23" t="e">
        <v>#VALUE!</v>
      </c>
      <c r="AD1094" s="23" t="e">
        <f t="shared" si="351"/>
        <v>#VALUE!</v>
      </c>
      <c r="AE1094" s="24" t="e">
        <f t="shared" si="352"/>
        <v>#VALUE!</v>
      </c>
      <c r="AF1094" s="24">
        <v>117.35</v>
      </c>
      <c r="AG1094" s="24" t="e">
        <f t="shared" si="353"/>
        <v>#VALUE!</v>
      </c>
      <c r="AH1094" s="24" t="e">
        <f t="shared" si="354"/>
        <v>#VALUE!</v>
      </c>
      <c r="AI1094" s="25" t="e">
        <f t="shared" si="355"/>
        <v>#VALUE!</v>
      </c>
      <c r="AJ1094" s="25" t="e">
        <f t="shared" si="356"/>
        <v>#VALUE!</v>
      </c>
      <c r="AK1094" s="25" t="e">
        <f t="shared" si="357"/>
        <v>#VALUE!</v>
      </c>
      <c r="AL1094" s="11">
        <v>24.230000000000004</v>
      </c>
      <c r="AM1094" s="11">
        <v>5.5499999999999936</v>
      </c>
      <c r="AN1094" s="26">
        <v>3.2766000000000002</v>
      </c>
      <c r="AO1094" s="125">
        <f t="shared" si="358"/>
        <v>5.3744878956637494E-2</v>
      </c>
      <c r="AP1094" s="126"/>
      <c r="AQ1094" s="16">
        <v>-216</v>
      </c>
      <c r="AT1094" s="2">
        <v>97</v>
      </c>
      <c r="AU1094" s="2">
        <v>-5543.8155655917762</v>
      </c>
      <c r="AW1094" s="44" t="e">
        <f t="shared" si="359"/>
        <v>#VALUE!</v>
      </c>
    </row>
    <row r="1095" spans="1:49" hidden="1" x14ac:dyDescent="0.2">
      <c r="A1095" s="101">
        <v>1098</v>
      </c>
      <c r="B1095" s="16" t="s">
        <v>782</v>
      </c>
      <c r="C1095" s="101">
        <v>960</v>
      </c>
      <c r="D1095" s="17">
        <v>1.4632218402512733</v>
      </c>
      <c r="E1095" s="139">
        <v>6.0551803498439027E-2</v>
      </c>
      <c r="F1095" s="122">
        <f t="shared" si="340"/>
        <v>1.5237736437497125</v>
      </c>
      <c r="G1095" s="122"/>
      <c r="H1095" s="101" t="s">
        <v>4</v>
      </c>
      <c r="I1095" s="101">
        <v>1</v>
      </c>
      <c r="J1095" s="101" t="s">
        <v>60</v>
      </c>
      <c r="K1095" s="18">
        <v>43011</v>
      </c>
      <c r="L1095" s="101" t="s">
        <v>58</v>
      </c>
      <c r="M1095" s="101" t="s">
        <v>83</v>
      </c>
      <c r="N1095" s="101" t="s">
        <v>73</v>
      </c>
      <c r="O1095" s="101" t="s">
        <v>59</v>
      </c>
      <c r="P1095" s="19" t="str">
        <f t="shared" si="341"/>
        <v>CB1 14/16</v>
      </c>
      <c r="Q1095" s="20">
        <f t="shared" si="342"/>
        <v>152.37736437497125</v>
      </c>
      <c r="R1095" s="19">
        <v>122.6</v>
      </c>
      <c r="S1095" s="19">
        <v>-7</v>
      </c>
      <c r="T1095" s="19">
        <f t="shared" si="343"/>
        <v>115.6</v>
      </c>
      <c r="U1095" s="22" t="e">
        <f t="shared" si="344"/>
        <v>#VALUE!</v>
      </c>
      <c r="V1095" s="22" t="str">
        <f t="shared" si="345"/>
        <v>NY</v>
      </c>
      <c r="W1095" s="22" t="e">
        <f t="shared" si="346"/>
        <v>#VALUE!</v>
      </c>
      <c r="X1095" s="19" t="str">
        <f t="shared" si="347"/>
        <v>CB114/16GS.8830</v>
      </c>
      <c r="Y1095" s="19" t="str">
        <f t="shared" si="348"/>
        <v>GS.8830</v>
      </c>
      <c r="Z1095" s="19" t="e">
        <v>#VALUE!</v>
      </c>
      <c r="AA1095" s="19" t="e">
        <f t="shared" si="349"/>
        <v>#VALUE!</v>
      </c>
      <c r="AB1095" s="22" t="e">
        <f t="shared" si="350"/>
        <v>#VALUE!</v>
      </c>
      <c r="AC1095" s="23" t="e">
        <v>#VALUE!</v>
      </c>
      <c r="AD1095" s="23" t="e">
        <f t="shared" si="351"/>
        <v>#VALUE!</v>
      </c>
      <c r="AE1095" s="24" t="e">
        <f t="shared" si="352"/>
        <v>#VALUE!</v>
      </c>
      <c r="AF1095" s="24">
        <v>117.35</v>
      </c>
      <c r="AG1095" s="24" t="e">
        <f t="shared" si="353"/>
        <v>#VALUE!</v>
      </c>
      <c r="AH1095" s="24" t="e">
        <f t="shared" si="354"/>
        <v>#VALUE!</v>
      </c>
      <c r="AI1095" s="25" t="e">
        <f t="shared" si="355"/>
        <v>#VALUE!</v>
      </c>
      <c r="AJ1095" s="25" t="e">
        <f t="shared" si="356"/>
        <v>#VALUE!</v>
      </c>
      <c r="AK1095" s="25" t="e">
        <f t="shared" si="357"/>
        <v>#VALUE!</v>
      </c>
      <c r="AL1095" s="11">
        <v>26.54773648903117</v>
      </c>
      <c r="AM1095" s="11">
        <v>7.0594901845400573</v>
      </c>
      <c r="AN1095" s="26">
        <v>3.2766000000000002</v>
      </c>
      <c r="AO1095" s="125">
        <f t="shared" si="358"/>
        <v>5.9697318558735495E-2</v>
      </c>
      <c r="AP1095" s="126"/>
      <c r="AQ1095" s="16">
        <v>0</v>
      </c>
      <c r="AT1095" s="2">
        <v>0</v>
      </c>
      <c r="AU1095" s="2">
        <v>0</v>
      </c>
      <c r="AW1095" s="44" t="e">
        <f t="shared" si="359"/>
        <v>#VALUE!</v>
      </c>
    </row>
    <row r="1096" spans="1:49" hidden="1" x14ac:dyDescent="0.2">
      <c r="A1096" s="101">
        <v>1099</v>
      </c>
      <c r="B1096" s="16" t="s">
        <v>783</v>
      </c>
      <c r="C1096" s="101">
        <v>1320</v>
      </c>
      <c r="D1096" s="17">
        <v>1.4121321551698054</v>
      </c>
      <c r="E1096" s="139">
        <v>5.3971881581893387E-2</v>
      </c>
      <c r="F1096" s="122">
        <f t="shared" si="340"/>
        <v>1.4661040367516989</v>
      </c>
      <c r="G1096" s="122"/>
      <c r="H1096" s="101" t="s">
        <v>4</v>
      </c>
      <c r="I1096" s="101">
        <v>1</v>
      </c>
      <c r="J1096" s="101" t="s">
        <v>60</v>
      </c>
      <c r="K1096" s="18">
        <v>43011</v>
      </c>
      <c r="L1096" s="101" t="s">
        <v>58</v>
      </c>
      <c r="M1096" s="101" t="s">
        <v>83</v>
      </c>
      <c r="N1096" s="101" t="s">
        <v>73</v>
      </c>
      <c r="O1096" s="101" t="s">
        <v>58</v>
      </c>
      <c r="P1096" s="19" t="str">
        <f t="shared" si="341"/>
        <v>CB1 17/18</v>
      </c>
      <c r="Q1096" s="20">
        <f t="shared" si="342"/>
        <v>146.61040367516989</v>
      </c>
      <c r="R1096" s="19">
        <v>122.6</v>
      </c>
      <c r="S1096" s="19">
        <v>2.5</v>
      </c>
      <c r="T1096" s="19">
        <f t="shared" si="343"/>
        <v>125.1</v>
      </c>
      <c r="U1096" s="22" t="e">
        <f t="shared" si="344"/>
        <v>#VALUE!</v>
      </c>
      <c r="V1096" s="22" t="str">
        <f t="shared" si="345"/>
        <v>NY</v>
      </c>
      <c r="W1096" s="22" t="e">
        <f t="shared" si="346"/>
        <v>#VALUE!</v>
      </c>
      <c r="X1096" s="19" t="str">
        <f t="shared" si="347"/>
        <v>CB117/18GS.8835</v>
      </c>
      <c r="Y1096" s="19" t="str">
        <f t="shared" si="348"/>
        <v>GS.8835</v>
      </c>
      <c r="Z1096" s="19" t="e">
        <v>#VALUE!</v>
      </c>
      <c r="AA1096" s="19" t="e">
        <f t="shared" si="349"/>
        <v>#VALUE!</v>
      </c>
      <c r="AB1096" s="22" t="e">
        <f t="shared" si="350"/>
        <v>#VALUE!</v>
      </c>
      <c r="AC1096" s="23" t="e">
        <v>#VALUE!</v>
      </c>
      <c r="AD1096" s="23" t="e">
        <f>AA1096-AC1096+AQ1096</f>
        <v>#VALUE!</v>
      </c>
      <c r="AE1096" s="24" t="e">
        <f t="shared" si="352"/>
        <v>#VALUE!</v>
      </c>
      <c r="AF1096" s="24">
        <v>126.85</v>
      </c>
      <c r="AG1096" s="24" t="e">
        <f t="shared" si="353"/>
        <v>#VALUE!</v>
      </c>
      <c r="AH1096" s="24" t="e">
        <f t="shared" si="354"/>
        <v>#VALUE!</v>
      </c>
      <c r="AI1096" s="25" t="e">
        <f t="shared" si="355"/>
        <v>#VALUE!</v>
      </c>
      <c r="AJ1096" s="25" t="e">
        <f t="shared" si="356"/>
        <v>#VALUE!</v>
      </c>
      <c r="AK1096" s="25" t="e">
        <f t="shared" si="357"/>
        <v>#VALUE!</v>
      </c>
      <c r="AL1096" s="11">
        <v>23.221285061548151</v>
      </c>
      <c r="AM1096" s="11">
        <v>6.0143295121301001</v>
      </c>
      <c r="AN1096" s="26">
        <v>3.2766000000000002</v>
      </c>
      <c r="AO1096" s="125">
        <f t="shared" si="358"/>
        <v>5.3210250097533399E-2</v>
      </c>
      <c r="AP1096" s="126"/>
      <c r="AQ1096" s="16">
        <v>288</v>
      </c>
      <c r="AT1096" s="2">
        <v>1320</v>
      </c>
      <c r="AU1096" s="2">
        <v>-48867.247854404966</v>
      </c>
      <c r="AW1096" s="44" t="e">
        <f t="shared" si="359"/>
        <v>#VALUE!</v>
      </c>
    </row>
    <row r="1097" spans="1:49" hidden="1" x14ac:dyDescent="0.2">
      <c r="A1097" s="101">
        <v>1100</v>
      </c>
      <c r="B1097" s="16" t="s">
        <v>784</v>
      </c>
      <c r="C1097" s="101">
        <v>960</v>
      </c>
      <c r="D1097" s="17">
        <v>1.407556100083986</v>
      </c>
      <c r="E1097" s="139">
        <v>5.2391238325771271E-2</v>
      </c>
      <c r="F1097" s="122">
        <f t="shared" si="340"/>
        <v>1.4599473384097572</v>
      </c>
      <c r="G1097" s="122"/>
      <c r="H1097" s="101" t="s">
        <v>4</v>
      </c>
      <c r="I1097" s="101">
        <v>1</v>
      </c>
      <c r="J1097" s="101" t="s">
        <v>60</v>
      </c>
      <c r="K1097" s="18">
        <v>43011</v>
      </c>
      <c r="L1097" s="101" t="s">
        <v>58</v>
      </c>
      <c r="M1097" s="101" t="s">
        <v>83</v>
      </c>
      <c r="N1097" s="101" t="s">
        <v>73</v>
      </c>
      <c r="O1097" s="101" t="s">
        <v>58</v>
      </c>
      <c r="P1097" s="19" t="str">
        <f t="shared" si="341"/>
        <v>CB1 17/18</v>
      </c>
      <c r="Q1097" s="20">
        <f t="shared" si="342"/>
        <v>145.99473384097573</v>
      </c>
      <c r="R1097" s="19">
        <v>122.6</v>
      </c>
      <c r="S1097" s="19">
        <v>2.5</v>
      </c>
      <c r="T1097" s="19">
        <f t="shared" si="343"/>
        <v>125.1</v>
      </c>
      <c r="U1097" s="22" t="e">
        <f t="shared" si="344"/>
        <v>#VALUE!</v>
      </c>
      <c r="V1097" s="22" t="str">
        <f t="shared" si="345"/>
        <v>NY</v>
      </c>
      <c r="W1097" s="22" t="e">
        <f t="shared" si="346"/>
        <v>#VALUE!</v>
      </c>
      <c r="X1097" s="19" t="str">
        <f t="shared" si="347"/>
        <v>CB117/18GS.8857</v>
      </c>
      <c r="Y1097" s="19" t="str">
        <f t="shared" si="348"/>
        <v>GS.8857</v>
      </c>
      <c r="Z1097" s="19" t="e">
        <v>#VALUE!</v>
      </c>
      <c r="AA1097" s="19" t="e">
        <f t="shared" si="349"/>
        <v>#VALUE!</v>
      </c>
      <c r="AB1097" s="22" t="e">
        <f t="shared" si="350"/>
        <v>#VALUE!</v>
      </c>
      <c r="AC1097" s="23" t="e">
        <v>#VALUE!</v>
      </c>
      <c r="AD1097" s="23" t="e">
        <f t="shared" si="351"/>
        <v>#VALUE!</v>
      </c>
      <c r="AE1097" s="24" t="e">
        <f t="shared" si="352"/>
        <v>#VALUE!</v>
      </c>
      <c r="AF1097" s="24">
        <v>126.85</v>
      </c>
      <c r="AG1097" s="24" t="e">
        <f t="shared" si="353"/>
        <v>#VALUE!</v>
      </c>
      <c r="AH1097" s="24" t="e">
        <f t="shared" si="354"/>
        <v>#VALUE!</v>
      </c>
      <c r="AI1097" s="25" t="e">
        <f t="shared" si="355"/>
        <v>#VALUE!</v>
      </c>
      <c r="AJ1097" s="25" t="e">
        <f t="shared" si="356"/>
        <v>#VALUE!</v>
      </c>
      <c r="AK1097" s="25" t="e">
        <f t="shared" si="357"/>
        <v>#VALUE!</v>
      </c>
      <c r="AL1097" s="11">
        <v>23.035007267441863</v>
      </c>
      <c r="AM1097" s="11">
        <v>5.8135682965880324</v>
      </c>
      <c r="AN1097" s="26">
        <v>3.2766000000000002</v>
      </c>
      <c r="AO1097" s="125">
        <f t="shared" si="358"/>
        <v>5.1651912301849547E-2</v>
      </c>
      <c r="AP1097" s="126"/>
      <c r="AQ1097" s="16">
        <v>0</v>
      </c>
      <c r="AT1097" s="2">
        <v>0</v>
      </c>
      <c r="AU1097" s="2">
        <v>0</v>
      </c>
      <c r="AW1097" s="44" t="e">
        <f t="shared" si="359"/>
        <v>#VALUE!</v>
      </c>
    </row>
    <row r="1098" spans="1:49" hidden="1" x14ac:dyDescent="0.2">
      <c r="A1098" s="101">
        <v>1101</v>
      </c>
      <c r="B1098" s="16" t="s">
        <v>785</v>
      </c>
      <c r="C1098" s="101">
        <v>4550</v>
      </c>
      <c r="D1098" s="17">
        <v>1.3967720605846454</v>
      </c>
      <c r="E1098" s="139">
        <v>5.5055527764867468E-2</v>
      </c>
      <c r="F1098" s="122">
        <f t="shared" si="340"/>
        <v>1.4518275883495129</v>
      </c>
      <c r="G1098" s="122"/>
      <c r="H1098" s="101" t="s">
        <v>4</v>
      </c>
      <c r="I1098" s="101">
        <v>1</v>
      </c>
      <c r="J1098" s="101" t="s">
        <v>60</v>
      </c>
      <c r="K1098" s="18">
        <v>43011</v>
      </c>
      <c r="L1098" s="101" t="s">
        <v>58</v>
      </c>
      <c r="M1098" s="101" t="s">
        <v>83</v>
      </c>
      <c r="N1098" s="101" t="s">
        <v>73</v>
      </c>
      <c r="O1098" s="101" t="s">
        <v>59</v>
      </c>
      <c r="P1098" s="19" t="str">
        <f t="shared" si="341"/>
        <v>CB1 14/16</v>
      </c>
      <c r="Q1098" s="20">
        <f t="shared" si="342"/>
        <v>145.1827588349513</v>
      </c>
      <c r="R1098" s="19">
        <v>122.6</v>
      </c>
      <c r="S1098" s="19">
        <v>-7</v>
      </c>
      <c r="T1098" s="19">
        <f t="shared" si="343"/>
        <v>115.6</v>
      </c>
      <c r="U1098" s="22" t="e">
        <f t="shared" si="344"/>
        <v>#VALUE!</v>
      </c>
      <c r="V1098" s="22" t="str">
        <f t="shared" si="345"/>
        <v>NY</v>
      </c>
      <c r="W1098" s="22" t="e">
        <f t="shared" si="346"/>
        <v>#VALUE!</v>
      </c>
      <c r="X1098" s="19" t="str">
        <f t="shared" si="347"/>
        <v>CB114/16GS.8863</v>
      </c>
      <c r="Y1098" s="19" t="str">
        <f t="shared" si="348"/>
        <v>GS.8863</v>
      </c>
      <c r="Z1098" s="19" t="e">
        <v>#VALUE!</v>
      </c>
      <c r="AA1098" s="19" t="e">
        <f t="shared" si="349"/>
        <v>#VALUE!</v>
      </c>
      <c r="AB1098" s="22" t="e">
        <f t="shared" si="350"/>
        <v>#VALUE!</v>
      </c>
      <c r="AC1098" s="23" t="e">
        <v>#VALUE!</v>
      </c>
      <c r="AD1098" s="23" t="e">
        <f t="shared" si="351"/>
        <v>#VALUE!</v>
      </c>
      <c r="AE1098" s="24" t="e">
        <f t="shared" si="352"/>
        <v>#VALUE!</v>
      </c>
      <c r="AF1098" s="24">
        <v>117.35</v>
      </c>
      <c r="AG1098" s="24" t="e">
        <f t="shared" si="353"/>
        <v>#VALUE!</v>
      </c>
      <c r="AH1098" s="24" t="e">
        <f t="shared" si="354"/>
        <v>#VALUE!</v>
      </c>
      <c r="AI1098" s="25" t="e">
        <f t="shared" si="355"/>
        <v>#VALUE!</v>
      </c>
      <c r="AJ1098" s="25" t="e">
        <f t="shared" si="356"/>
        <v>#VALUE!</v>
      </c>
      <c r="AK1098" s="25" t="e">
        <f t="shared" si="357"/>
        <v>#VALUE!</v>
      </c>
      <c r="AL1098" s="11">
        <v>23.871618867178139</v>
      </c>
      <c r="AM1098" s="11">
        <v>5.9401652219841274</v>
      </c>
      <c r="AN1098" s="26">
        <v>3.2766000000000002</v>
      </c>
      <c r="AO1098" s="125">
        <f t="shared" si="358"/>
        <v>5.4278604261280623E-2</v>
      </c>
      <c r="AP1098" s="126"/>
      <c r="AQ1098" s="16">
        <v>0</v>
      </c>
      <c r="AT1098" s="2">
        <v>0</v>
      </c>
      <c r="AU1098" s="2">
        <v>0</v>
      </c>
      <c r="AW1098" s="44" t="e">
        <f t="shared" si="359"/>
        <v>#VALUE!</v>
      </c>
    </row>
    <row r="1099" spans="1:49" hidden="1" x14ac:dyDescent="0.2">
      <c r="A1099" s="101">
        <v>1102</v>
      </c>
      <c r="B1099" s="16" t="s">
        <v>786</v>
      </c>
      <c r="C1099" s="101">
        <v>2500</v>
      </c>
      <c r="D1099" s="17">
        <v>1.3939906661425667</v>
      </c>
      <c r="E1099" s="139">
        <v>5.4827416428557207E-2</v>
      </c>
      <c r="F1099" s="122">
        <f t="shared" si="340"/>
        <v>1.4488180825711239</v>
      </c>
      <c r="G1099" s="122"/>
      <c r="H1099" s="101" t="s">
        <v>4</v>
      </c>
      <c r="I1099" s="101">
        <v>1</v>
      </c>
      <c r="J1099" s="101" t="s">
        <v>60</v>
      </c>
      <c r="K1099" s="18">
        <v>43011</v>
      </c>
      <c r="L1099" s="101" t="s">
        <v>58</v>
      </c>
      <c r="M1099" s="101" t="s">
        <v>83</v>
      </c>
      <c r="N1099" s="101" t="s">
        <v>62</v>
      </c>
      <c r="O1099" s="101" t="s">
        <v>63</v>
      </c>
      <c r="P1099" s="19" t="str">
        <f t="shared" si="341"/>
        <v>CB6 Consumo</v>
      </c>
      <c r="Q1099" s="20">
        <f t="shared" si="342"/>
        <v>144.8818082571124</v>
      </c>
      <c r="R1099" s="19">
        <v>122.6</v>
      </c>
      <c r="S1099" s="19">
        <v>-31.95</v>
      </c>
      <c r="T1099" s="19">
        <f t="shared" si="343"/>
        <v>90.649999999999991</v>
      </c>
      <c r="U1099" s="22" t="e">
        <f t="shared" si="344"/>
        <v>#VALUE!</v>
      </c>
      <c r="V1099" s="22" t="str">
        <f t="shared" si="345"/>
        <v>NY</v>
      </c>
      <c r="W1099" s="22" t="e">
        <f t="shared" si="346"/>
        <v>#VALUE!</v>
      </c>
      <c r="X1099" s="19" t="str">
        <f t="shared" si="347"/>
        <v>CB6ConsumoGS.8883</v>
      </c>
      <c r="Y1099" s="19" t="str">
        <f t="shared" si="348"/>
        <v>GS.8883</v>
      </c>
      <c r="Z1099" s="19" t="e">
        <v>#VALUE!</v>
      </c>
      <c r="AA1099" s="19" t="e">
        <f t="shared" si="349"/>
        <v>#VALUE!</v>
      </c>
      <c r="AB1099" s="22" t="e">
        <f t="shared" si="350"/>
        <v>#VALUE!</v>
      </c>
      <c r="AC1099" s="23" t="e">
        <v>#VALUE!</v>
      </c>
      <c r="AD1099" s="23" t="e">
        <f t="shared" si="351"/>
        <v>#VALUE!</v>
      </c>
      <c r="AE1099" s="24" t="e">
        <f t="shared" si="352"/>
        <v>#VALUE!</v>
      </c>
      <c r="AF1099" s="24">
        <v>92.399999999999991</v>
      </c>
      <c r="AG1099" s="24" t="e">
        <f t="shared" si="353"/>
        <v>#VALUE!</v>
      </c>
      <c r="AH1099" s="24" t="e">
        <f t="shared" si="354"/>
        <v>#VALUE!</v>
      </c>
      <c r="AI1099" s="25" t="e">
        <f t="shared" si="355"/>
        <v>#VALUE!</v>
      </c>
      <c r="AJ1099" s="25" t="e">
        <f t="shared" si="356"/>
        <v>#VALUE!</v>
      </c>
      <c r="AK1099" s="25" t="e">
        <f t="shared" si="357"/>
        <v>#VALUE!</v>
      </c>
      <c r="AL1099" s="11">
        <v>23.76907423198595</v>
      </c>
      <c r="AM1099" s="11">
        <v>3.9234935992997575</v>
      </c>
      <c r="AN1099" s="26">
        <v>3.2766000000000002</v>
      </c>
      <c r="AO1099" s="125">
        <f t="shared" si="358"/>
        <v>5.4053711948850607E-2</v>
      </c>
      <c r="AP1099" s="126"/>
      <c r="AQ1099" s="16">
        <v>0</v>
      </c>
      <c r="AT1099" s="2">
        <v>0</v>
      </c>
      <c r="AU1099" s="2">
        <v>0</v>
      </c>
      <c r="AW1099" s="44" t="e">
        <f t="shared" si="359"/>
        <v>#VALUE!</v>
      </c>
    </row>
    <row r="1100" spans="1:49" hidden="1" x14ac:dyDescent="0.2">
      <c r="A1100" s="101">
        <v>1103</v>
      </c>
      <c r="B1100" s="16" t="s">
        <v>787</v>
      </c>
      <c r="C1100" s="101">
        <v>2731</v>
      </c>
      <c r="D1100" s="17">
        <v>1.416708069836037</v>
      </c>
      <c r="E1100" s="139">
        <v>5.2733440125658185E-2</v>
      </c>
      <c r="F1100" s="122">
        <f t="shared" si="340"/>
        <v>1.4694415099616953</v>
      </c>
      <c r="G1100" s="122"/>
      <c r="H1100" s="101" t="s">
        <v>4</v>
      </c>
      <c r="I1100" s="101">
        <v>1</v>
      </c>
      <c r="J1100" s="101" t="s">
        <v>60</v>
      </c>
      <c r="K1100" s="18">
        <v>43011</v>
      </c>
      <c r="L1100" s="101" t="s">
        <v>58</v>
      </c>
      <c r="M1100" s="101" t="s">
        <v>83</v>
      </c>
      <c r="N1100" s="101" t="s">
        <v>73</v>
      </c>
      <c r="O1100" s="101" t="s">
        <v>58</v>
      </c>
      <c r="P1100" s="19" t="str">
        <f t="shared" si="341"/>
        <v>CB1 17/18</v>
      </c>
      <c r="Q1100" s="20">
        <f t="shared" si="342"/>
        <v>146.94415099616953</v>
      </c>
      <c r="R1100" s="19">
        <v>122.6</v>
      </c>
      <c r="S1100" s="19">
        <v>2.5</v>
      </c>
      <c r="T1100" s="19">
        <f t="shared" si="343"/>
        <v>125.1</v>
      </c>
      <c r="U1100" s="22" t="e">
        <f t="shared" si="344"/>
        <v>#VALUE!</v>
      </c>
      <c r="V1100" s="22" t="str">
        <f t="shared" si="345"/>
        <v>NY</v>
      </c>
      <c r="W1100" s="22" t="e">
        <f t="shared" si="346"/>
        <v>#VALUE!</v>
      </c>
      <c r="X1100" s="19" t="str">
        <f t="shared" si="347"/>
        <v>CB117/18GS.8833</v>
      </c>
      <c r="Y1100" s="19" t="str">
        <f t="shared" si="348"/>
        <v>GS.8833</v>
      </c>
      <c r="Z1100" s="19" t="e">
        <v>#VALUE!</v>
      </c>
      <c r="AA1100" s="19" t="e">
        <f t="shared" si="349"/>
        <v>#VALUE!</v>
      </c>
      <c r="AB1100" s="22" t="e">
        <f t="shared" si="350"/>
        <v>#VALUE!</v>
      </c>
      <c r="AC1100" s="23" t="e">
        <v>#VALUE!</v>
      </c>
      <c r="AD1100" s="23" t="e">
        <f t="shared" si="351"/>
        <v>#VALUE!</v>
      </c>
      <c r="AE1100" s="24" t="e">
        <f t="shared" si="352"/>
        <v>#VALUE!</v>
      </c>
      <c r="AF1100" s="24">
        <v>126.85</v>
      </c>
      <c r="AG1100" s="24" t="e">
        <f t="shared" si="353"/>
        <v>#VALUE!</v>
      </c>
      <c r="AH1100" s="24" t="e">
        <f t="shared" si="354"/>
        <v>#VALUE!</v>
      </c>
      <c r="AI1100" s="25" t="e">
        <f t="shared" si="355"/>
        <v>#VALUE!</v>
      </c>
      <c r="AJ1100" s="25" t="e">
        <f t="shared" si="356"/>
        <v>#VALUE!</v>
      </c>
      <c r="AK1100" s="25" t="e">
        <f t="shared" si="357"/>
        <v>#VALUE!</v>
      </c>
      <c r="AL1100" s="11">
        <v>22.946919244342954</v>
      </c>
      <c r="AM1100" s="11">
        <v>6.1100166078472053</v>
      </c>
      <c r="AN1100" s="26">
        <v>3.2766000000000002</v>
      </c>
      <c r="AO1100" s="125">
        <f t="shared" si="358"/>
        <v>5.1989285074895822E-2</v>
      </c>
      <c r="AP1100" s="126"/>
      <c r="AQ1100" s="16">
        <v>-1320</v>
      </c>
      <c r="AT1100" s="2">
        <v>1411</v>
      </c>
      <c r="AU1100" s="2">
        <v>-52855.79362945148</v>
      </c>
      <c r="AW1100" s="44" t="e">
        <f t="shared" si="359"/>
        <v>#VALUE!</v>
      </c>
    </row>
    <row r="1101" spans="1:49" hidden="1" x14ac:dyDescent="0.2">
      <c r="A1101" s="101">
        <v>1104</v>
      </c>
      <c r="B1101" s="16" t="s">
        <v>787</v>
      </c>
      <c r="C1101" s="101">
        <v>258</v>
      </c>
      <c r="D1101" s="17">
        <v>1.416708069836037</v>
      </c>
      <c r="E1101" s="139">
        <v>5.2733440125658185E-2</v>
      </c>
      <c r="F1101" s="122">
        <f t="shared" si="340"/>
        <v>1.4694415099616953</v>
      </c>
      <c r="G1101" s="122"/>
      <c r="H1101" s="101" t="s">
        <v>4</v>
      </c>
      <c r="I1101" s="101">
        <v>1</v>
      </c>
      <c r="J1101" s="101" t="s">
        <v>60</v>
      </c>
      <c r="K1101" s="18">
        <v>43011</v>
      </c>
      <c r="L1101" s="101" t="s">
        <v>58</v>
      </c>
      <c r="M1101" s="101" t="s">
        <v>83</v>
      </c>
      <c r="N1101" s="101" t="s">
        <v>73</v>
      </c>
      <c r="O1101" s="101" t="s">
        <v>66</v>
      </c>
      <c r="P1101" s="19" t="str">
        <f t="shared" si="341"/>
        <v>CB1 Moka</v>
      </c>
      <c r="Q1101" s="20">
        <f t="shared" si="342"/>
        <v>146.94415099616953</v>
      </c>
      <c r="R1101" s="19">
        <v>122.6</v>
      </c>
      <c r="S1101" s="19">
        <v>-8</v>
      </c>
      <c r="T1101" s="19">
        <f t="shared" si="343"/>
        <v>114.6</v>
      </c>
      <c r="U1101" s="22" t="e">
        <f t="shared" si="344"/>
        <v>#VALUE!</v>
      </c>
      <c r="V1101" s="22" t="str">
        <f t="shared" si="345"/>
        <v>NY</v>
      </c>
      <c r="W1101" s="22" t="e">
        <f t="shared" si="346"/>
        <v>#VALUE!</v>
      </c>
      <c r="X1101" s="19" t="str">
        <f t="shared" si="347"/>
        <v>CB1MokaGS.8833</v>
      </c>
      <c r="Y1101" s="19" t="str">
        <f t="shared" si="348"/>
        <v>GS.8833</v>
      </c>
      <c r="Z1101" s="19" t="e">
        <v>#VALUE!</v>
      </c>
      <c r="AA1101" s="19" t="e">
        <f t="shared" si="349"/>
        <v>#VALUE!</v>
      </c>
      <c r="AB1101" s="22" t="e">
        <f t="shared" si="350"/>
        <v>#VALUE!</v>
      </c>
      <c r="AC1101" s="23" t="e">
        <v>#VALUE!</v>
      </c>
      <c r="AD1101" s="23" t="e">
        <f t="shared" si="351"/>
        <v>#VALUE!</v>
      </c>
      <c r="AE1101" s="24" t="e">
        <f t="shared" si="352"/>
        <v>#VALUE!</v>
      </c>
      <c r="AF1101" s="24">
        <v>116.35</v>
      </c>
      <c r="AG1101" s="24" t="e">
        <f t="shared" si="353"/>
        <v>#VALUE!</v>
      </c>
      <c r="AH1101" s="24" t="e">
        <f t="shared" si="354"/>
        <v>#VALUE!</v>
      </c>
      <c r="AI1101" s="25" t="e">
        <f t="shared" si="355"/>
        <v>#VALUE!</v>
      </c>
      <c r="AJ1101" s="25" t="e">
        <f t="shared" si="356"/>
        <v>#VALUE!</v>
      </c>
      <c r="AK1101" s="25" t="e">
        <f t="shared" si="357"/>
        <v>#VALUE!</v>
      </c>
      <c r="AL1101" s="11">
        <v>22.946919244342954</v>
      </c>
      <c r="AM1101" s="11">
        <v>6.1100166078472053</v>
      </c>
      <c r="AN1101" s="26">
        <v>3.2766000000000002</v>
      </c>
      <c r="AO1101" s="125">
        <f t="shared" si="358"/>
        <v>5.1989285074895822E-2</v>
      </c>
      <c r="AP1101" s="126"/>
      <c r="AQ1101" s="16">
        <v>-258</v>
      </c>
      <c r="AT1101" s="2">
        <v>0</v>
      </c>
      <c r="AU1101" s="2">
        <v>0</v>
      </c>
      <c r="AW1101" s="44" t="e">
        <f t="shared" si="359"/>
        <v>#VALUE!</v>
      </c>
    </row>
    <row r="1102" spans="1:49" hidden="1" x14ac:dyDescent="0.2">
      <c r="A1102" s="101">
        <v>1105</v>
      </c>
      <c r="B1102" s="16" t="s">
        <v>787</v>
      </c>
      <c r="C1102" s="101">
        <v>673</v>
      </c>
      <c r="D1102" s="17">
        <v>1.416708069836037</v>
      </c>
      <c r="E1102" s="139">
        <v>5.2733440125658185E-2</v>
      </c>
      <c r="F1102" s="122">
        <f t="shared" si="340"/>
        <v>1.4694415099616953</v>
      </c>
      <c r="G1102" s="122"/>
      <c r="H1102" s="101" t="s">
        <v>4</v>
      </c>
      <c r="I1102" s="101">
        <v>1</v>
      </c>
      <c r="J1102" s="101" t="s">
        <v>60</v>
      </c>
      <c r="K1102" s="18">
        <v>43011</v>
      </c>
      <c r="L1102" s="101" t="s">
        <v>58</v>
      </c>
      <c r="M1102" s="101" t="s">
        <v>83</v>
      </c>
      <c r="N1102" s="101" t="s">
        <v>73</v>
      </c>
      <c r="O1102" s="101" t="s">
        <v>64</v>
      </c>
      <c r="P1102" s="19" t="str">
        <f t="shared" si="341"/>
        <v>CB1 15/16</v>
      </c>
      <c r="Q1102" s="20">
        <f t="shared" si="342"/>
        <v>146.94415099616953</v>
      </c>
      <c r="R1102" s="19">
        <v>122.6</v>
      </c>
      <c r="S1102" s="19">
        <v>-7</v>
      </c>
      <c r="T1102" s="19">
        <f t="shared" si="343"/>
        <v>115.6</v>
      </c>
      <c r="U1102" s="22" t="e">
        <f t="shared" si="344"/>
        <v>#VALUE!</v>
      </c>
      <c r="V1102" s="22" t="str">
        <f t="shared" si="345"/>
        <v>NY</v>
      </c>
      <c r="W1102" s="22" t="e">
        <f t="shared" si="346"/>
        <v>#VALUE!</v>
      </c>
      <c r="X1102" s="19" t="str">
        <f t="shared" si="347"/>
        <v>CB115/16GS.8833</v>
      </c>
      <c r="Y1102" s="19" t="str">
        <f t="shared" si="348"/>
        <v>GS.8833</v>
      </c>
      <c r="Z1102" s="19" t="e">
        <v>#VALUE!</v>
      </c>
      <c r="AA1102" s="19" t="e">
        <f t="shared" si="349"/>
        <v>#VALUE!</v>
      </c>
      <c r="AB1102" s="22" t="e">
        <f t="shared" si="350"/>
        <v>#VALUE!</v>
      </c>
      <c r="AC1102" s="23" t="e">
        <v>#VALUE!</v>
      </c>
      <c r="AD1102" s="23" t="e">
        <f t="shared" si="351"/>
        <v>#VALUE!</v>
      </c>
      <c r="AE1102" s="24" t="e">
        <f t="shared" si="352"/>
        <v>#VALUE!</v>
      </c>
      <c r="AF1102" s="24">
        <v>117.35</v>
      </c>
      <c r="AG1102" s="24" t="e">
        <f t="shared" si="353"/>
        <v>#VALUE!</v>
      </c>
      <c r="AH1102" s="24" t="e">
        <f t="shared" si="354"/>
        <v>#VALUE!</v>
      </c>
      <c r="AI1102" s="25" t="e">
        <f t="shared" si="355"/>
        <v>#VALUE!</v>
      </c>
      <c r="AJ1102" s="25" t="e">
        <f t="shared" si="356"/>
        <v>#VALUE!</v>
      </c>
      <c r="AK1102" s="25" t="e">
        <f t="shared" si="357"/>
        <v>#VALUE!</v>
      </c>
      <c r="AL1102" s="11">
        <v>22.946919244342954</v>
      </c>
      <c r="AM1102" s="11">
        <v>6.1100166078472053</v>
      </c>
      <c r="AN1102" s="26">
        <v>3.2766000000000002</v>
      </c>
      <c r="AO1102" s="125">
        <f t="shared" si="358"/>
        <v>5.1989285074895822E-2</v>
      </c>
      <c r="AP1102" s="126"/>
      <c r="AQ1102" s="16">
        <v>0</v>
      </c>
      <c r="AT1102" s="2">
        <v>673</v>
      </c>
      <c r="AU1102" s="2">
        <v>-28771.430550121084</v>
      </c>
      <c r="AW1102" s="44" t="e">
        <f t="shared" si="359"/>
        <v>#VALUE!</v>
      </c>
    </row>
    <row r="1103" spans="1:49" hidden="1" x14ac:dyDescent="0.2">
      <c r="A1103" s="101">
        <v>1106</v>
      </c>
      <c r="B1103" s="16" t="s">
        <v>787</v>
      </c>
      <c r="C1103" s="101">
        <v>460</v>
      </c>
      <c r="D1103" s="17">
        <v>1.416708069836037</v>
      </c>
      <c r="E1103" s="139">
        <v>5.2733440125658185E-2</v>
      </c>
      <c r="F1103" s="122">
        <f t="shared" si="340"/>
        <v>1.4694415099616953</v>
      </c>
      <c r="G1103" s="122"/>
      <c r="H1103" s="101" t="s">
        <v>4</v>
      </c>
      <c r="I1103" s="101">
        <v>1</v>
      </c>
      <c r="J1103" s="101" t="s">
        <v>60</v>
      </c>
      <c r="K1103" s="18">
        <v>43011</v>
      </c>
      <c r="L1103" s="101" t="s">
        <v>58</v>
      </c>
      <c r="M1103" s="101" t="s">
        <v>83</v>
      </c>
      <c r="N1103" s="101" t="s">
        <v>73</v>
      </c>
      <c r="O1103" s="101" t="s">
        <v>65</v>
      </c>
      <c r="P1103" s="19" t="str">
        <f t="shared" si="341"/>
        <v>CB1 13/14</v>
      </c>
      <c r="Q1103" s="20">
        <f t="shared" si="342"/>
        <v>146.94415099616953</v>
      </c>
      <c r="R1103" s="19">
        <v>122.6</v>
      </c>
      <c r="S1103" s="19">
        <v>-7</v>
      </c>
      <c r="T1103" s="19">
        <f t="shared" si="343"/>
        <v>115.6</v>
      </c>
      <c r="U1103" s="22" t="e">
        <f t="shared" si="344"/>
        <v>#VALUE!</v>
      </c>
      <c r="V1103" s="22" t="str">
        <f t="shared" si="345"/>
        <v>NY</v>
      </c>
      <c r="W1103" s="22" t="e">
        <f t="shared" si="346"/>
        <v>#VALUE!</v>
      </c>
      <c r="X1103" s="19" t="str">
        <f t="shared" si="347"/>
        <v>CB113/14GS.8833</v>
      </c>
      <c r="Y1103" s="19" t="str">
        <f t="shared" si="348"/>
        <v>GS.8833</v>
      </c>
      <c r="Z1103" s="19" t="e">
        <v>#VALUE!</v>
      </c>
      <c r="AA1103" s="19" t="e">
        <f t="shared" si="349"/>
        <v>#VALUE!</v>
      </c>
      <c r="AB1103" s="22" t="e">
        <f t="shared" si="350"/>
        <v>#VALUE!</v>
      </c>
      <c r="AC1103" s="23" t="e">
        <v>#VALUE!</v>
      </c>
      <c r="AD1103" s="23" t="e">
        <f t="shared" si="351"/>
        <v>#VALUE!</v>
      </c>
      <c r="AE1103" s="24" t="e">
        <f t="shared" si="352"/>
        <v>#VALUE!</v>
      </c>
      <c r="AF1103" s="24">
        <v>117.35</v>
      </c>
      <c r="AG1103" s="24" t="e">
        <f t="shared" si="353"/>
        <v>#VALUE!</v>
      </c>
      <c r="AH1103" s="24" t="e">
        <f t="shared" si="354"/>
        <v>#VALUE!</v>
      </c>
      <c r="AI1103" s="25" t="e">
        <f t="shared" si="355"/>
        <v>#VALUE!</v>
      </c>
      <c r="AJ1103" s="25" t="e">
        <f t="shared" si="356"/>
        <v>#VALUE!</v>
      </c>
      <c r="AK1103" s="25" t="e">
        <f t="shared" si="357"/>
        <v>#VALUE!</v>
      </c>
      <c r="AL1103" s="11">
        <v>22.946919244342954</v>
      </c>
      <c r="AM1103" s="11">
        <v>6.1100166078472053</v>
      </c>
      <c r="AN1103" s="26">
        <v>3.2766000000000002</v>
      </c>
      <c r="AO1103" s="125">
        <f t="shared" si="358"/>
        <v>5.1989285074895822E-2</v>
      </c>
      <c r="AP1103" s="126"/>
      <c r="AQ1103" s="16">
        <v>0</v>
      </c>
      <c r="AT1103" s="2">
        <v>460</v>
      </c>
      <c r="AU1103" s="2">
        <v>-24533.369160558246</v>
      </c>
      <c r="AW1103" s="44" t="e">
        <f t="shared" si="359"/>
        <v>#VALUE!</v>
      </c>
    </row>
    <row r="1104" spans="1:49" hidden="1" x14ac:dyDescent="0.2">
      <c r="A1104" s="101">
        <v>1107</v>
      </c>
      <c r="B1104" s="16" t="s">
        <v>787</v>
      </c>
      <c r="C1104" s="101">
        <v>687</v>
      </c>
      <c r="D1104" s="17">
        <v>1.416708069836037</v>
      </c>
      <c r="E1104" s="139">
        <v>5.2733440125658185E-2</v>
      </c>
      <c r="F1104" s="122">
        <f t="shared" si="340"/>
        <v>1.4694415099616953</v>
      </c>
      <c r="G1104" s="122"/>
      <c r="H1104" s="101" t="s">
        <v>4</v>
      </c>
      <c r="I1104" s="101">
        <v>1</v>
      </c>
      <c r="J1104" s="101" t="s">
        <v>60</v>
      </c>
      <c r="K1104" s="18">
        <v>43011</v>
      </c>
      <c r="L1104" s="101" t="s">
        <v>58</v>
      </c>
      <c r="M1104" s="101" t="s">
        <v>83</v>
      </c>
      <c r="N1104" s="101" t="s">
        <v>62</v>
      </c>
      <c r="O1104" s="101" t="s">
        <v>63</v>
      </c>
      <c r="P1104" s="19" t="str">
        <f t="shared" si="341"/>
        <v>CB6 Consumo</v>
      </c>
      <c r="Q1104" s="20">
        <f t="shared" si="342"/>
        <v>146.94415099616953</v>
      </c>
      <c r="R1104" s="19">
        <v>122.6</v>
      </c>
      <c r="S1104" s="19">
        <v>-31.95</v>
      </c>
      <c r="T1104" s="19">
        <f t="shared" si="343"/>
        <v>90.649999999999991</v>
      </c>
      <c r="U1104" s="22" t="e">
        <f t="shared" si="344"/>
        <v>#VALUE!</v>
      </c>
      <c r="V1104" s="22" t="str">
        <f t="shared" si="345"/>
        <v>NY</v>
      </c>
      <c r="W1104" s="22" t="e">
        <f t="shared" si="346"/>
        <v>#VALUE!</v>
      </c>
      <c r="X1104" s="19" t="str">
        <f t="shared" si="347"/>
        <v>CB6ConsumoGS.8833</v>
      </c>
      <c r="Y1104" s="19" t="str">
        <f t="shared" si="348"/>
        <v>GS.8833</v>
      </c>
      <c r="Z1104" s="19" t="e">
        <v>#VALUE!</v>
      </c>
      <c r="AA1104" s="19" t="e">
        <f t="shared" si="349"/>
        <v>#VALUE!</v>
      </c>
      <c r="AB1104" s="22" t="e">
        <f t="shared" si="350"/>
        <v>#VALUE!</v>
      </c>
      <c r="AC1104" s="23" t="e">
        <v>#VALUE!</v>
      </c>
      <c r="AD1104" s="23" t="e">
        <f t="shared" si="351"/>
        <v>#VALUE!</v>
      </c>
      <c r="AE1104" s="24" t="e">
        <f t="shared" si="352"/>
        <v>#VALUE!</v>
      </c>
      <c r="AF1104" s="24">
        <v>92.399999999999991</v>
      </c>
      <c r="AG1104" s="24" t="e">
        <f t="shared" si="353"/>
        <v>#VALUE!</v>
      </c>
      <c r="AH1104" s="24" t="e">
        <f t="shared" si="354"/>
        <v>#VALUE!</v>
      </c>
      <c r="AI1104" s="25" t="e">
        <f t="shared" si="355"/>
        <v>#VALUE!</v>
      </c>
      <c r="AJ1104" s="25" t="e">
        <f t="shared" si="356"/>
        <v>#VALUE!</v>
      </c>
      <c r="AK1104" s="25" t="e">
        <f t="shared" si="357"/>
        <v>#VALUE!</v>
      </c>
      <c r="AL1104" s="11">
        <v>22.946919244342954</v>
      </c>
      <c r="AM1104" s="11">
        <v>6.1100166078472053</v>
      </c>
      <c r="AN1104" s="26">
        <v>3.2766000000000002</v>
      </c>
      <c r="AO1104" s="125">
        <f t="shared" si="358"/>
        <v>5.1989285074895822E-2</v>
      </c>
      <c r="AP1104" s="126"/>
      <c r="AQ1104" s="16">
        <v>-327</v>
      </c>
      <c r="AT1104" s="2">
        <v>9</v>
      </c>
      <c r="AU1104" s="2">
        <v>-789.53590096744392</v>
      </c>
      <c r="AW1104" s="44" t="e">
        <f t="shared" si="359"/>
        <v>#VALUE!</v>
      </c>
    </row>
    <row r="1105" spans="1:49" hidden="1" x14ac:dyDescent="0.2">
      <c r="A1105" s="101">
        <v>1108</v>
      </c>
      <c r="B1105" s="16" t="s">
        <v>788</v>
      </c>
      <c r="C1105" s="101">
        <v>313</v>
      </c>
      <c r="D1105" s="17">
        <v>1.4790550621311771</v>
      </c>
      <c r="E1105" s="139">
        <v>4.9806732181669935E-2</v>
      </c>
      <c r="F1105" s="122">
        <f t="shared" si="340"/>
        <v>1.5288617943128471</v>
      </c>
      <c r="G1105" s="122"/>
      <c r="H1105" s="101" t="s">
        <v>4</v>
      </c>
      <c r="I1105" s="101">
        <v>1</v>
      </c>
      <c r="J1105" s="101" t="s">
        <v>555</v>
      </c>
      <c r="K1105" s="18">
        <v>43011</v>
      </c>
      <c r="L1105" s="101" t="s">
        <v>58</v>
      </c>
      <c r="M1105" s="101" t="s">
        <v>83</v>
      </c>
      <c r="N1105" s="101" t="s">
        <v>70</v>
      </c>
      <c r="O1105" s="101" t="s">
        <v>65</v>
      </c>
      <c r="P1105" s="19" t="str">
        <f t="shared" si="341"/>
        <v>CB1UTZ 13/14</v>
      </c>
      <c r="Q1105" s="20">
        <f t="shared" si="342"/>
        <v>152.88617943128472</v>
      </c>
      <c r="R1105" s="19">
        <v>122.6</v>
      </c>
      <c r="S1105" s="19">
        <v>-2</v>
      </c>
      <c r="T1105" s="19">
        <f t="shared" si="343"/>
        <v>120.6</v>
      </c>
      <c r="U1105" s="22" t="e">
        <f t="shared" si="344"/>
        <v>#VALUE!</v>
      </c>
      <c r="V1105" s="22" t="str">
        <f t="shared" si="345"/>
        <v>NY</v>
      </c>
      <c r="W1105" s="22" t="e">
        <f t="shared" si="346"/>
        <v>#VALUE!</v>
      </c>
      <c r="X1105" s="19" t="str">
        <f t="shared" si="347"/>
        <v>CB1UTZ13/14GS.8843</v>
      </c>
      <c r="Y1105" s="19" t="str">
        <f t="shared" si="348"/>
        <v>GS.8843</v>
      </c>
      <c r="Z1105" s="19" t="e">
        <v>#VALUE!</v>
      </c>
      <c r="AA1105" s="19" t="e">
        <f t="shared" si="349"/>
        <v>#VALUE!</v>
      </c>
      <c r="AB1105" s="22" t="e">
        <f t="shared" si="350"/>
        <v>#VALUE!</v>
      </c>
      <c r="AC1105" s="23" t="e">
        <v>#VALUE!</v>
      </c>
      <c r="AD1105" s="23" t="e">
        <f t="shared" si="351"/>
        <v>#VALUE!</v>
      </c>
      <c r="AE1105" s="24" t="e">
        <f t="shared" si="352"/>
        <v>#VALUE!</v>
      </c>
      <c r="AF1105" s="24">
        <v>122.35</v>
      </c>
      <c r="AG1105" s="24" t="e">
        <f t="shared" si="353"/>
        <v>#VALUE!</v>
      </c>
      <c r="AH1105" s="24" t="e">
        <f t="shared" si="354"/>
        <v>#VALUE!</v>
      </c>
      <c r="AI1105" s="25" t="e">
        <f t="shared" si="355"/>
        <v>#VALUE!</v>
      </c>
      <c r="AJ1105" s="25" t="e">
        <f t="shared" si="356"/>
        <v>#VALUE!</v>
      </c>
      <c r="AK1105" s="25" t="e">
        <f t="shared" si="357"/>
        <v>#VALUE!</v>
      </c>
      <c r="AL1105" s="11">
        <v>22.483157894736845</v>
      </c>
      <c r="AM1105" s="11">
        <v>4.6094736842105268</v>
      </c>
      <c r="AN1105" s="26">
        <v>3.2766000000000002</v>
      </c>
      <c r="AO1105" s="125">
        <f t="shared" si="358"/>
        <v>4.9103877764688261E-2</v>
      </c>
      <c r="AP1105" s="126"/>
      <c r="AQ1105" s="16">
        <v>0</v>
      </c>
      <c r="AT1105" s="2">
        <v>313</v>
      </c>
      <c r="AU1105" s="2">
        <v>-17495.717977906264</v>
      </c>
      <c r="AW1105" s="44" t="e">
        <f t="shared" si="359"/>
        <v>#VALUE!</v>
      </c>
    </row>
    <row r="1106" spans="1:49" hidden="1" x14ac:dyDescent="0.2">
      <c r="A1106" s="101">
        <v>1109</v>
      </c>
      <c r="B1106" s="16" t="s">
        <v>788</v>
      </c>
      <c r="C1106" s="101">
        <v>1068</v>
      </c>
      <c r="D1106" s="17">
        <v>1.4790550621311771</v>
      </c>
      <c r="E1106" s="139">
        <v>4.9806732181669935E-2</v>
      </c>
      <c r="F1106" s="122">
        <f t="shared" si="340"/>
        <v>1.5288617943128471</v>
      </c>
      <c r="G1106" s="122"/>
      <c r="H1106" s="101" t="s">
        <v>4</v>
      </c>
      <c r="I1106" s="101">
        <v>1</v>
      </c>
      <c r="J1106" s="101" t="s">
        <v>555</v>
      </c>
      <c r="K1106" s="18">
        <v>43011</v>
      </c>
      <c r="L1106" s="101" t="s">
        <v>58</v>
      </c>
      <c r="M1106" s="101" t="s">
        <v>83</v>
      </c>
      <c r="N1106" s="101" t="s">
        <v>70</v>
      </c>
      <c r="O1106" s="101" t="s">
        <v>64</v>
      </c>
      <c r="P1106" s="19" t="str">
        <f t="shared" si="341"/>
        <v>CB1UTZ 15/16</v>
      </c>
      <c r="Q1106" s="20">
        <f t="shared" si="342"/>
        <v>152.88617943128472</v>
      </c>
      <c r="R1106" s="19">
        <v>122.6</v>
      </c>
      <c r="S1106" s="19">
        <v>-2</v>
      </c>
      <c r="T1106" s="19">
        <f t="shared" si="343"/>
        <v>120.6</v>
      </c>
      <c r="U1106" s="22" t="e">
        <f t="shared" si="344"/>
        <v>#VALUE!</v>
      </c>
      <c r="V1106" s="22" t="str">
        <f t="shared" si="345"/>
        <v>NY</v>
      </c>
      <c r="W1106" s="22" t="e">
        <f t="shared" si="346"/>
        <v>#VALUE!</v>
      </c>
      <c r="X1106" s="19" t="str">
        <f t="shared" si="347"/>
        <v>CB1UTZ15/16GS.8843</v>
      </c>
      <c r="Y1106" s="19" t="str">
        <f t="shared" si="348"/>
        <v>GS.8843</v>
      </c>
      <c r="Z1106" s="19" t="e">
        <v>#VALUE!</v>
      </c>
      <c r="AA1106" s="19" t="e">
        <f t="shared" si="349"/>
        <v>#VALUE!</v>
      </c>
      <c r="AB1106" s="22" t="e">
        <f t="shared" si="350"/>
        <v>#VALUE!</v>
      </c>
      <c r="AC1106" s="23" t="e">
        <v>#VALUE!</v>
      </c>
      <c r="AD1106" s="23" t="e">
        <f t="shared" si="351"/>
        <v>#VALUE!</v>
      </c>
      <c r="AE1106" s="24" t="e">
        <f t="shared" si="352"/>
        <v>#VALUE!</v>
      </c>
      <c r="AF1106" s="24">
        <v>122.35</v>
      </c>
      <c r="AG1106" s="24" t="e">
        <f t="shared" si="353"/>
        <v>#VALUE!</v>
      </c>
      <c r="AH1106" s="24" t="e">
        <f t="shared" si="354"/>
        <v>#VALUE!</v>
      </c>
      <c r="AI1106" s="25" t="e">
        <f t="shared" si="355"/>
        <v>#VALUE!</v>
      </c>
      <c r="AJ1106" s="25" t="e">
        <f t="shared" si="356"/>
        <v>#VALUE!</v>
      </c>
      <c r="AK1106" s="25" t="e">
        <f t="shared" si="357"/>
        <v>#VALUE!</v>
      </c>
      <c r="AL1106" s="11">
        <v>22.483157894736845</v>
      </c>
      <c r="AM1106" s="11">
        <v>4.6094736842105268</v>
      </c>
      <c r="AN1106" s="26">
        <v>3.2766000000000002</v>
      </c>
      <c r="AO1106" s="125">
        <f t="shared" si="358"/>
        <v>4.9103877764688261E-2</v>
      </c>
      <c r="AP1106" s="126"/>
      <c r="AQ1106" s="16">
        <v>0</v>
      </c>
      <c r="AT1106" s="2">
        <v>1068</v>
      </c>
      <c r="AU1106" s="2">
        <v>-49808.596402568335</v>
      </c>
      <c r="AW1106" s="44" t="e">
        <f t="shared" si="359"/>
        <v>#VALUE!</v>
      </c>
    </row>
    <row r="1107" spans="1:49" hidden="1" x14ac:dyDescent="0.2">
      <c r="A1107" s="101">
        <v>1110</v>
      </c>
      <c r="B1107" s="16" t="s">
        <v>788</v>
      </c>
      <c r="C1107" s="101">
        <v>318</v>
      </c>
      <c r="D1107" s="17">
        <v>1.4790550621311771</v>
      </c>
      <c r="E1107" s="139">
        <v>4.9806732181669935E-2</v>
      </c>
      <c r="F1107" s="122">
        <f t="shared" si="340"/>
        <v>1.5288617943128471</v>
      </c>
      <c r="G1107" s="122"/>
      <c r="H1107" s="101" t="s">
        <v>4</v>
      </c>
      <c r="I1107" s="101">
        <v>1</v>
      </c>
      <c r="J1107" s="101" t="s">
        <v>555</v>
      </c>
      <c r="K1107" s="18">
        <v>43011</v>
      </c>
      <c r="L1107" s="101" t="s">
        <v>58</v>
      </c>
      <c r="M1107" s="101" t="s">
        <v>83</v>
      </c>
      <c r="N1107" s="101" t="s">
        <v>70</v>
      </c>
      <c r="O1107" s="101" t="s">
        <v>58</v>
      </c>
      <c r="P1107" s="19" t="str">
        <f t="shared" si="341"/>
        <v>CB1UTZ 17/18</v>
      </c>
      <c r="Q1107" s="20">
        <f t="shared" si="342"/>
        <v>152.88617943128472</v>
      </c>
      <c r="R1107" s="19">
        <v>122.6</v>
      </c>
      <c r="S1107" s="19">
        <v>7.25</v>
      </c>
      <c r="T1107" s="19">
        <f t="shared" si="343"/>
        <v>129.85</v>
      </c>
      <c r="U1107" s="22" t="e">
        <f t="shared" si="344"/>
        <v>#VALUE!</v>
      </c>
      <c r="V1107" s="22" t="str">
        <f t="shared" si="345"/>
        <v>NY</v>
      </c>
      <c r="W1107" s="22" t="e">
        <f t="shared" si="346"/>
        <v>#VALUE!</v>
      </c>
      <c r="X1107" s="19" t="str">
        <f t="shared" si="347"/>
        <v>CB1UTZ17/18GS.8843</v>
      </c>
      <c r="Y1107" s="19" t="str">
        <f t="shared" si="348"/>
        <v>GS.8843</v>
      </c>
      <c r="Z1107" s="19" t="e">
        <v>#VALUE!</v>
      </c>
      <c r="AA1107" s="19" t="e">
        <f t="shared" si="349"/>
        <v>#VALUE!</v>
      </c>
      <c r="AB1107" s="22" t="e">
        <f t="shared" si="350"/>
        <v>#VALUE!</v>
      </c>
      <c r="AC1107" s="23" t="e">
        <v>#VALUE!</v>
      </c>
      <c r="AD1107" s="23" t="e">
        <f t="shared" si="351"/>
        <v>#VALUE!</v>
      </c>
      <c r="AE1107" s="24" t="e">
        <f t="shared" si="352"/>
        <v>#VALUE!</v>
      </c>
      <c r="AF1107" s="24">
        <v>131.6</v>
      </c>
      <c r="AG1107" s="24" t="e">
        <f t="shared" si="353"/>
        <v>#VALUE!</v>
      </c>
      <c r="AH1107" s="24" t="e">
        <f t="shared" si="354"/>
        <v>#VALUE!</v>
      </c>
      <c r="AI1107" s="25" t="e">
        <f t="shared" si="355"/>
        <v>#VALUE!</v>
      </c>
      <c r="AJ1107" s="25" t="e">
        <f t="shared" si="356"/>
        <v>#VALUE!</v>
      </c>
      <c r="AK1107" s="25" t="e">
        <f t="shared" si="357"/>
        <v>#VALUE!</v>
      </c>
      <c r="AL1107" s="11">
        <v>22.483157894736845</v>
      </c>
      <c r="AM1107" s="11">
        <v>4.6094736842105268</v>
      </c>
      <c r="AN1107" s="26">
        <v>3.2766000000000002</v>
      </c>
      <c r="AO1107" s="125">
        <f t="shared" si="358"/>
        <v>4.9103877764688261E-2</v>
      </c>
      <c r="AP1107" s="126"/>
      <c r="AQ1107" s="16">
        <v>0</v>
      </c>
      <c r="AT1107" s="2">
        <v>318</v>
      </c>
      <c r="AU1107" s="2">
        <v>-12306.747090652369</v>
      </c>
      <c r="AW1107" s="44" t="e">
        <f t="shared" si="359"/>
        <v>#VALUE!</v>
      </c>
    </row>
    <row r="1108" spans="1:49" hidden="1" x14ac:dyDescent="0.2">
      <c r="A1108" s="101">
        <v>1111</v>
      </c>
      <c r="B1108" s="16" t="s">
        <v>788</v>
      </c>
      <c r="C1108" s="101">
        <v>182</v>
      </c>
      <c r="D1108" s="17">
        <v>1.4790550621311771</v>
      </c>
      <c r="E1108" s="139">
        <v>4.9806732181669935E-2</v>
      </c>
      <c r="F1108" s="122">
        <f t="shared" si="340"/>
        <v>1.5288617943128471</v>
      </c>
      <c r="G1108" s="122"/>
      <c r="H1108" s="101" t="s">
        <v>4</v>
      </c>
      <c r="I1108" s="101">
        <v>1</v>
      </c>
      <c r="J1108" s="101" t="s">
        <v>555</v>
      </c>
      <c r="K1108" s="18">
        <v>43011</v>
      </c>
      <c r="L1108" s="101" t="s">
        <v>58</v>
      </c>
      <c r="M1108" s="101" t="s">
        <v>83</v>
      </c>
      <c r="N1108" s="101" t="s">
        <v>70</v>
      </c>
      <c r="O1108" s="101" t="s">
        <v>66</v>
      </c>
      <c r="P1108" s="19" t="str">
        <f t="shared" si="341"/>
        <v>CB1UTZ Moka</v>
      </c>
      <c r="Q1108" s="20">
        <f t="shared" si="342"/>
        <v>152.88617943128472</v>
      </c>
      <c r="R1108" s="19">
        <v>122.6</v>
      </c>
      <c r="S1108" s="19">
        <v>-8</v>
      </c>
      <c r="T1108" s="19">
        <f t="shared" si="343"/>
        <v>114.6</v>
      </c>
      <c r="U1108" s="22" t="e">
        <f t="shared" si="344"/>
        <v>#VALUE!</v>
      </c>
      <c r="V1108" s="22" t="str">
        <f t="shared" si="345"/>
        <v>NY</v>
      </c>
      <c r="W1108" s="22" t="e">
        <f t="shared" si="346"/>
        <v>#VALUE!</v>
      </c>
      <c r="X1108" s="19" t="str">
        <f t="shared" si="347"/>
        <v>CB1UTZMokaGS.8843</v>
      </c>
      <c r="Y1108" s="19" t="str">
        <f t="shared" si="348"/>
        <v>GS.8843</v>
      </c>
      <c r="Z1108" s="19" t="e">
        <v>#VALUE!</v>
      </c>
      <c r="AA1108" s="19" t="e">
        <f t="shared" si="349"/>
        <v>#VALUE!</v>
      </c>
      <c r="AB1108" s="22" t="e">
        <f t="shared" si="350"/>
        <v>#VALUE!</v>
      </c>
      <c r="AC1108" s="23" t="e">
        <v>#VALUE!</v>
      </c>
      <c r="AD1108" s="23" t="e">
        <f t="shared" si="351"/>
        <v>#VALUE!</v>
      </c>
      <c r="AE1108" s="24" t="e">
        <f t="shared" si="352"/>
        <v>#VALUE!</v>
      </c>
      <c r="AF1108" s="24">
        <v>116.35</v>
      </c>
      <c r="AG1108" s="24" t="e">
        <f t="shared" si="353"/>
        <v>#VALUE!</v>
      </c>
      <c r="AH1108" s="24" t="e">
        <f t="shared" si="354"/>
        <v>#VALUE!</v>
      </c>
      <c r="AI1108" s="25" t="e">
        <f t="shared" si="355"/>
        <v>#VALUE!</v>
      </c>
      <c r="AJ1108" s="25" t="e">
        <f t="shared" si="356"/>
        <v>#VALUE!</v>
      </c>
      <c r="AK1108" s="25" t="e">
        <f t="shared" si="357"/>
        <v>#VALUE!</v>
      </c>
      <c r="AL1108" s="11">
        <v>22.483157894736845</v>
      </c>
      <c r="AM1108" s="11">
        <v>4.6094736842105268</v>
      </c>
      <c r="AN1108" s="26">
        <v>3.2766000000000002</v>
      </c>
      <c r="AO1108" s="125">
        <f t="shared" si="358"/>
        <v>4.9103877764688261E-2</v>
      </c>
      <c r="AP1108" s="126"/>
      <c r="AQ1108" s="16">
        <v>-182</v>
      </c>
      <c r="AT1108" s="2">
        <v>0</v>
      </c>
      <c r="AU1108" s="2">
        <v>0</v>
      </c>
      <c r="AW1108" s="44" t="e">
        <f t="shared" si="359"/>
        <v>#VALUE!</v>
      </c>
    </row>
    <row r="1109" spans="1:49" hidden="1" x14ac:dyDescent="0.2">
      <c r="A1109" s="101">
        <v>1112</v>
      </c>
      <c r="B1109" s="16" t="s">
        <v>788</v>
      </c>
      <c r="C1109" s="101">
        <v>491</v>
      </c>
      <c r="D1109" s="17">
        <v>1.4790550621311771</v>
      </c>
      <c r="E1109" s="139">
        <v>4.9806732181669935E-2</v>
      </c>
      <c r="F1109" s="122">
        <f t="shared" si="340"/>
        <v>1.5288617943128471</v>
      </c>
      <c r="G1109" s="122"/>
      <c r="H1109" s="101" t="s">
        <v>4</v>
      </c>
      <c r="I1109" s="101">
        <v>1</v>
      </c>
      <c r="J1109" s="101" t="s">
        <v>555</v>
      </c>
      <c r="K1109" s="18">
        <v>43011</v>
      </c>
      <c r="L1109" s="101" t="s">
        <v>58</v>
      </c>
      <c r="M1109" s="101" t="s">
        <v>83</v>
      </c>
      <c r="N1109" s="101" t="s">
        <v>62</v>
      </c>
      <c r="O1109" s="101" t="s">
        <v>63</v>
      </c>
      <c r="P1109" s="19" t="str">
        <f t="shared" si="341"/>
        <v>CB6 Consumo</v>
      </c>
      <c r="Q1109" s="20">
        <f t="shared" si="342"/>
        <v>152.88617943128472</v>
      </c>
      <c r="R1109" s="19">
        <v>122.6</v>
      </c>
      <c r="S1109" s="19">
        <v>-31.95</v>
      </c>
      <c r="T1109" s="19">
        <f t="shared" si="343"/>
        <v>90.649999999999991</v>
      </c>
      <c r="U1109" s="22" t="e">
        <f t="shared" si="344"/>
        <v>#VALUE!</v>
      </c>
      <c r="V1109" s="22" t="str">
        <f t="shared" si="345"/>
        <v>NY</v>
      </c>
      <c r="W1109" s="22" t="e">
        <f t="shared" si="346"/>
        <v>#VALUE!</v>
      </c>
      <c r="X1109" s="19" t="str">
        <f t="shared" si="347"/>
        <v>CB6ConsumoGS.8843</v>
      </c>
      <c r="Y1109" s="19" t="str">
        <f t="shared" si="348"/>
        <v>GS.8843</v>
      </c>
      <c r="Z1109" s="19" t="e">
        <v>#VALUE!</v>
      </c>
      <c r="AA1109" s="19" t="e">
        <f t="shared" si="349"/>
        <v>#VALUE!</v>
      </c>
      <c r="AB1109" s="22" t="e">
        <f t="shared" si="350"/>
        <v>#VALUE!</v>
      </c>
      <c r="AC1109" s="23" t="e">
        <v>#VALUE!</v>
      </c>
      <c r="AD1109" s="23" t="e">
        <f t="shared" si="351"/>
        <v>#VALUE!</v>
      </c>
      <c r="AE1109" s="24" t="e">
        <f t="shared" si="352"/>
        <v>#VALUE!</v>
      </c>
      <c r="AF1109" s="24">
        <v>92.399999999999991</v>
      </c>
      <c r="AG1109" s="24" t="e">
        <f t="shared" si="353"/>
        <v>#VALUE!</v>
      </c>
      <c r="AH1109" s="24" t="e">
        <f t="shared" si="354"/>
        <v>#VALUE!</v>
      </c>
      <c r="AI1109" s="25" t="e">
        <f t="shared" si="355"/>
        <v>#VALUE!</v>
      </c>
      <c r="AJ1109" s="25" t="e">
        <f t="shared" si="356"/>
        <v>#VALUE!</v>
      </c>
      <c r="AK1109" s="25" t="e">
        <f t="shared" si="357"/>
        <v>#VALUE!</v>
      </c>
      <c r="AL1109" s="11">
        <v>22.483157894736845</v>
      </c>
      <c r="AM1109" s="11">
        <v>4.6094736842105268</v>
      </c>
      <c r="AN1109" s="26">
        <v>3.2766000000000002</v>
      </c>
      <c r="AO1109" s="125">
        <f t="shared" si="358"/>
        <v>4.9103877764688261E-2</v>
      </c>
      <c r="AP1109" s="126"/>
      <c r="AQ1109" s="16">
        <v>-491</v>
      </c>
      <c r="AT1109" s="2">
        <v>0</v>
      </c>
      <c r="AU1109" s="2">
        <v>0</v>
      </c>
      <c r="AW1109" s="44" t="e">
        <f t="shared" si="359"/>
        <v>#VALUE!</v>
      </c>
    </row>
    <row r="1110" spans="1:49" hidden="1" x14ac:dyDescent="0.2">
      <c r="A1110" s="101">
        <v>1113</v>
      </c>
      <c r="B1110" s="16" t="s">
        <v>789</v>
      </c>
      <c r="C1110" s="101">
        <v>640</v>
      </c>
      <c r="D1110" s="17">
        <v>1.340195002688757</v>
      </c>
      <c r="E1110" s="139">
        <v>5.2814298797146449E-2</v>
      </c>
      <c r="F1110" s="122">
        <f t="shared" si="340"/>
        <v>1.3930093014859035</v>
      </c>
      <c r="G1110" s="122"/>
      <c r="H1110" s="101" t="s">
        <v>4</v>
      </c>
      <c r="I1110" s="101">
        <v>1</v>
      </c>
      <c r="J1110" s="101" t="s">
        <v>60</v>
      </c>
      <c r="K1110" s="18">
        <v>43011</v>
      </c>
      <c r="L1110" s="101" t="s">
        <v>56</v>
      </c>
      <c r="M1110" s="101" t="s">
        <v>84</v>
      </c>
      <c r="N1110" s="101" t="s">
        <v>73</v>
      </c>
      <c r="O1110" s="101" t="s">
        <v>59</v>
      </c>
      <c r="P1110" s="19" t="str">
        <f t="shared" si="341"/>
        <v>CB1 14/16</v>
      </c>
      <c r="Q1110" s="20">
        <f t="shared" si="342"/>
        <v>139.30093014859034</v>
      </c>
      <c r="R1110" s="19">
        <v>122.6</v>
      </c>
      <c r="S1110" s="19" t="e">
        <v>#N/A</v>
      </c>
      <c r="T1110" s="19" t="e">
        <f t="shared" si="343"/>
        <v>#N/A</v>
      </c>
      <c r="U1110" s="22" t="e">
        <f t="shared" si="344"/>
        <v>#N/A</v>
      </c>
      <c r="V1110" s="22" t="str">
        <f t="shared" si="345"/>
        <v>NY</v>
      </c>
      <c r="W1110" s="22" t="e">
        <f t="shared" si="346"/>
        <v>#VALUE!</v>
      </c>
      <c r="X1110" s="19" t="str">
        <f t="shared" si="347"/>
        <v>CB114/16GS.8775</v>
      </c>
      <c r="Y1110" s="19" t="str">
        <f t="shared" si="348"/>
        <v>GS.8775</v>
      </c>
      <c r="Z1110" s="19" t="e">
        <v>#VALUE!</v>
      </c>
      <c r="AA1110" s="19" t="e">
        <f t="shared" si="349"/>
        <v>#VALUE!</v>
      </c>
      <c r="AB1110" s="22" t="e">
        <f t="shared" si="350"/>
        <v>#N/A</v>
      </c>
      <c r="AC1110" s="23" t="e">
        <v>#VALUE!</v>
      </c>
      <c r="AD1110" s="23" t="e">
        <f t="shared" si="351"/>
        <v>#VALUE!</v>
      </c>
      <c r="AE1110" s="24" t="e">
        <f t="shared" si="352"/>
        <v>#N/A</v>
      </c>
      <c r="AF1110" s="24" t="e">
        <v>#N/A</v>
      </c>
      <c r="AG1110" s="24" t="e">
        <f t="shared" si="353"/>
        <v>#N/A</v>
      </c>
      <c r="AH1110" s="24" t="e">
        <f t="shared" si="354"/>
        <v>#N/A</v>
      </c>
      <c r="AI1110" s="25" t="e">
        <f t="shared" si="355"/>
        <v>#VALUE!</v>
      </c>
      <c r="AJ1110" s="25" t="e">
        <f t="shared" si="356"/>
        <v>#VALUE!</v>
      </c>
      <c r="AK1110" s="25" t="e">
        <f t="shared" si="357"/>
        <v>#VALUE!</v>
      </c>
      <c r="AL1110" s="11">
        <v>22.905658021440225</v>
      </c>
      <c r="AM1110" s="11">
        <v>3.0741406249999965</v>
      </c>
      <c r="AN1110" s="26">
        <v>3.2766000000000002</v>
      </c>
      <c r="AO1110" s="125">
        <f t="shared" si="358"/>
        <v>5.2069002698338626E-2</v>
      </c>
      <c r="AP1110" s="126"/>
      <c r="AQ1110" s="16">
        <v>0</v>
      </c>
      <c r="AT1110" s="2">
        <v>0</v>
      </c>
      <c r="AU1110" s="2">
        <v>0</v>
      </c>
      <c r="AW1110" s="44" t="e">
        <f t="shared" si="359"/>
        <v>#VALUE!</v>
      </c>
    </row>
    <row r="1111" spans="1:49" hidden="1" x14ac:dyDescent="0.2">
      <c r="A1111" s="101">
        <v>1119</v>
      </c>
      <c r="B1111" s="16" t="s">
        <v>790</v>
      </c>
      <c r="C1111" s="101">
        <v>383</v>
      </c>
      <c r="D1111" s="17">
        <v>1.3898662658809373</v>
      </c>
      <c r="E1111" s="139">
        <v>5.4101307593267936E-2</v>
      </c>
      <c r="F1111" s="122">
        <f t="shared" si="340"/>
        <v>1.4439675734742052</v>
      </c>
      <c r="G1111" s="122"/>
      <c r="H1111" s="101" t="s">
        <v>4</v>
      </c>
      <c r="I1111" s="101">
        <v>1</v>
      </c>
      <c r="J1111" s="101" t="s">
        <v>60</v>
      </c>
      <c r="K1111" s="18">
        <v>43012</v>
      </c>
      <c r="L1111" s="101" t="s">
        <v>58</v>
      </c>
      <c r="M1111" s="101" t="s">
        <v>83</v>
      </c>
      <c r="N1111" s="101" t="s">
        <v>73</v>
      </c>
      <c r="O1111" s="101" t="s">
        <v>66</v>
      </c>
      <c r="P1111" s="19" t="str">
        <f t="shared" si="341"/>
        <v>CB1 Moka</v>
      </c>
      <c r="Q1111" s="20">
        <f t="shared" si="342"/>
        <v>144.39675734742053</v>
      </c>
      <c r="R1111" s="19">
        <v>122.6</v>
      </c>
      <c r="S1111" s="19">
        <v>-8</v>
      </c>
      <c r="T1111" s="19">
        <f t="shared" si="343"/>
        <v>114.6</v>
      </c>
      <c r="U1111" s="22" t="e">
        <f t="shared" si="344"/>
        <v>#VALUE!</v>
      </c>
      <c r="V1111" s="22" t="str">
        <f t="shared" si="345"/>
        <v>NY</v>
      </c>
      <c r="W1111" s="22" t="e">
        <f t="shared" si="346"/>
        <v>#VALUE!</v>
      </c>
      <c r="X1111" s="19" t="str">
        <f t="shared" si="347"/>
        <v>CB1MokaGS.8831</v>
      </c>
      <c r="Y1111" s="19" t="str">
        <f t="shared" si="348"/>
        <v>GS.8831</v>
      </c>
      <c r="Z1111" s="19" t="e">
        <v>#VALUE!</v>
      </c>
      <c r="AA1111" s="19" t="e">
        <f t="shared" si="349"/>
        <v>#VALUE!</v>
      </c>
      <c r="AB1111" s="22" t="e">
        <f t="shared" si="350"/>
        <v>#VALUE!</v>
      </c>
      <c r="AC1111" s="23" t="e">
        <v>#VALUE!</v>
      </c>
      <c r="AD1111" s="23" t="e">
        <f t="shared" si="351"/>
        <v>#VALUE!</v>
      </c>
      <c r="AE1111" s="24" t="e">
        <f t="shared" si="352"/>
        <v>#VALUE!</v>
      </c>
      <c r="AF1111" s="24">
        <v>116.35</v>
      </c>
      <c r="AG1111" s="24" t="e">
        <f t="shared" si="353"/>
        <v>#VALUE!</v>
      </c>
      <c r="AH1111" s="24" t="e">
        <f t="shared" si="354"/>
        <v>#VALUE!</v>
      </c>
      <c r="AI1111" s="25" t="e">
        <f t="shared" si="355"/>
        <v>#VALUE!</v>
      </c>
      <c r="AJ1111" s="25" t="e">
        <f t="shared" si="356"/>
        <v>#VALUE!</v>
      </c>
      <c r="AK1111" s="25" t="e">
        <f t="shared" si="357"/>
        <v>#VALUE!</v>
      </c>
      <c r="AL1111" s="11">
        <v>23.449588857440791</v>
      </c>
      <c r="AM1111" s="11">
        <v>6.3217711902279161</v>
      </c>
      <c r="AN1111" s="26">
        <v>3.2766000000000002</v>
      </c>
      <c r="AO1111" s="125">
        <f t="shared" si="358"/>
        <v>5.3337849696296992E-2</v>
      </c>
      <c r="AP1111" s="126"/>
      <c r="AQ1111" s="16">
        <v>0</v>
      </c>
      <c r="AT1111" s="2">
        <v>383</v>
      </c>
      <c r="AU1111" s="2">
        <v>-17092.213215246451</v>
      </c>
      <c r="AW1111" s="44" t="e">
        <f t="shared" si="359"/>
        <v>#VALUE!</v>
      </c>
    </row>
    <row r="1112" spans="1:49" hidden="1" x14ac:dyDescent="0.2">
      <c r="A1112" s="101">
        <v>1120</v>
      </c>
      <c r="B1112" s="16" t="s">
        <v>790</v>
      </c>
      <c r="C1112" s="101">
        <v>1249</v>
      </c>
      <c r="D1112" s="17">
        <v>1.3898662658809373</v>
      </c>
      <c r="E1112" s="139">
        <v>5.4101307593267936E-2</v>
      </c>
      <c r="F1112" s="122">
        <f t="shared" si="340"/>
        <v>1.4439675734742052</v>
      </c>
      <c r="G1112" s="122"/>
      <c r="H1112" s="101" t="s">
        <v>4</v>
      </c>
      <c r="I1112" s="101">
        <v>1</v>
      </c>
      <c r="J1112" s="101" t="s">
        <v>60</v>
      </c>
      <c r="K1112" s="18">
        <v>43012</v>
      </c>
      <c r="L1112" s="101" t="s">
        <v>58</v>
      </c>
      <c r="M1112" s="101" t="s">
        <v>83</v>
      </c>
      <c r="N1112" s="101" t="s">
        <v>73</v>
      </c>
      <c r="O1112" s="101" t="s">
        <v>58</v>
      </c>
      <c r="P1112" s="19" t="str">
        <f t="shared" si="341"/>
        <v>CB1 17/18</v>
      </c>
      <c r="Q1112" s="20">
        <f t="shared" si="342"/>
        <v>144.39675734742053</v>
      </c>
      <c r="R1112" s="19">
        <v>122.6</v>
      </c>
      <c r="S1112" s="19">
        <v>2.5</v>
      </c>
      <c r="T1112" s="19">
        <f t="shared" si="343"/>
        <v>125.1</v>
      </c>
      <c r="U1112" s="22" t="e">
        <f t="shared" si="344"/>
        <v>#VALUE!</v>
      </c>
      <c r="V1112" s="22" t="str">
        <f t="shared" si="345"/>
        <v>NY</v>
      </c>
      <c r="W1112" s="22" t="e">
        <f t="shared" si="346"/>
        <v>#VALUE!</v>
      </c>
      <c r="X1112" s="19" t="str">
        <f t="shared" si="347"/>
        <v>CB117/18GS.8831</v>
      </c>
      <c r="Y1112" s="19" t="str">
        <f t="shared" si="348"/>
        <v>GS.8831</v>
      </c>
      <c r="Z1112" s="19" t="e">
        <v>#VALUE!</v>
      </c>
      <c r="AA1112" s="19" t="e">
        <f t="shared" si="349"/>
        <v>#VALUE!</v>
      </c>
      <c r="AB1112" s="22" t="e">
        <f t="shared" si="350"/>
        <v>#VALUE!</v>
      </c>
      <c r="AC1112" s="23" t="e">
        <v>#VALUE!</v>
      </c>
      <c r="AD1112" s="23" t="e">
        <f t="shared" si="351"/>
        <v>#VALUE!</v>
      </c>
      <c r="AE1112" s="24" t="e">
        <f t="shared" si="352"/>
        <v>#VALUE!</v>
      </c>
      <c r="AF1112" s="24">
        <v>126.85</v>
      </c>
      <c r="AG1112" s="24" t="e">
        <f t="shared" si="353"/>
        <v>#VALUE!</v>
      </c>
      <c r="AH1112" s="24" t="e">
        <f t="shared" si="354"/>
        <v>#VALUE!</v>
      </c>
      <c r="AI1112" s="25" t="e">
        <f t="shared" si="355"/>
        <v>#VALUE!</v>
      </c>
      <c r="AJ1112" s="25" t="e">
        <f t="shared" si="356"/>
        <v>#VALUE!</v>
      </c>
      <c r="AK1112" s="25" t="e">
        <f t="shared" si="357"/>
        <v>#VALUE!</v>
      </c>
      <c r="AL1112" s="11">
        <v>23.449588857440791</v>
      </c>
      <c r="AM1112" s="11">
        <v>6.321771190227917</v>
      </c>
      <c r="AN1112" s="26">
        <v>3.2766000000000002</v>
      </c>
      <c r="AO1112" s="125">
        <f t="shared" si="358"/>
        <v>5.3337849696296992E-2</v>
      </c>
      <c r="AP1112" s="126"/>
      <c r="AQ1112" s="16">
        <v>-424</v>
      </c>
      <c r="AT1112" s="2">
        <v>825</v>
      </c>
      <c r="AU1112" s="2">
        <v>-28086.950555034782</v>
      </c>
      <c r="AW1112" s="44" t="e">
        <f t="shared" si="359"/>
        <v>#VALUE!</v>
      </c>
    </row>
    <row r="1113" spans="1:49" hidden="1" x14ac:dyDescent="0.2">
      <c r="A1113" s="101">
        <v>1121</v>
      </c>
      <c r="B1113" s="16" t="s">
        <v>790</v>
      </c>
      <c r="C1113" s="101">
        <v>976</v>
      </c>
      <c r="D1113" s="17">
        <v>1.3898662658809373</v>
      </c>
      <c r="E1113" s="139">
        <v>5.4101307593267936E-2</v>
      </c>
      <c r="F1113" s="122">
        <f t="shared" si="340"/>
        <v>1.4439675734742052</v>
      </c>
      <c r="G1113" s="122"/>
      <c r="H1113" s="101" t="s">
        <v>4</v>
      </c>
      <c r="I1113" s="101">
        <v>1</v>
      </c>
      <c r="J1113" s="101" t="s">
        <v>60</v>
      </c>
      <c r="K1113" s="18">
        <v>43012</v>
      </c>
      <c r="L1113" s="101" t="s">
        <v>58</v>
      </c>
      <c r="M1113" s="101" t="s">
        <v>83</v>
      </c>
      <c r="N1113" s="101" t="s">
        <v>62</v>
      </c>
      <c r="O1113" s="101" t="s">
        <v>63</v>
      </c>
      <c r="P1113" s="19" t="str">
        <f t="shared" si="341"/>
        <v>CB6 Consumo</v>
      </c>
      <c r="Q1113" s="20">
        <f t="shared" si="342"/>
        <v>144.39675734742053</v>
      </c>
      <c r="R1113" s="19">
        <v>122.6</v>
      </c>
      <c r="S1113" s="19">
        <v>-31.95</v>
      </c>
      <c r="T1113" s="19">
        <f t="shared" si="343"/>
        <v>90.649999999999991</v>
      </c>
      <c r="U1113" s="22" t="e">
        <f t="shared" si="344"/>
        <v>#VALUE!</v>
      </c>
      <c r="V1113" s="22" t="str">
        <f t="shared" si="345"/>
        <v>NY</v>
      </c>
      <c r="W1113" s="22" t="e">
        <f t="shared" si="346"/>
        <v>#VALUE!</v>
      </c>
      <c r="X1113" s="19" t="str">
        <f t="shared" si="347"/>
        <v>CB6ConsumoGS.8831</v>
      </c>
      <c r="Y1113" s="19" t="str">
        <f t="shared" si="348"/>
        <v>GS.8831</v>
      </c>
      <c r="Z1113" s="19" t="e">
        <v>#VALUE!</v>
      </c>
      <c r="AA1113" s="19" t="e">
        <f t="shared" si="349"/>
        <v>#VALUE!</v>
      </c>
      <c r="AB1113" s="22" t="e">
        <f t="shared" si="350"/>
        <v>#VALUE!</v>
      </c>
      <c r="AC1113" s="23" t="e">
        <v>#VALUE!</v>
      </c>
      <c r="AD1113" s="23" t="e">
        <f t="shared" si="351"/>
        <v>#VALUE!</v>
      </c>
      <c r="AE1113" s="24" t="e">
        <f t="shared" si="352"/>
        <v>#VALUE!</v>
      </c>
      <c r="AF1113" s="24">
        <v>92.399999999999991</v>
      </c>
      <c r="AG1113" s="24" t="e">
        <f t="shared" si="353"/>
        <v>#VALUE!</v>
      </c>
      <c r="AH1113" s="24" t="e">
        <f t="shared" si="354"/>
        <v>#VALUE!</v>
      </c>
      <c r="AI1113" s="25" t="e">
        <f t="shared" si="355"/>
        <v>#VALUE!</v>
      </c>
      <c r="AJ1113" s="25" t="e">
        <f t="shared" si="356"/>
        <v>#VALUE!</v>
      </c>
      <c r="AK1113" s="25" t="e">
        <f t="shared" si="357"/>
        <v>#VALUE!</v>
      </c>
      <c r="AL1113" s="11">
        <v>23.449588857440787</v>
      </c>
      <c r="AM1113" s="11">
        <v>6.321771190227917</v>
      </c>
      <c r="AN1113" s="26">
        <v>3.2766000000000002</v>
      </c>
      <c r="AO1113" s="125">
        <f t="shared" si="358"/>
        <v>5.3337849696296992E-2</v>
      </c>
      <c r="AP1113" s="126"/>
      <c r="AQ1113" s="16">
        <v>0</v>
      </c>
      <c r="AT1113" s="2">
        <v>0</v>
      </c>
      <c r="AU1113" s="2">
        <v>0</v>
      </c>
      <c r="AW1113" s="44" t="e">
        <f t="shared" si="359"/>
        <v>#VALUE!</v>
      </c>
    </row>
    <row r="1114" spans="1:49" hidden="1" x14ac:dyDescent="0.2">
      <c r="A1114" s="101">
        <v>1122</v>
      </c>
      <c r="B1114" s="16" t="s">
        <v>790</v>
      </c>
      <c r="C1114" s="101">
        <v>3321</v>
      </c>
      <c r="D1114" s="17">
        <v>1.3898662658809373</v>
      </c>
      <c r="E1114" s="139">
        <v>5.4101307593267936E-2</v>
      </c>
      <c r="F1114" s="122">
        <f t="shared" si="340"/>
        <v>1.4439675734742052</v>
      </c>
      <c r="G1114" s="122"/>
      <c r="H1114" s="101" t="s">
        <v>4</v>
      </c>
      <c r="I1114" s="101">
        <v>1</v>
      </c>
      <c r="J1114" s="101" t="s">
        <v>60</v>
      </c>
      <c r="K1114" s="18">
        <v>43012</v>
      </c>
      <c r="L1114" s="101" t="s">
        <v>58</v>
      </c>
      <c r="M1114" s="101" t="s">
        <v>83</v>
      </c>
      <c r="N1114" s="101" t="s">
        <v>73</v>
      </c>
      <c r="O1114" s="101" t="s">
        <v>64</v>
      </c>
      <c r="P1114" s="19" t="str">
        <f t="shared" si="341"/>
        <v>CB1 15/16</v>
      </c>
      <c r="Q1114" s="20">
        <f t="shared" si="342"/>
        <v>144.39675734742053</v>
      </c>
      <c r="R1114" s="19">
        <v>122.6</v>
      </c>
      <c r="S1114" s="19">
        <v>-7</v>
      </c>
      <c r="T1114" s="19">
        <f t="shared" si="343"/>
        <v>115.6</v>
      </c>
      <c r="U1114" s="22" t="e">
        <f t="shared" si="344"/>
        <v>#VALUE!</v>
      </c>
      <c r="V1114" s="22" t="str">
        <f t="shared" si="345"/>
        <v>NY</v>
      </c>
      <c r="W1114" s="22" t="e">
        <f t="shared" si="346"/>
        <v>#VALUE!</v>
      </c>
      <c r="X1114" s="19" t="str">
        <f t="shared" si="347"/>
        <v>CB115/16GS.8831</v>
      </c>
      <c r="Y1114" s="19" t="str">
        <f t="shared" si="348"/>
        <v>GS.8831</v>
      </c>
      <c r="Z1114" s="19" t="e">
        <v>#VALUE!</v>
      </c>
      <c r="AA1114" s="19" t="e">
        <f t="shared" si="349"/>
        <v>#VALUE!</v>
      </c>
      <c r="AB1114" s="22" t="e">
        <f t="shared" si="350"/>
        <v>#VALUE!</v>
      </c>
      <c r="AC1114" s="23" t="e">
        <v>#VALUE!</v>
      </c>
      <c r="AD1114" s="23" t="e">
        <f t="shared" si="351"/>
        <v>#VALUE!</v>
      </c>
      <c r="AE1114" s="24" t="e">
        <f t="shared" si="352"/>
        <v>#VALUE!</v>
      </c>
      <c r="AF1114" s="24">
        <v>117.35</v>
      </c>
      <c r="AG1114" s="24" t="e">
        <f t="shared" si="353"/>
        <v>#VALUE!</v>
      </c>
      <c r="AH1114" s="24" t="e">
        <f t="shared" si="354"/>
        <v>#VALUE!</v>
      </c>
      <c r="AI1114" s="25" t="e">
        <f t="shared" si="355"/>
        <v>#VALUE!</v>
      </c>
      <c r="AJ1114" s="25" t="e">
        <f t="shared" si="356"/>
        <v>#VALUE!</v>
      </c>
      <c r="AK1114" s="25" t="e">
        <f t="shared" si="357"/>
        <v>#VALUE!</v>
      </c>
      <c r="AL1114" s="11">
        <v>23.449588857440791</v>
      </c>
      <c r="AM1114" s="11">
        <v>6.321771190227917</v>
      </c>
      <c r="AN1114" s="26">
        <v>3.2766000000000002</v>
      </c>
      <c r="AO1114" s="125">
        <f t="shared" si="358"/>
        <v>5.3337849696296992E-2</v>
      </c>
      <c r="AP1114" s="126"/>
      <c r="AQ1114" s="16">
        <v>-2750</v>
      </c>
      <c r="AT1114" s="2">
        <v>571</v>
      </c>
      <c r="AU1114" s="2">
        <v>-22460.849462939226</v>
      </c>
      <c r="AW1114" s="44" t="e">
        <f t="shared" si="359"/>
        <v>#VALUE!</v>
      </c>
    </row>
    <row r="1115" spans="1:49" hidden="1" x14ac:dyDescent="0.2">
      <c r="A1115" s="101">
        <v>1123</v>
      </c>
      <c r="B1115" s="16" t="s">
        <v>790</v>
      </c>
      <c r="C1115" s="101">
        <v>748</v>
      </c>
      <c r="D1115" s="17">
        <v>1.3898662658809373</v>
      </c>
      <c r="E1115" s="139">
        <v>5.4101307593267936E-2</v>
      </c>
      <c r="F1115" s="122">
        <f t="shared" si="340"/>
        <v>1.4439675734742052</v>
      </c>
      <c r="G1115" s="122"/>
      <c r="H1115" s="101" t="s">
        <v>4</v>
      </c>
      <c r="I1115" s="101">
        <v>1</v>
      </c>
      <c r="J1115" s="101" t="s">
        <v>60</v>
      </c>
      <c r="K1115" s="18">
        <v>43012</v>
      </c>
      <c r="L1115" s="101" t="s">
        <v>58</v>
      </c>
      <c r="M1115" s="101" t="s">
        <v>83</v>
      </c>
      <c r="N1115" s="101" t="s">
        <v>73</v>
      </c>
      <c r="O1115" s="101" t="s">
        <v>65</v>
      </c>
      <c r="P1115" s="19" t="str">
        <f t="shared" si="341"/>
        <v>CB1 13/14</v>
      </c>
      <c r="Q1115" s="20">
        <f t="shared" si="342"/>
        <v>144.39675734742053</v>
      </c>
      <c r="R1115" s="19">
        <v>122.6</v>
      </c>
      <c r="S1115" s="19">
        <v>-7</v>
      </c>
      <c r="T1115" s="19">
        <f t="shared" si="343"/>
        <v>115.6</v>
      </c>
      <c r="U1115" s="22" t="e">
        <f t="shared" si="344"/>
        <v>#VALUE!</v>
      </c>
      <c r="V1115" s="22" t="str">
        <f t="shared" si="345"/>
        <v>NY</v>
      </c>
      <c r="W1115" s="22" t="e">
        <f t="shared" si="346"/>
        <v>#VALUE!</v>
      </c>
      <c r="X1115" s="19" t="str">
        <f t="shared" si="347"/>
        <v>CB113/14GS.8831</v>
      </c>
      <c r="Y1115" s="19" t="str">
        <f t="shared" si="348"/>
        <v>GS.8831</v>
      </c>
      <c r="Z1115" s="19" t="e">
        <v>#VALUE!</v>
      </c>
      <c r="AA1115" s="19" t="e">
        <f t="shared" si="349"/>
        <v>#VALUE!</v>
      </c>
      <c r="AB1115" s="22" t="e">
        <f t="shared" si="350"/>
        <v>#VALUE!</v>
      </c>
      <c r="AC1115" s="23" t="e">
        <v>#VALUE!</v>
      </c>
      <c r="AD1115" s="23" t="e">
        <f t="shared" si="351"/>
        <v>#VALUE!</v>
      </c>
      <c r="AE1115" s="24" t="e">
        <f t="shared" si="352"/>
        <v>#VALUE!</v>
      </c>
      <c r="AF1115" s="24">
        <v>117.35</v>
      </c>
      <c r="AG1115" s="24" t="e">
        <f t="shared" si="353"/>
        <v>#VALUE!</v>
      </c>
      <c r="AH1115" s="24" t="e">
        <f t="shared" si="354"/>
        <v>#VALUE!</v>
      </c>
      <c r="AI1115" s="25" t="e">
        <f t="shared" si="355"/>
        <v>#VALUE!</v>
      </c>
      <c r="AJ1115" s="25" t="e">
        <f t="shared" si="356"/>
        <v>#VALUE!</v>
      </c>
      <c r="AK1115" s="25" t="e">
        <f t="shared" si="357"/>
        <v>#VALUE!</v>
      </c>
      <c r="AL1115" s="11">
        <v>23.449588857440791</v>
      </c>
      <c r="AM1115" s="11">
        <v>6.3217711902279179</v>
      </c>
      <c r="AN1115" s="26">
        <v>3.2766000000000002</v>
      </c>
      <c r="AO1115" s="125">
        <f t="shared" si="358"/>
        <v>5.3337849696296992E-2</v>
      </c>
      <c r="AP1115" s="126"/>
      <c r="AQ1115" s="16">
        <v>-537</v>
      </c>
      <c r="AT1115" s="2">
        <v>211</v>
      </c>
      <c r="AU1115" s="2">
        <v>-10532.779984378592</v>
      </c>
      <c r="AW1115" s="44" t="e">
        <f t="shared" si="359"/>
        <v>#VALUE!</v>
      </c>
    </row>
    <row r="1116" spans="1:49" hidden="1" x14ac:dyDescent="0.2">
      <c r="A1116" s="101">
        <v>1119</v>
      </c>
      <c r="B1116" s="16" t="s">
        <v>791</v>
      </c>
      <c r="C1116" s="101">
        <v>383</v>
      </c>
      <c r="D1116" s="17">
        <v>1.0514153602300924</v>
      </c>
      <c r="E1116" s="139">
        <v>5.8048982903660194E-2</v>
      </c>
      <c r="F1116" s="122">
        <f t="shared" si="340"/>
        <v>1.1094643431337525</v>
      </c>
      <c r="G1116" s="122"/>
      <c r="H1116" s="101" t="s">
        <v>4</v>
      </c>
      <c r="I1116" s="101">
        <v>1</v>
      </c>
      <c r="J1116" s="101" t="s">
        <v>60</v>
      </c>
      <c r="K1116" s="18">
        <v>43012</v>
      </c>
      <c r="L1116" s="101" t="s">
        <v>58</v>
      </c>
      <c r="M1116" s="101" t="s">
        <v>83</v>
      </c>
      <c r="N1116" s="101" t="s">
        <v>77</v>
      </c>
      <c r="O1116" s="101" t="s">
        <v>65</v>
      </c>
      <c r="P1116" s="19" t="str">
        <f t="shared" si="341"/>
        <v>CB3 13/14</v>
      </c>
      <c r="Q1116" s="20">
        <f t="shared" si="342"/>
        <v>110.94643431337525</v>
      </c>
      <c r="R1116" s="19">
        <v>122.6</v>
      </c>
      <c r="S1116" s="19">
        <v>-9.67</v>
      </c>
      <c r="T1116" s="19">
        <f t="shared" si="343"/>
        <v>112.92999999999999</v>
      </c>
      <c r="U1116" s="22" t="e">
        <f t="shared" si="344"/>
        <v>#VALUE!</v>
      </c>
      <c r="V1116" s="22" t="str">
        <f t="shared" si="345"/>
        <v>NY</v>
      </c>
      <c r="W1116" s="22" t="e">
        <f t="shared" si="346"/>
        <v>#VALUE!</v>
      </c>
      <c r="X1116" s="19" t="str">
        <f t="shared" si="347"/>
        <v>CB313/14GS.8827</v>
      </c>
      <c r="Y1116" s="19" t="str">
        <f t="shared" si="348"/>
        <v>GS.8827</v>
      </c>
      <c r="Z1116" s="19" t="e">
        <v>#VALUE!</v>
      </c>
      <c r="AA1116" s="19" t="e">
        <f t="shared" si="349"/>
        <v>#VALUE!</v>
      </c>
      <c r="AB1116" s="22" t="e">
        <f t="shared" si="350"/>
        <v>#VALUE!</v>
      </c>
      <c r="AC1116" s="23" t="e">
        <v>#VALUE!</v>
      </c>
      <c r="AD1116" s="23" t="e">
        <f t="shared" si="351"/>
        <v>#VALUE!</v>
      </c>
      <c r="AE1116" s="24" t="e">
        <f t="shared" si="352"/>
        <v>#VALUE!</v>
      </c>
      <c r="AF1116" s="24">
        <v>114.67999999999999</v>
      </c>
      <c r="AG1116" s="24" t="e">
        <f t="shared" si="353"/>
        <v>#VALUE!</v>
      </c>
      <c r="AH1116" s="24" t="e">
        <f t="shared" si="354"/>
        <v>#VALUE!</v>
      </c>
      <c r="AI1116" s="25" t="e">
        <f t="shared" si="355"/>
        <v>#VALUE!</v>
      </c>
      <c r="AJ1116" s="25" t="e">
        <f t="shared" si="356"/>
        <v>#VALUE!</v>
      </c>
      <c r="AK1116" s="25" t="e">
        <f t="shared" si="357"/>
        <v>#VALUE!</v>
      </c>
      <c r="AL1116" s="11">
        <v>25.43</v>
      </c>
      <c r="AM1116" s="11">
        <v>6.9040860215053756</v>
      </c>
      <c r="AN1116" s="26">
        <v>3.2766000000000002</v>
      </c>
      <c r="AO1116" s="125">
        <f t="shared" si="358"/>
        <v>5.7229816854253192E-2</v>
      </c>
      <c r="AP1116" s="126"/>
      <c r="AQ1116" s="16">
        <v>0</v>
      </c>
      <c r="AT1116" s="2">
        <v>0</v>
      </c>
      <c r="AU1116" s="2">
        <v>0</v>
      </c>
      <c r="AW1116" s="44" t="e">
        <f t="shared" si="359"/>
        <v>#VALUE!</v>
      </c>
    </row>
    <row r="1117" spans="1:49" hidden="1" x14ac:dyDescent="0.2">
      <c r="A1117" s="101">
        <v>1120</v>
      </c>
      <c r="B1117" s="16" t="s">
        <v>791</v>
      </c>
      <c r="C1117" s="101">
        <v>139</v>
      </c>
      <c r="D1117" s="17">
        <v>1.0514153602300924</v>
      </c>
      <c r="E1117" s="139">
        <v>5.8048982903660194E-2</v>
      </c>
      <c r="F1117" s="122">
        <f t="shared" si="340"/>
        <v>1.1094643431337525</v>
      </c>
      <c r="G1117" s="122"/>
      <c r="H1117" s="101" t="s">
        <v>4</v>
      </c>
      <c r="I1117" s="101">
        <v>1</v>
      </c>
      <c r="J1117" s="101" t="s">
        <v>60</v>
      </c>
      <c r="K1117" s="18">
        <v>43012</v>
      </c>
      <c r="L1117" s="101" t="s">
        <v>58</v>
      </c>
      <c r="M1117" s="101" t="s">
        <v>83</v>
      </c>
      <c r="N1117" s="101" t="s">
        <v>62</v>
      </c>
      <c r="O1117" s="101" t="s">
        <v>63</v>
      </c>
      <c r="P1117" s="19" t="str">
        <f t="shared" si="341"/>
        <v>CB6 Consumo</v>
      </c>
      <c r="Q1117" s="20">
        <f t="shared" si="342"/>
        <v>110.94643431337525</v>
      </c>
      <c r="R1117" s="19">
        <v>122.6</v>
      </c>
      <c r="S1117" s="19">
        <v>-31.95</v>
      </c>
      <c r="T1117" s="19">
        <f t="shared" si="343"/>
        <v>90.649999999999991</v>
      </c>
      <c r="U1117" s="22" t="e">
        <f t="shared" si="344"/>
        <v>#VALUE!</v>
      </c>
      <c r="V1117" s="22" t="str">
        <f t="shared" si="345"/>
        <v>NY</v>
      </c>
      <c r="W1117" s="22" t="e">
        <f t="shared" si="346"/>
        <v>#VALUE!</v>
      </c>
      <c r="X1117" s="19" t="str">
        <f t="shared" si="347"/>
        <v>CB6ConsumoGS.8827</v>
      </c>
      <c r="Y1117" s="19" t="str">
        <f t="shared" si="348"/>
        <v>GS.8827</v>
      </c>
      <c r="Z1117" s="19" t="e">
        <v>#VALUE!</v>
      </c>
      <c r="AA1117" s="19" t="e">
        <f t="shared" si="349"/>
        <v>#VALUE!</v>
      </c>
      <c r="AB1117" s="22" t="e">
        <f t="shared" si="350"/>
        <v>#VALUE!</v>
      </c>
      <c r="AC1117" s="23" t="e">
        <v>#VALUE!</v>
      </c>
      <c r="AD1117" s="23" t="e">
        <f t="shared" si="351"/>
        <v>#VALUE!</v>
      </c>
      <c r="AE1117" s="24" t="e">
        <f t="shared" si="352"/>
        <v>#VALUE!</v>
      </c>
      <c r="AF1117" s="24">
        <v>92.399999999999991</v>
      </c>
      <c r="AG1117" s="24" t="e">
        <f t="shared" si="353"/>
        <v>#VALUE!</v>
      </c>
      <c r="AH1117" s="24" t="e">
        <f t="shared" si="354"/>
        <v>#VALUE!</v>
      </c>
      <c r="AI1117" s="25" t="e">
        <f t="shared" si="355"/>
        <v>#VALUE!</v>
      </c>
      <c r="AJ1117" s="25" t="e">
        <f t="shared" si="356"/>
        <v>#VALUE!</v>
      </c>
      <c r="AK1117" s="25" t="e">
        <f t="shared" si="357"/>
        <v>#VALUE!</v>
      </c>
      <c r="AL1117" s="11">
        <v>25.430000000000003</v>
      </c>
      <c r="AM1117" s="11">
        <v>6.9040860215053765</v>
      </c>
      <c r="AN1117" s="26">
        <v>3.2766000000000002</v>
      </c>
      <c r="AO1117" s="125">
        <f t="shared" si="358"/>
        <v>5.7229816854253192E-2</v>
      </c>
      <c r="AP1117" s="126"/>
      <c r="AQ1117" s="16">
        <v>0</v>
      </c>
      <c r="AT1117" s="2">
        <v>0</v>
      </c>
      <c r="AU1117" s="2">
        <v>0</v>
      </c>
      <c r="AW1117" s="44" t="e">
        <f t="shared" si="359"/>
        <v>#VALUE!</v>
      </c>
    </row>
    <row r="1118" spans="1:49" hidden="1" x14ac:dyDescent="0.2">
      <c r="A1118" s="101">
        <v>1121</v>
      </c>
      <c r="B1118" s="16" t="s">
        <v>792</v>
      </c>
      <c r="C1118" s="101">
        <v>3001</v>
      </c>
      <c r="D1118" s="17">
        <v>1.0640050534296068</v>
      </c>
      <c r="E1118" s="139">
        <v>3.7626452085013626E-2</v>
      </c>
      <c r="F1118" s="122">
        <f t="shared" si="340"/>
        <v>1.1016315055146204</v>
      </c>
      <c r="G1118" s="122"/>
      <c r="H1118" s="101" t="s">
        <v>4</v>
      </c>
      <c r="I1118" s="101">
        <v>1</v>
      </c>
      <c r="J1118" s="101" t="s">
        <v>60</v>
      </c>
      <c r="K1118" s="18">
        <v>43012</v>
      </c>
      <c r="L1118" s="101" t="s">
        <v>58</v>
      </c>
      <c r="M1118" s="101" t="s">
        <v>83</v>
      </c>
      <c r="N1118" s="101" t="s">
        <v>62</v>
      </c>
      <c r="O1118" s="101" t="s">
        <v>63</v>
      </c>
      <c r="P1118" s="19" t="str">
        <f t="shared" si="341"/>
        <v>CB6 Consumo</v>
      </c>
      <c r="Q1118" s="20">
        <f t="shared" si="342"/>
        <v>110.16315055146204</v>
      </c>
      <c r="R1118" s="19">
        <v>122.6</v>
      </c>
      <c r="S1118" s="19">
        <v>-31.95</v>
      </c>
      <c r="T1118" s="19">
        <f t="shared" si="343"/>
        <v>90.649999999999991</v>
      </c>
      <c r="U1118" s="22" t="e">
        <f t="shared" si="344"/>
        <v>#VALUE!</v>
      </c>
      <c r="V1118" s="22" t="str">
        <f t="shared" si="345"/>
        <v>NY</v>
      </c>
      <c r="W1118" s="22" t="e">
        <f t="shared" si="346"/>
        <v>#VALUE!</v>
      </c>
      <c r="X1118" s="19" t="str">
        <f t="shared" si="347"/>
        <v>CB6ConsumoGS.8886</v>
      </c>
      <c r="Y1118" s="19" t="str">
        <f t="shared" si="348"/>
        <v>GS.8886</v>
      </c>
      <c r="Z1118" s="19" t="e">
        <v>#VALUE!</v>
      </c>
      <c r="AA1118" s="19" t="e">
        <f t="shared" si="349"/>
        <v>#VALUE!</v>
      </c>
      <c r="AB1118" s="22" t="e">
        <f t="shared" si="350"/>
        <v>#VALUE!</v>
      </c>
      <c r="AC1118" s="23" t="e">
        <v>#VALUE!</v>
      </c>
      <c r="AD1118" s="23" t="e">
        <f t="shared" si="351"/>
        <v>#VALUE!</v>
      </c>
      <c r="AE1118" s="24" t="e">
        <f t="shared" si="352"/>
        <v>#VALUE!</v>
      </c>
      <c r="AF1118" s="24">
        <v>92.399999999999991</v>
      </c>
      <c r="AG1118" s="24" t="e">
        <f t="shared" si="353"/>
        <v>#VALUE!</v>
      </c>
      <c r="AH1118" s="24" t="e">
        <f t="shared" si="354"/>
        <v>#VALUE!</v>
      </c>
      <c r="AI1118" s="25" t="e">
        <f t="shared" si="355"/>
        <v>#VALUE!</v>
      </c>
      <c r="AJ1118" s="25" t="e">
        <f t="shared" si="356"/>
        <v>#VALUE!</v>
      </c>
      <c r="AK1118" s="25" t="e">
        <f t="shared" si="357"/>
        <v>#VALUE!</v>
      </c>
      <c r="AL1118" s="11">
        <v>8.0285025459262744</v>
      </c>
      <c r="AM1118" s="11">
        <v>5.021720476563412</v>
      </c>
      <c r="AN1118" s="26">
        <v>3.2766000000000002</v>
      </c>
      <c r="AO1118" s="125">
        <f t="shared" si="358"/>
        <v>3.7095481332970706E-2</v>
      </c>
      <c r="AP1118" s="126"/>
      <c r="AQ1118" s="16">
        <v>0</v>
      </c>
      <c r="AT1118" s="2">
        <v>701</v>
      </c>
      <c r="AU1118" s="2">
        <v>-27346.569455772737</v>
      </c>
      <c r="AW1118" s="44" t="e">
        <f t="shared" si="359"/>
        <v>#VALUE!</v>
      </c>
    </row>
    <row r="1119" spans="1:49" s="28" customFormat="1" hidden="1" x14ac:dyDescent="0.2">
      <c r="A1119" s="16">
        <v>1122</v>
      </c>
      <c r="B1119" s="16" t="s">
        <v>793</v>
      </c>
      <c r="C1119" s="16">
        <v>2000</v>
      </c>
      <c r="D1119" s="122">
        <v>1.1870899654643396</v>
      </c>
      <c r="E1119" s="123">
        <v>3.1269980361179846E-2</v>
      </c>
      <c r="F1119" s="122">
        <f t="shared" si="340"/>
        <v>1.2183599458255194</v>
      </c>
      <c r="G1119" s="122"/>
      <c r="H1119" s="101" t="s">
        <v>4</v>
      </c>
      <c r="I1119" s="16">
        <v>1</v>
      </c>
      <c r="J1119" s="16" t="s">
        <v>60</v>
      </c>
      <c r="K1119" s="124">
        <v>43018</v>
      </c>
      <c r="L1119" s="16" t="s">
        <v>58</v>
      </c>
      <c r="M1119" s="16" t="s">
        <v>83</v>
      </c>
      <c r="N1119" s="16" t="s">
        <v>62</v>
      </c>
      <c r="O1119" s="16" t="s">
        <v>63</v>
      </c>
      <c r="P1119" s="19" t="str">
        <f t="shared" si="341"/>
        <v>CB6 Consumo</v>
      </c>
      <c r="Q1119" s="20">
        <f t="shared" si="342"/>
        <v>121.83599458255195</v>
      </c>
      <c r="R1119" s="19">
        <v>122.6</v>
      </c>
      <c r="S1119" s="19">
        <v>-31.95</v>
      </c>
      <c r="T1119" s="19">
        <f t="shared" si="343"/>
        <v>90.649999999999991</v>
      </c>
      <c r="U1119" s="22" t="e">
        <f t="shared" si="344"/>
        <v>#VALUE!</v>
      </c>
      <c r="V1119" s="22" t="str">
        <f t="shared" si="345"/>
        <v>NY</v>
      </c>
      <c r="W1119" s="22" t="e">
        <f t="shared" si="346"/>
        <v>#VALUE!</v>
      </c>
      <c r="X1119" s="19" t="str">
        <f t="shared" si="347"/>
        <v>CB6ConsumoGS.8854</v>
      </c>
      <c r="Y1119" s="19" t="str">
        <f t="shared" si="348"/>
        <v>GS.8854</v>
      </c>
      <c r="Z1119" s="19" t="e">
        <v>#VALUE!</v>
      </c>
      <c r="AA1119" s="19" t="e">
        <f t="shared" si="349"/>
        <v>#VALUE!</v>
      </c>
      <c r="AB1119" s="22" t="e">
        <f t="shared" si="350"/>
        <v>#VALUE!</v>
      </c>
      <c r="AC1119" s="19" t="e">
        <v>#VALUE!</v>
      </c>
      <c r="AD1119" s="19" t="e">
        <f t="shared" si="351"/>
        <v>#VALUE!</v>
      </c>
      <c r="AE1119" s="127" t="e">
        <f t="shared" si="352"/>
        <v>#VALUE!</v>
      </c>
      <c r="AF1119" s="127">
        <v>92.399999999999991</v>
      </c>
      <c r="AG1119" s="127" t="e">
        <f t="shared" si="353"/>
        <v>#VALUE!</v>
      </c>
      <c r="AH1119" s="127" t="e">
        <f t="shared" si="354"/>
        <v>#VALUE!</v>
      </c>
      <c r="AI1119" s="25" t="e">
        <f t="shared" si="355"/>
        <v>#VALUE!</v>
      </c>
      <c r="AJ1119" s="25" t="e">
        <f t="shared" si="356"/>
        <v>#VALUE!</v>
      </c>
      <c r="AK1119" s="25" t="e">
        <f t="shared" si="357"/>
        <v>#VALUE!</v>
      </c>
      <c r="AL1119" s="12">
        <v>12.5067565258652</v>
      </c>
      <c r="AM1119" s="12">
        <v>4.1964966764681524</v>
      </c>
      <c r="AN1119" s="26">
        <v>3.2766000000000002</v>
      </c>
      <c r="AO1119" s="125">
        <f t="shared" si="358"/>
        <v>3.082870981695663E-2</v>
      </c>
      <c r="AP1119" s="126"/>
      <c r="AQ1119" s="16">
        <v>0</v>
      </c>
      <c r="AT1119" s="28">
        <v>-2000</v>
      </c>
      <c r="AU1119" s="28">
        <v>108890.79046750462</v>
      </c>
      <c r="AW1119" s="44" t="e">
        <f t="shared" si="359"/>
        <v>#VALUE!</v>
      </c>
    </row>
    <row r="1120" spans="1:49" hidden="1" x14ac:dyDescent="0.2">
      <c r="A1120" s="101">
        <v>1123</v>
      </c>
      <c r="B1120" s="16" t="s">
        <v>794</v>
      </c>
      <c r="C1120" s="101">
        <v>2240</v>
      </c>
      <c r="D1120" s="17">
        <v>1.420094752811373</v>
      </c>
      <c r="E1120" s="139">
        <v>5.0944835448592095E-2</v>
      </c>
      <c r="F1120" s="122">
        <f t="shared" si="340"/>
        <v>1.4710395882599652</v>
      </c>
      <c r="G1120" s="122"/>
      <c r="H1120" s="101" t="s">
        <v>4</v>
      </c>
      <c r="I1120" s="101">
        <v>1</v>
      </c>
      <c r="J1120" s="101" t="s">
        <v>60</v>
      </c>
      <c r="K1120" s="18">
        <v>43018</v>
      </c>
      <c r="L1120" s="101" t="s">
        <v>58</v>
      </c>
      <c r="M1120" s="101" t="s">
        <v>83</v>
      </c>
      <c r="N1120" s="101" t="s">
        <v>73</v>
      </c>
      <c r="O1120" s="101" t="s">
        <v>59</v>
      </c>
      <c r="P1120" s="19" t="str">
        <f t="shared" si="341"/>
        <v>CB1 14/16</v>
      </c>
      <c r="Q1120" s="20">
        <f t="shared" si="342"/>
        <v>147.10395882599653</v>
      </c>
      <c r="R1120" s="19">
        <v>122.6</v>
      </c>
      <c r="S1120" s="19">
        <v>-7</v>
      </c>
      <c r="T1120" s="19">
        <f t="shared" si="343"/>
        <v>115.6</v>
      </c>
      <c r="U1120" s="22" t="e">
        <f t="shared" si="344"/>
        <v>#VALUE!</v>
      </c>
      <c r="V1120" s="22" t="str">
        <f t="shared" si="345"/>
        <v>NY</v>
      </c>
      <c r="W1120" s="22" t="e">
        <f t="shared" si="346"/>
        <v>#VALUE!</v>
      </c>
      <c r="X1120" s="19" t="str">
        <f t="shared" si="347"/>
        <v>CB114/16GS.8849</v>
      </c>
      <c r="Y1120" s="19" t="str">
        <f t="shared" si="348"/>
        <v>GS.8849</v>
      </c>
      <c r="Z1120" s="19" t="e">
        <v>#VALUE!</v>
      </c>
      <c r="AA1120" s="19" t="e">
        <f t="shared" si="349"/>
        <v>#VALUE!</v>
      </c>
      <c r="AB1120" s="22" t="e">
        <f t="shared" si="350"/>
        <v>#VALUE!</v>
      </c>
      <c r="AC1120" s="23" t="e">
        <v>#VALUE!</v>
      </c>
      <c r="AD1120" s="23" t="e">
        <f t="shared" si="351"/>
        <v>#VALUE!</v>
      </c>
      <c r="AE1120" s="24" t="e">
        <f t="shared" si="352"/>
        <v>#VALUE!</v>
      </c>
      <c r="AF1120" s="24">
        <v>117.35</v>
      </c>
      <c r="AG1120" s="24" t="e">
        <f t="shared" si="353"/>
        <v>#VALUE!</v>
      </c>
      <c r="AH1120" s="24" t="e">
        <f t="shared" si="354"/>
        <v>#VALUE!</v>
      </c>
      <c r="AI1120" s="25" t="e">
        <f t="shared" si="355"/>
        <v>#VALUE!</v>
      </c>
      <c r="AJ1120" s="25" t="e">
        <f t="shared" si="356"/>
        <v>#VALUE!</v>
      </c>
      <c r="AK1120" s="25" t="e">
        <f t="shared" si="357"/>
        <v>#VALUE!</v>
      </c>
      <c r="AL1120" s="11">
        <v>22.733853835309432</v>
      </c>
      <c r="AM1120" s="11">
        <v>5.2702792437825305</v>
      </c>
      <c r="AN1120" s="26">
        <v>3.2766000000000002</v>
      </c>
      <c r="AO1120" s="125">
        <f t="shared" si="358"/>
        <v>5.0225920533900598E-2</v>
      </c>
      <c r="AP1120" s="126"/>
      <c r="AQ1120" s="16">
        <v>0</v>
      </c>
      <c r="AT1120" s="2">
        <v>2240</v>
      </c>
      <c r="AU1120" s="2">
        <v>-102053.44927467513</v>
      </c>
      <c r="AW1120" s="44" t="e">
        <f t="shared" si="359"/>
        <v>#VALUE!</v>
      </c>
    </row>
    <row r="1121" spans="1:49" hidden="1" x14ac:dyDescent="0.2">
      <c r="A1121" s="101">
        <v>1124</v>
      </c>
      <c r="B1121" s="16" t="s">
        <v>795</v>
      </c>
      <c r="C1121" s="101">
        <v>320</v>
      </c>
      <c r="D1121" s="17">
        <v>1.1277715831640571</v>
      </c>
      <c r="E1121" s="139">
        <v>5.8281076623623994E-2</v>
      </c>
      <c r="F1121" s="122">
        <f t="shared" si="340"/>
        <v>1.186052659787681</v>
      </c>
      <c r="G1121" s="122"/>
      <c r="H1121" s="101" t="s">
        <v>4</v>
      </c>
      <c r="I1121" s="101">
        <v>1</v>
      </c>
      <c r="J1121" s="101" t="s">
        <v>60</v>
      </c>
      <c r="K1121" s="18">
        <v>43018</v>
      </c>
      <c r="L1121" s="101" t="s">
        <v>58</v>
      </c>
      <c r="M1121" s="101" t="s">
        <v>83</v>
      </c>
      <c r="N1121" s="101" t="s">
        <v>75</v>
      </c>
      <c r="O1121" s="101" t="s">
        <v>58</v>
      </c>
      <c r="P1121" s="19" t="str">
        <f t="shared" si="341"/>
        <v>CB2 17/18</v>
      </c>
      <c r="Q1121" s="20">
        <f t="shared" si="342"/>
        <v>118.6052659787681</v>
      </c>
      <c r="R1121" s="19">
        <v>122.6</v>
      </c>
      <c r="S1121" s="19">
        <v>-2.67</v>
      </c>
      <c r="T1121" s="19">
        <f t="shared" si="343"/>
        <v>119.92999999999999</v>
      </c>
      <c r="U1121" s="22" t="e">
        <f t="shared" si="344"/>
        <v>#VALUE!</v>
      </c>
      <c r="V1121" s="22" t="str">
        <f t="shared" si="345"/>
        <v>NY</v>
      </c>
      <c r="W1121" s="22" t="e">
        <f t="shared" si="346"/>
        <v>#VALUE!</v>
      </c>
      <c r="X1121" s="19" t="str">
        <f t="shared" si="347"/>
        <v>CB217/18GS.8875</v>
      </c>
      <c r="Y1121" s="19" t="str">
        <f t="shared" si="348"/>
        <v>GS.8875</v>
      </c>
      <c r="Z1121" s="19" t="e">
        <v>#VALUE!</v>
      </c>
      <c r="AA1121" s="19" t="e">
        <f t="shared" si="349"/>
        <v>#VALUE!</v>
      </c>
      <c r="AB1121" s="22" t="e">
        <f t="shared" si="350"/>
        <v>#VALUE!</v>
      </c>
      <c r="AC1121" s="23" t="e">
        <v>#VALUE!</v>
      </c>
      <c r="AD1121" s="23" t="e">
        <f t="shared" si="351"/>
        <v>#VALUE!</v>
      </c>
      <c r="AE1121" s="24" t="e">
        <f t="shared" si="352"/>
        <v>#VALUE!</v>
      </c>
      <c r="AF1121" s="24">
        <v>121.67999999999999</v>
      </c>
      <c r="AG1121" s="24" t="e">
        <f t="shared" si="353"/>
        <v>#VALUE!</v>
      </c>
      <c r="AH1121" s="24" t="e">
        <f t="shared" si="354"/>
        <v>#VALUE!</v>
      </c>
      <c r="AI1121" s="25" t="e">
        <f t="shared" si="355"/>
        <v>#VALUE!</v>
      </c>
      <c r="AJ1121" s="25" t="e">
        <f t="shared" si="356"/>
        <v>#VALUE!</v>
      </c>
      <c r="AK1121" s="25" t="e">
        <f t="shared" si="357"/>
        <v>#VALUE!</v>
      </c>
      <c r="AL1121" s="11">
        <v>25.43</v>
      </c>
      <c r="AM1121" s="11">
        <v>6.9040860215053756</v>
      </c>
      <c r="AN1121" s="26">
        <v>3.2766000000000002</v>
      </c>
      <c r="AO1121" s="125">
        <f t="shared" si="358"/>
        <v>5.7458635352392852E-2</v>
      </c>
      <c r="AP1121" s="126"/>
      <c r="AQ1121" s="16">
        <v>0</v>
      </c>
      <c r="AT1121" s="2">
        <v>0</v>
      </c>
      <c r="AU1121" s="2">
        <v>0</v>
      </c>
      <c r="AW1121" s="44" t="e">
        <f t="shared" si="359"/>
        <v>#VALUE!</v>
      </c>
    </row>
    <row r="1122" spans="1:49" hidden="1" x14ac:dyDescent="0.2">
      <c r="A1122" s="101">
        <v>1125</v>
      </c>
      <c r="B1122" s="16" t="s">
        <v>796</v>
      </c>
      <c r="C1122" s="101">
        <v>700</v>
      </c>
      <c r="D1122" s="17">
        <v>1.3969734765019854</v>
      </c>
      <c r="E1122" s="139">
        <v>5.5052761964307514E-2</v>
      </c>
      <c r="F1122" s="122">
        <f t="shared" si="340"/>
        <v>1.452026238466293</v>
      </c>
      <c r="G1122" s="122"/>
      <c r="H1122" s="101" t="s">
        <v>4</v>
      </c>
      <c r="I1122" s="101">
        <v>1</v>
      </c>
      <c r="J1122" s="101" t="s">
        <v>60</v>
      </c>
      <c r="K1122" s="18">
        <v>43018</v>
      </c>
      <c r="L1122" s="101" t="s">
        <v>58</v>
      </c>
      <c r="M1122" s="101" t="s">
        <v>83</v>
      </c>
      <c r="N1122" s="101" t="s">
        <v>73</v>
      </c>
      <c r="O1122" s="101" t="s">
        <v>59</v>
      </c>
      <c r="P1122" s="19" t="str">
        <f t="shared" si="341"/>
        <v>CB1 14/16</v>
      </c>
      <c r="Q1122" s="20">
        <f t="shared" si="342"/>
        <v>145.20262384662931</v>
      </c>
      <c r="R1122" s="19">
        <v>122.6</v>
      </c>
      <c r="S1122" s="19">
        <v>-7</v>
      </c>
      <c r="T1122" s="19">
        <f t="shared" si="343"/>
        <v>115.6</v>
      </c>
      <c r="U1122" s="22" t="e">
        <f t="shared" si="344"/>
        <v>#VALUE!</v>
      </c>
      <c r="V1122" s="22" t="str">
        <f t="shared" si="345"/>
        <v>NY</v>
      </c>
      <c r="W1122" s="22" t="e">
        <f t="shared" si="346"/>
        <v>#VALUE!</v>
      </c>
      <c r="X1122" s="19" t="str">
        <f t="shared" si="347"/>
        <v>CB114/16GS.8868</v>
      </c>
      <c r="Y1122" s="19" t="str">
        <f t="shared" si="348"/>
        <v>GS.8868</v>
      </c>
      <c r="Z1122" s="19" t="e">
        <v>#VALUE!</v>
      </c>
      <c r="AA1122" s="19" t="e">
        <f t="shared" si="349"/>
        <v>#VALUE!</v>
      </c>
      <c r="AB1122" s="22" t="e">
        <f t="shared" si="350"/>
        <v>#VALUE!</v>
      </c>
      <c r="AC1122" s="23" t="e">
        <v>#VALUE!</v>
      </c>
      <c r="AD1122" s="23" t="e">
        <f t="shared" si="351"/>
        <v>#VALUE!</v>
      </c>
      <c r="AE1122" s="24" t="e">
        <f t="shared" si="352"/>
        <v>#VALUE!</v>
      </c>
      <c r="AF1122" s="24">
        <v>117.35</v>
      </c>
      <c r="AG1122" s="24" t="e">
        <f t="shared" si="353"/>
        <v>#VALUE!</v>
      </c>
      <c r="AH1122" s="24" t="e">
        <f t="shared" si="354"/>
        <v>#VALUE!</v>
      </c>
      <c r="AI1122" s="25" t="e">
        <f t="shared" si="355"/>
        <v>#VALUE!</v>
      </c>
      <c r="AJ1122" s="25" t="e">
        <f t="shared" si="356"/>
        <v>#VALUE!</v>
      </c>
      <c r="AK1122" s="25" t="e">
        <f t="shared" si="357"/>
        <v>#VALUE!</v>
      </c>
      <c r="AL1122" s="11">
        <v>23.869588856104514</v>
      </c>
      <c r="AM1122" s="11">
        <v>5.9381357371347008</v>
      </c>
      <c r="AN1122" s="26">
        <v>3.2766000000000002</v>
      </c>
      <c r="AO1122" s="125">
        <f t="shared" si="358"/>
        <v>5.4275877490688212E-2</v>
      </c>
      <c r="AP1122" s="126"/>
      <c r="AQ1122" s="16">
        <v>0</v>
      </c>
      <c r="AT1122" s="2">
        <v>0</v>
      </c>
      <c r="AU1122" s="2">
        <v>0</v>
      </c>
      <c r="AW1122" s="44" t="e">
        <f t="shared" si="359"/>
        <v>#VALUE!</v>
      </c>
    </row>
    <row r="1123" spans="1:49" hidden="1" x14ac:dyDescent="0.2">
      <c r="A1123" s="101">
        <v>1126</v>
      </c>
      <c r="B1123" s="16" t="s">
        <v>797</v>
      </c>
      <c r="C1123" s="101">
        <v>1280</v>
      </c>
      <c r="D1123" s="17">
        <v>1.1710054737324123</v>
      </c>
      <c r="E1123" s="139">
        <v>7.5282763973592973E-2</v>
      </c>
      <c r="F1123" s="122">
        <f t="shared" si="340"/>
        <v>1.2462882377060052</v>
      </c>
      <c r="G1123" s="122"/>
      <c r="H1123" s="101" t="s">
        <v>4</v>
      </c>
      <c r="I1123" s="101">
        <v>1</v>
      </c>
      <c r="J1123" s="101" t="s">
        <v>565</v>
      </c>
      <c r="K1123" s="18">
        <v>43018</v>
      </c>
      <c r="L1123" s="101" t="s">
        <v>56</v>
      </c>
      <c r="M1123" s="101" t="s">
        <v>84</v>
      </c>
      <c r="N1123" s="101" t="s">
        <v>68</v>
      </c>
      <c r="O1123" s="101" t="s">
        <v>59</v>
      </c>
      <c r="P1123" s="19" t="str">
        <f t="shared" si="341"/>
        <v>CBSW 14/16</v>
      </c>
      <c r="Q1123" s="20">
        <f t="shared" si="342"/>
        <v>124.62882377060052</v>
      </c>
      <c r="R1123" s="19">
        <v>122.6</v>
      </c>
      <c r="S1123" s="19" t="e">
        <v>#N/A</v>
      </c>
      <c r="T1123" s="19" t="e">
        <f t="shared" si="343"/>
        <v>#N/A</v>
      </c>
      <c r="U1123" s="22" t="e">
        <f t="shared" si="344"/>
        <v>#N/A</v>
      </c>
      <c r="V1123" s="22" t="str">
        <f t="shared" si="345"/>
        <v>NY</v>
      </c>
      <c r="W1123" s="22" t="e">
        <f t="shared" si="346"/>
        <v>#VALUE!</v>
      </c>
      <c r="X1123" s="19" t="str">
        <f t="shared" si="347"/>
        <v>CBSW14/16GS.8864</v>
      </c>
      <c r="Y1123" s="19" t="str">
        <f t="shared" si="348"/>
        <v>GS.8864</v>
      </c>
      <c r="Z1123" s="19" t="e">
        <v>#VALUE!</v>
      </c>
      <c r="AA1123" s="19" t="e">
        <f t="shared" si="349"/>
        <v>#VALUE!</v>
      </c>
      <c r="AB1123" s="22" t="e">
        <f t="shared" si="350"/>
        <v>#N/A</v>
      </c>
      <c r="AC1123" s="23" t="e">
        <v>#VALUE!</v>
      </c>
      <c r="AD1123" s="23" t="e">
        <f t="shared" si="351"/>
        <v>#VALUE!</v>
      </c>
      <c r="AE1123" s="24" t="e">
        <f t="shared" si="352"/>
        <v>#N/A</v>
      </c>
      <c r="AF1123" s="24" t="e">
        <v>#N/A</v>
      </c>
      <c r="AG1123" s="24" t="e">
        <f t="shared" si="353"/>
        <v>#N/A</v>
      </c>
      <c r="AH1123" s="24" t="e">
        <f t="shared" si="354"/>
        <v>#N/A</v>
      </c>
      <c r="AI1123" s="25" t="e">
        <f t="shared" si="355"/>
        <v>#VALUE!</v>
      </c>
      <c r="AJ1123" s="25" t="e">
        <f t="shared" si="356"/>
        <v>#VALUE!</v>
      </c>
      <c r="AK1123" s="25" t="e">
        <f t="shared" si="357"/>
        <v>#VALUE!</v>
      </c>
      <c r="AL1123" s="11">
        <v>31.779375000000005</v>
      </c>
      <c r="AM1123" s="11">
        <v>0</v>
      </c>
      <c r="AN1123" s="26">
        <v>3.2766000000000002</v>
      </c>
      <c r="AO1123" s="125">
        <f t="shared" si="358"/>
        <v>7.4220401098862937E-2</v>
      </c>
      <c r="AP1123" s="126"/>
      <c r="AQ1123" s="16">
        <v>0</v>
      </c>
      <c r="AT1123" s="2">
        <v>0</v>
      </c>
      <c r="AU1123" s="2">
        <v>0</v>
      </c>
      <c r="AW1123" s="44" t="e">
        <f t="shared" si="359"/>
        <v>#VALUE!</v>
      </c>
    </row>
    <row r="1124" spans="1:49" hidden="1" x14ac:dyDescent="0.2">
      <c r="A1124" s="101">
        <v>1127</v>
      </c>
      <c r="B1124" s="16" t="s">
        <v>798</v>
      </c>
      <c r="C1124" s="101">
        <v>542</v>
      </c>
      <c r="D1124" s="17">
        <v>1.4406945897401184</v>
      </c>
      <c r="E1124" s="139">
        <v>5.1257245891699034E-2</v>
      </c>
      <c r="F1124" s="122">
        <f t="shared" si="340"/>
        <v>1.4919518356318175</v>
      </c>
      <c r="G1124" s="122"/>
      <c r="H1124" s="101" t="s">
        <v>4</v>
      </c>
      <c r="I1124" s="101">
        <v>1</v>
      </c>
      <c r="J1124" s="101" t="s">
        <v>555</v>
      </c>
      <c r="K1124" s="18">
        <v>43018</v>
      </c>
      <c r="L1124" s="101" t="s">
        <v>58</v>
      </c>
      <c r="M1124" s="101" t="s">
        <v>83</v>
      </c>
      <c r="N1124" s="101" t="s">
        <v>73</v>
      </c>
      <c r="O1124" s="101" t="s">
        <v>65</v>
      </c>
      <c r="P1124" s="19" t="str">
        <f t="shared" si="341"/>
        <v>CB1 13/14</v>
      </c>
      <c r="Q1124" s="20">
        <f t="shared" si="342"/>
        <v>149.19518356318176</v>
      </c>
      <c r="R1124" s="19">
        <v>122.6</v>
      </c>
      <c r="S1124" s="19">
        <v>-7</v>
      </c>
      <c r="T1124" s="19">
        <f t="shared" si="343"/>
        <v>115.6</v>
      </c>
      <c r="U1124" s="22" t="e">
        <f t="shared" si="344"/>
        <v>#VALUE!</v>
      </c>
      <c r="V1124" s="22" t="str">
        <f t="shared" si="345"/>
        <v>NY</v>
      </c>
      <c r="W1124" s="22" t="e">
        <f t="shared" si="346"/>
        <v>#VALUE!</v>
      </c>
      <c r="X1124" s="19" t="str">
        <f t="shared" si="347"/>
        <v>CB113/14GS.8822</v>
      </c>
      <c r="Y1124" s="19" t="str">
        <f t="shared" si="348"/>
        <v>GS.8822</v>
      </c>
      <c r="Z1124" s="19" t="e">
        <v>#VALUE!</v>
      </c>
      <c r="AA1124" s="19" t="e">
        <f t="shared" si="349"/>
        <v>#VALUE!</v>
      </c>
      <c r="AB1124" s="22" t="e">
        <f t="shared" si="350"/>
        <v>#VALUE!</v>
      </c>
      <c r="AC1124" s="23" t="e">
        <v>#VALUE!</v>
      </c>
      <c r="AD1124" s="23" t="e">
        <f t="shared" si="351"/>
        <v>#VALUE!</v>
      </c>
      <c r="AE1124" s="24" t="e">
        <f t="shared" si="352"/>
        <v>#VALUE!</v>
      </c>
      <c r="AF1124" s="24">
        <v>117.35</v>
      </c>
      <c r="AG1124" s="24" t="e">
        <f t="shared" si="353"/>
        <v>#VALUE!</v>
      </c>
      <c r="AH1124" s="24" t="e">
        <f t="shared" si="354"/>
        <v>#VALUE!</v>
      </c>
      <c r="AI1124" s="25" t="e">
        <f t="shared" si="355"/>
        <v>#VALUE!</v>
      </c>
      <c r="AJ1124" s="25" t="e">
        <f t="shared" si="356"/>
        <v>#VALUE!</v>
      </c>
      <c r="AK1124" s="25" t="e">
        <f t="shared" si="357"/>
        <v>#VALUE!</v>
      </c>
      <c r="AL1124" s="11">
        <v>24.970555014605651</v>
      </c>
      <c r="AM1124" s="11">
        <v>6.0584808622783299</v>
      </c>
      <c r="AN1124" s="26">
        <v>3.2766000000000002</v>
      </c>
      <c r="AO1124" s="125">
        <f t="shared" si="358"/>
        <v>5.0533922354915085E-2</v>
      </c>
      <c r="AP1124" s="126"/>
      <c r="AQ1124" s="16">
        <v>0</v>
      </c>
      <c r="AT1124" s="2">
        <v>542</v>
      </c>
      <c r="AU1124" s="2">
        <v>-30494.52127574788</v>
      </c>
      <c r="AW1124" s="44" t="e">
        <f t="shared" si="359"/>
        <v>#VALUE!</v>
      </c>
    </row>
    <row r="1125" spans="1:49" hidden="1" x14ac:dyDescent="0.2">
      <c r="A1125" s="101">
        <v>1128</v>
      </c>
      <c r="B1125" s="16" t="s">
        <v>798</v>
      </c>
      <c r="C1125" s="101">
        <v>2242</v>
      </c>
      <c r="D1125" s="17">
        <v>1.4406945897401184</v>
      </c>
      <c r="E1125" s="139">
        <v>5.1257245891699034E-2</v>
      </c>
      <c r="F1125" s="122">
        <f t="shared" si="340"/>
        <v>1.4919518356318175</v>
      </c>
      <c r="G1125" s="122"/>
      <c r="H1125" s="101" t="s">
        <v>4</v>
      </c>
      <c r="I1125" s="101">
        <v>1</v>
      </c>
      <c r="J1125" s="101" t="s">
        <v>555</v>
      </c>
      <c r="K1125" s="18">
        <v>43018</v>
      </c>
      <c r="L1125" s="101" t="s">
        <v>58</v>
      </c>
      <c r="M1125" s="101" t="s">
        <v>83</v>
      </c>
      <c r="N1125" s="101" t="s">
        <v>73</v>
      </c>
      <c r="O1125" s="101" t="s">
        <v>64</v>
      </c>
      <c r="P1125" s="19" t="str">
        <f t="shared" si="341"/>
        <v>CB1 15/16</v>
      </c>
      <c r="Q1125" s="20">
        <f t="shared" si="342"/>
        <v>149.19518356318176</v>
      </c>
      <c r="R1125" s="19">
        <v>122.6</v>
      </c>
      <c r="S1125" s="19">
        <v>-7</v>
      </c>
      <c r="T1125" s="19">
        <f t="shared" si="343"/>
        <v>115.6</v>
      </c>
      <c r="U1125" s="22" t="e">
        <f t="shared" si="344"/>
        <v>#VALUE!</v>
      </c>
      <c r="V1125" s="22" t="str">
        <f t="shared" si="345"/>
        <v>NY</v>
      </c>
      <c r="W1125" s="22" t="e">
        <f t="shared" si="346"/>
        <v>#VALUE!</v>
      </c>
      <c r="X1125" s="19" t="str">
        <f t="shared" si="347"/>
        <v>CB115/16GS.8822</v>
      </c>
      <c r="Y1125" s="19" t="str">
        <f t="shared" si="348"/>
        <v>GS.8822</v>
      </c>
      <c r="Z1125" s="19" t="e">
        <v>#VALUE!</v>
      </c>
      <c r="AA1125" s="19" t="e">
        <f t="shared" si="349"/>
        <v>#VALUE!</v>
      </c>
      <c r="AB1125" s="22" t="e">
        <f t="shared" si="350"/>
        <v>#VALUE!</v>
      </c>
      <c r="AC1125" s="23" t="e">
        <v>#VALUE!</v>
      </c>
      <c r="AD1125" s="23" t="e">
        <f t="shared" si="351"/>
        <v>#VALUE!</v>
      </c>
      <c r="AE1125" s="24" t="e">
        <f t="shared" si="352"/>
        <v>#VALUE!</v>
      </c>
      <c r="AF1125" s="24">
        <v>117.35</v>
      </c>
      <c r="AG1125" s="24" t="e">
        <f t="shared" si="353"/>
        <v>#VALUE!</v>
      </c>
      <c r="AH1125" s="24" t="e">
        <f t="shared" si="354"/>
        <v>#VALUE!</v>
      </c>
      <c r="AI1125" s="25" t="e">
        <f t="shared" si="355"/>
        <v>#VALUE!</v>
      </c>
      <c r="AJ1125" s="25" t="e">
        <f t="shared" si="356"/>
        <v>#VALUE!</v>
      </c>
      <c r="AK1125" s="25" t="e">
        <f t="shared" si="357"/>
        <v>#VALUE!</v>
      </c>
      <c r="AL1125" s="11">
        <v>24.970555014605647</v>
      </c>
      <c r="AM1125" s="11">
        <v>6.0584808622783299</v>
      </c>
      <c r="AN1125" s="26">
        <v>3.2766000000000002</v>
      </c>
      <c r="AO1125" s="125">
        <f t="shared" si="358"/>
        <v>5.0533922354915085E-2</v>
      </c>
      <c r="AP1125" s="126"/>
      <c r="AQ1125" s="16">
        <v>0</v>
      </c>
      <c r="AT1125" s="2">
        <v>2242</v>
      </c>
      <c r="AU1125" s="2">
        <v>-102415.80292735562</v>
      </c>
      <c r="AW1125" s="44" t="e">
        <f t="shared" si="359"/>
        <v>#VALUE!</v>
      </c>
    </row>
    <row r="1126" spans="1:49" hidden="1" x14ac:dyDescent="0.2">
      <c r="A1126" s="101">
        <v>1129</v>
      </c>
      <c r="B1126" s="16" t="s">
        <v>798</v>
      </c>
      <c r="C1126" s="101">
        <v>1125</v>
      </c>
      <c r="D1126" s="17">
        <v>1.4406945897401184</v>
      </c>
      <c r="E1126" s="139">
        <v>5.1257245891699034E-2</v>
      </c>
      <c r="F1126" s="122">
        <f t="shared" si="340"/>
        <v>1.4919518356318175</v>
      </c>
      <c r="G1126" s="122"/>
      <c r="H1126" s="101" t="s">
        <v>4</v>
      </c>
      <c r="I1126" s="101">
        <v>1</v>
      </c>
      <c r="J1126" s="101" t="s">
        <v>555</v>
      </c>
      <c r="K1126" s="18">
        <v>43018</v>
      </c>
      <c r="L1126" s="101" t="s">
        <v>58</v>
      </c>
      <c r="M1126" s="101" t="s">
        <v>83</v>
      </c>
      <c r="N1126" s="101" t="s">
        <v>73</v>
      </c>
      <c r="O1126" s="101" t="s">
        <v>58</v>
      </c>
      <c r="P1126" s="19" t="str">
        <f t="shared" si="341"/>
        <v>CB1 17/18</v>
      </c>
      <c r="Q1126" s="20">
        <f t="shared" si="342"/>
        <v>149.19518356318176</v>
      </c>
      <c r="R1126" s="19">
        <v>122.6</v>
      </c>
      <c r="S1126" s="19">
        <v>2.5</v>
      </c>
      <c r="T1126" s="19">
        <f t="shared" si="343"/>
        <v>125.1</v>
      </c>
      <c r="U1126" s="22" t="e">
        <f t="shared" si="344"/>
        <v>#VALUE!</v>
      </c>
      <c r="V1126" s="22" t="str">
        <f t="shared" si="345"/>
        <v>NY</v>
      </c>
      <c r="W1126" s="22" t="e">
        <f t="shared" si="346"/>
        <v>#VALUE!</v>
      </c>
      <c r="X1126" s="19" t="str">
        <f t="shared" si="347"/>
        <v>CB117/18GS.8822</v>
      </c>
      <c r="Y1126" s="19" t="str">
        <f t="shared" si="348"/>
        <v>GS.8822</v>
      </c>
      <c r="Z1126" s="19" t="e">
        <v>#VALUE!</v>
      </c>
      <c r="AA1126" s="19" t="e">
        <f t="shared" si="349"/>
        <v>#VALUE!</v>
      </c>
      <c r="AB1126" s="22" t="e">
        <f t="shared" si="350"/>
        <v>#VALUE!</v>
      </c>
      <c r="AC1126" s="23" t="e">
        <v>#VALUE!</v>
      </c>
      <c r="AD1126" s="23" t="e">
        <f t="shared" si="351"/>
        <v>#VALUE!</v>
      </c>
      <c r="AE1126" s="24" t="e">
        <f t="shared" si="352"/>
        <v>#VALUE!</v>
      </c>
      <c r="AF1126" s="24">
        <v>126.85</v>
      </c>
      <c r="AG1126" s="24" t="e">
        <f t="shared" si="353"/>
        <v>#VALUE!</v>
      </c>
      <c r="AH1126" s="24" t="e">
        <f t="shared" si="354"/>
        <v>#VALUE!</v>
      </c>
      <c r="AI1126" s="25" t="e">
        <f t="shared" si="355"/>
        <v>#VALUE!</v>
      </c>
      <c r="AJ1126" s="25" t="e">
        <f t="shared" si="356"/>
        <v>#VALUE!</v>
      </c>
      <c r="AK1126" s="25" t="e">
        <f t="shared" si="357"/>
        <v>#VALUE!</v>
      </c>
      <c r="AL1126" s="11">
        <v>24.970555014605647</v>
      </c>
      <c r="AM1126" s="11">
        <v>6.0584808622783299</v>
      </c>
      <c r="AN1126" s="26">
        <v>3.2766000000000002</v>
      </c>
      <c r="AO1126" s="125">
        <f t="shared" si="358"/>
        <v>5.0533922354915085E-2</v>
      </c>
      <c r="AP1126" s="126"/>
      <c r="AQ1126" s="16">
        <v>-123</v>
      </c>
      <c r="AT1126" s="2">
        <v>1002</v>
      </c>
      <c r="AU1126" s="2">
        <v>-40470.133092065262</v>
      </c>
      <c r="AW1126" s="44" t="e">
        <f t="shared" si="359"/>
        <v>#VALUE!</v>
      </c>
    </row>
    <row r="1127" spans="1:49" hidden="1" x14ac:dyDescent="0.2">
      <c r="A1127" s="101">
        <v>1130</v>
      </c>
      <c r="B1127" s="16" t="s">
        <v>798</v>
      </c>
      <c r="C1127" s="101">
        <v>750</v>
      </c>
      <c r="D1127" s="17">
        <v>1.4406945897401184</v>
      </c>
      <c r="E1127" s="139">
        <v>5.1257245891699034E-2</v>
      </c>
      <c r="F1127" s="122">
        <f t="shared" si="340"/>
        <v>1.4919518356318175</v>
      </c>
      <c r="G1127" s="122"/>
      <c r="H1127" s="101" t="s">
        <v>4</v>
      </c>
      <c r="I1127" s="101">
        <v>1</v>
      </c>
      <c r="J1127" s="101" t="s">
        <v>555</v>
      </c>
      <c r="K1127" s="18">
        <v>43018</v>
      </c>
      <c r="L1127" s="101" t="s">
        <v>58</v>
      </c>
      <c r="M1127" s="101" t="s">
        <v>83</v>
      </c>
      <c r="N1127" s="101" t="s">
        <v>62</v>
      </c>
      <c r="O1127" s="101" t="s">
        <v>63</v>
      </c>
      <c r="P1127" s="19" t="str">
        <f t="shared" si="341"/>
        <v>CB6 Consumo</v>
      </c>
      <c r="Q1127" s="20">
        <f t="shared" si="342"/>
        <v>149.19518356318176</v>
      </c>
      <c r="R1127" s="19">
        <v>122.6</v>
      </c>
      <c r="S1127" s="19">
        <v>-31.95</v>
      </c>
      <c r="T1127" s="19">
        <f t="shared" si="343"/>
        <v>90.649999999999991</v>
      </c>
      <c r="U1127" s="22" t="e">
        <f t="shared" si="344"/>
        <v>#VALUE!</v>
      </c>
      <c r="V1127" s="22" t="str">
        <f t="shared" si="345"/>
        <v>NY</v>
      </c>
      <c r="W1127" s="22" t="e">
        <f t="shared" si="346"/>
        <v>#VALUE!</v>
      </c>
      <c r="X1127" s="19" t="str">
        <f t="shared" si="347"/>
        <v>CB6ConsumoGS.8822</v>
      </c>
      <c r="Y1127" s="19" t="str">
        <f t="shared" si="348"/>
        <v>GS.8822</v>
      </c>
      <c r="Z1127" s="19" t="e">
        <v>#VALUE!</v>
      </c>
      <c r="AA1127" s="19" t="e">
        <f t="shared" si="349"/>
        <v>#VALUE!</v>
      </c>
      <c r="AB1127" s="22" t="e">
        <f t="shared" si="350"/>
        <v>#VALUE!</v>
      </c>
      <c r="AC1127" s="23" t="e">
        <v>#VALUE!</v>
      </c>
      <c r="AD1127" s="23" t="e">
        <f t="shared" si="351"/>
        <v>#VALUE!</v>
      </c>
      <c r="AE1127" s="24" t="e">
        <f t="shared" si="352"/>
        <v>#VALUE!</v>
      </c>
      <c r="AF1127" s="24">
        <v>92.399999999999991</v>
      </c>
      <c r="AG1127" s="24" t="e">
        <f t="shared" si="353"/>
        <v>#VALUE!</v>
      </c>
      <c r="AH1127" s="24" t="e">
        <f t="shared" si="354"/>
        <v>#VALUE!</v>
      </c>
      <c r="AI1127" s="25" t="e">
        <f t="shared" si="355"/>
        <v>#VALUE!</v>
      </c>
      <c r="AJ1127" s="25" t="e">
        <f t="shared" si="356"/>
        <v>#VALUE!</v>
      </c>
      <c r="AK1127" s="25" t="e">
        <f t="shared" si="357"/>
        <v>#VALUE!</v>
      </c>
      <c r="AL1127" s="11">
        <v>24.970555014605644</v>
      </c>
      <c r="AM1127" s="11">
        <v>6.0584808622783299</v>
      </c>
      <c r="AN1127" s="26">
        <v>3.2766000000000002</v>
      </c>
      <c r="AO1127" s="125">
        <f t="shared" si="358"/>
        <v>5.0533922354915085E-2</v>
      </c>
      <c r="AP1127" s="126"/>
      <c r="AQ1127" s="16">
        <v>-620</v>
      </c>
      <c r="AT1127" s="2">
        <v>130</v>
      </c>
      <c r="AU1127" s="2">
        <v>-11785.248069828827</v>
      </c>
      <c r="AW1127" s="44" t="e">
        <f t="shared" si="359"/>
        <v>#VALUE!</v>
      </c>
    </row>
    <row r="1128" spans="1:49" hidden="1" x14ac:dyDescent="0.2">
      <c r="A1128" s="101">
        <v>1131</v>
      </c>
      <c r="B1128" s="16" t="s">
        <v>798</v>
      </c>
      <c r="C1128" s="101">
        <v>462</v>
      </c>
      <c r="D1128" s="17">
        <v>1.4406945897401184</v>
      </c>
      <c r="E1128" s="139">
        <v>5.1257245891699034E-2</v>
      </c>
      <c r="F1128" s="122">
        <f t="shared" si="340"/>
        <v>1.4919518356318175</v>
      </c>
      <c r="G1128" s="122"/>
      <c r="H1128" s="101" t="s">
        <v>4</v>
      </c>
      <c r="I1128" s="101">
        <v>1</v>
      </c>
      <c r="J1128" s="101" t="s">
        <v>555</v>
      </c>
      <c r="K1128" s="18">
        <v>43018</v>
      </c>
      <c r="L1128" s="101" t="s">
        <v>58</v>
      </c>
      <c r="M1128" s="101" t="s">
        <v>83</v>
      </c>
      <c r="N1128" s="101" t="s">
        <v>73</v>
      </c>
      <c r="O1128" s="101" t="s">
        <v>66</v>
      </c>
      <c r="P1128" s="19" t="str">
        <f t="shared" si="341"/>
        <v>CB1 Moka</v>
      </c>
      <c r="Q1128" s="20">
        <f t="shared" si="342"/>
        <v>149.19518356318176</v>
      </c>
      <c r="R1128" s="19">
        <v>122.6</v>
      </c>
      <c r="S1128" s="19">
        <v>-8</v>
      </c>
      <c r="T1128" s="19">
        <f t="shared" si="343"/>
        <v>114.6</v>
      </c>
      <c r="U1128" s="22" t="e">
        <f t="shared" si="344"/>
        <v>#VALUE!</v>
      </c>
      <c r="V1128" s="22" t="str">
        <f t="shared" si="345"/>
        <v>NY</v>
      </c>
      <c r="W1128" s="22" t="e">
        <f t="shared" si="346"/>
        <v>#VALUE!</v>
      </c>
      <c r="X1128" s="19" t="str">
        <f t="shared" si="347"/>
        <v>CB1MokaGS.8822</v>
      </c>
      <c r="Y1128" s="19" t="str">
        <f t="shared" si="348"/>
        <v>GS.8822</v>
      </c>
      <c r="Z1128" s="19" t="e">
        <v>#VALUE!</v>
      </c>
      <c r="AA1128" s="19" t="e">
        <f t="shared" si="349"/>
        <v>#VALUE!</v>
      </c>
      <c r="AB1128" s="22" t="e">
        <f t="shared" si="350"/>
        <v>#VALUE!</v>
      </c>
      <c r="AC1128" s="23" t="e">
        <v>#VALUE!</v>
      </c>
      <c r="AD1128" s="23" t="e">
        <f t="shared" si="351"/>
        <v>#VALUE!</v>
      </c>
      <c r="AE1128" s="24" t="e">
        <f t="shared" si="352"/>
        <v>#VALUE!</v>
      </c>
      <c r="AF1128" s="24">
        <v>116.35</v>
      </c>
      <c r="AG1128" s="24" t="e">
        <f t="shared" si="353"/>
        <v>#VALUE!</v>
      </c>
      <c r="AH1128" s="24" t="e">
        <f t="shared" si="354"/>
        <v>#VALUE!</v>
      </c>
      <c r="AI1128" s="25" t="e">
        <f t="shared" si="355"/>
        <v>#VALUE!</v>
      </c>
      <c r="AJ1128" s="25" t="e">
        <f t="shared" si="356"/>
        <v>#VALUE!</v>
      </c>
      <c r="AK1128" s="25" t="e">
        <f t="shared" si="357"/>
        <v>#VALUE!</v>
      </c>
      <c r="AL1128" s="11">
        <v>24.970555014605644</v>
      </c>
      <c r="AM1128" s="11">
        <v>6.0584808622783299</v>
      </c>
      <c r="AN1128" s="26">
        <v>3.2766000000000002</v>
      </c>
      <c r="AO1128" s="125">
        <f t="shared" si="358"/>
        <v>5.0533922354915085E-2</v>
      </c>
      <c r="AP1128" s="126"/>
      <c r="AQ1128" s="16">
        <v>-252</v>
      </c>
      <c r="AT1128" s="2">
        <v>210</v>
      </c>
      <c r="AU1128" s="2">
        <v>-10704.06842049272</v>
      </c>
      <c r="AW1128" s="44" t="e">
        <f t="shared" si="359"/>
        <v>#VALUE!</v>
      </c>
    </row>
    <row r="1129" spans="1:49" hidden="1" x14ac:dyDescent="0.2">
      <c r="A1129" s="101">
        <v>1132</v>
      </c>
      <c r="B1129" s="16" t="s">
        <v>799</v>
      </c>
      <c r="C1129" s="101">
        <v>1991</v>
      </c>
      <c r="D1129" s="17">
        <v>1.4451560925578482</v>
      </c>
      <c r="E1129" s="139">
        <v>4.9714396071350447E-2</v>
      </c>
      <c r="F1129" s="122">
        <f t="shared" si="340"/>
        <v>1.4948704886291986</v>
      </c>
      <c r="G1129" s="122"/>
      <c r="H1129" s="101" t="s">
        <v>4</v>
      </c>
      <c r="I1129" s="101">
        <v>1</v>
      </c>
      <c r="J1129" s="101" t="s">
        <v>60</v>
      </c>
      <c r="K1129" s="18">
        <v>43018</v>
      </c>
      <c r="L1129" s="101" t="s">
        <v>58</v>
      </c>
      <c r="M1129" s="101" t="s">
        <v>83</v>
      </c>
      <c r="N1129" s="101" t="s">
        <v>73</v>
      </c>
      <c r="O1129" s="101" t="s">
        <v>58</v>
      </c>
      <c r="P1129" s="19" t="str">
        <f t="shared" si="341"/>
        <v>CB1 17/18</v>
      </c>
      <c r="Q1129" s="20">
        <f t="shared" si="342"/>
        <v>149.48704886291986</v>
      </c>
      <c r="R1129" s="19">
        <v>122.6</v>
      </c>
      <c r="S1129" s="19">
        <v>2.5</v>
      </c>
      <c r="T1129" s="19">
        <f t="shared" si="343"/>
        <v>125.1</v>
      </c>
      <c r="U1129" s="22" t="e">
        <f t="shared" si="344"/>
        <v>#VALUE!</v>
      </c>
      <c r="V1129" s="22" t="str">
        <f t="shared" si="345"/>
        <v>NY</v>
      </c>
      <c r="W1129" s="22" t="e">
        <f t="shared" si="346"/>
        <v>#VALUE!</v>
      </c>
      <c r="X1129" s="19" t="str">
        <f t="shared" si="347"/>
        <v>CB117/18GS.8871</v>
      </c>
      <c r="Y1129" s="19" t="str">
        <f t="shared" si="348"/>
        <v>GS.8871</v>
      </c>
      <c r="Z1129" s="19" t="e">
        <v>#VALUE!</v>
      </c>
      <c r="AA1129" s="19" t="e">
        <f t="shared" si="349"/>
        <v>#VALUE!</v>
      </c>
      <c r="AB1129" s="22" t="e">
        <f t="shared" si="350"/>
        <v>#VALUE!</v>
      </c>
      <c r="AC1129" s="23" t="e">
        <v>#VALUE!</v>
      </c>
      <c r="AD1129" s="23" t="e">
        <f t="shared" si="351"/>
        <v>#VALUE!</v>
      </c>
      <c r="AE1129" s="24" t="e">
        <f t="shared" si="352"/>
        <v>#VALUE!</v>
      </c>
      <c r="AF1129" s="24">
        <v>126.85</v>
      </c>
      <c r="AG1129" s="24" t="e">
        <f t="shared" si="353"/>
        <v>#VALUE!</v>
      </c>
      <c r="AH1129" s="24" t="e">
        <f t="shared" si="354"/>
        <v>#VALUE!</v>
      </c>
      <c r="AI1129" s="25" t="e">
        <f t="shared" si="355"/>
        <v>#VALUE!</v>
      </c>
      <c r="AJ1129" s="25" t="e">
        <f t="shared" si="356"/>
        <v>#VALUE!</v>
      </c>
      <c r="AK1129" s="25" t="e">
        <f t="shared" si="357"/>
        <v>#VALUE!</v>
      </c>
      <c r="AL1129" s="11">
        <v>24.223460925039873</v>
      </c>
      <c r="AM1129" s="11">
        <v>6.1328282828282799</v>
      </c>
      <c r="AN1129" s="26">
        <v>3.2766000000000002</v>
      </c>
      <c r="AO1129" s="125">
        <f t="shared" si="358"/>
        <v>4.9012844667839894E-2</v>
      </c>
      <c r="AP1129" s="126"/>
      <c r="AQ1129" s="16">
        <v>0</v>
      </c>
      <c r="AT1129" s="2">
        <v>1300</v>
      </c>
      <c r="AU1129" s="2">
        <v>-53006.094694359432</v>
      </c>
      <c r="AW1129" s="44" t="e">
        <f t="shared" si="359"/>
        <v>#VALUE!</v>
      </c>
    </row>
    <row r="1130" spans="1:49" hidden="1" x14ac:dyDescent="0.2">
      <c r="A1130" s="101">
        <v>1133</v>
      </c>
      <c r="B1130" s="16" t="s">
        <v>799</v>
      </c>
      <c r="C1130" s="101">
        <v>1401</v>
      </c>
      <c r="D1130" s="17">
        <v>1.4451560925578482</v>
      </c>
      <c r="E1130" s="139">
        <v>4.9714396071350447E-2</v>
      </c>
      <c r="F1130" s="122">
        <f t="shared" si="340"/>
        <v>1.4948704886291986</v>
      </c>
      <c r="G1130" s="122"/>
      <c r="H1130" s="101" t="s">
        <v>4</v>
      </c>
      <c r="I1130" s="101">
        <v>1</v>
      </c>
      <c r="J1130" s="101" t="s">
        <v>60</v>
      </c>
      <c r="K1130" s="18">
        <v>43018</v>
      </c>
      <c r="L1130" s="101" t="s">
        <v>58</v>
      </c>
      <c r="M1130" s="101" t="s">
        <v>83</v>
      </c>
      <c r="N1130" s="101" t="s">
        <v>62</v>
      </c>
      <c r="O1130" s="101" t="s">
        <v>63</v>
      </c>
      <c r="P1130" s="19" t="str">
        <f t="shared" si="341"/>
        <v>CB6 Consumo</v>
      </c>
      <c r="Q1130" s="20">
        <f t="shared" si="342"/>
        <v>149.48704886291986</v>
      </c>
      <c r="R1130" s="19">
        <v>122.6</v>
      </c>
      <c r="S1130" s="19">
        <v>-31.95</v>
      </c>
      <c r="T1130" s="19">
        <f t="shared" si="343"/>
        <v>90.649999999999991</v>
      </c>
      <c r="U1130" s="22" t="e">
        <f t="shared" si="344"/>
        <v>#VALUE!</v>
      </c>
      <c r="V1130" s="22" t="str">
        <f t="shared" si="345"/>
        <v>NY</v>
      </c>
      <c r="W1130" s="22" t="e">
        <f t="shared" si="346"/>
        <v>#VALUE!</v>
      </c>
      <c r="X1130" s="19" t="str">
        <f t="shared" si="347"/>
        <v>CB6ConsumoGS.8871</v>
      </c>
      <c r="Y1130" s="19" t="str">
        <f t="shared" si="348"/>
        <v>GS.8871</v>
      </c>
      <c r="Z1130" s="19" t="e">
        <v>#VALUE!</v>
      </c>
      <c r="AA1130" s="19" t="e">
        <f t="shared" si="349"/>
        <v>#VALUE!</v>
      </c>
      <c r="AB1130" s="22" t="e">
        <f t="shared" si="350"/>
        <v>#VALUE!</v>
      </c>
      <c r="AC1130" s="23" t="e">
        <v>#VALUE!</v>
      </c>
      <c r="AD1130" s="23" t="e">
        <f t="shared" si="351"/>
        <v>#VALUE!</v>
      </c>
      <c r="AE1130" s="24" t="e">
        <f t="shared" si="352"/>
        <v>#VALUE!</v>
      </c>
      <c r="AF1130" s="24">
        <v>92.399999999999991</v>
      </c>
      <c r="AG1130" s="24" t="e">
        <f t="shared" si="353"/>
        <v>#VALUE!</v>
      </c>
      <c r="AH1130" s="24" t="e">
        <f t="shared" si="354"/>
        <v>#VALUE!</v>
      </c>
      <c r="AI1130" s="25" t="e">
        <f t="shared" si="355"/>
        <v>#VALUE!</v>
      </c>
      <c r="AJ1130" s="25" t="e">
        <f t="shared" si="356"/>
        <v>#VALUE!</v>
      </c>
      <c r="AK1130" s="25" t="e">
        <f t="shared" si="357"/>
        <v>#VALUE!</v>
      </c>
      <c r="AL1130" s="11">
        <v>24.223460925039873</v>
      </c>
      <c r="AM1130" s="11">
        <v>6.132828282828279</v>
      </c>
      <c r="AN1130" s="26">
        <v>3.2766000000000002</v>
      </c>
      <c r="AO1130" s="125">
        <f t="shared" si="358"/>
        <v>4.9012844667839894E-2</v>
      </c>
      <c r="AP1130" s="126"/>
      <c r="AQ1130" s="16">
        <v>-965</v>
      </c>
      <c r="AT1130" s="2">
        <v>0</v>
      </c>
      <c r="AU1130" s="2">
        <v>0</v>
      </c>
      <c r="AW1130" s="44" t="e">
        <f t="shared" si="359"/>
        <v>#VALUE!</v>
      </c>
    </row>
    <row r="1131" spans="1:49" hidden="1" x14ac:dyDescent="0.2">
      <c r="A1131" s="101">
        <v>1134</v>
      </c>
      <c r="B1131" s="16" t="s">
        <v>799</v>
      </c>
      <c r="C1131" s="101">
        <v>540</v>
      </c>
      <c r="D1131" s="17">
        <v>1.4451560925578482</v>
      </c>
      <c r="E1131" s="139">
        <v>4.9714396071350447E-2</v>
      </c>
      <c r="F1131" s="122">
        <f t="shared" si="340"/>
        <v>1.4948704886291986</v>
      </c>
      <c r="G1131" s="122"/>
      <c r="H1131" s="101" t="s">
        <v>4</v>
      </c>
      <c r="I1131" s="101">
        <v>1</v>
      </c>
      <c r="J1131" s="101" t="s">
        <v>60</v>
      </c>
      <c r="K1131" s="18">
        <v>43018</v>
      </c>
      <c r="L1131" s="101" t="s">
        <v>58</v>
      </c>
      <c r="M1131" s="101" t="s">
        <v>83</v>
      </c>
      <c r="N1131" s="101" t="s">
        <v>73</v>
      </c>
      <c r="O1131" s="101" t="s">
        <v>66</v>
      </c>
      <c r="P1131" s="19" t="str">
        <f t="shared" si="341"/>
        <v>CB1 Moka</v>
      </c>
      <c r="Q1131" s="20">
        <f t="shared" si="342"/>
        <v>149.48704886291986</v>
      </c>
      <c r="R1131" s="19">
        <v>122.6</v>
      </c>
      <c r="S1131" s="19">
        <v>-8</v>
      </c>
      <c r="T1131" s="19">
        <f t="shared" si="343"/>
        <v>114.6</v>
      </c>
      <c r="U1131" s="22" t="e">
        <f t="shared" si="344"/>
        <v>#VALUE!</v>
      </c>
      <c r="V1131" s="22" t="str">
        <f t="shared" si="345"/>
        <v>NY</v>
      </c>
      <c r="W1131" s="22" t="e">
        <f t="shared" si="346"/>
        <v>#VALUE!</v>
      </c>
      <c r="X1131" s="19" t="str">
        <f t="shared" si="347"/>
        <v>CB1MokaGS.8871</v>
      </c>
      <c r="Y1131" s="19" t="str">
        <f t="shared" si="348"/>
        <v>GS.8871</v>
      </c>
      <c r="Z1131" s="19" t="e">
        <v>#VALUE!</v>
      </c>
      <c r="AA1131" s="19" t="e">
        <f t="shared" si="349"/>
        <v>#VALUE!</v>
      </c>
      <c r="AB1131" s="22" t="e">
        <f t="shared" si="350"/>
        <v>#VALUE!</v>
      </c>
      <c r="AC1131" s="23" t="e">
        <v>#VALUE!</v>
      </c>
      <c r="AD1131" s="23" t="e">
        <f t="shared" si="351"/>
        <v>#VALUE!</v>
      </c>
      <c r="AE1131" s="24" t="e">
        <f t="shared" si="352"/>
        <v>#VALUE!</v>
      </c>
      <c r="AF1131" s="24">
        <v>116.35</v>
      </c>
      <c r="AG1131" s="24" t="e">
        <f t="shared" si="353"/>
        <v>#VALUE!</v>
      </c>
      <c r="AH1131" s="24" t="e">
        <f t="shared" si="354"/>
        <v>#VALUE!</v>
      </c>
      <c r="AI1131" s="25" t="e">
        <f t="shared" si="355"/>
        <v>#VALUE!</v>
      </c>
      <c r="AJ1131" s="25" t="e">
        <f t="shared" si="356"/>
        <v>#VALUE!</v>
      </c>
      <c r="AK1131" s="25" t="e">
        <f t="shared" si="357"/>
        <v>#VALUE!</v>
      </c>
      <c r="AL1131" s="11">
        <v>24.223460925039873</v>
      </c>
      <c r="AM1131" s="11">
        <v>6.1328282828282799</v>
      </c>
      <c r="AN1131" s="26">
        <v>3.2766000000000002</v>
      </c>
      <c r="AO1131" s="125">
        <f t="shared" si="358"/>
        <v>4.9012844667839894E-2</v>
      </c>
      <c r="AP1131" s="126"/>
      <c r="AQ1131" s="16">
        <v>0</v>
      </c>
      <c r="AT1131" s="2">
        <v>540</v>
      </c>
      <c r="AU1131" s="2">
        <v>-27732.412257656993</v>
      </c>
      <c r="AW1131" s="44" t="e">
        <f t="shared" si="359"/>
        <v>#VALUE!</v>
      </c>
    </row>
    <row r="1132" spans="1:49" hidden="1" x14ac:dyDescent="0.2">
      <c r="A1132" s="101">
        <v>1135</v>
      </c>
      <c r="B1132" s="16" t="s">
        <v>799</v>
      </c>
      <c r="C1132" s="101">
        <v>4375</v>
      </c>
      <c r="D1132" s="17">
        <v>1.4451560925578482</v>
      </c>
      <c r="E1132" s="139">
        <v>4.9714396071350447E-2</v>
      </c>
      <c r="F1132" s="122">
        <f t="shared" si="340"/>
        <v>1.4948704886291986</v>
      </c>
      <c r="G1132" s="122"/>
      <c r="H1132" s="101" t="s">
        <v>4</v>
      </c>
      <c r="I1132" s="101">
        <v>1</v>
      </c>
      <c r="J1132" s="101" t="s">
        <v>60</v>
      </c>
      <c r="K1132" s="18">
        <v>43018</v>
      </c>
      <c r="L1132" s="101" t="s">
        <v>58</v>
      </c>
      <c r="M1132" s="101" t="s">
        <v>83</v>
      </c>
      <c r="N1132" s="101" t="s">
        <v>73</v>
      </c>
      <c r="O1132" s="101" t="s">
        <v>64</v>
      </c>
      <c r="P1132" s="19" t="str">
        <f t="shared" si="341"/>
        <v>CB1 15/16</v>
      </c>
      <c r="Q1132" s="20">
        <f t="shared" si="342"/>
        <v>149.48704886291986</v>
      </c>
      <c r="R1132" s="19">
        <v>122.6</v>
      </c>
      <c r="S1132" s="19">
        <v>-7</v>
      </c>
      <c r="T1132" s="19">
        <f t="shared" si="343"/>
        <v>115.6</v>
      </c>
      <c r="U1132" s="22" t="e">
        <f t="shared" si="344"/>
        <v>#VALUE!</v>
      </c>
      <c r="V1132" s="22" t="str">
        <f t="shared" si="345"/>
        <v>NY</v>
      </c>
      <c r="W1132" s="22" t="e">
        <f t="shared" si="346"/>
        <v>#VALUE!</v>
      </c>
      <c r="X1132" s="19" t="str">
        <f t="shared" si="347"/>
        <v>CB115/16GS.8871</v>
      </c>
      <c r="Y1132" s="19" t="str">
        <f t="shared" si="348"/>
        <v>GS.8871</v>
      </c>
      <c r="Z1132" s="19" t="e">
        <v>#VALUE!</v>
      </c>
      <c r="AA1132" s="19" t="e">
        <f t="shared" si="349"/>
        <v>#VALUE!</v>
      </c>
      <c r="AB1132" s="22" t="e">
        <f t="shared" si="350"/>
        <v>#VALUE!</v>
      </c>
      <c r="AC1132" s="23" t="e">
        <v>#VALUE!</v>
      </c>
      <c r="AD1132" s="23" t="e">
        <f t="shared" si="351"/>
        <v>#VALUE!</v>
      </c>
      <c r="AE1132" s="24" t="e">
        <f t="shared" si="352"/>
        <v>#VALUE!</v>
      </c>
      <c r="AF1132" s="24">
        <v>117.35</v>
      </c>
      <c r="AG1132" s="24" t="e">
        <f t="shared" si="353"/>
        <v>#VALUE!</v>
      </c>
      <c r="AH1132" s="24" t="e">
        <f t="shared" si="354"/>
        <v>#VALUE!</v>
      </c>
      <c r="AI1132" s="25" t="e">
        <f t="shared" si="355"/>
        <v>#VALUE!</v>
      </c>
      <c r="AJ1132" s="25" t="e">
        <f t="shared" si="356"/>
        <v>#VALUE!</v>
      </c>
      <c r="AK1132" s="25" t="e">
        <f t="shared" si="357"/>
        <v>#VALUE!</v>
      </c>
      <c r="AL1132" s="11">
        <v>24.223460925039873</v>
      </c>
      <c r="AM1132" s="11">
        <v>6.132828282828279</v>
      </c>
      <c r="AN1132" s="26">
        <v>3.2766000000000002</v>
      </c>
      <c r="AO1132" s="125">
        <f t="shared" si="358"/>
        <v>4.9012844667839894E-2</v>
      </c>
      <c r="AP1132" s="126"/>
      <c r="AQ1132" s="16">
        <v>-1000</v>
      </c>
      <c r="AT1132" s="2">
        <v>2800</v>
      </c>
      <c r="AU1132" s="2">
        <v>-128982.33318785108</v>
      </c>
      <c r="AW1132" s="44" t="e">
        <f t="shared" si="359"/>
        <v>#VALUE!</v>
      </c>
    </row>
    <row r="1133" spans="1:49" hidden="1" x14ac:dyDescent="0.2">
      <c r="A1133" s="101">
        <v>1136</v>
      </c>
      <c r="B1133" s="16" t="s">
        <v>799</v>
      </c>
      <c r="C1133" s="101">
        <v>1051</v>
      </c>
      <c r="D1133" s="17">
        <v>1.4451560925578482</v>
      </c>
      <c r="E1133" s="139">
        <v>4.9714396071350447E-2</v>
      </c>
      <c r="F1133" s="122">
        <f t="shared" si="340"/>
        <v>1.4948704886291986</v>
      </c>
      <c r="G1133" s="122"/>
      <c r="H1133" s="101" t="s">
        <v>4</v>
      </c>
      <c r="I1133" s="101">
        <v>1</v>
      </c>
      <c r="J1133" s="101" t="s">
        <v>60</v>
      </c>
      <c r="K1133" s="18">
        <v>43018</v>
      </c>
      <c r="L1133" s="101" t="s">
        <v>58</v>
      </c>
      <c r="M1133" s="101" t="s">
        <v>83</v>
      </c>
      <c r="N1133" s="101" t="s">
        <v>73</v>
      </c>
      <c r="O1133" s="101" t="s">
        <v>65</v>
      </c>
      <c r="P1133" s="19" t="str">
        <f t="shared" si="341"/>
        <v>CB1 13/14</v>
      </c>
      <c r="Q1133" s="20">
        <f t="shared" si="342"/>
        <v>149.48704886291986</v>
      </c>
      <c r="R1133" s="19">
        <v>122.6</v>
      </c>
      <c r="S1133" s="19">
        <v>-7</v>
      </c>
      <c r="T1133" s="19">
        <f t="shared" si="343"/>
        <v>115.6</v>
      </c>
      <c r="U1133" s="22" t="e">
        <f t="shared" si="344"/>
        <v>#VALUE!</v>
      </c>
      <c r="V1133" s="22" t="str">
        <f t="shared" si="345"/>
        <v>NY</v>
      </c>
      <c r="W1133" s="22" t="e">
        <f t="shared" si="346"/>
        <v>#VALUE!</v>
      </c>
      <c r="X1133" s="19" t="str">
        <f t="shared" si="347"/>
        <v>CB113/14GS.8871</v>
      </c>
      <c r="Y1133" s="19" t="str">
        <f t="shared" si="348"/>
        <v>GS.8871</v>
      </c>
      <c r="Z1133" s="19" t="e">
        <v>#VALUE!</v>
      </c>
      <c r="AA1133" s="19" t="e">
        <f t="shared" si="349"/>
        <v>#VALUE!</v>
      </c>
      <c r="AB1133" s="22" t="e">
        <f t="shared" si="350"/>
        <v>#VALUE!</v>
      </c>
      <c r="AC1133" s="23" t="e">
        <v>#VALUE!</v>
      </c>
      <c r="AD1133" s="23" t="e">
        <f t="shared" si="351"/>
        <v>#VALUE!</v>
      </c>
      <c r="AE1133" s="24" t="e">
        <f t="shared" si="352"/>
        <v>#VALUE!</v>
      </c>
      <c r="AF1133" s="24">
        <v>117.35</v>
      </c>
      <c r="AG1133" s="24" t="e">
        <f t="shared" si="353"/>
        <v>#VALUE!</v>
      </c>
      <c r="AH1133" s="24" t="e">
        <f t="shared" si="354"/>
        <v>#VALUE!</v>
      </c>
      <c r="AI1133" s="25" t="e">
        <f t="shared" si="355"/>
        <v>#VALUE!</v>
      </c>
      <c r="AJ1133" s="25" t="e">
        <f t="shared" si="356"/>
        <v>#VALUE!</v>
      </c>
      <c r="AK1133" s="25" t="e">
        <f t="shared" si="357"/>
        <v>#VALUE!</v>
      </c>
      <c r="AL1133" s="11">
        <v>24.223460925039873</v>
      </c>
      <c r="AM1133" s="11">
        <v>6.132828282828279</v>
      </c>
      <c r="AN1133" s="26">
        <v>3.2766000000000002</v>
      </c>
      <c r="AO1133" s="125">
        <f t="shared" si="358"/>
        <v>4.9012844667839894E-2</v>
      </c>
      <c r="AP1133" s="126"/>
      <c r="AQ1133" s="16">
        <v>-28</v>
      </c>
      <c r="AT1133" s="2">
        <v>0</v>
      </c>
      <c r="AU1133" s="2">
        <v>0</v>
      </c>
      <c r="AW1133" s="44" t="e">
        <f t="shared" si="359"/>
        <v>#VALUE!</v>
      </c>
    </row>
    <row r="1134" spans="1:49" hidden="1" x14ac:dyDescent="0.2">
      <c r="A1134" s="101">
        <v>1137</v>
      </c>
      <c r="B1134" s="16" t="s">
        <v>800</v>
      </c>
      <c r="C1134" s="101">
        <v>195</v>
      </c>
      <c r="D1134" s="17">
        <v>1.491202397871207</v>
      </c>
      <c r="E1134" s="139">
        <v>4.6971261575626068E-2</v>
      </c>
      <c r="F1134" s="122">
        <f t="shared" si="340"/>
        <v>1.5381736594468332</v>
      </c>
      <c r="G1134" s="122"/>
      <c r="H1134" s="101" t="s">
        <v>4</v>
      </c>
      <c r="I1134" s="101">
        <v>1</v>
      </c>
      <c r="J1134" s="101" t="s">
        <v>60</v>
      </c>
      <c r="K1134" s="18">
        <v>43018</v>
      </c>
      <c r="L1134" s="101" t="s">
        <v>58</v>
      </c>
      <c r="M1134" s="101" t="s">
        <v>83</v>
      </c>
      <c r="N1134" s="101" t="s">
        <v>70</v>
      </c>
      <c r="O1134" s="101" t="s">
        <v>58</v>
      </c>
      <c r="P1134" s="19" t="str">
        <f t="shared" si="341"/>
        <v>CB1UTZ 17/18</v>
      </c>
      <c r="Q1134" s="20">
        <f t="shared" si="342"/>
        <v>153.8173659446833</v>
      </c>
      <c r="R1134" s="19">
        <v>122.6</v>
      </c>
      <c r="S1134" s="19">
        <v>7.25</v>
      </c>
      <c r="T1134" s="19">
        <f t="shared" si="343"/>
        <v>129.85</v>
      </c>
      <c r="U1134" s="22" t="e">
        <f t="shared" si="344"/>
        <v>#VALUE!</v>
      </c>
      <c r="V1134" s="22" t="str">
        <f t="shared" si="345"/>
        <v>NY</v>
      </c>
      <c r="W1134" s="22" t="e">
        <f t="shared" si="346"/>
        <v>#VALUE!</v>
      </c>
      <c r="X1134" s="19" t="str">
        <f t="shared" si="347"/>
        <v>CB1UTZ17/18GS.8872</v>
      </c>
      <c r="Y1134" s="19" t="str">
        <f t="shared" si="348"/>
        <v>GS.8872</v>
      </c>
      <c r="Z1134" s="19" t="e">
        <v>#VALUE!</v>
      </c>
      <c r="AA1134" s="19" t="e">
        <f t="shared" si="349"/>
        <v>#VALUE!</v>
      </c>
      <c r="AB1134" s="22" t="e">
        <f t="shared" si="350"/>
        <v>#VALUE!</v>
      </c>
      <c r="AC1134" s="23" t="e">
        <v>#VALUE!</v>
      </c>
      <c r="AD1134" s="23" t="e">
        <f t="shared" si="351"/>
        <v>#VALUE!</v>
      </c>
      <c r="AE1134" s="24" t="e">
        <f t="shared" si="352"/>
        <v>#VALUE!</v>
      </c>
      <c r="AF1134" s="24">
        <v>131.6</v>
      </c>
      <c r="AG1134" s="24" t="e">
        <f t="shared" si="353"/>
        <v>#VALUE!</v>
      </c>
      <c r="AH1134" s="24" t="e">
        <f t="shared" si="354"/>
        <v>#VALUE!</v>
      </c>
      <c r="AI1134" s="25" t="e">
        <f t="shared" si="355"/>
        <v>#VALUE!</v>
      </c>
      <c r="AJ1134" s="25" t="e">
        <f t="shared" si="356"/>
        <v>#VALUE!</v>
      </c>
      <c r="AK1134" s="25" t="e">
        <f t="shared" si="357"/>
        <v>#VALUE!</v>
      </c>
      <c r="AL1134" s="11">
        <v>23.03</v>
      </c>
      <c r="AM1134" s="11">
        <v>5.5499999999999945</v>
      </c>
      <c r="AN1134" s="26">
        <v>3.2766000000000002</v>
      </c>
      <c r="AO1134" s="125">
        <f t="shared" si="358"/>
        <v>4.6308420284428491E-2</v>
      </c>
      <c r="AP1134" s="126"/>
      <c r="AQ1134" s="16">
        <v>0</v>
      </c>
      <c r="AT1134" s="2">
        <v>195</v>
      </c>
      <c r="AU1134" s="2">
        <v>-7777.6469857412612</v>
      </c>
      <c r="AW1134" s="44" t="e">
        <f t="shared" si="359"/>
        <v>#VALUE!</v>
      </c>
    </row>
    <row r="1135" spans="1:49" hidden="1" x14ac:dyDescent="0.2">
      <c r="A1135" s="101">
        <v>1138</v>
      </c>
      <c r="B1135" s="16" t="s">
        <v>800</v>
      </c>
      <c r="C1135" s="101">
        <v>216</v>
      </c>
      <c r="D1135" s="17">
        <v>1.491202397871207</v>
      </c>
      <c r="E1135" s="139">
        <v>4.6971261575626068E-2</v>
      </c>
      <c r="F1135" s="122">
        <f t="shared" si="340"/>
        <v>1.5381736594468332</v>
      </c>
      <c r="G1135" s="122"/>
      <c r="H1135" s="101" t="s">
        <v>4</v>
      </c>
      <c r="I1135" s="101">
        <v>1</v>
      </c>
      <c r="J1135" s="101" t="s">
        <v>60</v>
      </c>
      <c r="K1135" s="18">
        <v>43018</v>
      </c>
      <c r="L1135" s="101" t="s">
        <v>58</v>
      </c>
      <c r="M1135" s="101" t="s">
        <v>83</v>
      </c>
      <c r="N1135" s="101" t="s">
        <v>62</v>
      </c>
      <c r="O1135" s="101" t="s">
        <v>63</v>
      </c>
      <c r="P1135" s="19" t="str">
        <f t="shared" si="341"/>
        <v>CB6 Consumo</v>
      </c>
      <c r="Q1135" s="20">
        <f t="shared" si="342"/>
        <v>153.8173659446833</v>
      </c>
      <c r="R1135" s="19">
        <v>122.6</v>
      </c>
      <c r="S1135" s="19">
        <v>-31.95</v>
      </c>
      <c r="T1135" s="19">
        <f t="shared" si="343"/>
        <v>90.649999999999991</v>
      </c>
      <c r="U1135" s="22" t="e">
        <f t="shared" si="344"/>
        <v>#VALUE!</v>
      </c>
      <c r="V1135" s="22" t="str">
        <f t="shared" si="345"/>
        <v>NY</v>
      </c>
      <c r="W1135" s="22" t="e">
        <f t="shared" si="346"/>
        <v>#VALUE!</v>
      </c>
      <c r="X1135" s="19" t="str">
        <f t="shared" si="347"/>
        <v>CB6ConsumoGS.8872</v>
      </c>
      <c r="Y1135" s="19" t="str">
        <f t="shared" si="348"/>
        <v>GS.8872</v>
      </c>
      <c r="Z1135" s="19" t="e">
        <v>#VALUE!</v>
      </c>
      <c r="AA1135" s="19" t="e">
        <f t="shared" si="349"/>
        <v>#VALUE!</v>
      </c>
      <c r="AB1135" s="22" t="e">
        <f t="shared" si="350"/>
        <v>#VALUE!</v>
      </c>
      <c r="AC1135" s="23" t="e">
        <v>#VALUE!</v>
      </c>
      <c r="AD1135" s="23" t="e">
        <f t="shared" si="351"/>
        <v>#VALUE!</v>
      </c>
      <c r="AE1135" s="24" t="e">
        <f t="shared" si="352"/>
        <v>#VALUE!</v>
      </c>
      <c r="AF1135" s="24">
        <v>92.399999999999991</v>
      </c>
      <c r="AG1135" s="24" t="e">
        <f t="shared" si="353"/>
        <v>#VALUE!</v>
      </c>
      <c r="AH1135" s="24" t="e">
        <f t="shared" si="354"/>
        <v>#VALUE!</v>
      </c>
      <c r="AI1135" s="25" t="e">
        <f t="shared" si="355"/>
        <v>#VALUE!</v>
      </c>
      <c r="AJ1135" s="25" t="e">
        <f t="shared" si="356"/>
        <v>#VALUE!</v>
      </c>
      <c r="AK1135" s="25" t="e">
        <f t="shared" si="357"/>
        <v>#VALUE!</v>
      </c>
      <c r="AL1135" s="11">
        <v>23.029999999999998</v>
      </c>
      <c r="AM1135" s="11">
        <v>5.5499999999999945</v>
      </c>
      <c r="AN1135" s="26">
        <v>3.2766000000000002</v>
      </c>
      <c r="AO1135" s="125">
        <f t="shared" si="358"/>
        <v>4.6308420284428491E-2</v>
      </c>
      <c r="AP1135" s="126"/>
      <c r="AQ1135" s="16">
        <v>-216</v>
      </c>
      <c r="AT1135" s="2">
        <v>0</v>
      </c>
      <c r="AU1135" s="2">
        <v>0</v>
      </c>
      <c r="AW1135" s="44" t="e">
        <f t="shared" si="359"/>
        <v>#VALUE!</v>
      </c>
    </row>
    <row r="1136" spans="1:49" hidden="1" x14ac:dyDescent="0.2">
      <c r="A1136" s="101">
        <v>1139</v>
      </c>
      <c r="B1136" s="16" t="s">
        <v>800</v>
      </c>
      <c r="C1136" s="101">
        <v>70</v>
      </c>
      <c r="D1136" s="17">
        <v>1.491202397871207</v>
      </c>
      <c r="E1136" s="139">
        <v>4.6971261575626068E-2</v>
      </c>
      <c r="F1136" s="122">
        <f t="shared" si="340"/>
        <v>1.5381736594468332</v>
      </c>
      <c r="G1136" s="122"/>
      <c r="H1136" s="101" t="s">
        <v>4</v>
      </c>
      <c r="I1136" s="101">
        <v>1</v>
      </c>
      <c r="J1136" s="101" t="s">
        <v>60</v>
      </c>
      <c r="K1136" s="18">
        <v>43018</v>
      </c>
      <c r="L1136" s="101" t="s">
        <v>58</v>
      </c>
      <c r="M1136" s="101" t="s">
        <v>83</v>
      </c>
      <c r="N1136" s="101" t="s">
        <v>70</v>
      </c>
      <c r="O1136" s="101" t="s">
        <v>66</v>
      </c>
      <c r="P1136" s="19" t="str">
        <f t="shared" si="341"/>
        <v>CB1UTZ Moka</v>
      </c>
      <c r="Q1136" s="20">
        <f t="shared" si="342"/>
        <v>153.8173659446833</v>
      </c>
      <c r="R1136" s="19">
        <v>122.6</v>
      </c>
      <c r="S1136" s="19">
        <v>-8</v>
      </c>
      <c r="T1136" s="19">
        <f t="shared" si="343"/>
        <v>114.6</v>
      </c>
      <c r="U1136" s="22" t="e">
        <f t="shared" si="344"/>
        <v>#VALUE!</v>
      </c>
      <c r="V1136" s="22" t="str">
        <f t="shared" si="345"/>
        <v>NY</v>
      </c>
      <c r="W1136" s="22" t="e">
        <f t="shared" si="346"/>
        <v>#VALUE!</v>
      </c>
      <c r="X1136" s="19" t="str">
        <f t="shared" si="347"/>
        <v>CB1UTZMokaGS.8872</v>
      </c>
      <c r="Y1136" s="19" t="str">
        <f t="shared" si="348"/>
        <v>GS.8872</v>
      </c>
      <c r="Z1136" s="19" t="e">
        <v>#VALUE!</v>
      </c>
      <c r="AA1136" s="19" t="e">
        <f t="shared" si="349"/>
        <v>#VALUE!</v>
      </c>
      <c r="AB1136" s="22" t="e">
        <f t="shared" si="350"/>
        <v>#VALUE!</v>
      </c>
      <c r="AC1136" s="23" t="e">
        <v>#VALUE!</v>
      </c>
      <c r="AD1136" s="23" t="e">
        <f t="shared" si="351"/>
        <v>#VALUE!</v>
      </c>
      <c r="AE1136" s="24" t="e">
        <f t="shared" si="352"/>
        <v>#VALUE!</v>
      </c>
      <c r="AF1136" s="24">
        <v>116.35</v>
      </c>
      <c r="AG1136" s="24" t="e">
        <f t="shared" si="353"/>
        <v>#VALUE!</v>
      </c>
      <c r="AH1136" s="24" t="e">
        <f t="shared" si="354"/>
        <v>#VALUE!</v>
      </c>
      <c r="AI1136" s="25" t="e">
        <f t="shared" si="355"/>
        <v>#VALUE!</v>
      </c>
      <c r="AJ1136" s="25" t="e">
        <f t="shared" si="356"/>
        <v>#VALUE!</v>
      </c>
      <c r="AK1136" s="25" t="e">
        <f t="shared" si="357"/>
        <v>#VALUE!</v>
      </c>
      <c r="AL1136" s="11">
        <v>23.03</v>
      </c>
      <c r="AM1136" s="11">
        <v>5.5499999999999945</v>
      </c>
      <c r="AN1136" s="26">
        <v>3.2766000000000002</v>
      </c>
      <c r="AO1136" s="125">
        <f t="shared" si="358"/>
        <v>4.6308420284428491E-2</v>
      </c>
      <c r="AP1136" s="126"/>
      <c r="AQ1136" s="16">
        <v>0</v>
      </c>
      <c r="AT1136" s="2">
        <v>0</v>
      </c>
      <c r="AU1136" s="2">
        <v>0</v>
      </c>
      <c r="AW1136" s="44" t="e">
        <f t="shared" si="359"/>
        <v>#VALUE!</v>
      </c>
    </row>
    <row r="1137" spans="1:49" hidden="1" x14ac:dyDescent="0.2">
      <c r="A1137" s="101">
        <v>1140</v>
      </c>
      <c r="B1137" s="16" t="s">
        <v>800</v>
      </c>
      <c r="C1137" s="101">
        <v>640</v>
      </c>
      <c r="D1137" s="17">
        <v>1.491202397871207</v>
      </c>
      <c r="E1137" s="139">
        <v>4.6971261575626068E-2</v>
      </c>
      <c r="F1137" s="122">
        <f t="shared" si="340"/>
        <v>1.5381736594468332</v>
      </c>
      <c r="G1137" s="122"/>
      <c r="H1137" s="101" t="s">
        <v>4</v>
      </c>
      <c r="I1137" s="101">
        <v>1</v>
      </c>
      <c r="J1137" s="101" t="s">
        <v>60</v>
      </c>
      <c r="K1137" s="18">
        <v>43018</v>
      </c>
      <c r="L1137" s="101" t="s">
        <v>58</v>
      </c>
      <c r="M1137" s="101" t="s">
        <v>83</v>
      </c>
      <c r="N1137" s="101" t="s">
        <v>70</v>
      </c>
      <c r="O1137" s="101" t="s">
        <v>64</v>
      </c>
      <c r="P1137" s="19" t="str">
        <f t="shared" si="341"/>
        <v>CB1UTZ 15/16</v>
      </c>
      <c r="Q1137" s="20">
        <f t="shared" si="342"/>
        <v>153.8173659446833</v>
      </c>
      <c r="R1137" s="19">
        <v>122.6</v>
      </c>
      <c r="S1137" s="19">
        <v>-2</v>
      </c>
      <c r="T1137" s="19">
        <f t="shared" si="343"/>
        <v>120.6</v>
      </c>
      <c r="U1137" s="22" t="e">
        <f t="shared" si="344"/>
        <v>#VALUE!</v>
      </c>
      <c r="V1137" s="22" t="str">
        <f t="shared" si="345"/>
        <v>NY</v>
      </c>
      <c r="W1137" s="22" t="e">
        <f t="shared" si="346"/>
        <v>#VALUE!</v>
      </c>
      <c r="X1137" s="19" t="str">
        <f t="shared" si="347"/>
        <v>CB1UTZ15/16GS.8872</v>
      </c>
      <c r="Y1137" s="19" t="str">
        <f t="shared" si="348"/>
        <v>GS.8872</v>
      </c>
      <c r="Z1137" s="19" t="e">
        <v>#VALUE!</v>
      </c>
      <c r="AA1137" s="19" t="e">
        <f t="shared" si="349"/>
        <v>#VALUE!</v>
      </c>
      <c r="AB1137" s="22" t="e">
        <f t="shared" si="350"/>
        <v>#VALUE!</v>
      </c>
      <c r="AC1137" s="23" t="e">
        <v>#VALUE!</v>
      </c>
      <c r="AD1137" s="23" t="e">
        <f t="shared" si="351"/>
        <v>#VALUE!</v>
      </c>
      <c r="AE1137" s="24" t="e">
        <f t="shared" si="352"/>
        <v>#VALUE!</v>
      </c>
      <c r="AF1137" s="24">
        <v>122.35</v>
      </c>
      <c r="AG1137" s="24" t="e">
        <f t="shared" si="353"/>
        <v>#VALUE!</v>
      </c>
      <c r="AH1137" s="24" t="e">
        <f t="shared" si="354"/>
        <v>#VALUE!</v>
      </c>
      <c r="AI1137" s="25" t="e">
        <f t="shared" si="355"/>
        <v>#VALUE!</v>
      </c>
      <c r="AJ1137" s="25" t="e">
        <f t="shared" si="356"/>
        <v>#VALUE!</v>
      </c>
      <c r="AK1137" s="25" t="e">
        <f t="shared" si="357"/>
        <v>#VALUE!</v>
      </c>
      <c r="AL1137" s="11">
        <v>23.03</v>
      </c>
      <c r="AM1137" s="11">
        <v>5.5499999999999945</v>
      </c>
      <c r="AN1137" s="26">
        <v>3.2766000000000002</v>
      </c>
      <c r="AO1137" s="125">
        <f t="shared" si="358"/>
        <v>4.6308420284428491E-2</v>
      </c>
      <c r="AP1137" s="126"/>
      <c r="AQ1137" s="16">
        <v>0</v>
      </c>
      <c r="AT1137" s="2">
        <v>640</v>
      </c>
      <c r="AU1137" s="2">
        <v>-30606.188260894396</v>
      </c>
      <c r="AW1137" s="44" t="e">
        <f t="shared" si="359"/>
        <v>#VALUE!</v>
      </c>
    </row>
    <row r="1138" spans="1:49" hidden="1" x14ac:dyDescent="0.2">
      <c r="A1138" s="101">
        <v>1141</v>
      </c>
      <c r="B1138" s="16" t="s">
        <v>800</v>
      </c>
      <c r="C1138" s="101">
        <v>124</v>
      </c>
      <c r="D1138" s="17">
        <v>1.491202397871207</v>
      </c>
      <c r="E1138" s="139">
        <v>4.6971261575626068E-2</v>
      </c>
      <c r="F1138" s="122">
        <f t="shared" si="340"/>
        <v>1.5381736594468332</v>
      </c>
      <c r="G1138" s="122"/>
      <c r="H1138" s="101" t="s">
        <v>4</v>
      </c>
      <c r="I1138" s="101">
        <v>1</v>
      </c>
      <c r="J1138" s="101" t="s">
        <v>60</v>
      </c>
      <c r="K1138" s="18">
        <v>43018</v>
      </c>
      <c r="L1138" s="101" t="s">
        <v>58</v>
      </c>
      <c r="M1138" s="101" t="s">
        <v>83</v>
      </c>
      <c r="N1138" s="101" t="s">
        <v>70</v>
      </c>
      <c r="O1138" s="101" t="s">
        <v>65</v>
      </c>
      <c r="P1138" s="19" t="str">
        <f t="shared" si="341"/>
        <v>CB1UTZ 13/14</v>
      </c>
      <c r="Q1138" s="20">
        <f t="shared" si="342"/>
        <v>153.8173659446833</v>
      </c>
      <c r="R1138" s="19">
        <v>122.6</v>
      </c>
      <c r="S1138" s="19">
        <v>-2</v>
      </c>
      <c r="T1138" s="19">
        <f t="shared" si="343"/>
        <v>120.6</v>
      </c>
      <c r="U1138" s="22" t="e">
        <f t="shared" si="344"/>
        <v>#VALUE!</v>
      </c>
      <c r="V1138" s="22" t="str">
        <f t="shared" si="345"/>
        <v>NY</v>
      </c>
      <c r="W1138" s="22" t="e">
        <f t="shared" si="346"/>
        <v>#VALUE!</v>
      </c>
      <c r="X1138" s="19" t="str">
        <f t="shared" si="347"/>
        <v>CB1UTZ13/14GS.8872</v>
      </c>
      <c r="Y1138" s="19" t="str">
        <f t="shared" si="348"/>
        <v>GS.8872</v>
      </c>
      <c r="Z1138" s="19" t="e">
        <v>#VALUE!</v>
      </c>
      <c r="AA1138" s="19" t="e">
        <f t="shared" si="349"/>
        <v>#VALUE!</v>
      </c>
      <c r="AB1138" s="22" t="e">
        <f t="shared" si="350"/>
        <v>#VALUE!</v>
      </c>
      <c r="AC1138" s="23" t="e">
        <v>#VALUE!</v>
      </c>
      <c r="AD1138" s="23" t="e">
        <f t="shared" si="351"/>
        <v>#VALUE!</v>
      </c>
      <c r="AE1138" s="24" t="e">
        <f t="shared" si="352"/>
        <v>#VALUE!</v>
      </c>
      <c r="AF1138" s="24">
        <v>122.35</v>
      </c>
      <c r="AG1138" s="24" t="e">
        <f t="shared" si="353"/>
        <v>#VALUE!</v>
      </c>
      <c r="AH1138" s="24" t="e">
        <f t="shared" si="354"/>
        <v>#VALUE!</v>
      </c>
      <c r="AI1138" s="25" t="e">
        <f t="shared" si="355"/>
        <v>#VALUE!</v>
      </c>
      <c r="AJ1138" s="25" t="e">
        <f t="shared" si="356"/>
        <v>#VALUE!</v>
      </c>
      <c r="AK1138" s="25" t="e">
        <f t="shared" si="357"/>
        <v>#VALUE!</v>
      </c>
      <c r="AL1138" s="11">
        <v>23.03</v>
      </c>
      <c r="AM1138" s="11">
        <v>5.5499999999999945</v>
      </c>
      <c r="AN1138" s="26">
        <v>3.2766000000000002</v>
      </c>
      <c r="AO1138" s="125">
        <f t="shared" si="358"/>
        <v>4.6308420284428491E-2</v>
      </c>
      <c r="AP1138" s="126"/>
      <c r="AQ1138" s="16">
        <v>0</v>
      </c>
      <c r="AT1138" s="2">
        <v>124</v>
      </c>
      <c r="AU1138" s="2">
        <v>-7078.1393755482895</v>
      </c>
      <c r="AW1138" s="44" t="e">
        <f t="shared" si="359"/>
        <v>#VALUE!</v>
      </c>
    </row>
    <row r="1139" spans="1:49" hidden="1" x14ac:dyDescent="0.2">
      <c r="A1139" s="101">
        <v>1142</v>
      </c>
      <c r="B1139" s="16" t="s">
        <v>801</v>
      </c>
      <c r="C1139" s="101">
        <v>588</v>
      </c>
      <c r="D1139" s="17">
        <v>1.099763077379867</v>
      </c>
      <c r="E1139" s="139">
        <v>5.1269280759997211E-2</v>
      </c>
      <c r="F1139" s="122">
        <f t="shared" si="340"/>
        <v>1.1510323581398643</v>
      </c>
      <c r="G1139" s="122"/>
      <c r="H1139" s="101" t="s">
        <v>4</v>
      </c>
      <c r="I1139" s="101">
        <v>1</v>
      </c>
      <c r="J1139" s="101" t="s">
        <v>60</v>
      </c>
      <c r="K1139" s="18">
        <v>43018</v>
      </c>
      <c r="L1139" s="101" t="s">
        <v>58</v>
      </c>
      <c r="M1139" s="101" t="s">
        <v>83</v>
      </c>
      <c r="N1139" s="101" t="s">
        <v>77</v>
      </c>
      <c r="O1139" s="101" t="s">
        <v>65</v>
      </c>
      <c r="P1139" s="19" t="str">
        <f t="shared" si="341"/>
        <v>CB3 13/14</v>
      </c>
      <c r="Q1139" s="20">
        <f t="shared" si="342"/>
        <v>115.10323581398643</v>
      </c>
      <c r="R1139" s="19">
        <v>122.6</v>
      </c>
      <c r="S1139" s="19">
        <v>-9.67</v>
      </c>
      <c r="T1139" s="19">
        <f t="shared" si="343"/>
        <v>112.92999999999999</v>
      </c>
      <c r="U1139" s="22" t="e">
        <f t="shared" si="344"/>
        <v>#VALUE!</v>
      </c>
      <c r="V1139" s="22" t="str">
        <f t="shared" si="345"/>
        <v>NY</v>
      </c>
      <c r="W1139" s="22" t="e">
        <f t="shared" si="346"/>
        <v>#VALUE!</v>
      </c>
      <c r="X1139" s="19" t="str">
        <f t="shared" si="347"/>
        <v>CB313/14GS.8869</v>
      </c>
      <c r="Y1139" s="19" t="str">
        <f t="shared" si="348"/>
        <v>GS.8869</v>
      </c>
      <c r="Z1139" s="19" t="e">
        <v>#VALUE!</v>
      </c>
      <c r="AA1139" s="19" t="e">
        <f t="shared" si="349"/>
        <v>#VALUE!</v>
      </c>
      <c r="AB1139" s="22" t="e">
        <f t="shared" si="350"/>
        <v>#VALUE!</v>
      </c>
      <c r="AC1139" s="23" t="e">
        <v>#VALUE!</v>
      </c>
      <c r="AD1139" s="23" t="e">
        <f t="shared" si="351"/>
        <v>#VALUE!</v>
      </c>
      <c r="AE1139" s="24" t="e">
        <f t="shared" si="352"/>
        <v>#VALUE!</v>
      </c>
      <c r="AF1139" s="24">
        <v>114.67999999999999</v>
      </c>
      <c r="AG1139" s="24" t="e">
        <f t="shared" si="353"/>
        <v>#VALUE!</v>
      </c>
      <c r="AH1139" s="24" t="e">
        <f t="shared" si="354"/>
        <v>#VALUE!</v>
      </c>
      <c r="AI1139" s="25" t="e">
        <f t="shared" si="355"/>
        <v>#VALUE!</v>
      </c>
      <c r="AJ1139" s="25" t="e">
        <f t="shared" si="356"/>
        <v>#VALUE!</v>
      </c>
      <c r="AK1139" s="25" t="e">
        <f t="shared" si="357"/>
        <v>#VALUE!</v>
      </c>
      <c r="AL1139" s="11">
        <v>25.43</v>
      </c>
      <c r="AM1139" s="11">
        <v>6.9040860215053748</v>
      </c>
      <c r="AN1139" s="26">
        <v>3.2766000000000002</v>
      </c>
      <c r="AO1139" s="125">
        <f t="shared" si="358"/>
        <v>5.0545787391546519E-2</v>
      </c>
      <c r="AP1139" s="126"/>
      <c r="AQ1139" s="16">
        <v>0</v>
      </c>
      <c r="AT1139" s="2">
        <v>0</v>
      </c>
      <c r="AU1139" s="2">
        <v>0</v>
      </c>
      <c r="AW1139" s="44" t="e">
        <f t="shared" si="359"/>
        <v>#VALUE!</v>
      </c>
    </row>
    <row r="1140" spans="1:49" hidden="1" x14ac:dyDescent="0.2">
      <c r="A1140" s="101">
        <v>1143</v>
      </c>
      <c r="B1140" s="16" t="s">
        <v>801</v>
      </c>
      <c r="C1140" s="101">
        <v>139</v>
      </c>
      <c r="D1140" s="17">
        <v>1.099763077379867</v>
      </c>
      <c r="E1140" s="139">
        <v>5.1269280759997211E-2</v>
      </c>
      <c r="F1140" s="122">
        <f t="shared" si="340"/>
        <v>1.1510323581398643</v>
      </c>
      <c r="G1140" s="122"/>
      <c r="H1140" s="101" t="s">
        <v>4</v>
      </c>
      <c r="I1140" s="101">
        <v>1</v>
      </c>
      <c r="J1140" s="101" t="s">
        <v>60</v>
      </c>
      <c r="K1140" s="18">
        <v>43018</v>
      </c>
      <c r="L1140" s="101" t="s">
        <v>58</v>
      </c>
      <c r="M1140" s="101" t="s">
        <v>83</v>
      </c>
      <c r="N1140" s="101" t="s">
        <v>62</v>
      </c>
      <c r="O1140" s="101" t="s">
        <v>63</v>
      </c>
      <c r="P1140" s="19" t="str">
        <f t="shared" si="341"/>
        <v>CB6 Consumo</v>
      </c>
      <c r="Q1140" s="20">
        <f t="shared" si="342"/>
        <v>115.10323581398643</v>
      </c>
      <c r="R1140" s="19">
        <v>122.6</v>
      </c>
      <c r="S1140" s="19">
        <v>-31.95</v>
      </c>
      <c r="T1140" s="19">
        <f t="shared" si="343"/>
        <v>90.649999999999991</v>
      </c>
      <c r="U1140" s="22" t="e">
        <f t="shared" si="344"/>
        <v>#VALUE!</v>
      </c>
      <c r="V1140" s="22" t="str">
        <f t="shared" si="345"/>
        <v>NY</v>
      </c>
      <c r="W1140" s="22" t="e">
        <f t="shared" si="346"/>
        <v>#VALUE!</v>
      </c>
      <c r="X1140" s="19" t="str">
        <f t="shared" si="347"/>
        <v>CB6ConsumoGS.8869</v>
      </c>
      <c r="Y1140" s="19" t="str">
        <f t="shared" si="348"/>
        <v>GS.8869</v>
      </c>
      <c r="Z1140" s="19" t="e">
        <v>#VALUE!</v>
      </c>
      <c r="AA1140" s="19" t="e">
        <f t="shared" si="349"/>
        <v>#VALUE!</v>
      </c>
      <c r="AB1140" s="22" t="e">
        <f t="shared" si="350"/>
        <v>#VALUE!</v>
      </c>
      <c r="AC1140" s="23" t="e">
        <v>#VALUE!</v>
      </c>
      <c r="AD1140" s="23" t="e">
        <f t="shared" si="351"/>
        <v>#VALUE!</v>
      </c>
      <c r="AE1140" s="24" t="e">
        <f t="shared" si="352"/>
        <v>#VALUE!</v>
      </c>
      <c r="AF1140" s="24">
        <v>92.399999999999991</v>
      </c>
      <c r="AG1140" s="24" t="e">
        <f t="shared" si="353"/>
        <v>#VALUE!</v>
      </c>
      <c r="AH1140" s="24" t="e">
        <f t="shared" si="354"/>
        <v>#VALUE!</v>
      </c>
      <c r="AI1140" s="25" t="e">
        <f t="shared" si="355"/>
        <v>#VALUE!</v>
      </c>
      <c r="AJ1140" s="25" t="e">
        <f t="shared" si="356"/>
        <v>#VALUE!</v>
      </c>
      <c r="AK1140" s="25" t="e">
        <f t="shared" si="357"/>
        <v>#VALUE!</v>
      </c>
      <c r="AL1140" s="11">
        <v>25.430000000000003</v>
      </c>
      <c r="AM1140" s="11">
        <v>6.9040860215053748</v>
      </c>
      <c r="AN1140" s="26">
        <v>3.2766000000000002</v>
      </c>
      <c r="AO1140" s="125">
        <f t="shared" si="358"/>
        <v>5.0545787391546519E-2</v>
      </c>
      <c r="AP1140" s="126"/>
      <c r="AQ1140" s="16">
        <v>0</v>
      </c>
      <c r="AT1140" s="2">
        <v>27</v>
      </c>
      <c r="AU1140" s="2">
        <v>-1230.0913183530304</v>
      </c>
      <c r="AW1140" s="44" t="e">
        <f t="shared" si="359"/>
        <v>#VALUE!</v>
      </c>
    </row>
    <row r="1141" spans="1:49" hidden="1" x14ac:dyDescent="0.2">
      <c r="A1141" s="101">
        <v>1144</v>
      </c>
      <c r="B1141" s="16" t="s">
        <v>802</v>
      </c>
      <c r="C1141" s="101">
        <v>1455</v>
      </c>
      <c r="D1141" s="17">
        <v>1.4497183615808427</v>
      </c>
      <c r="E1141" s="139">
        <v>5.0239482730000999E-2</v>
      </c>
      <c r="F1141" s="122">
        <f t="shared" si="340"/>
        <v>1.4999578443108437</v>
      </c>
      <c r="G1141" s="122"/>
      <c r="H1141" s="101" t="s">
        <v>4</v>
      </c>
      <c r="I1141" s="101">
        <v>1</v>
      </c>
      <c r="J1141" s="101" t="s">
        <v>60</v>
      </c>
      <c r="K1141" s="18">
        <v>43018</v>
      </c>
      <c r="L1141" s="101" t="s">
        <v>58</v>
      </c>
      <c r="M1141" s="101" t="s">
        <v>83</v>
      </c>
      <c r="N1141" s="101" t="s">
        <v>73</v>
      </c>
      <c r="O1141" s="101" t="s">
        <v>58</v>
      </c>
      <c r="P1141" s="19" t="str">
        <f t="shared" si="341"/>
        <v>CB1 17/18</v>
      </c>
      <c r="Q1141" s="20">
        <f t="shared" si="342"/>
        <v>149.99578443108436</v>
      </c>
      <c r="R1141" s="19">
        <v>122.6</v>
      </c>
      <c r="S1141" s="19">
        <v>2.5</v>
      </c>
      <c r="T1141" s="19">
        <f t="shared" si="343"/>
        <v>125.1</v>
      </c>
      <c r="U1141" s="22" t="e">
        <f t="shared" si="344"/>
        <v>#VALUE!</v>
      </c>
      <c r="V1141" s="22" t="str">
        <f t="shared" si="345"/>
        <v>NY</v>
      </c>
      <c r="W1141" s="22" t="e">
        <f t="shared" si="346"/>
        <v>#VALUE!</v>
      </c>
      <c r="X1141" s="19" t="str">
        <f t="shared" si="347"/>
        <v>CB117/18GS.8846</v>
      </c>
      <c r="Y1141" s="19" t="str">
        <f t="shared" si="348"/>
        <v>GS.8846</v>
      </c>
      <c r="Z1141" s="19" t="e">
        <v>#VALUE!</v>
      </c>
      <c r="AA1141" s="19" t="e">
        <f t="shared" si="349"/>
        <v>#VALUE!</v>
      </c>
      <c r="AB1141" s="22" t="e">
        <f t="shared" si="350"/>
        <v>#VALUE!</v>
      </c>
      <c r="AC1141" s="23" t="e">
        <v>#VALUE!</v>
      </c>
      <c r="AD1141" s="23" t="e">
        <f t="shared" si="351"/>
        <v>#VALUE!</v>
      </c>
      <c r="AE1141" s="24" t="e">
        <f t="shared" si="352"/>
        <v>#VALUE!</v>
      </c>
      <c r="AF1141" s="24">
        <v>126.85</v>
      </c>
      <c r="AG1141" s="24" t="e">
        <f t="shared" si="353"/>
        <v>#VALUE!</v>
      </c>
      <c r="AH1141" s="24" t="e">
        <f t="shared" si="354"/>
        <v>#VALUE!</v>
      </c>
      <c r="AI1141" s="25" t="e">
        <f t="shared" si="355"/>
        <v>#VALUE!</v>
      </c>
      <c r="AJ1141" s="25" t="e">
        <f t="shared" si="356"/>
        <v>#VALUE!</v>
      </c>
      <c r="AK1141" s="25" t="e">
        <f t="shared" si="357"/>
        <v>#VALUE!</v>
      </c>
      <c r="AL1141" s="11">
        <v>24.140585897247171</v>
      </c>
      <c r="AM1141" s="11">
        <v>5.8620933313705264</v>
      </c>
      <c r="AN1141" s="26">
        <v>3.2766000000000002</v>
      </c>
      <c r="AO1141" s="125">
        <f t="shared" si="358"/>
        <v>4.9530521495305672E-2</v>
      </c>
      <c r="AP1141" s="126"/>
      <c r="AQ1141" s="16">
        <v>0</v>
      </c>
      <c r="AT1141" s="2">
        <v>0</v>
      </c>
      <c r="AU1141" s="2">
        <v>0</v>
      </c>
      <c r="AW1141" s="44" t="e">
        <f t="shared" si="359"/>
        <v>#VALUE!</v>
      </c>
    </row>
    <row r="1142" spans="1:49" hidden="1" x14ac:dyDescent="0.2">
      <c r="A1142" s="101">
        <v>1145</v>
      </c>
      <c r="B1142" s="16" t="s">
        <v>802</v>
      </c>
      <c r="C1142" s="101">
        <v>1240</v>
      </c>
      <c r="D1142" s="17">
        <v>1.4497183615808427</v>
      </c>
      <c r="E1142" s="139">
        <v>5.0239482730000999E-2</v>
      </c>
      <c r="F1142" s="122">
        <f t="shared" si="340"/>
        <v>1.4999578443108437</v>
      </c>
      <c r="G1142" s="122"/>
      <c r="H1142" s="101" t="s">
        <v>4</v>
      </c>
      <c r="I1142" s="101">
        <v>1</v>
      </c>
      <c r="J1142" s="101" t="s">
        <v>60</v>
      </c>
      <c r="K1142" s="18">
        <v>43018</v>
      </c>
      <c r="L1142" s="101" t="s">
        <v>58</v>
      </c>
      <c r="M1142" s="101" t="s">
        <v>83</v>
      </c>
      <c r="N1142" s="101" t="s">
        <v>62</v>
      </c>
      <c r="O1142" s="101" t="s">
        <v>63</v>
      </c>
      <c r="P1142" s="19" t="str">
        <f t="shared" si="341"/>
        <v>CB6 Consumo</v>
      </c>
      <c r="Q1142" s="20">
        <f t="shared" si="342"/>
        <v>149.99578443108436</v>
      </c>
      <c r="R1142" s="19">
        <v>122.6</v>
      </c>
      <c r="S1142" s="19">
        <v>-31.95</v>
      </c>
      <c r="T1142" s="19">
        <f t="shared" si="343"/>
        <v>90.649999999999991</v>
      </c>
      <c r="U1142" s="22" t="e">
        <f t="shared" si="344"/>
        <v>#VALUE!</v>
      </c>
      <c r="V1142" s="22" t="str">
        <f t="shared" si="345"/>
        <v>NY</v>
      </c>
      <c r="W1142" s="22" t="e">
        <f t="shared" si="346"/>
        <v>#VALUE!</v>
      </c>
      <c r="X1142" s="19" t="str">
        <f t="shared" si="347"/>
        <v>CB6ConsumoGS.8846</v>
      </c>
      <c r="Y1142" s="19" t="str">
        <f t="shared" si="348"/>
        <v>GS.8846</v>
      </c>
      <c r="Z1142" s="19" t="e">
        <v>#VALUE!</v>
      </c>
      <c r="AA1142" s="19" t="e">
        <f t="shared" si="349"/>
        <v>#VALUE!</v>
      </c>
      <c r="AB1142" s="22" t="e">
        <f t="shared" si="350"/>
        <v>#VALUE!</v>
      </c>
      <c r="AC1142" s="23" t="e">
        <v>#VALUE!</v>
      </c>
      <c r="AD1142" s="23" t="e">
        <f t="shared" si="351"/>
        <v>#VALUE!</v>
      </c>
      <c r="AE1142" s="24" t="e">
        <f t="shared" si="352"/>
        <v>#VALUE!</v>
      </c>
      <c r="AF1142" s="24">
        <v>92.399999999999991</v>
      </c>
      <c r="AG1142" s="24" t="e">
        <f t="shared" si="353"/>
        <v>#VALUE!</v>
      </c>
      <c r="AH1142" s="24" t="e">
        <f t="shared" si="354"/>
        <v>#VALUE!</v>
      </c>
      <c r="AI1142" s="25" t="e">
        <f t="shared" si="355"/>
        <v>#VALUE!</v>
      </c>
      <c r="AJ1142" s="25" t="e">
        <f t="shared" si="356"/>
        <v>#VALUE!</v>
      </c>
      <c r="AK1142" s="25" t="e">
        <f t="shared" si="357"/>
        <v>#VALUE!</v>
      </c>
      <c r="AL1142" s="11">
        <v>24.140585897247171</v>
      </c>
      <c r="AM1142" s="11">
        <v>5.8620933313705264</v>
      </c>
      <c r="AN1142" s="26">
        <v>3.2766000000000002</v>
      </c>
      <c r="AO1142" s="125">
        <f t="shared" si="358"/>
        <v>4.9530521495305672E-2</v>
      </c>
      <c r="AP1142" s="126"/>
      <c r="AQ1142" s="16">
        <v>-413</v>
      </c>
      <c r="AT1142" s="2">
        <v>0</v>
      </c>
      <c r="AU1142" s="2">
        <v>0</v>
      </c>
      <c r="AW1142" s="44" t="e">
        <f t="shared" si="359"/>
        <v>#VALUE!</v>
      </c>
    </row>
    <row r="1143" spans="1:49" hidden="1" x14ac:dyDescent="0.2">
      <c r="A1143" s="101">
        <v>1146</v>
      </c>
      <c r="B1143" s="16" t="s">
        <v>802</v>
      </c>
      <c r="C1143" s="101">
        <v>378</v>
      </c>
      <c r="D1143" s="17">
        <v>1.4497183615808427</v>
      </c>
      <c r="E1143" s="139">
        <v>5.0239482730000999E-2</v>
      </c>
      <c r="F1143" s="122">
        <f t="shared" si="340"/>
        <v>1.4999578443108437</v>
      </c>
      <c r="G1143" s="122"/>
      <c r="H1143" s="101" t="s">
        <v>4</v>
      </c>
      <c r="I1143" s="101">
        <v>1</v>
      </c>
      <c r="J1143" s="101" t="s">
        <v>60</v>
      </c>
      <c r="K1143" s="18">
        <v>43018</v>
      </c>
      <c r="L1143" s="101" t="s">
        <v>58</v>
      </c>
      <c r="M1143" s="101" t="s">
        <v>83</v>
      </c>
      <c r="N1143" s="101" t="s">
        <v>73</v>
      </c>
      <c r="O1143" s="101" t="s">
        <v>66</v>
      </c>
      <c r="P1143" s="19" t="str">
        <f t="shared" si="341"/>
        <v>CB1 Moka</v>
      </c>
      <c r="Q1143" s="20">
        <f t="shared" si="342"/>
        <v>149.99578443108436</v>
      </c>
      <c r="R1143" s="19">
        <v>122.6</v>
      </c>
      <c r="S1143" s="19">
        <v>-8</v>
      </c>
      <c r="T1143" s="19">
        <f t="shared" si="343"/>
        <v>114.6</v>
      </c>
      <c r="U1143" s="22" t="e">
        <f t="shared" si="344"/>
        <v>#VALUE!</v>
      </c>
      <c r="V1143" s="22" t="str">
        <f t="shared" si="345"/>
        <v>NY</v>
      </c>
      <c r="W1143" s="22" t="e">
        <f t="shared" si="346"/>
        <v>#VALUE!</v>
      </c>
      <c r="X1143" s="19" t="str">
        <f t="shared" si="347"/>
        <v>CB1MokaGS.8846</v>
      </c>
      <c r="Y1143" s="19" t="str">
        <f t="shared" si="348"/>
        <v>GS.8846</v>
      </c>
      <c r="Z1143" s="19" t="e">
        <v>#VALUE!</v>
      </c>
      <c r="AA1143" s="19" t="e">
        <f t="shared" si="349"/>
        <v>#VALUE!</v>
      </c>
      <c r="AB1143" s="22" t="e">
        <f t="shared" si="350"/>
        <v>#VALUE!</v>
      </c>
      <c r="AC1143" s="23" t="e">
        <v>#VALUE!</v>
      </c>
      <c r="AD1143" s="23" t="e">
        <f t="shared" si="351"/>
        <v>#VALUE!</v>
      </c>
      <c r="AE1143" s="24" t="e">
        <f t="shared" si="352"/>
        <v>#VALUE!</v>
      </c>
      <c r="AF1143" s="24">
        <v>116.35</v>
      </c>
      <c r="AG1143" s="24" t="e">
        <f t="shared" si="353"/>
        <v>#VALUE!</v>
      </c>
      <c r="AH1143" s="24" t="e">
        <f t="shared" si="354"/>
        <v>#VALUE!</v>
      </c>
      <c r="AI1143" s="25" t="e">
        <f t="shared" si="355"/>
        <v>#VALUE!</v>
      </c>
      <c r="AJ1143" s="25" t="e">
        <f t="shared" si="356"/>
        <v>#VALUE!</v>
      </c>
      <c r="AK1143" s="25" t="e">
        <f t="shared" si="357"/>
        <v>#VALUE!</v>
      </c>
      <c r="AL1143" s="11">
        <v>24.140585897247171</v>
      </c>
      <c r="AM1143" s="11">
        <v>5.8620933313705264</v>
      </c>
      <c r="AN1143" s="26">
        <v>3.2766000000000002</v>
      </c>
      <c r="AO1143" s="125">
        <f t="shared" si="358"/>
        <v>4.9530521495305672E-2</v>
      </c>
      <c r="AP1143" s="126"/>
      <c r="AQ1143" s="16">
        <v>0</v>
      </c>
      <c r="AT1143" s="2">
        <v>378</v>
      </c>
      <c r="AU1143" s="2">
        <v>-19667.260600201542</v>
      </c>
      <c r="AW1143" s="44" t="e">
        <f t="shared" si="359"/>
        <v>#VALUE!</v>
      </c>
    </row>
    <row r="1144" spans="1:49" hidden="1" x14ac:dyDescent="0.2">
      <c r="A1144" s="101">
        <v>1147</v>
      </c>
      <c r="B1144" s="16" t="s">
        <v>802</v>
      </c>
      <c r="C1144" s="101">
        <v>3092</v>
      </c>
      <c r="D1144" s="17">
        <v>1.4497183615808427</v>
      </c>
      <c r="E1144" s="139">
        <v>5.0239482730000999E-2</v>
      </c>
      <c r="F1144" s="122">
        <f t="shared" si="340"/>
        <v>1.4999578443108437</v>
      </c>
      <c r="G1144" s="122"/>
      <c r="H1144" s="101" t="s">
        <v>4</v>
      </c>
      <c r="I1144" s="101">
        <v>1</v>
      </c>
      <c r="J1144" s="101" t="s">
        <v>60</v>
      </c>
      <c r="K1144" s="18">
        <v>43018</v>
      </c>
      <c r="L1144" s="101" t="s">
        <v>58</v>
      </c>
      <c r="M1144" s="101" t="s">
        <v>83</v>
      </c>
      <c r="N1144" s="101" t="s">
        <v>73</v>
      </c>
      <c r="O1144" s="101" t="s">
        <v>64</v>
      </c>
      <c r="P1144" s="19" t="str">
        <f t="shared" si="341"/>
        <v>CB1 15/16</v>
      </c>
      <c r="Q1144" s="20">
        <f t="shared" si="342"/>
        <v>149.99578443108436</v>
      </c>
      <c r="R1144" s="19">
        <v>122.6</v>
      </c>
      <c r="S1144" s="19">
        <v>-7</v>
      </c>
      <c r="T1144" s="19">
        <f t="shared" si="343"/>
        <v>115.6</v>
      </c>
      <c r="U1144" s="22" t="e">
        <f t="shared" si="344"/>
        <v>#VALUE!</v>
      </c>
      <c r="V1144" s="22" t="str">
        <f t="shared" si="345"/>
        <v>NY</v>
      </c>
      <c r="W1144" s="22" t="e">
        <f t="shared" si="346"/>
        <v>#VALUE!</v>
      </c>
      <c r="X1144" s="19" t="str">
        <f t="shared" si="347"/>
        <v>CB115/16GS.8846</v>
      </c>
      <c r="Y1144" s="19" t="str">
        <f t="shared" si="348"/>
        <v>GS.8846</v>
      </c>
      <c r="Z1144" s="19" t="e">
        <v>#VALUE!</v>
      </c>
      <c r="AA1144" s="19" t="e">
        <f t="shared" si="349"/>
        <v>#VALUE!</v>
      </c>
      <c r="AB1144" s="22" t="e">
        <f t="shared" si="350"/>
        <v>#VALUE!</v>
      </c>
      <c r="AC1144" s="23" t="e">
        <v>#VALUE!</v>
      </c>
      <c r="AD1144" s="23" t="e">
        <f t="shared" si="351"/>
        <v>#VALUE!</v>
      </c>
      <c r="AE1144" s="24" t="e">
        <f t="shared" si="352"/>
        <v>#VALUE!</v>
      </c>
      <c r="AF1144" s="24">
        <v>117.35</v>
      </c>
      <c r="AG1144" s="24" t="e">
        <f t="shared" si="353"/>
        <v>#VALUE!</v>
      </c>
      <c r="AH1144" s="24" t="e">
        <f t="shared" si="354"/>
        <v>#VALUE!</v>
      </c>
      <c r="AI1144" s="25" t="e">
        <f t="shared" si="355"/>
        <v>#VALUE!</v>
      </c>
      <c r="AJ1144" s="25" t="e">
        <f t="shared" si="356"/>
        <v>#VALUE!</v>
      </c>
      <c r="AK1144" s="25" t="e">
        <f t="shared" si="357"/>
        <v>#VALUE!</v>
      </c>
      <c r="AL1144" s="11">
        <v>24.140585897247171</v>
      </c>
      <c r="AM1144" s="11">
        <v>5.8620933313705272</v>
      </c>
      <c r="AN1144" s="26">
        <v>3.2766000000000002</v>
      </c>
      <c r="AO1144" s="125">
        <f t="shared" si="358"/>
        <v>4.9530521495305672E-2</v>
      </c>
      <c r="AP1144" s="126"/>
      <c r="AQ1144" s="16">
        <v>-1800</v>
      </c>
      <c r="AT1144" s="2">
        <v>1292</v>
      </c>
      <c r="AU1144" s="2">
        <v>-60386.258212329078</v>
      </c>
      <c r="AW1144" s="44" t="e">
        <f t="shared" si="359"/>
        <v>#VALUE!</v>
      </c>
    </row>
    <row r="1145" spans="1:49" hidden="1" x14ac:dyDescent="0.2">
      <c r="A1145" s="101">
        <v>1148</v>
      </c>
      <c r="B1145" s="16" t="s">
        <v>802</v>
      </c>
      <c r="C1145" s="101">
        <v>617</v>
      </c>
      <c r="D1145" s="17">
        <v>1.4497183615808427</v>
      </c>
      <c r="E1145" s="139">
        <v>5.0239482730000999E-2</v>
      </c>
      <c r="F1145" s="122">
        <f t="shared" si="340"/>
        <v>1.4999578443108437</v>
      </c>
      <c r="G1145" s="122"/>
      <c r="H1145" s="101" t="s">
        <v>4</v>
      </c>
      <c r="I1145" s="101">
        <v>1</v>
      </c>
      <c r="J1145" s="101" t="s">
        <v>60</v>
      </c>
      <c r="K1145" s="18">
        <v>43018</v>
      </c>
      <c r="L1145" s="101" t="s">
        <v>58</v>
      </c>
      <c r="M1145" s="101" t="s">
        <v>83</v>
      </c>
      <c r="N1145" s="101" t="s">
        <v>73</v>
      </c>
      <c r="O1145" s="101" t="s">
        <v>65</v>
      </c>
      <c r="P1145" s="19" t="str">
        <f t="shared" si="341"/>
        <v>CB1 13/14</v>
      </c>
      <c r="Q1145" s="20">
        <f t="shared" si="342"/>
        <v>149.99578443108436</v>
      </c>
      <c r="R1145" s="19">
        <v>122.6</v>
      </c>
      <c r="S1145" s="19">
        <v>-7</v>
      </c>
      <c r="T1145" s="19">
        <f t="shared" si="343"/>
        <v>115.6</v>
      </c>
      <c r="U1145" s="22" t="e">
        <f t="shared" si="344"/>
        <v>#VALUE!</v>
      </c>
      <c r="V1145" s="22" t="str">
        <f t="shared" si="345"/>
        <v>NY</v>
      </c>
      <c r="W1145" s="22" t="e">
        <f t="shared" si="346"/>
        <v>#VALUE!</v>
      </c>
      <c r="X1145" s="19" t="str">
        <f t="shared" si="347"/>
        <v>CB113/14GS.8846</v>
      </c>
      <c r="Y1145" s="19" t="str">
        <f t="shared" si="348"/>
        <v>GS.8846</v>
      </c>
      <c r="Z1145" s="19" t="e">
        <v>#VALUE!</v>
      </c>
      <c r="AA1145" s="19" t="e">
        <f t="shared" si="349"/>
        <v>#VALUE!</v>
      </c>
      <c r="AB1145" s="22" t="e">
        <f t="shared" si="350"/>
        <v>#VALUE!</v>
      </c>
      <c r="AC1145" s="23" t="e">
        <v>#VALUE!</v>
      </c>
      <c r="AD1145" s="23" t="e">
        <f t="shared" si="351"/>
        <v>#VALUE!</v>
      </c>
      <c r="AE1145" s="24" t="e">
        <f t="shared" si="352"/>
        <v>#VALUE!</v>
      </c>
      <c r="AF1145" s="24">
        <v>117.35</v>
      </c>
      <c r="AG1145" s="24" t="e">
        <f t="shared" si="353"/>
        <v>#VALUE!</v>
      </c>
      <c r="AH1145" s="24" t="e">
        <f t="shared" si="354"/>
        <v>#VALUE!</v>
      </c>
      <c r="AI1145" s="25" t="e">
        <f t="shared" si="355"/>
        <v>#VALUE!</v>
      </c>
      <c r="AJ1145" s="25" t="e">
        <f t="shared" si="356"/>
        <v>#VALUE!</v>
      </c>
      <c r="AK1145" s="25" t="e">
        <f t="shared" si="357"/>
        <v>#VALUE!</v>
      </c>
      <c r="AL1145" s="11">
        <v>24.140585897247171</v>
      </c>
      <c r="AM1145" s="11">
        <v>5.8620933313705272</v>
      </c>
      <c r="AN1145" s="26">
        <v>3.2766000000000002</v>
      </c>
      <c r="AO1145" s="125">
        <f t="shared" si="358"/>
        <v>4.9530521495305672E-2</v>
      </c>
      <c r="AP1145" s="126"/>
      <c r="AQ1145" s="16">
        <v>-471</v>
      </c>
      <c r="AT1145" s="2">
        <v>146</v>
      </c>
      <c r="AU1145" s="2">
        <v>-8368.8645323529763</v>
      </c>
      <c r="AW1145" s="44" t="e">
        <f t="shared" si="359"/>
        <v>#VALUE!</v>
      </c>
    </row>
    <row r="1146" spans="1:49" hidden="1" x14ac:dyDescent="0.2">
      <c r="A1146" s="101">
        <v>1149</v>
      </c>
      <c r="B1146" s="16" t="s">
        <v>803</v>
      </c>
      <c r="C1146" s="101">
        <v>501</v>
      </c>
      <c r="D1146" s="17">
        <v>1.4710164574053646</v>
      </c>
      <c r="E1146" s="139">
        <v>5.6362996817349922E-2</v>
      </c>
      <c r="F1146" s="122">
        <f t="shared" si="340"/>
        <v>1.5273794542227146</v>
      </c>
      <c r="G1146" s="122"/>
      <c r="H1146" s="101" t="s">
        <v>4</v>
      </c>
      <c r="I1146" s="101">
        <v>1</v>
      </c>
      <c r="J1146" s="101" t="s">
        <v>718</v>
      </c>
      <c r="K1146" s="18">
        <v>43018</v>
      </c>
      <c r="L1146" s="101" t="s">
        <v>58</v>
      </c>
      <c r="M1146" s="101" t="s">
        <v>83</v>
      </c>
      <c r="N1146" s="101" t="s">
        <v>73</v>
      </c>
      <c r="O1146" s="101" t="s">
        <v>58</v>
      </c>
      <c r="P1146" s="19" t="str">
        <f t="shared" si="341"/>
        <v>CB1 17/18</v>
      </c>
      <c r="Q1146" s="20">
        <f t="shared" si="342"/>
        <v>152.73794542227145</v>
      </c>
      <c r="R1146" s="19">
        <v>122.6</v>
      </c>
      <c r="S1146" s="19">
        <v>2.5</v>
      </c>
      <c r="T1146" s="19">
        <f t="shared" si="343"/>
        <v>125.1</v>
      </c>
      <c r="U1146" s="22" t="e">
        <f t="shared" si="344"/>
        <v>#VALUE!</v>
      </c>
      <c r="V1146" s="22" t="str">
        <f t="shared" si="345"/>
        <v>NY</v>
      </c>
      <c r="W1146" s="22" t="e">
        <f t="shared" si="346"/>
        <v>#VALUE!</v>
      </c>
      <c r="X1146" s="19" t="str">
        <f t="shared" si="347"/>
        <v>CB117/18GS.8755</v>
      </c>
      <c r="Y1146" s="19" t="str">
        <f t="shared" si="348"/>
        <v>GS.8755</v>
      </c>
      <c r="Z1146" s="19" t="e">
        <v>#VALUE!</v>
      </c>
      <c r="AA1146" s="19" t="e">
        <f t="shared" si="349"/>
        <v>#VALUE!</v>
      </c>
      <c r="AB1146" s="22" t="e">
        <f t="shared" si="350"/>
        <v>#VALUE!</v>
      </c>
      <c r="AC1146" s="23" t="e">
        <v>#VALUE!</v>
      </c>
      <c r="AD1146" s="23" t="e">
        <f t="shared" si="351"/>
        <v>#VALUE!</v>
      </c>
      <c r="AE1146" s="24" t="e">
        <f t="shared" si="352"/>
        <v>#VALUE!</v>
      </c>
      <c r="AF1146" s="24">
        <v>126.85</v>
      </c>
      <c r="AG1146" s="24" t="e">
        <f t="shared" si="353"/>
        <v>#VALUE!</v>
      </c>
      <c r="AH1146" s="24" t="e">
        <f t="shared" si="354"/>
        <v>#VALUE!</v>
      </c>
      <c r="AI1146" s="25" t="e">
        <f t="shared" si="355"/>
        <v>#VALUE!</v>
      </c>
      <c r="AJ1146" s="25" t="e">
        <f t="shared" si="356"/>
        <v>#VALUE!</v>
      </c>
      <c r="AK1146" s="25" t="e">
        <f t="shared" si="357"/>
        <v>#VALUE!</v>
      </c>
      <c r="AL1146" s="11">
        <v>28.100000000000009</v>
      </c>
      <c r="AM1146" s="11">
        <v>7.6599999999999966</v>
      </c>
      <c r="AN1146" s="26">
        <v>3.2766000000000002</v>
      </c>
      <c r="AO1146" s="125">
        <f t="shared" si="358"/>
        <v>5.5567622787933514E-2</v>
      </c>
      <c r="AP1146" s="126"/>
      <c r="AQ1146" s="16">
        <v>-135</v>
      </c>
      <c r="AT1146" s="2">
        <v>366</v>
      </c>
      <c r="AU1146" s="2">
        <v>-16499.548174232954</v>
      </c>
      <c r="AW1146" s="44" t="e">
        <f t="shared" si="359"/>
        <v>#VALUE!</v>
      </c>
    </row>
    <row r="1147" spans="1:49" hidden="1" x14ac:dyDescent="0.2">
      <c r="A1147" s="101">
        <v>1150</v>
      </c>
      <c r="B1147" s="16" t="s">
        <v>803</v>
      </c>
      <c r="C1147" s="101">
        <v>1182</v>
      </c>
      <c r="D1147" s="17">
        <v>1.4710164574053646</v>
      </c>
      <c r="E1147" s="139">
        <v>5.6362996817349922E-2</v>
      </c>
      <c r="F1147" s="122">
        <f t="shared" si="340"/>
        <v>1.5273794542227146</v>
      </c>
      <c r="G1147" s="122"/>
      <c r="H1147" s="101" t="s">
        <v>4</v>
      </c>
      <c r="I1147" s="101">
        <v>1</v>
      </c>
      <c r="J1147" s="101" t="s">
        <v>718</v>
      </c>
      <c r="K1147" s="18">
        <v>43018</v>
      </c>
      <c r="L1147" s="101" t="s">
        <v>58</v>
      </c>
      <c r="M1147" s="101" t="s">
        <v>83</v>
      </c>
      <c r="N1147" s="101" t="s">
        <v>73</v>
      </c>
      <c r="O1147" s="101" t="s">
        <v>64</v>
      </c>
      <c r="P1147" s="19" t="str">
        <f t="shared" si="341"/>
        <v>CB1 15/16</v>
      </c>
      <c r="Q1147" s="20">
        <f t="shared" si="342"/>
        <v>152.73794542227145</v>
      </c>
      <c r="R1147" s="19">
        <v>122.6</v>
      </c>
      <c r="S1147" s="19">
        <v>-7</v>
      </c>
      <c r="T1147" s="19">
        <f t="shared" si="343"/>
        <v>115.6</v>
      </c>
      <c r="U1147" s="22" t="e">
        <f t="shared" si="344"/>
        <v>#VALUE!</v>
      </c>
      <c r="V1147" s="22" t="str">
        <f t="shared" si="345"/>
        <v>NY</v>
      </c>
      <c r="W1147" s="22" t="e">
        <f t="shared" si="346"/>
        <v>#VALUE!</v>
      </c>
      <c r="X1147" s="19" t="str">
        <f t="shared" si="347"/>
        <v>CB115/16GS.8755</v>
      </c>
      <c r="Y1147" s="19" t="str">
        <f t="shared" si="348"/>
        <v>GS.8755</v>
      </c>
      <c r="Z1147" s="19" t="e">
        <v>#VALUE!</v>
      </c>
      <c r="AA1147" s="19" t="e">
        <f t="shared" si="349"/>
        <v>#VALUE!</v>
      </c>
      <c r="AB1147" s="22" t="e">
        <f t="shared" si="350"/>
        <v>#VALUE!</v>
      </c>
      <c r="AC1147" s="23" t="e">
        <v>#VALUE!</v>
      </c>
      <c r="AD1147" s="23" t="e">
        <f t="shared" si="351"/>
        <v>#VALUE!</v>
      </c>
      <c r="AE1147" s="24" t="e">
        <f t="shared" si="352"/>
        <v>#VALUE!</v>
      </c>
      <c r="AF1147" s="24">
        <v>117.35</v>
      </c>
      <c r="AG1147" s="24" t="e">
        <f t="shared" si="353"/>
        <v>#VALUE!</v>
      </c>
      <c r="AH1147" s="24" t="e">
        <f t="shared" si="354"/>
        <v>#VALUE!</v>
      </c>
      <c r="AI1147" s="25" t="e">
        <f t="shared" si="355"/>
        <v>#VALUE!</v>
      </c>
      <c r="AJ1147" s="25" t="e">
        <f t="shared" si="356"/>
        <v>#VALUE!</v>
      </c>
      <c r="AK1147" s="25" t="e">
        <f t="shared" si="357"/>
        <v>#VALUE!</v>
      </c>
      <c r="AL1147" s="11">
        <v>28.100000000000009</v>
      </c>
      <c r="AM1147" s="11">
        <v>7.6599999999999966</v>
      </c>
      <c r="AN1147" s="26">
        <v>3.2766000000000002</v>
      </c>
      <c r="AO1147" s="125">
        <f t="shared" si="358"/>
        <v>5.5567622787933514E-2</v>
      </c>
      <c r="AP1147" s="126"/>
      <c r="AQ1147" s="16">
        <v>0</v>
      </c>
      <c r="AT1147" s="2">
        <v>1182</v>
      </c>
      <c r="AU1147" s="2">
        <v>-59539.624470883478</v>
      </c>
      <c r="AW1147" s="44" t="e">
        <f t="shared" si="359"/>
        <v>#VALUE!</v>
      </c>
    </row>
    <row r="1148" spans="1:49" hidden="1" x14ac:dyDescent="0.2">
      <c r="A1148" s="101">
        <v>1151</v>
      </c>
      <c r="B1148" s="16" t="s">
        <v>803</v>
      </c>
      <c r="C1148" s="101">
        <v>281</v>
      </c>
      <c r="D1148" s="17">
        <v>1.4710164574053646</v>
      </c>
      <c r="E1148" s="139">
        <v>5.6362996817349922E-2</v>
      </c>
      <c r="F1148" s="122">
        <f t="shared" si="340"/>
        <v>1.5273794542227146</v>
      </c>
      <c r="G1148" s="122"/>
      <c r="H1148" s="101" t="s">
        <v>4</v>
      </c>
      <c r="I1148" s="101">
        <v>1</v>
      </c>
      <c r="J1148" s="101" t="s">
        <v>718</v>
      </c>
      <c r="K1148" s="18">
        <v>43018</v>
      </c>
      <c r="L1148" s="101" t="s">
        <v>58</v>
      </c>
      <c r="M1148" s="101" t="s">
        <v>83</v>
      </c>
      <c r="N1148" s="101" t="s">
        <v>73</v>
      </c>
      <c r="O1148" s="101" t="s">
        <v>65</v>
      </c>
      <c r="P1148" s="19" t="str">
        <f t="shared" si="341"/>
        <v>CB1 13/14</v>
      </c>
      <c r="Q1148" s="20">
        <f t="shared" si="342"/>
        <v>152.73794542227145</v>
      </c>
      <c r="R1148" s="19">
        <v>122.6</v>
      </c>
      <c r="S1148" s="19">
        <v>-7</v>
      </c>
      <c r="T1148" s="19">
        <f t="shared" si="343"/>
        <v>115.6</v>
      </c>
      <c r="U1148" s="22" t="e">
        <f t="shared" si="344"/>
        <v>#VALUE!</v>
      </c>
      <c r="V1148" s="22" t="str">
        <f t="shared" si="345"/>
        <v>NY</v>
      </c>
      <c r="W1148" s="22" t="e">
        <f t="shared" si="346"/>
        <v>#VALUE!</v>
      </c>
      <c r="X1148" s="19" t="str">
        <f t="shared" si="347"/>
        <v>CB113/14GS.8755</v>
      </c>
      <c r="Y1148" s="19" t="str">
        <f t="shared" si="348"/>
        <v>GS.8755</v>
      </c>
      <c r="Z1148" s="19" t="e">
        <v>#VALUE!</v>
      </c>
      <c r="AA1148" s="19" t="e">
        <f t="shared" si="349"/>
        <v>#VALUE!</v>
      </c>
      <c r="AB1148" s="22" t="e">
        <f t="shared" si="350"/>
        <v>#VALUE!</v>
      </c>
      <c r="AC1148" s="23" t="e">
        <v>#VALUE!</v>
      </c>
      <c r="AD1148" s="23" t="e">
        <f t="shared" si="351"/>
        <v>#VALUE!</v>
      </c>
      <c r="AE1148" s="24" t="e">
        <f t="shared" si="352"/>
        <v>#VALUE!</v>
      </c>
      <c r="AF1148" s="24">
        <v>117.35</v>
      </c>
      <c r="AG1148" s="24" t="e">
        <f t="shared" si="353"/>
        <v>#VALUE!</v>
      </c>
      <c r="AH1148" s="24" t="e">
        <f t="shared" si="354"/>
        <v>#VALUE!</v>
      </c>
      <c r="AI1148" s="25" t="e">
        <f t="shared" si="355"/>
        <v>#VALUE!</v>
      </c>
      <c r="AJ1148" s="25" t="e">
        <f t="shared" si="356"/>
        <v>#VALUE!</v>
      </c>
      <c r="AK1148" s="25" t="e">
        <f t="shared" si="357"/>
        <v>#VALUE!</v>
      </c>
      <c r="AL1148" s="11">
        <v>28.100000000000009</v>
      </c>
      <c r="AM1148" s="11">
        <v>7.6599999999999957</v>
      </c>
      <c r="AN1148" s="26">
        <v>3.2766000000000002</v>
      </c>
      <c r="AO1148" s="125">
        <f t="shared" si="358"/>
        <v>5.5567622787933514E-2</v>
      </c>
      <c r="AP1148" s="126"/>
      <c r="AQ1148" s="16">
        <v>0</v>
      </c>
      <c r="AT1148" s="2">
        <v>281</v>
      </c>
      <c r="AU1148" s="2">
        <v>-17128.167493331861</v>
      </c>
      <c r="AW1148" s="44" t="e">
        <f t="shared" si="359"/>
        <v>#VALUE!</v>
      </c>
    </row>
    <row r="1149" spans="1:49" hidden="1" x14ac:dyDescent="0.2">
      <c r="A1149" s="101">
        <v>1152</v>
      </c>
      <c r="B1149" s="16" t="s">
        <v>803</v>
      </c>
      <c r="C1149" s="101">
        <v>701</v>
      </c>
      <c r="D1149" s="17">
        <v>1.4710164574053646</v>
      </c>
      <c r="E1149" s="139">
        <v>5.6362996817349922E-2</v>
      </c>
      <c r="F1149" s="122">
        <f t="shared" si="340"/>
        <v>1.5273794542227146</v>
      </c>
      <c r="G1149" s="122"/>
      <c r="H1149" s="101" t="s">
        <v>4</v>
      </c>
      <c r="I1149" s="101">
        <v>1</v>
      </c>
      <c r="J1149" s="101" t="s">
        <v>718</v>
      </c>
      <c r="K1149" s="18">
        <v>43018</v>
      </c>
      <c r="L1149" s="101" t="s">
        <v>58</v>
      </c>
      <c r="M1149" s="101" t="s">
        <v>83</v>
      </c>
      <c r="N1149" s="101" t="s">
        <v>62</v>
      </c>
      <c r="O1149" s="101" t="s">
        <v>63</v>
      </c>
      <c r="P1149" s="19" t="str">
        <f t="shared" si="341"/>
        <v>CB6 Consumo</v>
      </c>
      <c r="Q1149" s="20">
        <f t="shared" si="342"/>
        <v>152.73794542227145</v>
      </c>
      <c r="R1149" s="19">
        <v>122.6</v>
      </c>
      <c r="S1149" s="19">
        <v>-31.95</v>
      </c>
      <c r="T1149" s="19">
        <f t="shared" si="343"/>
        <v>90.649999999999991</v>
      </c>
      <c r="U1149" s="22" t="e">
        <f t="shared" si="344"/>
        <v>#VALUE!</v>
      </c>
      <c r="V1149" s="22" t="str">
        <f t="shared" si="345"/>
        <v>NY</v>
      </c>
      <c r="W1149" s="22" t="e">
        <f t="shared" si="346"/>
        <v>#VALUE!</v>
      </c>
      <c r="X1149" s="19" t="str">
        <f t="shared" si="347"/>
        <v>CB6ConsumoGS.8755</v>
      </c>
      <c r="Y1149" s="19" t="str">
        <f t="shared" si="348"/>
        <v>GS.8755</v>
      </c>
      <c r="Z1149" s="19" t="e">
        <v>#VALUE!</v>
      </c>
      <c r="AA1149" s="19" t="e">
        <f t="shared" si="349"/>
        <v>#VALUE!</v>
      </c>
      <c r="AB1149" s="22" t="e">
        <f t="shared" si="350"/>
        <v>#VALUE!</v>
      </c>
      <c r="AC1149" s="23" t="e">
        <v>#VALUE!</v>
      </c>
      <c r="AD1149" s="23" t="e">
        <f t="shared" si="351"/>
        <v>#VALUE!</v>
      </c>
      <c r="AE1149" s="24" t="e">
        <f t="shared" si="352"/>
        <v>#VALUE!</v>
      </c>
      <c r="AF1149" s="24">
        <v>92.399999999999991</v>
      </c>
      <c r="AG1149" s="24" t="e">
        <f t="shared" si="353"/>
        <v>#VALUE!</v>
      </c>
      <c r="AH1149" s="24" t="e">
        <f t="shared" si="354"/>
        <v>#VALUE!</v>
      </c>
      <c r="AI1149" s="25" t="e">
        <f t="shared" si="355"/>
        <v>#VALUE!</v>
      </c>
      <c r="AJ1149" s="25" t="e">
        <f t="shared" si="356"/>
        <v>#VALUE!</v>
      </c>
      <c r="AK1149" s="25" t="e">
        <f t="shared" si="357"/>
        <v>#VALUE!</v>
      </c>
      <c r="AL1149" s="11">
        <v>28.100000000000009</v>
      </c>
      <c r="AM1149" s="11">
        <v>7.6599999999999957</v>
      </c>
      <c r="AN1149" s="26">
        <v>3.2766000000000002</v>
      </c>
      <c r="AO1149" s="125">
        <f t="shared" si="358"/>
        <v>5.5567622787933514E-2</v>
      </c>
      <c r="AP1149" s="126"/>
      <c r="AQ1149" s="16">
        <v>-224</v>
      </c>
      <c r="AT1149" s="2">
        <v>477</v>
      </c>
      <c r="AU1149" s="2">
        <v>-45480.582305762626</v>
      </c>
      <c r="AW1149" s="44" t="e">
        <f t="shared" si="359"/>
        <v>#VALUE!</v>
      </c>
    </row>
    <row r="1150" spans="1:49" hidden="1" x14ac:dyDescent="0.2">
      <c r="A1150" s="101">
        <v>1153</v>
      </c>
      <c r="B1150" s="16" t="s">
        <v>803</v>
      </c>
      <c r="C1150" s="101">
        <v>320</v>
      </c>
      <c r="D1150" s="17">
        <v>1.4710164574053646</v>
      </c>
      <c r="E1150" s="139">
        <v>5.6362996817349922E-2</v>
      </c>
      <c r="F1150" s="122">
        <f t="shared" si="340"/>
        <v>1.5273794542227146</v>
      </c>
      <c r="G1150" s="122"/>
      <c r="H1150" s="101" t="s">
        <v>4</v>
      </c>
      <c r="I1150" s="101">
        <v>1</v>
      </c>
      <c r="J1150" s="101" t="s">
        <v>718</v>
      </c>
      <c r="K1150" s="18">
        <v>43018</v>
      </c>
      <c r="L1150" s="101" t="s">
        <v>58</v>
      </c>
      <c r="M1150" s="101" t="s">
        <v>83</v>
      </c>
      <c r="N1150" s="101" t="s">
        <v>73</v>
      </c>
      <c r="O1150" s="101" t="s">
        <v>66</v>
      </c>
      <c r="P1150" s="19" t="str">
        <f t="shared" si="341"/>
        <v>CB1 Moka</v>
      </c>
      <c r="Q1150" s="20">
        <f t="shared" si="342"/>
        <v>152.73794542227145</v>
      </c>
      <c r="R1150" s="19">
        <v>122.6</v>
      </c>
      <c r="S1150" s="19">
        <v>-8</v>
      </c>
      <c r="T1150" s="19">
        <f t="shared" si="343"/>
        <v>114.6</v>
      </c>
      <c r="U1150" s="22" t="e">
        <f t="shared" si="344"/>
        <v>#VALUE!</v>
      </c>
      <c r="V1150" s="22" t="str">
        <f t="shared" si="345"/>
        <v>NY</v>
      </c>
      <c r="W1150" s="22" t="e">
        <f t="shared" si="346"/>
        <v>#VALUE!</v>
      </c>
      <c r="X1150" s="19" t="str">
        <f t="shared" si="347"/>
        <v>CB1MokaGS.8755</v>
      </c>
      <c r="Y1150" s="19" t="str">
        <f t="shared" si="348"/>
        <v>GS.8755</v>
      </c>
      <c r="Z1150" s="19" t="e">
        <v>#VALUE!</v>
      </c>
      <c r="AA1150" s="19" t="e">
        <f t="shared" si="349"/>
        <v>#VALUE!</v>
      </c>
      <c r="AB1150" s="22" t="e">
        <f t="shared" si="350"/>
        <v>#VALUE!</v>
      </c>
      <c r="AC1150" s="23" t="e">
        <v>#VALUE!</v>
      </c>
      <c r="AD1150" s="23" t="e">
        <f t="shared" si="351"/>
        <v>#VALUE!</v>
      </c>
      <c r="AE1150" s="24" t="e">
        <f t="shared" si="352"/>
        <v>#VALUE!</v>
      </c>
      <c r="AF1150" s="24">
        <v>116.35</v>
      </c>
      <c r="AG1150" s="24" t="e">
        <f t="shared" si="353"/>
        <v>#VALUE!</v>
      </c>
      <c r="AH1150" s="24" t="e">
        <f t="shared" si="354"/>
        <v>#VALUE!</v>
      </c>
      <c r="AI1150" s="25" t="e">
        <f t="shared" si="355"/>
        <v>#VALUE!</v>
      </c>
      <c r="AJ1150" s="25" t="e">
        <f t="shared" si="356"/>
        <v>#VALUE!</v>
      </c>
      <c r="AK1150" s="25" t="e">
        <f t="shared" si="357"/>
        <v>#VALUE!</v>
      </c>
      <c r="AL1150" s="11">
        <v>28.100000000000009</v>
      </c>
      <c r="AM1150" s="11">
        <v>7.6599999999999957</v>
      </c>
      <c r="AN1150" s="26">
        <v>3.2766000000000002</v>
      </c>
      <c r="AO1150" s="125">
        <f t="shared" si="358"/>
        <v>5.5567622787933514E-2</v>
      </c>
      <c r="AP1150" s="126"/>
      <c r="AQ1150" s="16">
        <v>0</v>
      </c>
      <c r="AT1150" s="2">
        <v>320</v>
      </c>
      <c r="AU1150" s="2">
        <v>-17812.202469274715</v>
      </c>
      <c r="AW1150" s="44" t="e">
        <f t="shared" si="359"/>
        <v>#VALUE!</v>
      </c>
    </row>
    <row r="1151" spans="1:49" hidden="1" x14ac:dyDescent="0.2">
      <c r="A1151" s="101">
        <v>1154</v>
      </c>
      <c r="B1151" s="16" t="s">
        <v>804</v>
      </c>
      <c r="C1151" s="101">
        <v>1708</v>
      </c>
      <c r="D1151" s="17">
        <v>1.4912114518903523</v>
      </c>
      <c r="E1151" s="139">
        <v>5.6898246118457577E-2</v>
      </c>
      <c r="F1151" s="122">
        <f t="shared" si="340"/>
        <v>1.5481096980088098</v>
      </c>
      <c r="G1151" s="122"/>
      <c r="H1151" s="101" t="s">
        <v>4</v>
      </c>
      <c r="I1151" s="101">
        <v>1</v>
      </c>
      <c r="J1151" s="101" t="s">
        <v>718</v>
      </c>
      <c r="K1151" s="18">
        <v>43018</v>
      </c>
      <c r="L1151" s="101" t="s">
        <v>58</v>
      </c>
      <c r="M1151" s="101" t="s">
        <v>83</v>
      </c>
      <c r="N1151" s="101" t="s">
        <v>73</v>
      </c>
      <c r="O1151" s="101" t="s">
        <v>58</v>
      </c>
      <c r="P1151" s="19" t="str">
        <f t="shared" si="341"/>
        <v>CB1 17/18</v>
      </c>
      <c r="Q1151" s="20">
        <f t="shared" si="342"/>
        <v>154.81096980088097</v>
      </c>
      <c r="R1151" s="19">
        <v>122.6</v>
      </c>
      <c r="S1151" s="19">
        <v>2.5</v>
      </c>
      <c r="T1151" s="19">
        <f t="shared" si="343"/>
        <v>125.1</v>
      </c>
      <c r="U1151" s="22" t="e">
        <f t="shared" si="344"/>
        <v>#VALUE!</v>
      </c>
      <c r="V1151" s="22" t="str">
        <f t="shared" si="345"/>
        <v>NY</v>
      </c>
      <c r="W1151" s="22" t="e">
        <f t="shared" si="346"/>
        <v>#VALUE!</v>
      </c>
      <c r="X1151" s="19" t="str">
        <f t="shared" si="347"/>
        <v>CB117/18GS.8746</v>
      </c>
      <c r="Y1151" s="19" t="str">
        <f t="shared" si="348"/>
        <v>GS.8746</v>
      </c>
      <c r="Z1151" s="19" t="e">
        <v>#VALUE!</v>
      </c>
      <c r="AA1151" s="19" t="e">
        <f t="shared" si="349"/>
        <v>#VALUE!</v>
      </c>
      <c r="AB1151" s="22" t="e">
        <f t="shared" si="350"/>
        <v>#VALUE!</v>
      </c>
      <c r="AC1151" s="23" t="e">
        <v>#VALUE!</v>
      </c>
      <c r="AD1151" s="23" t="e">
        <f t="shared" si="351"/>
        <v>#VALUE!</v>
      </c>
      <c r="AE1151" s="24" t="e">
        <f t="shared" si="352"/>
        <v>#VALUE!</v>
      </c>
      <c r="AF1151" s="24">
        <v>126.85</v>
      </c>
      <c r="AG1151" s="24" t="e">
        <f t="shared" si="353"/>
        <v>#VALUE!</v>
      </c>
      <c r="AH1151" s="24" t="e">
        <f t="shared" si="354"/>
        <v>#VALUE!</v>
      </c>
      <c r="AI1151" s="25" t="e">
        <f t="shared" si="355"/>
        <v>#VALUE!</v>
      </c>
      <c r="AJ1151" s="25" t="e">
        <f t="shared" si="356"/>
        <v>#VALUE!</v>
      </c>
      <c r="AK1151" s="25" t="e">
        <f t="shared" si="357"/>
        <v>#VALUE!</v>
      </c>
      <c r="AL1151" s="11">
        <v>28.100000000000005</v>
      </c>
      <c r="AM1151" s="11">
        <v>7.6599999999999975</v>
      </c>
      <c r="AN1151" s="26">
        <v>3.2766000000000002</v>
      </c>
      <c r="AO1151" s="125">
        <f t="shared" si="358"/>
        <v>5.609531884635708E-2</v>
      </c>
      <c r="AP1151" s="126"/>
      <c r="AQ1151" s="16">
        <v>-1459</v>
      </c>
      <c r="AT1151" s="2">
        <v>249</v>
      </c>
      <c r="AU1151" s="2">
        <v>-11908.040266320873</v>
      </c>
      <c r="AW1151" s="44" t="e">
        <f t="shared" si="359"/>
        <v>#VALUE!</v>
      </c>
    </row>
    <row r="1152" spans="1:49" hidden="1" x14ac:dyDescent="0.2">
      <c r="A1152" s="101">
        <v>1155</v>
      </c>
      <c r="B1152" s="16" t="s">
        <v>804</v>
      </c>
      <c r="C1152" s="101">
        <v>285</v>
      </c>
      <c r="D1152" s="17">
        <v>1.4912114518903523</v>
      </c>
      <c r="E1152" s="139">
        <v>5.6898246118457577E-2</v>
      </c>
      <c r="F1152" s="122">
        <f t="shared" si="340"/>
        <v>1.5481096980088098</v>
      </c>
      <c r="G1152" s="122"/>
      <c r="H1152" s="101" t="s">
        <v>4</v>
      </c>
      <c r="I1152" s="101">
        <v>1</v>
      </c>
      <c r="J1152" s="101" t="s">
        <v>718</v>
      </c>
      <c r="K1152" s="18">
        <v>43018</v>
      </c>
      <c r="L1152" s="101" t="s">
        <v>58</v>
      </c>
      <c r="M1152" s="101" t="s">
        <v>83</v>
      </c>
      <c r="N1152" s="101" t="s">
        <v>73</v>
      </c>
      <c r="O1152" s="101" t="s">
        <v>64</v>
      </c>
      <c r="P1152" s="19" t="str">
        <f t="shared" si="341"/>
        <v>CB1 15/16</v>
      </c>
      <c r="Q1152" s="20">
        <f t="shared" si="342"/>
        <v>154.81096980088097</v>
      </c>
      <c r="R1152" s="19">
        <v>122.6</v>
      </c>
      <c r="S1152" s="19">
        <v>-7</v>
      </c>
      <c r="T1152" s="19">
        <f t="shared" si="343"/>
        <v>115.6</v>
      </c>
      <c r="U1152" s="22" t="e">
        <f t="shared" si="344"/>
        <v>#VALUE!</v>
      </c>
      <c r="V1152" s="22" t="str">
        <f t="shared" si="345"/>
        <v>NY</v>
      </c>
      <c r="W1152" s="22" t="e">
        <f t="shared" si="346"/>
        <v>#VALUE!</v>
      </c>
      <c r="X1152" s="19" t="str">
        <f t="shared" si="347"/>
        <v>CB115/16GS.8746</v>
      </c>
      <c r="Y1152" s="19" t="str">
        <f t="shared" si="348"/>
        <v>GS.8746</v>
      </c>
      <c r="Z1152" s="19" t="e">
        <v>#VALUE!</v>
      </c>
      <c r="AA1152" s="19" t="e">
        <f t="shared" si="349"/>
        <v>#VALUE!</v>
      </c>
      <c r="AB1152" s="22" t="e">
        <f t="shared" si="350"/>
        <v>#VALUE!</v>
      </c>
      <c r="AC1152" s="23" t="e">
        <v>#VALUE!</v>
      </c>
      <c r="AD1152" s="23" t="e">
        <f t="shared" si="351"/>
        <v>#VALUE!</v>
      </c>
      <c r="AE1152" s="24" t="e">
        <f t="shared" si="352"/>
        <v>#VALUE!</v>
      </c>
      <c r="AF1152" s="24">
        <v>117.35</v>
      </c>
      <c r="AG1152" s="24" t="e">
        <f t="shared" si="353"/>
        <v>#VALUE!</v>
      </c>
      <c r="AH1152" s="24" t="e">
        <f t="shared" si="354"/>
        <v>#VALUE!</v>
      </c>
      <c r="AI1152" s="25" t="e">
        <f t="shared" si="355"/>
        <v>#VALUE!</v>
      </c>
      <c r="AJ1152" s="25" t="e">
        <f t="shared" si="356"/>
        <v>#VALUE!</v>
      </c>
      <c r="AK1152" s="25" t="e">
        <f t="shared" si="357"/>
        <v>#VALUE!</v>
      </c>
      <c r="AL1152" s="11">
        <v>28.1</v>
      </c>
      <c r="AM1152" s="11">
        <v>7.6599999999999975</v>
      </c>
      <c r="AN1152" s="26">
        <v>3.2766000000000002</v>
      </c>
      <c r="AO1152" s="125">
        <f t="shared" si="358"/>
        <v>5.609531884635708E-2</v>
      </c>
      <c r="AP1152" s="126"/>
      <c r="AQ1152" s="16">
        <v>0</v>
      </c>
      <c r="AT1152" s="2">
        <v>285</v>
      </c>
      <c r="AU1152" s="2">
        <v>-15137.676642174496</v>
      </c>
      <c r="AW1152" s="44" t="e">
        <f t="shared" si="359"/>
        <v>#VALUE!</v>
      </c>
    </row>
    <row r="1153" spans="1:49" hidden="1" x14ac:dyDescent="0.2">
      <c r="A1153" s="101">
        <v>1156</v>
      </c>
      <c r="B1153" s="16" t="s">
        <v>804</v>
      </c>
      <c r="C1153" s="101">
        <v>671</v>
      </c>
      <c r="D1153" s="17">
        <v>1.4912114518903523</v>
      </c>
      <c r="E1153" s="139">
        <v>5.6898246118457577E-2</v>
      </c>
      <c r="F1153" s="122">
        <f t="shared" si="340"/>
        <v>1.5481096980088098</v>
      </c>
      <c r="G1153" s="122"/>
      <c r="H1153" s="101" t="s">
        <v>4</v>
      </c>
      <c r="I1153" s="101">
        <v>1</v>
      </c>
      <c r="J1153" s="101" t="s">
        <v>718</v>
      </c>
      <c r="K1153" s="18">
        <v>43018</v>
      </c>
      <c r="L1153" s="101" t="s">
        <v>58</v>
      </c>
      <c r="M1153" s="101" t="s">
        <v>83</v>
      </c>
      <c r="N1153" s="101" t="s">
        <v>73</v>
      </c>
      <c r="O1153" s="101" t="s">
        <v>65</v>
      </c>
      <c r="P1153" s="19" t="str">
        <f t="shared" si="341"/>
        <v>CB1 13/14</v>
      </c>
      <c r="Q1153" s="20">
        <f t="shared" si="342"/>
        <v>154.81096980088097</v>
      </c>
      <c r="R1153" s="19">
        <v>122.6</v>
      </c>
      <c r="S1153" s="19">
        <v>-7</v>
      </c>
      <c r="T1153" s="19">
        <f t="shared" si="343"/>
        <v>115.6</v>
      </c>
      <c r="U1153" s="22" t="e">
        <f t="shared" si="344"/>
        <v>#VALUE!</v>
      </c>
      <c r="V1153" s="22" t="str">
        <f t="shared" si="345"/>
        <v>NY</v>
      </c>
      <c r="W1153" s="22" t="e">
        <f t="shared" si="346"/>
        <v>#VALUE!</v>
      </c>
      <c r="X1153" s="19" t="str">
        <f t="shared" si="347"/>
        <v>CB113/14GS.8746</v>
      </c>
      <c r="Y1153" s="19" t="str">
        <f t="shared" si="348"/>
        <v>GS.8746</v>
      </c>
      <c r="Z1153" s="19" t="e">
        <v>#VALUE!</v>
      </c>
      <c r="AA1153" s="19" t="e">
        <f t="shared" si="349"/>
        <v>#VALUE!</v>
      </c>
      <c r="AB1153" s="22" t="e">
        <f t="shared" si="350"/>
        <v>#VALUE!</v>
      </c>
      <c r="AC1153" s="23" t="e">
        <v>#VALUE!</v>
      </c>
      <c r="AD1153" s="23" t="e">
        <f t="shared" si="351"/>
        <v>#VALUE!</v>
      </c>
      <c r="AE1153" s="24" t="e">
        <f t="shared" si="352"/>
        <v>#VALUE!</v>
      </c>
      <c r="AF1153" s="24">
        <v>117.35</v>
      </c>
      <c r="AG1153" s="24" t="e">
        <f t="shared" si="353"/>
        <v>#VALUE!</v>
      </c>
      <c r="AH1153" s="24" t="e">
        <f t="shared" si="354"/>
        <v>#VALUE!</v>
      </c>
      <c r="AI1153" s="25" t="e">
        <f t="shared" si="355"/>
        <v>#VALUE!</v>
      </c>
      <c r="AJ1153" s="25" t="e">
        <f t="shared" si="356"/>
        <v>#VALUE!</v>
      </c>
      <c r="AK1153" s="25" t="e">
        <f t="shared" si="357"/>
        <v>#VALUE!</v>
      </c>
      <c r="AL1153" s="11">
        <v>28.1</v>
      </c>
      <c r="AM1153" s="11">
        <v>7.6599999999999975</v>
      </c>
      <c r="AN1153" s="26">
        <v>3.2766000000000002</v>
      </c>
      <c r="AO1153" s="125">
        <f t="shared" si="358"/>
        <v>5.609531884635708E-2</v>
      </c>
      <c r="AP1153" s="126"/>
      <c r="AQ1153" s="16">
        <v>-574</v>
      </c>
      <c r="AT1153" s="2">
        <v>97</v>
      </c>
      <c r="AU1153" s="2">
        <v>-6178.6143238278109</v>
      </c>
      <c r="AW1153" s="44" t="e">
        <f t="shared" si="359"/>
        <v>#VALUE!</v>
      </c>
    </row>
    <row r="1154" spans="1:49" hidden="1" x14ac:dyDescent="0.2">
      <c r="A1154" s="101">
        <v>1157</v>
      </c>
      <c r="B1154" s="16" t="s">
        <v>804</v>
      </c>
      <c r="C1154" s="101">
        <v>873</v>
      </c>
      <c r="D1154" s="17">
        <v>1.4912114518903523</v>
      </c>
      <c r="E1154" s="139">
        <v>5.6898246118457577E-2</v>
      </c>
      <c r="F1154" s="122">
        <f t="shared" si="340"/>
        <v>1.5481096980088098</v>
      </c>
      <c r="G1154" s="122"/>
      <c r="H1154" s="101" t="s">
        <v>4</v>
      </c>
      <c r="I1154" s="101">
        <v>1</v>
      </c>
      <c r="J1154" s="101" t="s">
        <v>718</v>
      </c>
      <c r="K1154" s="18">
        <v>43018</v>
      </c>
      <c r="L1154" s="101" t="s">
        <v>58</v>
      </c>
      <c r="M1154" s="101" t="s">
        <v>83</v>
      </c>
      <c r="N1154" s="101" t="s">
        <v>62</v>
      </c>
      <c r="O1154" s="101" t="s">
        <v>63</v>
      </c>
      <c r="P1154" s="19" t="str">
        <f t="shared" si="341"/>
        <v>CB6 Consumo</v>
      </c>
      <c r="Q1154" s="20">
        <f t="shared" si="342"/>
        <v>154.81096980088097</v>
      </c>
      <c r="R1154" s="19">
        <v>122.6</v>
      </c>
      <c r="S1154" s="19">
        <v>-31.95</v>
      </c>
      <c r="T1154" s="19">
        <f t="shared" si="343"/>
        <v>90.649999999999991</v>
      </c>
      <c r="U1154" s="22" t="e">
        <f t="shared" si="344"/>
        <v>#VALUE!</v>
      </c>
      <c r="V1154" s="22" t="str">
        <f t="shared" si="345"/>
        <v>NY</v>
      </c>
      <c r="W1154" s="22" t="e">
        <f t="shared" si="346"/>
        <v>#VALUE!</v>
      </c>
      <c r="X1154" s="19" t="str">
        <f t="shared" si="347"/>
        <v>CB6ConsumoGS.8746</v>
      </c>
      <c r="Y1154" s="19" t="str">
        <f t="shared" si="348"/>
        <v>GS.8746</v>
      </c>
      <c r="Z1154" s="19" t="e">
        <v>#VALUE!</v>
      </c>
      <c r="AA1154" s="19" t="e">
        <f t="shared" si="349"/>
        <v>#VALUE!</v>
      </c>
      <c r="AB1154" s="22" t="e">
        <f t="shared" si="350"/>
        <v>#VALUE!</v>
      </c>
      <c r="AC1154" s="23" t="e">
        <v>#VALUE!</v>
      </c>
      <c r="AD1154" s="23" t="e">
        <f t="shared" si="351"/>
        <v>#VALUE!</v>
      </c>
      <c r="AE1154" s="24" t="e">
        <f t="shared" si="352"/>
        <v>#VALUE!</v>
      </c>
      <c r="AF1154" s="24">
        <v>92.399999999999991</v>
      </c>
      <c r="AG1154" s="24" t="e">
        <f t="shared" si="353"/>
        <v>#VALUE!</v>
      </c>
      <c r="AH1154" s="24" t="e">
        <f t="shared" si="354"/>
        <v>#VALUE!</v>
      </c>
      <c r="AI1154" s="25" t="e">
        <f t="shared" si="355"/>
        <v>#VALUE!</v>
      </c>
      <c r="AJ1154" s="25" t="e">
        <f t="shared" si="356"/>
        <v>#VALUE!</v>
      </c>
      <c r="AK1154" s="25" t="e">
        <f t="shared" si="357"/>
        <v>#VALUE!</v>
      </c>
      <c r="AL1154" s="11">
        <v>28.100000000000005</v>
      </c>
      <c r="AM1154" s="11">
        <v>7.6599999999999975</v>
      </c>
      <c r="AN1154" s="26">
        <v>3.2766000000000002</v>
      </c>
      <c r="AO1154" s="125">
        <f t="shared" si="358"/>
        <v>5.609531884635708E-2</v>
      </c>
      <c r="AP1154" s="126"/>
      <c r="AQ1154" s="16">
        <v>-182.00000000000011</v>
      </c>
      <c r="AT1154" s="2">
        <v>690.99999999999989</v>
      </c>
      <c r="AU1154" s="2">
        <v>-67780.08972541253</v>
      </c>
      <c r="AW1154" s="44" t="e">
        <f t="shared" si="359"/>
        <v>#VALUE!</v>
      </c>
    </row>
    <row r="1155" spans="1:49" hidden="1" x14ac:dyDescent="0.2">
      <c r="A1155" s="101">
        <v>1158</v>
      </c>
      <c r="B1155" s="16" t="s">
        <v>804</v>
      </c>
      <c r="C1155" s="101">
        <v>443</v>
      </c>
      <c r="D1155" s="17">
        <v>1.4912114518903523</v>
      </c>
      <c r="E1155" s="139">
        <v>5.6898246118457577E-2</v>
      </c>
      <c r="F1155" s="122">
        <f t="shared" ref="F1155:F1218" si="360">E1155+D1155</f>
        <v>1.5481096980088098</v>
      </c>
      <c r="G1155" s="122"/>
      <c r="H1155" s="101" t="s">
        <v>4</v>
      </c>
      <c r="I1155" s="101">
        <v>1</v>
      </c>
      <c r="J1155" s="101" t="s">
        <v>718</v>
      </c>
      <c r="K1155" s="18">
        <v>43018</v>
      </c>
      <c r="L1155" s="101" t="s">
        <v>58</v>
      </c>
      <c r="M1155" s="101" t="s">
        <v>83</v>
      </c>
      <c r="N1155" s="101" t="s">
        <v>73</v>
      </c>
      <c r="O1155" s="101" t="s">
        <v>66</v>
      </c>
      <c r="P1155" s="19" t="str">
        <f t="shared" ref="P1155:P1218" si="361">N1155&amp;" "&amp;O1155</f>
        <v>CB1 Moka</v>
      </c>
      <c r="Q1155" s="20">
        <f t="shared" ref="Q1155:Q1218" si="362">F1155*100</f>
        <v>154.81096980088097</v>
      </c>
      <c r="R1155" s="19">
        <v>122.6</v>
      </c>
      <c r="S1155" s="19">
        <v>-8</v>
      </c>
      <c r="T1155" s="19">
        <f t="shared" ref="T1155:T1218" si="363">R1155+S1155</f>
        <v>114.6</v>
      </c>
      <c r="U1155" s="22" t="e">
        <f t="shared" ref="U1155:U1218" si="364">(T1155-Q1155)*1.3228*AD1155</f>
        <v>#VALUE!</v>
      </c>
      <c r="V1155" s="22" t="str">
        <f t="shared" ref="V1155:V1218" si="365">IF(LEFT(N1155,3)="CB7","LDN","NY")</f>
        <v>NY</v>
      </c>
      <c r="W1155" s="22" t="e">
        <f t="shared" ref="W1155:W1218" si="366">V1155-U1155</f>
        <v>#VALUE!</v>
      </c>
      <c r="X1155" s="19" t="str">
        <f t="shared" ref="X1155:X1218" si="367">TRIM(N1155)&amp;TRIM(O1155)&amp;TRIM(Y1155)</f>
        <v>CB1MokaGS.8746</v>
      </c>
      <c r="Y1155" s="19" t="str">
        <f t="shared" ref="Y1155:Y1218" si="368">IF(LEFT(B1155,2)&lt;&gt;"GS","GS."&amp;LEFT(B1155,4),B1155)</f>
        <v>GS.8746</v>
      </c>
      <c r="Z1155" s="19" t="e">
        <v>#VALUE!</v>
      </c>
      <c r="AA1155" s="19" t="e">
        <f t="shared" ref="AA1155:AA1218" si="369">IF(C1155=0,Z1155,C1155-Z1155)</f>
        <v>#VALUE!</v>
      </c>
      <c r="AB1155" s="22" t="e">
        <f t="shared" ref="AB1155:AB1218" si="370">(T1155-Q1155)*1.3228*AA1155</f>
        <v>#VALUE!</v>
      </c>
      <c r="AC1155" s="23" t="e">
        <v>#VALUE!</v>
      </c>
      <c r="AD1155" s="23" t="e">
        <f t="shared" ref="AD1155:AD1218" si="371">AA1155-AC1155+AQ1155</f>
        <v>#VALUE!</v>
      </c>
      <c r="AE1155" s="24" t="e">
        <f t="shared" ref="AE1155:AE1218" si="372">(T1155-Q1155)*1.3228*AD1155</f>
        <v>#VALUE!</v>
      </c>
      <c r="AF1155" s="24">
        <v>116.35</v>
      </c>
      <c r="AG1155" s="24" t="e">
        <f t="shared" ref="AG1155:AG1218" si="373">(AF1155-Q1155)*1.3228*AD1155</f>
        <v>#VALUE!</v>
      </c>
      <c r="AH1155" s="24" t="e">
        <f t="shared" ref="AH1155:AH1218" si="374">AE1155-AG1155</f>
        <v>#VALUE!</v>
      </c>
      <c r="AI1155" s="25" t="e">
        <f t="shared" ref="AI1155:AI1218" si="375">AD1155*T1155*1.3228</f>
        <v>#VALUE!</v>
      </c>
      <c r="AJ1155" s="25" t="e">
        <f t="shared" ref="AJ1155:AJ1218" si="376">E1155*132.28*AD1155</f>
        <v>#VALUE!</v>
      </c>
      <c r="AK1155" s="25" t="e">
        <f t="shared" ref="AK1155:AK1218" si="377">AI1155-AE1155</f>
        <v>#VALUE!</v>
      </c>
      <c r="AL1155" s="11">
        <v>28.1</v>
      </c>
      <c r="AM1155" s="11">
        <v>7.6599999999999975</v>
      </c>
      <c r="AN1155" s="26">
        <v>3.2766000000000002</v>
      </c>
      <c r="AO1155" s="125">
        <f t="shared" si="358"/>
        <v>5.609531884635708E-2</v>
      </c>
      <c r="AP1155" s="126"/>
      <c r="AQ1155" s="16">
        <v>0</v>
      </c>
      <c r="AT1155" s="2">
        <v>443</v>
      </c>
      <c r="AU1155" s="2">
        <v>-25873.793713976494</v>
      </c>
      <c r="AW1155" s="44" t="e">
        <f t="shared" si="359"/>
        <v>#VALUE!</v>
      </c>
    </row>
    <row r="1156" spans="1:49" hidden="1" x14ac:dyDescent="0.2">
      <c r="A1156" s="101">
        <v>1159</v>
      </c>
      <c r="B1156" s="16" t="s">
        <v>805</v>
      </c>
      <c r="C1156" s="101">
        <v>987</v>
      </c>
      <c r="D1156" s="17">
        <v>1.3838548890255769</v>
      </c>
      <c r="E1156" s="139">
        <v>4.8394728446463642E-2</v>
      </c>
      <c r="F1156" s="122">
        <f t="shared" si="360"/>
        <v>1.4322496174720405</v>
      </c>
      <c r="G1156" s="122"/>
      <c r="H1156" s="101" t="s">
        <v>4</v>
      </c>
      <c r="I1156" s="101">
        <v>1</v>
      </c>
      <c r="J1156" s="101" t="s">
        <v>60</v>
      </c>
      <c r="K1156" s="18">
        <v>43018</v>
      </c>
      <c r="L1156" s="101" t="s">
        <v>58</v>
      </c>
      <c r="M1156" s="101" t="s">
        <v>83</v>
      </c>
      <c r="N1156" s="101" t="s">
        <v>73</v>
      </c>
      <c r="O1156" s="101" t="s">
        <v>58</v>
      </c>
      <c r="P1156" s="19" t="str">
        <f t="shared" si="361"/>
        <v>CB1 17/18</v>
      </c>
      <c r="Q1156" s="20">
        <f t="shared" si="362"/>
        <v>143.22496174720405</v>
      </c>
      <c r="R1156" s="19">
        <v>122.6</v>
      </c>
      <c r="S1156" s="19">
        <v>2.5</v>
      </c>
      <c r="T1156" s="19">
        <f t="shared" si="363"/>
        <v>125.1</v>
      </c>
      <c r="U1156" s="22" t="e">
        <f t="shared" si="364"/>
        <v>#VALUE!</v>
      </c>
      <c r="V1156" s="22" t="str">
        <f t="shared" si="365"/>
        <v>NY</v>
      </c>
      <c r="W1156" s="22" t="e">
        <f t="shared" si="366"/>
        <v>#VALUE!</v>
      </c>
      <c r="X1156" s="19" t="str">
        <f t="shared" si="367"/>
        <v>CB117/18GS.8880</v>
      </c>
      <c r="Y1156" s="19" t="str">
        <f t="shared" si="368"/>
        <v>GS.8880</v>
      </c>
      <c r="Z1156" s="19" t="e">
        <v>#VALUE!</v>
      </c>
      <c r="AA1156" s="19" t="e">
        <f t="shared" si="369"/>
        <v>#VALUE!</v>
      </c>
      <c r="AB1156" s="22" t="e">
        <f t="shared" si="370"/>
        <v>#VALUE!</v>
      </c>
      <c r="AC1156" s="23" t="e">
        <v>#VALUE!</v>
      </c>
      <c r="AD1156" s="23" t="e">
        <f t="shared" si="371"/>
        <v>#VALUE!</v>
      </c>
      <c r="AE1156" s="24" t="e">
        <f t="shared" si="372"/>
        <v>#VALUE!</v>
      </c>
      <c r="AF1156" s="24">
        <v>126.85</v>
      </c>
      <c r="AG1156" s="24" t="e">
        <f t="shared" si="373"/>
        <v>#VALUE!</v>
      </c>
      <c r="AH1156" s="24" t="e">
        <f t="shared" si="374"/>
        <v>#VALUE!</v>
      </c>
      <c r="AI1156" s="25" t="e">
        <f t="shared" si="375"/>
        <v>#VALUE!</v>
      </c>
      <c r="AJ1156" s="25" t="e">
        <f t="shared" si="376"/>
        <v>#VALUE!</v>
      </c>
      <c r="AK1156" s="25" t="e">
        <f t="shared" si="377"/>
        <v>#VALUE!</v>
      </c>
      <c r="AL1156" s="11">
        <v>23.624690265486727</v>
      </c>
      <c r="AM1156" s="11">
        <v>5.7472468043264451</v>
      </c>
      <c r="AN1156" s="26">
        <v>3.2766000000000002</v>
      </c>
      <c r="AO1156" s="125">
        <f t="shared" ref="AO1156:AO1219" si="378">E1156*132.28*AN1156/$AO$2/132.28</f>
        <v>4.7711799710581954E-2</v>
      </c>
      <c r="AP1156" s="126"/>
      <c r="AQ1156" s="16">
        <v>0</v>
      </c>
      <c r="AT1156" s="2">
        <v>0</v>
      </c>
      <c r="AU1156" s="2">
        <v>0</v>
      </c>
      <c r="AW1156" s="44" t="e">
        <f t="shared" ref="AW1156:AW1219" si="379">E1156*132.28*AD1156</f>
        <v>#VALUE!</v>
      </c>
    </row>
    <row r="1157" spans="1:49" hidden="1" x14ac:dyDescent="0.2">
      <c r="A1157" s="101">
        <v>1160</v>
      </c>
      <c r="B1157" s="16" t="s">
        <v>805</v>
      </c>
      <c r="C1157" s="101">
        <v>679</v>
      </c>
      <c r="D1157" s="17">
        <v>1.3838548890255769</v>
      </c>
      <c r="E1157" s="139">
        <v>4.8394728446463642E-2</v>
      </c>
      <c r="F1157" s="122">
        <f t="shared" si="360"/>
        <v>1.4322496174720405</v>
      </c>
      <c r="G1157" s="122"/>
      <c r="H1157" s="101" t="s">
        <v>4</v>
      </c>
      <c r="I1157" s="101">
        <v>1</v>
      </c>
      <c r="J1157" s="101" t="s">
        <v>60</v>
      </c>
      <c r="K1157" s="18">
        <v>43018</v>
      </c>
      <c r="L1157" s="101" t="s">
        <v>58</v>
      </c>
      <c r="M1157" s="101" t="s">
        <v>83</v>
      </c>
      <c r="N1157" s="101" t="s">
        <v>62</v>
      </c>
      <c r="O1157" s="101" t="s">
        <v>63</v>
      </c>
      <c r="P1157" s="19" t="str">
        <f t="shared" si="361"/>
        <v>CB6 Consumo</v>
      </c>
      <c r="Q1157" s="20">
        <f t="shared" si="362"/>
        <v>143.22496174720405</v>
      </c>
      <c r="R1157" s="19">
        <v>122.6</v>
      </c>
      <c r="S1157" s="19">
        <v>-31.95</v>
      </c>
      <c r="T1157" s="19">
        <f t="shared" si="363"/>
        <v>90.649999999999991</v>
      </c>
      <c r="U1157" s="22" t="e">
        <f t="shared" si="364"/>
        <v>#VALUE!</v>
      </c>
      <c r="V1157" s="22" t="str">
        <f t="shared" si="365"/>
        <v>NY</v>
      </c>
      <c r="W1157" s="22" t="e">
        <f t="shared" si="366"/>
        <v>#VALUE!</v>
      </c>
      <c r="X1157" s="19" t="str">
        <f t="shared" si="367"/>
        <v>CB6ConsumoGS.8880</v>
      </c>
      <c r="Y1157" s="19" t="str">
        <f t="shared" si="368"/>
        <v>GS.8880</v>
      </c>
      <c r="Z1157" s="19" t="e">
        <v>#VALUE!</v>
      </c>
      <c r="AA1157" s="19" t="e">
        <f t="shared" si="369"/>
        <v>#VALUE!</v>
      </c>
      <c r="AB1157" s="22" t="e">
        <f t="shared" si="370"/>
        <v>#VALUE!</v>
      </c>
      <c r="AC1157" s="23" t="e">
        <v>#VALUE!</v>
      </c>
      <c r="AD1157" s="23" t="e">
        <f t="shared" si="371"/>
        <v>#VALUE!</v>
      </c>
      <c r="AE1157" s="24" t="e">
        <f t="shared" si="372"/>
        <v>#VALUE!</v>
      </c>
      <c r="AF1157" s="24">
        <v>92.399999999999991</v>
      </c>
      <c r="AG1157" s="24" t="e">
        <f t="shared" si="373"/>
        <v>#VALUE!</v>
      </c>
      <c r="AH1157" s="24" t="e">
        <f t="shared" si="374"/>
        <v>#VALUE!</v>
      </c>
      <c r="AI1157" s="25" t="e">
        <f t="shared" si="375"/>
        <v>#VALUE!</v>
      </c>
      <c r="AJ1157" s="25" t="e">
        <f t="shared" si="376"/>
        <v>#VALUE!</v>
      </c>
      <c r="AK1157" s="25" t="e">
        <f t="shared" si="377"/>
        <v>#VALUE!</v>
      </c>
      <c r="AL1157" s="11">
        <v>23.624690265486727</v>
      </c>
      <c r="AM1157" s="11">
        <v>5.7472468043264451</v>
      </c>
      <c r="AN1157" s="26">
        <v>3.2766000000000002</v>
      </c>
      <c r="AO1157" s="125">
        <f t="shared" si="378"/>
        <v>4.7711799710581954E-2</v>
      </c>
      <c r="AP1157" s="126"/>
      <c r="AQ1157" s="16">
        <v>-104</v>
      </c>
      <c r="AT1157" s="2">
        <v>18</v>
      </c>
      <c r="AU1157" s="2">
        <v>-1489.5996206107284</v>
      </c>
      <c r="AW1157" s="44" t="e">
        <f t="shared" si="379"/>
        <v>#VALUE!</v>
      </c>
    </row>
    <row r="1158" spans="1:49" hidden="1" x14ac:dyDescent="0.2">
      <c r="A1158" s="101">
        <v>1161</v>
      </c>
      <c r="B1158" s="16" t="s">
        <v>805</v>
      </c>
      <c r="C1158" s="101">
        <v>296</v>
      </c>
      <c r="D1158" s="17">
        <v>1.3838548890255769</v>
      </c>
      <c r="E1158" s="139">
        <v>4.8394728446463642E-2</v>
      </c>
      <c r="F1158" s="122">
        <f t="shared" si="360"/>
        <v>1.4322496174720405</v>
      </c>
      <c r="G1158" s="122"/>
      <c r="H1158" s="101" t="s">
        <v>4</v>
      </c>
      <c r="I1158" s="101">
        <v>1</v>
      </c>
      <c r="J1158" s="101" t="s">
        <v>60</v>
      </c>
      <c r="K1158" s="18">
        <v>43018</v>
      </c>
      <c r="L1158" s="101" t="s">
        <v>58</v>
      </c>
      <c r="M1158" s="101" t="s">
        <v>83</v>
      </c>
      <c r="N1158" s="101" t="s">
        <v>73</v>
      </c>
      <c r="O1158" s="101" t="s">
        <v>66</v>
      </c>
      <c r="P1158" s="19" t="str">
        <f t="shared" si="361"/>
        <v>CB1 Moka</v>
      </c>
      <c r="Q1158" s="20">
        <f t="shared" si="362"/>
        <v>143.22496174720405</v>
      </c>
      <c r="R1158" s="19">
        <v>122.6</v>
      </c>
      <c r="S1158" s="19">
        <v>-8</v>
      </c>
      <c r="T1158" s="19">
        <f t="shared" si="363"/>
        <v>114.6</v>
      </c>
      <c r="U1158" s="22" t="e">
        <f t="shared" si="364"/>
        <v>#VALUE!</v>
      </c>
      <c r="V1158" s="22" t="str">
        <f t="shared" si="365"/>
        <v>NY</v>
      </c>
      <c r="W1158" s="22" t="e">
        <f t="shared" si="366"/>
        <v>#VALUE!</v>
      </c>
      <c r="X1158" s="19" t="str">
        <f t="shared" si="367"/>
        <v>CB1MokaGS.8880</v>
      </c>
      <c r="Y1158" s="19" t="str">
        <f t="shared" si="368"/>
        <v>GS.8880</v>
      </c>
      <c r="Z1158" s="19" t="e">
        <v>#VALUE!</v>
      </c>
      <c r="AA1158" s="19" t="e">
        <f t="shared" si="369"/>
        <v>#VALUE!</v>
      </c>
      <c r="AB1158" s="22" t="e">
        <f t="shared" si="370"/>
        <v>#VALUE!</v>
      </c>
      <c r="AC1158" s="23" t="e">
        <v>#VALUE!</v>
      </c>
      <c r="AD1158" s="23" t="e">
        <f t="shared" si="371"/>
        <v>#VALUE!</v>
      </c>
      <c r="AE1158" s="24" t="e">
        <f t="shared" si="372"/>
        <v>#VALUE!</v>
      </c>
      <c r="AF1158" s="24">
        <v>116.35</v>
      </c>
      <c r="AG1158" s="24" t="e">
        <f t="shared" si="373"/>
        <v>#VALUE!</v>
      </c>
      <c r="AH1158" s="24" t="e">
        <f t="shared" si="374"/>
        <v>#VALUE!</v>
      </c>
      <c r="AI1158" s="25" t="e">
        <f t="shared" si="375"/>
        <v>#VALUE!</v>
      </c>
      <c r="AJ1158" s="25" t="e">
        <f t="shared" si="376"/>
        <v>#VALUE!</v>
      </c>
      <c r="AK1158" s="25" t="e">
        <f t="shared" si="377"/>
        <v>#VALUE!</v>
      </c>
      <c r="AL1158" s="11">
        <v>23.624690265486727</v>
      </c>
      <c r="AM1158" s="11">
        <v>5.7472468043264451</v>
      </c>
      <c r="AN1158" s="26">
        <v>3.2766000000000002</v>
      </c>
      <c r="AO1158" s="125">
        <f t="shared" si="378"/>
        <v>4.7711799710581954E-2</v>
      </c>
      <c r="AP1158" s="126"/>
      <c r="AQ1158" s="16">
        <v>0</v>
      </c>
      <c r="AT1158" s="2">
        <v>296</v>
      </c>
      <c r="AU1158" s="2">
        <v>-12749.174205598647</v>
      </c>
      <c r="AW1158" s="44" t="e">
        <f t="shared" si="379"/>
        <v>#VALUE!</v>
      </c>
    </row>
    <row r="1159" spans="1:49" hidden="1" x14ac:dyDescent="0.2">
      <c r="A1159" s="101">
        <v>1162</v>
      </c>
      <c r="B1159" s="16" t="s">
        <v>805</v>
      </c>
      <c r="C1159" s="101">
        <v>2548</v>
      </c>
      <c r="D1159" s="17">
        <v>1.3838548890255769</v>
      </c>
      <c r="E1159" s="139">
        <v>4.8394728446463642E-2</v>
      </c>
      <c r="F1159" s="122">
        <f t="shared" si="360"/>
        <v>1.4322496174720405</v>
      </c>
      <c r="G1159" s="122"/>
      <c r="H1159" s="101" t="s">
        <v>4</v>
      </c>
      <c r="I1159" s="101">
        <v>1</v>
      </c>
      <c r="J1159" s="101" t="s">
        <v>60</v>
      </c>
      <c r="K1159" s="18">
        <v>43018</v>
      </c>
      <c r="L1159" s="101" t="s">
        <v>58</v>
      </c>
      <c r="M1159" s="101" t="s">
        <v>83</v>
      </c>
      <c r="N1159" s="101" t="s">
        <v>73</v>
      </c>
      <c r="O1159" s="101" t="s">
        <v>64</v>
      </c>
      <c r="P1159" s="19" t="str">
        <f t="shared" si="361"/>
        <v>CB1 15/16</v>
      </c>
      <c r="Q1159" s="20">
        <f t="shared" si="362"/>
        <v>143.22496174720405</v>
      </c>
      <c r="R1159" s="19">
        <v>122.6</v>
      </c>
      <c r="S1159" s="19">
        <v>-7</v>
      </c>
      <c r="T1159" s="19">
        <f t="shared" si="363"/>
        <v>115.6</v>
      </c>
      <c r="U1159" s="22" t="e">
        <f t="shared" si="364"/>
        <v>#VALUE!</v>
      </c>
      <c r="V1159" s="22" t="str">
        <f t="shared" si="365"/>
        <v>NY</v>
      </c>
      <c r="W1159" s="22" t="e">
        <f t="shared" si="366"/>
        <v>#VALUE!</v>
      </c>
      <c r="X1159" s="19" t="str">
        <f t="shared" si="367"/>
        <v>CB115/16GS.8880</v>
      </c>
      <c r="Y1159" s="19" t="str">
        <f t="shared" si="368"/>
        <v>GS.8880</v>
      </c>
      <c r="Z1159" s="19" t="e">
        <v>#VALUE!</v>
      </c>
      <c r="AA1159" s="19" t="e">
        <f t="shared" si="369"/>
        <v>#VALUE!</v>
      </c>
      <c r="AB1159" s="22" t="e">
        <f t="shared" si="370"/>
        <v>#VALUE!</v>
      </c>
      <c r="AC1159" s="23" t="e">
        <v>#VALUE!</v>
      </c>
      <c r="AD1159" s="23" t="e">
        <f t="shared" si="371"/>
        <v>#VALUE!</v>
      </c>
      <c r="AE1159" s="24" t="e">
        <f t="shared" si="372"/>
        <v>#VALUE!</v>
      </c>
      <c r="AF1159" s="24">
        <v>117.35</v>
      </c>
      <c r="AG1159" s="24" t="e">
        <f t="shared" si="373"/>
        <v>#VALUE!</v>
      </c>
      <c r="AH1159" s="24" t="e">
        <f t="shared" si="374"/>
        <v>#VALUE!</v>
      </c>
      <c r="AI1159" s="25" t="e">
        <f t="shared" si="375"/>
        <v>#VALUE!</v>
      </c>
      <c r="AJ1159" s="25" t="e">
        <f t="shared" si="376"/>
        <v>#VALUE!</v>
      </c>
      <c r="AK1159" s="25" t="e">
        <f t="shared" si="377"/>
        <v>#VALUE!</v>
      </c>
      <c r="AL1159" s="11">
        <v>23.624690265486727</v>
      </c>
      <c r="AM1159" s="11">
        <v>5.7472468043264451</v>
      </c>
      <c r="AN1159" s="26">
        <v>3.2766000000000002</v>
      </c>
      <c r="AO1159" s="125">
        <f t="shared" si="378"/>
        <v>4.7711799710581954E-2</v>
      </c>
      <c r="AP1159" s="126"/>
      <c r="AQ1159" s="16">
        <v>0</v>
      </c>
      <c r="AT1159" s="2">
        <v>2250</v>
      </c>
      <c r="AU1159" s="2">
        <v>-85005.752576341067</v>
      </c>
      <c r="AW1159" s="44" t="e">
        <f t="shared" si="379"/>
        <v>#VALUE!</v>
      </c>
    </row>
    <row r="1160" spans="1:49" hidden="1" x14ac:dyDescent="0.2">
      <c r="A1160" s="101">
        <v>1163</v>
      </c>
      <c r="B1160" s="16" t="s">
        <v>805</v>
      </c>
      <c r="C1160" s="101">
        <v>524</v>
      </c>
      <c r="D1160" s="17">
        <v>1.3838548890255769</v>
      </c>
      <c r="E1160" s="139">
        <v>4.8394728446463642E-2</v>
      </c>
      <c r="F1160" s="122">
        <f t="shared" si="360"/>
        <v>1.4322496174720405</v>
      </c>
      <c r="G1160" s="122"/>
      <c r="H1160" s="101" t="s">
        <v>4</v>
      </c>
      <c r="I1160" s="101">
        <v>1</v>
      </c>
      <c r="J1160" s="101" t="s">
        <v>60</v>
      </c>
      <c r="K1160" s="18">
        <v>43018</v>
      </c>
      <c r="L1160" s="101" t="s">
        <v>58</v>
      </c>
      <c r="M1160" s="101" t="s">
        <v>83</v>
      </c>
      <c r="N1160" s="101" t="s">
        <v>73</v>
      </c>
      <c r="O1160" s="101" t="s">
        <v>65</v>
      </c>
      <c r="P1160" s="19" t="str">
        <f t="shared" si="361"/>
        <v>CB1 13/14</v>
      </c>
      <c r="Q1160" s="20">
        <f t="shared" si="362"/>
        <v>143.22496174720405</v>
      </c>
      <c r="R1160" s="19">
        <v>122.6</v>
      </c>
      <c r="S1160" s="19">
        <v>-7</v>
      </c>
      <c r="T1160" s="19">
        <f t="shared" si="363"/>
        <v>115.6</v>
      </c>
      <c r="U1160" s="22" t="e">
        <f t="shared" si="364"/>
        <v>#VALUE!</v>
      </c>
      <c r="V1160" s="22" t="str">
        <f t="shared" si="365"/>
        <v>NY</v>
      </c>
      <c r="W1160" s="22" t="e">
        <f t="shared" si="366"/>
        <v>#VALUE!</v>
      </c>
      <c r="X1160" s="19" t="str">
        <f t="shared" si="367"/>
        <v>CB113/14GS.8880</v>
      </c>
      <c r="Y1160" s="19" t="str">
        <f t="shared" si="368"/>
        <v>GS.8880</v>
      </c>
      <c r="Z1160" s="19" t="e">
        <v>#VALUE!</v>
      </c>
      <c r="AA1160" s="19" t="e">
        <f t="shared" si="369"/>
        <v>#VALUE!</v>
      </c>
      <c r="AB1160" s="22" t="e">
        <f t="shared" si="370"/>
        <v>#VALUE!</v>
      </c>
      <c r="AC1160" s="23" t="e">
        <v>#VALUE!</v>
      </c>
      <c r="AD1160" s="23" t="e">
        <f t="shared" si="371"/>
        <v>#VALUE!</v>
      </c>
      <c r="AE1160" s="24" t="e">
        <f t="shared" si="372"/>
        <v>#VALUE!</v>
      </c>
      <c r="AF1160" s="24">
        <v>117.35</v>
      </c>
      <c r="AG1160" s="24" t="e">
        <f t="shared" si="373"/>
        <v>#VALUE!</v>
      </c>
      <c r="AH1160" s="24" t="e">
        <f t="shared" si="374"/>
        <v>#VALUE!</v>
      </c>
      <c r="AI1160" s="25" t="e">
        <f t="shared" si="375"/>
        <v>#VALUE!</v>
      </c>
      <c r="AJ1160" s="25" t="e">
        <f t="shared" si="376"/>
        <v>#VALUE!</v>
      </c>
      <c r="AK1160" s="25" t="e">
        <f t="shared" si="377"/>
        <v>#VALUE!</v>
      </c>
      <c r="AL1160" s="11">
        <v>23.624690265486727</v>
      </c>
      <c r="AM1160" s="11">
        <v>5.7472468043264451</v>
      </c>
      <c r="AN1160" s="26">
        <v>3.2766000000000002</v>
      </c>
      <c r="AO1160" s="125">
        <f t="shared" si="378"/>
        <v>4.7711799710581954E-2</v>
      </c>
      <c r="AP1160" s="126"/>
      <c r="AQ1160" s="16">
        <v>0</v>
      </c>
      <c r="AT1160" s="2">
        <v>524</v>
      </c>
      <c r="AU1160" s="2">
        <v>-25342.072866667877</v>
      </c>
      <c r="AW1160" s="44" t="e">
        <f t="shared" si="379"/>
        <v>#VALUE!</v>
      </c>
    </row>
    <row r="1161" spans="1:49" hidden="1" x14ac:dyDescent="0.2">
      <c r="A1161" s="101">
        <v>1164</v>
      </c>
      <c r="B1161" s="16" t="s">
        <v>806</v>
      </c>
      <c r="C1161" s="101">
        <v>499</v>
      </c>
      <c r="D1161" s="17">
        <v>1.4566404997643714</v>
      </c>
      <c r="E1161" s="139">
        <v>4.7265435297015407E-2</v>
      </c>
      <c r="F1161" s="122">
        <f t="shared" si="360"/>
        <v>1.5039059350613868</v>
      </c>
      <c r="G1161" s="122"/>
      <c r="H1161" s="101" t="s">
        <v>4</v>
      </c>
      <c r="I1161" s="101">
        <v>1</v>
      </c>
      <c r="J1161" s="101" t="s">
        <v>60</v>
      </c>
      <c r="K1161" s="18">
        <v>43018</v>
      </c>
      <c r="L1161" s="101" t="s">
        <v>58</v>
      </c>
      <c r="M1161" s="101" t="s">
        <v>83</v>
      </c>
      <c r="N1161" s="101" t="s">
        <v>70</v>
      </c>
      <c r="O1161" s="101" t="s">
        <v>58</v>
      </c>
      <c r="P1161" s="19" t="str">
        <f t="shared" si="361"/>
        <v>CB1UTZ 17/18</v>
      </c>
      <c r="Q1161" s="20">
        <f t="shared" si="362"/>
        <v>150.39059350613869</v>
      </c>
      <c r="R1161" s="19">
        <v>122.6</v>
      </c>
      <c r="S1161" s="19">
        <v>7.25</v>
      </c>
      <c r="T1161" s="19">
        <f t="shared" si="363"/>
        <v>129.85</v>
      </c>
      <c r="U1161" s="22" t="e">
        <f t="shared" si="364"/>
        <v>#VALUE!</v>
      </c>
      <c r="V1161" s="22" t="str">
        <f t="shared" si="365"/>
        <v>NY</v>
      </c>
      <c r="W1161" s="22" t="e">
        <f t="shared" si="366"/>
        <v>#VALUE!</v>
      </c>
      <c r="X1161" s="19" t="str">
        <f t="shared" si="367"/>
        <v>CB1UTZ17/18GS.8892</v>
      </c>
      <c r="Y1161" s="19" t="str">
        <f t="shared" si="368"/>
        <v>GS.8892</v>
      </c>
      <c r="Z1161" s="19" t="e">
        <v>#VALUE!</v>
      </c>
      <c r="AA1161" s="19" t="e">
        <f t="shared" si="369"/>
        <v>#VALUE!</v>
      </c>
      <c r="AB1161" s="22" t="e">
        <f t="shared" si="370"/>
        <v>#VALUE!</v>
      </c>
      <c r="AC1161" s="23" t="e">
        <v>#VALUE!</v>
      </c>
      <c r="AD1161" s="23" t="e">
        <f t="shared" si="371"/>
        <v>#VALUE!</v>
      </c>
      <c r="AE1161" s="24" t="e">
        <f t="shared" si="372"/>
        <v>#VALUE!</v>
      </c>
      <c r="AF1161" s="24">
        <v>131.6</v>
      </c>
      <c r="AG1161" s="24" t="e">
        <f t="shared" si="373"/>
        <v>#VALUE!</v>
      </c>
      <c r="AH1161" s="24" t="e">
        <f t="shared" si="374"/>
        <v>#VALUE!</v>
      </c>
      <c r="AI1161" s="25" t="e">
        <f t="shared" si="375"/>
        <v>#VALUE!</v>
      </c>
      <c r="AJ1161" s="25" t="e">
        <f t="shared" si="376"/>
        <v>#VALUE!</v>
      </c>
      <c r="AK1161" s="25" t="e">
        <f t="shared" si="377"/>
        <v>#VALUE!</v>
      </c>
      <c r="AL1161" s="11">
        <v>22.430000000000003</v>
      </c>
      <c r="AM1161" s="11">
        <v>5.8499999999999943</v>
      </c>
      <c r="AN1161" s="26">
        <v>3.2766000000000002</v>
      </c>
      <c r="AO1161" s="125">
        <f t="shared" si="378"/>
        <v>4.6598442733682882E-2</v>
      </c>
      <c r="AP1161" s="126"/>
      <c r="AQ1161" s="16">
        <v>0</v>
      </c>
      <c r="AT1161" s="2">
        <v>499</v>
      </c>
      <c r="AU1161" s="2">
        <v>-17641.00897789653</v>
      </c>
      <c r="AW1161" s="44" t="e">
        <f t="shared" si="379"/>
        <v>#VALUE!</v>
      </c>
    </row>
    <row r="1162" spans="1:49" hidden="1" x14ac:dyDescent="0.2">
      <c r="A1162" s="101">
        <v>1165</v>
      </c>
      <c r="B1162" s="16" t="s">
        <v>806</v>
      </c>
      <c r="C1162" s="101">
        <v>357</v>
      </c>
      <c r="D1162" s="17">
        <v>1.4566404997643714</v>
      </c>
      <c r="E1162" s="139">
        <v>4.7265435297015407E-2</v>
      </c>
      <c r="F1162" s="122">
        <f t="shared" si="360"/>
        <v>1.5039059350613868</v>
      </c>
      <c r="G1162" s="122"/>
      <c r="H1162" s="101" t="s">
        <v>4</v>
      </c>
      <c r="I1162" s="101">
        <v>1</v>
      </c>
      <c r="J1162" s="101" t="s">
        <v>60</v>
      </c>
      <c r="K1162" s="18">
        <v>43018</v>
      </c>
      <c r="L1162" s="101" t="s">
        <v>58</v>
      </c>
      <c r="M1162" s="101" t="s">
        <v>83</v>
      </c>
      <c r="N1162" s="101" t="s">
        <v>62</v>
      </c>
      <c r="O1162" s="101" t="s">
        <v>63</v>
      </c>
      <c r="P1162" s="19" t="str">
        <f t="shared" si="361"/>
        <v>CB6 Consumo</v>
      </c>
      <c r="Q1162" s="20">
        <f t="shared" si="362"/>
        <v>150.39059350613869</v>
      </c>
      <c r="R1162" s="19">
        <v>122.6</v>
      </c>
      <c r="S1162" s="19">
        <v>-31.95</v>
      </c>
      <c r="T1162" s="19">
        <f t="shared" si="363"/>
        <v>90.649999999999991</v>
      </c>
      <c r="U1162" s="22" t="e">
        <f t="shared" si="364"/>
        <v>#VALUE!</v>
      </c>
      <c r="V1162" s="22" t="str">
        <f t="shared" si="365"/>
        <v>NY</v>
      </c>
      <c r="W1162" s="22" t="e">
        <f t="shared" si="366"/>
        <v>#VALUE!</v>
      </c>
      <c r="X1162" s="19" t="str">
        <f t="shared" si="367"/>
        <v>CB6ConsumoGS.8892</v>
      </c>
      <c r="Y1162" s="19" t="str">
        <f t="shared" si="368"/>
        <v>GS.8892</v>
      </c>
      <c r="Z1162" s="19" t="e">
        <v>#VALUE!</v>
      </c>
      <c r="AA1162" s="19" t="e">
        <f t="shared" si="369"/>
        <v>#VALUE!</v>
      </c>
      <c r="AB1162" s="22" t="e">
        <f t="shared" si="370"/>
        <v>#VALUE!</v>
      </c>
      <c r="AC1162" s="23" t="e">
        <v>#VALUE!</v>
      </c>
      <c r="AD1162" s="23" t="e">
        <f t="shared" si="371"/>
        <v>#VALUE!</v>
      </c>
      <c r="AE1162" s="24" t="e">
        <f t="shared" si="372"/>
        <v>#VALUE!</v>
      </c>
      <c r="AF1162" s="24">
        <v>92.399999999999991</v>
      </c>
      <c r="AG1162" s="24" t="e">
        <f t="shared" si="373"/>
        <v>#VALUE!</v>
      </c>
      <c r="AH1162" s="24" t="e">
        <f t="shared" si="374"/>
        <v>#VALUE!</v>
      </c>
      <c r="AI1162" s="25" t="e">
        <f t="shared" si="375"/>
        <v>#VALUE!</v>
      </c>
      <c r="AJ1162" s="25" t="e">
        <f t="shared" si="376"/>
        <v>#VALUE!</v>
      </c>
      <c r="AK1162" s="25" t="e">
        <f t="shared" si="377"/>
        <v>#VALUE!</v>
      </c>
      <c r="AL1162" s="11">
        <v>22.430000000000003</v>
      </c>
      <c r="AM1162" s="11">
        <v>5.8499999999999943</v>
      </c>
      <c r="AN1162" s="26">
        <v>3.2766000000000002</v>
      </c>
      <c r="AO1162" s="125">
        <f t="shared" si="378"/>
        <v>4.6598442733682882E-2</v>
      </c>
      <c r="AP1162" s="126"/>
      <c r="AQ1162" s="16">
        <v>-357</v>
      </c>
      <c r="AT1162" s="2">
        <v>0</v>
      </c>
      <c r="AU1162" s="2">
        <v>0</v>
      </c>
      <c r="AW1162" s="44" t="e">
        <f t="shared" si="379"/>
        <v>#VALUE!</v>
      </c>
    </row>
    <row r="1163" spans="1:49" hidden="1" x14ac:dyDescent="0.2">
      <c r="A1163" s="101">
        <v>1166</v>
      </c>
      <c r="B1163" s="16" t="s">
        <v>806</v>
      </c>
      <c r="C1163" s="101">
        <v>196</v>
      </c>
      <c r="D1163" s="17">
        <v>1.4566404997643714</v>
      </c>
      <c r="E1163" s="139">
        <v>4.7265435297015407E-2</v>
      </c>
      <c r="F1163" s="122">
        <f t="shared" si="360"/>
        <v>1.5039059350613868</v>
      </c>
      <c r="G1163" s="122"/>
      <c r="H1163" s="101" t="s">
        <v>4</v>
      </c>
      <c r="I1163" s="101">
        <v>1</v>
      </c>
      <c r="J1163" s="101" t="s">
        <v>60</v>
      </c>
      <c r="K1163" s="18">
        <v>43018</v>
      </c>
      <c r="L1163" s="101" t="s">
        <v>58</v>
      </c>
      <c r="M1163" s="101" t="s">
        <v>83</v>
      </c>
      <c r="N1163" s="101" t="s">
        <v>70</v>
      </c>
      <c r="O1163" s="101" t="s">
        <v>66</v>
      </c>
      <c r="P1163" s="19" t="str">
        <f t="shared" si="361"/>
        <v>CB1UTZ Moka</v>
      </c>
      <c r="Q1163" s="20">
        <f t="shared" si="362"/>
        <v>150.39059350613869</v>
      </c>
      <c r="R1163" s="19">
        <v>122.6</v>
      </c>
      <c r="S1163" s="19">
        <v>-8</v>
      </c>
      <c r="T1163" s="19">
        <f t="shared" si="363"/>
        <v>114.6</v>
      </c>
      <c r="U1163" s="22" t="e">
        <f t="shared" si="364"/>
        <v>#VALUE!</v>
      </c>
      <c r="V1163" s="22" t="str">
        <f t="shared" si="365"/>
        <v>NY</v>
      </c>
      <c r="W1163" s="22" t="e">
        <f t="shared" si="366"/>
        <v>#VALUE!</v>
      </c>
      <c r="X1163" s="19" t="str">
        <f t="shared" si="367"/>
        <v>CB1UTZMokaGS.8892</v>
      </c>
      <c r="Y1163" s="19" t="str">
        <f t="shared" si="368"/>
        <v>GS.8892</v>
      </c>
      <c r="Z1163" s="19" t="e">
        <v>#VALUE!</v>
      </c>
      <c r="AA1163" s="19" t="e">
        <f t="shared" si="369"/>
        <v>#VALUE!</v>
      </c>
      <c r="AB1163" s="22" t="e">
        <f t="shared" si="370"/>
        <v>#VALUE!</v>
      </c>
      <c r="AC1163" s="23" t="e">
        <v>#VALUE!</v>
      </c>
      <c r="AD1163" s="23" t="e">
        <f t="shared" si="371"/>
        <v>#VALUE!</v>
      </c>
      <c r="AE1163" s="24" t="e">
        <f t="shared" si="372"/>
        <v>#VALUE!</v>
      </c>
      <c r="AF1163" s="24">
        <v>116.35</v>
      </c>
      <c r="AG1163" s="24" t="e">
        <f t="shared" si="373"/>
        <v>#VALUE!</v>
      </c>
      <c r="AH1163" s="24" t="e">
        <f t="shared" si="374"/>
        <v>#VALUE!</v>
      </c>
      <c r="AI1163" s="25" t="e">
        <f t="shared" si="375"/>
        <v>#VALUE!</v>
      </c>
      <c r="AJ1163" s="25" t="e">
        <f t="shared" si="376"/>
        <v>#VALUE!</v>
      </c>
      <c r="AK1163" s="25" t="e">
        <f t="shared" si="377"/>
        <v>#VALUE!</v>
      </c>
      <c r="AL1163" s="11">
        <v>22.430000000000003</v>
      </c>
      <c r="AM1163" s="11">
        <v>5.8499999999999943</v>
      </c>
      <c r="AN1163" s="26">
        <v>3.2766000000000002</v>
      </c>
      <c r="AO1163" s="125">
        <f t="shared" si="378"/>
        <v>4.6598442733682882E-2</v>
      </c>
      <c r="AP1163" s="126"/>
      <c r="AQ1163" s="16">
        <v>0</v>
      </c>
      <c r="AT1163" s="2">
        <v>0</v>
      </c>
      <c r="AU1163" s="2">
        <v>0</v>
      </c>
      <c r="AW1163" s="44" t="e">
        <f t="shared" si="379"/>
        <v>#VALUE!</v>
      </c>
    </row>
    <row r="1164" spans="1:49" hidden="1" x14ac:dyDescent="0.2">
      <c r="A1164" s="101">
        <v>1167</v>
      </c>
      <c r="B1164" s="16" t="s">
        <v>806</v>
      </c>
      <c r="C1164" s="101">
        <v>768</v>
      </c>
      <c r="D1164" s="17">
        <v>1.4566404997643714</v>
      </c>
      <c r="E1164" s="139">
        <v>4.7265435297015407E-2</v>
      </c>
      <c r="F1164" s="122">
        <f t="shared" si="360"/>
        <v>1.5039059350613868</v>
      </c>
      <c r="G1164" s="122"/>
      <c r="H1164" s="101" t="s">
        <v>4</v>
      </c>
      <c r="I1164" s="101">
        <v>1</v>
      </c>
      <c r="J1164" s="101" t="s">
        <v>60</v>
      </c>
      <c r="K1164" s="18">
        <v>43018</v>
      </c>
      <c r="L1164" s="101" t="s">
        <v>58</v>
      </c>
      <c r="M1164" s="101" t="s">
        <v>83</v>
      </c>
      <c r="N1164" s="101" t="s">
        <v>70</v>
      </c>
      <c r="O1164" s="101" t="s">
        <v>64</v>
      </c>
      <c r="P1164" s="19" t="str">
        <f t="shared" si="361"/>
        <v>CB1UTZ 15/16</v>
      </c>
      <c r="Q1164" s="20">
        <f t="shared" si="362"/>
        <v>150.39059350613869</v>
      </c>
      <c r="R1164" s="19">
        <v>122.6</v>
      </c>
      <c r="S1164" s="19">
        <v>-2</v>
      </c>
      <c r="T1164" s="19">
        <f t="shared" si="363"/>
        <v>120.6</v>
      </c>
      <c r="U1164" s="22" t="e">
        <f t="shared" si="364"/>
        <v>#VALUE!</v>
      </c>
      <c r="V1164" s="22" t="str">
        <f t="shared" si="365"/>
        <v>NY</v>
      </c>
      <c r="W1164" s="22" t="e">
        <f t="shared" si="366"/>
        <v>#VALUE!</v>
      </c>
      <c r="X1164" s="19" t="str">
        <f t="shared" si="367"/>
        <v>CB1UTZ15/16GS.8892</v>
      </c>
      <c r="Y1164" s="19" t="str">
        <f t="shared" si="368"/>
        <v>GS.8892</v>
      </c>
      <c r="Z1164" s="19" t="e">
        <v>#VALUE!</v>
      </c>
      <c r="AA1164" s="19" t="e">
        <f t="shared" si="369"/>
        <v>#VALUE!</v>
      </c>
      <c r="AB1164" s="22" t="e">
        <f t="shared" si="370"/>
        <v>#VALUE!</v>
      </c>
      <c r="AC1164" s="23" t="e">
        <v>#VALUE!</v>
      </c>
      <c r="AD1164" s="23" t="e">
        <f t="shared" si="371"/>
        <v>#VALUE!</v>
      </c>
      <c r="AE1164" s="24" t="e">
        <f t="shared" si="372"/>
        <v>#VALUE!</v>
      </c>
      <c r="AF1164" s="24">
        <v>122.35</v>
      </c>
      <c r="AG1164" s="24" t="e">
        <f t="shared" si="373"/>
        <v>#VALUE!</v>
      </c>
      <c r="AH1164" s="24" t="e">
        <f t="shared" si="374"/>
        <v>#VALUE!</v>
      </c>
      <c r="AI1164" s="25" t="e">
        <f t="shared" si="375"/>
        <v>#VALUE!</v>
      </c>
      <c r="AJ1164" s="25" t="e">
        <f t="shared" si="376"/>
        <v>#VALUE!</v>
      </c>
      <c r="AK1164" s="25" t="e">
        <f t="shared" si="377"/>
        <v>#VALUE!</v>
      </c>
      <c r="AL1164" s="11">
        <v>22.430000000000003</v>
      </c>
      <c r="AM1164" s="11">
        <v>5.8499999999999943</v>
      </c>
      <c r="AN1164" s="26">
        <v>3.2766000000000002</v>
      </c>
      <c r="AO1164" s="125">
        <f t="shared" si="378"/>
        <v>4.6598442733682882E-2</v>
      </c>
      <c r="AP1164" s="126"/>
      <c r="AQ1164" s="16">
        <v>0</v>
      </c>
      <c r="AT1164" s="2">
        <v>768</v>
      </c>
      <c r="AU1164" s="2">
        <v>-33246.353973195459</v>
      </c>
      <c r="AW1164" s="44" t="e">
        <f t="shared" si="379"/>
        <v>#VALUE!</v>
      </c>
    </row>
    <row r="1165" spans="1:49" hidden="1" x14ac:dyDescent="0.2">
      <c r="A1165" s="101">
        <v>1168</v>
      </c>
      <c r="B1165" s="16" t="s">
        <v>806</v>
      </c>
      <c r="C1165" s="101">
        <v>176</v>
      </c>
      <c r="D1165" s="17">
        <v>1.4566404997643714</v>
      </c>
      <c r="E1165" s="139">
        <v>4.7265435297015407E-2</v>
      </c>
      <c r="F1165" s="122">
        <f t="shared" si="360"/>
        <v>1.5039059350613868</v>
      </c>
      <c r="G1165" s="122"/>
      <c r="H1165" s="101" t="s">
        <v>4</v>
      </c>
      <c r="I1165" s="101">
        <v>1</v>
      </c>
      <c r="J1165" s="101" t="s">
        <v>60</v>
      </c>
      <c r="K1165" s="18">
        <v>43018</v>
      </c>
      <c r="L1165" s="101" t="s">
        <v>58</v>
      </c>
      <c r="M1165" s="101" t="s">
        <v>83</v>
      </c>
      <c r="N1165" s="101" t="s">
        <v>70</v>
      </c>
      <c r="O1165" s="101" t="s">
        <v>65</v>
      </c>
      <c r="P1165" s="19" t="str">
        <f t="shared" si="361"/>
        <v>CB1UTZ 13/14</v>
      </c>
      <c r="Q1165" s="20">
        <f t="shared" si="362"/>
        <v>150.39059350613869</v>
      </c>
      <c r="R1165" s="19">
        <v>122.6</v>
      </c>
      <c r="S1165" s="19">
        <v>-2</v>
      </c>
      <c r="T1165" s="19">
        <f t="shared" si="363"/>
        <v>120.6</v>
      </c>
      <c r="U1165" s="22" t="e">
        <f t="shared" si="364"/>
        <v>#VALUE!</v>
      </c>
      <c r="V1165" s="22" t="str">
        <f t="shared" si="365"/>
        <v>NY</v>
      </c>
      <c r="W1165" s="22" t="e">
        <f t="shared" si="366"/>
        <v>#VALUE!</v>
      </c>
      <c r="X1165" s="19" t="str">
        <f t="shared" si="367"/>
        <v>CB1UTZ13/14GS.8892</v>
      </c>
      <c r="Y1165" s="19" t="str">
        <f t="shared" si="368"/>
        <v>GS.8892</v>
      </c>
      <c r="Z1165" s="19" t="e">
        <v>#VALUE!</v>
      </c>
      <c r="AA1165" s="19" t="e">
        <f t="shared" si="369"/>
        <v>#VALUE!</v>
      </c>
      <c r="AB1165" s="22" t="e">
        <f t="shared" si="370"/>
        <v>#VALUE!</v>
      </c>
      <c r="AC1165" s="23" t="e">
        <v>#VALUE!</v>
      </c>
      <c r="AD1165" s="23" t="e">
        <f t="shared" si="371"/>
        <v>#VALUE!</v>
      </c>
      <c r="AE1165" s="24" t="e">
        <f t="shared" si="372"/>
        <v>#VALUE!</v>
      </c>
      <c r="AF1165" s="24">
        <v>122.35</v>
      </c>
      <c r="AG1165" s="24" t="e">
        <f t="shared" si="373"/>
        <v>#VALUE!</v>
      </c>
      <c r="AH1165" s="24" t="e">
        <f t="shared" si="374"/>
        <v>#VALUE!</v>
      </c>
      <c r="AI1165" s="25" t="e">
        <f t="shared" si="375"/>
        <v>#VALUE!</v>
      </c>
      <c r="AJ1165" s="25" t="e">
        <f t="shared" si="376"/>
        <v>#VALUE!</v>
      </c>
      <c r="AK1165" s="25" t="e">
        <f t="shared" si="377"/>
        <v>#VALUE!</v>
      </c>
      <c r="AL1165" s="11">
        <v>22.430000000000007</v>
      </c>
      <c r="AM1165" s="11">
        <v>5.8499999999999943</v>
      </c>
      <c r="AN1165" s="26">
        <v>3.2766000000000002</v>
      </c>
      <c r="AO1165" s="125">
        <f t="shared" si="378"/>
        <v>4.6598442733682882E-2</v>
      </c>
      <c r="AP1165" s="126"/>
      <c r="AQ1165" s="16">
        <v>0</v>
      </c>
      <c r="AT1165" s="2">
        <v>176</v>
      </c>
      <c r="AU1165" s="2">
        <v>-9248.6457188572931</v>
      </c>
      <c r="AW1165" s="44" t="e">
        <f t="shared" si="379"/>
        <v>#VALUE!</v>
      </c>
    </row>
    <row r="1166" spans="1:49" hidden="1" x14ac:dyDescent="0.2">
      <c r="A1166" s="101">
        <v>1169</v>
      </c>
      <c r="B1166" s="16" t="s">
        <v>807</v>
      </c>
      <c r="C1166" s="101">
        <v>1140</v>
      </c>
      <c r="D1166" s="17">
        <v>1.3620733176175668</v>
      </c>
      <c r="E1166" s="139">
        <v>5.5714967177011486E-2</v>
      </c>
      <c r="F1166" s="122">
        <f t="shared" si="360"/>
        <v>1.4177882847945782</v>
      </c>
      <c r="G1166" s="122"/>
      <c r="H1166" s="101" t="s">
        <v>4</v>
      </c>
      <c r="I1166" s="101">
        <v>1</v>
      </c>
      <c r="J1166" s="101" t="s">
        <v>60</v>
      </c>
      <c r="K1166" s="18">
        <v>43018</v>
      </c>
      <c r="L1166" s="101" t="s">
        <v>58</v>
      </c>
      <c r="M1166" s="101" t="s">
        <v>83</v>
      </c>
      <c r="N1166" s="101" t="s">
        <v>73</v>
      </c>
      <c r="O1166" s="101" t="s">
        <v>58</v>
      </c>
      <c r="P1166" s="19" t="str">
        <f t="shared" si="361"/>
        <v>CB1 17/18</v>
      </c>
      <c r="Q1166" s="20">
        <f t="shared" si="362"/>
        <v>141.77882847945781</v>
      </c>
      <c r="R1166" s="19">
        <v>122.6</v>
      </c>
      <c r="S1166" s="19">
        <v>2.5</v>
      </c>
      <c r="T1166" s="19">
        <f t="shared" si="363"/>
        <v>125.1</v>
      </c>
      <c r="U1166" s="22" t="e">
        <f t="shared" si="364"/>
        <v>#VALUE!</v>
      </c>
      <c r="V1166" s="22" t="str">
        <f t="shared" si="365"/>
        <v>NY</v>
      </c>
      <c r="W1166" s="22" t="e">
        <f t="shared" si="366"/>
        <v>#VALUE!</v>
      </c>
      <c r="X1166" s="19" t="str">
        <f t="shared" si="367"/>
        <v>CB117/18GS.8894</v>
      </c>
      <c r="Y1166" s="19" t="str">
        <f t="shared" si="368"/>
        <v>GS.8894</v>
      </c>
      <c r="Z1166" s="19" t="e">
        <v>#VALUE!</v>
      </c>
      <c r="AA1166" s="19" t="e">
        <f t="shared" si="369"/>
        <v>#VALUE!</v>
      </c>
      <c r="AB1166" s="22" t="e">
        <f t="shared" si="370"/>
        <v>#VALUE!</v>
      </c>
      <c r="AC1166" s="23" t="e">
        <v>#VALUE!</v>
      </c>
      <c r="AD1166" s="23" t="e">
        <f t="shared" si="371"/>
        <v>#VALUE!</v>
      </c>
      <c r="AE1166" s="24" t="e">
        <f t="shared" si="372"/>
        <v>#VALUE!</v>
      </c>
      <c r="AF1166" s="24">
        <v>126.85</v>
      </c>
      <c r="AG1166" s="24" t="e">
        <f t="shared" si="373"/>
        <v>#VALUE!</v>
      </c>
      <c r="AH1166" s="24" t="e">
        <f t="shared" si="374"/>
        <v>#VALUE!</v>
      </c>
      <c r="AI1166" s="25" t="e">
        <f t="shared" si="375"/>
        <v>#VALUE!</v>
      </c>
      <c r="AJ1166" s="25" t="e">
        <f t="shared" si="376"/>
        <v>#VALUE!</v>
      </c>
      <c r="AK1166" s="25" t="e">
        <f t="shared" si="377"/>
        <v>#VALUE!</v>
      </c>
      <c r="AL1166" s="11">
        <v>24.278229575401035</v>
      </c>
      <c r="AM1166" s="11">
        <v>4.6302579979360141</v>
      </c>
      <c r="AN1166" s="26">
        <v>3.2766000000000002</v>
      </c>
      <c r="AO1166" s="125">
        <f t="shared" si="378"/>
        <v>5.4928737905243219E-2</v>
      </c>
      <c r="AP1166" s="126"/>
      <c r="AQ1166" s="16">
        <v>0</v>
      </c>
      <c r="AT1166" s="2">
        <v>0</v>
      </c>
      <c r="AU1166" s="2">
        <v>0</v>
      </c>
      <c r="AW1166" s="44" t="e">
        <f t="shared" si="379"/>
        <v>#VALUE!</v>
      </c>
    </row>
    <row r="1167" spans="1:49" hidden="1" x14ac:dyDescent="0.2">
      <c r="A1167" s="101">
        <v>1170</v>
      </c>
      <c r="B1167" s="16" t="s">
        <v>808</v>
      </c>
      <c r="C1167" s="101">
        <v>640</v>
      </c>
      <c r="D1167" s="17">
        <v>1.4944569086102191</v>
      </c>
      <c r="E1167" s="139">
        <v>6.0027666158541652E-2</v>
      </c>
      <c r="F1167" s="122">
        <f t="shared" si="360"/>
        <v>1.5544845747687608</v>
      </c>
      <c r="G1167" s="122"/>
      <c r="H1167" s="101" t="s">
        <v>4</v>
      </c>
      <c r="I1167" s="101">
        <v>1</v>
      </c>
      <c r="J1167" s="101" t="s">
        <v>565</v>
      </c>
      <c r="K1167" s="18">
        <v>43018</v>
      </c>
      <c r="L1167" s="101" t="s">
        <v>56</v>
      </c>
      <c r="M1167" s="101" t="s">
        <v>84</v>
      </c>
      <c r="N1167" s="101" t="s">
        <v>85</v>
      </c>
      <c r="O1167" s="101" t="s">
        <v>59</v>
      </c>
      <c r="P1167" s="19" t="str">
        <f t="shared" si="361"/>
        <v>CBEBSW 14/16</v>
      </c>
      <c r="Q1167" s="20">
        <f t="shared" si="362"/>
        <v>155.44845747687609</v>
      </c>
      <c r="R1167" s="19">
        <v>122.6</v>
      </c>
      <c r="S1167" s="19" t="e">
        <v>#N/A</v>
      </c>
      <c r="T1167" s="19" t="e">
        <f t="shared" si="363"/>
        <v>#N/A</v>
      </c>
      <c r="U1167" s="22" t="e">
        <f t="shared" si="364"/>
        <v>#N/A</v>
      </c>
      <c r="V1167" s="22" t="str">
        <f t="shared" si="365"/>
        <v>NY</v>
      </c>
      <c r="W1167" s="22" t="e">
        <f t="shared" si="366"/>
        <v>#VALUE!</v>
      </c>
      <c r="X1167" s="19" t="str">
        <f t="shared" si="367"/>
        <v>CBEBSW14/16GS.8865</v>
      </c>
      <c r="Y1167" s="19" t="str">
        <f t="shared" si="368"/>
        <v>GS.8865</v>
      </c>
      <c r="Z1167" s="19" t="e">
        <v>#VALUE!</v>
      </c>
      <c r="AA1167" s="19" t="e">
        <f t="shared" si="369"/>
        <v>#VALUE!</v>
      </c>
      <c r="AB1167" s="22" t="e">
        <f t="shared" si="370"/>
        <v>#N/A</v>
      </c>
      <c r="AC1167" s="23" t="e">
        <v>#VALUE!</v>
      </c>
      <c r="AD1167" s="23" t="e">
        <f t="shared" si="371"/>
        <v>#VALUE!</v>
      </c>
      <c r="AE1167" s="24" t="e">
        <f t="shared" si="372"/>
        <v>#N/A</v>
      </c>
      <c r="AF1167" s="24" t="e">
        <v>#N/A</v>
      </c>
      <c r="AG1167" s="24" t="e">
        <f t="shared" si="373"/>
        <v>#N/A</v>
      </c>
      <c r="AH1167" s="24" t="e">
        <f t="shared" si="374"/>
        <v>#N/A</v>
      </c>
      <c r="AI1167" s="25" t="e">
        <f t="shared" si="375"/>
        <v>#VALUE!</v>
      </c>
      <c r="AJ1167" s="25" t="e">
        <f t="shared" si="376"/>
        <v>#VALUE!</v>
      </c>
      <c r="AK1167" s="25" t="e">
        <f t="shared" si="377"/>
        <v>#VALUE!</v>
      </c>
      <c r="AL1167" s="11">
        <v>25.339687500000004</v>
      </c>
      <c r="AM1167" s="11">
        <v>0</v>
      </c>
      <c r="AN1167" s="26">
        <v>3.2766000000000002</v>
      </c>
      <c r="AO1167" s="125">
        <f t="shared" si="378"/>
        <v>5.918057765358329E-2</v>
      </c>
      <c r="AP1167" s="126"/>
      <c r="AQ1167" s="16">
        <v>0</v>
      </c>
      <c r="AT1167" s="2">
        <v>0</v>
      </c>
      <c r="AU1167" s="2">
        <v>0</v>
      </c>
      <c r="AW1167" s="44" t="e">
        <f t="shared" si="379"/>
        <v>#VALUE!</v>
      </c>
    </row>
    <row r="1168" spans="1:49" s="161" customFormat="1" hidden="1" x14ac:dyDescent="0.2">
      <c r="A1168" s="150">
        <v>1171</v>
      </c>
      <c r="B1168" s="150" t="s">
        <v>809</v>
      </c>
      <c r="C1168" s="150">
        <v>4000</v>
      </c>
      <c r="D1168" s="151">
        <v>1.3004140599285436</v>
      </c>
      <c r="E1168" s="152">
        <v>5.1161611959061888E-2</v>
      </c>
      <c r="F1168" s="122">
        <f t="shared" si="360"/>
        <v>1.3515756718876055</v>
      </c>
      <c r="G1168" s="122"/>
      <c r="H1168" s="101" t="s">
        <v>4</v>
      </c>
      <c r="I1168" s="150">
        <v>1</v>
      </c>
      <c r="J1168" s="150" t="s">
        <v>60</v>
      </c>
      <c r="K1168" s="153">
        <v>43019</v>
      </c>
      <c r="L1168" s="150" t="s">
        <v>58</v>
      </c>
      <c r="M1168" s="150" t="s">
        <v>83</v>
      </c>
      <c r="N1168" s="150" t="s">
        <v>62</v>
      </c>
      <c r="O1168" s="150" t="s">
        <v>63</v>
      </c>
      <c r="P1168" s="154" t="str">
        <f t="shared" si="361"/>
        <v>CB6 Consumo</v>
      </c>
      <c r="Q1168" s="155">
        <f t="shared" si="362"/>
        <v>135.15756718876054</v>
      </c>
      <c r="R1168" s="154">
        <v>122.6</v>
      </c>
      <c r="S1168" s="154">
        <v>-31.95</v>
      </c>
      <c r="T1168" s="154">
        <f t="shared" si="363"/>
        <v>90.649999999999991</v>
      </c>
      <c r="U1168" s="156" t="e">
        <f t="shared" si="364"/>
        <v>#VALUE!</v>
      </c>
      <c r="V1168" s="156" t="str">
        <f t="shared" si="365"/>
        <v>NY</v>
      </c>
      <c r="W1168" s="156" t="e">
        <f t="shared" si="366"/>
        <v>#VALUE!</v>
      </c>
      <c r="X1168" s="154" t="str">
        <f t="shared" si="367"/>
        <v>CB6ConsumoGS.8902</v>
      </c>
      <c r="Y1168" s="154" t="str">
        <f t="shared" si="368"/>
        <v>GS.8902</v>
      </c>
      <c r="Z1168" s="154" t="e">
        <v>#VALUE!</v>
      </c>
      <c r="AA1168" s="154" t="e">
        <f t="shared" si="369"/>
        <v>#VALUE!</v>
      </c>
      <c r="AB1168" s="156" t="e">
        <f t="shared" si="370"/>
        <v>#VALUE!</v>
      </c>
      <c r="AC1168" s="154" t="e">
        <v>#VALUE!</v>
      </c>
      <c r="AD1168" s="154" t="e">
        <f t="shared" si="371"/>
        <v>#VALUE!</v>
      </c>
      <c r="AE1168" s="157" t="e">
        <f t="shared" si="372"/>
        <v>#VALUE!</v>
      </c>
      <c r="AF1168" s="157">
        <v>92.399999999999991</v>
      </c>
      <c r="AG1168" s="157" t="e">
        <f t="shared" si="373"/>
        <v>#VALUE!</v>
      </c>
      <c r="AH1168" s="157" t="e">
        <f t="shared" si="374"/>
        <v>#VALUE!</v>
      </c>
      <c r="AI1168" s="158" t="e">
        <f t="shared" si="375"/>
        <v>#VALUE!</v>
      </c>
      <c r="AJ1168" s="158" t="e">
        <f t="shared" si="376"/>
        <v>#VALUE!</v>
      </c>
      <c r="AK1168" s="158" t="e">
        <f t="shared" si="377"/>
        <v>#VALUE!</v>
      </c>
      <c r="AL1168" s="159">
        <v>21.969679339818011</v>
      </c>
      <c r="AM1168" s="159">
        <v>4.4377971062320594</v>
      </c>
      <c r="AN1168" s="26">
        <v>3.2766000000000002</v>
      </c>
      <c r="AO1168" s="125">
        <f t="shared" si="378"/>
        <v>5.0439637973413352E-2</v>
      </c>
      <c r="AP1168" s="160"/>
      <c r="AQ1168" s="16">
        <v>0</v>
      </c>
      <c r="AT1168" s="2">
        <v>0</v>
      </c>
      <c r="AU1168" s="2">
        <v>0</v>
      </c>
      <c r="AW1168" s="44" t="e">
        <f t="shared" si="379"/>
        <v>#VALUE!</v>
      </c>
    </row>
    <row r="1169" spans="1:49" hidden="1" x14ac:dyDescent="0.2">
      <c r="A1169" s="101">
        <v>1172</v>
      </c>
      <c r="B1169" s="16" t="s">
        <v>810</v>
      </c>
      <c r="C1169" s="101">
        <v>5000</v>
      </c>
      <c r="D1169" s="17">
        <v>1.3451476492112779</v>
      </c>
      <c r="E1169" s="139">
        <v>4.9249513683299634E-2</v>
      </c>
      <c r="F1169" s="122">
        <f t="shared" si="360"/>
        <v>1.3943971628945775</v>
      </c>
      <c r="G1169" s="122"/>
      <c r="H1169" s="101" t="s">
        <v>4</v>
      </c>
      <c r="I1169" s="101">
        <v>1</v>
      </c>
      <c r="J1169" s="101" t="s">
        <v>60</v>
      </c>
      <c r="K1169" s="18">
        <v>43019</v>
      </c>
      <c r="L1169" s="101" t="s">
        <v>58</v>
      </c>
      <c r="M1169" s="101" t="s">
        <v>83</v>
      </c>
      <c r="N1169" s="101" t="s">
        <v>62</v>
      </c>
      <c r="O1169" s="101" t="s">
        <v>63</v>
      </c>
      <c r="P1169" s="19" t="str">
        <f t="shared" si="361"/>
        <v>CB6 Consumo</v>
      </c>
      <c r="Q1169" s="20">
        <f t="shared" si="362"/>
        <v>139.43971628945775</v>
      </c>
      <c r="R1169" s="19">
        <v>122.6</v>
      </c>
      <c r="S1169" s="19">
        <v>-31.95</v>
      </c>
      <c r="T1169" s="19">
        <f t="shared" si="363"/>
        <v>90.649999999999991</v>
      </c>
      <c r="U1169" s="22" t="e">
        <f t="shared" si="364"/>
        <v>#VALUE!</v>
      </c>
      <c r="V1169" s="22" t="str">
        <f t="shared" si="365"/>
        <v>NY</v>
      </c>
      <c r="W1169" s="22" t="e">
        <f t="shared" si="366"/>
        <v>#VALUE!</v>
      </c>
      <c r="X1169" s="19" t="str">
        <f t="shared" si="367"/>
        <v>CB6ConsumoGS.8879</v>
      </c>
      <c r="Y1169" s="19" t="str">
        <f t="shared" si="368"/>
        <v>GS.8879</v>
      </c>
      <c r="Z1169" s="19" t="e">
        <v>#VALUE!</v>
      </c>
      <c r="AA1169" s="19" t="e">
        <f t="shared" si="369"/>
        <v>#VALUE!</v>
      </c>
      <c r="AB1169" s="22" t="e">
        <f t="shared" si="370"/>
        <v>#VALUE!</v>
      </c>
      <c r="AC1169" s="23" t="e">
        <v>#VALUE!</v>
      </c>
      <c r="AD1169" s="23" t="e">
        <f t="shared" si="371"/>
        <v>#VALUE!</v>
      </c>
      <c r="AE1169" s="24" t="e">
        <f t="shared" si="372"/>
        <v>#VALUE!</v>
      </c>
      <c r="AF1169" s="24">
        <v>92.399999999999991</v>
      </c>
      <c r="AG1169" s="24" t="e">
        <f t="shared" si="373"/>
        <v>#VALUE!</v>
      </c>
      <c r="AH1169" s="24" t="e">
        <f t="shared" si="374"/>
        <v>#VALUE!</v>
      </c>
      <c r="AI1169" s="25" t="e">
        <f t="shared" si="375"/>
        <v>#VALUE!</v>
      </c>
      <c r="AJ1169" s="25" t="e">
        <f t="shared" si="376"/>
        <v>#VALUE!</v>
      </c>
      <c r="AK1169" s="25" t="e">
        <f t="shared" si="377"/>
        <v>#VALUE!</v>
      </c>
      <c r="AL1169" s="11">
        <v>20.782727418526825</v>
      </c>
      <c r="AM1169" s="11">
        <v>4.0247330815144178</v>
      </c>
      <c r="AN1169" s="26">
        <v>3.2766000000000002</v>
      </c>
      <c r="AO1169" s="125">
        <f t="shared" si="378"/>
        <v>4.8554522530291487E-2</v>
      </c>
      <c r="AP1169" s="126"/>
      <c r="AQ1169" s="16">
        <v>0</v>
      </c>
      <c r="AT1169" s="2">
        <v>4000</v>
      </c>
      <c r="AU1169" s="2">
        <v>-310997.00414022402</v>
      </c>
      <c r="AW1169" s="44" t="e">
        <f t="shared" si="379"/>
        <v>#VALUE!</v>
      </c>
    </row>
    <row r="1170" spans="1:49" hidden="1" x14ac:dyDescent="0.2">
      <c r="A1170" s="101">
        <v>1173</v>
      </c>
      <c r="B1170" s="16" t="s">
        <v>811</v>
      </c>
      <c r="C1170" s="101">
        <v>561</v>
      </c>
      <c r="D1170" s="17">
        <v>1.2998709160690152</v>
      </c>
      <c r="E1170" s="139">
        <v>4.7262112989177013E-2</v>
      </c>
      <c r="F1170" s="122">
        <f t="shared" si="360"/>
        <v>1.3471330290581922</v>
      </c>
      <c r="G1170" s="122"/>
      <c r="H1170" s="101" t="s">
        <v>4</v>
      </c>
      <c r="I1170" s="101">
        <v>1</v>
      </c>
      <c r="J1170" s="101" t="s">
        <v>60</v>
      </c>
      <c r="K1170" s="18">
        <v>43019</v>
      </c>
      <c r="L1170" s="101" t="s">
        <v>58</v>
      </c>
      <c r="M1170" s="101" t="s">
        <v>83</v>
      </c>
      <c r="N1170" s="101" t="s">
        <v>75</v>
      </c>
      <c r="O1170" s="101" t="s">
        <v>58</v>
      </c>
      <c r="P1170" s="19" t="str">
        <f t="shared" si="361"/>
        <v>CB2 17/18</v>
      </c>
      <c r="Q1170" s="20">
        <f t="shared" si="362"/>
        <v>134.71330290581923</v>
      </c>
      <c r="R1170" s="19">
        <v>122.6</v>
      </c>
      <c r="S1170" s="19">
        <v>-2.67</v>
      </c>
      <c r="T1170" s="19">
        <f t="shared" si="363"/>
        <v>119.92999999999999</v>
      </c>
      <c r="U1170" s="22" t="e">
        <f t="shared" si="364"/>
        <v>#VALUE!</v>
      </c>
      <c r="V1170" s="22" t="str">
        <f t="shared" si="365"/>
        <v>NY</v>
      </c>
      <c r="W1170" s="22" t="e">
        <f t="shared" si="366"/>
        <v>#VALUE!</v>
      </c>
      <c r="X1170" s="19" t="str">
        <f t="shared" si="367"/>
        <v>CB217/18GS.8855</v>
      </c>
      <c r="Y1170" s="19" t="str">
        <f t="shared" si="368"/>
        <v>GS.8855</v>
      </c>
      <c r="Z1170" s="19" t="e">
        <v>#VALUE!</v>
      </c>
      <c r="AA1170" s="19" t="e">
        <f t="shared" si="369"/>
        <v>#VALUE!</v>
      </c>
      <c r="AB1170" s="22" t="e">
        <f t="shared" si="370"/>
        <v>#VALUE!</v>
      </c>
      <c r="AC1170" s="23" t="e">
        <v>#VALUE!</v>
      </c>
      <c r="AD1170" s="23" t="e">
        <f t="shared" si="371"/>
        <v>#VALUE!</v>
      </c>
      <c r="AE1170" s="24" t="e">
        <f t="shared" si="372"/>
        <v>#VALUE!</v>
      </c>
      <c r="AF1170" s="24">
        <v>121.67999999999999</v>
      </c>
      <c r="AG1170" s="24" t="e">
        <f t="shared" si="373"/>
        <v>#VALUE!</v>
      </c>
      <c r="AH1170" s="24" t="e">
        <f t="shared" si="374"/>
        <v>#VALUE!</v>
      </c>
      <c r="AI1170" s="25" t="e">
        <f t="shared" si="375"/>
        <v>#VALUE!</v>
      </c>
      <c r="AJ1170" s="25" t="e">
        <f t="shared" si="376"/>
        <v>#VALUE!</v>
      </c>
      <c r="AK1170" s="25" t="e">
        <f t="shared" si="377"/>
        <v>#VALUE!</v>
      </c>
      <c r="AL1170" s="11">
        <v>23.436647398843935</v>
      </c>
      <c r="AM1170" s="11">
        <v>6.0052271738454825</v>
      </c>
      <c r="AN1170" s="26">
        <v>3.2766000000000002</v>
      </c>
      <c r="AO1170" s="125">
        <f t="shared" si="378"/>
        <v>4.6595167309039516E-2</v>
      </c>
      <c r="AP1170" s="126"/>
      <c r="AQ1170" s="16">
        <v>-320</v>
      </c>
      <c r="AT1170" s="2">
        <v>241</v>
      </c>
      <c r="AU1170" s="2">
        <v>-7028.9096324327957</v>
      </c>
      <c r="AW1170" s="44" t="e">
        <f t="shared" si="379"/>
        <v>#VALUE!</v>
      </c>
    </row>
    <row r="1171" spans="1:49" hidden="1" x14ac:dyDescent="0.2">
      <c r="A1171" s="101">
        <v>1174</v>
      </c>
      <c r="B1171" s="16" t="s">
        <v>811</v>
      </c>
      <c r="C1171" s="101">
        <v>364</v>
      </c>
      <c r="D1171" s="17">
        <v>1.2998709160690152</v>
      </c>
      <c r="E1171" s="139">
        <v>4.7262112989177013E-2</v>
      </c>
      <c r="F1171" s="122">
        <f t="shared" si="360"/>
        <v>1.3471330290581922</v>
      </c>
      <c r="G1171" s="122"/>
      <c r="H1171" s="101" t="s">
        <v>4</v>
      </c>
      <c r="I1171" s="101">
        <v>1</v>
      </c>
      <c r="J1171" s="101" t="s">
        <v>60</v>
      </c>
      <c r="K1171" s="18">
        <v>43019</v>
      </c>
      <c r="L1171" s="101" t="s">
        <v>58</v>
      </c>
      <c r="M1171" s="101" t="s">
        <v>83</v>
      </c>
      <c r="N1171" s="101" t="s">
        <v>62</v>
      </c>
      <c r="O1171" s="101" t="s">
        <v>63</v>
      </c>
      <c r="P1171" s="19" t="str">
        <f t="shared" si="361"/>
        <v>CB6 Consumo</v>
      </c>
      <c r="Q1171" s="20">
        <f t="shared" si="362"/>
        <v>134.71330290581923</v>
      </c>
      <c r="R1171" s="19">
        <v>122.6</v>
      </c>
      <c r="S1171" s="19">
        <v>-31.95</v>
      </c>
      <c r="T1171" s="19">
        <f t="shared" si="363"/>
        <v>90.649999999999991</v>
      </c>
      <c r="U1171" s="22" t="e">
        <f t="shared" si="364"/>
        <v>#VALUE!</v>
      </c>
      <c r="V1171" s="22" t="str">
        <f t="shared" si="365"/>
        <v>NY</v>
      </c>
      <c r="W1171" s="22" t="e">
        <f t="shared" si="366"/>
        <v>#VALUE!</v>
      </c>
      <c r="X1171" s="19" t="str">
        <f t="shared" si="367"/>
        <v>CB6ConsumoGS.8855</v>
      </c>
      <c r="Y1171" s="19" t="str">
        <f t="shared" si="368"/>
        <v>GS.8855</v>
      </c>
      <c r="Z1171" s="19" t="e">
        <v>#VALUE!</v>
      </c>
      <c r="AA1171" s="19" t="e">
        <f t="shared" si="369"/>
        <v>#VALUE!</v>
      </c>
      <c r="AB1171" s="22" t="e">
        <f t="shared" si="370"/>
        <v>#VALUE!</v>
      </c>
      <c r="AC1171" s="23" t="e">
        <v>#VALUE!</v>
      </c>
      <c r="AD1171" s="23" t="e">
        <f t="shared" si="371"/>
        <v>#VALUE!</v>
      </c>
      <c r="AE1171" s="24" t="e">
        <f t="shared" si="372"/>
        <v>#VALUE!</v>
      </c>
      <c r="AF1171" s="24">
        <v>92.399999999999991</v>
      </c>
      <c r="AG1171" s="24" t="e">
        <f t="shared" si="373"/>
        <v>#VALUE!</v>
      </c>
      <c r="AH1171" s="24" t="e">
        <f t="shared" si="374"/>
        <v>#VALUE!</v>
      </c>
      <c r="AI1171" s="25" t="e">
        <f t="shared" si="375"/>
        <v>#VALUE!</v>
      </c>
      <c r="AJ1171" s="25" t="e">
        <f t="shared" si="376"/>
        <v>#VALUE!</v>
      </c>
      <c r="AK1171" s="25" t="e">
        <f t="shared" si="377"/>
        <v>#VALUE!</v>
      </c>
      <c r="AL1171" s="11">
        <v>23.436647398843935</v>
      </c>
      <c r="AM1171" s="11">
        <v>6.0052271738454825</v>
      </c>
      <c r="AN1171" s="26">
        <v>3.2766000000000002</v>
      </c>
      <c r="AO1171" s="125">
        <f t="shared" si="378"/>
        <v>4.6595167309039516E-2</v>
      </c>
      <c r="AP1171" s="126"/>
      <c r="AQ1171" s="16">
        <v>0</v>
      </c>
      <c r="AT1171" s="2">
        <v>6</v>
      </c>
      <c r="AU1171" s="2">
        <v>-428.97120080745549</v>
      </c>
      <c r="AW1171" s="44" t="e">
        <f t="shared" si="379"/>
        <v>#VALUE!</v>
      </c>
    </row>
    <row r="1172" spans="1:49" hidden="1" x14ac:dyDescent="0.2">
      <c r="A1172" s="101">
        <v>1175</v>
      </c>
      <c r="B1172" s="16" t="s">
        <v>811</v>
      </c>
      <c r="C1172" s="101">
        <v>126</v>
      </c>
      <c r="D1172" s="17">
        <v>1.2998709160690152</v>
      </c>
      <c r="E1172" s="139">
        <v>4.7262112989177013E-2</v>
      </c>
      <c r="F1172" s="122">
        <f t="shared" si="360"/>
        <v>1.3471330290581922</v>
      </c>
      <c r="G1172" s="122"/>
      <c r="H1172" s="101" t="s">
        <v>4</v>
      </c>
      <c r="I1172" s="101">
        <v>1</v>
      </c>
      <c r="J1172" s="101" t="s">
        <v>60</v>
      </c>
      <c r="K1172" s="18">
        <v>43019</v>
      </c>
      <c r="L1172" s="101" t="s">
        <v>58</v>
      </c>
      <c r="M1172" s="101" t="s">
        <v>83</v>
      </c>
      <c r="N1172" s="101" t="s">
        <v>75</v>
      </c>
      <c r="O1172" s="101" t="s">
        <v>66</v>
      </c>
      <c r="P1172" s="19" t="str">
        <f t="shared" si="361"/>
        <v>CB2 Moka</v>
      </c>
      <c r="Q1172" s="20">
        <f t="shared" si="362"/>
        <v>134.71330290581923</v>
      </c>
      <c r="R1172" s="19">
        <v>122.6</v>
      </c>
      <c r="S1172" s="19">
        <v>-9.67</v>
      </c>
      <c r="T1172" s="19">
        <f t="shared" si="363"/>
        <v>112.92999999999999</v>
      </c>
      <c r="U1172" s="22" t="e">
        <f t="shared" si="364"/>
        <v>#VALUE!</v>
      </c>
      <c r="V1172" s="22" t="str">
        <f t="shared" si="365"/>
        <v>NY</v>
      </c>
      <c r="W1172" s="22" t="e">
        <f t="shared" si="366"/>
        <v>#VALUE!</v>
      </c>
      <c r="X1172" s="19" t="str">
        <f t="shared" si="367"/>
        <v>CB2MokaGS.8855</v>
      </c>
      <c r="Y1172" s="19" t="str">
        <f t="shared" si="368"/>
        <v>GS.8855</v>
      </c>
      <c r="Z1172" s="19" t="e">
        <v>#VALUE!</v>
      </c>
      <c r="AA1172" s="19" t="e">
        <f t="shared" si="369"/>
        <v>#VALUE!</v>
      </c>
      <c r="AB1172" s="22" t="e">
        <f t="shared" si="370"/>
        <v>#VALUE!</v>
      </c>
      <c r="AC1172" s="23" t="e">
        <v>#VALUE!</v>
      </c>
      <c r="AD1172" s="23" t="e">
        <f t="shared" si="371"/>
        <v>#VALUE!</v>
      </c>
      <c r="AE1172" s="24" t="e">
        <f t="shared" si="372"/>
        <v>#VALUE!</v>
      </c>
      <c r="AF1172" s="24">
        <v>114.67999999999999</v>
      </c>
      <c r="AG1172" s="24" t="e">
        <f t="shared" si="373"/>
        <v>#VALUE!</v>
      </c>
      <c r="AH1172" s="24" t="e">
        <f t="shared" si="374"/>
        <v>#VALUE!</v>
      </c>
      <c r="AI1172" s="25" t="e">
        <f t="shared" si="375"/>
        <v>#VALUE!</v>
      </c>
      <c r="AJ1172" s="25" t="e">
        <f t="shared" si="376"/>
        <v>#VALUE!</v>
      </c>
      <c r="AK1172" s="25" t="e">
        <f t="shared" si="377"/>
        <v>#VALUE!</v>
      </c>
      <c r="AL1172" s="11">
        <v>23.436647398843935</v>
      </c>
      <c r="AM1172" s="11">
        <v>6.0052271738454825</v>
      </c>
      <c r="AN1172" s="26">
        <v>3.2766000000000002</v>
      </c>
      <c r="AO1172" s="125">
        <f t="shared" si="378"/>
        <v>4.6595167309039516E-2</v>
      </c>
      <c r="AP1172" s="126"/>
      <c r="AQ1172" s="16">
        <v>-126</v>
      </c>
      <c r="AT1172" s="2">
        <v>0</v>
      </c>
      <c r="AU1172" s="2">
        <v>0</v>
      </c>
      <c r="AW1172" s="44" t="e">
        <f t="shared" si="379"/>
        <v>#VALUE!</v>
      </c>
    </row>
    <row r="1173" spans="1:49" hidden="1" x14ac:dyDescent="0.2">
      <c r="A1173" s="101">
        <v>1176</v>
      </c>
      <c r="B1173" s="16" t="s">
        <v>811</v>
      </c>
      <c r="C1173" s="101">
        <v>580</v>
      </c>
      <c r="D1173" s="17">
        <v>1.2998709160690152</v>
      </c>
      <c r="E1173" s="139">
        <v>4.7262112989177013E-2</v>
      </c>
      <c r="F1173" s="122">
        <f t="shared" si="360"/>
        <v>1.3471330290581922</v>
      </c>
      <c r="G1173" s="122"/>
      <c r="H1173" s="101" t="s">
        <v>4</v>
      </c>
      <c r="I1173" s="101">
        <v>1</v>
      </c>
      <c r="J1173" s="101" t="s">
        <v>60</v>
      </c>
      <c r="K1173" s="18">
        <v>43019</v>
      </c>
      <c r="L1173" s="101" t="s">
        <v>58</v>
      </c>
      <c r="M1173" s="101" t="s">
        <v>83</v>
      </c>
      <c r="N1173" s="101" t="s">
        <v>75</v>
      </c>
      <c r="O1173" s="101" t="s">
        <v>64</v>
      </c>
      <c r="P1173" s="19" t="str">
        <f t="shared" si="361"/>
        <v>CB2 15/16</v>
      </c>
      <c r="Q1173" s="20">
        <f t="shared" si="362"/>
        <v>134.71330290581923</v>
      </c>
      <c r="R1173" s="19">
        <v>122.6</v>
      </c>
      <c r="S1173" s="19">
        <v>-9.67</v>
      </c>
      <c r="T1173" s="19">
        <f t="shared" si="363"/>
        <v>112.92999999999999</v>
      </c>
      <c r="U1173" s="22" t="e">
        <f t="shared" si="364"/>
        <v>#VALUE!</v>
      </c>
      <c r="V1173" s="22" t="str">
        <f t="shared" si="365"/>
        <v>NY</v>
      </c>
      <c r="W1173" s="22" t="e">
        <f t="shared" si="366"/>
        <v>#VALUE!</v>
      </c>
      <c r="X1173" s="19" t="str">
        <f t="shared" si="367"/>
        <v>CB215/16GS.8855</v>
      </c>
      <c r="Y1173" s="19" t="str">
        <f t="shared" si="368"/>
        <v>GS.8855</v>
      </c>
      <c r="Z1173" s="19" t="e">
        <v>#VALUE!</v>
      </c>
      <c r="AA1173" s="19" t="e">
        <f t="shared" si="369"/>
        <v>#VALUE!</v>
      </c>
      <c r="AB1173" s="22" t="e">
        <f t="shared" si="370"/>
        <v>#VALUE!</v>
      </c>
      <c r="AC1173" s="23" t="e">
        <v>#VALUE!</v>
      </c>
      <c r="AD1173" s="23" t="e">
        <f t="shared" si="371"/>
        <v>#VALUE!</v>
      </c>
      <c r="AE1173" s="24" t="e">
        <f t="shared" si="372"/>
        <v>#VALUE!</v>
      </c>
      <c r="AF1173" s="24">
        <v>114.67999999999999</v>
      </c>
      <c r="AG1173" s="24" t="e">
        <f t="shared" si="373"/>
        <v>#VALUE!</v>
      </c>
      <c r="AH1173" s="24" t="e">
        <f t="shared" si="374"/>
        <v>#VALUE!</v>
      </c>
      <c r="AI1173" s="25" t="e">
        <f t="shared" si="375"/>
        <v>#VALUE!</v>
      </c>
      <c r="AJ1173" s="25" t="e">
        <f t="shared" si="376"/>
        <v>#VALUE!</v>
      </c>
      <c r="AK1173" s="25" t="e">
        <f t="shared" si="377"/>
        <v>#VALUE!</v>
      </c>
      <c r="AL1173" s="11">
        <v>23.436647398843935</v>
      </c>
      <c r="AM1173" s="11">
        <v>6.0052271738454834</v>
      </c>
      <c r="AN1173" s="26">
        <v>3.2766000000000002</v>
      </c>
      <c r="AO1173" s="125">
        <f t="shared" si="378"/>
        <v>4.6595167309039516E-2</v>
      </c>
      <c r="AP1173" s="126"/>
      <c r="AQ1173" s="16">
        <v>0</v>
      </c>
      <c r="AT1173" s="2">
        <v>0</v>
      </c>
      <c r="AU1173" s="2">
        <v>0</v>
      </c>
      <c r="AW1173" s="44" t="e">
        <f t="shared" si="379"/>
        <v>#VALUE!</v>
      </c>
    </row>
    <row r="1174" spans="1:49" hidden="1" x14ac:dyDescent="0.2">
      <c r="A1174" s="101">
        <v>1177</v>
      </c>
      <c r="B1174" s="16" t="s">
        <v>811</v>
      </c>
      <c r="C1174" s="101">
        <v>112</v>
      </c>
      <c r="D1174" s="17">
        <v>1.2998709160690152</v>
      </c>
      <c r="E1174" s="139">
        <v>4.7262112989177013E-2</v>
      </c>
      <c r="F1174" s="122">
        <f t="shared" si="360"/>
        <v>1.3471330290581922</v>
      </c>
      <c r="G1174" s="122"/>
      <c r="H1174" s="101" t="s">
        <v>4</v>
      </c>
      <c r="I1174" s="101">
        <v>1</v>
      </c>
      <c r="J1174" s="101" t="s">
        <v>60</v>
      </c>
      <c r="K1174" s="18">
        <v>43019</v>
      </c>
      <c r="L1174" s="101" t="s">
        <v>58</v>
      </c>
      <c r="M1174" s="101" t="s">
        <v>83</v>
      </c>
      <c r="N1174" s="101" t="s">
        <v>75</v>
      </c>
      <c r="O1174" s="101" t="s">
        <v>65</v>
      </c>
      <c r="P1174" s="19" t="str">
        <f t="shared" si="361"/>
        <v>CB2 13/14</v>
      </c>
      <c r="Q1174" s="20">
        <f t="shared" si="362"/>
        <v>134.71330290581923</v>
      </c>
      <c r="R1174" s="19">
        <v>122.6</v>
      </c>
      <c r="S1174" s="19">
        <v>-9.67</v>
      </c>
      <c r="T1174" s="19">
        <f t="shared" si="363"/>
        <v>112.92999999999999</v>
      </c>
      <c r="U1174" s="22" t="e">
        <f t="shared" si="364"/>
        <v>#VALUE!</v>
      </c>
      <c r="V1174" s="22" t="str">
        <f t="shared" si="365"/>
        <v>NY</v>
      </c>
      <c r="W1174" s="22" t="e">
        <f t="shared" si="366"/>
        <v>#VALUE!</v>
      </c>
      <c r="X1174" s="19" t="str">
        <f t="shared" si="367"/>
        <v>CB213/14GS.8855</v>
      </c>
      <c r="Y1174" s="19" t="str">
        <f t="shared" si="368"/>
        <v>GS.8855</v>
      </c>
      <c r="Z1174" s="19" t="e">
        <v>#VALUE!</v>
      </c>
      <c r="AA1174" s="19" t="e">
        <f t="shared" si="369"/>
        <v>#VALUE!</v>
      </c>
      <c r="AB1174" s="22" t="e">
        <f t="shared" si="370"/>
        <v>#VALUE!</v>
      </c>
      <c r="AC1174" s="23" t="e">
        <v>#VALUE!</v>
      </c>
      <c r="AD1174" s="23" t="e">
        <f t="shared" si="371"/>
        <v>#VALUE!</v>
      </c>
      <c r="AE1174" s="24" t="e">
        <f t="shared" si="372"/>
        <v>#VALUE!</v>
      </c>
      <c r="AF1174" s="24">
        <v>114.67999999999999</v>
      </c>
      <c r="AG1174" s="24" t="e">
        <f t="shared" si="373"/>
        <v>#VALUE!</v>
      </c>
      <c r="AH1174" s="24" t="e">
        <f t="shared" si="374"/>
        <v>#VALUE!</v>
      </c>
      <c r="AI1174" s="25" t="e">
        <f t="shared" si="375"/>
        <v>#VALUE!</v>
      </c>
      <c r="AJ1174" s="25" t="e">
        <f t="shared" si="376"/>
        <v>#VALUE!</v>
      </c>
      <c r="AK1174" s="25" t="e">
        <f t="shared" si="377"/>
        <v>#VALUE!</v>
      </c>
      <c r="AL1174" s="11">
        <v>23.436647398843938</v>
      </c>
      <c r="AM1174" s="11">
        <v>6.0052271738454834</v>
      </c>
      <c r="AN1174" s="26">
        <v>3.2766000000000002</v>
      </c>
      <c r="AO1174" s="125">
        <f t="shared" si="378"/>
        <v>4.6595167309039516E-2</v>
      </c>
      <c r="AP1174" s="126"/>
      <c r="AQ1174" s="16">
        <v>0</v>
      </c>
      <c r="AT1174" s="2">
        <v>0</v>
      </c>
      <c r="AU1174" s="2">
        <v>0</v>
      </c>
      <c r="AW1174" s="44" t="e">
        <f t="shared" si="379"/>
        <v>#VALUE!</v>
      </c>
    </row>
    <row r="1175" spans="1:49" hidden="1" x14ac:dyDescent="0.2">
      <c r="A1175" s="101">
        <v>1178</v>
      </c>
      <c r="B1175" s="16" t="s">
        <v>812</v>
      </c>
      <c r="C1175" s="101">
        <v>2520</v>
      </c>
      <c r="D1175" s="17">
        <v>1.1827561250064589</v>
      </c>
      <c r="E1175" s="139">
        <v>5.2821638465862082E-2</v>
      </c>
      <c r="F1175" s="122">
        <f t="shared" si="360"/>
        <v>1.2355777634723211</v>
      </c>
      <c r="G1175" s="122"/>
      <c r="H1175" s="101" t="s">
        <v>4</v>
      </c>
      <c r="I1175" s="101">
        <v>1</v>
      </c>
      <c r="J1175" s="101" t="s">
        <v>60</v>
      </c>
      <c r="K1175" s="18">
        <v>43019</v>
      </c>
      <c r="L1175" s="101" t="s">
        <v>58</v>
      </c>
      <c r="M1175" s="101" t="s">
        <v>83</v>
      </c>
      <c r="N1175" s="101" t="s">
        <v>75</v>
      </c>
      <c r="O1175" s="101" t="s">
        <v>59</v>
      </c>
      <c r="P1175" s="19" t="str">
        <f t="shared" si="361"/>
        <v>CB2 14/16</v>
      </c>
      <c r="Q1175" s="20">
        <f t="shared" si="362"/>
        <v>123.55777634723211</v>
      </c>
      <c r="R1175" s="19">
        <v>122.6</v>
      </c>
      <c r="S1175" s="19">
        <v>-9.67</v>
      </c>
      <c r="T1175" s="19">
        <f t="shared" si="363"/>
        <v>112.92999999999999</v>
      </c>
      <c r="U1175" s="22" t="e">
        <f t="shared" si="364"/>
        <v>#VALUE!</v>
      </c>
      <c r="V1175" s="22" t="str">
        <f t="shared" si="365"/>
        <v>NY</v>
      </c>
      <c r="W1175" s="22" t="e">
        <f t="shared" si="366"/>
        <v>#VALUE!</v>
      </c>
      <c r="X1175" s="19" t="str">
        <f t="shared" si="367"/>
        <v>CB214/16GS.8893</v>
      </c>
      <c r="Y1175" s="19" t="str">
        <f t="shared" si="368"/>
        <v>GS.8893</v>
      </c>
      <c r="Z1175" s="19" t="e">
        <v>#VALUE!</v>
      </c>
      <c r="AA1175" s="19" t="e">
        <f t="shared" si="369"/>
        <v>#VALUE!</v>
      </c>
      <c r="AB1175" s="22" t="e">
        <f t="shared" si="370"/>
        <v>#VALUE!</v>
      </c>
      <c r="AC1175" s="23" t="e">
        <v>#VALUE!</v>
      </c>
      <c r="AD1175" s="23" t="e">
        <f t="shared" si="371"/>
        <v>#VALUE!</v>
      </c>
      <c r="AE1175" s="24" t="e">
        <f t="shared" si="372"/>
        <v>#VALUE!</v>
      </c>
      <c r="AF1175" s="24">
        <v>114.67999999999999</v>
      </c>
      <c r="AG1175" s="24" t="e">
        <f t="shared" si="373"/>
        <v>#VALUE!</v>
      </c>
      <c r="AH1175" s="24" t="e">
        <f t="shared" si="374"/>
        <v>#VALUE!</v>
      </c>
      <c r="AI1175" s="25" t="e">
        <f t="shared" si="375"/>
        <v>#VALUE!</v>
      </c>
      <c r="AJ1175" s="25" t="e">
        <f t="shared" si="376"/>
        <v>#VALUE!</v>
      </c>
      <c r="AK1175" s="25" t="e">
        <f t="shared" si="377"/>
        <v>#VALUE!</v>
      </c>
      <c r="AL1175" s="11">
        <v>24.531735743680191</v>
      </c>
      <c r="AM1175" s="11">
        <v>6.102816649598906</v>
      </c>
      <c r="AN1175" s="26">
        <v>3.2766000000000002</v>
      </c>
      <c r="AO1175" s="125">
        <f t="shared" si="378"/>
        <v>5.2076238792329525E-2</v>
      </c>
      <c r="AP1175" s="126"/>
      <c r="AQ1175" s="16">
        <v>0</v>
      </c>
      <c r="AT1175" s="2">
        <v>2520</v>
      </c>
      <c r="AU1175" s="2">
        <v>-59658.802749888026</v>
      </c>
      <c r="AW1175" s="44" t="e">
        <f t="shared" si="379"/>
        <v>#VALUE!</v>
      </c>
    </row>
    <row r="1176" spans="1:49" hidden="1" x14ac:dyDescent="0.2">
      <c r="A1176" s="101">
        <v>1179</v>
      </c>
      <c r="B1176" s="16" t="s">
        <v>813</v>
      </c>
      <c r="C1176" s="101">
        <v>597</v>
      </c>
      <c r="D1176" s="17">
        <v>1.4446916063165978</v>
      </c>
      <c r="E1176" s="139">
        <v>4.7759514027811624E-2</v>
      </c>
      <c r="F1176" s="122">
        <f t="shared" si="360"/>
        <v>1.4924511203444093</v>
      </c>
      <c r="G1176" s="122"/>
      <c r="H1176" s="101" t="s">
        <v>4</v>
      </c>
      <c r="I1176" s="101">
        <v>1</v>
      </c>
      <c r="J1176" s="101" t="s">
        <v>60</v>
      </c>
      <c r="K1176" s="18">
        <v>43019</v>
      </c>
      <c r="L1176" s="101" t="s">
        <v>58</v>
      </c>
      <c r="M1176" s="101" t="s">
        <v>83</v>
      </c>
      <c r="N1176" s="101" t="s">
        <v>73</v>
      </c>
      <c r="O1176" s="101" t="s">
        <v>58</v>
      </c>
      <c r="P1176" s="19" t="str">
        <f t="shared" si="361"/>
        <v>CB1 17/18</v>
      </c>
      <c r="Q1176" s="20">
        <f t="shared" si="362"/>
        <v>149.24511203444092</v>
      </c>
      <c r="R1176" s="19">
        <v>122.6</v>
      </c>
      <c r="S1176" s="19">
        <v>2.5</v>
      </c>
      <c r="T1176" s="19">
        <f t="shared" si="363"/>
        <v>125.1</v>
      </c>
      <c r="U1176" s="22" t="e">
        <f t="shared" si="364"/>
        <v>#VALUE!</v>
      </c>
      <c r="V1176" s="22" t="str">
        <f t="shared" si="365"/>
        <v>NY</v>
      </c>
      <c r="W1176" s="22" t="e">
        <f t="shared" si="366"/>
        <v>#VALUE!</v>
      </c>
      <c r="X1176" s="19" t="str">
        <f t="shared" si="367"/>
        <v>CB117/18GS.8888</v>
      </c>
      <c r="Y1176" s="19" t="str">
        <f t="shared" si="368"/>
        <v>GS.8888</v>
      </c>
      <c r="Z1176" s="19" t="e">
        <v>#VALUE!</v>
      </c>
      <c r="AA1176" s="19" t="e">
        <f t="shared" si="369"/>
        <v>#VALUE!</v>
      </c>
      <c r="AB1176" s="22" t="e">
        <f t="shared" si="370"/>
        <v>#VALUE!</v>
      </c>
      <c r="AC1176" s="23" t="e">
        <v>#VALUE!</v>
      </c>
      <c r="AD1176" s="23" t="e">
        <f t="shared" si="371"/>
        <v>#VALUE!</v>
      </c>
      <c r="AE1176" s="24" t="e">
        <f t="shared" si="372"/>
        <v>#VALUE!</v>
      </c>
      <c r="AF1176" s="24">
        <v>126.85</v>
      </c>
      <c r="AG1176" s="24" t="e">
        <f t="shared" si="373"/>
        <v>#VALUE!</v>
      </c>
      <c r="AH1176" s="24" t="e">
        <f t="shared" si="374"/>
        <v>#VALUE!</v>
      </c>
      <c r="AI1176" s="25" t="e">
        <f t="shared" si="375"/>
        <v>#VALUE!</v>
      </c>
      <c r="AJ1176" s="25" t="e">
        <f t="shared" si="376"/>
        <v>#VALUE!</v>
      </c>
      <c r="AK1176" s="25" t="e">
        <f t="shared" si="377"/>
        <v>#VALUE!</v>
      </c>
      <c r="AL1176" s="11">
        <v>23.105000000000004</v>
      </c>
      <c r="AM1176" s="11">
        <v>5.7749999999999968</v>
      </c>
      <c r="AN1176" s="26">
        <v>3.2766000000000002</v>
      </c>
      <c r="AO1176" s="125">
        <f t="shared" si="378"/>
        <v>4.7085549205849266E-2</v>
      </c>
      <c r="AP1176" s="126"/>
      <c r="AQ1176" s="16">
        <v>0</v>
      </c>
      <c r="AT1176" s="2">
        <v>597</v>
      </c>
      <c r="AU1176" s="2">
        <v>-24149.823469122115</v>
      </c>
      <c r="AW1176" s="44" t="e">
        <f t="shared" si="379"/>
        <v>#VALUE!</v>
      </c>
    </row>
    <row r="1177" spans="1:49" hidden="1" x14ac:dyDescent="0.2">
      <c r="A1177" s="101">
        <v>1180</v>
      </c>
      <c r="B1177" s="16" t="s">
        <v>813</v>
      </c>
      <c r="C1177" s="101">
        <v>389</v>
      </c>
      <c r="D1177" s="17">
        <v>1.4446916063165978</v>
      </c>
      <c r="E1177" s="139">
        <v>4.7759514027811624E-2</v>
      </c>
      <c r="F1177" s="122">
        <f t="shared" si="360"/>
        <v>1.4924511203444093</v>
      </c>
      <c r="G1177" s="122"/>
      <c r="H1177" s="101" t="s">
        <v>4</v>
      </c>
      <c r="I1177" s="101">
        <v>1</v>
      </c>
      <c r="J1177" s="101" t="s">
        <v>60</v>
      </c>
      <c r="K1177" s="18">
        <v>43019</v>
      </c>
      <c r="L1177" s="101" t="s">
        <v>58</v>
      </c>
      <c r="M1177" s="101" t="s">
        <v>83</v>
      </c>
      <c r="N1177" s="101" t="s">
        <v>62</v>
      </c>
      <c r="O1177" s="101" t="s">
        <v>63</v>
      </c>
      <c r="P1177" s="19" t="str">
        <f t="shared" si="361"/>
        <v>CB6 Consumo</v>
      </c>
      <c r="Q1177" s="20">
        <f t="shared" si="362"/>
        <v>149.24511203444092</v>
      </c>
      <c r="R1177" s="19">
        <v>122.6</v>
      </c>
      <c r="S1177" s="19">
        <v>-31.95</v>
      </c>
      <c r="T1177" s="19">
        <f t="shared" si="363"/>
        <v>90.649999999999991</v>
      </c>
      <c r="U1177" s="22" t="e">
        <f t="shared" si="364"/>
        <v>#VALUE!</v>
      </c>
      <c r="V1177" s="22" t="str">
        <f t="shared" si="365"/>
        <v>NY</v>
      </c>
      <c r="W1177" s="22" t="e">
        <f t="shared" si="366"/>
        <v>#VALUE!</v>
      </c>
      <c r="X1177" s="19" t="str">
        <f t="shared" si="367"/>
        <v>CB6ConsumoGS.8888</v>
      </c>
      <c r="Y1177" s="19" t="str">
        <f t="shared" si="368"/>
        <v>GS.8888</v>
      </c>
      <c r="Z1177" s="19" t="e">
        <v>#VALUE!</v>
      </c>
      <c r="AA1177" s="19" t="e">
        <f t="shared" si="369"/>
        <v>#VALUE!</v>
      </c>
      <c r="AB1177" s="22" t="e">
        <f t="shared" si="370"/>
        <v>#VALUE!</v>
      </c>
      <c r="AC1177" s="23" t="e">
        <v>#VALUE!</v>
      </c>
      <c r="AD1177" s="23" t="e">
        <f t="shared" si="371"/>
        <v>#VALUE!</v>
      </c>
      <c r="AE1177" s="24" t="e">
        <f t="shared" si="372"/>
        <v>#VALUE!</v>
      </c>
      <c r="AF1177" s="24">
        <v>92.399999999999991</v>
      </c>
      <c r="AG1177" s="24" t="e">
        <f t="shared" si="373"/>
        <v>#VALUE!</v>
      </c>
      <c r="AH1177" s="24" t="e">
        <f t="shared" si="374"/>
        <v>#VALUE!</v>
      </c>
      <c r="AI1177" s="25" t="e">
        <f t="shared" si="375"/>
        <v>#VALUE!</v>
      </c>
      <c r="AJ1177" s="25" t="e">
        <f t="shared" si="376"/>
        <v>#VALUE!</v>
      </c>
      <c r="AK1177" s="25" t="e">
        <f t="shared" si="377"/>
        <v>#VALUE!</v>
      </c>
      <c r="AL1177" s="11">
        <v>23.105000000000004</v>
      </c>
      <c r="AM1177" s="11">
        <v>5.7749999999999968</v>
      </c>
      <c r="AN1177" s="26">
        <v>3.2766000000000002</v>
      </c>
      <c r="AO1177" s="125">
        <f t="shared" si="378"/>
        <v>4.7085549205849266E-2</v>
      </c>
      <c r="AP1177" s="126"/>
      <c r="AQ1177" s="16">
        <v>-225</v>
      </c>
      <c r="AT1177" s="2">
        <v>18</v>
      </c>
      <c r="AU1177" s="2">
        <v>-1632.9305809785562</v>
      </c>
      <c r="AW1177" s="44" t="e">
        <f t="shared" si="379"/>
        <v>#VALUE!</v>
      </c>
    </row>
    <row r="1178" spans="1:49" hidden="1" x14ac:dyDescent="0.2">
      <c r="A1178" s="101">
        <v>1181</v>
      </c>
      <c r="B1178" s="16" t="s">
        <v>813</v>
      </c>
      <c r="C1178" s="101">
        <v>181</v>
      </c>
      <c r="D1178" s="17">
        <v>1.4446916063165978</v>
      </c>
      <c r="E1178" s="139">
        <v>4.7759514027811624E-2</v>
      </c>
      <c r="F1178" s="122">
        <f t="shared" si="360"/>
        <v>1.4924511203444093</v>
      </c>
      <c r="G1178" s="122"/>
      <c r="H1178" s="101" t="s">
        <v>4</v>
      </c>
      <c r="I1178" s="101">
        <v>1</v>
      </c>
      <c r="J1178" s="101" t="s">
        <v>60</v>
      </c>
      <c r="K1178" s="18">
        <v>43019</v>
      </c>
      <c r="L1178" s="101" t="s">
        <v>58</v>
      </c>
      <c r="M1178" s="101" t="s">
        <v>83</v>
      </c>
      <c r="N1178" s="101" t="s">
        <v>73</v>
      </c>
      <c r="O1178" s="101" t="s">
        <v>66</v>
      </c>
      <c r="P1178" s="19" t="str">
        <f t="shared" si="361"/>
        <v>CB1 Moka</v>
      </c>
      <c r="Q1178" s="20">
        <f t="shared" si="362"/>
        <v>149.24511203444092</v>
      </c>
      <c r="R1178" s="19">
        <v>122.6</v>
      </c>
      <c r="S1178" s="19">
        <v>-8</v>
      </c>
      <c r="T1178" s="19">
        <f t="shared" si="363"/>
        <v>114.6</v>
      </c>
      <c r="U1178" s="22" t="e">
        <f t="shared" si="364"/>
        <v>#VALUE!</v>
      </c>
      <c r="V1178" s="22" t="str">
        <f t="shared" si="365"/>
        <v>NY</v>
      </c>
      <c r="W1178" s="22" t="e">
        <f t="shared" si="366"/>
        <v>#VALUE!</v>
      </c>
      <c r="X1178" s="19" t="str">
        <f t="shared" si="367"/>
        <v>CB1MokaGS.8888</v>
      </c>
      <c r="Y1178" s="19" t="str">
        <f t="shared" si="368"/>
        <v>GS.8888</v>
      </c>
      <c r="Z1178" s="19" t="e">
        <v>#VALUE!</v>
      </c>
      <c r="AA1178" s="19" t="e">
        <f t="shared" si="369"/>
        <v>#VALUE!</v>
      </c>
      <c r="AB1178" s="22" t="e">
        <f t="shared" si="370"/>
        <v>#VALUE!</v>
      </c>
      <c r="AC1178" s="23" t="e">
        <v>#VALUE!</v>
      </c>
      <c r="AD1178" s="23" t="e">
        <f t="shared" si="371"/>
        <v>#VALUE!</v>
      </c>
      <c r="AE1178" s="24" t="e">
        <f t="shared" si="372"/>
        <v>#VALUE!</v>
      </c>
      <c r="AF1178" s="24">
        <v>116.35</v>
      </c>
      <c r="AG1178" s="24" t="e">
        <f t="shared" si="373"/>
        <v>#VALUE!</v>
      </c>
      <c r="AH1178" s="24" t="e">
        <f t="shared" si="374"/>
        <v>#VALUE!</v>
      </c>
      <c r="AI1178" s="25" t="e">
        <f t="shared" si="375"/>
        <v>#VALUE!</v>
      </c>
      <c r="AJ1178" s="25" t="e">
        <f t="shared" si="376"/>
        <v>#VALUE!</v>
      </c>
      <c r="AK1178" s="25" t="e">
        <f t="shared" si="377"/>
        <v>#VALUE!</v>
      </c>
      <c r="AL1178" s="11">
        <v>23.105000000000004</v>
      </c>
      <c r="AM1178" s="11">
        <v>5.7749999999999968</v>
      </c>
      <c r="AN1178" s="26">
        <v>3.2766000000000002</v>
      </c>
      <c r="AO1178" s="125">
        <f t="shared" si="378"/>
        <v>4.7085549205849266E-2</v>
      </c>
      <c r="AP1178" s="126"/>
      <c r="AQ1178" s="16">
        <v>-150</v>
      </c>
      <c r="AT1178" s="2">
        <v>31</v>
      </c>
      <c r="AU1178" s="2">
        <v>-1582.0653339075134</v>
      </c>
      <c r="AW1178" s="44" t="e">
        <f t="shared" si="379"/>
        <v>#VALUE!</v>
      </c>
    </row>
    <row r="1179" spans="1:49" hidden="1" x14ac:dyDescent="0.2">
      <c r="A1179" s="101">
        <v>1182</v>
      </c>
      <c r="B1179" s="16" t="s">
        <v>813</v>
      </c>
      <c r="C1179" s="101">
        <v>1507</v>
      </c>
      <c r="D1179" s="17">
        <v>1.4446916063165978</v>
      </c>
      <c r="E1179" s="139">
        <v>4.7759514027811624E-2</v>
      </c>
      <c r="F1179" s="122">
        <f t="shared" si="360"/>
        <v>1.4924511203444093</v>
      </c>
      <c r="G1179" s="122"/>
      <c r="H1179" s="101" t="s">
        <v>4</v>
      </c>
      <c r="I1179" s="101">
        <v>1</v>
      </c>
      <c r="J1179" s="101" t="s">
        <v>60</v>
      </c>
      <c r="K1179" s="18">
        <v>43019</v>
      </c>
      <c r="L1179" s="101" t="s">
        <v>58</v>
      </c>
      <c r="M1179" s="101" t="s">
        <v>83</v>
      </c>
      <c r="N1179" s="101" t="s">
        <v>73</v>
      </c>
      <c r="O1179" s="101" t="s">
        <v>64</v>
      </c>
      <c r="P1179" s="19" t="str">
        <f t="shared" si="361"/>
        <v>CB1 15/16</v>
      </c>
      <c r="Q1179" s="20">
        <f t="shared" si="362"/>
        <v>149.24511203444092</v>
      </c>
      <c r="R1179" s="19">
        <v>122.6</v>
      </c>
      <c r="S1179" s="19">
        <v>-7</v>
      </c>
      <c r="T1179" s="19">
        <f t="shared" si="363"/>
        <v>115.6</v>
      </c>
      <c r="U1179" s="22" t="e">
        <f t="shared" si="364"/>
        <v>#VALUE!</v>
      </c>
      <c r="V1179" s="22" t="str">
        <f t="shared" si="365"/>
        <v>NY</v>
      </c>
      <c r="W1179" s="22" t="e">
        <f t="shared" si="366"/>
        <v>#VALUE!</v>
      </c>
      <c r="X1179" s="19" t="str">
        <f t="shared" si="367"/>
        <v>CB115/16GS.8888</v>
      </c>
      <c r="Y1179" s="19" t="str">
        <f t="shared" si="368"/>
        <v>GS.8888</v>
      </c>
      <c r="Z1179" s="19" t="e">
        <v>#VALUE!</v>
      </c>
      <c r="AA1179" s="19" t="e">
        <f t="shared" si="369"/>
        <v>#VALUE!</v>
      </c>
      <c r="AB1179" s="22" t="e">
        <f t="shared" si="370"/>
        <v>#VALUE!</v>
      </c>
      <c r="AC1179" s="23" t="e">
        <v>#VALUE!</v>
      </c>
      <c r="AD1179" s="23" t="e">
        <f t="shared" si="371"/>
        <v>#VALUE!</v>
      </c>
      <c r="AE1179" s="24" t="e">
        <f t="shared" si="372"/>
        <v>#VALUE!</v>
      </c>
      <c r="AF1179" s="24">
        <v>117.35</v>
      </c>
      <c r="AG1179" s="24" t="e">
        <f t="shared" si="373"/>
        <v>#VALUE!</v>
      </c>
      <c r="AH1179" s="24" t="e">
        <f t="shared" si="374"/>
        <v>#VALUE!</v>
      </c>
      <c r="AI1179" s="25" t="e">
        <f t="shared" si="375"/>
        <v>#VALUE!</v>
      </c>
      <c r="AJ1179" s="25" t="e">
        <f t="shared" si="376"/>
        <v>#VALUE!</v>
      </c>
      <c r="AK1179" s="25" t="e">
        <f t="shared" si="377"/>
        <v>#VALUE!</v>
      </c>
      <c r="AL1179" s="11">
        <v>23.105000000000004</v>
      </c>
      <c r="AM1179" s="11">
        <v>5.7749999999999959</v>
      </c>
      <c r="AN1179" s="26">
        <v>3.2766000000000002</v>
      </c>
      <c r="AO1179" s="125">
        <f t="shared" si="378"/>
        <v>4.7085549205849266E-2</v>
      </c>
      <c r="AP1179" s="126"/>
      <c r="AQ1179" s="16">
        <v>0</v>
      </c>
      <c r="AT1179" s="2">
        <v>1500</v>
      </c>
      <c r="AU1179" s="2">
        <v>-68614.748414879679</v>
      </c>
      <c r="AW1179" s="44" t="e">
        <f t="shared" si="379"/>
        <v>#VALUE!</v>
      </c>
    </row>
    <row r="1180" spans="1:49" hidden="1" x14ac:dyDescent="0.2">
      <c r="A1180" s="101">
        <v>1183</v>
      </c>
      <c r="B1180" s="16" t="s">
        <v>813</v>
      </c>
      <c r="C1180" s="101">
        <v>312</v>
      </c>
      <c r="D1180" s="17">
        <v>1.4446916063165978</v>
      </c>
      <c r="E1180" s="139">
        <v>4.7759514027811624E-2</v>
      </c>
      <c r="F1180" s="122">
        <f t="shared" si="360"/>
        <v>1.4924511203444093</v>
      </c>
      <c r="G1180" s="122"/>
      <c r="H1180" s="101" t="s">
        <v>4</v>
      </c>
      <c r="I1180" s="101">
        <v>1</v>
      </c>
      <c r="J1180" s="101" t="s">
        <v>60</v>
      </c>
      <c r="K1180" s="18">
        <v>43019</v>
      </c>
      <c r="L1180" s="101" t="s">
        <v>58</v>
      </c>
      <c r="M1180" s="101" t="s">
        <v>83</v>
      </c>
      <c r="N1180" s="101" t="s">
        <v>73</v>
      </c>
      <c r="O1180" s="101" t="s">
        <v>65</v>
      </c>
      <c r="P1180" s="19" t="str">
        <f t="shared" si="361"/>
        <v>CB1 13/14</v>
      </c>
      <c r="Q1180" s="20">
        <f t="shared" si="362"/>
        <v>149.24511203444092</v>
      </c>
      <c r="R1180" s="19">
        <v>122.6</v>
      </c>
      <c r="S1180" s="19">
        <v>-7</v>
      </c>
      <c r="T1180" s="19">
        <f t="shared" si="363"/>
        <v>115.6</v>
      </c>
      <c r="U1180" s="22" t="e">
        <f t="shared" si="364"/>
        <v>#VALUE!</v>
      </c>
      <c r="V1180" s="22" t="str">
        <f t="shared" si="365"/>
        <v>NY</v>
      </c>
      <c r="W1180" s="22" t="e">
        <f t="shared" si="366"/>
        <v>#VALUE!</v>
      </c>
      <c r="X1180" s="19" t="str">
        <f t="shared" si="367"/>
        <v>CB113/14GS.8888</v>
      </c>
      <c r="Y1180" s="19" t="str">
        <f t="shared" si="368"/>
        <v>GS.8888</v>
      </c>
      <c r="Z1180" s="19" t="e">
        <v>#VALUE!</v>
      </c>
      <c r="AA1180" s="19" t="e">
        <f t="shared" si="369"/>
        <v>#VALUE!</v>
      </c>
      <c r="AB1180" s="22" t="e">
        <f t="shared" si="370"/>
        <v>#VALUE!</v>
      </c>
      <c r="AC1180" s="23" t="e">
        <v>#VALUE!</v>
      </c>
      <c r="AD1180" s="23" t="e">
        <f t="shared" si="371"/>
        <v>#VALUE!</v>
      </c>
      <c r="AE1180" s="24" t="e">
        <f t="shared" si="372"/>
        <v>#VALUE!</v>
      </c>
      <c r="AF1180" s="24">
        <v>117.35</v>
      </c>
      <c r="AG1180" s="24" t="e">
        <f t="shared" si="373"/>
        <v>#VALUE!</v>
      </c>
      <c r="AH1180" s="24" t="e">
        <f t="shared" si="374"/>
        <v>#VALUE!</v>
      </c>
      <c r="AI1180" s="25" t="e">
        <f t="shared" si="375"/>
        <v>#VALUE!</v>
      </c>
      <c r="AJ1180" s="25" t="e">
        <f t="shared" si="376"/>
        <v>#VALUE!</v>
      </c>
      <c r="AK1180" s="25" t="e">
        <f t="shared" si="377"/>
        <v>#VALUE!</v>
      </c>
      <c r="AL1180" s="11">
        <v>23.105000000000004</v>
      </c>
      <c r="AM1180" s="11">
        <v>5.7749999999999959</v>
      </c>
      <c r="AN1180" s="26">
        <v>3.2766000000000002</v>
      </c>
      <c r="AO1180" s="125">
        <f t="shared" si="378"/>
        <v>4.7085549205849266E-2</v>
      </c>
      <c r="AP1180" s="126"/>
      <c r="AQ1180" s="16">
        <v>-50</v>
      </c>
      <c r="AT1180" s="2">
        <v>0</v>
      </c>
      <c r="AU1180" s="2">
        <v>0</v>
      </c>
      <c r="AW1180" s="44" t="e">
        <f t="shared" si="379"/>
        <v>#VALUE!</v>
      </c>
    </row>
    <row r="1181" spans="1:49" hidden="1" x14ac:dyDescent="0.2">
      <c r="A1181" s="101">
        <v>1184</v>
      </c>
      <c r="B1181" s="16" t="s">
        <v>814</v>
      </c>
      <c r="C1181" s="101">
        <v>1215</v>
      </c>
      <c r="D1181" s="17">
        <v>1.3908210022315417</v>
      </c>
      <c r="E1181" s="139">
        <v>4.8820930439000883E-2</v>
      </c>
      <c r="F1181" s="122">
        <f t="shared" si="360"/>
        <v>1.4396419326705425</v>
      </c>
      <c r="G1181" s="122"/>
      <c r="H1181" s="101" t="s">
        <v>4</v>
      </c>
      <c r="I1181" s="101">
        <v>1</v>
      </c>
      <c r="J1181" s="101" t="s">
        <v>60</v>
      </c>
      <c r="K1181" s="18">
        <v>43019</v>
      </c>
      <c r="L1181" s="101" t="s">
        <v>58</v>
      </c>
      <c r="M1181" s="101" t="s">
        <v>83</v>
      </c>
      <c r="N1181" s="101" t="s">
        <v>73</v>
      </c>
      <c r="O1181" s="101" t="s">
        <v>58</v>
      </c>
      <c r="P1181" s="19" t="str">
        <f t="shared" si="361"/>
        <v>CB1 17/18</v>
      </c>
      <c r="Q1181" s="20">
        <f t="shared" si="362"/>
        <v>143.96419326705424</v>
      </c>
      <c r="R1181" s="19">
        <v>122.6</v>
      </c>
      <c r="S1181" s="19">
        <v>2.5</v>
      </c>
      <c r="T1181" s="19">
        <f t="shared" si="363"/>
        <v>125.1</v>
      </c>
      <c r="U1181" s="22" t="e">
        <f t="shared" si="364"/>
        <v>#VALUE!</v>
      </c>
      <c r="V1181" s="22" t="str">
        <f t="shared" si="365"/>
        <v>NY</v>
      </c>
      <c r="W1181" s="22" t="e">
        <f t="shared" si="366"/>
        <v>#VALUE!</v>
      </c>
      <c r="X1181" s="19" t="str">
        <f t="shared" si="367"/>
        <v>CB117/18GS.8881</v>
      </c>
      <c r="Y1181" s="19" t="str">
        <f t="shared" si="368"/>
        <v>GS.8881</v>
      </c>
      <c r="Z1181" s="19" t="e">
        <v>#VALUE!</v>
      </c>
      <c r="AA1181" s="19" t="e">
        <f t="shared" si="369"/>
        <v>#VALUE!</v>
      </c>
      <c r="AB1181" s="22" t="e">
        <f t="shared" si="370"/>
        <v>#VALUE!</v>
      </c>
      <c r="AC1181" s="23" t="e">
        <v>#VALUE!</v>
      </c>
      <c r="AD1181" s="23" t="e">
        <f t="shared" si="371"/>
        <v>#VALUE!</v>
      </c>
      <c r="AE1181" s="24" t="e">
        <f t="shared" si="372"/>
        <v>#VALUE!</v>
      </c>
      <c r="AF1181" s="24">
        <v>126.85</v>
      </c>
      <c r="AG1181" s="24" t="e">
        <f t="shared" si="373"/>
        <v>#VALUE!</v>
      </c>
      <c r="AH1181" s="24" t="e">
        <f t="shared" si="374"/>
        <v>#VALUE!</v>
      </c>
      <c r="AI1181" s="25" t="e">
        <f t="shared" si="375"/>
        <v>#VALUE!</v>
      </c>
      <c r="AJ1181" s="25" t="e">
        <f t="shared" si="376"/>
        <v>#VALUE!</v>
      </c>
      <c r="AK1181" s="25" t="e">
        <f t="shared" si="377"/>
        <v>#VALUE!</v>
      </c>
      <c r="AL1181" s="11">
        <v>23.531526717557256</v>
      </c>
      <c r="AM1181" s="11">
        <v>6.4438931297709949</v>
      </c>
      <c r="AN1181" s="26">
        <v>3.2766000000000002</v>
      </c>
      <c r="AO1181" s="125">
        <f t="shared" si="378"/>
        <v>4.8131987296233622E-2</v>
      </c>
      <c r="AP1181" s="126"/>
      <c r="AQ1181" s="16">
        <v>0</v>
      </c>
      <c r="AT1181" s="2">
        <v>1215</v>
      </c>
      <c r="AU1181" s="2">
        <v>-40662.901191349258</v>
      </c>
      <c r="AW1181" s="44" t="e">
        <f t="shared" si="379"/>
        <v>#VALUE!</v>
      </c>
    </row>
    <row r="1182" spans="1:49" hidden="1" x14ac:dyDescent="0.2">
      <c r="A1182" s="101">
        <v>1185</v>
      </c>
      <c r="B1182" s="16" t="s">
        <v>814</v>
      </c>
      <c r="C1182" s="101">
        <v>1129</v>
      </c>
      <c r="D1182" s="17">
        <v>1.3908210022315417</v>
      </c>
      <c r="E1182" s="139">
        <v>4.8820930439000883E-2</v>
      </c>
      <c r="F1182" s="122">
        <f t="shared" si="360"/>
        <v>1.4396419326705425</v>
      </c>
      <c r="G1182" s="122"/>
      <c r="H1182" s="101" t="s">
        <v>4</v>
      </c>
      <c r="I1182" s="101">
        <v>1</v>
      </c>
      <c r="J1182" s="101" t="s">
        <v>60</v>
      </c>
      <c r="K1182" s="18">
        <v>43019</v>
      </c>
      <c r="L1182" s="101" t="s">
        <v>58</v>
      </c>
      <c r="M1182" s="101" t="s">
        <v>83</v>
      </c>
      <c r="N1182" s="101" t="s">
        <v>62</v>
      </c>
      <c r="O1182" s="101" t="s">
        <v>63</v>
      </c>
      <c r="P1182" s="19" t="str">
        <f t="shared" si="361"/>
        <v>CB6 Consumo</v>
      </c>
      <c r="Q1182" s="20">
        <f t="shared" si="362"/>
        <v>143.96419326705424</v>
      </c>
      <c r="R1182" s="19">
        <v>122.6</v>
      </c>
      <c r="S1182" s="19">
        <v>-31.95</v>
      </c>
      <c r="T1182" s="19">
        <f t="shared" si="363"/>
        <v>90.649999999999991</v>
      </c>
      <c r="U1182" s="22" t="e">
        <f t="shared" si="364"/>
        <v>#VALUE!</v>
      </c>
      <c r="V1182" s="22" t="str">
        <f t="shared" si="365"/>
        <v>NY</v>
      </c>
      <c r="W1182" s="22" t="e">
        <f t="shared" si="366"/>
        <v>#VALUE!</v>
      </c>
      <c r="X1182" s="19" t="str">
        <f t="shared" si="367"/>
        <v>CB6ConsumoGS.8881</v>
      </c>
      <c r="Y1182" s="19" t="str">
        <f t="shared" si="368"/>
        <v>GS.8881</v>
      </c>
      <c r="Z1182" s="19" t="e">
        <v>#VALUE!</v>
      </c>
      <c r="AA1182" s="19" t="e">
        <f t="shared" si="369"/>
        <v>#VALUE!</v>
      </c>
      <c r="AB1182" s="22" t="e">
        <f t="shared" si="370"/>
        <v>#VALUE!</v>
      </c>
      <c r="AC1182" s="23" t="e">
        <v>#VALUE!</v>
      </c>
      <c r="AD1182" s="23" t="e">
        <f t="shared" si="371"/>
        <v>#VALUE!</v>
      </c>
      <c r="AE1182" s="24" t="e">
        <f t="shared" si="372"/>
        <v>#VALUE!</v>
      </c>
      <c r="AF1182" s="24">
        <v>92.399999999999991</v>
      </c>
      <c r="AG1182" s="24" t="e">
        <f t="shared" si="373"/>
        <v>#VALUE!</v>
      </c>
      <c r="AH1182" s="24" t="e">
        <f t="shared" si="374"/>
        <v>#VALUE!</v>
      </c>
      <c r="AI1182" s="25" t="e">
        <f t="shared" si="375"/>
        <v>#VALUE!</v>
      </c>
      <c r="AJ1182" s="25" t="e">
        <f t="shared" si="376"/>
        <v>#VALUE!</v>
      </c>
      <c r="AK1182" s="25" t="e">
        <f t="shared" si="377"/>
        <v>#VALUE!</v>
      </c>
      <c r="AL1182" s="11">
        <v>23.531526717557256</v>
      </c>
      <c r="AM1182" s="11">
        <v>6.443893129770994</v>
      </c>
      <c r="AN1182" s="26">
        <v>3.2766000000000002</v>
      </c>
      <c r="AO1182" s="125">
        <f t="shared" si="378"/>
        <v>4.8131987296233622E-2</v>
      </c>
      <c r="AP1182" s="126"/>
      <c r="AQ1182" s="16">
        <v>-883</v>
      </c>
      <c r="AT1182" s="2">
        <v>0</v>
      </c>
      <c r="AU1182" s="2">
        <v>0</v>
      </c>
      <c r="AW1182" s="44" t="e">
        <f t="shared" si="379"/>
        <v>#VALUE!</v>
      </c>
    </row>
    <row r="1183" spans="1:49" hidden="1" x14ac:dyDescent="0.2">
      <c r="A1183" s="101">
        <v>1186</v>
      </c>
      <c r="B1183" s="16" t="s">
        <v>814</v>
      </c>
      <c r="C1183" s="101">
        <v>398</v>
      </c>
      <c r="D1183" s="17">
        <v>1.3908210022315417</v>
      </c>
      <c r="E1183" s="139">
        <v>4.8820930439000883E-2</v>
      </c>
      <c r="F1183" s="122">
        <f t="shared" si="360"/>
        <v>1.4396419326705425</v>
      </c>
      <c r="G1183" s="122"/>
      <c r="H1183" s="101" t="s">
        <v>4</v>
      </c>
      <c r="I1183" s="101">
        <v>1</v>
      </c>
      <c r="J1183" s="101" t="s">
        <v>60</v>
      </c>
      <c r="K1183" s="18">
        <v>43019</v>
      </c>
      <c r="L1183" s="101" t="s">
        <v>58</v>
      </c>
      <c r="M1183" s="101" t="s">
        <v>83</v>
      </c>
      <c r="N1183" s="101" t="s">
        <v>73</v>
      </c>
      <c r="O1183" s="101" t="s">
        <v>66</v>
      </c>
      <c r="P1183" s="19" t="str">
        <f t="shared" si="361"/>
        <v>CB1 Moka</v>
      </c>
      <c r="Q1183" s="20">
        <f t="shared" si="362"/>
        <v>143.96419326705424</v>
      </c>
      <c r="R1183" s="19">
        <v>122.6</v>
      </c>
      <c r="S1183" s="19">
        <v>-8</v>
      </c>
      <c r="T1183" s="19">
        <f t="shared" si="363"/>
        <v>114.6</v>
      </c>
      <c r="U1183" s="22" t="e">
        <f t="shared" si="364"/>
        <v>#VALUE!</v>
      </c>
      <c r="V1183" s="22" t="str">
        <f t="shared" si="365"/>
        <v>NY</v>
      </c>
      <c r="W1183" s="22" t="e">
        <f t="shared" si="366"/>
        <v>#VALUE!</v>
      </c>
      <c r="X1183" s="19" t="str">
        <f t="shared" si="367"/>
        <v>CB1MokaGS.8881</v>
      </c>
      <c r="Y1183" s="19" t="str">
        <f t="shared" si="368"/>
        <v>GS.8881</v>
      </c>
      <c r="Z1183" s="19" t="e">
        <v>#VALUE!</v>
      </c>
      <c r="AA1183" s="19" t="e">
        <f t="shared" si="369"/>
        <v>#VALUE!</v>
      </c>
      <c r="AB1183" s="22" t="e">
        <f t="shared" si="370"/>
        <v>#VALUE!</v>
      </c>
      <c r="AC1183" s="23" t="e">
        <v>#VALUE!</v>
      </c>
      <c r="AD1183" s="23" t="e">
        <f t="shared" si="371"/>
        <v>#VALUE!</v>
      </c>
      <c r="AE1183" s="24" t="e">
        <f t="shared" si="372"/>
        <v>#VALUE!</v>
      </c>
      <c r="AF1183" s="24">
        <v>116.35</v>
      </c>
      <c r="AG1183" s="24" t="e">
        <f t="shared" si="373"/>
        <v>#VALUE!</v>
      </c>
      <c r="AH1183" s="24" t="e">
        <f t="shared" si="374"/>
        <v>#VALUE!</v>
      </c>
      <c r="AI1183" s="25" t="e">
        <f t="shared" si="375"/>
        <v>#VALUE!</v>
      </c>
      <c r="AJ1183" s="25" t="e">
        <f t="shared" si="376"/>
        <v>#VALUE!</v>
      </c>
      <c r="AK1183" s="25" t="e">
        <f t="shared" si="377"/>
        <v>#VALUE!</v>
      </c>
      <c r="AL1183" s="11">
        <v>23.531526717557256</v>
      </c>
      <c r="AM1183" s="11">
        <v>6.443893129770994</v>
      </c>
      <c r="AN1183" s="26">
        <v>3.2766000000000002</v>
      </c>
      <c r="AO1183" s="125">
        <f t="shared" si="378"/>
        <v>4.8131987296233622E-2</v>
      </c>
      <c r="AP1183" s="126"/>
      <c r="AQ1183" s="16">
        <v>0</v>
      </c>
      <c r="AT1183" s="2">
        <v>398</v>
      </c>
      <c r="AU1183" s="2">
        <v>-17531.823738400824</v>
      </c>
      <c r="AW1183" s="44" t="e">
        <f t="shared" si="379"/>
        <v>#VALUE!</v>
      </c>
    </row>
    <row r="1184" spans="1:49" hidden="1" x14ac:dyDescent="0.2">
      <c r="A1184" s="101">
        <v>1187</v>
      </c>
      <c r="B1184" s="16" t="s">
        <v>814</v>
      </c>
      <c r="C1184" s="101">
        <v>3096</v>
      </c>
      <c r="D1184" s="17">
        <v>1.3908210022315417</v>
      </c>
      <c r="E1184" s="139">
        <v>4.8820930439000883E-2</v>
      </c>
      <c r="F1184" s="122">
        <f t="shared" si="360"/>
        <v>1.4396419326705425</v>
      </c>
      <c r="G1184" s="122"/>
      <c r="H1184" s="101" t="s">
        <v>4</v>
      </c>
      <c r="I1184" s="101">
        <v>1</v>
      </c>
      <c r="J1184" s="101" t="s">
        <v>60</v>
      </c>
      <c r="K1184" s="18">
        <v>43019</v>
      </c>
      <c r="L1184" s="101" t="s">
        <v>58</v>
      </c>
      <c r="M1184" s="101" t="s">
        <v>83</v>
      </c>
      <c r="N1184" s="101" t="s">
        <v>73</v>
      </c>
      <c r="O1184" s="101" t="s">
        <v>64</v>
      </c>
      <c r="P1184" s="19" t="str">
        <f t="shared" si="361"/>
        <v>CB1 15/16</v>
      </c>
      <c r="Q1184" s="20">
        <f t="shared" si="362"/>
        <v>143.96419326705424</v>
      </c>
      <c r="R1184" s="19">
        <v>122.6</v>
      </c>
      <c r="S1184" s="19">
        <v>-7</v>
      </c>
      <c r="T1184" s="19">
        <f t="shared" si="363"/>
        <v>115.6</v>
      </c>
      <c r="U1184" s="22" t="e">
        <f t="shared" si="364"/>
        <v>#VALUE!</v>
      </c>
      <c r="V1184" s="22" t="str">
        <f t="shared" si="365"/>
        <v>NY</v>
      </c>
      <c r="W1184" s="22" t="e">
        <f t="shared" si="366"/>
        <v>#VALUE!</v>
      </c>
      <c r="X1184" s="19" t="str">
        <f t="shared" si="367"/>
        <v>CB115/16GS.8881</v>
      </c>
      <c r="Y1184" s="19" t="str">
        <f t="shared" si="368"/>
        <v>GS.8881</v>
      </c>
      <c r="Z1184" s="19" t="e">
        <v>#VALUE!</v>
      </c>
      <c r="AA1184" s="19" t="e">
        <f t="shared" si="369"/>
        <v>#VALUE!</v>
      </c>
      <c r="AB1184" s="22" t="e">
        <f t="shared" si="370"/>
        <v>#VALUE!</v>
      </c>
      <c r="AC1184" s="23" t="e">
        <v>#VALUE!</v>
      </c>
      <c r="AD1184" s="23" t="e">
        <f t="shared" si="371"/>
        <v>#VALUE!</v>
      </c>
      <c r="AE1184" s="24" t="e">
        <f t="shared" si="372"/>
        <v>#VALUE!</v>
      </c>
      <c r="AF1184" s="24">
        <v>117.35</v>
      </c>
      <c r="AG1184" s="24" t="e">
        <f t="shared" si="373"/>
        <v>#VALUE!</v>
      </c>
      <c r="AH1184" s="24" t="e">
        <f t="shared" si="374"/>
        <v>#VALUE!</v>
      </c>
      <c r="AI1184" s="25" t="e">
        <f t="shared" si="375"/>
        <v>#VALUE!</v>
      </c>
      <c r="AJ1184" s="25" t="e">
        <f t="shared" si="376"/>
        <v>#VALUE!</v>
      </c>
      <c r="AK1184" s="25" t="e">
        <f t="shared" si="377"/>
        <v>#VALUE!</v>
      </c>
      <c r="AL1184" s="11">
        <v>23.531526717557256</v>
      </c>
      <c r="AM1184" s="11">
        <v>6.443893129770994</v>
      </c>
      <c r="AN1184" s="26">
        <v>3.2766000000000002</v>
      </c>
      <c r="AO1184" s="125">
        <f t="shared" si="378"/>
        <v>4.8131987296233622E-2</v>
      </c>
      <c r="AP1184" s="126"/>
      <c r="AQ1184" s="16">
        <v>0</v>
      </c>
      <c r="AT1184" s="2">
        <v>3096</v>
      </c>
      <c r="AU1184" s="2">
        <v>-119996.65156906775</v>
      </c>
      <c r="AW1184" s="44" t="e">
        <f t="shared" si="379"/>
        <v>#VALUE!</v>
      </c>
    </row>
    <row r="1185" spans="1:49" hidden="1" x14ac:dyDescent="0.2">
      <c r="A1185" s="101">
        <v>1188</v>
      </c>
      <c r="B1185" s="16" t="s">
        <v>814</v>
      </c>
      <c r="C1185" s="101">
        <v>701</v>
      </c>
      <c r="D1185" s="17">
        <v>1.3908210022315417</v>
      </c>
      <c r="E1185" s="139">
        <v>4.8820930439000883E-2</v>
      </c>
      <c r="F1185" s="122">
        <f t="shared" si="360"/>
        <v>1.4396419326705425</v>
      </c>
      <c r="G1185" s="122"/>
      <c r="H1185" s="101" t="s">
        <v>4</v>
      </c>
      <c r="I1185" s="101">
        <v>1</v>
      </c>
      <c r="J1185" s="101" t="s">
        <v>60</v>
      </c>
      <c r="K1185" s="18">
        <v>43019</v>
      </c>
      <c r="L1185" s="101" t="s">
        <v>58</v>
      </c>
      <c r="M1185" s="101" t="s">
        <v>83</v>
      </c>
      <c r="N1185" s="101" t="s">
        <v>73</v>
      </c>
      <c r="O1185" s="101" t="s">
        <v>65</v>
      </c>
      <c r="P1185" s="19" t="str">
        <f t="shared" si="361"/>
        <v>CB1 13/14</v>
      </c>
      <c r="Q1185" s="20">
        <f t="shared" si="362"/>
        <v>143.96419326705424</v>
      </c>
      <c r="R1185" s="19">
        <v>122.6</v>
      </c>
      <c r="S1185" s="19">
        <v>-7</v>
      </c>
      <c r="T1185" s="19">
        <f t="shared" si="363"/>
        <v>115.6</v>
      </c>
      <c r="U1185" s="22" t="e">
        <f t="shared" si="364"/>
        <v>#VALUE!</v>
      </c>
      <c r="V1185" s="22" t="str">
        <f t="shared" si="365"/>
        <v>NY</v>
      </c>
      <c r="W1185" s="22" t="e">
        <f t="shared" si="366"/>
        <v>#VALUE!</v>
      </c>
      <c r="X1185" s="19" t="str">
        <f t="shared" si="367"/>
        <v>CB113/14GS.8881</v>
      </c>
      <c r="Y1185" s="19" t="str">
        <f t="shared" si="368"/>
        <v>GS.8881</v>
      </c>
      <c r="Z1185" s="19" t="e">
        <v>#VALUE!</v>
      </c>
      <c r="AA1185" s="19" t="e">
        <f t="shared" si="369"/>
        <v>#VALUE!</v>
      </c>
      <c r="AB1185" s="22" t="e">
        <f t="shared" si="370"/>
        <v>#VALUE!</v>
      </c>
      <c r="AC1185" s="23" t="e">
        <v>#VALUE!</v>
      </c>
      <c r="AD1185" s="23" t="e">
        <f t="shared" si="371"/>
        <v>#VALUE!</v>
      </c>
      <c r="AE1185" s="24" t="e">
        <f t="shared" si="372"/>
        <v>#VALUE!</v>
      </c>
      <c r="AF1185" s="24">
        <v>117.35</v>
      </c>
      <c r="AG1185" s="24" t="e">
        <f t="shared" si="373"/>
        <v>#VALUE!</v>
      </c>
      <c r="AH1185" s="24" t="e">
        <f t="shared" si="374"/>
        <v>#VALUE!</v>
      </c>
      <c r="AI1185" s="25" t="e">
        <f t="shared" si="375"/>
        <v>#VALUE!</v>
      </c>
      <c r="AJ1185" s="25" t="e">
        <f t="shared" si="376"/>
        <v>#VALUE!</v>
      </c>
      <c r="AK1185" s="25" t="e">
        <f t="shared" si="377"/>
        <v>#VALUE!</v>
      </c>
      <c r="AL1185" s="11">
        <v>23.531526717557259</v>
      </c>
      <c r="AM1185" s="11">
        <v>6.443893129770994</v>
      </c>
      <c r="AN1185" s="26">
        <v>3.2766000000000002</v>
      </c>
      <c r="AO1185" s="125">
        <f t="shared" si="378"/>
        <v>4.8131987296233622E-2</v>
      </c>
      <c r="AP1185" s="126"/>
      <c r="AQ1185" s="16">
        <v>0</v>
      </c>
      <c r="AT1185" s="2">
        <v>701</v>
      </c>
      <c r="AU1185" s="2">
        <v>-34588.046879947186</v>
      </c>
      <c r="AW1185" s="44" t="e">
        <f t="shared" si="379"/>
        <v>#VALUE!</v>
      </c>
    </row>
    <row r="1186" spans="1:49" hidden="1" x14ac:dyDescent="0.2">
      <c r="A1186" s="101">
        <v>1188</v>
      </c>
      <c r="B1186" s="16" t="s">
        <v>815</v>
      </c>
      <c r="C1186" s="101">
        <v>500</v>
      </c>
      <c r="D1186" s="17">
        <v>1.2570716165208895</v>
      </c>
      <c r="E1186" s="139">
        <v>4.6048890017022927E-2</v>
      </c>
      <c r="F1186" s="122">
        <f t="shared" si="360"/>
        <v>1.3031205065379123</v>
      </c>
      <c r="G1186" s="122"/>
      <c r="H1186" s="101" t="s">
        <v>4</v>
      </c>
      <c r="I1186" s="101">
        <v>1</v>
      </c>
      <c r="J1186" s="101" t="s">
        <v>60</v>
      </c>
      <c r="K1186" s="18">
        <v>43019</v>
      </c>
      <c r="L1186" s="101" t="s">
        <v>58</v>
      </c>
      <c r="M1186" s="101" t="s">
        <v>83</v>
      </c>
      <c r="N1186" s="101" t="s">
        <v>62</v>
      </c>
      <c r="O1186" s="101" t="s">
        <v>63</v>
      </c>
      <c r="P1186" s="19" t="str">
        <f t="shared" si="361"/>
        <v>CB6 Consumo</v>
      </c>
      <c r="Q1186" s="20">
        <f t="shared" si="362"/>
        <v>130.31205065379123</v>
      </c>
      <c r="R1186" s="19">
        <v>122.6</v>
      </c>
      <c r="S1186" s="19">
        <v>-31.95</v>
      </c>
      <c r="T1186" s="19">
        <f t="shared" si="363"/>
        <v>90.649999999999991</v>
      </c>
      <c r="U1186" s="22" t="e">
        <f t="shared" si="364"/>
        <v>#VALUE!</v>
      </c>
      <c r="V1186" s="22" t="str">
        <f t="shared" si="365"/>
        <v>NY</v>
      </c>
      <c r="W1186" s="22" t="e">
        <f t="shared" si="366"/>
        <v>#VALUE!</v>
      </c>
      <c r="X1186" s="19" t="str">
        <f t="shared" si="367"/>
        <v>CB6ConsumoGS.8897</v>
      </c>
      <c r="Y1186" s="19" t="str">
        <f t="shared" si="368"/>
        <v>GS.8897</v>
      </c>
      <c r="Z1186" s="19" t="e">
        <v>#VALUE!</v>
      </c>
      <c r="AA1186" s="19" t="e">
        <f t="shared" si="369"/>
        <v>#VALUE!</v>
      </c>
      <c r="AB1186" s="22" t="e">
        <f t="shared" si="370"/>
        <v>#VALUE!</v>
      </c>
      <c r="AC1186" s="23" t="e">
        <v>#VALUE!</v>
      </c>
      <c r="AD1186" s="23" t="e">
        <f t="shared" si="371"/>
        <v>#VALUE!</v>
      </c>
      <c r="AE1186" s="24" t="e">
        <f t="shared" si="372"/>
        <v>#VALUE!</v>
      </c>
      <c r="AF1186" s="24">
        <v>92.399999999999991</v>
      </c>
      <c r="AG1186" s="24" t="e">
        <f t="shared" si="373"/>
        <v>#VALUE!</v>
      </c>
      <c r="AH1186" s="24" t="e">
        <f t="shared" si="374"/>
        <v>#VALUE!</v>
      </c>
      <c r="AI1186" s="25" t="e">
        <f t="shared" si="375"/>
        <v>#VALUE!</v>
      </c>
      <c r="AJ1186" s="25" t="e">
        <f t="shared" si="376"/>
        <v>#VALUE!</v>
      </c>
      <c r="AK1186" s="25" t="e">
        <f t="shared" si="377"/>
        <v>#VALUE!</v>
      </c>
      <c r="AL1186" s="11">
        <v>18.969478506455918</v>
      </c>
      <c r="AM1186" s="11">
        <v>5.2804892685661828</v>
      </c>
      <c r="AN1186" s="26">
        <v>3.2766000000000002</v>
      </c>
      <c r="AO1186" s="125">
        <f t="shared" si="378"/>
        <v>4.539906489644456E-2</v>
      </c>
      <c r="AP1186" s="126"/>
      <c r="AQ1186" s="16">
        <v>0</v>
      </c>
      <c r="AT1186" s="2">
        <v>0</v>
      </c>
      <c r="AU1186" s="2">
        <v>0</v>
      </c>
      <c r="AW1186" s="44" t="e">
        <f t="shared" si="379"/>
        <v>#VALUE!</v>
      </c>
    </row>
    <row r="1187" spans="1:49" hidden="1" x14ac:dyDescent="0.2">
      <c r="A1187" s="101">
        <v>1194</v>
      </c>
      <c r="B1187" s="16" t="s">
        <v>816</v>
      </c>
      <c r="C1187" s="101">
        <v>1259</v>
      </c>
      <c r="D1187" s="17">
        <v>1.4227748042664441</v>
      </c>
      <c r="E1187" s="139">
        <v>5.9558339142977285E-2</v>
      </c>
      <c r="F1187" s="122">
        <f t="shared" si="360"/>
        <v>1.4823331434094213</v>
      </c>
      <c r="G1187" s="122"/>
      <c r="H1187" s="101" t="s">
        <v>4</v>
      </c>
      <c r="I1187" s="101">
        <v>1</v>
      </c>
      <c r="J1187" s="101" t="s">
        <v>555</v>
      </c>
      <c r="K1187" s="18">
        <v>43019</v>
      </c>
      <c r="L1187" s="101" t="s">
        <v>58</v>
      </c>
      <c r="M1187" s="101" t="s">
        <v>83</v>
      </c>
      <c r="N1187" s="101" t="s">
        <v>73</v>
      </c>
      <c r="O1187" s="101" t="s">
        <v>58</v>
      </c>
      <c r="P1187" s="19" t="str">
        <f t="shared" si="361"/>
        <v>CB1 17/18</v>
      </c>
      <c r="Q1187" s="20">
        <f t="shared" si="362"/>
        <v>148.23331434094214</v>
      </c>
      <c r="R1187" s="19">
        <v>122.6</v>
      </c>
      <c r="S1187" s="19">
        <v>2.5</v>
      </c>
      <c r="T1187" s="19">
        <f t="shared" si="363"/>
        <v>125.1</v>
      </c>
      <c r="U1187" s="22" t="e">
        <f t="shared" si="364"/>
        <v>#VALUE!</v>
      </c>
      <c r="V1187" s="22" t="str">
        <f t="shared" si="365"/>
        <v>NY</v>
      </c>
      <c r="W1187" s="22" t="e">
        <f t="shared" si="366"/>
        <v>#VALUE!</v>
      </c>
      <c r="X1187" s="19" t="str">
        <f t="shared" si="367"/>
        <v>CB117/18GS.8866</v>
      </c>
      <c r="Y1187" s="19" t="str">
        <f t="shared" si="368"/>
        <v>GS.8866</v>
      </c>
      <c r="Z1187" s="19" t="e">
        <v>#VALUE!</v>
      </c>
      <c r="AA1187" s="19" t="e">
        <f t="shared" si="369"/>
        <v>#VALUE!</v>
      </c>
      <c r="AB1187" s="22" t="e">
        <f t="shared" si="370"/>
        <v>#VALUE!</v>
      </c>
      <c r="AC1187" s="23" t="e">
        <v>#VALUE!</v>
      </c>
      <c r="AD1187" s="23" t="e">
        <f t="shared" si="371"/>
        <v>#VALUE!</v>
      </c>
      <c r="AE1187" s="24" t="e">
        <f t="shared" si="372"/>
        <v>#VALUE!</v>
      </c>
      <c r="AF1187" s="24">
        <v>126.85</v>
      </c>
      <c r="AG1187" s="24" t="e">
        <f t="shared" si="373"/>
        <v>#VALUE!</v>
      </c>
      <c r="AH1187" s="24" t="e">
        <f t="shared" si="374"/>
        <v>#VALUE!</v>
      </c>
      <c r="AI1187" s="25" t="e">
        <f t="shared" si="375"/>
        <v>#VALUE!</v>
      </c>
      <c r="AJ1187" s="25" t="e">
        <f t="shared" si="376"/>
        <v>#VALUE!</v>
      </c>
      <c r="AK1187" s="25" t="e">
        <f t="shared" si="377"/>
        <v>#VALUE!</v>
      </c>
      <c r="AL1187" s="11">
        <v>26.46827618497996</v>
      </c>
      <c r="AM1187" s="11">
        <v>5.5701587221964157</v>
      </c>
      <c r="AN1187" s="26">
        <v>3.2766000000000002</v>
      </c>
      <c r="AO1187" s="125">
        <f t="shared" si="378"/>
        <v>5.8717873609481795E-2</v>
      </c>
      <c r="AP1187" s="126"/>
      <c r="AQ1187" s="16">
        <v>0</v>
      </c>
      <c r="AT1187" s="2">
        <v>1259</v>
      </c>
      <c r="AU1187" s="2">
        <v>-49258.556276009978</v>
      </c>
      <c r="AW1187" s="44" t="e">
        <f t="shared" si="379"/>
        <v>#VALUE!</v>
      </c>
    </row>
    <row r="1188" spans="1:49" hidden="1" x14ac:dyDescent="0.2">
      <c r="A1188" s="101">
        <v>1195</v>
      </c>
      <c r="B1188" s="16" t="s">
        <v>816</v>
      </c>
      <c r="C1188" s="101">
        <v>21</v>
      </c>
      <c r="D1188" s="17">
        <v>1.4227748042664441</v>
      </c>
      <c r="E1188" s="139">
        <v>5.9558339142977285E-2</v>
      </c>
      <c r="F1188" s="122">
        <f t="shared" si="360"/>
        <v>1.4823331434094213</v>
      </c>
      <c r="G1188" s="122"/>
      <c r="H1188" s="101" t="s">
        <v>4</v>
      </c>
      <c r="I1188" s="101">
        <v>1</v>
      </c>
      <c r="J1188" s="101" t="s">
        <v>555</v>
      </c>
      <c r="K1188" s="18">
        <v>43019</v>
      </c>
      <c r="L1188" s="101" t="s">
        <v>58</v>
      </c>
      <c r="M1188" s="101" t="s">
        <v>83</v>
      </c>
      <c r="N1188" s="101" t="s">
        <v>62</v>
      </c>
      <c r="O1188" s="101" t="s">
        <v>63</v>
      </c>
      <c r="P1188" s="19" t="str">
        <f t="shared" si="361"/>
        <v>CB6 Consumo</v>
      </c>
      <c r="Q1188" s="20">
        <f t="shared" si="362"/>
        <v>148.23331434094214</v>
      </c>
      <c r="R1188" s="19">
        <v>122.6</v>
      </c>
      <c r="S1188" s="19">
        <v>-31.95</v>
      </c>
      <c r="T1188" s="19">
        <f t="shared" si="363"/>
        <v>90.649999999999991</v>
      </c>
      <c r="U1188" s="22" t="e">
        <f t="shared" si="364"/>
        <v>#VALUE!</v>
      </c>
      <c r="V1188" s="22" t="str">
        <f t="shared" si="365"/>
        <v>NY</v>
      </c>
      <c r="W1188" s="22" t="e">
        <f t="shared" si="366"/>
        <v>#VALUE!</v>
      </c>
      <c r="X1188" s="19" t="str">
        <f t="shared" si="367"/>
        <v>CB6ConsumoGS.8866</v>
      </c>
      <c r="Y1188" s="19" t="str">
        <f t="shared" si="368"/>
        <v>GS.8866</v>
      </c>
      <c r="Z1188" s="19" t="e">
        <v>#VALUE!</v>
      </c>
      <c r="AA1188" s="19" t="e">
        <f t="shared" si="369"/>
        <v>#VALUE!</v>
      </c>
      <c r="AB1188" s="22" t="e">
        <f t="shared" si="370"/>
        <v>#VALUE!</v>
      </c>
      <c r="AC1188" s="23" t="e">
        <v>#VALUE!</v>
      </c>
      <c r="AD1188" s="23" t="e">
        <f t="shared" si="371"/>
        <v>#VALUE!</v>
      </c>
      <c r="AE1188" s="24" t="e">
        <f t="shared" si="372"/>
        <v>#VALUE!</v>
      </c>
      <c r="AF1188" s="24">
        <v>92.399999999999991</v>
      </c>
      <c r="AG1188" s="24" t="e">
        <f t="shared" si="373"/>
        <v>#VALUE!</v>
      </c>
      <c r="AH1188" s="24" t="e">
        <f t="shared" si="374"/>
        <v>#VALUE!</v>
      </c>
      <c r="AI1188" s="25" t="e">
        <f t="shared" si="375"/>
        <v>#VALUE!</v>
      </c>
      <c r="AJ1188" s="25" t="e">
        <f t="shared" si="376"/>
        <v>#VALUE!</v>
      </c>
      <c r="AK1188" s="25" t="e">
        <f t="shared" si="377"/>
        <v>#VALUE!</v>
      </c>
      <c r="AL1188" s="11">
        <v>26.46827618497996</v>
      </c>
      <c r="AM1188" s="11">
        <v>5.5701587221964157</v>
      </c>
      <c r="AN1188" s="26">
        <v>3.2766000000000002</v>
      </c>
      <c r="AO1188" s="125">
        <f t="shared" si="378"/>
        <v>5.8717873609481795E-2</v>
      </c>
      <c r="AP1188" s="126"/>
      <c r="AQ1188" s="16">
        <v>0</v>
      </c>
      <c r="AT1188" s="2">
        <v>0</v>
      </c>
      <c r="AU1188" s="2">
        <v>0</v>
      </c>
      <c r="AW1188" s="44" t="e">
        <f t="shared" si="379"/>
        <v>#VALUE!</v>
      </c>
    </row>
    <row r="1189" spans="1:49" hidden="1" x14ac:dyDescent="0.2">
      <c r="A1189" s="101">
        <v>1191</v>
      </c>
      <c r="B1189" s="16" t="s">
        <v>817</v>
      </c>
      <c r="C1189" s="101">
        <v>588</v>
      </c>
      <c r="D1189" s="17">
        <v>1.1863341441923272</v>
      </c>
      <c r="E1189" s="139">
        <v>5.0147739710982582E-2</v>
      </c>
      <c r="F1189" s="122">
        <f t="shared" si="360"/>
        <v>1.2364818839033098</v>
      </c>
      <c r="G1189" s="122"/>
      <c r="H1189" s="101" t="s">
        <v>4</v>
      </c>
      <c r="I1189" s="101">
        <v>1</v>
      </c>
      <c r="J1189" s="101" t="s">
        <v>718</v>
      </c>
      <c r="K1189" s="18">
        <v>43019</v>
      </c>
      <c r="L1189" s="101" t="s">
        <v>58</v>
      </c>
      <c r="M1189" s="101" t="s">
        <v>83</v>
      </c>
      <c r="N1189" s="101" t="s">
        <v>75</v>
      </c>
      <c r="O1189" s="101" t="s">
        <v>58</v>
      </c>
      <c r="P1189" s="19" t="str">
        <f t="shared" si="361"/>
        <v>CB2 17/18</v>
      </c>
      <c r="Q1189" s="20">
        <f t="shared" si="362"/>
        <v>123.64818839033099</v>
      </c>
      <c r="R1189" s="19">
        <v>122.6</v>
      </c>
      <c r="S1189" s="19">
        <v>-2.67</v>
      </c>
      <c r="T1189" s="19">
        <f t="shared" si="363"/>
        <v>119.92999999999999</v>
      </c>
      <c r="U1189" s="22" t="e">
        <f t="shared" si="364"/>
        <v>#VALUE!</v>
      </c>
      <c r="V1189" s="22" t="str">
        <f t="shared" si="365"/>
        <v>NY</v>
      </c>
      <c r="W1189" s="22" t="e">
        <f t="shared" si="366"/>
        <v>#VALUE!</v>
      </c>
      <c r="X1189" s="19" t="str">
        <f t="shared" si="367"/>
        <v>CB217/18GS.8730</v>
      </c>
      <c r="Y1189" s="19" t="str">
        <f t="shared" si="368"/>
        <v>GS.8730</v>
      </c>
      <c r="Z1189" s="19" t="e">
        <v>#VALUE!</v>
      </c>
      <c r="AA1189" s="19" t="e">
        <f t="shared" si="369"/>
        <v>#VALUE!</v>
      </c>
      <c r="AB1189" s="22" t="e">
        <f t="shared" si="370"/>
        <v>#VALUE!</v>
      </c>
      <c r="AC1189" s="23" t="e">
        <v>#VALUE!</v>
      </c>
      <c r="AD1189" s="23" t="e">
        <f t="shared" si="371"/>
        <v>#VALUE!</v>
      </c>
      <c r="AE1189" s="24" t="e">
        <f t="shared" si="372"/>
        <v>#VALUE!</v>
      </c>
      <c r="AF1189" s="24">
        <v>121.67999999999999</v>
      </c>
      <c r="AG1189" s="24" t="e">
        <f t="shared" si="373"/>
        <v>#VALUE!</v>
      </c>
      <c r="AH1189" s="24" t="e">
        <f t="shared" si="374"/>
        <v>#VALUE!</v>
      </c>
      <c r="AI1189" s="25" t="e">
        <f t="shared" si="375"/>
        <v>#VALUE!</v>
      </c>
      <c r="AJ1189" s="25" t="e">
        <f t="shared" si="376"/>
        <v>#VALUE!</v>
      </c>
      <c r="AK1189" s="25" t="e">
        <f t="shared" si="377"/>
        <v>#VALUE!</v>
      </c>
      <c r="AL1189" s="11">
        <v>25.43</v>
      </c>
      <c r="AM1189" s="11">
        <v>6.9040860215053765</v>
      </c>
      <c r="AN1189" s="26">
        <v>3.2766000000000002</v>
      </c>
      <c r="AO1189" s="125">
        <f t="shared" si="378"/>
        <v>4.9440073120270517E-2</v>
      </c>
      <c r="AP1189" s="126"/>
      <c r="AQ1189" s="16">
        <v>-387</v>
      </c>
      <c r="AT1189" s="2">
        <v>201</v>
      </c>
      <c r="AU1189" s="2">
        <v>-2920.8314657228939</v>
      </c>
      <c r="AW1189" s="44" t="e">
        <f t="shared" si="379"/>
        <v>#VALUE!</v>
      </c>
    </row>
    <row r="1190" spans="1:49" hidden="1" x14ac:dyDescent="0.2">
      <c r="A1190" s="101">
        <v>1192</v>
      </c>
      <c r="B1190" s="16" t="s">
        <v>817</v>
      </c>
      <c r="C1190" s="101">
        <v>921</v>
      </c>
      <c r="D1190" s="17">
        <v>1.1863341441923272</v>
      </c>
      <c r="E1190" s="139">
        <v>5.0147739710982582E-2</v>
      </c>
      <c r="F1190" s="122">
        <f t="shared" si="360"/>
        <v>1.2364818839033098</v>
      </c>
      <c r="G1190" s="122"/>
      <c r="H1190" s="101" t="s">
        <v>4</v>
      </c>
      <c r="I1190" s="101">
        <v>1</v>
      </c>
      <c r="J1190" s="101" t="s">
        <v>718</v>
      </c>
      <c r="K1190" s="18">
        <v>43019</v>
      </c>
      <c r="L1190" s="101" t="s">
        <v>58</v>
      </c>
      <c r="M1190" s="101" t="s">
        <v>83</v>
      </c>
      <c r="N1190" s="101" t="s">
        <v>75</v>
      </c>
      <c r="O1190" s="101" t="s">
        <v>64</v>
      </c>
      <c r="P1190" s="19" t="str">
        <f t="shared" si="361"/>
        <v>CB2 15/16</v>
      </c>
      <c r="Q1190" s="20">
        <f t="shared" si="362"/>
        <v>123.64818839033099</v>
      </c>
      <c r="R1190" s="19">
        <v>122.6</v>
      </c>
      <c r="S1190" s="19">
        <v>-9.67</v>
      </c>
      <c r="T1190" s="19">
        <f t="shared" si="363"/>
        <v>112.92999999999999</v>
      </c>
      <c r="U1190" s="22" t="e">
        <f t="shared" si="364"/>
        <v>#VALUE!</v>
      </c>
      <c r="V1190" s="22" t="str">
        <f t="shared" si="365"/>
        <v>NY</v>
      </c>
      <c r="W1190" s="22" t="e">
        <f t="shared" si="366"/>
        <v>#VALUE!</v>
      </c>
      <c r="X1190" s="19" t="str">
        <f t="shared" si="367"/>
        <v>CB215/16GS.8730</v>
      </c>
      <c r="Y1190" s="19" t="str">
        <f t="shared" si="368"/>
        <v>GS.8730</v>
      </c>
      <c r="Z1190" s="19" t="e">
        <v>#VALUE!</v>
      </c>
      <c r="AA1190" s="19" t="e">
        <f t="shared" si="369"/>
        <v>#VALUE!</v>
      </c>
      <c r="AB1190" s="22" t="e">
        <f t="shared" si="370"/>
        <v>#VALUE!</v>
      </c>
      <c r="AC1190" s="23" t="e">
        <v>#VALUE!</v>
      </c>
      <c r="AD1190" s="23" t="e">
        <f t="shared" si="371"/>
        <v>#VALUE!</v>
      </c>
      <c r="AE1190" s="24" t="e">
        <f t="shared" si="372"/>
        <v>#VALUE!</v>
      </c>
      <c r="AF1190" s="24">
        <v>114.67999999999999</v>
      </c>
      <c r="AG1190" s="24" t="e">
        <f t="shared" si="373"/>
        <v>#VALUE!</v>
      </c>
      <c r="AH1190" s="24" t="e">
        <f t="shared" si="374"/>
        <v>#VALUE!</v>
      </c>
      <c r="AI1190" s="25" t="e">
        <f t="shared" si="375"/>
        <v>#VALUE!</v>
      </c>
      <c r="AJ1190" s="25" t="e">
        <f t="shared" si="376"/>
        <v>#VALUE!</v>
      </c>
      <c r="AK1190" s="25" t="e">
        <f t="shared" si="377"/>
        <v>#VALUE!</v>
      </c>
      <c r="AL1190" s="11">
        <v>25.43</v>
      </c>
      <c r="AM1190" s="11">
        <v>6.9040860215053765</v>
      </c>
      <c r="AN1190" s="26">
        <v>3.2766000000000002</v>
      </c>
      <c r="AO1190" s="125">
        <f t="shared" si="378"/>
        <v>4.9440073120270517E-2</v>
      </c>
      <c r="AP1190" s="126"/>
      <c r="AQ1190" s="16">
        <v>-921</v>
      </c>
      <c r="AT1190" s="2">
        <v>0</v>
      </c>
      <c r="AU1190" s="2">
        <v>0</v>
      </c>
      <c r="AW1190" s="44" t="e">
        <f t="shared" si="379"/>
        <v>#VALUE!</v>
      </c>
    </row>
    <row r="1191" spans="1:49" hidden="1" x14ac:dyDescent="0.2">
      <c r="A1191" s="101">
        <v>1193</v>
      </c>
      <c r="B1191" s="16" t="s">
        <v>817</v>
      </c>
      <c r="C1191" s="101">
        <v>238</v>
      </c>
      <c r="D1191" s="17">
        <v>1.1863341441923272</v>
      </c>
      <c r="E1191" s="139">
        <v>5.0147739710982582E-2</v>
      </c>
      <c r="F1191" s="122">
        <f t="shared" si="360"/>
        <v>1.2364818839033098</v>
      </c>
      <c r="G1191" s="122"/>
      <c r="H1191" s="101" t="s">
        <v>4</v>
      </c>
      <c r="I1191" s="101">
        <v>1</v>
      </c>
      <c r="J1191" s="101" t="s">
        <v>718</v>
      </c>
      <c r="K1191" s="18">
        <v>43019</v>
      </c>
      <c r="L1191" s="101" t="s">
        <v>58</v>
      </c>
      <c r="M1191" s="101" t="s">
        <v>83</v>
      </c>
      <c r="N1191" s="101" t="s">
        <v>75</v>
      </c>
      <c r="O1191" s="101" t="s">
        <v>65</v>
      </c>
      <c r="P1191" s="19" t="str">
        <f t="shared" si="361"/>
        <v>CB2 13/14</v>
      </c>
      <c r="Q1191" s="20">
        <f t="shared" si="362"/>
        <v>123.64818839033099</v>
      </c>
      <c r="R1191" s="19">
        <v>122.6</v>
      </c>
      <c r="S1191" s="19">
        <v>-9.67</v>
      </c>
      <c r="T1191" s="19">
        <f t="shared" si="363"/>
        <v>112.92999999999999</v>
      </c>
      <c r="U1191" s="22" t="e">
        <f t="shared" si="364"/>
        <v>#VALUE!</v>
      </c>
      <c r="V1191" s="22" t="str">
        <f t="shared" si="365"/>
        <v>NY</v>
      </c>
      <c r="W1191" s="22" t="e">
        <f t="shared" si="366"/>
        <v>#VALUE!</v>
      </c>
      <c r="X1191" s="19" t="str">
        <f t="shared" si="367"/>
        <v>CB213/14GS.8730</v>
      </c>
      <c r="Y1191" s="19" t="str">
        <f t="shared" si="368"/>
        <v>GS.8730</v>
      </c>
      <c r="Z1191" s="19" t="e">
        <v>#VALUE!</v>
      </c>
      <c r="AA1191" s="19" t="e">
        <f t="shared" si="369"/>
        <v>#VALUE!</v>
      </c>
      <c r="AB1191" s="22" t="e">
        <f t="shared" si="370"/>
        <v>#VALUE!</v>
      </c>
      <c r="AC1191" s="23" t="e">
        <v>#VALUE!</v>
      </c>
      <c r="AD1191" s="23" t="e">
        <f t="shared" si="371"/>
        <v>#VALUE!</v>
      </c>
      <c r="AE1191" s="24" t="e">
        <f t="shared" si="372"/>
        <v>#VALUE!</v>
      </c>
      <c r="AF1191" s="24">
        <v>114.67999999999999</v>
      </c>
      <c r="AG1191" s="24" t="e">
        <f t="shared" si="373"/>
        <v>#VALUE!</v>
      </c>
      <c r="AH1191" s="24" t="e">
        <f t="shared" si="374"/>
        <v>#VALUE!</v>
      </c>
      <c r="AI1191" s="25" t="e">
        <f t="shared" si="375"/>
        <v>#VALUE!</v>
      </c>
      <c r="AJ1191" s="25" t="e">
        <f t="shared" si="376"/>
        <v>#VALUE!</v>
      </c>
      <c r="AK1191" s="25" t="e">
        <f t="shared" si="377"/>
        <v>#VALUE!</v>
      </c>
      <c r="AL1191" s="11">
        <v>25.43</v>
      </c>
      <c r="AM1191" s="11">
        <v>6.9040860215053765</v>
      </c>
      <c r="AN1191" s="26">
        <v>3.2766000000000002</v>
      </c>
      <c r="AO1191" s="125">
        <f t="shared" si="378"/>
        <v>4.9440073120270517E-2</v>
      </c>
      <c r="AP1191" s="126"/>
      <c r="AQ1191" s="16">
        <v>-230</v>
      </c>
      <c r="AT1191" s="2">
        <v>8</v>
      </c>
      <c r="AU1191" s="2">
        <v>-243.24079863573706</v>
      </c>
      <c r="AW1191" s="44" t="e">
        <f t="shared" si="379"/>
        <v>#VALUE!</v>
      </c>
    </row>
    <row r="1192" spans="1:49" hidden="1" x14ac:dyDescent="0.2">
      <c r="A1192" s="101">
        <v>1194</v>
      </c>
      <c r="B1192" s="16" t="s">
        <v>817</v>
      </c>
      <c r="C1192" s="101">
        <v>1086</v>
      </c>
      <c r="D1192" s="17">
        <v>1.1863341441923272</v>
      </c>
      <c r="E1192" s="139">
        <v>5.0147739710982582E-2</v>
      </c>
      <c r="F1192" s="122">
        <f t="shared" si="360"/>
        <v>1.2364818839033098</v>
      </c>
      <c r="G1192" s="122"/>
      <c r="H1192" s="101" t="s">
        <v>4</v>
      </c>
      <c r="I1192" s="101">
        <v>1</v>
      </c>
      <c r="J1192" s="101" t="s">
        <v>718</v>
      </c>
      <c r="K1192" s="18">
        <v>43019</v>
      </c>
      <c r="L1192" s="101" t="s">
        <v>58</v>
      </c>
      <c r="M1192" s="101" t="s">
        <v>83</v>
      </c>
      <c r="N1192" s="101" t="s">
        <v>62</v>
      </c>
      <c r="O1192" s="101" t="s">
        <v>63</v>
      </c>
      <c r="P1192" s="19" t="str">
        <f t="shared" si="361"/>
        <v>CB6 Consumo</v>
      </c>
      <c r="Q1192" s="20">
        <f t="shared" si="362"/>
        <v>123.64818839033099</v>
      </c>
      <c r="R1192" s="19">
        <v>122.6</v>
      </c>
      <c r="S1192" s="19">
        <v>-31.95</v>
      </c>
      <c r="T1192" s="19">
        <f t="shared" si="363"/>
        <v>90.649999999999991</v>
      </c>
      <c r="U1192" s="22" t="e">
        <f t="shared" si="364"/>
        <v>#VALUE!</v>
      </c>
      <c r="V1192" s="22" t="str">
        <f t="shared" si="365"/>
        <v>NY</v>
      </c>
      <c r="W1192" s="22" t="e">
        <f t="shared" si="366"/>
        <v>#VALUE!</v>
      </c>
      <c r="X1192" s="19" t="str">
        <f t="shared" si="367"/>
        <v>CB6ConsumoGS.8730</v>
      </c>
      <c r="Y1192" s="19" t="str">
        <f t="shared" si="368"/>
        <v>GS.8730</v>
      </c>
      <c r="Z1192" s="19" t="e">
        <v>#VALUE!</v>
      </c>
      <c r="AA1192" s="19" t="e">
        <f t="shared" si="369"/>
        <v>#VALUE!</v>
      </c>
      <c r="AB1192" s="22" t="e">
        <f t="shared" si="370"/>
        <v>#VALUE!</v>
      </c>
      <c r="AC1192" s="23" t="e">
        <v>#VALUE!</v>
      </c>
      <c r="AD1192" s="23" t="e">
        <f t="shared" si="371"/>
        <v>#VALUE!</v>
      </c>
      <c r="AE1192" s="24" t="e">
        <f t="shared" si="372"/>
        <v>#VALUE!</v>
      </c>
      <c r="AF1192" s="24">
        <v>92.399999999999991</v>
      </c>
      <c r="AG1192" s="24" t="e">
        <f t="shared" si="373"/>
        <v>#VALUE!</v>
      </c>
      <c r="AH1192" s="24" t="e">
        <f t="shared" si="374"/>
        <v>#VALUE!</v>
      </c>
      <c r="AI1192" s="25" t="e">
        <f t="shared" si="375"/>
        <v>#VALUE!</v>
      </c>
      <c r="AJ1192" s="25" t="e">
        <f t="shared" si="376"/>
        <v>#VALUE!</v>
      </c>
      <c r="AK1192" s="25" t="e">
        <f t="shared" si="377"/>
        <v>#VALUE!</v>
      </c>
      <c r="AL1192" s="11">
        <v>25.43</v>
      </c>
      <c r="AM1192" s="11">
        <v>6.9040860215053765</v>
      </c>
      <c r="AN1192" s="26">
        <v>3.2766000000000002</v>
      </c>
      <c r="AO1192" s="125">
        <f t="shared" si="378"/>
        <v>4.9440073120270517E-2</v>
      </c>
      <c r="AP1192" s="126"/>
      <c r="AQ1192" s="16">
        <v>-195.32647536545744</v>
      </c>
      <c r="AT1192" s="2">
        <v>584.67352463454256</v>
      </c>
      <c r="AU1192" s="2">
        <v>-33245.179651891136</v>
      </c>
      <c r="AW1192" s="44" t="e">
        <f t="shared" si="379"/>
        <v>#VALUE!</v>
      </c>
    </row>
    <row r="1193" spans="1:49" hidden="1" x14ac:dyDescent="0.2">
      <c r="A1193" s="101">
        <v>1195</v>
      </c>
      <c r="B1193" s="16" t="s">
        <v>817</v>
      </c>
      <c r="C1193" s="101">
        <v>250</v>
      </c>
      <c r="D1193" s="17">
        <v>1.1863341441923272</v>
      </c>
      <c r="E1193" s="139">
        <v>5.0147739710982582E-2</v>
      </c>
      <c r="F1193" s="122">
        <f t="shared" si="360"/>
        <v>1.2364818839033098</v>
      </c>
      <c r="G1193" s="122"/>
      <c r="H1193" s="101" t="s">
        <v>4</v>
      </c>
      <c r="I1193" s="101">
        <v>1</v>
      </c>
      <c r="J1193" s="101" t="s">
        <v>718</v>
      </c>
      <c r="K1193" s="18">
        <v>43019</v>
      </c>
      <c r="L1193" s="101" t="s">
        <v>58</v>
      </c>
      <c r="M1193" s="101" t="s">
        <v>83</v>
      </c>
      <c r="N1193" s="101" t="s">
        <v>75</v>
      </c>
      <c r="O1193" s="101" t="s">
        <v>66</v>
      </c>
      <c r="P1193" s="19" t="str">
        <f t="shared" si="361"/>
        <v>CB2 Moka</v>
      </c>
      <c r="Q1193" s="20">
        <f t="shared" si="362"/>
        <v>123.64818839033099</v>
      </c>
      <c r="R1193" s="19">
        <v>122.6</v>
      </c>
      <c r="S1193" s="19">
        <v>-9.67</v>
      </c>
      <c r="T1193" s="19">
        <f t="shared" si="363"/>
        <v>112.92999999999999</v>
      </c>
      <c r="U1193" s="22" t="e">
        <f t="shared" si="364"/>
        <v>#VALUE!</v>
      </c>
      <c r="V1193" s="22" t="str">
        <f t="shared" si="365"/>
        <v>NY</v>
      </c>
      <c r="W1193" s="22" t="e">
        <f t="shared" si="366"/>
        <v>#VALUE!</v>
      </c>
      <c r="X1193" s="19" t="str">
        <f t="shared" si="367"/>
        <v>CB2MokaGS.8730</v>
      </c>
      <c r="Y1193" s="19" t="str">
        <f t="shared" si="368"/>
        <v>GS.8730</v>
      </c>
      <c r="Z1193" s="19" t="e">
        <v>#VALUE!</v>
      </c>
      <c r="AA1193" s="19" t="e">
        <f t="shared" si="369"/>
        <v>#VALUE!</v>
      </c>
      <c r="AB1193" s="22" t="e">
        <f t="shared" si="370"/>
        <v>#VALUE!</v>
      </c>
      <c r="AC1193" s="23" t="e">
        <v>#VALUE!</v>
      </c>
      <c r="AD1193" s="23" t="e">
        <f t="shared" si="371"/>
        <v>#VALUE!</v>
      </c>
      <c r="AE1193" s="24" t="e">
        <f t="shared" si="372"/>
        <v>#VALUE!</v>
      </c>
      <c r="AF1193" s="24">
        <v>114.67999999999999</v>
      </c>
      <c r="AG1193" s="24" t="e">
        <f t="shared" si="373"/>
        <v>#VALUE!</v>
      </c>
      <c r="AH1193" s="24" t="e">
        <f t="shared" si="374"/>
        <v>#VALUE!</v>
      </c>
      <c r="AI1193" s="25" t="e">
        <f t="shared" si="375"/>
        <v>#VALUE!</v>
      </c>
      <c r="AJ1193" s="25" t="e">
        <f t="shared" si="376"/>
        <v>#VALUE!</v>
      </c>
      <c r="AK1193" s="25" t="e">
        <f t="shared" si="377"/>
        <v>#VALUE!</v>
      </c>
      <c r="AL1193" s="11">
        <v>25.429999999999996</v>
      </c>
      <c r="AM1193" s="11">
        <v>6.9040860215053765</v>
      </c>
      <c r="AN1193" s="26">
        <v>3.2766000000000002</v>
      </c>
      <c r="AO1193" s="125">
        <f t="shared" si="378"/>
        <v>4.9440073120270517E-2</v>
      </c>
      <c r="AP1193" s="126"/>
      <c r="AQ1193" s="16">
        <v>-129</v>
      </c>
      <c r="AT1193" s="2">
        <v>121</v>
      </c>
      <c r="AU1193" s="2">
        <v>-3038.7818793655233</v>
      </c>
      <c r="AW1193" s="44" t="e">
        <f t="shared" si="379"/>
        <v>#VALUE!</v>
      </c>
    </row>
    <row r="1194" spans="1:49" hidden="1" x14ac:dyDescent="0.2">
      <c r="A1194" s="101">
        <v>1196</v>
      </c>
      <c r="B1194" s="16" t="s">
        <v>818</v>
      </c>
      <c r="C1194" s="101">
        <v>364</v>
      </c>
      <c r="D1194" s="17">
        <v>1.4175230716084026</v>
      </c>
      <c r="E1194" s="139">
        <v>4.6086975759079246E-2</v>
      </c>
      <c r="F1194" s="122">
        <f t="shared" si="360"/>
        <v>1.4636100473674818</v>
      </c>
      <c r="G1194" s="122"/>
      <c r="H1194" s="101" t="s">
        <v>4</v>
      </c>
      <c r="I1194" s="101">
        <v>1</v>
      </c>
      <c r="J1194" s="101" t="s">
        <v>60</v>
      </c>
      <c r="K1194" s="18">
        <v>43019</v>
      </c>
      <c r="L1194" s="101" t="s">
        <v>58</v>
      </c>
      <c r="M1194" s="101" t="s">
        <v>83</v>
      </c>
      <c r="N1194" s="101" t="s">
        <v>70</v>
      </c>
      <c r="O1194" s="101" t="s">
        <v>58</v>
      </c>
      <c r="P1194" s="19" t="str">
        <f t="shared" si="361"/>
        <v>CB1UTZ 17/18</v>
      </c>
      <c r="Q1194" s="20">
        <f t="shared" si="362"/>
        <v>146.36100473674819</v>
      </c>
      <c r="R1194" s="19">
        <v>122.6</v>
      </c>
      <c r="S1194" s="19">
        <v>7.25</v>
      </c>
      <c r="T1194" s="19">
        <f t="shared" si="363"/>
        <v>129.85</v>
      </c>
      <c r="U1194" s="22" t="e">
        <f t="shared" si="364"/>
        <v>#VALUE!</v>
      </c>
      <c r="V1194" s="22" t="str">
        <f t="shared" si="365"/>
        <v>NY</v>
      </c>
      <c r="W1194" s="22" t="e">
        <f t="shared" si="366"/>
        <v>#VALUE!</v>
      </c>
      <c r="X1194" s="19" t="str">
        <f t="shared" si="367"/>
        <v>CB1UTZ17/18GS.8783</v>
      </c>
      <c r="Y1194" s="19" t="str">
        <f t="shared" si="368"/>
        <v>GS.8783</v>
      </c>
      <c r="Z1194" s="19" t="e">
        <v>#VALUE!</v>
      </c>
      <c r="AA1194" s="19" t="e">
        <f t="shared" si="369"/>
        <v>#VALUE!</v>
      </c>
      <c r="AB1194" s="22" t="e">
        <f t="shared" si="370"/>
        <v>#VALUE!</v>
      </c>
      <c r="AC1194" s="23" t="e">
        <v>#VALUE!</v>
      </c>
      <c r="AD1194" s="23" t="e">
        <f t="shared" si="371"/>
        <v>#VALUE!</v>
      </c>
      <c r="AE1194" s="24" t="e">
        <f t="shared" si="372"/>
        <v>#VALUE!</v>
      </c>
      <c r="AF1194" s="24">
        <v>131.6</v>
      </c>
      <c r="AG1194" s="24" t="e">
        <f t="shared" si="373"/>
        <v>#VALUE!</v>
      </c>
      <c r="AH1194" s="24" t="e">
        <f t="shared" si="374"/>
        <v>#VALUE!</v>
      </c>
      <c r="AI1194" s="25" t="e">
        <f t="shared" si="375"/>
        <v>#VALUE!</v>
      </c>
      <c r="AJ1194" s="25" t="e">
        <f t="shared" si="376"/>
        <v>#VALUE!</v>
      </c>
      <c r="AK1194" s="25" t="e">
        <f t="shared" si="377"/>
        <v>#VALUE!</v>
      </c>
      <c r="AL1194" s="11">
        <v>22.430000000000003</v>
      </c>
      <c r="AM1194" s="11">
        <v>5.8499999999999943</v>
      </c>
      <c r="AN1194" s="26">
        <v>3.2766000000000002</v>
      </c>
      <c r="AO1194" s="125">
        <f t="shared" si="378"/>
        <v>4.5436613186416487E-2</v>
      </c>
      <c r="AP1194" s="126"/>
      <c r="AQ1194" s="16">
        <v>-364</v>
      </c>
      <c r="AT1194" s="2">
        <v>0</v>
      </c>
      <c r="AU1194" s="2">
        <v>0</v>
      </c>
      <c r="AW1194" s="44" t="e">
        <f t="shared" si="379"/>
        <v>#VALUE!</v>
      </c>
    </row>
    <row r="1195" spans="1:49" hidden="1" x14ac:dyDescent="0.2">
      <c r="A1195" s="101">
        <v>1197</v>
      </c>
      <c r="B1195" s="16" t="s">
        <v>818</v>
      </c>
      <c r="C1195" s="101">
        <v>339</v>
      </c>
      <c r="D1195" s="17">
        <v>1.4175230716084026</v>
      </c>
      <c r="E1195" s="139">
        <v>4.6086975759079246E-2</v>
      </c>
      <c r="F1195" s="122">
        <f t="shared" si="360"/>
        <v>1.4636100473674818</v>
      </c>
      <c r="G1195" s="122"/>
      <c r="H1195" s="101" t="s">
        <v>4</v>
      </c>
      <c r="I1195" s="101">
        <v>1</v>
      </c>
      <c r="J1195" s="101" t="s">
        <v>60</v>
      </c>
      <c r="K1195" s="18">
        <v>43019</v>
      </c>
      <c r="L1195" s="101" t="s">
        <v>58</v>
      </c>
      <c r="M1195" s="101" t="s">
        <v>83</v>
      </c>
      <c r="N1195" s="101" t="s">
        <v>62</v>
      </c>
      <c r="O1195" s="101" t="s">
        <v>63</v>
      </c>
      <c r="P1195" s="19" t="str">
        <f t="shared" si="361"/>
        <v>CB6 Consumo</v>
      </c>
      <c r="Q1195" s="20">
        <f t="shared" si="362"/>
        <v>146.36100473674819</v>
      </c>
      <c r="R1195" s="19">
        <v>122.6</v>
      </c>
      <c r="S1195" s="19">
        <v>-31.95</v>
      </c>
      <c r="T1195" s="19">
        <f t="shared" si="363"/>
        <v>90.649999999999991</v>
      </c>
      <c r="U1195" s="22" t="e">
        <f t="shared" si="364"/>
        <v>#VALUE!</v>
      </c>
      <c r="V1195" s="22" t="str">
        <f t="shared" si="365"/>
        <v>NY</v>
      </c>
      <c r="W1195" s="22" t="e">
        <f t="shared" si="366"/>
        <v>#VALUE!</v>
      </c>
      <c r="X1195" s="19" t="str">
        <f t="shared" si="367"/>
        <v>CB6ConsumoGS.8783</v>
      </c>
      <c r="Y1195" s="19" t="str">
        <f t="shared" si="368"/>
        <v>GS.8783</v>
      </c>
      <c r="Z1195" s="19" t="e">
        <v>#VALUE!</v>
      </c>
      <c r="AA1195" s="19" t="e">
        <f t="shared" si="369"/>
        <v>#VALUE!</v>
      </c>
      <c r="AB1195" s="22" t="e">
        <f t="shared" si="370"/>
        <v>#VALUE!</v>
      </c>
      <c r="AC1195" s="23" t="e">
        <v>#VALUE!</v>
      </c>
      <c r="AD1195" s="23" t="e">
        <f t="shared" si="371"/>
        <v>#VALUE!</v>
      </c>
      <c r="AE1195" s="24" t="e">
        <f t="shared" si="372"/>
        <v>#VALUE!</v>
      </c>
      <c r="AF1195" s="24">
        <v>92.399999999999991</v>
      </c>
      <c r="AG1195" s="24" t="e">
        <f t="shared" si="373"/>
        <v>#VALUE!</v>
      </c>
      <c r="AH1195" s="24" t="e">
        <f t="shared" si="374"/>
        <v>#VALUE!</v>
      </c>
      <c r="AI1195" s="25" t="e">
        <f t="shared" si="375"/>
        <v>#VALUE!</v>
      </c>
      <c r="AJ1195" s="25" t="e">
        <f t="shared" si="376"/>
        <v>#VALUE!</v>
      </c>
      <c r="AK1195" s="25" t="e">
        <f t="shared" si="377"/>
        <v>#VALUE!</v>
      </c>
      <c r="AL1195" s="11">
        <v>22.430000000000003</v>
      </c>
      <c r="AM1195" s="11">
        <v>5.8499999999999943</v>
      </c>
      <c r="AN1195" s="26">
        <v>3.2766000000000002</v>
      </c>
      <c r="AO1195" s="125">
        <f t="shared" si="378"/>
        <v>4.5436613186416487E-2</v>
      </c>
      <c r="AP1195" s="126"/>
      <c r="AQ1195" s="16">
        <v>-339</v>
      </c>
      <c r="AT1195" s="2">
        <v>0</v>
      </c>
      <c r="AU1195" s="2">
        <v>0</v>
      </c>
      <c r="AW1195" s="44" t="e">
        <f t="shared" si="379"/>
        <v>#VALUE!</v>
      </c>
    </row>
    <row r="1196" spans="1:49" hidden="1" x14ac:dyDescent="0.2">
      <c r="A1196" s="101">
        <v>1198</v>
      </c>
      <c r="B1196" s="16" t="s">
        <v>818</v>
      </c>
      <c r="C1196" s="101">
        <v>205</v>
      </c>
      <c r="D1196" s="17">
        <v>1.4175230716084026</v>
      </c>
      <c r="E1196" s="139">
        <v>4.6086975759079246E-2</v>
      </c>
      <c r="F1196" s="122">
        <f t="shared" si="360"/>
        <v>1.4636100473674818</v>
      </c>
      <c r="G1196" s="122"/>
      <c r="H1196" s="101" t="s">
        <v>4</v>
      </c>
      <c r="I1196" s="101">
        <v>1</v>
      </c>
      <c r="J1196" s="101" t="s">
        <v>60</v>
      </c>
      <c r="K1196" s="18">
        <v>43019</v>
      </c>
      <c r="L1196" s="101" t="s">
        <v>58</v>
      </c>
      <c r="M1196" s="101" t="s">
        <v>83</v>
      </c>
      <c r="N1196" s="101" t="s">
        <v>70</v>
      </c>
      <c r="O1196" s="101" t="s">
        <v>66</v>
      </c>
      <c r="P1196" s="19" t="str">
        <f t="shared" si="361"/>
        <v>CB1UTZ Moka</v>
      </c>
      <c r="Q1196" s="20">
        <f t="shared" si="362"/>
        <v>146.36100473674819</v>
      </c>
      <c r="R1196" s="19">
        <v>122.6</v>
      </c>
      <c r="S1196" s="19">
        <v>-8</v>
      </c>
      <c r="T1196" s="19">
        <f t="shared" si="363"/>
        <v>114.6</v>
      </c>
      <c r="U1196" s="22" t="e">
        <f t="shared" si="364"/>
        <v>#VALUE!</v>
      </c>
      <c r="V1196" s="22" t="str">
        <f t="shared" si="365"/>
        <v>NY</v>
      </c>
      <c r="W1196" s="22" t="e">
        <f t="shared" si="366"/>
        <v>#VALUE!</v>
      </c>
      <c r="X1196" s="19" t="str">
        <f t="shared" si="367"/>
        <v>CB1UTZMokaGS.8783</v>
      </c>
      <c r="Y1196" s="19" t="str">
        <f t="shared" si="368"/>
        <v>GS.8783</v>
      </c>
      <c r="Z1196" s="19" t="e">
        <v>#VALUE!</v>
      </c>
      <c r="AA1196" s="19" t="e">
        <f t="shared" si="369"/>
        <v>#VALUE!</v>
      </c>
      <c r="AB1196" s="22" t="e">
        <f t="shared" si="370"/>
        <v>#VALUE!</v>
      </c>
      <c r="AC1196" s="23" t="e">
        <v>#VALUE!</v>
      </c>
      <c r="AD1196" s="23" t="e">
        <f t="shared" si="371"/>
        <v>#VALUE!</v>
      </c>
      <c r="AE1196" s="24" t="e">
        <f t="shared" si="372"/>
        <v>#VALUE!</v>
      </c>
      <c r="AF1196" s="24">
        <v>116.35</v>
      </c>
      <c r="AG1196" s="24" t="e">
        <f t="shared" si="373"/>
        <v>#VALUE!</v>
      </c>
      <c r="AH1196" s="24" t="e">
        <f t="shared" si="374"/>
        <v>#VALUE!</v>
      </c>
      <c r="AI1196" s="25" t="e">
        <f t="shared" si="375"/>
        <v>#VALUE!</v>
      </c>
      <c r="AJ1196" s="25" t="e">
        <f t="shared" si="376"/>
        <v>#VALUE!</v>
      </c>
      <c r="AK1196" s="25" t="e">
        <f t="shared" si="377"/>
        <v>#VALUE!</v>
      </c>
      <c r="AL1196" s="11">
        <v>22.430000000000007</v>
      </c>
      <c r="AM1196" s="11">
        <v>5.8499999999999943</v>
      </c>
      <c r="AN1196" s="26">
        <v>3.2766000000000002</v>
      </c>
      <c r="AO1196" s="125">
        <f t="shared" si="378"/>
        <v>4.5436613186416487E-2</v>
      </c>
      <c r="AP1196" s="126"/>
      <c r="AQ1196" s="16">
        <v>0</v>
      </c>
      <c r="AT1196" s="2">
        <v>0</v>
      </c>
      <c r="AU1196" s="2">
        <v>0</v>
      </c>
      <c r="AW1196" s="44" t="e">
        <f t="shared" si="379"/>
        <v>#VALUE!</v>
      </c>
    </row>
    <row r="1197" spans="1:49" hidden="1" x14ac:dyDescent="0.2">
      <c r="A1197" s="101">
        <v>1199</v>
      </c>
      <c r="B1197" s="16" t="s">
        <v>818</v>
      </c>
      <c r="C1197" s="101">
        <v>817</v>
      </c>
      <c r="D1197" s="17">
        <v>1.4175230716084026</v>
      </c>
      <c r="E1197" s="139">
        <v>4.6086975759079246E-2</v>
      </c>
      <c r="F1197" s="122">
        <f t="shared" si="360"/>
        <v>1.4636100473674818</v>
      </c>
      <c r="G1197" s="122"/>
      <c r="H1197" s="101" t="s">
        <v>4</v>
      </c>
      <c r="I1197" s="101">
        <v>1</v>
      </c>
      <c r="J1197" s="101" t="s">
        <v>60</v>
      </c>
      <c r="K1197" s="18">
        <v>43019</v>
      </c>
      <c r="L1197" s="101" t="s">
        <v>58</v>
      </c>
      <c r="M1197" s="101" t="s">
        <v>83</v>
      </c>
      <c r="N1197" s="101" t="s">
        <v>70</v>
      </c>
      <c r="O1197" s="101" t="s">
        <v>64</v>
      </c>
      <c r="P1197" s="19" t="str">
        <f t="shared" si="361"/>
        <v>CB1UTZ 15/16</v>
      </c>
      <c r="Q1197" s="20">
        <f t="shared" si="362"/>
        <v>146.36100473674819</v>
      </c>
      <c r="R1197" s="19">
        <v>122.6</v>
      </c>
      <c r="S1197" s="19">
        <v>-2</v>
      </c>
      <c r="T1197" s="19">
        <f t="shared" si="363"/>
        <v>120.6</v>
      </c>
      <c r="U1197" s="22" t="e">
        <f t="shared" si="364"/>
        <v>#VALUE!</v>
      </c>
      <c r="V1197" s="22" t="str">
        <f t="shared" si="365"/>
        <v>NY</v>
      </c>
      <c r="W1197" s="22" t="e">
        <f t="shared" si="366"/>
        <v>#VALUE!</v>
      </c>
      <c r="X1197" s="19" t="str">
        <f t="shared" si="367"/>
        <v>CB1UTZ15/16GS.8783</v>
      </c>
      <c r="Y1197" s="19" t="str">
        <f t="shared" si="368"/>
        <v>GS.8783</v>
      </c>
      <c r="Z1197" s="19" t="e">
        <v>#VALUE!</v>
      </c>
      <c r="AA1197" s="19" t="e">
        <f t="shared" si="369"/>
        <v>#VALUE!</v>
      </c>
      <c r="AB1197" s="22" t="e">
        <f t="shared" si="370"/>
        <v>#VALUE!</v>
      </c>
      <c r="AC1197" s="23" t="e">
        <v>#VALUE!</v>
      </c>
      <c r="AD1197" s="23" t="e">
        <f t="shared" si="371"/>
        <v>#VALUE!</v>
      </c>
      <c r="AE1197" s="24" t="e">
        <f t="shared" si="372"/>
        <v>#VALUE!</v>
      </c>
      <c r="AF1197" s="24">
        <v>122.35</v>
      </c>
      <c r="AG1197" s="24" t="e">
        <f t="shared" si="373"/>
        <v>#VALUE!</v>
      </c>
      <c r="AH1197" s="24" t="e">
        <f t="shared" si="374"/>
        <v>#VALUE!</v>
      </c>
      <c r="AI1197" s="25" t="e">
        <f t="shared" si="375"/>
        <v>#VALUE!</v>
      </c>
      <c r="AJ1197" s="25" t="e">
        <f t="shared" si="376"/>
        <v>#VALUE!</v>
      </c>
      <c r="AK1197" s="25" t="e">
        <f t="shared" si="377"/>
        <v>#VALUE!</v>
      </c>
      <c r="AL1197" s="11">
        <v>22.430000000000007</v>
      </c>
      <c r="AM1197" s="11">
        <v>5.8499999999999943</v>
      </c>
      <c r="AN1197" s="26">
        <v>3.2766000000000002</v>
      </c>
      <c r="AO1197" s="125">
        <f t="shared" si="378"/>
        <v>4.5436613186416487E-2</v>
      </c>
      <c r="AP1197" s="126"/>
      <c r="AQ1197" s="16">
        <v>-817</v>
      </c>
      <c r="AT1197" s="2">
        <v>0</v>
      </c>
      <c r="AU1197" s="2">
        <v>0</v>
      </c>
      <c r="AW1197" s="44" t="e">
        <f t="shared" si="379"/>
        <v>#VALUE!</v>
      </c>
    </row>
    <row r="1198" spans="1:49" hidden="1" x14ac:dyDescent="0.2">
      <c r="A1198" s="101">
        <v>1200</v>
      </c>
      <c r="B1198" s="16" t="s">
        <v>818</v>
      </c>
      <c r="C1198" s="101">
        <v>270</v>
      </c>
      <c r="D1198" s="17">
        <v>1.4175230716084026</v>
      </c>
      <c r="E1198" s="139">
        <v>4.6086975759079246E-2</v>
      </c>
      <c r="F1198" s="122">
        <f t="shared" si="360"/>
        <v>1.4636100473674818</v>
      </c>
      <c r="G1198" s="122"/>
      <c r="H1198" s="101" t="s">
        <v>4</v>
      </c>
      <c r="I1198" s="101">
        <v>1</v>
      </c>
      <c r="J1198" s="101" t="s">
        <v>60</v>
      </c>
      <c r="K1198" s="18">
        <v>43019</v>
      </c>
      <c r="L1198" s="101" t="s">
        <v>58</v>
      </c>
      <c r="M1198" s="101" t="s">
        <v>83</v>
      </c>
      <c r="N1198" s="101" t="s">
        <v>70</v>
      </c>
      <c r="O1198" s="101" t="s">
        <v>65</v>
      </c>
      <c r="P1198" s="19" t="str">
        <f t="shared" si="361"/>
        <v>CB1UTZ 13/14</v>
      </c>
      <c r="Q1198" s="20">
        <f t="shared" si="362"/>
        <v>146.36100473674819</v>
      </c>
      <c r="R1198" s="19">
        <v>122.6</v>
      </c>
      <c r="S1198" s="19">
        <v>-2</v>
      </c>
      <c r="T1198" s="19">
        <f t="shared" si="363"/>
        <v>120.6</v>
      </c>
      <c r="U1198" s="22" t="e">
        <f t="shared" si="364"/>
        <v>#VALUE!</v>
      </c>
      <c r="V1198" s="22" t="str">
        <f t="shared" si="365"/>
        <v>NY</v>
      </c>
      <c r="W1198" s="22" t="e">
        <f t="shared" si="366"/>
        <v>#VALUE!</v>
      </c>
      <c r="X1198" s="19" t="str">
        <f t="shared" si="367"/>
        <v>CB1UTZ13/14GS.8783</v>
      </c>
      <c r="Y1198" s="19" t="str">
        <f t="shared" si="368"/>
        <v>GS.8783</v>
      </c>
      <c r="Z1198" s="19" t="e">
        <v>#VALUE!</v>
      </c>
      <c r="AA1198" s="19" t="e">
        <f t="shared" si="369"/>
        <v>#VALUE!</v>
      </c>
      <c r="AB1198" s="22" t="e">
        <f t="shared" si="370"/>
        <v>#VALUE!</v>
      </c>
      <c r="AC1198" s="23" t="e">
        <v>#VALUE!</v>
      </c>
      <c r="AD1198" s="23" t="e">
        <f t="shared" si="371"/>
        <v>#VALUE!</v>
      </c>
      <c r="AE1198" s="24" t="e">
        <f t="shared" si="372"/>
        <v>#VALUE!</v>
      </c>
      <c r="AF1198" s="24">
        <v>122.35</v>
      </c>
      <c r="AG1198" s="24" t="e">
        <f t="shared" si="373"/>
        <v>#VALUE!</v>
      </c>
      <c r="AH1198" s="24" t="e">
        <f t="shared" si="374"/>
        <v>#VALUE!</v>
      </c>
      <c r="AI1198" s="25" t="e">
        <f t="shared" si="375"/>
        <v>#VALUE!</v>
      </c>
      <c r="AJ1198" s="25" t="e">
        <f t="shared" si="376"/>
        <v>#VALUE!</v>
      </c>
      <c r="AK1198" s="25" t="e">
        <f t="shared" si="377"/>
        <v>#VALUE!</v>
      </c>
      <c r="AL1198" s="11">
        <v>22.430000000000007</v>
      </c>
      <c r="AM1198" s="11">
        <v>5.8499999999999943</v>
      </c>
      <c r="AN1198" s="26">
        <v>3.2766000000000002</v>
      </c>
      <c r="AO1198" s="125">
        <f t="shared" si="378"/>
        <v>4.5436613186416487E-2</v>
      </c>
      <c r="AP1198" s="126"/>
      <c r="AQ1198" s="16">
        <v>-270</v>
      </c>
      <c r="AT1198" s="2">
        <v>0</v>
      </c>
      <c r="AU1198" s="2">
        <v>0</v>
      </c>
      <c r="AW1198" s="44" t="e">
        <f t="shared" si="379"/>
        <v>#VALUE!</v>
      </c>
    </row>
    <row r="1199" spans="1:49" hidden="1" x14ac:dyDescent="0.2">
      <c r="A1199" s="101">
        <v>1201</v>
      </c>
      <c r="B1199" s="16" t="s">
        <v>819</v>
      </c>
      <c r="C1199" s="101">
        <v>3600</v>
      </c>
      <c r="D1199" s="17">
        <v>1.3438669082807735</v>
      </c>
      <c r="E1199" s="139">
        <v>4.9713607520084524E-2</v>
      </c>
      <c r="F1199" s="122">
        <f t="shared" si="360"/>
        <v>1.3935805158008581</v>
      </c>
      <c r="G1199" s="122"/>
      <c r="H1199" s="101" t="s">
        <v>4</v>
      </c>
      <c r="I1199" s="101">
        <v>1</v>
      </c>
      <c r="J1199" s="101" t="s">
        <v>60</v>
      </c>
      <c r="K1199" s="18">
        <v>43019</v>
      </c>
      <c r="L1199" s="101" t="s">
        <v>58</v>
      </c>
      <c r="M1199" s="101" t="s">
        <v>83</v>
      </c>
      <c r="N1199" s="101" t="s">
        <v>67</v>
      </c>
      <c r="O1199" s="101" t="s">
        <v>66</v>
      </c>
      <c r="P1199" s="19" t="str">
        <f t="shared" si="361"/>
        <v>CBSWUTZ Moka</v>
      </c>
      <c r="Q1199" s="20">
        <f t="shared" si="362"/>
        <v>139.3580515800858</v>
      </c>
      <c r="R1199" s="19">
        <v>122.6</v>
      </c>
      <c r="S1199" s="19">
        <v>2</v>
      </c>
      <c r="T1199" s="19">
        <f t="shared" si="363"/>
        <v>124.6</v>
      </c>
      <c r="U1199" s="22" t="e">
        <f t="shared" si="364"/>
        <v>#VALUE!</v>
      </c>
      <c r="V1199" s="22" t="str">
        <f t="shared" si="365"/>
        <v>NY</v>
      </c>
      <c r="W1199" s="22" t="e">
        <f t="shared" si="366"/>
        <v>#VALUE!</v>
      </c>
      <c r="X1199" s="19" t="str">
        <f t="shared" si="367"/>
        <v>CBSWUTZMokaGS.8829</v>
      </c>
      <c r="Y1199" s="19" t="str">
        <f t="shared" si="368"/>
        <v>GS.8829</v>
      </c>
      <c r="Z1199" s="19" t="e">
        <v>#VALUE!</v>
      </c>
      <c r="AA1199" s="19" t="e">
        <f t="shared" si="369"/>
        <v>#VALUE!</v>
      </c>
      <c r="AB1199" s="22" t="e">
        <f t="shared" si="370"/>
        <v>#VALUE!</v>
      </c>
      <c r="AC1199" s="23" t="e">
        <v>#VALUE!</v>
      </c>
      <c r="AD1199" s="23" t="e">
        <f t="shared" si="371"/>
        <v>#VALUE!</v>
      </c>
      <c r="AE1199" s="24" t="e">
        <f t="shared" si="372"/>
        <v>#VALUE!</v>
      </c>
      <c r="AF1199" s="24">
        <v>126.35</v>
      </c>
      <c r="AG1199" s="24" t="e">
        <f t="shared" si="373"/>
        <v>#VALUE!</v>
      </c>
      <c r="AH1199" s="24" t="e">
        <f t="shared" si="374"/>
        <v>#VALUE!</v>
      </c>
      <c r="AI1199" s="25" t="e">
        <f t="shared" si="375"/>
        <v>#VALUE!</v>
      </c>
      <c r="AJ1199" s="25" t="e">
        <f t="shared" si="376"/>
        <v>#VALUE!</v>
      </c>
      <c r="AK1199" s="25" t="e">
        <f t="shared" si="377"/>
        <v>#VALUE!</v>
      </c>
      <c r="AL1199" s="11">
        <v>21.293773960471828</v>
      </c>
      <c r="AM1199" s="11">
        <v>1.8741903439520762</v>
      </c>
      <c r="AN1199" s="26">
        <v>3.2766000000000002</v>
      </c>
      <c r="AO1199" s="125">
        <f t="shared" si="378"/>
        <v>4.9012067244321479E-2</v>
      </c>
      <c r="AP1199" s="126"/>
      <c r="AQ1199" s="16">
        <v>0</v>
      </c>
      <c r="AT1199" s="2">
        <v>0</v>
      </c>
      <c r="AU1199" s="2">
        <v>0</v>
      </c>
      <c r="AW1199" s="44" t="e">
        <f t="shared" si="379"/>
        <v>#VALUE!</v>
      </c>
    </row>
    <row r="1200" spans="1:49" hidden="1" x14ac:dyDescent="0.2">
      <c r="A1200" s="101">
        <v>1202</v>
      </c>
      <c r="B1200" s="16" t="s">
        <v>820</v>
      </c>
      <c r="C1200" s="101">
        <v>440</v>
      </c>
      <c r="D1200" s="17">
        <v>1.438796487798079</v>
      </c>
      <c r="E1200" s="139">
        <v>5.0484211993826238E-2</v>
      </c>
      <c r="F1200" s="122">
        <f t="shared" si="360"/>
        <v>1.4892806997919052</v>
      </c>
      <c r="G1200" s="122"/>
      <c r="H1200" s="101" t="s">
        <v>4</v>
      </c>
      <c r="I1200" s="101">
        <v>1</v>
      </c>
      <c r="J1200" s="101" t="s">
        <v>60</v>
      </c>
      <c r="K1200" s="18">
        <v>43019</v>
      </c>
      <c r="L1200" s="101" t="s">
        <v>58</v>
      </c>
      <c r="M1200" s="101" t="s">
        <v>83</v>
      </c>
      <c r="N1200" s="101" t="s">
        <v>73</v>
      </c>
      <c r="O1200" s="101" t="s">
        <v>58</v>
      </c>
      <c r="P1200" s="19" t="str">
        <f t="shared" si="361"/>
        <v>CB1 17/18</v>
      </c>
      <c r="Q1200" s="20">
        <f t="shared" si="362"/>
        <v>148.92806997919052</v>
      </c>
      <c r="R1200" s="19">
        <v>122.6</v>
      </c>
      <c r="S1200" s="19">
        <v>2.5</v>
      </c>
      <c r="T1200" s="19">
        <f t="shared" si="363"/>
        <v>125.1</v>
      </c>
      <c r="U1200" s="22" t="e">
        <f t="shared" si="364"/>
        <v>#VALUE!</v>
      </c>
      <c r="V1200" s="22" t="str">
        <f t="shared" si="365"/>
        <v>NY</v>
      </c>
      <c r="W1200" s="22" t="e">
        <f t="shared" si="366"/>
        <v>#VALUE!</v>
      </c>
      <c r="X1200" s="19" t="str">
        <f t="shared" si="367"/>
        <v>CB117/18GS.8839</v>
      </c>
      <c r="Y1200" s="19" t="str">
        <f t="shared" si="368"/>
        <v>GS.8839</v>
      </c>
      <c r="Z1200" s="19" t="e">
        <v>#VALUE!</v>
      </c>
      <c r="AA1200" s="19" t="e">
        <f t="shared" si="369"/>
        <v>#VALUE!</v>
      </c>
      <c r="AB1200" s="22" t="e">
        <f t="shared" si="370"/>
        <v>#VALUE!</v>
      </c>
      <c r="AC1200" s="23" t="e">
        <v>#VALUE!</v>
      </c>
      <c r="AD1200" s="23" t="e">
        <f t="shared" si="371"/>
        <v>#VALUE!</v>
      </c>
      <c r="AE1200" s="24" t="e">
        <f t="shared" si="372"/>
        <v>#VALUE!</v>
      </c>
      <c r="AF1200" s="24">
        <v>126.85</v>
      </c>
      <c r="AG1200" s="24" t="e">
        <f t="shared" si="373"/>
        <v>#VALUE!</v>
      </c>
      <c r="AH1200" s="24" t="e">
        <f t="shared" si="374"/>
        <v>#VALUE!</v>
      </c>
      <c r="AI1200" s="25" t="e">
        <f t="shared" si="375"/>
        <v>#VALUE!</v>
      </c>
      <c r="AJ1200" s="25" t="e">
        <f t="shared" si="376"/>
        <v>#VALUE!</v>
      </c>
      <c r="AK1200" s="25" t="e">
        <f t="shared" si="377"/>
        <v>#VALUE!</v>
      </c>
      <c r="AL1200" s="11">
        <v>22.430000000000003</v>
      </c>
      <c r="AM1200" s="11">
        <v>5.3499999999999934</v>
      </c>
      <c r="AN1200" s="26">
        <v>3.2766000000000002</v>
      </c>
      <c r="AO1200" s="125">
        <f t="shared" si="378"/>
        <v>4.9771797229125836E-2</v>
      </c>
      <c r="AP1200" s="126"/>
      <c r="AQ1200" s="16">
        <v>0</v>
      </c>
      <c r="AT1200" s="2">
        <v>0</v>
      </c>
      <c r="AU1200" s="2">
        <v>0</v>
      </c>
      <c r="AW1200" s="44" t="e">
        <f t="shared" si="379"/>
        <v>#VALUE!</v>
      </c>
    </row>
    <row r="1201" spans="1:49" hidden="1" x14ac:dyDescent="0.2">
      <c r="A1201" s="101">
        <v>1203</v>
      </c>
      <c r="B1201" s="16" t="s">
        <v>821</v>
      </c>
      <c r="C1201" s="101">
        <v>2000</v>
      </c>
      <c r="D1201" s="17">
        <v>1.3004140599285434</v>
      </c>
      <c r="E1201" s="139">
        <v>5.1161611959061888E-2</v>
      </c>
      <c r="F1201" s="122">
        <f t="shared" si="360"/>
        <v>1.3515756718876053</v>
      </c>
      <c r="G1201" s="122"/>
      <c r="H1201" s="101" t="s">
        <v>4</v>
      </c>
      <c r="I1201" s="101">
        <v>1</v>
      </c>
      <c r="J1201" s="101" t="s">
        <v>60</v>
      </c>
      <c r="K1201" s="18">
        <v>43027</v>
      </c>
      <c r="L1201" s="101" t="s">
        <v>58</v>
      </c>
      <c r="M1201" s="101" t="s">
        <v>83</v>
      </c>
      <c r="N1201" s="101" t="s">
        <v>62</v>
      </c>
      <c r="O1201" s="101" t="s">
        <v>63</v>
      </c>
      <c r="P1201" s="19" t="str">
        <f t="shared" si="361"/>
        <v>CB6 Consumo</v>
      </c>
      <c r="Q1201" s="20">
        <f t="shared" si="362"/>
        <v>135.15756718876054</v>
      </c>
      <c r="R1201" s="19">
        <v>122.6</v>
      </c>
      <c r="S1201" s="19">
        <v>-31.95</v>
      </c>
      <c r="T1201" s="19">
        <f t="shared" si="363"/>
        <v>90.649999999999991</v>
      </c>
      <c r="U1201" s="22" t="e">
        <f t="shared" si="364"/>
        <v>#VALUE!</v>
      </c>
      <c r="V1201" s="22" t="str">
        <f t="shared" si="365"/>
        <v>NY</v>
      </c>
      <c r="W1201" s="22" t="e">
        <f t="shared" si="366"/>
        <v>#VALUE!</v>
      </c>
      <c r="X1201" s="19" t="str">
        <f t="shared" si="367"/>
        <v>CB6ConsumoGS.8926</v>
      </c>
      <c r="Y1201" s="19" t="str">
        <f t="shared" si="368"/>
        <v>GS.8926</v>
      </c>
      <c r="Z1201" s="19" t="e">
        <v>#VALUE!</v>
      </c>
      <c r="AA1201" s="19" t="e">
        <f t="shared" si="369"/>
        <v>#VALUE!</v>
      </c>
      <c r="AB1201" s="22" t="e">
        <f t="shared" si="370"/>
        <v>#VALUE!</v>
      </c>
      <c r="AC1201" s="23" t="e">
        <v>#VALUE!</v>
      </c>
      <c r="AD1201" s="23" t="e">
        <f t="shared" si="371"/>
        <v>#VALUE!</v>
      </c>
      <c r="AE1201" s="24" t="e">
        <f t="shared" si="372"/>
        <v>#VALUE!</v>
      </c>
      <c r="AF1201" s="24">
        <v>92.399999999999991</v>
      </c>
      <c r="AG1201" s="24" t="e">
        <f t="shared" si="373"/>
        <v>#VALUE!</v>
      </c>
      <c r="AH1201" s="24" t="e">
        <f t="shared" si="374"/>
        <v>#VALUE!</v>
      </c>
      <c r="AI1201" s="25" t="e">
        <f t="shared" si="375"/>
        <v>#VALUE!</v>
      </c>
      <c r="AJ1201" s="25" t="e">
        <f t="shared" si="376"/>
        <v>#VALUE!</v>
      </c>
      <c r="AK1201" s="25" t="e">
        <f t="shared" si="377"/>
        <v>#VALUE!</v>
      </c>
      <c r="AL1201" s="11">
        <v>23.939662689826722</v>
      </c>
      <c r="AM1201" s="11">
        <v>5.8863133551141322</v>
      </c>
      <c r="AN1201" s="26">
        <v>3.2766000000000002</v>
      </c>
      <c r="AO1201" s="125">
        <f t="shared" si="378"/>
        <v>5.0439637973413352E-2</v>
      </c>
      <c r="AQ1201" s="16">
        <v>0</v>
      </c>
      <c r="AT1201" s="2">
        <v>321</v>
      </c>
      <c r="AU1201" s="2">
        <v>-23139.83119677212</v>
      </c>
      <c r="AW1201" s="44" t="e">
        <f t="shared" si="379"/>
        <v>#VALUE!</v>
      </c>
    </row>
    <row r="1202" spans="1:49" hidden="1" x14ac:dyDescent="0.2">
      <c r="A1202" s="101">
        <v>1204</v>
      </c>
      <c r="B1202" s="16" t="s">
        <v>822</v>
      </c>
      <c r="C1202" s="101">
        <v>3200</v>
      </c>
      <c r="D1202" s="17">
        <v>1.4248157634449286</v>
      </c>
      <c r="E1202" s="139">
        <v>4.9669409486313529E-2</v>
      </c>
      <c r="F1202" s="122">
        <f t="shared" si="360"/>
        <v>1.474485172931242</v>
      </c>
      <c r="G1202" s="122"/>
      <c r="H1202" s="101" t="s">
        <v>4</v>
      </c>
      <c r="I1202" s="101">
        <v>1</v>
      </c>
      <c r="J1202" s="101" t="s">
        <v>60</v>
      </c>
      <c r="K1202" s="18">
        <v>43027</v>
      </c>
      <c r="L1202" s="101" t="s">
        <v>58</v>
      </c>
      <c r="M1202" s="101" t="s">
        <v>83</v>
      </c>
      <c r="N1202" s="101" t="s">
        <v>73</v>
      </c>
      <c r="O1202" s="101" t="s">
        <v>58</v>
      </c>
      <c r="P1202" s="19" t="str">
        <f t="shared" si="361"/>
        <v>CB1 17/18</v>
      </c>
      <c r="Q1202" s="20">
        <f t="shared" si="362"/>
        <v>147.44851729312421</v>
      </c>
      <c r="R1202" s="19">
        <v>122.6</v>
      </c>
      <c r="S1202" s="19">
        <v>2.5</v>
      </c>
      <c r="T1202" s="19">
        <f t="shared" si="363"/>
        <v>125.1</v>
      </c>
      <c r="U1202" s="22" t="e">
        <f t="shared" si="364"/>
        <v>#VALUE!</v>
      </c>
      <c r="V1202" s="22" t="str">
        <f t="shared" si="365"/>
        <v>NY</v>
      </c>
      <c r="W1202" s="22" t="e">
        <f t="shared" si="366"/>
        <v>#VALUE!</v>
      </c>
      <c r="X1202" s="19" t="str">
        <f t="shared" si="367"/>
        <v>CB117/18GS.8918</v>
      </c>
      <c r="Y1202" s="19" t="str">
        <f t="shared" si="368"/>
        <v>GS.8918</v>
      </c>
      <c r="Z1202" s="19" t="e">
        <v>#VALUE!</v>
      </c>
      <c r="AA1202" s="19" t="e">
        <f t="shared" si="369"/>
        <v>#VALUE!</v>
      </c>
      <c r="AB1202" s="22" t="e">
        <f t="shared" si="370"/>
        <v>#VALUE!</v>
      </c>
      <c r="AC1202" s="23" t="e">
        <v>#VALUE!</v>
      </c>
      <c r="AD1202" s="23" t="e">
        <f t="shared" si="371"/>
        <v>#VALUE!</v>
      </c>
      <c r="AE1202" s="24" t="e">
        <f t="shared" si="372"/>
        <v>#VALUE!</v>
      </c>
      <c r="AF1202" s="24">
        <v>126.85</v>
      </c>
      <c r="AG1202" s="24" t="e">
        <f t="shared" si="373"/>
        <v>#VALUE!</v>
      </c>
      <c r="AH1202" s="24" t="e">
        <f t="shared" si="374"/>
        <v>#VALUE!</v>
      </c>
      <c r="AI1202" s="25" t="e">
        <f t="shared" si="375"/>
        <v>#VALUE!</v>
      </c>
      <c r="AJ1202" s="25" t="e">
        <f t="shared" si="376"/>
        <v>#VALUE!</v>
      </c>
      <c r="AK1202" s="25" t="e">
        <f t="shared" si="377"/>
        <v>#VALUE!</v>
      </c>
      <c r="AL1202" s="11">
        <v>25.593524469649235</v>
      </c>
      <c r="AM1202" s="11">
        <v>5.3540012602394471</v>
      </c>
      <c r="AN1202" s="26">
        <v>3.2766000000000002</v>
      </c>
      <c r="AO1202" s="125">
        <f t="shared" si="378"/>
        <v>4.896849291706358E-2</v>
      </c>
      <c r="AQ1202" s="16">
        <v>0</v>
      </c>
      <c r="AT1202" s="2">
        <v>0</v>
      </c>
      <c r="AU1202" s="2">
        <v>0</v>
      </c>
      <c r="AW1202" s="44" t="e">
        <f t="shared" si="379"/>
        <v>#VALUE!</v>
      </c>
    </row>
    <row r="1203" spans="1:49" hidden="1" x14ac:dyDescent="0.2">
      <c r="A1203" s="101">
        <v>1205</v>
      </c>
      <c r="B1203" s="16" t="s">
        <v>823</v>
      </c>
      <c r="C1203" s="101">
        <v>440</v>
      </c>
      <c r="D1203" s="17">
        <v>1.430195909284977</v>
      </c>
      <c r="E1203" s="139">
        <v>5.7211946347116231E-2</v>
      </c>
      <c r="F1203" s="122">
        <f t="shared" si="360"/>
        <v>1.4874078556320931</v>
      </c>
      <c r="G1203" s="122"/>
      <c r="H1203" s="101" t="s">
        <v>4</v>
      </c>
      <c r="I1203" s="101">
        <v>1</v>
      </c>
      <c r="J1203" s="101" t="s">
        <v>555</v>
      </c>
      <c r="K1203" s="18">
        <v>43027</v>
      </c>
      <c r="L1203" s="101" t="s">
        <v>58</v>
      </c>
      <c r="M1203" s="101" t="s">
        <v>83</v>
      </c>
      <c r="N1203" s="101" t="s">
        <v>73</v>
      </c>
      <c r="O1203" s="101" t="s">
        <v>58</v>
      </c>
      <c r="P1203" s="19" t="str">
        <f t="shared" si="361"/>
        <v>CB1 17/18</v>
      </c>
      <c r="Q1203" s="20">
        <f t="shared" si="362"/>
        <v>148.7407855632093</v>
      </c>
      <c r="R1203" s="19">
        <v>122.6</v>
      </c>
      <c r="S1203" s="19">
        <v>2.5</v>
      </c>
      <c r="T1203" s="19">
        <f t="shared" si="363"/>
        <v>125.1</v>
      </c>
      <c r="U1203" s="22" t="e">
        <f t="shared" si="364"/>
        <v>#VALUE!</v>
      </c>
      <c r="V1203" s="22" t="str">
        <f t="shared" si="365"/>
        <v>NY</v>
      </c>
      <c r="W1203" s="22" t="e">
        <f t="shared" si="366"/>
        <v>#VALUE!</v>
      </c>
      <c r="X1203" s="19" t="str">
        <f t="shared" si="367"/>
        <v>CB117/18GS.8914</v>
      </c>
      <c r="Y1203" s="19" t="str">
        <f t="shared" si="368"/>
        <v>GS.8914</v>
      </c>
      <c r="Z1203" s="19" t="e">
        <v>#VALUE!</v>
      </c>
      <c r="AA1203" s="19" t="e">
        <f t="shared" si="369"/>
        <v>#VALUE!</v>
      </c>
      <c r="AB1203" s="22" t="e">
        <f t="shared" si="370"/>
        <v>#VALUE!</v>
      </c>
      <c r="AC1203" s="23" t="e">
        <v>#VALUE!</v>
      </c>
      <c r="AD1203" s="23" t="e">
        <f t="shared" si="371"/>
        <v>#VALUE!</v>
      </c>
      <c r="AE1203" s="24" t="e">
        <f t="shared" si="372"/>
        <v>#VALUE!</v>
      </c>
      <c r="AF1203" s="24">
        <v>126.85</v>
      </c>
      <c r="AG1203" s="24" t="e">
        <f t="shared" si="373"/>
        <v>#VALUE!</v>
      </c>
      <c r="AH1203" s="24" t="e">
        <f t="shared" si="374"/>
        <v>#VALUE!</v>
      </c>
      <c r="AI1203" s="25" t="e">
        <f t="shared" si="375"/>
        <v>#VALUE!</v>
      </c>
      <c r="AJ1203" s="25" t="e">
        <f t="shared" si="376"/>
        <v>#VALUE!</v>
      </c>
      <c r="AK1203" s="25" t="e">
        <f t="shared" si="377"/>
        <v>#VALUE!</v>
      </c>
      <c r="AL1203" s="11">
        <v>23.188264824208506</v>
      </c>
      <c r="AM1203" s="11">
        <v>6.3021602238936509</v>
      </c>
      <c r="AN1203" s="26">
        <v>3.2766000000000002</v>
      </c>
      <c r="AO1203" s="125">
        <f t="shared" si="378"/>
        <v>5.6404592251940555E-2</v>
      </c>
      <c r="AQ1203" s="16">
        <v>0</v>
      </c>
      <c r="AT1203" s="2">
        <v>440</v>
      </c>
      <c r="AU1203" s="2">
        <v>-17509.41419632726</v>
      </c>
      <c r="AW1203" s="44" t="e">
        <f t="shared" si="379"/>
        <v>#VALUE!</v>
      </c>
    </row>
    <row r="1204" spans="1:49" hidden="1" x14ac:dyDescent="0.2">
      <c r="A1204" s="101">
        <v>1206</v>
      </c>
      <c r="B1204" s="16" t="s">
        <v>824</v>
      </c>
      <c r="C1204" s="101">
        <v>1278</v>
      </c>
      <c r="D1204" s="17">
        <v>1.3828159717787931</v>
      </c>
      <c r="E1204" s="139">
        <v>4.7895023751522187E-2</v>
      </c>
      <c r="F1204" s="122">
        <f t="shared" si="360"/>
        <v>1.4307109955303152</v>
      </c>
      <c r="G1204" s="122"/>
      <c r="H1204" s="101" t="s">
        <v>4</v>
      </c>
      <c r="I1204" s="101">
        <v>1</v>
      </c>
      <c r="J1204" s="101" t="s">
        <v>60</v>
      </c>
      <c r="K1204" s="18">
        <v>43027</v>
      </c>
      <c r="L1204" s="101" t="s">
        <v>58</v>
      </c>
      <c r="M1204" s="101" t="s">
        <v>83</v>
      </c>
      <c r="N1204" s="101" t="s">
        <v>73</v>
      </c>
      <c r="O1204" s="101" t="s">
        <v>58</v>
      </c>
      <c r="P1204" s="19" t="str">
        <f t="shared" si="361"/>
        <v>CB1 17/18</v>
      </c>
      <c r="Q1204" s="20">
        <f t="shared" si="362"/>
        <v>143.07109955303153</v>
      </c>
      <c r="R1204" s="19">
        <v>122.6</v>
      </c>
      <c r="S1204" s="19">
        <v>2.5</v>
      </c>
      <c r="T1204" s="19">
        <f t="shared" si="363"/>
        <v>125.1</v>
      </c>
      <c r="U1204" s="22" t="e">
        <f t="shared" si="364"/>
        <v>#VALUE!</v>
      </c>
      <c r="V1204" s="22" t="str">
        <f t="shared" si="365"/>
        <v>NY</v>
      </c>
      <c r="W1204" s="22" t="e">
        <f t="shared" si="366"/>
        <v>#VALUE!</v>
      </c>
      <c r="X1204" s="19" t="str">
        <f t="shared" si="367"/>
        <v>CB117/18GS.8910</v>
      </c>
      <c r="Y1204" s="19" t="str">
        <f t="shared" si="368"/>
        <v>GS.8910</v>
      </c>
      <c r="Z1204" s="19" t="e">
        <v>#VALUE!</v>
      </c>
      <c r="AA1204" s="19" t="e">
        <f t="shared" si="369"/>
        <v>#VALUE!</v>
      </c>
      <c r="AB1204" s="22" t="e">
        <f t="shared" si="370"/>
        <v>#VALUE!</v>
      </c>
      <c r="AC1204" s="23" t="e">
        <v>#VALUE!</v>
      </c>
      <c r="AD1204" s="23" t="e">
        <f t="shared" si="371"/>
        <v>#VALUE!</v>
      </c>
      <c r="AE1204" s="24" t="e">
        <f t="shared" si="372"/>
        <v>#VALUE!</v>
      </c>
      <c r="AF1204" s="24">
        <v>126.85</v>
      </c>
      <c r="AG1204" s="24" t="e">
        <f t="shared" si="373"/>
        <v>#VALUE!</v>
      </c>
      <c r="AH1204" s="24" t="e">
        <f t="shared" si="374"/>
        <v>#VALUE!</v>
      </c>
      <c r="AI1204" s="25" t="e">
        <f t="shared" si="375"/>
        <v>#VALUE!</v>
      </c>
      <c r="AJ1204" s="25" t="e">
        <f t="shared" si="376"/>
        <v>#VALUE!</v>
      </c>
      <c r="AK1204" s="25" t="e">
        <f t="shared" si="377"/>
        <v>#VALUE!</v>
      </c>
      <c r="AL1204" s="11">
        <v>22.794637962580136</v>
      </c>
      <c r="AM1204" s="11">
        <v>5.1253271896927828</v>
      </c>
      <c r="AN1204" s="26">
        <v>3.2766000000000002</v>
      </c>
      <c r="AO1204" s="125">
        <f t="shared" si="378"/>
        <v>4.7219146665821936E-2</v>
      </c>
      <c r="AQ1204" s="16">
        <v>0</v>
      </c>
      <c r="AT1204" s="2">
        <v>1278</v>
      </c>
      <c r="AU1204" s="2">
        <v>-41260.376901161304</v>
      </c>
      <c r="AW1204" s="44" t="e">
        <f t="shared" si="379"/>
        <v>#VALUE!</v>
      </c>
    </row>
    <row r="1205" spans="1:49" hidden="1" x14ac:dyDescent="0.2">
      <c r="A1205" s="101">
        <v>1207</v>
      </c>
      <c r="B1205" s="16" t="s">
        <v>824</v>
      </c>
      <c r="C1205" s="101">
        <v>1027</v>
      </c>
      <c r="D1205" s="17">
        <v>1.3828159717787931</v>
      </c>
      <c r="E1205" s="139">
        <v>4.7895023751522187E-2</v>
      </c>
      <c r="F1205" s="122">
        <f t="shared" si="360"/>
        <v>1.4307109955303152</v>
      </c>
      <c r="G1205" s="122"/>
      <c r="H1205" s="101" t="s">
        <v>4</v>
      </c>
      <c r="I1205" s="101">
        <v>1</v>
      </c>
      <c r="J1205" s="101" t="s">
        <v>60</v>
      </c>
      <c r="K1205" s="18">
        <v>43027</v>
      </c>
      <c r="L1205" s="101" t="s">
        <v>58</v>
      </c>
      <c r="M1205" s="101" t="s">
        <v>83</v>
      </c>
      <c r="N1205" s="101" t="s">
        <v>62</v>
      </c>
      <c r="O1205" s="101" t="s">
        <v>63</v>
      </c>
      <c r="P1205" s="19" t="str">
        <f t="shared" si="361"/>
        <v>CB6 Consumo</v>
      </c>
      <c r="Q1205" s="20">
        <f t="shared" si="362"/>
        <v>143.07109955303153</v>
      </c>
      <c r="R1205" s="19">
        <v>122.6</v>
      </c>
      <c r="S1205" s="19">
        <v>-31.95</v>
      </c>
      <c r="T1205" s="19">
        <f t="shared" si="363"/>
        <v>90.649999999999991</v>
      </c>
      <c r="U1205" s="22" t="e">
        <f t="shared" si="364"/>
        <v>#VALUE!</v>
      </c>
      <c r="V1205" s="22" t="str">
        <f t="shared" si="365"/>
        <v>NY</v>
      </c>
      <c r="W1205" s="22" t="e">
        <f t="shared" si="366"/>
        <v>#VALUE!</v>
      </c>
      <c r="X1205" s="19" t="str">
        <f t="shared" si="367"/>
        <v>CB6ConsumoGS.8910</v>
      </c>
      <c r="Y1205" s="19" t="str">
        <f t="shared" si="368"/>
        <v>GS.8910</v>
      </c>
      <c r="Z1205" s="19" t="e">
        <v>#VALUE!</v>
      </c>
      <c r="AA1205" s="19" t="e">
        <f t="shared" si="369"/>
        <v>#VALUE!</v>
      </c>
      <c r="AB1205" s="22" t="e">
        <f t="shared" si="370"/>
        <v>#VALUE!</v>
      </c>
      <c r="AC1205" s="23" t="e">
        <v>#VALUE!</v>
      </c>
      <c r="AD1205" s="23" t="e">
        <f t="shared" si="371"/>
        <v>#VALUE!</v>
      </c>
      <c r="AE1205" s="24" t="e">
        <f t="shared" si="372"/>
        <v>#VALUE!</v>
      </c>
      <c r="AF1205" s="24">
        <v>92.399999999999991</v>
      </c>
      <c r="AG1205" s="24" t="e">
        <f t="shared" si="373"/>
        <v>#VALUE!</v>
      </c>
      <c r="AH1205" s="24" t="e">
        <f t="shared" si="374"/>
        <v>#VALUE!</v>
      </c>
      <c r="AI1205" s="25" t="e">
        <f t="shared" si="375"/>
        <v>#VALUE!</v>
      </c>
      <c r="AJ1205" s="25" t="e">
        <f t="shared" si="376"/>
        <v>#VALUE!</v>
      </c>
      <c r="AK1205" s="25" t="e">
        <f t="shared" si="377"/>
        <v>#VALUE!</v>
      </c>
      <c r="AL1205" s="11">
        <v>24.182440349821629</v>
      </c>
      <c r="AM1205" s="11">
        <v>2.8399809027777798</v>
      </c>
      <c r="AN1205" s="26">
        <v>3.2766000000000002</v>
      </c>
      <c r="AO1205" s="125">
        <f t="shared" si="378"/>
        <v>4.7219146665821936E-2</v>
      </c>
      <c r="AQ1205" s="16">
        <v>-726</v>
      </c>
      <c r="AT1205" s="2">
        <v>187</v>
      </c>
      <c r="AU1205" s="2">
        <v>-15437.13329492736</v>
      </c>
      <c r="AW1205" s="44" t="e">
        <f t="shared" si="379"/>
        <v>#VALUE!</v>
      </c>
    </row>
    <row r="1206" spans="1:49" hidden="1" x14ac:dyDescent="0.2">
      <c r="A1206" s="101">
        <v>1208</v>
      </c>
      <c r="B1206" s="16" t="s">
        <v>824</v>
      </c>
      <c r="C1206" s="101">
        <v>412</v>
      </c>
      <c r="D1206" s="17">
        <v>1.3828159717787931</v>
      </c>
      <c r="E1206" s="139">
        <v>4.7895023751522187E-2</v>
      </c>
      <c r="F1206" s="122">
        <f t="shared" si="360"/>
        <v>1.4307109955303152</v>
      </c>
      <c r="G1206" s="122"/>
      <c r="H1206" s="101" t="s">
        <v>4</v>
      </c>
      <c r="I1206" s="101">
        <v>1</v>
      </c>
      <c r="J1206" s="101" t="s">
        <v>60</v>
      </c>
      <c r="K1206" s="18">
        <v>43027</v>
      </c>
      <c r="L1206" s="101" t="s">
        <v>58</v>
      </c>
      <c r="M1206" s="101" t="s">
        <v>83</v>
      </c>
      <c r="N1206" s="101" t="s">
        <v>73</v>
      </c>
      <c r="O1206" s="101" t="s">
        <v>66</v>
      </c>
      <c r="P1206" s="19" t="str">
        <f t="shared" si="361"/>
        <v>CB1 Moka</v>
      </c>
      <c r="Q1206" s="20">
        <f t="shared" si="362"/>
        <v>143.07109955303153</v>
      </c>
      <c r="R1206" s="19">
        <v>122.6</v>
      </c>
      <c r="S1206" s="19">
        <v>-8</v>
      </c>
      <c r="T1206" s="19">
        <f t="shared" si="363"/>
        <v>114.6</v>
      </c>
      <c r="U1206" s="22" t="e">
        <f t="shared" si="364"/>
        <v>#VALUE!</v>
      </c>
      <c r="V1206" s="22" t="str">
        <f t="shared" si="365"/>
        <v>NY</v>
      </c>
      <c r="W1206" s="22" t="e">
        <f t="shared" si="366"/>
        <v>#VALUE!</v>
      </c>
      <c r="X1206" s="19" t="str">
        <f t="shared" si="367"/>
        <v>CB1MokaGS.8910</v>
      </c>
      <c r="Y1206" s="19" t="str">
        <f t="shared" si="368"/>
        <v>GS.8910</v>
      </c>
      <c r="Z1206" s="19" t="e">
        <v>#VALUE!</v>
      </c>
      <c r="AA1206" s="19" t="e">
        <f t="shared" si="369"/>
        <v>#VALUE!</v>
      </c>
      <c r="AB1206" s="22" t="e">
        <f t="shared" si="370"/>
        <v>#VALUE!</v>
      </c>
      <c r="AC1206" s="23" t="e">
        <v>#VALUE!</v>
      </c>
      <c r="AD1206" s="23" t="e">
        <f t="shared" si="371"/>
        <v>#VALUE!</v>
      </c>
      <c r="AE1206" s="24" t="e">
        <f t="shared" si="372"/>
        <v>#VALUE!</v>
      </c>
      <c r="AF1206" s="24">
        <v>116.35</v>
      </c>
      <c r="AG1206" s="24" t="e">
        <f t="shared" si="373"/>
        <v>#VALUE!</v>
      </c>
      <c r="AH1206" s="24" t="e">
        <f t="shared" si="374"/>
        <v>#VALUE!</v>
      </c>
      <c r="AI1206" s="25" t="e">
        <f t="shared" si="375"/>
        <v>#VALUE!</v>
      </c>
      <c r="AJ1206" s="25" t="e">
        <f t="shared" si="376"/>
        <v>#VALUE!</v>
      </c>
      <c r="AK1206" s="25" t="e">
        <f t="shared" si="377"/>
        <v>#VALUE!</v>
      </c>
      <c r="AL1206" s="11">
        <v>24.48291768774212</v>
      </c>
      <c r="AM1206" s="11">
        <v>4.7498405170658184</v>
      </c>
      <c r="AN1206" s="26">
        <v>3.2766000000000002</v>
      </c>
      <c r="AO1206" s="125">
        <f t="shared" si="378"/>
        <v>4.7219146665821936E-2</v>
      </c>
      <c r="AQ1206" s="16">
        <v>0</v>
      </c>
      <c r="AT1206" s="2">
        <v>412</v>
      </c>
      <c r="AU1206" s="2">
        <v>-17661.416157807871</v>
      </c>
      <c r="AW1206" s="44" t="e">
        <f t="shared" si="379"/>
        <v>#VALUE!</v>
      </c>
    </row>
    <row r="1207" spans="1:49" hidden="1" x14ac:dyDescent="0.2">
      <c r="A1207" s="101">
        <v>1209</v>
      </c>
      <c r="B1207" s="16" t="s">
        <v>824</v>
      </c>
      <c r="C1207" s="101">
        <v>2417</v>
      </c>
      <c r="D1207" s="17">
        <v>1.3828159717787931</v>
      </c>
      <c r="E1207" s="139">
        <v>4.7895023751522187E-2</v>
      </c>
      <c r="F1207" s="122">
        <f t="shared" si="360"/>
        <v>1.4307109955303152</v>
      </c>
      <c r="G1207" s="122"/>
      <c r="H1207" s="101" t="s">
        <v>4</v>
      </c>
      <c r="I1207" s="101">
        <v>1</v>
      </c>
      <c r="J1207" s="101" t="s">
        <v>60</v>
      </c>
      <c r="K1207" s="18">
        <v>43027</v>
      </c>
      <c r="L1207" s="101" t="s">
        <v>58</v>
      </c>
      <c r="M1207" s="101" t="s">
        <v>83</v>
      </c>
      <c r="N1207" s="101" t="s">
        <v>73</v>
      </c>
      <c r="O1207" s="101" t="s">
        <v>64</v>
      </c>
      <c r="P1207" s="19" t="str">
        <f t="shared" si="361"/>
        <v>CB1 15/16</v>
      </c>
      <c r="Q1207" s="20">
        <f t="shared" si="362"/>
        <v>143.07109955303153</v>
      </c>
      <c r="R1207" s="19">
        <v>122.6</v>
      </c>
      <c r="S1207" s="19">
        <v>-7</v>
      </c>
      <c r="T1207" s="19">
        <f t="shared" si="363"/>
        <v>115.6</v>
      </c>
      <c r="U1207" s="22" t="e">
        <f t="shared" si="364"/>
        <v>#VALUE!</v>
      </c>
      <c r="V1207" s="22" t="str">
        <f t="shared" si="365"/>
        <v>NY</v>
      </c>
      <c r="W1207" s="22" t="e">
        <f t="shared" si="366"/>
        <v>#VALUE!</v>
      </c>
      <c r="X1207" s="19" t="str">
        <f t="shared" si="367"/>
        <v>CB115/16GS.8910</v>
      </c>
      <c r="Y1207" s="19" t="str">
        <f t="shared" si="368"/>
        <v>GS.8910</v>
      </c>
      <c r="Z1207" s="19" t="e">
        <v>#VALUE!</v>
      </c>
      <c r="AA1207" s="19" t="e">
        <f t="shared" si="369"/>
        <v>#VALUE!</v>
      </c>
      <c r="AB1207" s="22" t="e">
        <f t="shared" si="370"/>
        <v>#VALUE!</v>
      </c>
      <c r="AC1207" s="23" t="e">
        <v>#VALUE!</v>
      </c>
      <c r="AD1207" s="23" t="e">
        <f t="shared" si="371"/>
        <v>#VALUE!</v>
      </c>
      <c r="AE1207" s="24" t="e">
        <f t="shared" si="372"/>
        <v>#VALUE!</v>
      </c>
      <c r="AF1207" s="24">
        <v>117.35</v>
      </c>
      <c r="AG1207" s="24" t="e">
        <f t="shared" si="373"/>
        <v>#VALUE!</v>
      </c>
      <c r="AH1207" s="24" t="e">
        <f t="shared" si="374"/>
        <v>#VALUE!</v>
      </c>
      <c r="AI1207" s="25" t="e">
        <f t="shared" si="375"/>
        <v>#VALUE!</v>
      </c>
      <c r="AJ1207" s="25" t="e">
        <f t="shared" si="376"/>
        <v>#VALUE!</v>
      </c>
      <c r="AK1207" s="25" t="e">
        <f t="shared" si="377"/>
        <v>#VALUE!</v>
      </c>
      <c r="AL1207" s="11">
        <v>26.739039999999985</v>
      </c>
      <c r="AM1207" s="11">
        <v>7.8959466666666662</v>
      </c>
      <c r="AN1207" s="26">
        <v>3.2766000000000002</v>
      </c>
      <c r="AO1207" s="125">
        <f t="shared" si="378"/>
        <v>4.7219146665821936E-2</v>
      </c>
      <c r="AQ1207" s="16">
        <v>0</v>
      </c>
      <c r="AT1207" s="2">
        <v>2417</v>
      </c>
      <c r="AU1207" s="2">
        <v>-90821.953224809753</v>
      </c>
      <c r="AW1207" s="44" t="e">
        <f t="shared" si="379"/>
        <v>#VALUE!</v>
      </c>
    </row>
    <row r="1208" spans="1:49" hidden="1" x14ac:dyDescent="0.2">
      <c r="A1208" s="101">
        <v>1210</v>
      </c>
      <c r="B1208" s="16" t="s">
        <v>824</v>
      </c>
      <c r="C1208" s="101">
        <v>576</v>
      </c>
      <c r="D1208" s="17">
        <v>1.3828159717787931</v>
      </c>
      <c r="E1208" s="139">
        <v>4.7895023751522187E-2</v>
      </c>
      <c r="F1208" s="122">
        <f t="shared" si="360"/>
        <v>1.4307109955303152</v>
      </c>
      <c r="G1208" s="122"/>
      <c r="H1208" s="101" t="s">
        <v>4</v>
      </c>
      <c r="I1208" s="101">
        <v>1</v>
      </c>
      <c r="J1208" s="101" t="s">
        <v>60</v>
      </c>
      <c r="K1208" s="18">
        <v>43027</v>
      </c>
      <c r="L1208" s="101" t="s">
        <v>58</v>
      </c>
      <c r="M1208" s="101" t="s">
        <v>83</v>
      </c>
      <c r="N1208" s="101" t="s">
        <v>73</v>
      </c>
      <c r="O1208" s="101" t="s">
        <v>65</v>
      </c>
      <c r="P1208" s="19" t="str">
        <f t="shared" si="361"/>
        <v>CB1 13/14</v>
      </c>
      <c r="Q1208" s="20">
        <f t="shared" si="362"/>
        <v>143.07109955303153</v>
      </c>
      <c r="R1208" s="19">
        <v>122.6</v>
      </c>
      <c r="S1208" s="19">
        <v>-7</v>
      </c>
      <c r="T1208" s="19">
        <f t="shared" si="363"/>
        <v>115.6</v>
      </c>
      <c r="U1208" s="22" t="e">
        <f t="shared" si="364"/>
        <v>#VALUE!</v>
      </c>
      <c r="V1208" s="22" t="str">
        <f t="shared" si="365"/>
        <v>NY</v>
      </c>
      <c r="W1208" s="22" t="e">
        <f t="shared" si="366"/>
        <v>#VALUE!</v>
      </c>
      <c r="X1208" s="19" t="str">
        <f t="shared" si="367"/>
        <v>CB113/14GS.8910</v>
      </c>
      <c r="Y1208" s="19" t="str">
        <f t="shared" si="368"/>
        <v>GS.8910</v>
      </c>
      <c r="Z1208" s="19" t="e">
        <v>#VALUE!</v>
      </c>
      <c r="AA1208" s="19" t="e">
        <f t="shared" si="369"/>
        <v>#VALUE!</v>
      </c>
      <c r="AB1208" s="22" t="e">
        <f t="shared" si="370"/>
        <v>#VALUE!</v>
      </c>
      <c r="AC1208" s="23" t="e">
        <v>#VALUE!</v>
      </c>
      <c r="AD1208" s="23" t="e">
        <f t="shared" si="371"/>
        <v>#VALUE!</v>
      </c>
      <c r="AE1208" s="24" t="e">
        <f t="shared" si="372"/>
        <v>#VALUE!</v>
      </c>
      <c r="AF1208" s="24">
        <v>117.35</v>
      </c>
      <c r="AG1208" s="24" t="e">
        <f t="shared" si="373"/>
        <v>#VALUE!</v>
      </c>
      <c r="AH1208" s="24" t="e">
        <f t="shared" si="374"/>
        <v>#VALUE!</v>
      </c>
      <c r="AI1208" s="25" t="e">
        <f t="shared" si="375"/>
        <v>#VALUE!</v>
      </c>
      <c r="AJ1208" s="25" t="e">
        <f t="shared" si="376"/>
        <v>#VALUE!</v>
      </c>
      <c r="AK1208" s="25" t="e">
        <f t="shared" si="377"/>
        <v>#VALUE!</v>
      </c>
      <c r="AL1208" s="11">
        <v>26.739039999999989</v>
      </c>
      <c r="AM1208" s="11">
        <v>7.8959466666666671</v>
      </c>
      <c r="AN1208" s="26">
        <v>3.2766000000000002</v>
      </c>
      <c r="AO1208" s="125">
        <f t="shared" si="378"/>
        <v>4.7219146665821936E-2</v>
      </c>
      <c r="AQ1208" s="16">
        <v>0</v>
      </c>
      <c r="AT1208" s="2">
        <v>408</v>
      </c>
      <c r="AU1208" s="2">
        <v>-19648.755698023328</v>
      </c>
      <c r="AW1208" s="44" t="e">
        <f t="shared" si="379"/>
        <v>#VALUE!</v>
      </c>
    </row>
    <row r="1209" spans="1:49" hidden="1" x14ac:dyDescent="0.2">
      <c r="A1209" s="101">
        <v>1211</v>
      </c>
      <c r="B1209" s="16" t="s">
        <v>825</v>
      </c>
      <c r="C1209" s="101">
        <v>1280</v>
      </c>
      <c r="D1209" s="17">
        <v>1.3776972973341213</v>
      </c>
      <c r="E1209" s="139">
        <v>5.2816901517414291E-2</v>
      </c>
      <c r="F1209" s="122">
        <f t="shared" si="360"/>
        <v>1.4305141988515355</v>
      </c>
      <c r="G1209" s="122"/>
      <c r="H1209" s="101" t="s">
        <v>4</v>
      </c>
      <c r="I1209" s="101">
        <v>1</v>
      </c>
      <c r="J1209" s="101" t="s">
        <v>60</v>
      </c>
      <c r="K1209" s="18">
        <v>43027</v>
      </c>
      <c r="L1209" s="101" t="s">
        <v>58</v>
      </c>
      <c r="M1209" s="101" t="s">
        <v>83</v>
      </c>
      <c r="N1209" s="101" t="s">
        <v>73</v>
      </c>
      <c r="O1209" s="101" t="s">
        <v>58</v>
      </c>
      <c r="P1209" s="19" t="str">
        <f t="shared" si="361"/>
        <v>CB1 17/18</v>
      </c>
      <c r="Q1209" s="20">
        <f t="shared" si="362"/>
        <v>143.05141988515356</v>
      </c>
      <c r="R1209" s="19">
        <v>122.6</v>
      </c>
      <c r="S1209" s="19">
        <v>2.5</v>
      </c>
      <c r="T1209" s="19">
        <f t="shared" si="363"/>
        <v>125.1</v>
      </c>
      <c r="U1209" s="22" t="e">
        <f t="shared" si="364"/>
        <v>#VALUE!</v>
      </c>
      <c r="V1209" s="22" t="str">
        <f t="shared" si="365"/>
        <v>NY</v>
      </c>
      <c r="W1209" s="22" t="e">
        <f t="shared" si="366"/>
        <v>#VALUE!</v>
      </c>
      <c r="X1209" s="19" t="str">
        <f t="shared" si="367"/>
        <v>CB117/18GS.8909</v>
      </c>
      <c r="Y1209" s="19" t="str">
        <f t="shared" si="368"/>
        <v>GS.8909</v>
      </c>
      <c r="Z1209" s="19" t="e">
        <v>#VALUE!</v>
      </c>
      <c r="AA1209" s="19" t="e">
        <f t="shared" si="369"/>
        <v>#VALUE!</v>
      </c>
      <c r="AB1209" s="22" t="e">
        <f t="shared" si="370"/>
        <v>#VALUE!</v>
      </c>
      <c r="AC1209" s="23" t="e">
        <v>#VALUE!</v>
      </c>
      <c r="AD1209" s="23" t="e">
        <f t="shared" si="371"/>
        <v>#VALUE!</v>
      </c>
      <c r="AE1209" s="24" t="e">
        <f t="shared" si="372"/>
        <v>#VALUE!</v>
      </c>
      <c r="AF1209" s="24">
        <v>126.85</v>
      </c>
      <c r="AG1209" s="24" t="e">
        <f t="shared" si="373"/>
        <v>#VALUE!</v>
      </c>
      <c r="AH1209" s="24" t="e">
        <f t="shared" si="374"/>
        <v>#VALUE!</v>
      </c>
      <c r="AI1209" s="25" t="e">
        <f t="shared" si="375"/>
        <v>#VALUE!</v>
      </c>
      <c r="AJ1209" s="25" t="e">
        <f t="shared" si="376"/>
        <v>#VALUE!</v>
      </c>
      <c r="AK1209" s="25" t="e">
        <f t="shared" si="377"/>
        <v>#VALUE!</v>
      </c>
      <c r="AL1209" s="11">
        <v>26.739039999999989</v>
      </c>
      <c r="AM1209" s="11">
        <v>7.8959466666666671</v>
      </c>
      <c r="AN1209" s="26">
        <v>3.2766000000000002</v>
      </c>
      <c r="AO1209" s="125">
        <f t="shared" si="378"/>
        <v>5.207156868996847E-2</v>
      </c>
      <c r="AQ1209" s="16">
        <v>0</v>
      </c>
      <c r="AT1209" s="2">
        <v>640</v>
      </c>
      <c r="AU1209" s="2">
        <v>-20648.905661739427</v>
      </c>
      <c r="AW1209" s="44" t="e">
        <f t="shared" si="379"/>
        <v>#VALUE!</v>
      </c>
    </row>
    <row r="1210" spans="1:49" hidden="1" x14ac:dyDescent="0.2">
      <c r="A1210" s="101">
        <v>1212</v>
      </c>
      <c r="B1210" s="16" t="s">
        <v>826</v>
      </c>
      <c r="C1210" s="101">
        <v>1280</v>
      </c>
      <c r="D1210" s="17">
        <v>1.4834311422730735</v>
      </c>
      <c r="E1210" s="139">
        <v>5.6394723020450226E-2</v>
      </c>
      <c r="F1210" s="122">
        <f t="shared" si="360"/>
        <v>1.5398258652935237</v>
      </c>
      <c r="G1210" s="122"/>
      <c r="H1210" s="101" t="s">
        <v>4</v>
      </c>
      <c r="I1210" s="101">
        <v>1</v>
      </c>
      <c r="J1210" s="101" t="s">
        <v>573</v>
      </c>
      <c r="K1210" s="18">
        <v>43027</v>
      </c>
      <c r="L1210" s="101" t="s">
        <v>58</v>
      </c>
      <c r="M1210" s="101" t="s">
        <v>83</v>
      </c>
      <c r="N1210" s="101" t="s">
        <v>73</v>
      </c>
      <c r="O1210" s="101" t="s">
        <v>58</v>
      </c>
      <c r="P1210" s="19" t="str">
        <f t="shared" si="361"/>
        <v>CB1 17/18</v>
      </c>
      <c r="Q1210" s="20">
        <f t="shared" si="362"/>
        <v>153.98258652935237</v>
      </c>
      <c r="R1210" s="19">
        <v>122.6</v>
      </c>
      <c r="S1210" s="19">
        <v>2.5</v>
      </c>
      <c r="T1210" s="19">
        <f t="shared" si="363"/>
        <v>125.1</v>
      </c>
      <c r="U1210" s="22" t="e">
        <f t="shared" si="364"/>
        <v>#VALUE!</v>
      </c>
      <c r="V1210" s="22" t="str">
        <f t="shared" si="365"/>
        <v>NY</v>
      </c>
      <c r="W1210" s="22" t="e">
        <f t="shared" si="366"/>
        <v>#VALUE!</v>
      </c>
      <c r="X1210" s="19" t="str">
        <f t="shared" si="367"/>
        <v>CB117/18GS.8900</v>
      </c>
      <c r="Y1210" s="19" t="str">
        <f t="shared" si="368"/>
        <v>GS.8900</v>
      </c>
      <c r="Z1210" s="19" t="e">
        <v>#VALUE!</v>
      </c>
      <c r="AA1210" s="19" t="e">
        <f t="shared" si="369"/>
        <v>#VALUE!</v>
      </c>
      <c r="AB1210" s="22" t="e">
        <f t="shared" si="370"/>
        <v>#VALUE!</v>
      </c>
      <c r="AC1210" s="23" t="e">
        <v>#VALUE!</v>
      </c>
      <c r="AD1210" s="23" t="e">
        <f t="shared" si="371"/>
        <v>#VALUE!</v>
      </c>
      <c r="AE1210" s="24" t="e">
        <f t="shared" si="372"/>
        <v>#VALUE!</v>
      </c>
      <c r="AF1210" s="24">
        <v>126.85</v>
      </c>
      <c r="AG1210" s="24" t="e">
        <f t="shared" si="373"/>
        <v>#VALUE!</v>
      </c>
      <c r="AH1210" s="24" t="e">
        <f t="shared" si="374"/>
        <v>#VALUE!</v>
      </c>
      <c r="AI1210" s="25" t="e">
        <f t="shared" si="375"/>
        <v>#VALUE!</v>
      </c>
      <c r="AJ1210" s="25" t="e">
        <f t="shared" si="376"/>
        <v>#VALUE!</v>
      </c>
      <c r="AK1210" s="25" t="e">
        <f t="shared" si="377"/>
        <v>#VALUE!</v>
      </c>
      <c r="AL1210" s="11">
        <v>26.739039999999989</v>
      </c>
      <c r="AM1210" s="11">
        <v>7.8959466666666671</v>
      </c>
      <c r="AN1210" s="26">
        <v>3.2766000000000002</v>
      </c>
      <c r="AO1210" s="125">
        <f t="shared" si="378"/>
        <v>5.5598901282440889E-2</v>
      </c>
      <c r="AQ1210" s="16">
        <v>0</v>
      </c>
      <c r="AT1210" s="2">
        <v>1280</v>
      </c>
      <c r="AU1210" s="2">
        <v>-59810.784156749083</v>
      </c>
      <c r="AW1210" s="44" t="e">
        <f t="shared" si="379"/>
        <v>#VALUE!</v>
      </c>
    </row>
    <row r="1211" spans="1:49" hidden="1" x14ac:dyDescent="0.2">
      <c r="A1211" s="101">
        <v>1213</v>
      </c>
      <c r="B1211" s="16" t="s">
        <v>827</v>
      </c>
      <c r="C1211" s="101">
        <v>960</v>
      </c>
      <c r="D1211" s="17">
        <v>1.2283078251116815</v>
      </c>
      <c r="E1211" s="139">
        <v>5.731125030223843E-2</v>
      </c>
      <c r="F1211" s="122">
        <f t="shared" si="360"/>
        <v>1.2856190754139198</v>
      </c>
      <c r="G1211" s="122"/>
      <c r="H1211" s="101" t="s">
        <v>4</v>
      </c>
      <c r="I1211" s="101">
        <v>1</v>
      </c>
      <c r="J1211" s="101" t="s">
        <v>60</v>
      </c>
      <c r="K1211" s="18">
        <v>43027</v>
      </c>
      <c r="L1211" s="101" t="s">
        <v>58</v>
      </c>
      <c r="M1211" s="101" t="s">
        <v>83</v>
      </c>
      <c r="N1211" s="101" t="s">
        <v>73</v>
      </c>
      <c r="O1211" s="101" t="s">
        <v>59</v>
      </c>
      <c r="P1211" s="19" t="str">
        <f t="shared" si="361"/>
        <v>CB1 14/16</v>
      </c>
      <c r="Q1211" s="20">
        <f t="shared" si="362"/>
        <v>128.56190754139197</v>
      </c>
      <c r="R1211" s="19">
        <v>122.6</v>
      </c>
      <c r="S1211" s="19">
        <v>-7</v>
      </c>
      <c r="T1211" s="19">
        <f t="shared" si="363"/>
        <v>115.6</v>
      </c>
      <c r="U1211" s="22" t="e">
        <f t="shared" si="364"/>
        <v>#VALUE!</v>
      </c>
      <c r="V1211" s="22" t="str">
        <f t="shared" si="365"/>
        <v>NY</v>
      </c>
      <c r="W1211" s="22" t="e">
        <f t="shared" si="366"/>
        <v>#VALUE!</v>
      </c>
      <c r="X1211" s="19" t="str">
        <f t="shared" si="367"/>
        <v>CB114/16GS.8874</v>
      </c>
      <c r="Y1211" s="19" t="str">
        <f t="shared" si="368"/>
        <v>GS.8874</v>
      </c>
      <c r="Z1211" s="19" t="e">
        <v>#VALUE!</v>
      </c>
      <c r="AA1211" s="19" t="e">
        <f t="shared" si="369"/>
        <v>#VALUE!</v>
      </c>
      <c r="AB1211" s="22" t="e">
        <f t="shared" si="370"/>
        <v>#VALUE!</v>
      </c>
      <c r="AC1211" s="23" t="e">
        <v>#VALUE!</v>
      </c>
      <c r="AD1211" s="23" t="e">
        <f t="shared" si="371"/>
        <v>#VALUE!</v>
      </c>
      <c r="AE1211" s="24" t="e">
        <f t="shared" si="372"/>
        <v>#VALUE!</v>
      </c>
      <c r="AF1211" s="24">
        <v>117.35</v>
      </c>
      <c r="AG1211" s="24" t="e">
        <f t="shared" si="373"/>
        <v>#VALUE!</v>
      </c>
      <c r="AH1211" s="24" t="e">
        <f t="shared" si="374"/>
        <v>#VALUE!</v>
      </c>
      <c r="AI1211" s="25" t="e">
        <f t="shared" si="375"/>
        <v>#VALUE!</v>
      </c>
      <c r="AJ1211" s="25" t="e">
        <f t="shared" si="376"/>
        <v>#VALUE!</v>
      </c>
      <c r="AK1211" s="25" t="e">
        <f t="shared" si="377"/>
        <v>#VALUE!</v>
      </c>
      <c r="AL1211" s="11">
        <v>26.739039999999989</v>
      </c>
      <c r="AM1211" s="11">
        <v>7.8959466666666671</v>
      </c>
      <c r="AN1211" s="26">
        <v>3.2766000000000002</v>
      </c>
      <c r="AO1211" s="125">
        <f t="shared" si="378"/>
        <v>5.6502494865910177E-2</v>
      </c>
      <c r="AQ1211" s="16">
        <v>0</v>
      </c>
      <c r="AT1211" s="2">
        <v>960</v>
      </c>
      <c r="AU1211" s="2">
        <v>-20196.864792156222</v>
      </c>
      <c r="AW1211" s="44" t="e">
        <f t="shared" si="379"/>
        <v>#VALUE!</v>
      </c>
    </row>
    <row r="1212" spans="1:49" hidden="1" x14ac:dyDescent="0.2">
      <c r="A1212" s="101">
        <v>1214</v>
      </c>
      <c r="B1212" s="16" t="s">
        <v>828</v>
      </c>
      <c r="C1212" s="101">
        <v>880</v>
      </c>
      <c r="D1212" s="17">
        <v>1.5111229834472735</v>
      </c>
      <c r="E1212" s="139">
        <v>5.4465893323057207E-2</v>
      </c>
      <c r="F1212" s="122">
        <f t="shared" si="360"/>
        <v>1.5655888767703308</v>
      </c>
      <c r="G1212" s="122"/>
      <c r="H1212" s="101" t="s">
        <v>4</v>
      </c>
      <c r="I1212" s="101">
        <v>1</v>
      </c>
      <c r="J1212" s="101" t="s">
        <v>555</v>
      </c>
      <c r="K1212" s="18">
        <v>43027</v>
      </c>
      <c r="L1212" s="101" t="s">
        <v>58</v>
      </c>
      <c r="M1212" s="101" t="s">
        <v>83</v>
      </c>
      <c r="N1212" s="101" t="s">
        <v>73</v>
      </c>
      <c r="O1212" s="101" t="s">
        <v>65</v>
      </c>
      <c r="P1212" s="19" t="str">
        <f t="shared" si="361"/>
        <v>CB1 13/14</v>
      </c>
      <c r="Q1212" s="20">
        <f t="shared" si="362"/>
        <v>156.55888767703308</v>
      </c>
      <c r="R1212" s="19">
        <v>122.6</v>
      </c>
      <c r="S1212" s="19">
        <v>-7</v>
      </c>
      <c r="T1212" s="19">
        <f t="shared" si="363"/>
        <v>115.6</v>
      </c>
      <c r="U1212" s="22" t="e">
        <f t="shared" si="364"/>
        <v>#VALUE!</v>
      </c>
      <c r="V1212" s="22" t="str">
        <f t="shared" si="365"/>
        <v>NY</v>
      </c>
      <c r="W1212" s="22" t="e">
        <f t="shared" si="366"/>
        <v>#VALUE!</v>
      </c>
      <c r="X1212" s="19" t="str">
        <f t="shared" si="367"/>
        <v>CB113/14GS.8873</v>
      </c>
      <c r="Y1212" s="19" t="str">
        <f t="shared" si="368"/>
        <v>GS.8873</v>
      </c>
      <c r="Z1212" s="19" t="e">
        <v>#VALUE!</v>
      </c>
      <c r="AA1212" s="19" t="e">
        <f t="shared" si="369"/>
        <v>#VALUE!</v>
      </c>
      <c r="AB1212" s="22" t="e">
        <f t="shared" si="370"/>
        <v>#VALUE!</v>
      </c>
      <c r="AC1212" s="23" t="e">
        <v>#VALUE!</v>
      </c>
      <c r="AD1212" s="23" t="e">
        <f t="shared" si="371"/>
        <v>#VALUE!</v>
      </c>
      <c r="AE1212" s="24" t="e">
        <f t="shared" si="372"/>
        <v>#VALUE!</v>
      </c>
      <c r="AF1212" s="24">
        <v>117.35</v>
      </c>
      <c r="AG1212" s="24" t="e">
        <f t="shared" si="373"/>
        <v>#VALUE!</v>
      </c>
      <c r="AH1212" s="24" t="e">
        <f t="shared" si="374"/>
        <v>#VALUE!</v>
      </c>
      <c r="AI1212" s="25" t="e">
        <f t="shared" si="375"/>
        <v>#VALUE!</v>
      </c>
      <c r="AJ1212" s="25" t="e">
        <f t="shared" si="376"/>
        <v>#VALUE!</v>
      </c>
      <c r="AK1212" s="25" t="e">
        <f t="shared" si="377"/>
        <v>#VALUE!</v>
      </c>
      <c r="AL1212" s="11">
        <v>25.43</v>
      </c>
      <c r="AM1212" s="11">
        <v>0</v>
      </c>
      <c r="AN1212" s="26">
        <v>3.2766000000000002</v>
      </c>
      <c r="AO1212" s="125">
        <f t="shared" si="378"/>
        <v>5.3697290525400627E-2</v>
      </c>
      <c r="AQ1212" s="16">
        <v>0</v>
      </c>
      <c r="AT1212" s="2">
        <v>880</v>
      </c>
      <c r="AU1212" s="2">
        <v>-58085.995009140788</v>
      </c>
      <c r="AW1212" s="44" t="e">
        <f t="shared" si="379"/>
        <v>#VALUE!</v>
      </c>
    </row>
    <row r="1213" spans="1:49" hidden="1" x14ac:dyDescent="0.2">
      <c r="A1213" s="101">
        <v>1215</v>
      </c>
      <c r="B1213" s="16" t="s">
        <v>828</v>
      </c>
      <c r="C1213" s="101">
        <v>3040</v>
      </c>
      <c r="D1213" s="17">
        <v>1.5111229834472735</v>
      </c>
      <c r="E1213" s="139">
        <v>5.4465893323057207E-2</v>
      </c>
      <c r="F1213" s="122">
        <f t="shared" si="360"/>
        <v>1.5655888767703308</v>
      </c>
      <c r="G1213" s="122"/>
      <c r="H1213" s="101" t="s">
        <v>4</v>
      </c>
      <c r="I1213" s="101">
        <v>1</v>
      </c>
      <c r="J1213" s="101" t="s">
        <v>555</v>
      </c>
      <c r="K1213" s="18">
        <v>43027</v>
      </c>
      <c r="L1213" s="101" t="s">
        <v>58</v>
      </c>
      <c r="M1213" s="101" t="s">
        <v>83</v>
      </c>
      <c r="N1213" s="101" t="s">
        <v>73</v>
      </c>
      <c r="O1213" s="101" t="s">
        <v>64</v>
      </c>
      <c r="P1213" s="19" t="str">
        <f t="shared" si="361"/>
        <v>CB1 15/16</v>
      </c>
      <c r="Q1213" s="20">
        <f t="shared" si="362"/>
        <v>156.55888767703308</v>
      </c>
      <c r="R1213" s="19">
        <v>122.6</v>
      </c>
      <c r="S1213" s="19">
        <v>-7</v>
      </c>
      <c r="T1213" s="19">
        <f t="shared" si="363"/>
        <v>115.6</v>
      </c>
      <c r="U1213" s="22" t="e">
        <f t="shared" si="364"/>
        <v>#VALUE!</v>
      </c>
      <c r="V1213" s="22" t="str">
        <f t="shared" si="365"/>
        <v>NY</v>
      </c>
      <c r="W1213" s="22" t="e">
        <f t="shared" si="366"/>
        <v>#VALUE!</v>
      </c>
      <c r="X1213" s="19" t="str">
        <f t="shared" si="367"/>
        <v>CB115/16GS.8873</v>
      </c>
      <c r="Y1213" s="19" t="str">
        <f t="shared" si="368"/>
        <v>GS.8873</v>
      </c>
      <c r="Z1213" s="19" t="e">
        <v>#VALUE!</v>
      </c>
      <c r="AA1213" s="19" t="e">
        <f t="shared" si="369"/>
        <v>#VALUE!</v>
      </c>
      <c r="AB1213" s="22" t="e">
        <f t="shared" si="370"/>
        <v>#VALUE!</v>
      </c>
      <c r="AC1213" s="23" t="e">
        <v>#VALUE!</v>
      </c>
      <c r="AD1213" s="23" t="e">
        <f t="shared" si="371"/>
        <v>#VALUE!</v>
      </c>
      <c r="AE1213" s="24" t="e">
        <f t="shared" si="372"/>
        <v>#VALUE!</v>
      </c>
      <c r="AF1213" s="24">
        <v>117.35</v>
      </c>
      <c r="AG1213" s="24" t="e">
        <f t="shared" si="373"/>
        <v>#VALUE!</v>
      </c>
      <c r="AH1213" s="24" t="e">
        <f t="shared" si="374"/>
        <v>#VALUE!</v>
      </c>
      <c r="AI1213" s="25" t="e">
        <f t="shared" si="375"/>
        <v>#VALUE!</v>
      </c>
      <c r="AJ1213" s="25" t="e">
        <f t="shared" si="376"/>
        <v>#VALUE!</v>
      </c>
      <c r="AK1213" s="25" t="e">
        <f t="shared" si="377"/>
        <v>#VALUE!</v>
      </c>
      <c r="AL1213" s="11">
        <v>25.197302012539435</v>
      </c>
      <c r="AM1213" s="11">
        <v>6.0884892990043751</v>
      </c>
      <c r="AN1213" s="26">
        <v>3.2766000000000002</v>
      </c>
      <c r="AO1213" s="125">
        <f t="shared" si="378"/>
        <v>5.3697290525400627E-2</v>
      </c>
      <c r="AQ1213" s="16">
        <v>0</v>
      </c>
      <c r="AT1213" s="2">
        <v>3040</v>
      </c>
      <c r="AU1213" s="2">
        <v>-168490.21403157731</v>
      </c>
      <c r="AW1213" s="44" t="e">
        <f t="shared" si="379"/>
        <v>#VALUE!</v>
      </c>
    </row>
    <row r="1214" spans="1:49" hidden="1" x14ac:dyDescent="0.2">
      <c r="A1214" s="101">
        <v>1216</v>
      </c>
      <c r="B1214" s="16" t="s">
        <v>828</v>
      </c>
      <c r="C1214" s="101">
        <v>1564</v>
      </c>
      <c r="D1214" s="17">
        <v>1.5111229834472735</v>
      </c>
      <c r="E1214" s="139">
        <v>5.4465893323057207E-2</v>
      </c>
      <c r="F1214" s="122">
        <f t="shared" si="360"/>
        <v>1.5655888767703308</v>
      </c>
      <c r="G1214" s="122"/>
      <c r="H1214" s="101" t="s">
        <v>4</v>
      </c>
      <c r="I1214" s="101">
        <v>1</v>
      </c>
      <c r="J1214" s="101" t="s">
        <v>555</v>
      </c>
      <c r="K1214" s="18">
        <v>43027</v>
      </c>
      <c r="L1214" s="101" t="s">
        <v>58</v>
      </c>
      <c r="M1214" s="101" t="s">
        <v>83</v>
      </c>
      <c r="N1214" s="101" t="s">
        <v>73</v>
      </c>
      <c r="O1214" s="101" t="s">
        <v>58</v>
      </c>
      <c r="P1214" s="19" t="str">
        <f t="shared" si="361"/>
        <v>CB1 17/18</v>
      </c>
      <c r="Q1214" s="20">
        <f t="shared" si="362"/>
        <v>156.55888767703308</v>
      </c>
      <c r="R1214" s="19">
        <v>122.6</v>
      </c>
      <c r="S1214" s="19">
        <v>2.5</v>
      </c>
      <c r="T1214" s="19">
        <f t="shared" si="363"/>
        <v>125.1</v>
      </c>
      <c r="U1214" s="22" t="e">
        <f t="shared" si="364"/>
        <v>#VALUE!</v>
      </c>
      <c r="V1214" s="22" t="str">
        <f t="shared" si="365"/>
        <v>NY</v>
      </c>
      <c r="W1214" s="22" t="e">
        <f t="shared" si="366"/>
        <v>#VALUE!</v>
      </c>
      <c r="X1214" s="19" t="str">
        <f t="shared" si="367"/>
        <v>CB117/18GS.8873</v>
      </c>
      <c r="Y1214" s="19" t="str">
        <f t="shared" si="368"/>
        <v>GS.8873</v>
      </c>
      <c r="Z1214" s="19" t="e">
        <v>#VALUE!</v>
      </c>
      <c r="AA1214" s="19" t="e">
        <f t="shared" si="369"/>
        <v>#VALUE!</v>
      </c>
      <c r="AB1214" s="22" t="e">
        <f t="shared" si="370"/>
        <v>#VALUE!</v>
      </c>
      <c r="AC1214" s="23" t="e">
        <v>#VALUE!</v>
      </c>
      <c r="AD1214" s="23" t="e">
        <f t="shared" si="371"/>
        <v>#VALUE!</v>
      </c>
      <c r="AE1214" s="24" t="e">
        <f t="shared" si="372"/>
        <v>#VALUE!</v>
      </c>
      <c r="AF1214" s="24">
        <v>126.85</v>
      </c>
      <c r="AG1214" s="24" t="e">
        <f t="shared" si="373"/>
        <v>#VALUE!</v>
      </c>
      <c r="AH1214" s="24" t="e">
        <f t="shared" si="374"/>
        <v>#VALUE!</v>
      </c>
      <c r="AI1214" s="25" t="e">
        <f t="shared" si="375"/>
        <v>#VALUE!</v>
      </c>
      <c r="AJ1214" s="25" t="e">
        <f t="shared" si="376"/>
        <v>#VALUE!</v>
      </c>
      <c r="AK1214" s="25" t="e">
        <f t="shared" si="377"/>
        <v>#VALUE!</v>
      </c>
      <c r="AL1214" s="11">
        <v>25.197302012539435</v>
      </c>
      <c r="AM1214" s="11">
        <v>6.0884892990043742</v>
      </c>
      <c r="AN1214" s="26">
        <v>3.2766000000000002</v>
      </c>
      <c r="AO1214" s="125">
        <f t="shared" si="378"/>
        <v>5.3697290525400627E-2</v>
      </c>
      <c r="AQ1214" s="16">
        <v>0</v>
      </c>
      <c r="AT1214" s="2">
        <v>1564</v>
      </c>
      <c r="AU1214" s="2">
        <v>-78408.344366245685</v>
      </c>
      <c r="AW1214" s="44" t="e">
        <f t="shared" si="379"/>
        <v>#VALUE!</v>
      </c>
    </row>
    <row r="1215" spans="1:49" hidden="1" x14ac:dyDescent="0.2">
      <c r="A1215" s="101">
        <v>1217</v>
      </c>
      <c r="B1215" s="16" t="s">
        <v>828</v>
      </c>
      <c r="C1215" s="101">
        <v>1352</v>
      </c>
      <c r="D1215" s="17">
        <v>1.5111229834472735</v>
      </c>
      <c r="E1215" s="139">
        <v>5.4465893323057207E-2</v>
      </c>
      <c r="F1215" s="122">
        <f t="shared" si="360"/>
        <v>1.5655888767703308</v>
      </c>
      <c r="G1215" s="122"/>
      <c r="H1215" s="101" t="s">
        <v>4</v>
      </c>
      <c r="I1215" s="101">
        <v>1</v>
      </c>
      <c r="J1215" s="101" t="s">
        <v>555</v>
      </c>
      <c r="K1215" s="18">
        <v>43027</v>
      </c>
      <c r="L1215" s="101" t="s">
        <v>58</v>
      </c>
      <c r="M1215" s="101" t="s">
        <v>83</v>
      </c>
      <c r="N1215" s="101" t="s">
        <v>62</v>
      </c>
      <c r="O1215" s="101" t="s">
        <v>63</v>
      </c>
      <c r="P1215" s="19" t="str">
        <f t="shared" si="361"/>
        <v>CB6 Consumo</v>
      </c>
      <c r="Q1215" s="20">
        <f t="shared" si="362"/>
        <v>156.55888767703308</v>
      </c>
      <c r="R1215" s="19">
        <v>122.6</v>
      </c>
      <c r="S1215" s="19">
        <v>-31.95</v>
      </c>
      <c r="T1215" s="19">
        <f t="shared" si="363"/>
        <v>90.649999999999991</v>
      </c>
      <c r="U1215" s="22" t="e">
        <f t="shared" si="364"/>
        <v>#VALUE!</v>
      </c>
      <c r="V1215" s="22" t="str">
        <f t="shared" si="365"/>
        <v>NY</v>
      </c>
      <c r="W1215" s="22" t="e">
        <f t="shared" si="366"/>
        <v>#VALUE!</v>
      </c>
      <c r="X1215" s="19" t="str">
        <f t="shared" si="367"/>
        <v>CB6ConsumoGS.8873</v>
      </c>
      <c r="Y1215" s="19" t="str">
        <f t="shared" si="368"/>
        <v>GS.8873</v>
      </c>
      <c r="Z1215" s="19" t="e">
        <v>#VALUE!</v>
      </c>
      <c r="AA1215" s="19" t="e">
        <f t="shared" si="369"/>
        <v>#VALUE!</v>
      </c>
      <c r="AB1215" s="22" t="e">
        <f t="shared" si="370"/>
        <v>#VALUE!</v>
      </c>
      <c r="AC1215" s="23" t="e">
        <v>#VALUE!</v>
      </c>
      <c r="AD1215" s="23" t="e">
        <f t="shared" si="371"/>
        <v>#VALUE!</v>
      </c>
      <c r="AE1215" s="24" t="e">
        <f t="shared" si="372"/>
        <v>#VALUE!</v>
      </c>
      <c r="AF1215" s="24">
        <v>92.399999999999991</v>
      </c>
      <c r="AG1215" s="24" t="e">
        <f t="shared" si="373"/>
        <v>#VALUE!</v>
      </c>
      <c r="AH1215" s="24" t="e">
        <f t="shared" si="374"/>
        <v>#VALUE!</v>
      </c>
      <c r="AI1215" s="25" t="e">
        <f t="shared" si="375"/>
        <v>#VALUE!</v>
      </c>
      <c r="AJ1215" s="25" t="e">
        <f t="shared" si="376"/>
        <v>#VALUE!</v>
      </c>
      <c r="AK1215" s="25" t="e">
        <f t="shared" si="377"/>
        <v>#VALUE!</v>
      </c>
      <c r="AL1215" s="11">
        <v>0</v>
      </c>
      <c r="AM1215" s="11">
        <v>2.8875000000000175</v>
      </c>
      <c r="AN1215" s="26">
        <v>3.2766000000000002</v>
      </c>
      <c r="AO1215" s="125">
        <f t="shared" si="378"/>
        <v>5.3697290525400627E-2</v>
      </c>
      <c r="AQ1215" s="16">
        <v>0</v>
      </c>
      <c r="AT1215" s="2">
        <v>1352</v>
      </c>
      <c r="AU1215" s="2">
        <v>-135740.27611404361</v>
      </c>
      <c r="AW1215" s="44" t="e">
        <f t="shared" si="379"/>
        <v>#VALUE!</v>
      </c>
    </row>
    <row r="1216" spans="1:49" hidden="1" x14ac:dyDescent="0.2">
      <c r="A1216" s="101">
        <v>1218</v>
      </c>
      <c r="B1216" s="16" t="s">
        <v>828</v>
      </c>
      <c r="C1216" s="101">
        <v>640</v>
      </c>
      <c r="D1216" s="17">
        <v>1.5111229834472735</v>
      </c>
      <c r="E1216" s="139">
        <v>5.4465893323057207E-2</v>
      </c>
      <c r="F1216" s="122">
        <f t="shared" si="360"/>
        <v>1.5655888767703308</v>
      </c>
      <c r="G1216" s="122"/>
      <c r="H1216" s="101" t="s">
        <v>4</v>
      </c>
      <c r="I1216" s="101">
        <v>1</v>
      </c>
      <c r="J1216" s="101" t="s">
        <v>555</v>
      </c>
      <c r="K1216" s="18">
        <v>43027</v>
      </c>
      <c r="L1216" s="101" t="s">
        <v>58</v>
      </c>
      <c r="M1216" s="101" t="s">
        <v>83</v>
      </c>
      <c r="N1216" s="101" t="s">
        <v>73</v>
      </c>
      <c r="O1216" s="101" t="s">
        <v>66</v>
      </c>
      <c r="P1216" s="19" t="str">
        <f t="shared" si="361"/>
        <v>CB1 Moka</v>
      </c>
      <c r="Q1216" s="20">
        <f t="shared" si="362"/>
        <v>156.55888767703308</v>
      </c>
      <c r="R1216" s="19">
        <v>122.6</v>
      </c>
      <c r="S1216" s="19">
        <v>-8</v>
      </c>
      <c r="T1216" s="19">
        <f t="shared" si="363"/>
        <v>114.6</v>
      </c>
      <c r="U1216" s="22" t="e">
        <f t="shared" si="364"/>
        <v>#VALUE!</v>
      </c>
      <c r="V1216" s="22" t="str">
        <f t="shared" si="365"/>
        <v>NY</v>
      </c>
      <c r="W1216" s="22" t="e">
        <f t="shared" si="366"/>
        <v>#VALUE!</v>
      </c>
      <c r="X1216" s="19" t="str">
        <f t="shared" si="367"/>
        <v>CB1MokaGS.8873</v>
      </c>
      <c r="Y1216" s="19" t="str">
        <f t="shared" si="368"/>
        <v>GS.8873</v>
      </c>
      <c r="Z1216" s="19" t="e">
        <v>#VALUE!</v>
      </c>
      <c r="AA1216" s="19" t="e">
        <f t="shared" si="369"/>
        <v>#VALUE!</v>
      </c>
      <c r="AB1216" s="22" t="e">
        <f t="shared" si="370"/>
        <v>#VALUE!</v>
      </c>
      <c r="AC1216" s="23" t="e">
        <v>#VALUE!</v>
      </c>
      <c r="AD1216" s="23" t="e">
        <f t="shared" si="371"/>
        <v>#VALUE!</v>
      </c>
      <c r="AE1216" s="24" t="e">
        <f t="shared" si="372"/>
        <v>#VALUE!</v>
      </c>
      <c r="AF1216" s="24">
        <v>116.35</v>
      </c>
      <c r="AG1216" s="24" t="e">
        <f t="shared" si="373"/>
        <v>#VALUE!</v>
      </c>
      <c r="AH1216" s="24" t="e">
        <f t="shared" si="374"/>
        <v>#VALUE!</v>
      </c>
      <c r="AI1216" s="25" t="e">
        <f t="shared" si="375"/>
        <v>#VALUE!</v>
      </c>
      <c r="AJ1216" s="25" t="e">
        <f t="shared" si="376"/>
        <v>#VALUE!</v>
      </c>
      <c r="AK1216" s="25" t="e">
        <f t="shared" si="377"/>
        <v>#VALUE!</v>
      </c>
      <c r="AL1216" s="11">
        <v>0.82342425534818675</v>
      </c>
      <c r="AM1216" s="11">
        <v>2.8970150537634525</v>
      </c>
      <c r="AN1216" s="26">
        <v>3.2766000000000002</v>
      </c>
      <c r="AO1216" s="125">
        <f t="shared" si="378"/>
        <v>5.3697290525400627E-2</v>
      </c>
      <c r="AQ1216" s="16">
        <v>0</v>
      </c>
      <c r="AT1216" s="2">
        <v>640</v>
      </c>
      <c r="AU1216" s="2">
        <v>-38857.992006647852</v>
      </c>
      <c r="AW1216" s="44" t="e">
        <f t="shared" si="379"/>
        <v>#VALUE!</v>
      </c>
    </row>
    <row r="1217" spans="1:49" hidden="1" x14ac:dyDescent="0.2">
      <c r="A1217" s="101">
        <v>1219</v>
      </c>
      <c r="B1217" s="16" t="s">
        <v>829</v>
      </c>
      <c r="C1217" s="101">
        <v>320</v>
      </c>
      <c r="D1217" s="17">
        <v>1.1804180844058545</v>
      </c>
      <c r="E1217" s="139">
        <v>6.0241609152114191E-2</v>
      </c>
      <c r="F1217" s="122">
        <f t="shared" si="360"/>
        <v>1.2406596935579688</v>
      </c>
      <c r="G1217" s="122"/>
      <c r="H1217" s="101" t="s">
        <v>4</v>
      </c>
      <c r="I1217" s="101">
        <v>1</v>
      </c>
      <c r="J1217" s="101" t="s">
        <v>60</v>
      </c>
      <c r="K1217" s="18">
        <v>43027</v>
      </c>
      <c r="L1217" s="101" t="s">
        <v>58</v>
      </c>
      <c r="M1217" s="101" t="s">
        <v>83</v>
      </c>
      <c r="N1217" s="101" t="s">
        <v>75</v>
      </c>
      <c r="O1217" s="101" t="s">
        <v>59</v>
      </c>
      <c r="P1217" s="19" t="str">
        <f t="shared" si="361"/>
        <v>CB2 14/16</v>
      </c>
      <c r="Q1217" s="20">
        <f t="shared" si="362"/>
        <v>124.06596935579688</v>
      </c>
      <c r="R1217" s="19">
        <v>122.6</v>
      </c>
      <c r="S1217" s="19">
        <v>-9.67</v>
      </c>
      <c r="T1217" s="19">
        <f t="shared" si="363"/>
        <v>112.92999999999999</v>
      </c>
      <c r="U1217" s="22" t="e">
        <f t="shared" si="364"/>
        <v>#VALUE!</v>
      </c>
      <c r="V1217" s="22" t="str">
        <f t="shared" si="365"/>
        <v>NY</v>
      </c>
      <c r="W1217" s="22" t="e">
        <f t="shared" si="366"/>
        <v>#VALUE!</v>
      </c>
      <c r="X1217" s="19" t="str">
        <f t="shared" si="367"/>
        <v>CB214/16GS.8828</v>
      </c>
      <c r="Y1217" s="19" t="str">
        <f t="shared" si="368"/>
        <v>GS.8828</v>
      </c>
      <c r="Z1217" s="19" t="e">
        <v>#VALUE!</v>
      </c>
      <c r="AA1217" s="19" t="e">
        <f t="shared" si="369"/>
        <v>#VALUE!</v>
      </c>
      <c r="AB1217" s="22" t="e">
        <f t="shared" si="370"/>
        <v>#VALUE!</v>
      </c>
      <c r="AC1217" s="23" t="e">
        <v>#VALUE!</v>
      </c>
      <c r="AD1217" s="23" t="e">
        <f t="shared" si="371"/>
        <v>#VALUE!</v>
      </c>
      <c r="AE1217" s="24" t="e">
        <f t="shared" si="372"/>
        <v>#VALUE!</v>
      </c>
      <c r="AF1217" s="24">
        <v>114.67999999999999</v>
      </c>
      <c r="AG1217" s="24" t="e">
        <f t="shared" si="373"/>
        <v>#VALUE!</v>
      </c>
      <c r="AH1217" s="24" t="e">
        <f t="shared" si="374"/>
        <v>#VALUE!</v>
      </c>
      <c r="AI1217" s="25" t="e">
        <f t="shared" si="375"/>
        <v>#VALUE!</v>
      </c>
      <c r="AJ1217" s="25" t="e">
        <f t="shared" si="376"/>
        <v>#VALUE!</v>
      </c>
      <c r="AK1217" s="25" t="e">
        <f t="shared" si="377"/>
        <v>#VALUE!</v>
      </c>
      <c r="AL1217" s="11">
        <v>24.700135603153356</v>
      </c>
      <c r="AM1217" s="11">
        <v>6.234090858787555</v>
      </c>
      <c r="AN1217" s="26">
        <v>3.2766000000000002</v>
      </c>
      <c r="AO1217" s="125">
        <f t="shared" si="378"/>
        <v>5.9391501561754559E-2</v>
      </c>
      <c r="AQ1217" s="16">
        <v>0</v>
      </c>
      <c r="AT1217" s="2">
        <v>320</v>
      </c>
      <c r="AU1217" s="2">
        <v>-7793.1682842524197</v>
      </c>
      <c r="AW1217" s="44" t="e">
        <f t="shared" si="379"/>
        <v>#VALUE!</v>
      </c>
    </row>
    <row r="1218" spans="1:49" hidden="1" x14ac:dyDescent="0.2">
      <c r="A1218" s="101">
        <v>1220</v>
      </c>
      <c r="B1218" s="16" t="s">
        <v>830</v>
      </c>
      <c r="C1218" s="101">
        <v>2724</v>
      </c>
      <c r="D1218" s="17">
        <v>1.3707038652401535</v>
      </c>
      <c r="E1218" s="139">
        <v>5.5956770760899201E-2</v>
      </c>
      <c r="F1218" s="122">
        <f t="shared" si="360"/>
        <v>1.4266606360010528</v>
      </c>
      <c r="G1218" s="122"/>
      <c r="H1218" s="101" t="s">
        <v>4</v>
      </c>
      <c r="I1218" s="101">
        <v>1</v>
      </c>
      <c r="J1218" s="101" t="s">
        <v>60</v>
      </c>
      <c r="K1218" s="18">
        <v>43027</v>
      </c>
      <c r="L1218" s="101" t="s">
        <v>58</v>
      </c>
      <c r="M1218" s="101" t="s">
        <v>83</v>
      </c>
      <c r="N1218" s="101" t="s">
        <v>75</v>
      </c>
      <c r="O1218" s="101" t="s">
        <v>831</v>
      </c>
      <c r="P1218" s="19" t="str">
        <f t="shared" si="361"/>
        <v>CB2 Grinder 13UP</v>
      </c>
      <c r="Q1218" s="20">
        <f t="shared" si="362"/>
        <v>142.66606360010528</v>
      </c>
      <c r="R1218" s="19">
        <v>122.6</v>
      </c>
      <c r="S1218" s="19">
        <v>-21</v>
      </c>
      <c r="T1218" s="19">
        <f t="shared" si="363"/>
        <v>101.6</v>
      </c>
      <c r="U1218" s="22" t="e">
        <f t="shared" si="364"/>
        <v>#VALUE!</v>
      </c>
      <c r="V1218" s="22" t="str">
        <f t="shared" si="365"/>
        <v>NY</v>
      </c>
      <c r="W1218" s="22" t="e">
        <f t="shared" si="366"/>
        <v>#VALUE!</v>
      </c>
      <c r="X1218" s="19" t="str">
        <f t="shared" si="367"/>
        <v>CB2Grinder 13UPGS.8913</v>
      </c>
      <c r="Y1218" s="19" t="str">
        <f t="shared" si="368"/>
        <v>GS.8913</v>
      </c>
      <c r="Z1218" s="19" t="e">
        <v>#VALUE!</v>
      </c>
      <c r="AA1218" s="19" t="e">
        <f t="shared" si="369"/>
        <v>#VALUE!</v>
      </c>
      <c r="AB1218" s="22" t="e">
        <f t="shared" si="370"/>
        <v>#VALUE!</v>
      </c>
      <c r="AC1218" s="23" t="e">
        <v>#VALUE!</v>
      </c>
      <c r="AD1218" s="23" t="e">
        <f t="shared" si="371"/>
        <v>#VALUE!</v>
      </c>
      <c r="AE1218" s="24" t="e">
        <f t="shared" si="372"/>
        <v>#VALUE!</v>
      </c>
      <c r="AF1218" s="24">
        <v>103.35</v>
      </c>
      <c r="AG1218" s="24" t="e">
        <f t="shared" si="373"/>
        <v>#VALUE!</v>
      </c>
      <c r="AH1218" s="24" t="e">
        <f t="shared" si="374"/>
        <v>#VALUE!</v>
      </c>
      <c r="AI1218" s="25" t="e">
        <f t="shared" si="375"/>
        <v>#VALUE!</v>
      </c>
      <c r="AJ1218" s="25" t="e">
        <f t="shared" si="376"/>
        <v>#VALUE!</v>
      </c>
      <c r="AK1218" s="25" t="e">
        <f t="shared" si="377"/>
        <v>#VALUE!</v>
      </c>
      <c r="AL1218" s="11">
        <v>21.46</v>
      </c>
      <c r="AM1218" s="11">
        <v>5.4620000000000015</v>
      </c>
      <c r="AN1218" s="26">
        <v>3.2766000000000002</v>
      </c>
      <c r="AO1218" s="125">
        <f t="shared" si="378"/>
        <v>5.5167129245252786E-2</v>
      </c>
      <c r="AQ1218" s="16">
        <v>0</v>
      </c>
      <c r="AT1218" s="2">
        <v>2724</v>
      </c>
      <c r="AU1218" s="2">
        <v>-169382.81078600357</v>
      </c>
      <c r="AW1218" s="44" t="e">
        <f t="shared" si="379"/>
        <v>#VALUE!</v>
      </c>
    </row>
    <row r="1219" spans="1:49" hidden="1" x14ac:dyDescent="0.2">
      <c r="A1219" s="101">
        <v>1221</v>
      </c>
      <c r="B1219" s="16" t="s">
        <v>830</v>
      </c>
      <c r="C1219" s="101">
        <v>513</v>
      </c>
      <c r="D1219" s="17">
        <v>1.3707038652401535</v>
      </c>
      <c r="E1219" s="139">
        <v>5.5956770760899201E-2</v>
      </c>
      <c r="F1219" s="122">
        <f t="shared" ref="F1219:F1282" si="380">E1219+D1219</f>
        <v>1.4266606360010528</v>
      </c>
      <c r="G1219" s="122"/>
      <c r="H1219" s="101" t="s">
        <v>4</v>
      </c>
      <c r="I1219" s="101">
        <v>1</v>
      </c>
      <c r="J1219" s="101" t="s">
        <v>60</v>
      </c>
      <c r="K1219" s="18">
        <v>43027</v>
      </c>
      <c r="L1219" s="101" t="s">
        <v>58</v>
      </c>
      <c r="M1219" s="101" t="s">
        <v>83</v>
      </c>
      <c r="N1219" s="101" t="s">
        <v>62</v>
      </c>
      <c r="O1219" s="101" t="s">
        <v>63</v>
      </c>
      <c r="P1219" s="19" t="str">
        <f t="shared" ref="P1219:P1282" si="381">N1219&amp;" "&amp;O1219</f>
        <v>CB6 Consumo</v>
      </c>
      <c r="Q1219" s="20">
        <f t="shared" ref="Q1219:Q1282" si="382">F1219*100</f>
        <v>142.66606360010528</v>
      </c>
      <c r="R1219" s="19">
        <v>122.6</v>
      </c>
      <c r="S1219" s="19">
        <v>-31.95</v>
      </c>
      <c r="T1219" s="19">
        <f t="shared" ref="T1219:T1282" si="383">R1219+S1219</f>
        <v>90.649999999999991</v>
      </c>
      <c r="U1219" s="22" t="e">
        <f t="shared" ref="U1219:U1282" si="384">(T1219-Q1219)*1.3228*AD1219</f>
        <v>#VALUE!</v>
      </c>
      <c r="V1219" s="22" t="str">
        <f t="shared" ref="V1219:V1282" si="385">IF(LEFT(N1219,3)="CB7","LDN","NY")</f>
        <v>NY</v>
      </c>
      <c r="W1219" s="22" t="e">
        <f t="shared" ref="W1219:W1282" si="386">V1219-U1219</f>
        <v>#VALUE!</v>
      </c>
      <c r="X1219" s="19" t="str">
        <f t="shared" ref="X1219:X1282" si="387">TRIM(N1219)&amp;TRIM(O1219)&amp;TRIM(Y1219)</f>
        <v>CB6ConsumoGS.8913</v>
      </c>
      <c r="Y1219" s="19" t="str">
        <f t="shared" ref="Y1219:Y1282" si="388">IF(LEFT(B1219,2)&lt;&gt;"GS","GS."&amp;LEFT(B1219,4),B1219)</f>
        <v>GS.8913</v>
      </c>
      <c r="Z1219" s="19" t="e">
        <v>#VALUE!</v>
      </c>
      <c r="AA1219" s="19" t="e">
        <f t="shared" ref="AA1219:AA1282" si="389">IF(C1219=0,Z1219,C1219-Z1219)</f>
        <v>#VALUE!</v>
      </c>
      <c r="AB1219" s="22" t="e">
        <f t="shared" ref="AB1219:AB1282" si="390">(T1219-Q1219)*1.3228*AA1219</f>
        <v>#VALUE!</v>
      </c>
      <c r="AC1219" s="23" t="e">
        <v>#VALUE!</v>
      </c>
      <c r="AD1219" s="23" t="e">
        <f t="shared" ref="AD1219:AD1282" si="391">AA1219-AC1219+AQ1219</f>
        <v>#VALUE!</v>
      </c>
      <c r="AE1219" s="24" t="e">
        <f t="shared" ref="AE1219:AE1282" si="392">(T1219-Q1219)*1.3228*AD1219</f>
        <v>#VALUE!</v>
      </c>
      <c r="AF1219" s="24">
        <v>92.399999999999991</v>
      </c>
      <c r="AG1219" s="24" t="e">
        <f t="shared" ref="AG1219:AG1282" si="393">(AF1219-Q1219)*1.3228*AD1219</f>
        <v>#VALUE!</v>
      </c>
      <c r="AH1219" s="24" t="e">
        <f t="shared" ref="AH1219:AH1282" si="394">AE1219-AG1219</f>
        <v>#VALUE!</v>
      </c>
      <c r="AI1219" s="25" t="e">
        <f t="shared" ref="AI1219:AI1282" si="395">AD1219*T1219*1.3228</f>
        <v>#VALUE!</v>
      </c>
      <c r="AJ1219" s="25" t="e">
        <f t="shared" ref="AJ1219:AJ1282" si="396">E1219*132.28*AD1219</f>
        <v>#VALUE!</v>
      </c>
      <c r="AK1219" s="25" t="e">
        <f t="shared" ref="AK1219:AK1282" si="397">AI1219-AE1219</f>
        <v>#VALUE!</v>
      </c>
      <c r="AL1219" s="11">
        <v>24.52375</v>
      </c>
      <c r="AM1219" s="11">
        <v>5.6729166666666631</v>
      </c>
      <c r="AN1219" s="26">
        <v>3.2766000000000002</v>
      </c>
      <c r="AO1219" s="125">
        <f t="shared" si="378"/>
        <v>5.5167129245252786E-2</v>
      </c>
      <c r="AQ1219" s="16">
        <v>-136</v>
      </c>
      <c r="AT1219" s="2">
        <v>377</v>
      </c>
      <c r="AU1219" s="2">
        <v>-30922.915522145133</v>
      </c>
      <c r="AW1219" s="44" t="e">
        <f t="shared" si="379"/>
        <v>#VALUE!</v>
      </c>
    </row>
    <row r="1220" spans="1:49" hidden="1" x14ac:dyDescent="0.2">
      <c r="A1220" s="101">
        <v>1222</v>
      </c>
      <c r="B1220" s="16" t="s">
        <v>832</v>
      </c>
      <c r="C1220" s="101">
        <v>1000</v>
      </c>
      <c r="D1220" s="17">
        <v>0.99936614426494108</v>
      </c>
      <c r="E1220" s="139">
        <v>6.881534316948195E-3</v>
      </c>
      <c r="F1220" s="122">
        <f t="shared" si="380"/>
        <v>1.0062476785818892</v>
      </c>
      <c r="G1220" s="122"/>
      <c r="H1220" s="101" t="s">
        <v>4</v>
      </c>
      <c r="I1220" s="101">
        <v>1</v>
      </c>
      <c r="J1220" s="101" t="s">
        <v>60</v>
      </c>
      <c r="K1220" s="18">
        <v>43027</v>
      </c>
      <c r="L1220" s="101" t="s">
        <v>58</v>
      </c>
      <c r="M1220" s="101" t="s">
        <v>83</v>
      </c>
      <c r="N1220" s="101" t="s">
        <v>62</v>
      </c>
      <c r="O1220" s="101" t="s">
        <v>63</v>
      </c>
      <c r="P1220" s="19" t="str">
        <f t="shared" si="381"/>
        <v>CB6 Consumo</v>
      </c>
      <c r="Q1220" s="20">
        <f t="shared" si="382"/>
        <v>100.62476785818892</v>
      </c>
      <c r="R1220" s="19">
        <v>122.6</v>
      </c>
      <c r="S1220" s="19">
        <v>-31.95</v>
      </c>
      <c r="T1220" s="19">
        <f t="shared" si="383"/>
        <v>90.649999999999991</v>
      </c>
      <c r="U1220" s="22" t="e">
        <f t="shared" si="384"/>
        <v>#VALUE!</v>
      </c>
      <c r="V1220" s="22" t="str">
        <f t="shared" si="385"/>
        <v>NY</v>
      </c>
      <c r="W1220" s="22" t="e">
        <f t="shared" si="386"/>
        <v>#VALUE!</v>
      </c>
      <c r="X1220" s="19" t="str">
        <f t="shared" si="387"/>
        <v>CB6ConsumoGS.8935</v>
      </c>
      <c r="Y1220" s="19" t="str">
        <f t="shared" si="388"/>
        <v>GS.8935</v>
      </c>
      <c r="Z1220" s="19" t="e">
        <v>#VALUE!</v>
      </c>
      <c r="AA1220" s="19" t="e">
        <f t="shared" si="389"/>
        <v>#VALUE!</v>
      </c>
      <c r="AB1220" s="22" t="e">
        <f t="shared" si="390"/>
        <v>#VALUE!</v>
      </c>
      <c r="AC1220" s="23" t="e">
        <v>#VALUE!</v>
      </c>
      <c r="AD1220" s="23" t="e">
        <f t="shared" si="391"/>
        <v>#VALUE!</v>
      </c>
      <c r="AE1220" s="24" t="e">
        <f t="shared" si="392"/>
        <v>#VALUE!</v>
      </c>
      <c r="AF1220" s="24">
        <v>92.399999999999991</v>
      </c>
      <c r="AG1220" s="24" t="e">
        <f t="shared" si="393"/>
        <v>#VALUE!</v>
      </c>
      <c r="AH1220" s="24" t="e">
        <f t="shared" si="394"/>
        <v>#VALUE!</v>
      </c>
      <c r="AI1220" s="25" t="e">
        <f t="shared" si="395"/>
        <v>#VALUE!</v>
      </c>
      <c r="AJ1220" s="25" t="e">
        <f t="shared" si="396"/>
        <v>#VALUE!</v>
      </c>
      <c r="AK1220" s="25" t="e">
        <f t="shared" si="397"/>
        <v>#VALUE!</v>
      </c>
      <c r="AL1220" s="11">
        <v>24.52375</v>
      </c>
      <c r="AM1220" s="11">
        <v>5.6729166666666639</v>
      </c>
      <c r="AN1220" s="26">
        <v>3.2766000000000002</v>
      </c>
      <c r="AO1220" s="125">
        <f t="shared" ref="AO1220:AO1283" si="398">E1220*132.28*AN1220/$AO$2/132.28</f>
        <v>6.7844246175477992E-3</v>
      </c>
      <c r="AQ1220" s="16">
        <v>0</v>
      </c>
      <c r="AT1220" s="2">
        <v>0</v>
      </c>
      <c r="AU1220" s="2">
        <v>0</v>
      </c>
      <c r="AW1220" s="44" t="e">
        <f t="shared" ref="AW1220:AW1283" si="399">E1220*132.28*AD1220</f>
        <v>#VALUE!</v>
      </c>
    </row>
    <row r="1221" spans="1:49" hidden="1" x14ac:dyDescent="0.2">
      <c r="A1221" s="101">
        <v>1223</v>
      </c>
      <c r="B1221" s="16" t="s">
        <v>833</v>
      </c>
      <c r="C1221" s="101">
        <v>1400</v>
      </c>
      <c r="D1221" s="17">
        <v>1.0208489269290633</v>
      </c>
      <c r="E1221" s="139">
        <v>8.8293813910653197E-3</v>
      </c>
      <c r="F1221" s="122">
        <f t="shared" si="380"/>
        <v>1.0296783083201286</v>
      </c>
      <c r="G1221" s="122"/>
      <c r="H1221" s="101" t="s">
        <v>4</v>
      </c>
      <c r="I1221" s="101">
        <v>1</v>
      </c>
      <c r="J1221" s="101" t="s">
        <v>60</v>
      </c>
      <c r="K1221" s="18">
        <v>43027</v>
      </c>
      <c r="L1221" s="101" t="s">
        <v>58</v>
      </c>
      <c r="M1221" s="101" t="s">
        <v>83</v>
      </c>
      <c r="N1221" s="101" t="s">
        <v>62</v>
      </c>
      <c r="O1221" s="101" t="s">
        <v>63</v>
      </c>
      <c r="P1221" s="19" t="str">
        <f t="shared" si="381"/>
        <v>CB6 Consumo</v>
      </c>
      <c r="Q1221" s="20">
        <f t="shared" si="382"/>
        <v>102.96783083201287</v>
      </c>
      <c r="R1221" s="19">
        <v>122.6</v>
      </c>
      <c r="S1221" s="19">
        <v>-31.95</v>
      </c>
      <c r="T1221" s="19">
        <f t="shared" si="383"/>
        <v>90.649999999999991</v>
      </c>
      <c r="U1221" s="22" t="e">
        <f t="shared" si="384"/>
        <v>#VALUE!</v>
      </c>
      <c r="V1221" s="22" t="str">
        <f t="shared" si="385"/>
        <v>NY</v>
      </c>
      <c r="W1221" s="22" t="e">
        <f t="shared" si="386"/>
        <v>#VALUE!</v>
      </c>
      <c r="X1221" s="19" t="str">
        <f t="shared" si="387"/>
        <v>CB6ConsumoGS.8947</v>
      </c>
      <c r="Y1221" s="19" t="str">
        <f t="shared" si="388"/>
        <v>GS.8947</v>
      </c>
      <c r="Z1221" s="19" t="e">
        <v>#VALUE!</v>
      </c>
      <c r="AA1221" s="19" t="e">
        <f t="shared" si="389"/>
        <v>#VALUE!</v>
      </c>
      <c r="AB1221" s="22" t="e">
        <f t="shared" si="390"/>
        <v>#VALUE!</v>
      </c>
      <c r="AC1221" s="23" t="e">
        <v>#VALUE!</v>
      </c>
      <c r="AD1221" s="23" t="e">
        <f t="shared" si="391"/>
        <v>#VALUE!</v>
      </c>
      <c r="AE1221" s="24" t="e">
        <f t="shared" si="392"/>
        <v>#VALUE!</v>
      </c>
      <c r="AF1221" s="24">
        <v>92.399999999999991</v>
      </c>
      <c r="AG1221" s="24" t="e">
        <f t="shared" si="393"/>
        <v>#VALUE!</v>
      </c>
      <c r="AH1221" s="24" t="e">
        <f t="shared" si="394"/>
        <v>#VALUE!</v>
      </c>
      <c r="AI1221" s="25" t="e">
        <f t="shared" si="395"/>
        <v>#VALUE!</v>
      </c>
      <c r="AJ1221" s="25" t="e">
        <f t="shared" si="396"/>
        <v>#VALUE!</v>
      </c>
      <c r="AK1221" s="25" t="e">
        <f t="shared" si="397"/>
        <v>#VALUE!</v>
      </c>
      <c r="AL1221" s="11">
        <v>24.52375</v>
      </c>
      <c r="AM1221" s="11">
        <v>5.6729166666666631</v>
      </c>
      <c r="AN1221" s="26">
        <v>3.2766000000000002</v>
      </c>
      <c r="AO1221" s="125">
        <f t="shared" si="398"/>
        <v>8.7047843850362842E-3</v>
      </c>
      <c r="AQ1221" s="16">
        <v>0</v>
      </c>
      <c r="AT1221" s="2">
        <v>900</v>
      </c>
      <c r="AU1221" s="2">
        <v>-26518.099966444875</v>
      </c>
      <c r="AW1221" s="44" t="e">
        <f t="shared" si="399"/>
        <v>#VALUE!</v>
      </c>
    </row>
    <row r="1222" spans="1:49" hidden="1" x14ac:dyDescent="0.2">
      <c r="A1222" s="101">
        <v>1224</v>
      </c>
      <c r="B1222" s="16" t="s">
        <v>834</v>
      </c>
      <c r="C1222" s="101">
        <v>2240</v>
      </c>
      <c r="D1222" s="17">
        <v>1.3932860929800841</v>
      </c>
      <c r="E1222" s="139">
        <v>5.6099122719412593E-2</v>
      </c>
      <c r="F1222" s="122">
        <f t="shared" si="380"/>
        <v>1.4493852156994966</v>
      </c>
      <c r="G1222" s="122"/>
      <c r="H1222" s="101" t="s">
        <v>4</v>
      </c>
      <c r="I1222" s="101">
        <v>1</v>
      </c>
      <c r="J1222" s="101" t="s">
        <v>60</v>
      </c>
      <c r="K1222" s="18">
        <v>43027</v>
      </c>
      <c r="L1222" s="101" t="s">
        <v>58</v>
      </c>
      <c r="M1222" s="101" t="s">
        <v>83</v>
      </c>
      <c r="N1222" s="101" t="s">
        <v>73</v>
      </c>
      <c r="O1222" s="101" t="s">
        <v>58</v>
      </c>
      <c r="P1222" s="19" t="str">
        <f t="shared" si="381"/>
        <v>CB1 17/18</v>
      </c>
      <c r="Q1222" s="20">
        <f t="shared" si="382"/>
        <v>144.93852156994967</v>
      </c>
      <c r="R1222" s="19">
        <v>122.6</v>
      </c>
      <c r="S1222" s="19">
        <v>2.5</v>
      </c>
      <c r="T1222" s="19">
        <f t="shared" si="383"/>
        <v>125.1</v>
      </c>
      <c r="U1222" s="22" t="e">
        <f t="shared" si="384"/>
        <v>#VALUE!</v>
      </c>
      <c r="V1222" s="22" t="str">
        <f t="shared" si="385"/>
        <v>NY</v>
      </c>
      <c r="W1222" s="22" t="e">
        <f t="shared" si="386"/>
        <v>#VALUE!</v>
      </c>
      <c r="X1222" s="19" t="str">
        <f t="shared" si="387"/>
        <v>CB117/18GS.8905</v>
      </c>
      <c r="Y1222" s="19" t="str">
        <f t="shared" si="388"/>
        <v>GS.8905</v>
      </c>
      <c r="Z1222" s="19" t="e">
        <v>#VALUE!</v>
      </c>
      <c r="AA1222" s="19" t="e">
        <f t="shared" si="389"/>
        <v>#VALUE!</v>
      </c>
      <c r="AB1222" s="22" t="e">
        <f t="shared" si="390"/>
        <v>#VALUE!</v>
      </c>
      <c r="AC1222" s="23" t="e">
        <v>#VALUE!</v>
      </c>
      <c r="AD1222" s="23" t="e">
        <f t="shared" si="391"/>
        <v>#VALUE!</v>
      </c>
      <c r="AE1222" s="24" t="e">
        <f t="shared" si="392"/>
        <v>#VALUE!</v>
      </c>
      <c r="AF1222" s="24">
        <v>126.85</v>
      </c>
      <c r="AG1222" s="24" t="e">
        <f t="shared" si="393"/>
        <v>#VALUE!</v>
      </c>
      <c r="AH1222" s="24" t="e">
        <f t="shared" si="394"/>
        <v>#VALUE!</v>
      </c>
      <c r="AI1222" s="25" t="e">
        <f t="shared" si="395"/>
        <v>#VALUE!</v>
      </c>
      <c r="AJ1222" s="25" t="e">
        <f t="shared" si="396"/>
        <v>#VALUE!</v>
      </c>
      <c r="AK1222" s="25" t="e">
        <f t="shared" si="397"/>
        <v>#VALUE!</v>
      </c>
      <c r="AL1222" s="11">
        <v>24.52375</v>
      </c>
      <c r="AM1222" s="11">
        <v>5.6729166666666631</v>
      </c>
      <c r="AN1222" s="26">
        <v>3.2766000000000002</v>
      </c>
      <c r="AO1222" s="125">
        <f t="shared" si="398"/>
        <v>5.5307472384909274E-2</v>
      </c>
      <c r="AQ1222" s="16">
        <v>0</v>
      </c>
      <c r="AT1222" s="2">
        <v>2240</v>
      </c>
      <c r="AU1222" s="2">
        <v>-77870.006517756148</v>
      </c>
      <c r="AW1222" s="44" t="e">
        <f t="shared" si="399"/>
        <v>#VALUE!</v>
      </c>
    </row>
    <row r="1223" spans="1:49" s="28" customFormat="1" hidden="1" x14ac:dyDescent="0.2">
      <c r="A1223" s="16">
        <v>1225</v>
      </c>
      <c r="B1223" s="16" t="s">
        <v>835</v>
      </c>
      <c r="C1223" s="16">
        <v>1440</v>
      </c>
      <c r="D1223" s="122">
        <v>1.4443098462214901</v>
      </c>
      <c r="E1223" s="123">
        <v>5.0476486247897745E-2</v>
      </c>
      <c r="F1223" s="122">
        <f t="shared" si="380"/>
        <v>1.4947863324693877</v>
      </c>
      <c r="G1223" s="122"/>
      <c r="H1223" s="101" t="s">
        <v>4</v>
      </c>
      <c r="I1223" s="16">
        <v>1</v>
      </c>
      <c r="J1223" s="16" t="s">
        <v>60</v>
      </c>
      <c r="K1223" s="124">
        <v>43027</v>
      </c>
      <c r="L1223" s="16" t="s">
        <v>58</v>
      </c>
      <c r="M1223" s="16" t="s">
        <v>83</v>
      </c>
      <c r="N1223" s="16" t="s">
        <v>70</v>
      </c>
      <c r="O1223" s="16" t="s">
        <v>59</v>
      </c>
      <c r="P1223" s="19" t="str">
        <f t="shared" si="381"/>
        <v>CB1UTZ 14/16</v>
      </c>
      <c r="Q1223" s="20">
        <f t="shared" si="382"/>
        <v>149.47863324693878</v>
      </c>
      <c r="R1223" s="19">
        <v>122.6</v>
      </c>
      <c r="S1223" s="19">
        <v>-2</v>
      </c>
      <c r="T1223" s="19">
        <f t="shared" si="383"/>
        <v>120.6</v>
      </c>
      <c r="U1223" s="22" t="e">
        <f t="shared" si="384"/>
        <v>#VALUE!</v>
      </c>
      <c r="V1223" s="22" t="str">
        <f t="shared" si="385"/>
        <v>NY</v>
      </c>
      <c r="W1223" s="22" t="e">
        <f t="shared" si="386"/>
        <v>#VALUE!</v>
      </c>
      <c r="X1223" s="19" t="str">
        <f t="shared" si="387"/>
        <v>CB1UTZ14/16GS.8826</v>
      </c>
      <c r="Y1223" s="19" t="str">
        <f t="shared" si="388"/>
        <v>GS.8826</v>
      </c>
      <c r="Z1223" s="19" t="e">
        <v>#VALUE!</v>
      </c>
      <c r="AA1223" s="19" t="e">
        <f t="shared" si="389"/>
        <v>#VALUE!</v>
      </c>
      <c r="AB1223" s="22" t="e">
        <f t="shared" si="390"/>
        <v>#VALUE!</v>
      </c>
      <c r="AC1223" s="19" t="e">
        <v>#VALUE!</v>
      </c>
      <c r="AD1223" s="19" t="e">
        <f t="shared" si="391"/>
        <v>#VALUE!</v>
      </c>
      <c r="AE1223" s="127" t="e">
        <f t="shared" si="392"/>
        <v>#VALUE!</v>
      </c>
      <c r="AF1223" s="127">
        <v>122.35</v>
      </c>
      <c r="AG1223" s="127" t="e">
        <f t="shared" si="393"/>
        <v>#VALUE!</v>
      </c>
      <c r="AH1223" s="127" t="e">
        <f t="shared" si="394"/>
        <v>#VALUE!</v>
      </c>
      <c r="AI1223" s="25" t="e">
        <f t="shared" si="395"/>
        <v>#VALUE!</v>
      </c>
      <c r="AJ1223" s="25" t="e">
        <f t="shared" si="396"/>
        <v>#VALUE!</v>
      </c>
      <c r="AK1223" s="25" t="e">
        <f t="shared" si="397"/>
        <v>#VALUE!</v>
      </c>
      <c r="AL1223" s="12">
        <v>24.52375</v>
      </c>
      <c r="AM1223" s="12">
        <v>5.6729166666666631</v>
      </c>
      <c r="AN1223" s="26">
        <v>3.2766000000000002</v>
      </c>
      <c r="AO1223" s="125">
        <f t="shared" si="398"/>
        <v>4.9764180506102741E-2</v>
      </c>
      <c r="AQ1223" s="16">
        <v>0</v>
      </c>
      <c r="AT1223" s="28">
        <v>-1440</v>
      </c>
      <c r="AU1223" s="28">
        <v>64413.98648185897</v>
      </c>
      <c r="AW1223" s="44" t="e">
        <f t="shared" si="399"/>
        <v>#VALUE!</v>
      </c>
    </row>
    <row r="1224" spans="1:49" hidden="1" x14ac:dyDescent="0.2">
      <c r="A1224" s="101">
        <v>1226</v>
      </c>
      <c r="B1224" s="16" t="s">
        <v>836</v>
      </c>
      <c r="C1224" s="101">
        <v>1371</v>
      </c>
      <c r="D1224" s="17">
        <v>1.4689963670700554</v>
      </c>
      <c r="E1224" s="139">
        <v>5.1032747844835531E-2</v>
      </c>
      <c r="F1224" s="122">
        <f t="shared" si="380"/>
        <v>1.520029114914891</v>
      </c>
      <c r="G1224" s="122"/>
      <c r="H1224" s="101" t="s">
        <v>4</v>
      </c>
      <c r="I1224" s="101">
        <v>1</v>
      </c>
      <c r="J1224" s="101" t="s">
        <v>60</v>
      </c>
      <c r="K1224" s="18">
        <v>43027</v>
      </c>
      <c r="L1224" s="101" t="s">
        <v>58</v>
      </c>
      <c r="M1224" s="101" t="s">
        <v>83</v>
      </c>
      <c r="N1224" s="101" t="s">
        <v>73</v>
      </c>
      <c r="O1224" s="101" t="s">
        <v>58</v>
      </c>
      <c r="P1224" s="19" t="str">
        <f t="shared" si="381"/>
        <v>CB1 17/18</v>
      </c>
      <c r="Q1224" s="20">
        <f t="shared" si="382"/>
        <v>152.0029114914891</v>
      </c>
      <c r="R1224" s="19">
        <v>122.6</v>
      </c>
      <c r="S1224" s="19">
        <v>2.5</v>
      </c>
      <c r="T1224" s="19">
        <f t="shared" si="383"/>
        <v>125.1</v>
      </c>
      <c r="U1224" s="22" t="e">
        <f t="shared" si="384"/>
        <v>#VALUE!</v>
      </c>
      <c r="V1224" s="22" t="str">
        <f t="shared" si="385"/>
        <v>NY</v>
      </c>
      <c r="W1224" s="22" t="e">
        <f t="shared" si="386"/>
        <v>#VALUE!</v>
      </c>
      <c r="X1224" s="19" t="str">
        <f t="shared" si="387"/>
        <v>CB117/18GS.8919</v>
      </c>
      <c r="Y1224" s="19" t="str">
        <f t="shared" si="388"/>
        <v>GS.8919</v>
      </c>
      <c r="Z1224" s="19" t="e">
        <v>#VALUE!</v>
      </c>
      <c r="AA1224" s="19" t="e">
        <f t="shared" si="389"/>
        <v>#VALUE!</v>
      </c>
      <c r="AB1224" s="22" t="e">
        <f t="shared" si="390"/>
        <v>#VALUE!</v>
      </c>
      <c r="AC1224" s="23" t="e">
        <v>#VALUE!</v>
      </c>
      <c r="AD1224" s="23" t="e">
        <f t="shared" si="391"/>
        <v>#VALUE!</v>
      </c>
      <c r="AE1224" s="24" t="e">
        <f t="shared" si="392"/>
        <v>#VALUE!</v>
      </c>
      <c r="AF1224" s="24">
        <v>126.85</v>
      </c>
      <c r="AG1224" s="24" t="e">
        <f t="shared" si="393"/>
        <v>#VALUE!</v>
      </c>
      <c r="AH1224" s="24" t="e">
        <f t="shared" si="394"/>
        <v>#VALUE!</v>
      </c>
      <c r="AI1224" s="25" t="e">
        <f t="shared" si="395"/>
        <v>#VALUE!</v>
      </c>
      <c r="AJ1224" s="25" t="e">
        <f t="shared" si="396"/>
        <v>#VALUE!</v>
      </c>
      <c r="AK1224" s="25" t="e">
        <f t="shared" si="397"/>
        <v>#VALUE!</v>
      </c>
      <c r="AL1224" s="11">
        <v>25.130762187857417</v>
      </c>
      <c r="AM1224" s="11">
        <v>6.8300493915316256</v>
      </c>
      <c r="AN1224" s="26">
        <v>3.2766000000000002</v>
      </c>
      <c r="AO1224" s="125">
        <f t="shared" si="398"/>
        <v>5.0312592342510579E-2</v>
      </c>
      <c r="AQ1224" s="16">
        <v>0</v>
      </c>
      <c r="AT1224" s="2">
        <v>1371</v>
      </c>
      <c r="AU1224" s="2">
        <v>-60465.482359570815</v>
      </c>
      <c r="AW1224" s="44" t="e">
        <f t="shared" si="399"/>
        <v>#VALUE!</v>
      </c>
    </row>
    <row r="1225" spans="1:49" hidden="1" x14ac:dyDescent="0.2">
      <c r="A1225" s="101">
        <v>1227</v>
      </c>
      <c r="B1225" s="16" t="s">
        <v>836</v>
      </c>
      <c r="C1225" s="101">
        <v>708</v>
      </c>
      <c r="D1225" s="17">
        <v>1.4689963670700554</v>
      </c>
      <c r="E1225" s="139">
        <v>5.1032747844835531E-2</v>
      </c>
      <c r="F1225" s="122">
        <f t="shared" si="380"/>
        <v>1.520029114914891</v>
      </c>
      <c r="G1225" s="122"/>
      <c r="H1225" s="101" t="s">
        <v>4</v>
      </c>
      <c r="I1225" s="101">
        <v>1</v>
      </c>
      <c r="J1225" s="101" t="s">
        <v>60</v>
      </c>
      <c r="K1225" s="18">
        <v>43027</v>
      </c>
      <c r="L1225" s="101" t="s">
        <v>58</v>
      </c>
      <c r="M1225" s="101" t="s">
        <v>83</v>
      </c>
      <c r="N1225" s="101" t="s">
        <v>62</v>
      </c>
      <c r="O1225" s="101" t="s">
        <v>63</v>
      </c>
      <c r="P1225" s="19" t="str">
        <f t="shared" si="381"/>
        <v>CB6 Consumo</v>
      </c>
      <c r="Q1225" s="20">
        <f t="shared" si="382"/>
        <v>152.0029114914891</v>
      </c>
      <c r="R1225" s="19">
        <v>122.6</v>
      </c>
      <c r="S1225" s="19">
        <v>-31.95</v>
      </c>
      <c r="T1225" s="19">
        <f t="shared" si="383"/>
        <v>90.649999999999991</v>
      </c>
      <c r="U1225" s="22" t="e">
        <f t="shared" si="384"/>
        <v>#VALUE!</v>
      </c>
      <c r="V1225" s="22" t="str">
        <f t="shared" si="385"/>
        <v>NY</v>
      </c>
      <c r="W1225" s="22" t="e">
        <f t="shared" si="386"/>
        <v>#VALUE!</v>
      </c>
      <c r="X1225" s="19" t="str">
        <f t="shared" si="387"/>
        <v>CB6ConsumoGS.8919</v>
      </c>
      <c r="Y1225" s="19" t="str">
        <f t="shared" si="388"/>
        <v>GS.8919</v>
      </c>
      <c r="Z1225" s="19" t="e">
        <v>#VALUE!</v>
      </c>
      <c r="AA1225" s="19" t="e">
        <f t="shared" si="389"/>
        <v>#VALUE!</v>
      </c>
      <c r="AB1225" s="22" t="e">
        <f t="shared" si="390"/>
        <v>#VALUE!</v>
      </c>
      <c r="AC1225" s="23" t="e">
        <v>#VALUE!</v>
      </c>
      <c r="AD1225" s="23" t="e">
        <f t="shared" si="391"/>
        <v>#VALUE!</v>
      </c>
      <c r="AE1225" s="24" t="e">
        <f t="shared" si="392"/>
        <v>#VALUE!</v>
      </c>
      <c r="AF1225" s="24">
        <v>92.399999999999991</v>
      </c>
      <c r="AG1225" s="24" t="e">
        <f t="shared" si="393"/>
        <v>#VALUE!</v>
      </c>
      <c r="AH1225" s="24" t="e">
        <f t="shared" si="394"/>
        <v>#VALUE!</v>
      </c>
      <c r="AI1225" s="25" t="e">
        <f t="shared" si="395"/>
        <v>#VALUE!</v>
      </c>
      <c r="AJ1225" s="25" t="e">
        <f t="shared" si="396"/>
        <v>#VALUE!</v>
      </c>
      <c r="AK1225" s="25" t="e">
        <f t="shared" si="397"/>
        <v>#VALUE!</v>
      </c>
      <c r="AL1225" s="11">
        <v>21.452401948183788</v>
      </c>
      <c r="AM1225" s="11">
        <v>4.9259761232745118</v>
      </c>
      <c r="AN1225" s="26">
        <v>3.2766000000000002</v>
      </c>
      <c r="AO1225" s="125">
        <f t="shared" si="398"/>
        <v>5.0312592342510579E-2</v>
      </c>
      <c r="AQ1225" s="16">
        <v>-597</v>
      </c>
      <c r="AT1225" s="2">
        <v>17</v>
      </c>
      <c r="AU1225" s="2">
        <v>-1604.2831399800903</v>
      </c>
      <c r="AW1225" s="44" t="e">
        <f t="shared" si="399"/>
        <v>#VALUE!</v>
      </c>
    </row>
    <row r="1226" spans="1:49" hidden="1" x14ac:dyDescent="0.2">
      <c r="A1226" s="101">
        <v>1228</v>
      </c>
      <c r="B1226" s="16" t="s">
        <v>836</v>
      </c>
      <c r="C1226" s="101">
        <v>482</v>
      </c>
      <c r="D1226" s="17">
        <v>1.4689963670700554</v>
      </c>
      <c r="E1226" s="139">
        <v>5.1032747844835531E-2</v>
      </c>
      <c r="F1226" s="122">
        <f t="shared" si="380"/>
        <v>1.520029114914891</v>
      </c>
      <c r="G1226" s="122"/>
      <c r="H1226" s="101" t="s">
        <v>4</v>
      </c>
      <c r="I1226" s="101">
        <v>1</v>
      </c>
      <c r="J1226" s="101" t="s">
        <v>60</v>
      </c>
      <c r="K1226" s="18">
        <v>43027</v>
      </c>
      <c r="L1226" s="101" t="s">
        <v>58</v>
      </c>
      <c r="M1226" s="101" t="s">
        <v>83</v>
      </c>
      <c r="N1226" s="101" t="s">
        <v>73</v>
      </c>
      <c r="O1226" s="101" t="s">
        <v>66</v>
      </c>
      <c r="P1226" s="19" t="str">
        <f t="shared" si="381"/>
        <v>CB1 Moka</v>
      </c>
      <c r="Q1226" s="20">
        <f t="shared" si="382"/>
        <v>152.0029114914891</v>
      </c>
      <c r="R1226" s="19">
        <v>122.6</v>
      </c>
      <c r="S1226" s="19">
        <v>-8</v>
      </c>
      <c r="T1226" s="19">
        <f t="shared" si="383"/>
        <v>114.6</v>
      </c>
      <c r="U1226" s="22" t="e">
        <f t="shared" si="384"/>
        <v>#VALUE!</v>
      </c>
      <c r="V1226" s="22" t="str">
        <f t="shared" si="385"/>
        <v>NY</v>
      </c>
      <c r="W1226" s="22" t="e">
        <f t="shared" si="386"/>
        <v>#VALUE!</v>
      </c>
      <c r="X1226" s="19" t="str">
        <f t="shared" si="387"/>
        <v>CB1MokaGS.8919</v>
      </c>
      <c r="Y1226" s="19" t="str">
        <f t="shared" si="388"/>
        <v>GS.8919</v>
      </c>
      <c r="Z1226" s="19" t="e">
        <v>#VALUE!</v>
      </c>
      <c r="AA1226" s="19" t="e">
        <f t="shared" si="389"/>
        <v>#VALUE!</v>
      </c>
      <c r="AB1226" s="22" t="e">
        <f t="shared" si="390"/>
        <v>#VALUE!</v>
      </c>
      <c r="AC1226" s="23" t="e">
        <v>#VALUE!</v>
      </c>
      <c r="AD1226" s="23" t="e">
        <f t="shared" si="391"/>
        <v>#VALUE!</v>
      </c>
      <c r="AE1226" s="24" t="e">
        <f t="shared" si="392"/>
        <v>#VALUE!</v>
      </c>
      <c r="AF1226" s="24">
        <v>116.35</v>
      </c>
      <c r="AG1226" s="24" t="e">
        <f t="shared" si="393"/>
        <v>#VALUE!</v>
      </c>
      <c r="AH1226" s="24" t="e">
        <f t="shared" si="394"/>
        <v>#VALUE!</v>
      </c>
      <c r="AI1226" s="25" t="e">
        <f t="shared" si="395"/>
        <v>#VALUE!</v>
      </c>
      <c r="AJ1226" s="25" t="e">
        <f t="shared" si="396"/>
        <v>#VALUE!</v>
      </c>
      <c r="AK1226" s="25" t="e">
        <f t="shared" si="397"/>
        <v>#VALUE!</v>
      </c>
      <c r="AL1226" s="11">
        <v>8.4509346835340668</v>
      </c>
      <c r="AM1226" s="11">
        <v>1.7629215627240256</v>
      </c>
      <c r="AN1226" s="26">
        <v>3.2766000000000002</v>
      </c>
      <c r="AO1226" s="125">
        <f t="shared" si="398"/>
        <v>5.0312592342510579E-2</v>
      </c>
      <c r="AQ1226" s="16">
        <v>0</v>
      </c>
      <c r="AT1226" s="2">
        <v>482</v>
      </c>
      <c r="AU1226" s="2">
        <v>-26358.457498259031</v>
      </c>
      <c r="AW1226" s="44" t="e">
        <f t="shared" si="399"/>
        <v>#VALUE!</v>
      </c>
    </row>
    <row r="1227" spans="1:49" hidden="1" x14ac:dyDescent="0.2">
      <c r="A1227" s="101">
        <v>1229</v>
      </c>
      <c r="B1227" s="16" t="s">
        <v>836</v>
      </c>
      <c r="C1227" s="101">
        <v>2872</v>
      </c>
      <c r="D1227" s="17">
        <v>1.4689963670700554</v>
      </c>
      <c r="E1227" s="139">
        <v>5.1032747844835531E-2</v>
      </c>
      <c r="F1227" s="122">
        <f t="shared" si="380"/>
        <v>1.520029114914891</v>
      </c>
      <c r="G1227" s="122"/>
      <c r="H1227" s="101" t="s">
        <v>4</v>
      </c>
      <c r="I1227" s="101">
        <v>1</v>
      </c>
      <c r="J1227" s="101" t="s">
        <v>60</v>
      </c>
      <c r="K1227" s="18">
        <v>43027</v>
      </c>
      <c r="L1227" s="101" t="s">
        <v>58</v>
      </c>
      <c r="M1227" s="101" t="s">
        <v>83</v>
      </c>
      <c r="N1227" s="101" t="s">
        <v>73</v>
      </c>
      <c r="O1227" s="101" t="s">
        <v>64</v>
      </c>
      <c r="P1227" s="19" t="str">
        <f t="shared" si="381"/>
        <v>CB1 15/16</v>
      </c>
      <c r="Q1227" s="20">
        <f t="shared" si="382"/>
        <v>152.0029114914891</v>
      </c>
      <c r="R1227" s="19">
        <v>122.6</v>
      </c>
      <c r="S1227" s="19">
        <v>-7</v>
      </c>
      <c r="T1227" s="19">
        <f t="shared" si="383"/>
        <v>115.6</v>
      </c>
      <c r="U1227" s="22" t="e">
        <f t="shared" si="384"/>
        <v>#VALUE!</v>
      </c>
      <c r="V1227" s="22" t="str">
        <f t="shared" si="385"/>
        <v>NY</v>
      </c>
      <c r="W1227" s="22" t="e">
        <f t="shared" si="386"/>
        <v>#VALUE!</v>
      </c>
      <c r="X1227" s="19" t="str">
        <f t="shared" si="387"/>
        <v>CB115/16GS.8919</v>
      </c>
      <c r="Y1227" s="19" t="str">
        <f t="shared" si="388"/>
        <v>GS.8919</v>
      </c>
      <c r="Z1227" s="19" t="e">
        <v>#VALUE!</v>
      </c>
      <c r="AA1227" s="19" t="e">
        <f t="shared" si="389"/>
        <v>#VALUE!</v>
      </c>
      <c r="AB1227" s="22" t="e">
        <f t="shared" si="390"/>
        <v>#VALUE!</v>
      </c>
      <c r="AC1227" s="23" t="e">
        <v>#VALUE!</v>
      </c>
      <c r="AD1227" s="23" t="e">
        <f t="shared" si="391"/>
        <v>#VALUE!</v>
      </c>
      <c r="AE1227" s="24" t="e">
        <f t="shared" si="392"/>
        <v>#VALUE!</v>
      </c>
      <c r="AF1227" s="24">
        <v>117.35</v>
      </c>
      <c r="AG1227" s="24" t="e">
        <f t="shared" si="393"/>
        <v>#VALUE!</v>
      </c>
      <c r="AH1227" s="24" t="e">
        <f t="shared" si="394"/>
        <v>#VALUE!</v>
      </c>
      <c r="AI1227" s="25" t="e">
        <f t="shared" si="395"/>
        <v>#VALUE!</v>
      </c>
      <c r="AJ1227" s="25" t="e">
        <f t="shared" si="396"/>
        <v>#VALUE!</v>
      </c>
      <c r="AK1227" s="25" t="e">
        <f t="shared" si="397"/>
        <v>#VALUE!</v>
      </c>
      <c r="AL1227" s="11">
        <v>15.033366583005506</v>
      </c>
      <c r="AM1227" s="11">
        <v>2.9368749944293322</v>
      </c>
      <c r="AN1227" s="26">
        <v>3.2766000000000002</v>
      </c>
      <c r="AO1227" s="125">
        <f t="shared" si="398"/>
        <v>5.0312592342510579E-2</v>
      </c>
      <c r="AQ1227" s="16">
        <v>0</v>
      </c>
      <c r="AT1227" s="2">
        <v>2872</v>
      </c>
      <c r="AU1227" s="2">
        <v>-141860.70666016586</v>
      </c>
      <c r="AW1227" s="44" t="e">
        <f t="shared" si="399"/>
        <v>#VALUE!</v>
      </c>
    </row>
    <row r="1228" spans="1:49" hidden="1" x14ac:dyDescent="0.2">
      <c r="A1228" s="101">
        <v>1230</v>
      </c>
      <c r="B1228" s="16" t="s">
        <v>836</v>
      </c>
      <c r="C1228" s="101">
        <v>544</v>
      </c>
      <c r="D1228" s="17">
        <v>1.4689963670700554</v>
      </c>
      <c r="E1228" s="139">
        <v>5.1032747844835531E-2</v>
      </c>
      <c r="F1228" s="122">
        <f t="shared" si="380"/>
        <v>1.520029114914891</v>
      </c>
      <c r="G1228" s="122"/>
      <c r="H1228" s="101" t="s">
        <v>4</v>
      </c>
      <c r="I1228" s="101">
        <v>1</v>
      </c>
      <c r="J1228" s="101" t="s">
        <v>60</v>
      </c>
      <c r="K1228" s="18">
        <v>43027</v>
      </c>
      <c r="L1228" s="101" t="s">
        <v>58</v>
      </c>
      <c r="M1228" s="101" t="s">
        <v>83</v>
      </c>
      <c r="N1228" s="101" t="s">
        <v>73</v>
      </c>
      <c r="O1228" s="101" t="s">
        <v>65</v>
      </c>
      <c r="P1228" s="19" t="str">
        <f t="shared" si="381"/>
        <v>CB1 13/14</v>
      </c>
      <c r="Q1228" s="20">
        <f t="shared" si="382"/>
        <v>152.0029114914891</v>
      </c>
      <c r="R1228" s="19">
        <v>122.6</v>
      </c>
      <c r="S1228" s="19">
        <v>-7</v>
      </c>
      <c r="T1228" s="19">
        <f t="shared" si="383"/>
        <v>115.6</v>
      </c>
      <c r="U1228" s="22" t="e">
        <f t="shared" si="384"/>
        <v>#VALUE!</v>
      </c>
      <c r="V1228" s="22" t="str">
        <f t="shared" si="385"/>
        <v>NY</v>
      </c>
      <c r="W1228" s="22" t="e">
        <f t="shared" si="386"/>
        <v>#VALUE!</v>
      </c>
      <c r="X1228" s="19" t="str">
        <f t="shared" si="387"/>
        <v>CB113/14GS.8919</v>
      </c>
      <c r="Y1228" s="19" t="str">
        <f t="shared" si="388"/>
        <v>GS.8919</v>
      </c>
      <c r="Z1228" s="19" t="e">
        <v>#VALUE!</v>
      </c>
      <c r="AA1228" s="19" t="e">
        <f t="shared" si="389"/>
        <v>#VALUE!</v>
      </c>
      <c r="AB1228" s="22" t="e">
        <f t="shared" si="390"/>
        <v>#VALUE!</v>
      </c>
      <c r="AC1228" s="23" t="e">
        <v>#VALUE!</v>
      </c>
      <c r="AD1228" s="23" t="e">
        <f t="shared" si="391"/>
        <v>#VALUE!</v>
      </c>
      <c r="AE1228" s="24" t="e">
        <f t="shared" si="392"/>
        <v>#VALUE!</v>
      </c>
      <c r="AF1228" s="24">
        <v>117.35</v>
      </c>
      <c r="AG1228" s="24" t="e">
        <f t="shared" si="393"/>
        <v>#VALUE!</v>
      </c>
      <c r="AH1228" s="24" t="e">
        <f t="shared" si="394"/>
        <v>#VALUE!</v>
      </c>
      <c r="AI1228" s="25" t="e">
        <f t="shared" si="395"/>
        <v>#VALUE!</v>
      </c>
      <c r="AJ1228" s="25" t="e">
        <f t="shared" si="396"/>
        <v>#VALUE!</v>
      </c>
      <c r="AK1228" s="25" t="e">
        <f t="shared" si="397"/>
        <v>#VALUE!</v>
      </c>
      <c r="AL1228" s="11">
        <v>25.959488732707293</v>
      </c>
      <c r="AM1228" s="11">
        <v>5.8867648982558105</v>
      </c>
      <c r="AN1228" s="26">
        <v>3.2766000000000002</v>
      </c>
      <c r="AO1228" s="125">
        <f t="shared" si="398"/>
        <v>5.0312592342510579E-2</v>
      </c>
      <c r="AQ1228" s="16">
        <v>0</v>
      </c>
      <c r="AT1228" s="2">
        <v>544</v>
      </c>
      <c r="AU1228" s="2">
        <v>-32627.377279362892</v>
      </c>
      <c r="AW1228" s="44" t="e">
        <f t="shared" si="399"/>
        <v>#VALUE!</v>
      </c>
    </row>
    <row r="1229" spans="1:49" hidden="1" x14ac:dyDescent="0.2">
      <c r="A1229" s="101">
        <v>1231</v>
      </c>
      <c r="B1229" s="16" t="s">
        <v>837</v>
      </c>
      <c r="C1229" s="101">
        <v>2440</v>
      </c>
      <c r="D1229" s="17">
        <v>1.1851446358007296</v>
      </c>
      <c r="E1229" s="139">
        <v>5.7672633175754301E-2</v>
      </c>
      <c r="F1229" s="122">
        <f t="shared" si="380"/>
        <v>1.2428172689764838</v>
      </c>
      <c r="G1229" s="122"/>
      <c r="H1229" s="101" t="s">
        <v>4</v>
      </c>
      <c r="I1229" s="101">
        <v>1</v>
      </c>
      <c r="J1229" s="101" t="s">
        <v>60</v>
      </c>
      <c r="K1229" s="18">
        <v>43027</v>
      </c>
      <c r="L1229" s="101" t="s">
        <v>58</v>
      </c>
      <c r="M1229" s="101" t="s">
        <v>83</v>
      </c>
      <c r="N1229" s="101" t="s">
        <v>75</v>
      </c>
      <c r="O1229" s="101" t="s">
        <v>59</v>
      </c>
      <c r="P1229" s="19" t="str">
        <f t="shared" si="381"/>
        <v>CB2 14/16</v>
      </c>
      <c r="Q1229" s="20">
        <f t="shared" si="382"/>
        <v>124.28172689764838</v>
      </c>
      <c r="R1229" s="19">
        <v>122.6</v>
      </c>
      <c r="S1229" s="19">
        <v>-9.67</v>
      </c>
      <c r="T1229" s="19">
        <f t="shared" si="383"/>
        <v>112.92999999999999</v>
      </c>
      <c r="U1229" s="22" t="e">
        <f t="shared" si="384"/>
        <v>#VALUE!</v>
      </c>
      <c r="V1229" s="22" t="str">
        <f t="shared" si="385"/>
        <v>NY</v>
      </c>
      <c r="W1229" s="22" t="e">
        <f t="shared" si="386"/>
        <v>#VALUE!</v>
      </c>
      <c r="X1229" s="19" t="str">
        <f t="shared" si="387"/>
        <v>CB214/16GS.8932</v>
      </c>
      <c r="Y1229" s="19" t="str">
        <f t="shared" si="388"/>
        <v>GS.8932</v>
      </c>
      <c r="Z1229" s="19" t="e">
        <v>#VALUE!</v>
      </c>
      <c r="AA1229" s="19" t="e">
        <f t="shared" si="389"/>
        <v>#VALUE!</v>
      </c>
      <c r="AB1229" s="22" t="e">
        <f t="shared" si="390"/>
        <v>#VALUE!</v>
      </c>
      <c r="AC1229" s="23" t="e">
        <v>#VALUE!</v>
      </c>
      <c r="AD1229" s="23" t="e">
        <f t="shared" si="391"/>
        <v>#VALUE!</v>
      </c>
      <c r="AE1229" s="24" t="e">
        <f t="shared" si="392"/>
        <v>#VALUE!</v>
      </c>
      <c r="AF1229" s="24">
        <v>114.67999999999999</v>
      </c>
      <c r="AG1229" s="24" t="e">
        <f t="shared" si="393"/>
        <v>#VALUE!</v>
      </c>
      <c r="AH1229" s="24" t="e">
        <f t="shared" si="394"/>
        <v>#VALUE!</v>
      </c>
      <c r="AI1229" s="25" t="e">
        <f t="shared" si="395"/>
        <v>#VALUE!</v>
      </c>
      <c r="AJ1229" s="25" t="e">
        <f t="shared" si="396"/>
        <v>#VALUE!</v>
      </c>
      <c r="AK1229" s="25" t="e">
        <f t="shared" si="397"/>
        <v>#VALUE!</v>
      </c>
      <c r="AL1229" s="11">
        <v>25.164641525391776</v>
      </c>
      <c r="AM1229" s="11">
        <v>5.0604500574953644</v>
      </c>
      <c r="AN1229" s="26">
        <v>3.2766000000000002</v>
      </c>
      <c r="AO1229" s="125">
        <f t="shared" si="398"/>
        <v>5.6858778036278583E-2</v>
      </c>
      <c r="AQ1229" s="16">
        <v>0</v>
      </c>
      <c r="AT1229" s="2">
        <v>2440</v>
      </c>
      <c r="AU1229" s="2">
        <v>-60113.139748466536</v>
      </c>
      <c r="AW1229" s="44" t="e">
        <f t="shared" si="399"/>
        <v>#VALUE!</v>
      </c>
    </row>
    <row r="1230" spans="1:49" hidden="1" x14ac:dyDescent="0.2">
      <c r="A1230" s="101">
        <v>1232</v>
      </c>
      <c r="B1230" s="16" t="s">
        <v>838</v>
      </c>
      <c r="C1230" s="101">
        <v>3500</v>
      </c>
      <c r="D1230" s="17">
        <v>1.3307328859779448</v>
      </c>
      <c r="E1230" s="139">
        <v>4.6680620782904067E-2</v>
      </c>
      <c r="F1230" s="122">
        <f t="shared" si="380"/>
        <v>1.3774135067608488</v>
      </c>
      <c r="G1230" s="122"/>
      <c r="H1230" s="101" t="s">
        <v>4</v>
      </c>
      <c r="I1230" s="101">
        <v>1</v>
      </c>
      <c r="J1230" s="101" t="s">
        <v>60</v>
      </c>
      <c r="K1230" s="18">
        <v>43027</v>
      </c>
      <c r="L1230" s="101" t="s">
        <v>58</v>
      </c>
      <c r="M1230" s="101" t="s">
        <v>83</v>
      </c>
      <c r="N1230" s="101" t="s">
        <v>62</v>
      </c>
      <c r="O1230" s="101" t="s">
        <v>63</v>
      </c>
      <c r="P1230" s="19" t="str">
        <f t="shared" si="381"/>
        <v>CB6 Consumo</v>
      </c>
      <c r="Q1230" s="20">
        <f t="shared" si="382"/>
        <v>137.74135067608489</v>
      </c>
      <c r="R1230" s="19">
        <v>122.6</v>
      </c>
      <c r="S1230" s="19">
        <v>-31.95</v>
      </c>
      <c r="T1230" s="19">
        <f t="shared" si="383"/>
        <v>90.649999999999991</v>
      </c>
      <c r="U1230" s="22" t="e">
        <f t="shared" si="384"/>
        <v>#VALUE!</v>
      </c>
      <c r="V1230" s="22" t="str">
        <f t="shared" si="385"/>
        <v>NY</v>
      </c>
      <c r="W1230" s="22" t="e">
        <f t="shared" si="386"/>
        <v>#VALUE!</v>
      </c>
      <c r="X1230" s="19" t="str">
        <f t="shared" si="387"/>
        <v>CB6ConsumoGS.8940</v>
      </c>
      <c r="Y1230" s="19" t="str">
        <f t="shared" si="388"/>
        <v>GS.8940</v>
      </c>
      <c r="Z1230" s="19" t="e">
        <v>#VALUE!</v>
      </c>
      <c r="AA1230" s="19" t="e">
        <f t="shared" si="389"/>
        <v>#VALUE!</v>
      </c>
      <c r="AB1230" s="22" t="e">
        <f t="shared" si="390"/>
        <v>#VALUE!</v>
      </c>
      <c r="AC1230" s="23" t="e">
        <v>#VALUE!</v>
      </c>
      <c r="AD1230" s="23" t="e">
        <f t="shared" si="391"/>
        <v>#VALUE!</v>
      </c>
      <c r="AE1230" s="24" t="e">
        <f t="shared" si="392"/>
        <v>#VALUE!</v>
      </c>
      <c r="AF1230" s="24">
        <v>92.399999999999991</v>
      </c>
      <c r="AG1230" s="24" t="e">
        <f t="shared" si="393"/>
        <v>#VALUE!</v>
      </c>
      <c r="AH1230" s="24" t="e">
        <f t="shared" si="394"/>
        <v>#VALUE!</v>
      </c>
      <c r="AI1230" s="25" t="e">
        <f t="shared" si="395"/>
        <v>#VALUE!</v>
      </c>
      <c r="AJ1230" s="25" t="e">
        <f t="shared" si="396"/>
        <v>#VALUE!</v>
      </c>
      <c r="AK1230" s="25" t="e">
        <f t="shared" si="397"/>
        <v>#VALUE!</v>
      </c>
      <c r="AL1230" s="11">
        <v>26.984959999999997</v>
      </c>
      <c r="AM1230" s="11">
        <v>7.8720533333333327</v>
      </c>
      <c r="AN1230" s="26">
        <v>3.2766000000000002</v>
      </c>
      <c r="AO1230" s="125">
        <f t="shared" si="398"/>
        <v>4.602188090844217E-2</v>
      </c>
      <c r="AQ1230" s="16">
        <v>0</v>
      </c>
      <c r="AT1230" s="2">
        <v>0</v>
      </c>
      <c r="AU1230" s="2">
        <v>0</v>
      </c>
      <c r="AW1230" s="44" t="e">
        <f t="shared" si="399"/>
        <v>#VALUE!</v>
      </c>
    </row>
    <row r="1231" spans="1:49" hidden="1" x14ac:dyDescent="0.2">
      <c r="A1231" s="101">
        <v>1233</v>
      </c>
      <c r="B1231" s="16" t="s">
        <v>839</v>
      </c>
      <c r="C1231" s="101">
        <v>1500</v>
      </c>
      <c r="D1231" s="17">
        <v>0.98986685441607669</v>
      </c>
      <c r="E1231" s="139">
        <v>3.3132612940374978E-2</v>
      </c>
      <c r="F1231" s="122">
        <f t="shared" si="380"/>
        <v>1.0229994673564518</v>
      </c>
      <c r="G1231" s="122"/>
      <c r="H1231" s="101" t="s">
        <v>4</v>
      </c>
      <c r="I1231" s="101">
        <v>1</v>
      </c>
      <c r="J1231" s="101" t="s">
        <v>60</v>
      </c>
      <c r="K1231" s="18">
        <v>43027</v>
      </c>
      <c r="L1231" s="101" t="s">
        <v>58</v>
      </c>
      <c r="M1231" s="101" t="s">
        <v>83</v>
      </c>
      <c r="N1231" s="101" t="s">
        <v>62</v>
      </c>
      <c r="O1231" s="101" t="s">
        <v>63</v>
      </c>
      <c r="P1231" s="19" t="str">
        <f t="shared" si="381"/>
        <v>CB6 Consumo</v>
      </c>
      <c r="Q1231" s="20">
        <f t="shared" si="382"/>
        <v>102.29994673564518</v>
      </c>
      <c r="R1231" s="19">
        <v>122.6</v>
      </c>
      <c r="S1231" s="19">
        <v>-31.95</v>
      </c>
      <c r="T1231" s="19">
        <f t="shared" si="383"/>
        <v>90.649999999999991</v>
      </c>
      <c r="U1231" s="22" t="e">
        <f t="shared" si="384"/>
        <v>#VALUE!</v>
      </c>
      <c r="V1231" s="22" t="str">
        <f t="shared" si="385"/>
        <v>NY</v>
      </c>
      <c r="W1231" s="22" t="e">
        <f t="shared" si="386"/>
        <v>#VALUE!</v>
      </c>
      <c r="X1231" s="19" t="str">
        <f t="shared" si="387"/>
        <v>CB6ConsumoGS.8925</v>
      </c>
      <c r="Y1231" s="19" t="str">
        <f t="shared" si="388"/>
        <v>GS.8925</v>
      </c>
      <c r="Z1231" s="19" t="e">
        <v>#VALUE!</v>
      </c>
      <c r="AA1231" s="19" t="e">
        <f t="shared" si="389"/>
        <v>#VALUE!</v>
      </c>
      <c r="AB1231" s="22" t="e">
        <f t="shared" si="390"/>
        <v>#VALUE!</v>
      </c>
      <c r="AC1231" s="23" t="e">
        <v>#VALUE!</v>
      </c>
      <c r="AD1231" s="23" t="e">
        <f t="shared" si="391"/>
        <v>#VALUE!</v>
      </c>
      <c r="AE1231" s="24" t="e">
        <f t="shared" si="392"/>
        <v>#VALUE!</v>
      </c>
      <c r="AF1231" s="24">
        <v>92.399999999999991</v>
      </c>
      <c r="AG1231" s="24" t="e">
        <f t="shared" si="393"/>
        <v>#VALUE!</v>
      </c>
      <c r="AH1231" s="24" t="e">
        <f t="shared" si="394"/>
        <v>#VALUE!</v>
      </c>
      <c r="AI1231" s="25" t="e">
        <f t="shared" si="395"/>
        <v>#VALUE!</v>
      </c>
      <c r="AJ1231" s="25" t="e">
        <f t="shared" si="396"/>
        <v>#VALUE!</v>
      </c>
      <c r="AK1231" s="25" t="e">
        <f t="shared" si="397"/>
        <v>#VALUE!</v>
      </c>
      <c r="AL1231" s="11">
        <v>26.984959999999997</v>
      </c>
      <c r="AM1231" s="11">
        <v>7.8720533333333327</v>
      </c>
      <c r="AN1231" s="26">
        <v>3.2766000000000002</v>
      </c>
      <c r="AO1231" s="125">
        <f t="shared" si="398"/>
        <v>3.2665057605358302E-2</v>
      </c>
      <c r="AQ1231" s="16">
        <v>-243</v>
      </c>
      <c r="AT1231" s="2">
        <v>0</v>
      </c>
      <c r="AU1231" s="2">
        <v>0</v>
      </c>
      <c r="AW1231" s="44" t="e">
        <f t="shared" si="399"/>
        <v>#VALUE!</v>
      </c>
    </row>
    <row r="1232" spans="1:49" hidden="1" x14ac:dyDescent="0.2">
      <c r="A1232" s="101">
        <v>1234</v>
      </c>
      <c r="B1232" s="16" t="s">
        <v>840</v>
      </c>
      <c r="C1232" s="101">
        <v>1500</v>
      </c>
      <c r="D1232" s="17">
        <v>0.98689786290706671</v>
      </c>
      <c r="E1232" s="139">
        <v>3.3898566427657116E-2</v>
      </c>
      <c r="F1232" s="122">
        <f t="shared" si="380"/>
        <v>1.0207964293347238</v>
      </c>
      <c r="G1232" s="122"/>
      <c r="H1232" s="101" t="s">
        <v>4</v>
      </c>
      <c r="I1232" s="101">
        <v>1</v>
      </c>
      <c r="J1232" s="101" t="s">
        <v>555</v>
      </c>
      <c r="K1232" s="18">
        <v>43027</v>
      </c>
      <c r="L1232" s="101" t="s">
        <v>58</v>
      </c>
      <c r="M1232" s="101" t="s">
        <v>83</v>
      </c>
      <c r="N1232" s="101" t="s">
        <v>62</v>
      </c>
      <c r="O1232" s="101" t="s">
        <v>63</v>
      </c>
      <c r="P1232" s="19" t="str">
        <f t="shared" si="381"/>
        <v>CB6 Consumo</v>
      </c>
      <c r="Q1232" s="20">
        <f t="shared" si="382"/>
        <v>102.07964293347239</v>
      </c>
      <c r="R1232" s="19">
        <v>122.6</v>
      </c>
      <c r="S1232" s="19">
        <v>-31.95</v>
      </c>
      <c r="T1232" s="19">
        <f t="shared" si="383"/>
        <v>90.649999999999991</v>
      </c>
      <c r="U1232" s="22" t="e">
        <f t="shared" si="384"/>
        <v>#VALUE!</v>
      </c>
      <c r="V1232" s="22" t="str">
        <f t="shared" si="385"/>
        <v>NY</v>
      </c>
      <c r="W1232" s="22" t="e">
        <f t="shared" si="386"/>
        <v>#VALUE!</v>
      </c>
      <c r="X1232" s="19" t="str">
        <f t="shared" si="387"/>
        <v>CB6ConsumoGS.8912</v>
      </c>
      <c r="Y1232" s="19" t="str">
        <f t="shared" si="388"/>
        <v>GS.8912</v>
      </c>
      <c r="Z1232" s="19" t="e">
        <v>#VALUE!</v>
      </c>
      <c r="AA1232" s="19" t="e">
        <f t="shared" si="389"/>
        <v>#VALUE!</v>
      </c>
      <c r="AB1232" s="22" t="e">
        <f t="shared" si="390"/>
        <v>#VALUE!</v>
      </c>
      <c r="AC1232" s="23" t="e">
        <v>#VALUE!</v>
      </c>
      <c r="AD1232" s="23" t="e">
        <f t="shared" si="391"/>
        <v>#VALUE!</v>
      </c>
      <c r="AE1232" s="24" t="e">
        <f t="shared" si="392"/>
        <v>#VALUE!</v>
      </c>
      <c r="AF1232" s="24">
        <v>92.399999999999991</v>
      </c>
      <c r="AG1232" s="24" t="e">
        <f t="shared" si="393"/>
        <v>#VALUE!</v>
      </c>
      <c r="AH1232" s="24" t="e">
        <f t="shared" si="394"/>
        <v>#VALUE!</v>
      </c>
      <c r="AI1232" s="25" t="e">
        <f t="shared" si="395"/>
        <v>#VALUE!</v>
      </c>
      <c r="AJ1232" s="25" t="e">
        <f t="shared" si="396"/>
        <v>#VALUE!</v>
      </c>
      <c r="AK1232" s="25" t="e">
        <f t="shared" si="397"/>
        <v>#VALUE!</v>
      </c>
      <c r="AL1232" s="11">
        <v>26.984959999999994</v>
      </c>
      <c r="AM1232" s="11">
        <v>7.8720533333333327</v>
      </c>
      <c r="AN1232" s="26">
        <v>3.2766000000000002</v>
      </c>
      <c r="AO1232" s="125">
        <f t="shared" si="398"/>
        <v>3.3420202236725635E-2</v>
      </c>
      <c r="AQ1232" s="16">
        <v>0</v>
      </c>
      <c r="AT1232" s="2">
        <v>0</v>
      </c>
      <c r="AU1232" s="2">
        <v>0</v>
      </c>
      <c r="AW1232" s="44" t="e">
        <f t="shared" si="399"/>
        <v>#VALUE!</v>
      </c>
    </row>
    <row r="1233" spans="1:49" hidden="1" x14ac:dyDescent="0.2">
      <c r="A1233" s="101">
        <v>1235</v>
      </c>
      <c r="B1233" s="16" t="s">
        <v>841</v>
      </c>
      <c r="C1233" s="101">
        <v>320</v>
      </c>
      <c r="D1233" s="17">
        <v>1.4512940590064076</v>
      </c>
      <c r="E1233" s="139">
        <v>5.9545433079946711E-2</v>
      </c>
      <c r="F1233" s="122">
        <f t="shared" si="380"/>
        <v>1.5108394920863544</v>
      </c>
      <c r="G1233" s="122"/>
      <c r="H1233" s="101" t="s">
        <v>4</v>
      </c>
      <c r="I1233" s="101">
        <v>1</v>
      </c>
      <c r="J1233" s="101" t="s">
        <v>60</v>
      </c>
      <c r="K1233" s="18">
        <v>43027</v>
      </c>
      <c r="L1233" s="101" t="s">
        <v>58</v>
      </c>
      <c r="M1233" s="101" t="s">
        <v>83</v>
      </c>
      <c r="N1233" s="101" t="s">
        <v>73</v>
      </c>
      <c r="O1233" s="101" t="s">
        <v>58</v>
      </c>
      <c r="P1233" s="19" t="str">
        <f t="shared" si="381"/>
        <v>CB1 17/18</v>
      </c>
      <c r="Q1233" s="20">
        <f t="shared" si="382"/>
        <v>151.08394920863543</v>
      </c>
      <c r="R1233" s="19">
        <v>122.6</v>
      </c>
      <c r="S1233" s="19">
        <v>2.5</v>
      </c>
      <c r="T1233" s="19">
        <f t="shared" si="383"/>
        <v>125.1</v>
      </c>
      <c r="U1233" s="22" t="e">
        <f t="shared" si="384"/>
        <v>#VALUE!</v>
      </c>
      <c r="V1233" s="22" t="str">
        <f t="shared" si="385"/>
        <v>NY</v>
      </c>
      <c r="W1233" s="22" t="e">
        <f t="shared" si="386"/>
        <v>#VALUE!</v>
      </c>
      <c r="X1233" s="19" t="str">
        <f t="shared" si="387"/>
        <v>CB117/18GS.8821</v>
      </c>
      <c r="Y1233" s="19" t="str">
        <f t="shared" si="388"/>
        <v>GS.8821</v>
      </c>
      <c r="Z1233" s="19" t="e">
        <v>#VALUE!</v>
      </c>
      <c r="AA1233" s="19" t="e">
        <f t="shared" si="389"/>
        <v>#VALUE!</v>
      </c>
      <c r="AB1233" s="22" t="e">
        <f t="shared" si="390"/>
        <v>#VALUE!</v>
      </c>
      <c r="AC1233" s="23" t="e">
        <v>#VALUE!</v>
      </c>
      <c r="AD1233" s="23" t="e">
        <f t="shared" si="391"/>
        <v>#VALUE!</v>
      </c>
      <c r="AE1233" s="24" t="e">
        <f t="shared" si="392"/>
        <v>#VALUE!</v>
      </c>
      <c r="AF1233" s="24">
        <v>126.85</v>
      </c>
      <c r="AG1233" s="24" t="e">
        <f t="shared" si="393"/>
        <v>#VALUE!</v>
      </c>
      <c r="AH1233" s="24" t="e">
        <f t="shared" si="394"/>
        <v>#VALUE!</v>
      </c>
      <c r="AI1233" s="25" t="e">
        <f t="shared" si="395"/>
        <v>#VALUE!</v>
      </c>
      <c r="AJ1233" s="25" t="e">
        <f t="shared" si="396"/>
        <v>#VALUE!</v>
      </c>
      <c r="AK1233" s="25" t="e">
        <f t="shared" si="397"/>
        <v>#VALUE!</v>
      </c>
      <c r="AL1233" s="11">
        <v>26.984959999999994</v>
      </c>
      <c r="AM1233" s="11">
        <v>7.8720533333333327</v>
      </c>
      <c r="AN1233" s="26">
        <v>3.2766000000000002</v>
      </c>
      <c r="AO1233" s="125">
        <f t="shared" si="398"/>
        <v>5.8705149672099888E-2</v>
      </c>
      <c r="AQ1233" s="16">
        <v>0</v>
      </c>
      <c r="AT1233" s="2">
        <v>320</v>
      </c>
      <c r="AU1233" s="2">
        <v>-13726.704357002147</v>
      </c>
      <c r="AW1233" s="44" t="e">
        <f t="shared" si="399"/>
        <v>#VALUE!</v>
      </c>
    </row>
    <row r="1234" spans="1:49" hidden="1" x14ac:dyDescent="0.2">
      <c r="A1234" s="101">
        <v>1236</v>
      </c>
      <c r="B1234" s="16" t="s">
        <v>842</v>
      </c>
      <c r="C1234" s="101">
        <v>1600</v>
      </c>
      <c r="D1234" s="17">
        <v>1.4348407587541896</v>
      </c>
      <c r="E1234" s="139">
        <v>5.592410880399306E-2</v>
      </c>
      <c r="F1234" s="122">
        <f t="shared" si="380"/>
        <v>1.4907648675581826</v>
      </c>
      <c r="G1234" s="122"/>
      <c r="H1234" s="101" t="s">
        <v>4</v>
      </c>
      <c r="I1234" s="101">
        <v>1</v>
      </c>
      <c r="J1234" s="101" t="s">
        <v>555</v>
      </c>
      <c r="K1234" s="18">
        <v>43028</v>
      </c>
      <c r="L1234" s="101" t="s">
        <v>58</v>
      </c>
      <c r="M1234" s="101" t="s">
        <v>83</v>
      </c>
      <c r="N1234" s="101" t="s">
        <v>73</v>
      </c>
      <c r="O1234" s="101" t="s">
        <v>59</v>
      </c>
      <c r="P1234" s="19" t="str">
        <f t="shared" si="381"/>
        <v>CB1 14/16</v>
      </c>
      <c r="Q1234" s="20">
        <f t="shared" si="382"/>
        <v>149.07648675581825</v>
      </c>
      <c r="R1234" s="19">
        <v>122.6</v>
      </c>
      <c r="S1234" s="19">
        <v>-7</v>
      </c>
      <c r="T1234" s="19">
        <f t="shared" si="383"/>
        <v>115.6</v>
      </c>
      <c r="U1234" s="22" t="e">
        <f t="shared" si="384"/>
        <v>#VALUE!</v>
      </c>
      <c r="V1234" s="22" t="str">
        <f t="shared" si="385"/>
        <v>NY</v>
      </c>
      <c r="W1234" s="22" t="e">
        <f t="shared" si="386"/>
        <v>#VALUE!</v>
      </c>
      <c r="X1234" s="19" t="str">
        <f t="shared" si="387"/>
        <v>CB114/16GS.8901</v>
      </c>
      <c r="Y1234" s="19" t="str">
        <f t="shared" si="388"/>
        <v>GS.8901</v>
      </c>
      <c r="Z1234" s="19" t="e">
        <v>#VALUE!</v>
      </c>
      <c r="AA1234" s="19" t="e">
        <f t="shared" si="389"/>
        <v>#VALUE!</v>
      </c>
      <c r="AB1234" s="22" t="e">
        <f t="shared" si="390"/>
        <v>#VALUE!</v>
      </c>
      <c r="AC1234" s="23" t="e">
        <v>#VALUE!</v>
      </c>
      <c r="AD1234" s="23" t="e">
        <f t="shared" si="391"/>
        <v>#VALUE!</v>
      </c>
      <c r="AE1234" s="24" t="e">
        <f t="shared" si="392"/>
        <v>#VALUE!</v>
      </c>
      <c r="AF1234" s="24">
        <v>117.35</v>
      </c>
      <c r="AG1234" s="24" t="e">
        <f t="shared" si="393"/>
        <v>#VALUE!</v>
      </c>
      <c r="AH1234" s="24" t="e">
        <f t="shared" si="394"/>
        <v>#VALUE!</v>
      </c>
      <c r="AI1234" s="25" t="e">
        <f t="shared" si="395"/>
        <v>#VALUE!</v>
      </c>
      <c r="AJ1234" s="25" t="e">
        <f t="shared" si="396"/>
        <v>#VALUE!</v>
      </c>
      <c r="AK1234" s="25" t="e">
        <f t="shared" si="397"/>
        <v>#VALUE!</v>
      </c>
      <c r="AL1234" s="11">
        <v>26.984959999999994</v>
      </c>
      <c r="AM1234" s="11">
        <v>7.8720533333333327</v>
      </c>
      <c r="AN1234" s="26">
        <v>3.2766000000000002</v>
      </c>
      <c r="AO1234" s="125">
        <f t="shared" si="398"/>
        <v>5.513492820195557E-2</v>
      </c>
      <c r="AQ1234" s="16">
        <v>0</v>
      </c>
      <c r="AT1234" s="2">
        <v>1600</v>
      </c>
      <c r="AU1234" s="2">
        <v>-77077.958851130272</v>
      </c>
      <c r="AW1234" s="44" t="e">
        <f t="shared" si="399"/>
        <v>#VALUE!</v>
      </c>
    </row>
    <row r="1235" spans="1:49" hidden="1" x14ac:dyDescent="0.2">
      <c r="A1235" s="101">
        <v>1237</v>
      </c>
      <c r="B1235" s="16" t="s">
        <v>843</v>
      </c>
      <c r="C1235" s="101">
        <v>759</v>
      </c>
      <c r="D1235" s="17">
        <v>1.4795022434735214</v>
      </c>
      <c r="E1235" s="139">
        <v>5.4922603569435569E-2</v>
      </c>
      <c r="F1235" s="122">
        <f t="shared" si="380"/>
        <v>1.5344248470429571</v>
      </c>
      <c r="G1235" s="122"/>
      <c r="H1235" s="101" t="s">
        <v>4</v>
      </c>
      <c r="I1235" s="101">
        <v>1</v>
      </c>
      <c r="J1235" s="101" t="s">
        <v>555</v>
      </c>
      <c r="K1235" s="18">
        <v>43028</v>
      </c>
      <c r="L1235" s="101" t="s">
        <v>58</v>
      </c>
      <c r="M1235" s="101" t="s">
        <v>83</v>
      </c>
      <c r="N1235" s="101" t="s">
        <v>73</v>
      </c>
      <c r="O1235" s="101" t="s">
        <v>65</v>
      </c>
      <c r="P1235" s="19" t="str">
        <f t="shared" si="381"/>
        <v>CB1 13/14</v>
      </c>
      <c r="Q1235" s="20">
        <f t="shared" si="382"/>
        <v>153.44248470429571</v>
      </c>
      <c r="R1235" s="19">
        <v>122.6</v>
      </c>
      <c r="S1235" s="19">
        <v>-7</v>
      </c>
      <c r="T1235" s="19">
        <f t="shared" si="383"/>
        <v>115.6</v>
      </c>
      <c r="U1235" s="22" t="e">
        <f t="shared" si="384"/>
        <v>#VALUE!</v>
      </c>
      <c r="V1235" s="22" t="str">
        <f t="shared" si="385"/>
        <v>NY</v>
      </c>
      <c r="W1235" s="22" t="e">
        <f t="shared" si="386"/>
        <v>#VALUE!</v>
      </c>
      <c r="X1235" s="19" t="str">
        <f t="shared" si="387"/>
        <v>CB113/14GS.8876</v>
      </c>
      <c r="Y1235" s="19" t="str">
        <f t="shared" si="388"/>
        <v>GS.8876</v>
      </c>
      <c r="Z1235" s="19" t="e">
        <v>#VALUE!</v>
      </c>
      <c r="AA1235" s="19" t="e">
        <f t="shared" si="389"/>
        <v>#VALUE!</v>
      </c>
      <c r="AB1235" s="22" t="e">
        <f t="shared" si="390"/>
        <v>#VALUE!</v>
      </c>
      <c r="AC1235" s="23" t="e">
        <v>#VALUE!</v>
      </c>
      <c r="AD1235" s="23" t="e">
        <f t="shared" si="391"/>
        <v>#VALUE!</v>
      </c>
      <c r="AE1235" s="24" t="e">
        <f t="shared" si="392"/>
        <v>#VALUE!</v>
      </c>
      <c r="AF1235" s="24">
        <v>117.35</v>
      </c>
      <c r="AG1235" s="24" t="e">
        <f t="shared" si="393"/>
        <v>#VALUE!</v>
      </c>
      <c r="AH1235" s="24" t="e">
        <f t="shared" si="394"/>
        <v>#VALUE!</v>
      </c>
      <c r="AI1235" s="25" t="e">
        <f t="shared" si="395"/>
        <v>#VALUE!</v>
      </c>
      <c r="AJ1235" s="25" t="e">
        <f t="shared" si="396"/>
        <v>#VALUE!</v>
      </c>
      <c r="AK1235" s="25" t="e">
        <f t="shared" si="397"/>
        <v>#VALUE!</v>
      </c>
      <c r="AL1235" s="11">
        <v>22.878463307547566</v>
      </c>
      <c r="AM1235" s="11">
        <v>6.0057599832740927</v>
      </c>
      <c r="AN1235" s="26">
        <v>3.2766000000000002</v>
      </c>
      <c r="AO1235" s="125">
        <f t="shared" si="398"/>
        <v>5.4147555843555684E-2</v>
      </c>
      <c r="AQ1235" s="16">
        <v>0</v>
      </c>
      <c r="AT1235" s="2">
        <v>759</v>
      </c>
      <c r="AU1235" s="2">
        <v>-46970.626247761422</v>
      </c>
      <c r="AW1235" s="44" t="e">
        <f t="shared" si="399"/>
        <v>#VALUE!</v>
      </c>
    </row>
    <row r="1236" spans="1:49" hidden="1" x14ac:dyDescent="0.2">
      <c r="A1236" s="101">
        <v>1238</v>
      </c>
      <c r="B1236" s="16" t="s">
        <v>843</v>
      </c>
      <c r="C1236" s="101">
        <v>3063</v>
      </c>
      <c r="D1236" s="17">
        <v>1.4795022434735214</v>
      </c>
      <c r="E1236" s="139">
        <v>5.4922603569435569E-2</v>
      </c>
      <c r="F1236" s="122">
        <f t="shared" si="380"/>
        <v>1.5344248470429571</v>
      </c>
      <c r="G1236" s="122"/>
      <c r="H1236" s="101" t="s">
        <v>4</v>
      </c>
      <c r="I1236" s="101">
        <v>1</v>
      </c>
      <c r="J1236" s="101" t="s">
        <v>555</v>
      </c>
      <c r="K1236" s="18">
        <v>43028</v>
      </c>
      <c r="L1236" s="101" t="s">
        <v>58</v>
      </c>
      <c r="M1236" s="101" t="s">
        <v>83</v>
      </c>
      <c r="N1236" s="101" t="s">
        <v>73</v>
      </c>
      <c r="O1236" s="101" t="s">
        <v>64</v>
      </c>
      <c r="P1236" s="19" t="str">
        <f t="shared" si="381"/>
        <v>CB1 15/16</v>
      </c>
      <c r="Q1236" s="20">
        <f t="shared" si="382"/>
        <v>153.44248470429571</v>
      </c>
      <c r="R1236" s="19">
        <v>122.6</v>
      </c>
      <c r="S1236" s="19">
        <v>-7</v>
      </c>
      <c r="T1236" s="19">
        <f t="shared" si="383"/>
        <v>115.6</v>
      </c>
      <c r="U1236" s="22" t="e">
        <f t="shared" si="384"/>
        <v>#VALUE!</v>
      </c>
      <c r="V1236" s="22" t="str">
        <f t="shared" si="385"/>
        <v>NY</v>
      </c>
      <c r="W1236" s="22" t="e">
        <f t="shared" si="386"/>
        <v>#VALUE!</v>
      </c>
      <c r="X1236" s="19" t="str">
        <f t="shared" si="387"/>
        <v>CB115/16GS.8876</v>
      </c>
      <c r="Y1236" s="19" t="str">
        <f t="shared" si="388"/>
        <v>GS.8876</v>
      </c>
      <c r="Z1236" s="19" t="e">
        <v>#VALUE!</v>
      </c>
      <c r="AA1236" s="19" t="e">
        <f t="shared" si="389"/>
        <v>#VALUE!</v>
      </c>
      <c r="AB1236" s="22" t="e">
        <f t="shared" si="390"/>
        <v>#VALUE!</v>
      </c>
      <c r="AC1236" s="23" t="e">
        <v>#VALUE!</v>
      </c>
      <c r="AD1236" s="23" t="e">
        <f t="shared" si="391"/>
        <v>#VALUE!</v>
      </c>
      <c r="AE1236" s="24" t="e">
        <f t="shared" si="392"/>
        <v>#VALUE!</v>
      </c>
      <c r="AF1236" s="24">
        <v>117.35</v>
      </c>
      <c r="AG1236" s="24" t="e">
        <f t="shared" si="393"/>
        <v>#VALUE!</v>
      </c>
      <c r="AH1236" s="24" t="e">
        <f t="shared" si="394"/>
        <v>#VALUE!</v>
      </c>
      <c r="AI1236" s="25" t="e">
        <f t="shared" si="395"/>
        <v>#VALUE!</v>
      </c>
      <c r="AJ1236" s="25" t="e">
        <f t="shared" si="396"/>
        <v>#VALUE!</v>
      </c>
      <c r="AK1236" s="25" t="e">
        <f t="shared" si="397"/>
        <v>#VALUE!</v>
      </c>
      <c r="AL1236" s="11">
        <v>22.878463307547566</v>
      </c>
      <c r="AM1236" s="11">
        <v>6.0057599832740927</v>
      </c>
      <c r="AN1236" s="26">
        <v>3.2766000000000002</v>
      </c>
      <c r="AO1236" s="125">
        <f t="shared" si="398"/>
        <v>5.4147555843555684E-2</v>
      </c>
      <c r="AQ1236" s="16">
        <v>0</v>
      </c>
      <c r="AT1236" s="2">
        <v>3063</v>
      </c>
      <c r="AU1236" s="2">
        <v>-157139.50563385143</v>
      </c>
      <c r="AW1236" s="44" t="e">
        <f t="shared" si="399"/>
        <v>#VALUE!</v>
      </c>
    </row>
    <row r="1237" spans="1:49" hidden="1" x14ac:dyDescent="0.2">
      <c r="A1237" s="101">
        <v>1239</v>
      </c>
      <c r="B1237" s="16" t="s">
        <v>843</v>
      </c>
      <c r="C1237" s="101">
        <v>1580</v>
      </c>
      <c r="D1237" s="17">
        <v>1.4795022434735214</v>
      </c>
      <c r="E1237" s="139">
        <v>5.4922603569435569E-2</v>
      </c>
      <c r="F1237" s="122">
        <f t="shared" si="380"/>
        <v>1.5344248470429571</v>
      </c>
      <c r="G1237" s="122"/>
      <c r="H1237" s="101" t="s">
        <v>4</v>
      </c>
      <c r="I1237" s="101">
        <v>1</v>
      </c>
      <c r="J1237" s="101" t="s">
        <v>555</v>
      </c>
      <c r="K1237" s="18">
        <v>43028</v>
      </c>
      <c r="L1237" s="101" t="s">
        <v>58</v>
      </c>
      <c r="M1237" s="101" t="s">
        <v>83</v>
      </c>
      <c r="N1237" s="101" t="s">
        <v>73</v>
      </c>
      <c r="O1237" s="101" t="s">
        <v>58</v>
      </c>
      <c r="P1237" s="19" t="str">
        <f t="shared" si="381"/>
        <v>CB1 17/18</v>
      </c>
      <c r="Q1237" s="20">
        <f t="shared" si="382"/>
        <v>153.44248470429571</v>
      </c>
      <c r="R1237" s="19">
        <v>122.6</v>
      </c>
      <c r="S1237" s="19">
        <v>2.5</v>
      </c>
      <c r="T1237" s="19">
        <f t="shared" si="383"/>
        <v>125.1</v>
      </c>
      <c r="U1237" s="22" t="e">
        <f t="shared" si="384"/>
        <v>#VALUE!</v>
      </c>
      <c r="V1237" s="22" t="str">
        <f t="shared" si="385"/>
        <v>NY</v>
      </c>
      <c r="W1237" s="22" t="e">
        <f t="shared" si="386"/>
        <v>#VALUE!</v>
      </c>
      <c r="X1237" s="19" t="str">
        <f t="shared" si="387"/>
        <v>CB117/18GS.8876</v>
      </c>
      <c r="Y1237" s="19" t="str">
        <f t="shared" si="388"/>
        <v>GS.8876</v>
      </c>
      <c r="Z1237" s="19" t="e">
        <v>#VALUE!</v>
      </c>
      <c r="AA1237" s="19" t="e">
        <f t="shared" si="389"/>
        <v>#VALUE!</v>
      </c>
      <c r="AB1237" s="22" t="e">
        <f t="shared" si="390"/>
        <v>#VALUE!</v>
      </c>
      <c r="AC1237" s="23" t="e">
        <v>#VALUE!</v>
      </c>
      <c r="AD1237" s="23" t="e">
        <f t="shared" si="391"/>
        <v>#VALUE!</v>
      </c>
      <c r="AE1237" s="24" t="e">
        <f t="shared" si="392"/>
        <v>#VALUE!</v>
      </c>
      <c r="AF1237" s="24">
        <v>126.85</v>
      </c>
      <c r="AG1237" s="24" t="e">
        <f t="shared" si="393"/>
        <v>#VALUE!</v>
      </c>
      <c r="AH1237" s="24" t="e">
        <f t="shared" si="394"/>
        <v>#VALUE!</v>
      </c>
      <c r="AI1237" s="25" t="e">
        <f t="shared" si="395"/>
        <v>#VALUE!</v>
      </c>
      <c r="AJ1237" s="25" t="e">
        <f t="shared" si="396"/>
        <v>#VALUE!</v>
      </c>
      <c r="AK1237" s="25" t="e">
        <f t="shared" si="397"/>
        <v>#VALUE!</v>
      </c>
      <c r="AL1237" s="11">
        <v>22.878463307547566</v>
      </c>
      <c r="AM1237" s="11">
        <v>6.0057599832740927</v>
      </c>
      <c r="AN1237" s="26">
        <v>3.2766000000000002</v>
      </c>
      <c r="AO1237" s="125">
        <f t="shared" si="398"/>
        <v>5.4147555843555684E-2</v>
      </c>
      <c r="AQ1237" s="16">
        <v>0</v>
      </c>
      <c r="AT1237" s="2">
        <v>1580</v>
      </c>
      <c r="AU1237" s="2">
        <v>-72697.827245669367</v>
      </c>
      <c r="AW1237" s="44" t="e">
        <f t="shared" si="399"/>
        <v>#VALUE!</v>
      </c>
    </row>
    <row r="1238" spans="1:49" hidden="1" x14ac:dyDescent="0.2">
      <c r="A1238" s="101">
        <v>1240</v>
      </c>
      <c r="B1238" s="16" t="s">
        <v>843</v>
      </c>
      <c r="C1238" s="101">
        <v>1397</v>
      </c>
      <c r="D1238" s="17">
        <v>1.4795022434735214</v>
      </c>
      <c r="E1238" s="139">
        <v>5.4922603569435569E-2</v>
      </c>
      <c r="F1238" s="122">
        <f t="shared" si="380"/>
        <v>1.5344248470429571</v>
      </c>
      <c r="G1238" s="122"/>
      <c r="H1238" s="101" t="s">
        <v>4</v>
      </c>
      <c r="I1238" s="101">
        <v>1</v>
      </c>
      <c r="J1238" s="101" t="s">
        <v>555</v>
      </c>
      <c r="K1238" s="18">
        <v>43028</v>
      </c>
      <c r="L1238" s="101" t="s">
        <v>58</v>
      </c>
      <c r="M1238" s="101" t="s">
        <v>83</v>
      </c>
      <c r="N1238" s="101" t="s">
        <v>62</v>
      </c>
      <c r="O1238" s="101" t="s">
        <v>63</v>
      </c>
      <c r="P1238" s="19" t="str">
        <f t="shared" si="381"/>
        <v>CB6 Consumo</v>
      </c>
      <c r="Q1238" s="20">
        <f t="shared" si="382"/>
        <v>153.44248470429571</v>
      </c>
      <c r="R1238" s="19">
        <v>122.6</v>
      </c>
      <c r="S1238" s="19">
        <v>-31.95</v>
      </c>
      <c r="T1238" s="19">
        <f t="shared" si="383"/>
        <v>90.649999999999991</v>
      </c>
      <c r="U1238" s="22" t="e">
        <f t="shared" si="384"/>
        <v>#VALUE!</v>
      </c>
      <c r="V1238" s="22" t="str">
        <f t="shared" si="385"/>
        <v>NY</v>
      </c>
      <c r="W1238" s="22" t="e">
        <f t="shared" si="386"/>
        <v>#VALUE!</v>
      </c>
      <c r="X1238" s="19" t="str">
        <f t="shared" si="387"/>
        <v>CB6ConsumoGS.8876</v>
      </c>
      <c r="Y1238" s="19" t="str">
        <f t="shared" si="388"/>
        <v>GS.8876</v>
      </c>
      <c r="Z1238" s="19" t="e">
        <v>#VALUE!</v>
      </c>
      <c r="AA1238" s="19" t="e">
        <f t="shared" si="389"/>
        <v>#VALUE!</v>
      </c>
      <c r="AB1238" s="22" t="e">
        <f t="shared" si="390"/>
        <v>#VALUE!</v>
      </c>
      <c r="AC1238" s="23" t="e">
        <v>#VALUE!</v>
      </c>
      <c r="AD1238" s="23" t="e">
        <f t="shared" si="391"/>
        <v>#VALUE!</v>
      </c>
      <c r="AE1238" s="24" t="e">
        <f t="shared" si="392"/>
        <v>#VALUE!</v>
      </c>
      <c r="AF1238" s="24">
        <v>92.399999999999991</v>
      </c>
      <c r="AG1238" s="24" t="e">
        <f t="shared" si="393"/>
        <v>#VALUE!</v>
      </c>
      <c r="AH1238" s="24" t="e">
        <f t="shared" si="394"/>
        <v>#VALUE!</v>
      </c>
      <c r="AI1238" s="25" t="e">
        <f t="shared" si="395"/>
        <v>#VALUE!</v>
      </c>
      <c r="AJ1238" s="25" t="e">
        <f t="shared" si="396"/>
        <v>#VALUE!</v>
      </c>
      <c r="AK1238" s="25" t="e">
        <f t="shared" si="397"/>
        <v>#VALUE!</v>
      </c>
      <c r="AL1238" s="11">
        <v>22.878463307547566</v>
      </c>
      <c r="AM1238" s="11">
        <v>6.0057599832740927</v>
      </c>
      <c r="AN1238" s="26">
        <v>3.2766000000000002</v>
      </c>
      <c r="AO1238" s="125">
        <f t="shared" si="398"/>
        <v>5.4147555843555684E-2</v>
      </c>
      <c r="AQ1238" s="16">
        <v>-941</v>
      </c>
      <c r="AT1238" s="2">
        <v>456</v>
      </c>
      <c r="AU1238" s="2">
        <v>-43902.623478496986</v>
      </c>
      <c r="AW1238" s="44" t="e">
        <f t="shared" si="399"/>
        <v>#VALUE!</v>
      </c>
    </row>
    <row r="1239" spans="1:49" hidden="1" x14ac:dyDescent="0.2">
      <c r="A1239" s="101">
        <v>1241</v>
      </c>
      <c r="B1239" s="16" t="s">
        <v>843</v>
      </c>
      <c r="C1239" s="101">
        <v>691</v>
      </c>
      <c r="D1239" s="17">
        <v>1.4795022434735214</v>
      </c>
      <c r="E1239" s="139">
        <v>5.4922603569435569E-2</v>
      </c>
      <c r="F1239" s="122">
        <f t="shared" si="380"/>
        <v>1.5344248470429571</v>
      </c>
      <c r="G1239" s="122"/>
      <c r="H1239" s="101" t="s">
        <v>4</v>
      </c>
      <c r="I1239" s="101">
        <v>1</v>
      </c>
      <c r="J1239" s="101" t="s">
        <v>555</v>
      </c>
      <c r="K1239" s="18">
        <v>43028</v>
      </c>
      <c r="L1239" s="101" t="s">
        <v>58</v>
      </c>
      <c r="M1239" s="101" t="s">
        <v>83</v>
      </c>
      <c r="N1239" s="101" t="s">
        <v>73</v>
      </c>
      <c r="O1239" s="101" t="s">
        <v>66</v>
      </c>
      <c r="P1239" s="19" t="str">
        <f t="shared" si="381"/>
        <v>CB1 Moka</v>
      </c>
      <c r="Q1239" s="20">
        <f t="shared" si="382"/>
        <v>153.44248470429571</v>
      </c>
      <c r="R1239" s="19">
        <v>122.6</v>
      </c>
      <c r="S1239" s="19">
        <v>-8</v>
      </c>
      <c r="T1239" s="19">
        <f t="shared" si="383"/>
        <v>114.6</v>
      </c>
      <c r="U1239" s="22" t="e">
        <f t="shared" si="384"/>
        <v>#VALUE!</v>
      </c>
      <c r="V1239" s="22" t="str">
        <f t="shared" si="385"/>
        <v>NY</v>
      </c>
      <c r="W1239" s="22" t="e">
        <f t="shared" si="386"/>
        <v>#VALUE!</v>
      </c>
      <c r="X1239" s="19" t="str">
        <f t="shared" si="387"/>
        <v>CB1MokaGS.8876</v>
      </c>
      <c r="Y1239" s="19" t="str">
        <f t="shared" si="388"/>
        <v>GS.8876</v>
      </c>
      <c r="Z1239" s="19" t="e">
        <v>#VALUE!</v>
      </c>
      <c r="AA1239" s="19" t="e">
        <f t="shared" si="389"/>
        <v>#VALUE!</v>
      </c>
      <c r="AB1239" s="22" t="e">
        <f t="shared" si="390"/>
        <v>#VALUE!</v>
      </c>
      <c r="AC1239" s="23" t="e">
        <v>#VALUE!</v>
      </c>
      <c r="AD1239" s="23" t="e">
        <f t="shared" si="391"/>
        <v>#VALUE!</v>
      </c>
      <c r="AE1239" s="24" t="e">
        <f t="shared" si="392"/>
        <v>#VALUE!</v>
      </c>
      <c r="AF1239" s="24">
        <v>116.35</v>
      </c>
      <c r="AG1239" s="24" t="e">
        <f t="shared" si="393"/>
        <v>#VALUE!</v>
      </c>
      <c r="AH1239" s="24" t="e">
        <f t="shared" si="394"/>
        <v>#VALUE!</v>
      </c>
      <c r="AI1239" s="25" t="e">
        <f t="shared" si="395"/>
        <v>#VALUE!</v>
      </c>
      <c r="AJ1239" s="25" t="e">
        <f t="shared" si="396"/>
        <v>#VALUE!</v>
      </c>
      <c r="AK1239" s="25" t="e">
        <f t="shared" si="397"/>
        <v>#VALUE!</v>
      </c>
      <c r="AL1239" s="11">
        <v>22.878463307547566</v>
      </c>
      <c r="AM1239" s="11">
        <v>6.0057599832740935</v>
      </c>
      <c r="AN1239" s="26">
        <v>3.2766000000000002</v>
      </c>
      <c r="AO1239" s="125">
        <f t="shared" si="398"/>
        <v>5.4147555843555684E-2</v>
      </c>
      <c r="AQ1239" s="16">
        <v>0</v>
      </c>
      <c r="AT1239" s="2">
        <v>691</v>
      </c>
      <c r="AU1239" s="2">
        <v>-39106.23499921363</v>
      </c>
      <c r="AW1239" s="44" t="e">
        <f t="shared" si="399"/>
        <v>#VALUE!</v>
      </c>
    </row>
    <row r="1240" spans="1:49" hidden="1" x14ac:dyDescent="0.2">
      <c r="A1240" s="101">
        <v>1242</v>
      </c>
      <c r="B1240" s="16" t="s">
        <v>844</v>
      </c>
      <c r="C1240" s="101">
        <v>989</v>
      </c>
      <c r="D1240" s="17">
        <v>1.3882560314807013</v>
      </c>
      <c r="E1240" s="139">
        <v>4.7411842025105809E-2</v>
      </c>
      <c r="F1240" s="122">
        <f t="shared" si="380"/>
        <v>1.435667873505807</v>
      </c>
      <c r="G1240" s="122"/>
      <c r="H1240" s="101" t="s">
        <v>4</v>
      </c>
      <c r="I1240" s="101">
        <v>1</v>
      </c>
      <c r="J1240" s="101" t="s">
        <v>60</v>
      </c>
      <c r="K1240" s="18">
        <v>43028</v>
      </c>
      <c r="L1240" s="101" t="s">
        <v>58</v>
      </c>
      <c r="M1240" s="101" t="s">
        <v>83</v>
      </c>
      <c r="N1240" s="101" t="s">
        <v>73</v>
      </c>
      <c r="O1240" s="101" t="s">
        <v>58</v>
      </c>
      <c r="P1240" s="19" t="str">
        <f t="shared" si="381"/>
        <v>CB1 17/18</v>
      </c>
      <c r="Q1240" s="20">
        <f t="shared" si="382"/>
        <v>143.56678735058071</v>
      </c>
      <c r="R1240" s="19">
        <v>122.6</v>
      </c>
      <c r="S1240" s="19">
        <v>2.5</v>
      </c>
      <c r="T1240" s="19">
        <f t="shared" si="383"/>
        <v>125.1</v>
      </c>
      <c r="U1240" s="22" t="e">
        <f t="shared" si="384"/>
        <v>#VALUE!</v>
      </c>
      <c r="V1240" s="22" t="str">
        <f t="shared" si="385"/>
        <v>NY</v>
      </c>
      <c r="W1240" s="22" t="e">
        <f t="shared" si="386"/>
        <v>#VALUE!</v>
      </c>
      <c r="X1240" s="19" t="str">
        <f t="shared" si="387"/>
        <v>CB117/18GS.8911</v>
      </c>
      <c r="Y1240" s="19" t="str">
        <f t="shared" si="388"/>
        <v>GS.8911</v>
      </c>
      <c r="Z1240" s="19" t="e">
        <v>#VALUE!</v>
      </c>
      <c r="AA1240" s="19" t="e">
        <f t="shared" si="389"/>
        <v>#VALUE!</v>
      </c>
      <c r="AB1240" s="22" t="e">
        <f t="shared" si="390"/>
        <v>#VALUE!</v>
      </c>
      <c r="AC1240" s="23" t="e">
        <v>#VALUE!</v>
      </c>
      <c r="AD1240" s="23" t="e">
        <f t="shared" si="391"/>
        <v>#VALUE!</v>
      </c>
      <c r="AE1240" s="24" t="e">
        <f t="shared" si="392"/>
        <v>#VALUE!</v>
      </c>
      <c r="AF1240" s="24">
        <v>126.85</v>
      </c>
      <c r="AG1240" s="24" t="e">
        <f t="shared" si="393"/>
        <v>#VALUE!</v>
      </c>
      <c r="AH1240" s="24" t="e">
        <f t="shared" si="394"/>
        <v>#VALUE!</v>
      </c>
      <c r="AI1240" s="25" t="e">
        <f t="shared" si="395"/>
        <v>#VALUE!</v>
      </c>
      <c r="AJ1240" s="25" t="e">
        <f t="shared" si="396"/>
        <v>#VALUE!</v>
      </c>
      <c r="AK1240" s="25" t="e">
        <f t="shared" si="397"/>
        <v>#VALUE!</v>
      </c>
      <c r="AL1240" s="11">
        <v>22.878463307547566</v>
      </c>
      <c r="AM1240" s="11">
        <v>6.0057599832740935</v>
      </c>
      <c r="AN1240" s="26">
        <v>3.2766000000000002</v>
      </c>
      <c r="AO1240" s="125">
        <f t="shared" si="398"/>
        <v>4.6742783423488754E-2</v>
      </c>
      <c r="AQ1240" s="16">
        <v>0</v>
      </c>
      <c r="AT1240" s="2">
        <v>989</v>
      </c>
      <c r="AU1240" s="2">
        <v>-32577.992665563408</v>
      </c>
      <c r="AW1240" s="44" t="e">
        <f t="shared" si="399"/>
        <v>#VALUE!</v>
      </c>
    </row>
    <row r="1241" spans="1:49" hidden="1" x14ac:dyDescent="0.2">
      <c r="A1241" s="101">
        <v>1243</v>
      </c>
      <c r="B1241" s="16" t="s">
        <v>844</v>
      </c>
      <c r="C1241" s="101">
        <v>850</v>
      </c>
      <c r="D1241" s="17">
        <v>1.3882560314807013</v>
      </c>
      <c r="E1241" s="139">
        <v>4.7411842025105809E-2</v>
      </c>
      <c r="F1241" s="122">
        <f t="shared" si="380"/>
        <v>1.435667873505807</v>
      </c>
      <c r="G1241" s="122"/>
      <c r="H1241" s="101" t="s">
        <v>4</v>
      </c>
      <c r="I1241" s="101">
        <v>1</v>
      </c>
      <c r="J1241" s="101" t="s">
        <v>60</v>
      </c>
      <c r="K1241" s="18">
        <v>43028</v>
      </c>
      <c r="L1241" s="101" t="s">
        <v>58</v>
      </c>
      <c r="M1241" s="101" t="s">
        <v>83</v>
      </c>
      <c r="N1241" s="101" t="s">
        <v>62</v>
      </c>
      <c r="O1241" s="101" t="s">
        <v>63</v>
      </c>
      <c r="P1241" s="19" t="str">
        <f t="shared" si="381"/>
        <v>CB6 Consumo</v>
      </c>
      <c r="Q1241" s="20">
        <f t="shared" si="382"/>
        <v>143.56678735058071</v>
      </c>
      <c r="R1241" s="19">
        <v>122.6</v>
      </c>
      <c r="S1241" s="19">
        <v>-31.95</v>
      </c>
      <c r="T1241" s="19">
        <f t="shared" si="383"/>
        <v>90.649999999999991</v>
      </c>
      <c r="U1241" s="22" t="e">
        <f t="shared" si="384"/>
        <v>#VALUE!</v>
      </c>
      <c r="V1241" s="22" t="str">
        <f t="shared" si="385"/>
        <v>NY</v>
      </c>
      <c r="W1241" s="22" t="e">
        <f t="shared" si="386"/>
        <v>#VALUE!</v>
      </c>
      <c r="X1241" s="19" t="str">
        <f t="shared" si="387"/>
        <v>CB6ConsumoGS.8911</v>
      </c>
      <c r="Y1241" s="19" t="str">
        <f t="shared" si="388"/>
        <v>GS.8911</v>
      </c>
      <c r="Z1241" s="19" t="e">
        <v>#VALUE!</v>
      </c>
      <c r="AA1241" s="19" t="e">
        <f t="shared" si="389"/>
        <v>#VALUE!</v>
      </c>
      <c r="AB1241" s="22" t="e">
        <f t="shared" si="390"/>
        <v>#VALUE!</v>
      </c>
      <c r="AC1241" s="23" t="e">
        <v>#VALUE!</v>
      </c>
      <c r="AD1241" s="23" t="e">
        <f t="shared" si="391"/>
        <v>#VALUE!</v>
      </c>
      <c r="AE1241" s="24" t="e">
        <f t="shared" si="392"/>
        <v>#VALUE!</v>
      </c>
      <c r="AF1241" s="24">
        <v>92.399999999999991</v>
      </c>
      <c r="AG1241" s="24" t="e">
        <f t="shared" si="393"/>
        <v>#VALUE!</v>
      </c>
      <c r="AH1241" s="24" t="e">
        <f t="shared" si="394"/>
        <v>#VALUE!</v>
      </c>
      <c r="AI1241" s="25" t="e">
        <f t="shared" si="395"/>
        <v>#VALUE!</v>
      </c>
      <c r="AJ1241" s="25" t="e">
        <f t="shared" si="396"/>
        <v>#VALUE!</v>
      </c>
      <c r="AK1241" s="25" t="e">
        <f t="shared" si="397"/>
        <v>#VALUE!</v>
      </c>
      <c r="AL1241" s="11">
        <v>22.878463307547566</v>
      </c>
      <c r="AM1241" s="11">
        <v>6.0057599832740935</v>
      </c>
      <c r="AN1241" s="26">
        <v>3.2766000000000002</v>
      </c>
      <c r="AO1241" s="125">
        <f t="shared" si="398"/>
        <v>4.6742783423488754E-2</v>
      </c>
      <c r="AQ1241" s="16">
        <v>-690</v>
      </c>
      <c r="AT1241" s="2">
        <v>16</v>
      </c>
      <c r="AU1241" s="2">
        <v>-1331.3077818493575</v>
      </c>
      <c r="AW1241" s="44" t="e">
        <f t="shared" si="399"/>
        <v>#VALUE!</v>
      </c>
    </row>
    <row r="1242" spans="1:49" hidden="1" x14ac:dyDescent="0.2">
      <c r="A1242" s="101">
        <v>1244</v>
      </c>
      <c r="B1242" s="16" t="s">
        <v>844</v>
      </c>
      <c r="C1242" s="101">
        <v>306</v>
      </c>
      <c r="D1242" s="17">
        <v>1.3882560314807013</v>
      </c>
      <c r="E1242" s="139">
        <v>4.7411842025105809E-2</v>
      </c>
      <c r="F1242" s="122">
        <f t="shared" si="380"/>
        <v>1.435667873505807</v>
      </c>
      <c r="G1242" s="122"/>
      <c r="H1242" s="101" t="s">
        <v>4</v>
      </c>
      <c r="I1242" s="101">
        <v>1</v>
      </c>
      <c r="J1242" s="101" t="s">
        <v>60</v>
      </c>
      <c r="K1242" s="18">
        <v>43028</v>
      </c>
      <c r="L1242" s="101" t="s">
        <v>58</v>
      </c>
      <c r="M1242" s="101" t="s">
        <v>83</v>
      </c>
      <c r="N1242" s="101" t="s">
        <v>73</v>
      </c>
      <c r="O1242" s="101" t="s">
        <v>66</v>
      </c>
      <c r="P1242" s="19" t="str">
        <f t="shared" si="381"/>
        <v>CB1 Moka</v>
      </c>
      <c r="Q1242" s="20">
        <f t="shared" si="382"/>
        <v>143.56678735058071</v>
      </c>
      <c r="R1242" s="19">
        <v>122.6</v>
      </c>
      <c r="S1242" s="19">
        <v>-8</v>
      </c>
      <c r="T1242" s="19">
        <f t="shared" si="383"/>
        <v>114.6</v>
      </c>
      <c r="U1242" s="22" t="e">
        <f t="shared" si="384"/>
        <v>#VALUE!</v>
      </c>
      <c r="V1242" s="22" t="str">
        <f t="shared" si="385"/>
        <v>NY</v>
      </c>
      <c r="W1242" s="22" t="e">
        <f t="shared" si="386"/>
        <v>#VALUE!</v>
      </c>
      <c r="X1242" s="19" t="str">
        <f t="shared" si="387"/>
        <v>CB1MokaGS.8911</v>
      </c>
      <c r="Y1242" s="19" t="str">
        <f t="shared" si="388"/>
        <v>GS.8911</v>
      </c>
      <c r="Z1242" s="19" t="e">
        <v>#VALUE!</v>
      </c>
      <c r="AA1242" s="19" t="e">
        <f t="shared" si="389"/>
        <v>#VALUE!</v>
      </c>
      <c r="AB1242" s="22" t="e">
        <f t="shared" si="390"/>
        <v>#VALUE!</v>
      </c>
      <c r="AC1242" s="23" t="e">
        <v>#VALUE!</v>
      </c>
      <c r="AD1242" s="23" t="e">
        <f t="shared" si="391"/>
        <v>#VALUE!</v>
      </c>
      <c r="AE1242" s="24" t="e">
        <f t="shared" si="392"/>
        <v>#VALUE!</v>
      </c>
      <c r="AF1242" s="24">
        <v>116.35</v>
      </c>
      <c r="AG1242" s="24" t="e">
        <f t="shared" si="393"/>
        <v>#VALUE!</v>
      </c>
      <c r="AH1242" s="24" t="e">
        <f t="shared" si="394"/>
        <v>#VALUE!</v>
      </c>
      <c r="AI1242" s="25" t="e">
        <f t="shared" si="395"/>
        <v>#VALUE!</v>
      </c>
      <c r="AJ1242" s="25" t="e">
        <f t="shared" si="396"/>
        <v>#VALUE!</v>
      </c>
      <c r="AK1242" s="25" t="e">
        <f t="shared" si="397"/>
        <v>#VALUE!</v>
      </c>
      <c r="AL1242" s="11">
        <v>22.878463307547566</v>
      </c>
      <c r="AM1242" s="11">
        <v>6.0057599832740935</v>
      </c>
      <c r="AN1242" s="26">
        <v>3.2766000000000002</v>
      </c>
      <c r="AO1242" s="125">
        <f t="shared" si="398"/>
        <v>4.6742783423488754E-2</v>
      </c>
      <c r="AQ1242" s="16">
        <v>0</v>
      </c>
      <c r="AT1242" s="2">
        <v>306</v>
      </c>
      <c r="AU1242" s="2">
        <v>-13317.95732786896</v>
      </c>
      <c r="AW1242" s="44" t="e">
        <f t="shared" si="399"/>
        <v>#VALUE!</v>
      </c>
    </row>
    <row r="1243" spans="1:49" hidden="1" x14ac:dyDescent="0.2">
      <c r="A1243" s="101">
        <v>1245</v>
      </c>
      <c r="B1243" s="16" t="s">
        <v>844</v>
      </c>
      <c r="C1243" s="101">
        <v>2075</v>
      </c>
      <c r="D1243" s="17">
        <v>1.3882560314807013</v>
      </c>
      <c r="E1243" s="139">
        <v>4.7411842025105809E-2</v>
      </c>
      <c r="F1243" s="122">
        <f t="shared" si="380"/>
        <v>1.435667873505807</v>
      </c>
      <c r="G1243" s="122"/>
      <c r="H1243" s="101" t="s">
        <v>4</v>
      </c>
      <c r="I1243" s="101">
        <v>1</v>
      </c>
      <c r="J1243" s="101" t="s">
        <v>60</v>
      </c>
      <c r="K1243" s="18">
        <v>43028</v>
      </c>
      <c r="L1243" s="101" t="s">
        <v>58</v>
      </c>
      <c r="M1243" s="101" t="s">
        <v>83</v>
      </c>
      <c r="N1243" s="101" t="s">
        <v>73</v>
      </c>
      <c r="O1243" s="101" t="s">
        <v>64</v>
      </c>
      <c r="P1243" s="19" t="str">
        <f t="shared" si="381"/>
        <v>CB1 15/16</v>
      </c>
      <c r="Q1243" s="20">
        <f t="shared" si="382"/>
        <v>143.56678735058071</v>
      </c>
      <c r="R1243" s="19">
        <v>122.6</v>
      </c>
      <c r="S1243" s="19">
        <v>-7</v>
      </c>
      <c r="T1243" s="19">
        <f t="shared" si="383"/>
        <v>115.6</v>
      </c>
      <c r="U1243" s="22" t="e">
        <f t="shared" si="384"/>
        <v>#VALUE!</v>
      </c>
      <c r="V1243" s="22" t="str">
        <f t="shared" si="385"/>
        <v>NY</v>
      </c>
      <c r="W1243" s="22" t="e">
        <f t="shared" si="386"/>
        <v>#VALUE!</v>
      </c>
      <c r="X1243" s="19" t="str">
        <f t="shared" si="387"/>
        <v>CB115/16GS.8911</v>
      </c>
      <c r="Y1243" s="19" t="str">
        <f t="shared" si="388"/>
        <v>GS.8911</v>
      </c>
      <c r="Z1243" s="19" t="e">
        <v>#VALUE!</v>
      </c>
      <c r="AA1243" s="19" t="e">
        <f t="shared" si="389"/>
        <v>#VALUE!</v>
      </c>
      <c r="AB1243" s="22" t="e">
        <f t="shared" si="390"/>
        <v>#VALUE!</v>
      </c>
      <c r="AC1243" s="23" t="e">
        <v>#VALUE!</v>
      </c>
      <c r="AD1243" s="23" t="e">
        <f t="shared" si="391"/>
        <v>#VALUE!</v>
      </c>
      <c r="AE1243" s="24" t="e">
        <f t="shared" si="392"/>
        <v>#VALUE!</v>
      </c>
      <c r="AF1243" s="24">
        <v>117.35</v>
      </c>
      <c r="AG1243" s="24" t="e">
        <f t="shared" si="393"/>
        <v>#VALUE!</v>
      </c>
      <c r="AH1243" s="24" t="e">
        <f t="shared" si="394"/>
        <v>#VALUE!</v>
      </c>
      <c r="AI1243" s="25" t="e">
        <f t="shared" si="395"/>
        <v>#VALUE!</v>
      </c>
      <c r="AJ1243" s="25" t="e">
        <f t="shared" si="396"/>
        <v>#VALUE!</v>
      </c>
      <c r="AK1243" s="25" t="e">
        <f t="shared" si="397"/>
        <v>#VALUE!</v>
      </c>
      <c r="AL1243" s="11">
        <v>22.878463307547566</v>
      </c>
      <c r="AM1243" s="11">
        <v>6.0057599832740935</v>
      </c>
      <c r="AN1243" s="26">
        <v>3.2766000000000002</v>
      </c>
      <c r="AO1243" s="125">
        <f t="shared" si="398"/>
        <v>4.6742783423488754E-2</v>
      </c>
      <c r="AQ1243" s="16">
        <v>0</v>
      </c>
      <c r="AT1243" s="2">
        <v>2075</v>
      </c>
      <c r="AU1243" s="2">
        <v>-79330.437958588547</v>
      </c>
      <c r="AW1243" s="44" t="e">
        <f t="shared" si="399"/>
        <v>#VALUE!</v>
      </c>
    </row>
    <row r="1244" spans="1:49" hidden="1" x14ac:dyDescent="0.2">
      <c r="A1244" s="101">
        <v>1246</v>
      </c>
      <c r="B1244" s="16" t="s">
        <v>844</v>
      </c>
      <c r="C1244" s="101">
        <v>507</v>
      </c>
      <c r="D1244" s="17">
        <v>1.3882560314807013</v>
      </c>
      <c r="E1244" s="139">
        <v>4.7411842025105809E-2</v>
      </c>
      <c r="F1244" s="122">
        <f t="shared" si="380"/>
        <v>1.435667873505807</v>
      </c>
      <c r="G1244" s="122"/>
      <c r="H1244" s="101" t="s">
        <v>4</v>
      </c>
      <c r="I1244" s="101">
        <v>1</v>
      </c>
      <c r="J1244" s="101" t="s">
        <v>60</v>
      </c>
      <c r="K1244" s="18">
        <v>43028</v>
      </c>
      <c r="L1244" s="101" t="s">
        <v>58</v>
      </c>
      <c r="M1244" s="101" t="s">
        <v>83</v>
      </c>
      <c r="N1244" s="101" t="s">
        <v>73</v>
      </c>
      <c r="O1244" s="101" t="s">
        <v>65</v>
      </c>
      <c r="P1244" s="19" t="str">
        <f t="shared" si="381"/>
        <v>CB1 13/14</v>
      </c>
      <c r="Q1244" s="20">
        <f t="shared" si="382"/>
        <v>143.56678735058071</v>
      </c>
      <c r="R1244" s="19">
        <v>122.6</v>
      </c>
      <c r="S1244" s="19">
        <v>-7</v>
      </c>
      <c r="T1244" s="19">
        <f t="shared" si="383"/>
        <v>115.6</v>
      </c>
      <c r="U1244" s="22" t="e">
        <f t="shared" si="384"/>
        <v>#VALUE!</v>
      </c>
      <c r="V1244" s="22" t="str">
        <f t="shared" si="385"/>
        <v>NY</v>
      </c>
      <c r="W1244" s="22" t="e">
        <f t="shared" si="386"/>
        <v>#VALUE!</v>
      </c>
      <c r="X1244" s="19" t="str">
        <f t="shared" si="387"/>
        <v>CB113/14GS.8911</v>
      </c>
      <c r="Y1244" s="19" t="str">
        <f t="shared" si="388"/>
        <v>GS.8911</v>
      </c>
      <c r="Z1244" s="19" t="e">
        <v>#VALUE!</v>
      </c>
      <c r="AA1244" s="19" t="e">
        <f t="shared" si="389"/>
        <v>#VALUE!</v>
      </c>
      <c r="AB1244" s="22" t="e">
        <f t="shared" si="390"/>
        <v>#VALUE!</v>
      </c>
      <c r="AC1244" s="23" t="e">
        <v>#VALUE!</v>
      </c>
      <c r="AD1244" s="23" t="e">
        <f t="shared" si="391"/>
        <v>#VALUE!</v>
      </c>
      <c r="AE1244" s="24" t="e">
        <f t="shared" si="392"/>
        <v>#VALUE!</v>
      </c>
      <c r="AF1244" s="24">
        <v>117.35</v>
      </c>
      <c r="AG1244" s="24" t="e">
        <f t="shared" si="393"/>
        <v>#VALUE!</v>
      </c>
      <c r="AH1244" s="24" t="e">
        <f t="shared" si="394"/>
        <v>#VALUE!</v>
      </c>
      <c r="AI1244" s="25" t="e">
        <f t="shared" si="395"/>
        <v>#VALUE!</v>
      </c>
      <c r="AJ1244" s="25" t="e">
        <f t="shared" si="396"/>
        <v>#VALUE!</v>
      </c>
      <c r="AK1244" s="25" t="e">
        <f t="shared" si="397"/>
        <v>#VALUE!</v>
      </c>
      <c r="AL1244" s="11">
        <v>22.878463307547566</v>
      </c>
      <c r="AM1244" s="11">
        <v>6.0057599832740935</v>
      </c>
      <c r="AN1244" s="26">
        <v>3.2766000000000002</v>
      </c>
      <c r="AO1244" s="125">
        <f t="shared" si="398"/>
        <v>4.6742783423488754E-2</v>
      </c>
      <c r="AQ1244" s="16">
        <v>0</v>
      </c>
      <c r="AT1244" s="2">
        <v>361</v>
      </c>
      <c r="AU1244" s="2">
        <v>-17621.831027976128</v>
      </c>
      <c r="AW1244" s="44" t="e">
        <f t="shared" si="399"/>
        <v>#VALUE!</v>
      </c>
    </row>
    <row r="1245" spans="1:49" s="28" customFormat="1" hidden="1" x14ac:dyDescent="0.2">
      <c r="A1245" s="16">
        <v>1247</v>
      </c>
      <c r="B1245" s="16" t="s">
        <v>845</v>
      </c>
      <c r="C1245" s="16">
        <v>1750</v>
      </c>
      <c r="D1245" s="122">
        <v>1.3307328859779459</v>
      </c>
      <c r="E1245" s="123">
        <v>4.6680620782904067E-2</v>
      </c>
      <c r="F1245" s="122">
        <f t="shared" si="380"/>
        <v>1.3774135067608499</v>
      </c>
      <c r="G1245" s="122"/>
      <c r="H1245" s="101" t="s">
        <v>4</v>
      </c>
      <c r="I1245" s="16">
        <v>1</v>
      </c>
      <c r="J1245" s="16" t="s">
        <v>60</v>
      </c>
      <c r="K1245" s="124">
        <v>43031</v>
      </c>
      <c r="L1245" s="16" t="s">
        <v>58</v>
      </c>
      <c r="M1245" s="16" t="s">
        <v>83</v>
      </c>
      <c r="N1245" s="16" t="s">
        <v>62</v>
      </c>
      <c r="O1245" s="16" t="s">
        <v>63</v>
      </c>
      <c r="P1245" s="19" t="str">
        <f t="shared" si="381"/>
        <v>CB6 Consumo</v>
      </c>
      <c r="Q1245" s="20">
        <f t="shared" si="382"/>
        <v>137.74135067608501</v>
      </c>
      <c r="R1245" s="19">
        <v>122.6</v>
      </c>
      <c r="S1245" s="19">
        <v>-31.95</v>
      </c>
      <c r="T1245" s="19">
        <f t="shared" si="383"/>
        <v>90.649999999999991</v>
      </c>
      <c r="U1245" s="22" t="e">
        <f t="shared" si="384"/>
        <v>#VALUE!</v>
      </c>
      <c r="V1245" s="22" t="str">
        <f t="shared" si="385"/>
        <v>NY</v>
      </c>
      <c r="W1245" s="22" t="e">
        <f t="shared" si="386"/>
        <v>#VALUE!</v>
      </c>
      <c r="X1245" s="19" t="str">
        <f t="shared" si="387"/>
        <v>CB6ConsumoGS.8943</v>
      </c>
      <c r="Y1245" s="19" t="str">
        <f t="shared" si="388"/>
        <v>GS.8943</v>
      </c>
      <c r="Z1245" s="19" t="e">
        <v>#VALUE!</v>
      </c>
      <c r="AA1245" s="19" t="e">
        <f t="shared" si="389"/>
        <v>#VALUE!</v>
      </c>
      <c r="AB1245" s="22" t="e">
        <f t="shared" si="390"/>
        <v>#VALUE!</v>
      </c>
      <c r="AC1245" s="19" t="e">
        <v>#VALUE!</v>
      </c>
      <c r="AD1245" s="19" t="e">
        <f t="shared" si="391"/>
        <v>#VALUE!</v>
      </c>
      <c r="AE1245" s="127" t="e">
        <f t="shared" si="392"/>
        <v>#VALUE!</v>
      </c>
      <c r="AF1245" s="127">
        <v>92.399999999999991</v>
      </c>
      <c r="AG1245" s="127" t="e">
        <f t="shared" si="393"/>
        <v>#VALUE!</v>
      </c>
      <c r="AH1245" s="127" t="e">
        <f t="shared" si="394"/>
        <v>#VALUE!</v>
      </c>
      <c r="AI1245" s="25" t="e">
        <f t="shared" si="395"/>
        <v>#VALUE!</v>
      </c>
      <c r="AJ1245" s="25" t="e">
        <f t="shared" si="396"/>
        <v>#VALUE!</v>
      </c>
      <c r="AK1245" s="25" t="e">
        <f t="shared" si="397"/>
        <v>#VALUE!</v>
      </c>
      <c r="AL1245" s="12">
        <v>26.984959999999997</v>
      </c>
      <c r="AM1245" s="12">
        <v>7.8720533333333327</v>
      </c>
      <c r="AN1245" s="26">
        <v>3.2766000000000002</v>
      </c>
      <c r="AO1245" s="125">
        <f t="shared" si="398"/>
        <v>4.602188090844217E-2</v>
      </c>
      <c r="AQ1245" s="16">
        <v>-263</v>
      </c>
      <c r="AT1245" s="28">
        <v>-750</v>
      </c>
      <c r="AU1245" s="28">
        <v>56625.098101800184</v>
      </c>
      <c r="AW1245" s="44" t="e">
        <f t="shared" si="399"/>
        <v>#VALUE!</v>
      </c>
    </row>
    <row r="1246" spans="1:49" s="161" customFormat="1" hidden="1" x14ac:dyDescent="0.2">
      <c r="A1246" s="150">
        <v>1248</v>
      </c>
      <c r="B1246" s="150" t="s">
        <v>846</v>
      </c>
      <c r="C1246" s="150">
        <v>1500</v>
      </c>
      <c r="D1246" s="151">
        <v>1.0572801858552794</v>
      </c>
      <c r="E1246" s="152">
        <v>3.6792410306806973E-2</v>
      </c>
      <c r="F1246" s="122">
        <f t="shared" si="380"/>
        <v>1.0940725961620863</v>
      </c>
      <c r="G1246" s="122"/>
      <c r="H1246" s="101" t="s">
        <v>4</v>
      </c>
      <c r="I1246" s="150">
        <v>1</v>
      </c>
      <c r="J1246" s="150" t="s">
        <v>60</v>
      </c>
      <c r="K1246" s="153">
        <v>43031</v>
      </c>
      <c r="L1246" s="150" t="s">
        <v>58</v>
      </c>
      <c r="M1246" s="150" t="s">
        <v>83</v>
      </c>
      <c r="N1246" s="150" t="s">
        <v>62</v>
      </c>
      <c r="O1246" s="150" t="s">
        <v>63</v>
      </c>
      <c r="P1246" s="154" t="str">
        <f t="shared" si="381"/>
        <v>CB6 Consumo</v>
      </c>
      <c r="Q1246" s="155">
        <f t="shared" si="382"/>
        <v>109.40725961620863</v>
      </c>
      <c r="R1246" s="154">
        <v>122.6</v>
      </c>
      <c r="S1246" s="154">
        <v>-31.95</v>
      </c>
      <c r="T1246" s="154">
        <f t="shared" si="383"/>
        <v>90.649999999999991</v>
      </c>
      <c r="U1246" s="156" t="e">
        <f t="shared" si="384"/>
        <v>#VALUE!</v>
      </c>
      <c r="V1246" s="156" t="str">
        <f t="shared" si="385"/>
        <v>NY</v>
      </c>
      <c r="W1246" s="156" t="e">
        <f t="shared" si="386"/>
        <v>#VALUE!</v>
      </c>
      <c r="X1246" s="154" t="str">
        <f t="shared" si="387"/>
        <v>CB6ConsumoGS.8954</v>
      </c>
      <c r="Y1246" s="154" t="str">
        <f t="shared" si="388"/>
        <v>GS.8954</v>
      </c>
      <c r="Z1246" s="154" t="e">
        <v>#VALUE!</v>
      </c>
      <c r="AA1246" s="154" t="e">
        <f t="shared" si="389"/>
        <v>#VALUE!</v>
      </c>
      <c r="AB1246" s="156" t="e">
        <f t="shared" si="390"/>
        <v>#VALUE!</v>
      </c>
      <c r="AC1246" s="154" t="e">
        <v>#VALUE!</v>
      </c>
      <c r="AD1246" s="154" t="e">
        <f t="shared" si="391"/>
        <v>#VALUE!</v>
      </c>
      <c r="AE1246" s="157" t="e">
        <f t="shared" si="392"/>
        <v>#VALUE!</v>
      </c>
      <c r="AF1246" s="157">
        <v>92.399999999999991</v>
      </c>
      <c r="AG1246" s="157" t="e">
        <f t="shared" si="393"/>
        <v>#VALUE!</v>
      </c>
      <c r="AH1246" s="157" t="e">
        <f t="shared" si="394"/>
        <v>#VALUE!</v>
      </c>
      <c r="AI1246" s="158" t="e">
        <f t="shared" si="395"/>
        <v>#VALUE!</v>
      </c>
      <c r="AJ1246" s="158" t="e">
        <f t="shared" si="396"/>
        <v>#VALUE!</v>
      </c>
      <c r="AK1246" s="158" t="e">
        <f t="shared" si="397"/>
        <v>#VALUE!</v>
      </c>
      <c r="AL1246" s="159">
        <v>26.477114976110396</v>
      </c>
      <c r="AM1246" s="159">
        <v>7.6171955154148758</v>
      </c>
      <c r="AN1246" s="26">
        <v>3.2766000000000002</v>
      </c>
      <c r="AO1246" s="125">
        <f t="shared" si="398"/>
        <v>3.6273209247777077E-2</v>
      </c>
      <c r="AQ1246" s="16">
        <v>0</v>
      </c>
      <c r="AT1246" s="2">
        <v>0</v>
      </c>
      <c r="AU1246" s="2">
        <v>0</v>
      </c>
      <c r="AW1246" s="44" t="e">
        <f t="shared" si="399"/>
        <v>#VALUE!</v>
      </c>
    </row>
    <row r="1247" spans="1:49" hidden="1" x14ac:dyDescent="0.2">
      <c r="A1247" s="101">
        <v>1249</v>
      </c>
      <c r="B1247" s="16" t="s">
        <v>847</v>
      </c>
      <c r="C1247" s="101">
        <v>320</v>
      </c>
      <c r="D1247" s="17">
        <v>1.466840125859155</v>
      </c>
      <c r="E1247" s="139">
        <v>5.7110123808114852E-2</v>
      </c>
      <c r="F1247" s="122">
        <f t="shared" si="380"/>
        <v>1.5239502496672699</v>
      </c>
      <c r="G1247" s="122"/>
      <c r="H1247" s="101" t="s">
        <v>4</v>
      </c>
      <c r="I1247" s="101">
        <v>1</v>
      </c>
      <c r="J1247" s="101" t="s">
        <v>60</v>
      </c>
      <c r="K1247" s="18">
        <v>43032</v>
      </c>
      <c r="L1247" s="101" t="s">
        <v>58</v>
      </c>
      <c r="M1247" s="101" t="s">
        <v>83</v>
      </c>
      <c r="N1247" s="101" t="s">
        <v>73</v>
      </c>
      <c r="O1247" s="101" t="s">
        <v>58</v>
      </c>
      <c r="P1247" s="19" t="str">
        <f t="shared" si="381"/>
        <v>CB1 17/18</v>
      </c>
      <c r="Q1247" s="20">
        <f t="shared" si="382"/>
        <v>152.39502496672699</v>
      </c>
      <c r="R1247" s="19">
        <v>122.6</v>
      </c>
      <c r="S1247" s="19">
        <v>2.5</v>
      </c>
      <c r="T1247" s="19">
        <f t="shared" si="383"/>
        <v>125.1</v>
      </c>
      <c r="U1247" s="22" t="e">
        <f t="shared" si="384"/>
        <v>#VALUE!</v>
      </c>
      <c r="V1247" s="22" t="str">
        <f t="shared" si="385"/>
        <v>NY</v>
      </c>
      <c r="W1247" s="22" t="e">
        <f t="shared" si="386"/>
        <v>#VALUE!</v>
      </c>
      <c r="X1247" s="19" t="str">
        <f t="shared" si="387"/>
        <v>CB117/18GS.8884</v>
      </c>
      <c r="Y1247" s="19" t="str">
        <f t="shared" si="388"/>
        <v>GS.8884</v>
      </c>
      <c r="Z1247" s="19" t="e">
        <v>#VALUE!</v>
      </c>
      <c r="AA1247" s="19" t="e">
        <f t="shared" si="389"/>
        <v>#VALUE!</v>
      </c>
      <c r="AB1247" s="22" t="e">
        <f t="shared" si="390"/>
        <v>#VALUE!</v>
      </c>
      <c r="AC1247" s="23" t="e">
        <v>#VALUE!</v>
      </c>
      <c r="AD1247" s="23" t="e">
        <f t="shared" si="391"/>
        <v>#VALUE!</v>
      </c>
      <c r="AE1247" s="24" t="e">
        <f t="shared" si="392"/>
        <v>#VALUE!</v>
      </c>
      <c r="AF1247" s="24">
        <v>126.85</v>
      </c>
      <c r="AG1247" s="24" t="e">
        <f t="shared" si="393"/>
        <v>#VALUE!</v>
      </c>
      <c r="AH1247" s="24" t="e">
        <f t="shared" si="394"/>
        <v>#VALUE!</v>
      </c>
      <c r="AI1247" s="25" t="e">
        <f t="shared" si="395"/>
        <v>#VALUE!</v>
      </c>
      <c r="AJ1247" s="25" t="e">
        <f t="shared" si="396"/>
        <v>#VALUE!</v>
      </c>
      <c r="AK1247" s="25" t="e">
        <f t="shared" si="397"/>
        <v>#VALUE!</v>
      </c>
      <c r="AL1247" s="11">
        <v>25.43</v>
      </c>
      <c r="AM1247" s="11">
        <v>5.6833333333333274</v>
      </c>
      <c r="AN1247" s="26">
        <v>3.2766000000000002</v>
      </c>
      <c r="AO1247" s="125">
        <f t="shared" si="398"/>
        <v>5.6304206595427765E-2</v>
      </c>
      <c r="AQ1247" s="16">
        <v>0</v>
      </c>
      <c r="AT1247" s="2">
        <v>320</v>
      </c>
      <c r="AU1247" s="2">
        <v>-14280.9123471001</v>
      </c>
      <c r="AW1247" s="44" t="e">
        <f t="shared" si="399"/>
        <v>#VALUE!</v>
      </c>
    </row>
    <row r="1248" spans="1:49" hidden="1" x14ac:dyDescent="0.2">
      <c r="A1248" s="101">
        <v>1250</v>
      </c>
      <c r="B1248" s="16" t="s">
        <v>848</v>
      </c>
      <c r="C1248" s="101">
        <v>1500</v>
      </c>
      <c r="D1248" s="17">
        <v>1.0041790840166387</v>
      </c>
      <c r="E1248" s="139">
        <v>7.1801284057453367E-3</v>
      </c>
      <c r="F1248" s="122">
        <f t="shared" si="380"/>
        <v>1.011359212422384</v>
      </c>
      <c r="G1248" s="122"/>
      <c r="H1248" s="101" t="s">
        <v>4</v>
      </c>
      <c r="I1248" s="101">
        <v>1</v>
      </c>
      <c r="J1248" s="101" t="s">
        <v>60</v>
      </c>
      <c r="K1248" s="18">
        <v>43032</v>
      </c>
      <c r="L1248" s="101" t="s">
        <v>58</v>
      </c>
      <c r="M1248" s="101" t="s">
        <v>83</v>
      </c>
      <c r="N1248" s="101" t="s">
        <v>62</v>
      </c>
      <c r="O1248" s="101" t="s">
        <v>63</v>
      </c>
      <c r="P1248" s="19" t="str">
        <f t="shared" si="381"/>
        <v>CB6 Consumo</v>
      </c>
      <c r="Q1248" s="20">
        <f t="shared" si="382"/>
        <v>101.1359212422384</v>
      </c>
      <c r="R1248" s="19">
        <v>122.6</v>
      </c>
      <c r="S1248" s="19">
        <v>-31.95</v>
      </c>
      <c r="T1248" s="19">
        <f t="shared" si="383"/>
        <v>90.649999999999991</v>
      </c>
      <c r="U1248" s="22" t="e">
        <f t="shared" si="384"/>
        <v>#VALUE!</v>
      </c>
      <c r="V1248" s="22" t="str">
        <f t="shared" si="385"/>
        <v>NY</v>
      </c>
      <c r="W1248" s="22" t="e">
        <f t="shared" si="386"/>
        <v>#VALUE!</v>
      </c>
      <c r="X1248" s="19" t="str">
        <f t="shared" si="387"/>
        <v>CB6ConsumoGS.8966</v>
      </c>
      <c r="Y1248" s="19" t="str">
        <f t="shared" si="388"/>
        <v>GS.8966</v>
      </c>
      <c r="Z1248" s="19" t="e">
        <v>#VALUE!</v>
      </c>
      <c r="AA1248" s="19" t="e">
        <f t="shared" si="389"/>
        <v>#VALUE!</v>
      </c>
      <c r="AB1248" s="22" t="e">
        <f t="shared" si="390"/>
        <v>#VALUE!</v>
      </c>
      <c r="AC1248" s="23" t="e">
        <v>#VALUE!</v>
      </c>
      <c r="AD1248" s="23" t="e">
        <f t="shared" si="391"/>
        <v>#VALUE!</v>
      </c>
      <c r="AE1248" s="24" t="e">
        <f t="shared" si="392"/>
        <v>#VALUE!</v>
      </c>
      <c r="AF1248" s="24">
        <v>92.399999999999991</v>
      </c>
      <c r="AG1248" s="24" t="e">
        <f t="shared" si="393"/>
        <v>#VALUE!</v>
      </c>
      <c r="AH1248" s="24" t="e">
        <f t="shared" si="394"/>
        <v>#VALUE!</v>
      </c>
      <c r="AI1248" s="25" t="e">
        <f t="shared" si="395"/>
        <v>#VALUE!</v>
      </c>
      <c r="AJ1248" s="25" t="e">
        <f t="shared" si="396"/>
        <v>#VALUE!</v>
      </c>
      <c r="AK1248" s="25" t="e">
        <f t="shared" si="397"/>
        <v>#VALUE!</v>
      </c>
      <c r="AL1248" s="11">
        <v>0</v>
      </c>
      <c r="AM1248" s="11">
        <v>3.0000000000000195</v>
      </c>
      <c r="AN1248" s="26">
        <v>3.2766000000000002</v>
      </c>
      <c r="AO1248" s="125">
        <f t="shared" si="398"/>
        <v>7.0788050555992904E-3</v>
      </c>
      <c r="AQ1248" s="16">
        <v>722</v>
      </c>
      <c r="AT1248" s="2">
        <v>2000</v>
      </c>
      <c r="AU1248" s="2">
        <v>-54079.37247532991</v>
      </c>
      <c r="AW1248" s="44" t="e">
        <f t="shared" si="399"/>
        <v>#VALUE!</v>
      </c>
    </row>
    <row r="1249" spans="1:49" hidden="1" x14ac:dyDescent="0.2">
      <c r="A1249" s="101">
        <v>1251</v>
      </c>
      <c r="B1249" s="16" t="s">
        <v>849</v>
      </c>
      <c r="C1249" s="101">
        <v>2000</v>
      </c>
      <c r="D1249" s="17">
        <v>1.307932422127259</v>
      </c>
      <c r="E1249" s="139">
        <v>5.0870678264507148E-2</v>
      </c>
      <c r="F1249" s="122">
        <f t="shared" si="380"/>
        <v>1.3588031003917662</v>
      </c>
      <c r="G1249" s="122"/>
      <c r="H1249" s="101" t="s">
        <v>4</v>
      </c>
      <c r="I1249" s="101">
        <v>1</v>
      </c>
      <c r="J1249" s="101" t="s">
        <v>60</v>
      </c>
      <c r="K1249" s="18">
        <v>43032</v>
      </c>
      <c r="L1249" s="101" t="s">
        <v>58</v>
      </c>
      <c r="M1249" s="101" t="s">
        <v>83</v>
      </c>
      <c r="N1249" s="101" t="s">
        <v>62</v>
      </c>
      <c r="O1249" s="101" t="s">
        <v>63</v>
      </c>
      <c r="P1249" s="19" t="str">
        <f t="shared" si="381"/>
        <v>CB6 Consumo</v>
      </c>
      <c r="Q1249" s="20">
        <f t="shared" si="382"/>
        <v>135.88031003917663</v>
      </c>
      <c r="R1249" s="19">
        <v>122.6</v>
      </c>
      <c r="S1249" s="19">
        <v>-31.95</v>
      </c>
      <c r="T1249" s="19">
        <f t="shared" si="383"/>
        <v>90.649999999999991</v>
      </c>
      <c r="U1249" s="22" t="e">
        <f t="shared" si="384"/>
        <v>#VALUE!</v>
      </c>
      <c r="V1249" s="22" t="str">
        <f t="shared" si="385"/>
        <v>NY</v>
      </c>
      <c r="W1249" s="22" t="e">
        <f t="shared" si="386"/>
        <v>#VALUE!</v>
      </c>
      <c r="X1249" s="19" t="str">
        <f t="shared" si="387"/>
        <v>CB6ConsumoGS.8937</v>
      </c>
      <c r="Y1249" s="19" t="str">
        <f t="shared" si="388"/>
        <v>GS.8937</v>
      </c>
      <c r="Z1249" s="19" t="e">
        <v>#VALUE!</v>
      </c>
      <c r="AA1249" s="19" t="e">
        <f t="shared" si="389"/>
        <v>#VALUE!</v>
      </c>
      <c r="AB1249" s="22" t="e">
        <f t="shared" si="390"/>
        <v>#VALUE!</v>
      </c>
      <c r="AC1249" s="23" t="e">
        <v>#VALUE!</v>
      </c>
      <c r="AD1249" s="23" t="e">
        <f t="shared" si="391"/>
        <v>#VALUE!</v>
      </c>
      <c r="AE1249" s="24" t="e">
        <f t="shared" si="392"/>
        <v>#VALUE!</v>
      </c>
      <c r="AF1249" s="24">
        <v>92.399999999999991</v>
      </c>
      <c r="AG1249" s="24" t="e">
        <f t="shared" si="393"/>
        <v>#VALUE!</v>
      </c>
      <c r="AH1249" s="24" t="e">
        <f t="shared" si="394"/>
        <v>#VALUE!</v>
      </c>
      <c r="AI1249" s="25" t="e">
        <f t="shared" si="395"/>
        <v>#VALUE!</v>
      </c>
      <c r="AJ1249" s="25" t="e">
        <f t="shared" si="396"/>
        <v>#VALUE!</v>
      </c>
      <c r="AK1249" s="25" t="e">
        <f t="shared" si="397"/>
        <v>#VALUE!</v>
      </c>
      <c r="AL1249" s="11">
        <v>23.747942059706354</v>
      </c>
      <c r="AM1249" s="11">
        <v>5.5393697939109128</v>
      </c>
      <c r="AN1249" s="26">
        <v>3.2766000000000002</v>
      </c>
      <c r="AO1249" s="125">
        <f t="shared" si="398"/>
        <v>5.015280982891801E-2</v>
      </c>
      <c r="AQ1249" s="16">
        <v>0</v>
      </c>
      <c r="AT1249" s="2">
        <v>0</v>
      </c>
      <c r="AU1249" s="2">
        <v>0</v>
      </c>
      <c r="AW1249" s="44" t="e">
        <f t="shared" si="399"/>
        <v>#VALUE!</v>
      </c>
    </row>
    <row r="1250" spans="1:49" hidden="1" x14ac:dyDescent="0.2">
      <c r="A1250" s="101">
        <v>1252</v>
      </c>
      <c r="B1250" s="16" t="s">
        <v>850</v>
      </c>
      <c r="C1250" s="101">
        <v>1432</v>
      </c>
      <c r="D1250" s="17">
        <v>1.4482849645890574</v>
      </c>
      <c r="E1250" s="139">
        <v>6.6134115859935755E-2</v>
      </c>
      <c r="F1250" s="122">
        <f t="shared" si="380"/>
        <v>1.5144190804489932</v>
      </c>
      <c r="G1250" s="122"/>
      <c r="H1250" s="101" t="s">
        <v>4</v>
      </c>
      <c r="I1250" s="101">
        <v>1</v>
      </c>
      <c r="J1250" s="101" t="s">
        <v>718</v>
      </c>
      <c r="K1250" s="18">
        <v>43032</v>
      </c>
      <c r="L1250" s="101" t="s">
        <v>58</v>
      </c>
      <c r="M1250" s="101" t="s">
        <v>83</v>
      </c>
      <c r="N1250" s="101" t="s">
        <v>73</v>
      </c>
      <c r="O1250" s="101" t="s">
        <v>64</v>
      </c>
      <c r="P1250" s="19" t="str">
        <f t="shared" si="381"/>
        <v>CB1 15/16</v>
      </c>
      <c r="Q1250" s="20">
        <f t="shared" si="382"/>
        <v>151.44190804489932</v>
      </c>
      <c r="R1250" s="19">
        <v>122.6</v>
      </c>
      <c r="S1250" s="19">
        <v>-7</v>
      </c>
      <c r="T1250" s="19">
        <f t="shared" si="383"/>
        <v>115.6</v>
      </c>
      <c r="U1250" s="22" t="e">
        <f t="shared" si="384"/>
        <v>#VALUE!</v>
      </c>
      <c r="V1250" s="22" t="str">
        <f t="shared" si="385"/>
        <v>NY</v>
      </c>
      <c r="W1250" s="22" t="e">
        <f t="shared" si="386"/>
        <v>#VALUE!</v>
      </c>
      <c r="X1250" s="19" t="str">
        <f t="shared" si="387"/>
        <v>CB115/16GS.8772</v>
      </c>
      <c r="Y1250" s="19" t="str">
        <f t="shared" si="388"/>
        <v>GS.8772</v>
      </c>
      <c r="Z1250" s="19" t="e">
        <v>#VALUE!</v>
      </c>
      <c r="AA1250" s="19" t="e">
        <f t="shared" si="389"/>
        <v>#VALUE!</v>
      </c>
      <c r="AB1250" s="22" t="e">
        <f t="shared" si="390"/>
        <v>#VALUE!</v>
      </c>
      <c r="AC1250" s="23" t="e">
        <v>#VALUE!</v>
      </c>
      <c r="AD1250" s="23" t="e">
        <f t="shared" si="391"/>
        <v>#VALUE!</v>
      </c>
      <c r="AE1250" s="24" t="e">
        <f t="shared" si="392"/>
        <v>#VALUE!</v>
      </c>
      <c r="AF1250" s="24">
        <v>117.35</v>
      </c>
      <c r="AG1250" s="24" t="e">
        <f t="shared" si="393"/>
        <v>#VALUE!</v>
      </c>
      <c r="AH1250" s="24" t="e">
        <f t="shared" si="394"/>
        <v>#VALUE!</v>
      </c>
      <c r="AI1250" s="25" t="e">
        <f t="shared" si="395"/>
        <v>#VALUE!</v>
      </c>
      <c r="AJ1250" s="25" t="e">
        <f t="shared" si="396"/>
        <v>#VALUE!</v>
      </c>
      <c r="AK1250" s="25" t="e">
        <f t="shared" si="397"/>
        <v>#VALUE!</v>
      </c>
      <c r="AL1250" s="11">
        <v>32.482354177614297</v>
      </c>
      <c r="AM1250" s="11">
        <v>7.4527115081450317</v>
      </c>
      <c r="AN1250" s="26">
        <v>3.2766000000000002</v>
      </c>
      <c r="AO1250" s="125">
        <f t="shared" si="398"/>
        <v>6.5200855366639623E-2</v>
      </c>
      <c r="AQ1250" s="16">
        <v>0</v>
      </c>
      <c r="AT1250" s="2">
        <v>1432</v>
      </c>
      <c r="AU1250" s="2">
        <v>-69691.327278085257</v>
      </c>
      <c r="AW1250" s="44" t="e">
        <f t="shared" si="399"/>
        <v>#VALUE!</v>
      </c>
    </row>
    <row r="1251" spans="1:49" hidden="1" x14ac:dyDescent="0.2">
      <c r="A1251" s="101">
        <v>1253</v>
      </c>
      <c r="B1251" s="16" t="s">
        <v>850</v>
      </c>
      <c r="C1251" s="101">
        <v>795</v>
      </c>
      <c r="D1251" s="17">
        <v>1.4482849645890574</v>
      </c>
      <c r="E1251" s="139">
        <v>6.6134115859935755E-2</v>
      </c>
      <c r="F1251" s="122">
        <f t="shared" si="380"/>
        <v>1.5144190804489932</v>
      </c>
      <c r="G1251" s="122"/>
      <c r="H1251" s="101" t="s">
        <v>4</v>
      </c>
      <c r="I1251" s="101">
        <v>1</v>
      </c>
      <c r="J1251" s="101" t="s">
        <v>718</v>
      </c>
      <c r="K1251" s="18">
        <v>43032</v>
      </c>
      <c r="L1251" s="101" t="s">
        <v>58</v>
      </c>
      <c r="M1251" s="101" t="s">
        <v>83</v>
      </c>
      <c r="N1251" s="101" t="s">
        <v>73</v>
      </c>
      <c r="O1251" s="101" t="s">
        <v>58</v>
      </c>
      <c r="P1251" s="19" t="str">
        <f t="shared" si="381"/>
        <v>CB1 17/18</v>
      </c>
      <c r="Q1251" s="20">
        <f t="shared" si="382"/>
        <v>151.44190804489932</v>
      </c>
      <c r="R1251" s="19">
        <v>122.6</v>
      </c>
      <c r="S1251" s="19">
        <v>2.5</v>
      </c>
      <c r="T1251" s="19">
        <f t="shared" si="383"/>
        <v>125.1</v>
      </c>
      <c r="U1251" s="22" t="e">
        <f t="shared" si="384"/>
        <v>#VALUE!</v>
      </c>
      <c r="V1251" s="22" t="str">
        <f t="shared" si="385"/>
        <v>NY</v>
      </c>
      <c r="W1251" s="22" t="e">
        <f t="shared" si="386"/>
        <v>#VALUE!</v>
      </c>
      <c r="X1251" s="19" t="str">
        <f t="shared" si="387"/>
        <v>CB117/18GS.8772</v>
      </c>
      <c r="Y1251" s="19" t="str">
        <f t="shared" si="388"/>
        <v>GS.8772</v>
      </c>
      <c r="Z1251" s="19" t="e">
        <v>#VALUE!</v>
      </c>
      <c r="AA1251" s="19" t="e">
        <f t="shared" si="389"/>
        <v>#VALUE!</v>
      </c>
      <c r="AB1251" s="22" t="e">
        <f t="shared" si="390"/>
        <v>#VALUE!</v>
      </c>
      <c r="AC1251" s="23" t="e">
        <v>#VALUE!</v>
      </c>
      <c r="AD1251" s="23" t="e">
        <f t="shared" si="391"/>
        <v>#VALUE!</v>
      </c>
      <c r="AE1251" s="24" t="e">
        <f t="shared" si="392"/>
        <v>#VALUE!</v>
      </c>
      <c r="AF1251" s="24">
        <v>126.85</v>
      </c>
      <c r="AG1251" s="24" t="e">
        <f t="shared" si="393"/>
        <v>#VALUE!</v>
      </c>
      <c r="AH1251" s="24" t="e">
        <f t="shared" si="394"/>
        <v>#VALUE!</v>
      </c>
      <c r="AI1251" s="25" t="e">
        <f t="shared" si="395"/>
        <v>#VALUE!</v>
      </c>
      <c r="AJ1251" s="25" t="e">
        <f t="shared" si="396"/>
        <v>#VALUE!</v>
      </c>
      <c r="AK1251" s="25" t="e">
        <f t="shared" si="397"/>
        <v>#VALUE!</v>
      </c>
      <c r="AL1251" s="11">
        <v>32.482354177614297</v>
      </c>
      <c r="AM1251" s="11">
        <v>7.4527115081450326</v>
      </c>
      <c r="AN1251" s="26">
        <v>3.2766000000000002</v>
      </c>
      <c r="AO1251" s="125">
        <f t="shared" si="398"/>
        <v>6.5200855366639623E-2</v>
      </c>
      <c r="AQ1251" s="16">
        <v>0</v>
      </c>
      <c r="AT1251" s="2">
        <v>795</v>
      </c>
      <c r="AU1251" s="2">
        <v>-34483.862750054308</v>
      </c>
      <c r="AW1251" s="44" t="e">
        <f t="shared" si="399"/>
        <v>#VALUE!</v>
      </c>
    </row>
    <row r="1252" spans="1:49" hidden="1" x14ac:dyDescent="0.2">
      <c r="A1252" s="101">
        <v>1254</v>
      </c>
      <c r="B1252" s="16" t="s">
        <v>850</v>
      </c>
      <c r="C1252" s="101">
        <v>373</v>
      </c>
      <c r="D1252" s="17">
        <v>1.4482849645890574</v>
      </c>
      <c r="E1252" s="139">
        <v>6.6134115859935755E-2</v>
      </c>
      <c r="F1252" s="122">
        <f t="shared" si="380"/>
        <v>1.5144190804489932</v>
      </c>
      <c r="G1252" s="122"/>
      <c r="H1252" s="101" t="s">
        <v>4</v>
      </c>
      <c r="I1252" s="101">
        <v>1</v>
      </c>
      <c r="J1252" s="101" t="s">
        <v>718</v>
      </c>
      <c r="K1252" s="18">
        <v>43032</v>
      </c>
      <c r="L1252" s="101" t="s">
        <v>58</v>
      </c>
      <c r="M1252" s="101" t="s">
        <v>83</v>
      </c>
      <c r="N1252" s="101" t="s">
        <v>73</v>
      </c>
      <c r="O1252" s="101" t="s">
        <v>65</v>
      </c>
      <c r="P1252" s="19" t="str">
        <f t="shared" si="381"/>
        <v>CB1 13/14</v>
      </c>
      <c r="Q1252" s="20">
        <f t="shared" si="382"/>
        <v>151.44190804489932</v>
      </c>
      <c r="R1252" s="19">
        <v>122.6</v>
      </c>
      <c r="S1252" s="19">
        <v>-7</v>
      </c>
      <c r="T1252" s="19">
        <f t="shared" si="383"/>
        <v>115.6</v>
      </c>
      <c r="U1252" s="22" t="e">
        <f t="shared" si="384"/>
        <v>#VALUE!</v>
      </c>
      <c r="V1252" s="22" t="str">
        <f t="shared" si="385"/>
        <v>NY</v>
      </c>
      <c r="W1252" s="22" t="e">
        <f t="shared" si="386"/>
        <v>#VALUE!</v>
      </c>
      <c r="X1252" s="19" t="str">
        <f t="shared" si="387"/>
        <v>CB113/14GS.8772</v>
      </c>
      <c r="Y1252" s="19" t="str">
        <f t="shared" si="388"/>
        <v>GS.8772</v>
      </c>
      <c r="Z1252" s="19" t="e">
        <v>#VALUE!</v>
      </c>
      <c r="AA1252" s="19" t="e">
        <f t="shared" si="389"/>
        <v>#VALUE!</v>
      </c>
      <c r="AB1252" s="22" t="e">
        <f t="shared" si="390"/>
        <v>#VALUE!</v>
      </c>
      <c r="AC1252" s="23" t="e">
        <v>#VALUE!</v>
      </c>
      <c r="AD1252" s="23" t="e">
        <f t="shared" si="391"/>
        <v>#VALUE!</v>
      </c>
      <c r="AE1252" s="24" t="e">
        <f t="shared" si="392"/>
        <v>#VALUE!</v>
      </c>
      <c r="AF1252" s="24">
        <v>117.35</v>
      </c>
      <c r="AG1252" s="24" t="e">
        <f t="shared" si="393"/>
        <v>#VALUE!</v>
      </c>
      <c r="AH1252" s="24" t="e">
        <f t="shared" si="394"/>
        <v>#VALUE!</v>
      </c>
      <c r="AI1252" s="25" t="e">
        <f t="shared" si="395"/>
        <v>#VALUE!</v>
      </c>
      <c r="AJ1252" s="25" t="e">
        <f t="shared" si="396"/>
        <v>#VALUE!</v>
      </c>
      <c r="AK1252" s="25" t="e">
        <f t="shared" si="397"/>
        <v>#VALUE!</v>
      </c>
      <c r="AL1252" s="11">
        <v>32.482354177614305</v>
      </c>
      <c r="AM1252" s="11">
        <v>7.4527115081450317</v>
      </c>
      <c r="AN1252" s="26">
        <v>3.2766000000000002</v>
      </c>
      <c r="AO1252" s="125">
        <f t="shared" si="398"/>
        <v>6.5200855366639623E-2</v>
      </c>
      <c r="AQ1252" s="16">
        <v>0</v>
      </c>
      <c r="AT1252" s="2">
        <v>373</v>
      </c>
      <c r="AU1252" s="2">
        <v>-22100.073939333659</v>
      </c>
      <c r="AW1252" s="44" t="e">
        <f t="shared" si="399"/>
        <v>#VALUE!</v>
      </c>
    </row>
    <row r="1253" spans="1:49" hidden="1" x14ac:dyDescent="0.2">
      <c r="A1253" s="101">
        <v>1255</v>
      </c>
      <c r="B1253" s="16" t="s">
        <v>850</v>
      </c>
      <c r="C1253" s="101">
        <v>831</v>
      </c>
      <c r="D1253" s="17">
        <v>1.4482849645890574</v>
      </c>
      <c r="E1253" s="139">
        <v>6.6134115859935755E-2</v>
      </c>
      <c r="F1253" s="122">
        <f t="shared" si="380"/>
        <v>1.5144190804489932</v>
      </c>
      <c r="G1253" s="122"/>
      <c r="H1253" s="101" t="s">
        <v>4</v>
      </c>
      <c r="I1253" s="101">
        <v>1</v>
      </c>
      <c r="J1253" s="101" t="s">
        <v>718</v>
      </c>
      <c r="K1253" s="18">
        <v>43032</v>
      </c>
      <c r="L1253" s="101" t="s">
        <v>58</v>
      </c>
      <c r="M1253" s="101" t="s">
        <v>83</v>
      </c>
      <c r="N1253" s="101" t="s">
        <v>62</v>
      </c>
      <c r="O1253" s="101" t="s">
        <v>63</v>
      </c>
      <c r="P1253" s="19" t="str">
        <f t="shared" si="381"/>
        <v>CB6 Consumo</v>
      </c>
      <c r="Q1253" s="20">
        <f t="shared" si="382"/>
        <v>151.44190804489932</v>
      </c>
      <c r="R1253" s="19">
        <v>122.6</v>
      </c>
      <c r="S1253" s="19">
        <v>-31.95</v>
      </c>
      <c r="T1253" s="19">
        <f t="shared" si="383"/>
        <v>90.649999999999991</v>
      </c>
      <c r="U1253" s="22" t="e">
        <f t="shared" si="384"/>
        <v>#VALUE!</v>
      </c>
      <c r="V1253" s="22" t="str">
        <f t="shared" si="385"/>
        <v>NY</v>
      </c>
      <c r="W1253" s="22" t="e">
        <f t="shared" si="386"/>
        <v>#VALUE!</v>
      </c>
      <c r="X1253" s="19" t="str">
        <f t="shared" si="387"/>
        <v>CB6ConsumoGS.8772</v>
      </c>
      <c r="Y1253" s="19" t="str">
        <f t="shared" si="388"/>
        <v>GS.8772</v>
      </c>
      <c r="Z1253" s="19" t="e">
        <v>#VALUE!</v>
      </c>
      <c r="AA1253" s="19" t="e">
        <f t="shared" si="389"/>
        <v>#VALUE!</v>
      </c>
      <c r="AB1253" s="22" t="e">
        <f t="shared" si="390"/>
        <v>#VALUE!</v>
      </c>
      <c r="AC1253" s="23" t="e">
        <v>#VALUE!</v>
      </c>
      <c r="AD1253" s="23" t="e">
        <f t="shared" si="391"/>
        <v>#VALUE!</v>
      </c>
      <c r="AE1253" s="24" t="e">
        <f t="shared" si="392"/>
        <v>#VALUE!</v>
      </c>
      <c r="AF1253" s="24">
        <v>92.399999999999991</v>
      </c>
      <c r="AG1253" s="24" t="e">
        <f t="shared" si="393"/>
        <v>#VALUE!</v>
      </c>
      <c r="AH1253" s="24" t="e">
        <f t="shared" si="394"/>
        <v>#VALUE!</v>
      </c>
      <c r="AI1253" s="25" t="e">
        <f t="shared" si="395"/>
        <v>#VALUE!</v>
      </c>
      <c r="AJ1253" s="25" t="e">
        <f t="shared" si="396"/>
        <v>#VALUE!</v>
      </c>
      <c r="AK1253" s="25" t="e">
        <f t="shared" si="397"/>
        <v>#VALUE!</v>
      </c>
      <c r="AL1253" s="11">
        <v>32.482354177614297</v>
      </c>
      <c r="AM1253" s="11">
        <v>7.4527115081450326</v>
      </c>
      <c r="AN1253" s="26">
        <v>3.2766000000000002</v>
      </c>
      <c r="AO1253" s="125">
        <f t="shared" si="398"/>
        <v>6.5200855366639623E-2</v>
      </c>
      <c r="AQ1253" s="16">
        <v>0</v>
      </c>
      <c r="AT1253" s="2">
        <v>831</v>
      </c>
      <c r="AU1253" s="2">
        <v>-77816.774557603931</v>
      </c>
      <c r="AW1253" s="44" t="e">
        <f t="shared" si="399"/>
        <v>#VALUE!</v>
      </c>
    </row>
    <row r="1254" spans="1:49" hidden="1" x14ac:dyDescent="0.2">
      <c r="A1254" s="101">
        <v>1256</v>
      </c>
      <c r="B1254" s="16" t="s">
        <v>850</v>
      </c>
      <c r="C1254" s="101">
        <v>356</v>
      </c>
      <c r="D1254" s="17">
        <v>1.4482849645890574</v>
      </c>
      <c r="E1254" s="139">
        <v>6.6134115859935755E-2</v>
      </c>
      <c r="F1254" s="122">
        <f t="shared" si="380"/>
        <v>1.5144190804489932</v>
      </c>
      <c r="G1254" s="122"/>
      <c r="H1254" s="101" t="s">
        <v>4</v>
      </c>
      <c r="I1254" s="101">
        <v>1</v>
      </c>
      <c r="J1254" s="101" t="s">
        <v>718</v>
      </c>
      <c r="K1254" s="18">
        <v>43032</v>
      </c>
      <c r="L1254" s="101" t="s">
        <v>58</v>
      </c>
      <c r="M1254" s="101" t="s">
        <v>83</v>
      </c>
      <c r="N1254" s="101" t="s">
        <v>73</v>
      </c>
      <c r="O1254" s="101" t="s">
        <v>66</v>
      </c>
      <c r="P1254" s="19" t="str">
        <f t="shared" si="381"/>
        <v>CB1 Moka</v>
      </c>
      <c r="Q1254" s="20">
        <f t="shared" si="382"/>
        <v>151.44190804489932</v>
      </c>
      <c r="R1254" s="19">
        <v>122.6</v>
      </c>
      <c r="S1254" s="19">
        <v>-8</v>
      </c>
      <c r="T1254" s="19">
        <f t="shared" si="383"/>
        <v>114.6</v>
      </c>
      <c r="U1254" s="22" t="e">
        <f t="shared" si="384"/>
        <v>#VALUE!</v>
      </c>
      <c r="V1254" s="22" t="str">
        <f t="shared" si="385"/>
        <v>NY</v>
      </c>
      <c r="W1254" s="22" t="e">
        <f t="shared" si="386"/>
        <v>#VALUE!</v>
      </c>
      <c r="X1254" s="19" t="str">
        <f t="shared" si="387"/>
        <v>CB1MokaGS.8772</v>
      </c>
      <c r="Y1254" s="19" t="str">
        <f t="shared" si="388"/>
        <v>GS.8772</v>
      </c>
      <c r="Z1254" s="19" t="e">
        <v>#VALUE!</v>
      </c>
      <c r="AA1254" s="19" t="e">
        <f t="shared" si="389"/>
        <v>#VALUE!</v>
      </c>
      <c r="AB1254" s="22" t="e">
        <f t="shared" si="390"/>
        <v>#VALUE!</v>
      </c>
      <c r="AC1254" s="23" t="e">
        <v>#VALUE!</v>
      </c>
      <c r="AD1254" s="23" t="e">
        <f t="shared" si="391"/>
        <v>#VALUE!</v>
      </c>
      <c r="AE1254" s="24" t="e">
        <f t="shared" si="392"/>
        <v>#VALUE!</v>
      </c>
      <c r="AF1254" s="24">
        <v>116.35</v>
      </c>
      <c r="AG1254" s="24" t="e">
        <f t="shared" si="393"/>
        <v>#VALUE!</v>
      </c>
      <c r="AH1254" s="24" t="e">
        <f t="shared" si="394"/>
        <v>#VALUE!</v>
      </c>
      <c r="AI1254" s="25" t="e">
        <f t="shared" si="395"/>
        <v>#VALUE!</v>
      </c>
      <c r="AJ1254" s="25" t="e">
        <f t="shared" si="396"/>
        <v>#VALUE!</v>
      </c>
      <c r="AK1254" s="25" t="e">
        <f t="shared" si="397"/>
        <v>#VALUE!</v>
      </c>
      <c r="AL1254" s="11">
        <v>32.482354177614297</v>
      </c>
      <c r="AM1254" s="11">
        <v>7.4527115081450326</v>
      </c>
      <c r="AN1254" s="26">
        <v>3.2766000000000002</v>
      </c>
      <c r="AO1254" s="125">
        <f t="shared" si="398"/>
        <v>6.5200855366639623E-2</v>
      </c>
      <c r="AQ1254" s="16">
        <v>0</v>
      </c>
      <c r="AT1254" s="2">
        <v>356</v>
      </c>
      <c r="AU1254" s="2">
        <v>-19209.164763546331</v>
      </c>
      <c r="AW1254" s="44" t="e">
        <f t="shared" si="399"/>
        <v>#VALUE!</v>
      </c>
    </row>
    <row r="1255" spans="1:49" hidden="1" x14ac:dyDescent="0.2">
      <c r="A1255" s="101">
        <v>1257</v>
      </c>
      <c r="B1255" s="16" t="s">
        <v>851</v>
      </c>
      <c r="C1255" s="101">
        <v>2000</v>
      </c>
      <c r="D1255" s="17">
        <v>1.3277193561877039</v>
      </c>
      <c r="E1255" s="139">
        <v>4.7946653615924165E-2</v>
      </c>
      <c r="F1255" s="122">
        <f t="shared" si="380"/>
        <v>1.375666009803628</v>
      </c>
      <c r="G1255" s="122"/>
      <c r="H1255" s="101" t="s">
        <v>4</v>
      </c>
      <c r="I1255" s="101">
        <v>1</v>
      </c>
      <c r="J1255" s="101" t="s">
        <v>60</v>
      </c>
      <c r="K1255" s="18">
        <v>43032</v>
      </c>
      <c r="L1255" s="101" t="s">
        <v>58</v>
      </c>
      <c r="M1255" s="101" t="s">
        <v>83</v>
      </c>
      <c r="N1255" s="101" t="s">
        <v>62</v>
      </c>
      <c r="O1255" s="101" t="s">
        <v>63</v>
      </c>
      <c r="P1255" s="19" t="str">
        <f t="shared" si="381"/>
        <v>CB6 Consumo</v>
      </c>
      <c r="Q1255" s="20">
        <f t="shared" si="382"/>
        <v>137.56660098036281</v>
      </c>
      <c r="R1255" s="19">
        <v>122.6</v>
      </c>
      <c r="S1255" s="19">
        <v>-31.95</v>
      </c>
      <c r="T1255" s="19">
        <f t="shared" si="383"/>
        <v>90.649999999999991</v>
      </c>
      <c r="U1255" s="22" t="e">
        <f t="shared" si="384"/>
        <v>#VALUE!</v>
      </c>
      <c r="V1255" s="22" t="str">
        <f t="shared" si="385"/>
        <v>NY</v>
      </c>
      <c r="W1255" s="22" t="e">
        <f t="shared" si="386"/>
        <v>#VALUE!</v>
      </c>
      <c r="X1255" s="19" t="str">
        <f t="shared" si="387"/>
        <v>CB6ConsumoGS.8956</v>
      </c>
      <c r="Y1255" s="19" t="str">
        <f t="shared" si="388"/>
        <v>GS.8956</v>
      </c>
      <c r="Z1255" s="19" t="e">
        <v>#VALUE!</v>
      </c>
      <c r="AA1255" s="19" t="e">
        <f t="shared" si="389"/>
        <v>#VALUE!</v>
      </c>
      <c r="AB1255" s="22" t="e">
        <f t="shared" si="390"/>
        <v>#VALUE!</v>
      </c>
      <c r="AC1255" s="23" t="e">
        <v>#VALUE!</v>
      </c>
      <c r="AD1255" s="23" t="e">
        <f t="shared" si="391"/>
        <v>#VALUE!</v>
      </c>
      <c r="AE1255" s="24" t="e">
        <f t="shared" si="392"/>
        <v>#VALUE!</v>
      </c>
      <c r="AF1255" s="24">
        <v>92.399999999999991</v>
      </c>
      <c r="AG1255" s="24" t="e">
        <f t="shared" si="393"/>
        <v>#VALUE!</v>
      </c>
      <c r="AH1255" s="24" t="e">
        <f t="shared" si="394"/>
        <v>#VALUE!</v>
      </c>
      <c r="AI1255" s="25" t="e">
        <f t="shared" si="395"/>
        <v>#VALUE!</v>
      </c>
      <c r="AJ1255" s="25" t="e">
        <f t="shared" si="396"/>
        <v>#VALUE!</v>
      </c>
      <c r="AK1255" s="25" t="e">
        <f t="shared" si="397"/>
        <v>#VALUE!</v>
      </c>
      <c r="AL1255" s="11">
        <v>26.857287054958054</v>
      </c>
      <c r="AM1255" s="11">
        <v>7.6775136527406938</v>
      </c>
      <c r="AN1255" s="26">
        <v>3.2766000000000002</v>
      </c>
      <c r="AO1255" s="125">
        <f t="shared" si="398"/>
        <v>4.7270047948430781E-2</v>
      </c>
      <c r="AQ1255" s="16">
        <v>0</v>
      </c>
      <c r="AT1255" s="2">
        <v>0</v>
      </c>
      <c r="AU1255" s="2">
        <v>0</v>
      </c>
      <c r="AW1255" s="44" t="e">
        <f t="shared" si="399"/>
        <v>#VALUE!</v>
      </c>
    </row>
    <row r="1256" spans="1:49" hidden="1" x14ac:dyDescent="0.2">
      <c r="A1256" s="101">
        <v>1258</v>
      </c>
      <c r="B1256" s="16" t="s">
        <v>852</v>
      </c>
      <c r="C1256" s="101">
        <v>500</v>
      </c>
      <c r="D1256" s="17">
        <v>1.0865688069115349</v>
      </c>
      <c r="E1256" s="139">
        <v>4.8381598536190125E-2</v>
      </c>
      <c r="F1256" s="122">
        <f t="shared" si="380"/>
        <v>1.1349504054477251</v>
      </c>
      <c r="G1256" s="122"/>
      <c r="H1256" s="101" t="s">
        <v>4</v>
      </c>
      <c r="I1256" s="101">
        <v>1</v>
      </c>
      <c r="J1256" s="101" t="s">
        <v>60</v>
      </c>
      <c r="K1256" s="18">
        <v>43032</v>
      </c>
      <c r="L1256" s="101" t="s">
        <v>58</v>
      </c>
      <c r="M1256" s="101" t="s">
        <v>83</v>
      </c>
      <c r="N1256" s="101" t="s">
        <v>71</v>
      </c>
      <c r="O1256" s="101" t="s">
        <v>59</v>
      </c>
      <c r="P1256" s="19" t="str">
        <f t="shared" si="381"/>
        <v>CB1RF 14/16</v>
      </c>
      <c r="Q1256" s="20">
        <f t="shared" si="382"/>
        <v>113.49504054477251</v>
      </c>
      <c r="R1256" s="19">
        <v>122.6</v>
      </c>
      <c r="S1256" s="19">
        <v>1</v>
      </c>
      <c r="T1256" s="19">
        <f t="shared" si="383"/>
        <v>123.6</v>
      </c>
      <c r="U1256" s="22" t="e">
        <f t="shared" si="384"/>
        <v>#VALUE!</v>
      </c>
      <c r="V1256" s="22" t="str">
        <f t="shared" si="385"/>
        <v>NY</v>
      </c>
      <c r="W1256" s="22" t="e">
        <f t="shared" si="386"/>
        <v>#VALUE!</v>
      </c>
      <c r="X1256" s="19" t="str">
        <f t="shared" si="387"/>
        <v>CB1RF14/16GS.8850</v>
      </c>
      <c r="Y1256" s="19" t="str">
        <f t="shared" si="388"/>
        <v>GS.8850</v>
      </c>
      <c r="Z1256" s="19" t="e">
        <v>#VALUE!</v>
      </c>
      <c r="AA1256" s="19" t="e">
        <f t="shared" si="389"/>
        <v>#VALUE!</v>
      </c>
      <c r="AB1256" s="22" t="e">
        <f t="shared" si="390"/>
        <v>#VALUE!</v>
      </c>
      <c r="AC1256" s="23" t="e">
        <v>#VALUE!</v>
      </c>
      <c r="AD1256" s="23" t="e">
        <f t="shared" si="391"/>
        <v>#VALUE!</v>
      </c>
      <c r="AE1256" s="24" t="e">
        <f t="shared" si="392"/>
        <v>#VALUE!</v>
      </c>
      <c r="AF1256" s="24">
        <v>125.35</v>
      </c>
      <c r="AG1256" s="24" t="e">
        <f t="shared" si="393"/>
        <v>#VALUE!</v>
      </c>
      <c r="AH1256" s="24" t="e">
        <f t="shared" si="394"/>
        <v>#VALUE!</v>
      </c>
      <c r="AI1256" s="25" t="e">
        <f t="shared" si="395"/>
        <v>#VALUE!</v>
      </c>
      <c r="AJ1256" s="25" t="e">
        <f t="shared" si="396"/>
        <v>#VALUE!</v>
      </c>
      <c r="AK1256" s="25" t="e">
        <f t="shared" si="397"/>
        <v>#VALUE!</v>
      </c>
      <c r="AL1256" s="11">
        <v>20.423492467948716</v>
      </c>
      <c r="AM1256" s="11">
        <v>0</v>
      </c>
      <c r="AN1256" s="26">
        <v>3.2766000000000002</v>
      </c>
      <c r="AO1256" s="125">
        <f t="shared" si="398"/>
        <v>4.7698855084807659E-2</v>
      </c>
      <c r="AQ1256" s="16">
        <v>0</v>
      </c>
      <c r="AT1256" s="2">
        <v>275</v>
      </c>
      <c r="AU1256" s="2">
        <v>2244.1149993505032</v>
      </c>
      <c r="AW1256" s="44" t="e">
        <f t="shared" si="399"/>
        <v>#VALUE!</v>
      </c>
    </row>
    <row r="1257" spans="1:49" hidden="1" x14ac:dyDescent="0.2">
      <c r="A1257" s="101">
        <v>1259</v>
      </c>
      <c r="B1257" s="16" t="s">
        <v>853</v>
      </c>
      <c r="C1257" s="101">
        <v>690</v>
      </c>
      <c r="D1257" s="17">
        <v>1.1950192414692009</v>
      </c>
      <c r="E1257" s="139">
        <v>4.6488049649735311E-2</v>
      </c>
      <c r="F1257" s="122">
        <f t="shared" si="380"/>
        <v>1.2415072911189362</v>
      </c>
      <c r="G1257" s="122"/>
      <c r="H1257" s="101" t="s">
        <v>4</v>
      </c>
      <c r="I1257" s="101">
        <v>1</v>
      </c>
      <c r="J1257" s="101" t="s">
        <v>60</v>
      </c>
      <c r="K1257" s="18">
        <v>43032</v>
      </c>
      <c r="L1257" s="101" t="s">
        <v>58</v>
      </c>
      <c r="M1257" s="101" t="s">
        <v>83</v>
      </c>
      <c r="N1257" s="101" t="s">
        <v>75</v>
      </c>
      <c r="O1257" s="101" t="s">
        <v>58</v>
      </c>
      <c r="P1257" s="19" t="str">
        <f t="shared" si="381"/>
        <v>CB2 17/18</v>
      </c>
      <c r="Q1257" s="20">
        <f t="shared" si="382"/>
        <v>124.15072911189363</v>
      </c>
      <c r="R1257" s="19">
        <v>122.6</v>
      </c>
      <c r="S1257" s="19">
        <v>-2.67</v>
      </c>
      <c r="T1257" s="19">
        <f t="shared" si="383"/>
        <v>119.92999999999999</v>
      </c>
      <c r="U1257" s="22" t="e">
        <f t="shared" si="384"/>
        <v>#VALUE!</v>
      </c>
      <c r="V1257" s="22" t="str">
        <f t="shared" si="385"/>
        <v>NY</v>
      </c>
      <c r="W1257" s="22" t="e">
        <f t="shared" si="386"/>
        <v>#VALUE!</v>
      </c>
      <c r="X1257" s="19" t="str">
        <f t="shared" si="387"/>
        <v>CB217/18GS.8930</v>
      </c>
      <c r="Y1257" s="19" t="str">
        <f t="shared" si="388"/>
        <v>GS.8930</v>
      </c>
      <c r="Z1257" s="19" t="e">
        <v>#VALUE!</v>
      </c>
      <c r="AA1257" s="19" t="e">
        <f t="shared" si="389"/>
        <v>#VALUE!</v>
      </c>
      <c r="AB1257" s="22" t="e">
        <f t="shared" si="390"/>
        <v>#VALUE!</v>
      </c>
      <c r="AC1257" s="23" t="e">
        <v>#VALUE!</v>
      </c>
      <c r="AD1257" s="23" t="e">
        <f t="shared" si="391"/>
        <v>#VALUE!</v>
      </c>
      <c r="AE1257" s="24" t="e">
        <f t="shared" si="392"/>
        <v>#VALUE!</v>
      </c>
      <c r="AF1257" s="24">
        <v>121.67999999999999</v>
      </c>
      <c r="AG1257" s="24" t="e">
        <f t="shared" si="393"/>
        <v>#VALUE!</v>
      </c>
      <c r="AH1257" s="24" t="e">
        <f t="shared" si="394"/>
        <v>#VALUE!</v>
      </c>
      <c r="AI1257" s="25" t="e">
        <f t="shared" si="395"/>
        <v>#VALUE!</v>
      </c>
      <c r="AJ1257" s="25" t="e">
        <f t="shared" si="396"/>
        <v>#VALUE!</v>
      </c>
      <c r="AK1257" s="25" t="e">
        <f t="shared" si="397"/>
        <v>#VALUE!</v>
      </c>
      <c r="AL1257" s="11">
        <v>24.035883505801191</v>
      </c>
      <c r="AM1257" s="11">
        <v>5.2527637679253605</v>
      </c>
      <c r="AN1257" s="26">
        <v>3.2766000000000002</v>
      </c>
      <c r="AO1257" s="125">
        <f t="shared" si="398"/>
        <v>4.5832027268784874E-2</v>
      </c>
      <c r="AQ1257" s="16">
        <v>0</v>
      </c>
      <c r="AT1257" s="2">
        <v>690</v>
      </c>
      <c r="AU1257" s="2">
        <v>-10482.940593239351</v>
      </c>
      <c r="AW1257" s="44" t="e">
        <f t="shared" si="399"/>
        <v>#VALUE!</v>
      </c>
    </row>
    <row r="1258" spans="1:49" hidden="1" x14ac:dyDescent="0.2">
      <c r="A1258" s="101">
        <v>1260</v>
      </c>
      <c r="B1258" s="16" t="s">
        <v>853</v>
      </c>
      <c r="C1258" s="101">
        <v>743</v>
      </c>
      <c r="D1258" s="17">
        <v>1.1950192414692009</v>
      </c>
      <c r="E1258" s="139">
        <v>4.6488049649735311E-2</v>
      </c>
      <c r="F1258" s="122">
        <f t="shared" si="380"/>
        <v>1.2415072911189362</v>
      </c>
      <c r="G1258" s="122"/>
      <c r="H1258" s="101" t="s">
        <v>4</v>
      </c>
      <c r="I1258" s="101">
        <v>1</v>
      </c>
      <c r="J1258" s="101" t="s">
        <v>60</v>
      </c>
      <c r="K1258" s="18">
        <v>43032</v>
      </c>
      <c r="L1258" s="101" t="s">
        <v>58</v>
      </c>
      <c r="M1258" s="101" t="s">
        <v>83</v>
      </c>
      <c r="N1258" s="101" t="s">
        <v>62</v>
      </c>
      <c r="O1258" s="101" t="s">
        <v>63</v>
      </c>
      <c r="P1258" s="19" t="str">
        <f t="shared" si="381"/>
        <v>CB6 Consumo</v>
      </c>
      <c r="Q1258" s="20">
        <f t="shared" si="382"/>
        <v>124.15072911189363</v>
      </c>
      <c r="R1258" s="19">
        <v>122.6</v>
      </c>
      <c r="S1258" s="19">
        <v>-31.95</v>
      </c>
      <c r="T1258" s="19">
        <f t="shared" si="383"/>
        <v>90.649999999999991</v>
      </c>
      <c r="U1258" s="22" t="e">
        <f t="shared" si="384"/>
        <v>#VALUE!</v>
      </c>
      <c r="V1258" s="22" t="str">
        <f t="shared" si="385"/>
        <v>NY</v>
      </c>
      <c r="W1258" s="22" t="e">
        <f t="shared" si="386"/>
        <v>#VALUE!</v>
      </c>
      <c r="X1258" s="19" t="str">
        <f t="shared" si="387"/>
        <v>CB6ConsumoGS.8930</v>
      </c>
      <c r="Y1258" s="19" t="str">
        <f t="shared" si="388"/>
        <v>GS.8930</v>
      </c>
      <c r="Z1258" s="19" t="e">
        <v>#VALUE!</v>
      </c>
      <c r="AA1258" s="19" t="e">
        <f t="shared" si="389"/>
        <v>#VALUE!</v>
      </c>
      <c r="AB1258" s="22" t="e">
        <f t="shared" si="390"/>
        <v>#VALUE!</v>
      </c>
      <c r="AC1258" s="23" t="e">
        <v>#VALUE!</v>
      </c>
      <c r="AD1258" s="23" t="e">
        <f t="shared" si="391"/>
        <v>#VALUE!</v>
      </c>
      <c r="AE1258" s="24" t="e">
        <f t="shared" si="392"/>
        <v>#VALUE!</v>
      </c>
      <c r="AF1258" s="24">
        <v>92.399999999999991</v>
      </c>
      <c r="AG1258" s="24" t="e">
        <f t="shared" si="393"/>
        <v>#VALUE!</v>
      </c>
      <c r="AH1258" s="24" t="e">
        <f t="shared" si="394"/>
        <v>#VALUE!</v>
      </c>
      <c r="AI1258" s="25" t="e">
        <f t="shared" si="395"/>
        <v>#VALUE!</v>
      </c>
      <c r="AJ1258" s="25" t="e">
        <f t="shared" si="396"/>
        <v>#VALUE!</v>
      </c>
      <c r="AK1258" s="25" t="e">
        <f t="shared" si="397"/>
        <v>#VALUE!</v>
      </c>
      <c r="AL1258" s="11">
        <v>24.035883505801191</v>
      </c>
      <c r="AM1258" s="11">
        <v>5.2527637679253605</v>
      </c>
      <c r="AN1258" s="26">
        <v>3.2766000000000002</v>
      </c>
      <c r="AO1258" s="125">
        <f t="shared" si="398"/>
        <v>4.5832027268784874E-2</v>
      </c>
      <c r="AQ1258" s="16">
        <v>-111</v>
      </c>
      <c r="AT1258" s="2">
        <v>632</v>
      </c>
      <c r="AU1258" s="2">
        <v>-36354.07307670619</v>
      </c>
      <c r="AW1258" s="44" t="e">
        <f t="shared" si="399"/>
        <v>#VALUE!</v>
      </c>
    </row>
    <row r="1259" spans="1:49" hidden="1" x14ac:dyDescent="0.2">
      <c r="A1259" s="101">
        <v>1261</v>
      </c>
      <c r="B1259" s="16" t="s">
        <v>853</v>
      </c>
      <c r="C1259" s="101">
        <v>219</v>
      </c>
      <c r="D1259" s="17">
        <v>1.1950192414692009</v>
      </c>
      <c r="E1259" s="139">
        <v>4.6488049649735311E-2</v>
      </c>
      <c r="F1259" s="122">
        <f t="shared" si="380"/>
        <v>1.2415072911189362</v>
      </c>
      <c r="G1259" s="122"/>
      <c r="H1259" s="101" t="s">
        <v>4</v>
      </c>
      <c r="I1259" s="101">
        <v>1</v>
      </c>
      <c r="J1259" s="101" t="s">
        <v>60</v>
      </c>
      <c r="K1259" s="18">
        <v>43032</v>
      </c>
      <c r="L1259" s="101" t="s">
        <v>58</v>
      </c>
      <c r="M1259" s="101" t="s">
        <v>83</v>
      </c>
      <c r="N1259" s="101" t="s">
        <v>75</v>
      </c>
      <c r="O1259" s="101" t="s">
        <v>66</v>
      </c>
      <c r="P1259" s="19" t="str">
        <f t="shared" si="381"/>
        <v>CB2 Moka</v>
      </c>
      <c r="Q1259" s="20">
        <f t="shared" si="382"/>
        <v>124.15072911189363</v>
      </c>
      <c r="R1259" s="19">
        <v>122.6</v>
      </c>
      <c r="S1259" s="19">
        <v>-9.67</v>
      </c>
      <c r="T1259" s="19">
        <f t="shared" si="383"/>
        <v>112.92999999999999</v>
      </c>
      <c r="U1259" s="22" t="e">
        <f t="shared" si="384"/>
        <v>#VALUE!</v>
      </c>
      <c r="V1259" s="22" t="str">
        <f t="shared" si="385"/>
        <v>NY</v>
      </c>
      <c r="W1259" s="22" t="e">
        <f t="shared" si="386"/>
        <v>#VALUE!</v>
      </c>
      <c r="X1259" s="19" t="str">
        <f t="shared" si="387"/>
        <v>CB2MokaGS.8930</v>
      </c>
      <c r="Y1259" s="19" t="str">
        <f t="shared" si="388"/>
        <v>GS.8930</v>
      </c>
      <c r="Z1259" s="19" t="e">
        <v>#VALUE!</v>
      </c>
      <c r="AA1259" s="19" t="e">
        <f t="shared" si="389"/>
        <v>#VALUE!</v>
      </c>
      <c r="AB1259" s="22" t="e">
        <f t="shared" si="390"/>
        <v>#VALUE!</v>
      </c>
      <c r="AC1259" s="23" t="e">
        <v>#VALUE!</v>
      </c>
      <c r="AD1259" s="23" t="e">
        <f t="shared" si="391"/>
        <v>#VALUE!</v>
      </c>
      <c r="AE1259" s="24" t="e">
        <f t="shared" si="392"/>
        <v>#VALUE!</v>
      </c>
      <c r="AF1259" s="24">
        <v>114.67999999999999</v>
      </c>
      <c r="AG1259" s="24" t="e">
        <f t="shared" si="393"/>
        <v>#VALUE!</v>
      </c>
      <c r="AH1259" s="24" t="e">
        <f t="shared" si="394"/>
        <v>#VALUE!</v>
      </c>
      <c r="AI1259" s="25" t="e">
        <f t="shared" si="395"/>
        <v>#VALUE!</v>
      </c>
      <c r="AJ1259" s="25" t="e">
        <f t="shared" si="396"/>
        <v>#VALUE!</v>
      </c>
      <c r="AK1259" s="25" t="e">
        <f t="shared" si="397"/>
        <v>#VALUE!</v>
      </c>
      <c r="AL1259" s="11">
        <v>24.035883505801195</v>
      </c>
      <c r="AM1259" s="11">
        <v>5.2527637679253596</v>
      </c>
      <c r="AN1259" s="26">
        <v>3.2766000000000002</v>
      </c>
      <c r="AO1259" s="125">
        <f t="shared" si="398"/>
        <v>4.5832027268784874E-2</v>
      </c>
      <c r="AQ1259" s="16">
        <v>0</v>
      </c>
      <c r="AT1259" s="2">
        <v>219</v>
      </c>
      <c r="AU1259" s="2">
        <v>-5644.7397882890118</v>
      </c>
      <c r="AW1259" s="44" t="e">
        <f t="shared" si="399"/>
        <v>#VALUE!</v>
      </c>
    </row>
    <row r="1260" spans="1:49" hidden="1" x14ac:dyDescent="0.2">
      <c r="A1260" s="101">
        <v>1262</v>
      </c>
      <c r="B1260" s="16" t="s">
        <v>853</v>
      </c>
      <c r="C1260" s="101">
        <v>1243</v>
      </c>
      <c r="D1260" s="17">
        <v>1.1950192414692009</v>
      </c>
      <c r="E1260" s="139">
        <v>4.6488049649735311E-2</v>
      </c>
      <c r="F1260" s="122">
        <f t="shared" si="380"/>
        <v>1.2415072911189362</v>
      </c>
      <c r="G1260" s="122"/>
      <c r="H1260" s="101" t="s">
        <v>4</v>
      </c>
      <c r="I1260" s="101">
        <v>1</v>
      </c>
      <c r="J1260" s="101" t="s">
        <v>60</v>
      </c>
      <c r="K1260" s="18">
        <v>43032</v>
      </c>
      <c r="L1260" s="101" t="s">
        <v>58</v>
      </c>
      <c r="M1260" s="101" t="s">
        <v>83</v>
      </c>
      <c r="N1260" s="101" t="s">
        <v>75</v>
      </c>
      <c r="O1260" s="101" t="s">
        <v>64</v>
      </c>
      <c r="P1260" s="19" t="str">
        <f t="shared" si="381"/>
        <v>CB2 15/16</v>
      </c>
      <c r="Q1260" s="20">
        <f t="shared" si="382"/>
        <v>124.15072911189363</v>
      </c>
      <c r="R1260" s="19">
        <v>122.6</v>
      </c>
      <c r="S1260" s="19">
        <v>-9.67</v>
      </c>
      <c r="T1260" s="19">
        <f t="shared" si="383"/>
        <v>112.92999999999999</v>
      </c>
      <c r="U1260" s="22" t="e">
        <f t="shared" si="384"/>
        <v>#VALUE!</v>
      </c>
      <c r="V1260" s="22" t="str">
        <f t="shared" si="385"/>
        <v>NY</v>
      </c>
      <c r="W1260" s="22" t="e">
        <f t="shared" si="386"/>
        <v>#VALUE!</v>
      </c>
      <c r="X1260" s="19" t="str">
        <f t="shared" si="387"/>
        <v>CB215/16GS.8930</v>
      </c>
      <c r="Y1260" s="19" t="str">
        <f t="shared" si="388"/>
        <v>GS.8930</v>
      </c>
      <c r="Z1260" s="19" t="e">
        <v>#VALUE!</v>
      </c>
      <c r="AA1260" s="19" t="e">
        <f t="shared" si="389"/>
        <v>#VALUE!</v>
      </c>
      <c r="AB1260" s="22" t="e">
        <f t="shared" si="390"/>
        <v>#VALUE!</v>
      </c>
      <c r="AC1260" s="23" t="e">
        <v>#VALUE!</v>
      </c>
      <c r="AD1260" s="23" t="e">
        <f t="shared" si="391"/>
        <v>#VALUE!</v>
      </c>
      <c r="AE1260" s="24" t="e">
        <f t="shared" si="392"/>
        <v>#VALUE!</v>
      </c>
      <c r="AF1260" s="24">
        <v>114.67999999999999</v>
      </c>
      <c r="AG1260" s="24" t="e">
        <f t="shared" si="393"/>
        <v>#VALUE!</v>
      </c>
      <c r="AH1260" s="24" t="e">
        <f t="shared" si="394"/>
        <v>#VALUE!</v>
      </c>
      <c r="AI1260" s="25" t="e">
        <f t="shared" si="395"/>
        <v>#VALUE!</v>
      </c>
      <c r="AJ1260" s="25" t="e">
        <f t="shared" si="396"/>
        <v>#VALUE!</v>
      </c>
      <c r="AK1260" s="25" t="e">
        <f t="shared" si="397"/>
        <v>#VALUE!</v>
      </c>
      <c r="AL1260" s="11">
        <v>24.035883505801191</v>
      </c>
      <c r="AM1260" s="11">
        <v>5.2527637679253605</v>
      </c>
      <c r="AN1260" s="26">
        <v>3.2766000000000002</v>
      </c>
      <c r="AO1260" s="125">
        <f t="shared" si="398"/>
        <v>4.5832027268784874E-2</v>
      </c>
      <c r="AQ1260" s="16">
        <v>-949</v>
      </c>
      <c r="AT1260" s="2">
        <v>294</v>
      </c>
      <c r="AU1260" s="2">
        <v>-6411.1602527715495</v>
      </c>
      <c r="AW1260" s="44" t="e">
        <f t="shared" si="399"/>
        <v>#VALUE!</v>
      </c>
    </row>
    <row r="1261" spans="1:49" hidden="1" x14ac:dyDescent="0.2">
      <c r="A1261" s="101">
        <v>1263</v>
      </c>
      <c r="B1261" s="16" t="s">
        <v>853</v>
      </c>
      <c r="C1261" s="101">
        <v>302</v>
      </c>
      <c r="D1261" s="17">
        <v>1.1950192414692009</v>
      </c>
      <c r="E1261" s="139">
        <v>4.6488049649735311E-2</v>
      </c>
      <c r="F1261" s="122">
        <f t="shared" si="380"/>
        <v>1.2415072911189362</v>
      </c>
      <c r="G1261" s="122"/>
      <c r="H1261" s="101" t="s">
        <v>4</v>
      </c>
      <c r="I1261" s="101">
        <v>1</v>
      </c>
      <c r="J1261" s="101" t="s">
        <v>60</v>
      </c>
      <c r="K1261" s="18">
        <v>43032</v>
      </c>
      <c r="L1261" s="101" t="s">
        <v>58</v>
      </c>
      <c r="M1261" s="101" t="s">
        <v>83</v>
      </c>
      <c r="N1261" s="101" t="s">
        <v>75</v>
      </c>
      <c r="O1261" s="101" t="s">
        <v>65</v>
      </c>
      <c r="P1261" s="19" t="str">
        <f t="shared" si="381"/>
        <v>CB2 13/14</v>
      </c>
      <c r="Q1261" s="20">
        <f t="shared" si="382"/>
        <v>124.15072911189363</v>
      </c>
      <c r="R1261" s="19">
        <v>122.6</v>
      </c>
      <c r="S1261" s="19">
        <v>-9.67</v>
      </c>
      <c r="T1261" s="19">
        <f t="shared" si="383"/>
        <v>112.92999999999999</v>
      </c>
      <c r="U1261" s="22" t="e">
        <f t="shared" si="384"/>
        <v>#VALUE!</v>
      </c>
      <c r="V1261" s="22" t="str">
        <f t="shared" si="385"/>
        <v>NY</v>
      </c>
      <c r="W1261" s="22" t="e">
        <f t="shared" si="386"/>
        <v>#VALUE!</v>
      </c>
      <c r="X1261" s="19" t="str">
        <f t="shared" si="387"/>
        <v>CB213/14GS.8930</v>
      </c>
      <c r="Y1261" s="19" t="str">
        <f t="shared" si="388"/>
        <v>GS.8930</v>
      </c>
      <c r="Z1261" s="19" t="e">
        <v>#VALUE!</v>
      </c>
      <c r="AA1261" s="19" t="e">
        <f t="shared" si="389"/>
        <v>#VALUE!</v>
      </c>
      <c r="AB1261" s="22" t="e">
        <f t="shared" si="390"/>
        <v>#VALUE!</v>
      </c>
      <c r="AC1261" s="23" t="e">
        <v>#VALUE!</v>
      </c>
      <c r="AD1261" s="23" t="e">
        <f t="shared" si="391"/>
        <v>#VALUE!</v>
      </c>
      <c r="AE1261" s="24" t="e">
        <f t="shared" si="392"/>
        <v>#VALUE!</v>
      </c>
      <c r="AF1261" s="24">
        <v>114.67999999999999</v>
      </c>
      <c r="AG1261" s="24" t="e">
        <f t="shared" si="393"/>
        <v>#VALUE!</v>
      </c>
      <c r="AH1261" s="24" t="e">
        <f t="shared" si="394"/>
        <v>#VALUE!</v>
      </c>
      <c r="AI1261" s="25" t="e">
        <f t="shared" si="395"/>
        <v>#VALUE!</v>
      </c>
      <c r="AJ1261" s="25" t="e">
        <f t="shared" si="396"/>
        <v>#VALUE!</v>
      </c>
      <c r="AK1261" s="25" t="e">
        <f t="shared" si="397"/>
        <v>#VALUE!</v>
      </c>
      <c r="AL1261" s="11">
        <v>24.035883505801191</v>
      </c>
      <c r="AM1261" s="11">
        <v>5.2527637679253596</v>
      </c>
      <c r="AN1261" s="26">
        <v>3.2766000000000002</v>
      </c>
      <c r="AO1261" s="125">
        <f t="shared" si="398"/>
        <v>4.5832027268784874E-2</v>
      </c>
      <c r="AQ1261" s="16">
        <v>-302</v>
      </c>
      <c r="AT1261" s="2">
        <v>0</v>
      </c>
      <c r="AU1261" s="2">
        <v>0</v>
      </c>
      <c r="AW1261" s="44" t="e">
        <f t="shared" si="399"/>
        <v>#VALUE!</v>
      </c>
    </row>
    <row r="1262" spans="1:49" s="172" customFormat="1" hidden="1" x14ac:dyDescent="0.2">
      <c r="A1262" s="162">
        <v>1264</v>
      </c>
      <c r="B1262" s="162" t="s">
        <v>854</v>
      </c>
      <c r="C1262" s="162">
        <v>4000</v>
      </c>
      <c r="D1262" s="163">
        <v>1.1396906277858121</v>
      </c>
      <c r="E1262" s="164">
        <v>2.2421705707680928E-2</v>
      </c>
      <c r="F1262" s="122">
        <f t="shared" si="380"/>
        <v>1.1621123334934931</v>
      </c>
      <c r="G1262" s="122"/>
      <c r="H1262" s="101" t="s">
        <v>4</v>
      </c>
      <c r="I1262" s="162">
        <v>1</v>
      </c>
      <c r="J1262" s="162" t="s">
        <v>555</v>
      </c>
      <c r="K1262" s="165">
        <v>43032</v>
      </c>
      <c r="L1262" s="162" t="s">
        <v>58</v>
      </c>
      <c r="M1262" s="162" t="s">
        <v>83</v>
      </c>
      <c r="N1262" s="162" t="s">
        <v>62</v>
      </c>
      <c r="O1262" s="162" t="s">
        <v>63</v>
      </c>
      <c r="P1262" s="166" t="str">
        <f t="shared" si="381"/>
        <v>CB6 Consumo</v>
      </c>
      <c r="Q1262" s="167">
        <f t="shared" si="382"/>
        <v>116.21123334934931</v>
      </c>
      <c r="R1262" s="166">
        <v>122.6</v>
      </c>
      <c r="S1262" s="166">
        <v>-31.95</v>
      </c>
      <c r="T1262" s="166">
        <f t="shared" si="383"/>
        <v>90.649999999999991</v>
      </c>
      <c r="U1262" s="168" t="e">
        <f t="shared" si="384"/>
        <v>#VALUE!</v>
      </c>
      <c r="V1262" s="168" t="str">
        <f t="shared" si="385"/>
        <v>NY</v>
      </c>
      <c r="W1262" s="168" t="e">
        <f t="shared" si="386"/>
        <v>#VALUE!</v>
      </c>
      <c r="X1262" s="166" t="str">
        <f t="shared" si="387"/>
        <v>CB6ConsumoGS.8891</v>
      </c>
      <c r="Y1262" s="166" t="str">
        <f t="shared" si="388"/>
        <v>GS.8891</v>
      </c>
      <c r="Z1262" s="166" t="e">
        <v>#VALUE!</v>
      </c>
      <c r="AA1262" s="166" t="e">
        <f t="shared" si="389"/>
        <v>#VALUE!</v>
      </c>
      <c r="AB1262" s="168" t="e">
        <f t="shared" si="390"/>
        <v>#VALUE!</v>
      </c>
      <c r="AC1262" s="166" t="e">
        <v>#VALUE!</v>
      </c>
      <c r="AD1262" s="166" t="e">
        <f t="shared" si="391"/>
        <v>#VALUE!</v>
      </c>
      <c r="AE1262" s="169" t="e">
        <f t="shared" si="392"/>
        <v>#VALUE!</v>
      </c>
      <c r="AF1262" s="169">
        <v>92.399999999999991</v>
      </c>
      <c r="AG1262" s="169" t="e">
        <f t="shared" si="393"/>
        <v>#VALUE!</v>
      </c>
      <c r="AH1262" s="169" t="e">
        <f t="shared" si="394"/>
        <v>#VALUE!</v>
      </c>
      <c r="AI1262" s="170" t="e">
        <f t="shared" si="395"/>
        <v>#VALUE!</v>
      </c>
      <c r="AJ1262" s="170" t="e">
        <f t="shared" si="396"/>
        <v>#VALUE!</v>
      </c>
      <c r="AK1262" s="170" t="e">
        <f t="shared" si="397"/>
        <v>#VALUE!</v>
      </c>
      <c r="AL1262" s="171">
        <v>6.9609439284711279</v>
      </c>
      <c r="AM1262" s="171">
        <v>4.4133262489551663</v>
      </c>
      <c r="AN1262" s="26">
        <v>3.2766000000000002</v>
      </c>
      <c r="AO1262" s="125">
        <f t="shared" si="398"/>
        <v>2.2105298784307094E-2</v>
      </c>
      <c r="AP1262" s="28"/>
      <c r="AQ1262" s="162">
        <v>0</v>
      </c>
      <c r="AT1262" s="172">
        <v>4000</v>
      </c>
      <c r="AU1262" s="172">
        <v>-187985.09452375339</v>
      </c>
      <c r="AW1262" s="44" t="e">
        <f t="shared" si="399"/>
        <v>#VALUE!</v>
      </c>
    </row>
    <row r="1263" spans="1:49" hidden="1" x14ac:dyDescent="0.2">
      <c r="A1263" s="101">
        <v>1265</v>
      </c>
      <c r="B1263" s="16" t="s">
        <v>855</v>
      </c>
      <c r="C1263" s="101">
        <v>1136</v>
      </c>
      <c r="D1263" s="17">
        <v>1.3958639487287021</v>
      </c>
      <c r="E1263" s="139">
        <v>4.9725784440911379E-2</v>
      </c>
      <c r="F1263" s="122">
        <f t="shared" si="380"/>
        <v>1.4455897331696135</v>
      </c>
      <c r="G1263" s="122"/>
      <c r="H1263" s="101" t="s">
        <v>4</v>
      </c>
      <c r="I1263" s="101">
        <v>1</v>
      </c>
      <c r="J1263" s="101" t="s">
        <v>60</v>
      </c>
      <c r="K1263" s="18">
        <v>43032</v>
      </c>
      <c r="L1263" s="101" t="s">
        <v>58</v>
      </c>
      <c r="M1263" s="101" t="s">
        <v>83</v>
      </c>
      <c r="N1263" s="101" t="s">
        <v>73</v>
      </c>
      <c r="O1263" s="101" t="s">
        <v>58</v>
      </c>
      <c r="P1263" s="19" t="str">
        <f t="shared" si="381"/>
        <v>CB1 17/18</v>
      </c>
      <c r="Q1263" s="20">
        <f t="shared" si="382"/>
        <v>144.55897331696136</v>
      </c>
      <c r="R1263" s="19">
        <v>122.6</v>
      </c>
      <c r="S1263" s="19">
        <v>2.5</v>
      </c>
      <c r="T1263" s="19">
        <f t="shared" si="383"/>
        <v>125.1</v>
      </c>
      <c r="U1263" s="22" t="e">
        <f t="shared" si="384"/>
        <v>#VALUE!</v>
      </c>
      <c r="V1263" s="22" t="str">
        <f t="shared" si="385"/>
        <v>NY</v>
      </c>
      <c r="W1263" s="22" t="e">
        <f t="shared" si="386"/>
        <v>#VALUE!</v>
      </c>
      <c r="X1263" s="19" t="str">
        <f t="shared" si="387"/>
        <v>CB117/18GS.8920</v>
      </c>
      <c r="Y1263" s="19" t="str">
        <f t="shared" si="388"/>
        <v>GS.8920</v>
      </c>
      <c r="Z1263" s="19" t="e">
        <v>#VALUE!</v>
      </c>
      <c r="AA1263" s="19" t="e">
        <f t="shared" si="389"/>
        <v>#VALUE!</v>
      </c>
      <c r="AB1263" s="22" t="e">
        <f t="shared" si="390"/>
        <v>#VALUE!</v>
      </c>
      <c r="AC1263" s="23" t="e">
        <v>#VALUE!</v>
      </c>
      <c r="AD1263" s="23" t="e">
        <f t="shared" si="391"/>
        <v>#VALUE!</v>
      </c>
      <c r="AE1263" s="24" t="e">
        <f t="shared" si="392"/>
        <v>#VALUE!</v>
      </c>
      <c r="AF1263" s="24">
        <v>126.85</v>
      </c>
      <c r="AG1263" s="24" t="e">
        <f t="shared" si="393"/>
        <v>#VALUE!</v>
      </c>
      <c r="AH1263" s="24" t="e">
        <f t="shared" si="394"/>
        <v>#VALUE!</v>
      </c>
      <c r="AI1263" s="25" t="e">
        <f t="shared" si="395"/>
        <v>#VALUE!</v>
      </c>
      <c r="AJ1263" s="25" t="e">
        <f t="shared" si="396"/>
        <v>#VALUE!</v>
      </c>
      <c r="AK1263" s="25" t="e">
        <f t="shared" si="397"/>
        <v>#VALUE!</v>
      </c>
      <c r="AL1263" s="11">
        <v>24.02375</v>
      </c>
      <c r="AM1263" s="11">
        <v>5.9124999999999979</v>
      </c>
      <c r="AN1263" s="26">
        <v>3.2766000000000002</v>
      </c>
      <c r="AO1263" s="125">
        <f t="shared" si="398"/>
        <v>4.9024072328888182E-2</v>
      </c>
      <c r="AQ1263" s="16">
        <v>0</v>
      </c>
      <c r="AT1263" s="2">
        <v>1136</v>
      </c>
      <c r="AU1263" s="2">
        <v>-38913.761615733027</v>
      </c>
      <c r="AW1263" s="44" t="e">
        <f t="shared" si="399"/>
        <v>#VALUE!</v>
      </c>
    </row>
    <row r="1264" spans="1:49" hidden="1" x14ac:dyDescent="0.2">
      <c r="A1264" s="101">
        <v>1266</v>
      </c>
      <c r="B1264" s="16" t="s">
        <v>855</v>
      </c>
      <c r="C1264" s="101">
        <v>1075</v>
      </c>
      <c r="D1264" s="17">
        <v>1.3958639487287021</v>
      </c>
      <c r="E1264" s="139">
        <v>4.9725784440911379E-2</v>
      </c>
      <c r="F1264" s="122">
        <f t="shared" si="380"/>
        <v>1.4455897331696135</v>
      </c>
      <c r="G1264" s="122"/>
      <c r="H1264" s="101" t="s">
        <v>4</v>
      </c>
      <c r="I1264" s="101">
        <v>1</v>
      </c>
      <c r="J1264" s="101" t="s">
        <v>60</v>
      </c>
      <c r="K1264" s="18">
        <v>43032</v>
      </c>
      <c r="L1264" s="101" t="s">
        <v>58</v>
      </c>
      <c r="M1264" s="101" t="s">
        <v>83</v>
      </c>
      <c r="N1264" s="101" t="s">
        <v>62</v>
      </c>
      <c r="O1264" s="101" t="s">
        <v>63</v>
      </c>
      <c r="P1264" s="19" t="str">
        <f t="shared" si="381"/>
        <v>CB6 Consumo</v>
      </c>
      <c r="Q1264" s="20">
        <f t="shared" si="382"/>
        <v>144.55897331696136</v>
      </c>
      <c r="R1264" s="19">
        <v>122.6</v>
      </c>
      <c r="S1264" s="19">
        <v>-31.95</v>
      </c>
      <c r="T1264" s="19">
        <f t="shared" si="383"/>
        <v>90.649999999999991</v>
      </c>
      <c r="U1264" s="22" t="e">
        <f t="shared" si="384"/>
        <v>#VALUE!</v>
      </c>
      <c r="V1264" s="22" t="str">
        <f t="shared" si="385"/>
        <v>NY</v>
      </c>
      <c r="W1264" s="22" t="e">
        <f t="shared" si="386"/>
        <v>#VALUE!</v>
      </c>
      <c r="X1264" s="19" t="str">
        <f t="shared" si="387"/>
        <v>CB6ConsumoGS.8920</v>
      </c>
      <c r="Y1264" s="19" t="str">
        <f t="shared" si="388"/>
        <v>GS.8920</v>
      </c>
      <c r="Z1264" s="19" t="e">
        <v>#VALUE!</v>
      </c>
      <c r="AA1264" s="19" t="e">
        <f t="shared" si="389"/>
        <v>#VALUE!</v>
      </c>
      <c r="AB1264" s="22" t="e">
        <f t="shared" si="390"/>
        <v>#VALUE!</v>
      </c>
      <c r="AC1264" s="23" t="e">
        <v>#VALUE!</v>
      </c>
      <c r="AD1264" s="23" t="e">
        <f t="shared" si="391"/>
        <v>#VALUE!</v>
      </c>
      <c r="AE1264" s="24" t="e">
        <f t="shared" si="392"/>
        <v>#VALUE!</v>
      </c>
      <c r="AF1264" s="24">
        <v>92.399999999999991</v>
      </c>
      <c r="AG1264" s="24" t="e">
        <f t="shared" si="393"/>
        <v>#VALUE!</v>
      </c>
      <c r="AH1264" s="24" t="e">
        <f t="shared" si="394"/>
        <v>#VALUE!</v>
      </c>
      <c r="AI1264" s="25" t="e">
        <f t="shared" si="395"/>
        <v>#VALUE!</v>
      </c>
      <c r="AJ1264" s="25" t="e">
        <f t="shared" si="396"/>
        <v>#VALUE!</v>
      </c>
      <c r="AK1264" s="25" t="e">
        <f t="shared" si="397"/>
        <v>#VALUE!</v>
      </c>
      <c r="AL1264" s="11">
        <v>24.02375</v>
      </c>
      <c r="AM1264" s="11">
        <v>5.9124999999999979</v>
      </c>
      <c r="AN1264" s="26">
        <v>3.2766000000000002</v>
      </c>
      <c r="AO1264" s="125">
        <f t="shared" si="398"/>
        <v>4.9024072328888182E-2</v>
      </c>
      <c r="AQ1264" s="16">
        <v>-127</v>
      </c>
      <c r="AT1264" s="2">
        <v>734</v>
      </c>
      <c r="AU1264" s="2">
        <v>-62038.760334109196</v>
      </c>
      <c r="AW1264" s="44" t="e">
        <f t="shared" si="399"/>
        <v>#VALUE!</v>
      </c>
    </row>
    <row r="1265" spans="1:49" hidden="1" x14ac:dyDescent="0.2">
      <c r="A1265" s="101">
        <v>1267</v>
      </c>
      <c r="B1265" s="16" t="s">
        <v>855</v>
      </c>
      <c r="C1265" s="101">
        <v>445</v>
      </c>
      <c r="D1265" s="17">
        <v>1.3958639487287021</v>
      </c>
      <c r="E1265" s="139">
        <v>4.9725784440911379E-2</v>
      </c>
      <c r="F1265" s="122">
        <f t="shared" si="380"/>
        <v>1.4455897331696135</v>
      </c>
      <c r="G1265" s="122"/>
      <c r="H1265" s="101" t="s">
        <v>4</v>
      </c>
      <c r="I1265" s="101">
        <v>1</v>
      </c>
      <c r="J1265" s="101" t="s">
        <v>60</v>
      </c>
      <c r="K1265" s="18">
        <v>43032</v>
      </c>
      <c r="L1265" s="101" t="s">
        <v>58</v>
      </c>
      <c r="M1265" s="101" t="s">
        <v>83</v>
      </c>
      <c r="N1265" s="101" t="s">
        <v>73</v>
      </c>
      <c r="O1265" s="101" t="s">
        <v>66</v>
      </c>
      <c r="P1265" s="19" t="str">
        <f t="shared" si="381"/>
        <v>CB1 Moka</v>
      </c>
      <c r="Q1265" s="20">
        <f t="shared" si="382"/>
        <v>144.55897331696136</v>
      </c>
      <c r="R1265" s="19">
        <v>122.6</v>
      </c>
      <c r="S1265" s="19">
        <v>-8</v>
      </c>
      <c r="T1265" s="19">
        <f t="shared" si="383"/>
        <v>114.6</v>
      </c>
      <c r="U1265" s="22" t="e">
        <f t="shared" si="384"/>
        <v>#VALUE!</v>
      </c>
      <c r="V1265" s="22" t="str">
        <f t="shared" si="385"/>
        <v>NY</v>
      </c>
      <c r="W1265" s="22" t="e">
        <f t="shared" si="386"/>
        <v>#VALUE!</v>
      </c>
      <c r="X1265" s="19" t="str">
        <f t="shared" si="387"/>
        <v>CB1MokaGS.8920</v>
      </c>
      <c r="Y1265" s="19" t="str">
        <f t="shared" si="388"/>
        <v>GS.8920</v>
      </c>
      <c r="Z1265" s="19" t="e">
        <v>#VALUE!</v>
      </c>
      <c r="AA1265" s="19" t="e">
        <f t="shared" si="389"/>
        <v>#VALUE!</v>
      </c>
      <c r="AB1265" s="22" t="e">
        <f t="shared" si="390"/>
        <v>#VALUE!</v>
      </c>
      <c r="AC1265" s="23" t="e">
        <v>#VALUE!</v>
      </c>
      <c r="AD1265" s="23" t="e">
        <f t="shared" si="391"/>
        <v>#VALUE!</v>
      </c>
      <c r="AE1265" s="24" t="e">
        <f t="shared" si="392"/>
        <v>#VALUE!</v>
      </c>
      <c r="AF1265" s="24">
        <v>116.35</v>
      </c>
      <c r="AG1265" s="24" t="e">
        <f t="shared" si="393"/>
        <v>#VALUE!</v>
      </c>
      <c r="AH1265" s="24" t="e">
        <f t="shared" si="394"/>
        <v>#VALUE!</v>
      </c>
      <c r="AI1265" s="25" t="e">
        <f t="shared" si="395"/>
        <v>#VALUE!</v>
      </c>
      <c r="AJ1265" s="25" t="e">
        <f t="shared" si="396"/>
        <v>#VALUE!</v>
      </c>
      <c r="AK1265" s="25" t="e">
        <f t="shared" si="397"/>
        <v>#VALUE!</v>
      </c>
      <c r="AL1265" s="11">
        <v>24.02375</v>
      </c>
      <c r="AM1265" s="11">
        <v>5.9124999999999979</v>
      </c>
      <c r="AN1265" s="26">
        <v>3.2766000000000002</v>
      </c>
      <c r="AO1265" s="125">
        <f t="shared" si="398"/>
        <v>4.9024072328888182E-2</v>
      </c>
      <c r="AQ1265" s="16">
        <v>0</v>
      </c>
      <c r="AT1265" s="2">
        <v>445</v>
      </c>
      <c r="AU1265" s="2">
        <v>-19952.674970951757</v>
      </c>
      <c r="AW1265" s="44" t="e">
        <f t="shared" si="399"/>
        <v>#VALUE!</v>
      </c>
    </row>
    <row r="1266" spans="1:49" hidden="1" x14ac:dyDescent="0.2">
      <c r="A1266" s="101">
        <v>1268</v>
      </c>
      <c r="B1266" s="16" t="s">
        <v>855</v>
      </c>
      <c r="C1266" s="101">
        <v>3069</v>
      </c>
      <c r="D1266" s="17">
        <v>1.3958639487287021</v>
      </c>
      <c r="E1266" s="139">
        <v>4.9725784440911379E-2</v>
      </c>
      <c r="F1266" s="122">
        <f t="shared" si="380"/>
        <v>1.4455897331696135</v>
      </c>
      <c r="G1266" s="122"/>
      <c r="H1266" s="101" t="s">
        <v>4</v>
      </c>
      <c r="I1266" s="101">
        <v>1</v>
      </c>
      <c r="J1266" s="101" t="s">
        <v>60</v>
      </c>
      <c r="K1266" s="18">
        <v>43032</v>
      </c>
      <c r="L1266" s="101" t="s">
        <v>58</v>
      </c>
      <c r="M1266" s="101" t="s">
        <v>83</v>
      </c>
      <c r="N1266" s="101" t="s">
        <v>73</v>
      </c>
      <c r="O1266" s="101" t="s">
        <v>64</v>
      </c>
      <c r="P1266" s="19" t="str">
        <f t="shared" si="381"/>
        <v>CB1 15/16</v>
      </c>
      <c r="Q1266" s="20">
        <f t="shared" si="382"/>
        <v>144.55897331696136</v>
      </c>
      <c r="R1266" s="19">
        <v>122.6</v>
      </c>
      <c r="S1266" s="19">
        <v>-7</v>
      </c>
      <c r="T1266" s="19">
        <f t="shared" si="383"/>
        <v>115.6</v>
      </c>
      <c r="U1266" s="22" t="e">
        <f t="shared" si="384"/>
        <v>#VALUE!</v>
      </c>
      <c r="V1266" s="22" t="str">
        <f t="shared" si="385"/>
        <v>NY</v>
      </c>
      <c r="W1266" s="22" t="e">
        <f t="shared" si="386"/>
        <v>#VALUE!</v>
      </c>
      <c r="X1266" s="19" t="str">
        <f t="shared" si="387"/>
        <v>CB115/16GS.8920</v>
      </c>
      <c r="Y1266" s="19" t="str">
        <f t="shared" si="388"/>
        <v>GS.8920</v>
      </c>
      <c r="Z1266" s="19" t="e">
        <v>#VALUE!</v>
      </c>
      <c r="AA1266" s="19" t="e">
        <f t="shared" si="389"/>
        <v>#VALUE!</v>
      </c>
      <c r="AB1266" s="22" t="e">
        <f t="shared" si="390"/>
        <v>#VALUE!</v>
      </c>
      <c r="AC1266" s="23" t="e">
        <v>#VALUE!</v>
      </c>
      <c r="AD1266" s="23" t="e">
        <f t="shared" si="391"/>
        <v>#VALUE!</v>
      </c>
      <c r="AE1266" s="24" t="e">
        <f t="shared" si="392"/>
        <v>#VALUE!</v>
      </c>
      <c r="AF1266" s="24">
        <v>117.35</v>
      </c>
      <c r="AG1266" s="24" t="e">
        <f t="shared" si="393"/>
        <v>#VALUE!</v>
      </c>
      <c r="AH1266" s="24" t="e">
        <f t="shared" si="394"/>
        <v>#VALUE!</v>
      </c>
      <c r="AI1266" s="25" t="e">
        <f t="shared" si="395"/>
        <v>#VALUE!</v>
      </c>
      <c r="AJ1266" s="25" t="e">
        <f t="shared" si="396"/>
        <v>#VALUE!</v>
      </c>
      <c r="AK1266" s="25" t="e">
        <f t="shared" si="397"/>
        <v>#VALUE!</v>
      </c>
      <c r="AL1266" s="11">
        <v>24.023750000000003</v>
      </c>
      <c r="AM1266" s="11">
        <v>5.9124999999999979</v>
      </c>
      <c r="AN1266" s="26">
        <v>3.2766000000000002</v>
      </c>
      <c r="AO1266" s="125">
        <f t="shared" si="398"/>
        <v>4.9024072328888182E-2</v>
      </c>
      <c r="AQ1266" s="16">
        <v>0</v>
      </c>
      <c r="AT1266" s="2">
        <v>3069</v>
      </c>
      <c r="AU1266" s="2">
        <v>-121367.50829179987</v>
      </c>
      <c r="AW1266" s="44" t="e">
        <f t="shared" si="399"/>
        <v>#VALUE!</v>
      </c>
    </row>
    <row r="1267" spans="1:49" hidden="1" x14ac:dyDescent="0.2">
      <c r="A1267" s="101">
        <v>1269</v>
      </c>
      <c r="B1267" s="16" t="s">
        <v>855</v>
      </c>
      <c r="C1267" s="101">
        <v>679</v>
      </c>
      <c r="D1267" s="17">
        <v>1.3958639487287021</v>
      </c>
      <c r="E1267" s="139">
        <v>4.9725784440911379E-2</v>
      </c>
      <c r="F1267" s="122">
        <f t="shared" si="380"/>
        <v>1.4455897331696135</v>
      </c>
      <c r="G1267" s="122"/>
      <c r="H1267" s="101" t="s">
        <v>4</v>
      </c>
      <c r="I1267" s="101">
        <v>1</v>
      </c>
      <c r="J1267" s="101" t="s">
        <v>60</v>
      </c>
      <c r="K1267" s="18">
        <v>43032</v>
      </c>
      <c r="L1267" s="101" t="s">
        <v>58</v>
      </c>
      <c r="M1267" s="101" t="s">
        <v>83</v>
      </c>
      <c r="N1267" s="101" t="s">
        <v>73</v>
      </c>
      <c r="O1267" s="101" t="s">
        <v>65</v>
      </c>
      <c r="P1267" s="19" t="str">
        <f t="shared" si="381"/>
        <v>CB1 13/14</v>
      </c>
      <c r="Q1267" s="20">
        <f t="shared" si="382"/>
        <v>144.55897331696136</v>
      </c>
      <c r="R1267" s="19">
        <v>122.6</v>
      </c>
      <c r="S1267" s="19">
        <v>-7</v>
      </c>
      <c r="T1267" s="19">
        <f t="shared" si="383"/>
        <v>115.6</v>
      </c>
      <c r="U1267" s="22" t="e">
        <f t="shared" si="384"/>
        <v>#VALUE!</v>
      </c>
      <c r="V1267" s="22" t="str">
        <f t="shared" si="385"/>
        <v>NY</v>
      </c>
      <c r="W1267" s="22" t="e">
        <f t="shared" si="386"/>
        <v>#VALUE!</v>
      </c>
      <c r="X1267" s="19" t="str">
        <f t="shared" si="387"/>
        <v>CB113/14GS.8920</v>
      </c>
      <c r="Y1267" s="19" t="str">
        <f t="shared" si="388"/>
        <v>GS.8920</v>
      </c>
      <c r="Z1267" s="19" t="e">
        <v>#VALUE!</v>
      </c>
      <c r="AA1267" s="19" t="e">
        <f t="shared" si="389"/>
        <v>#VALUE!</v>
      </c>
      <c r="AB1267" s="22" t="e">
        <f t="shared" si="390"/>
        <v>#VALUE!</v>
      </c>
      <c r="AC1267" s="23" t="e">
        <v>#VALUE!</v>
      </c>
      <c r="AD1267" s="23" t="e">
        <f t="shared" si="391"/>
        <v>#VALUE!</v>
      </c>
      <c r="AE1267" s="24" t="e">
        <f t="shared" si="392"/>
        <v>#VALUE!</v>
      </c>
      <c r="AF1267" s="24">
        <v>117.35</v>
      </c>
      <c r="AG1267" s="24" t="e">
        <f t="shared" si="393"/>
        <v>#VALUE!</v>
      </c>
      <c r="AH1267" s="24" t="e">
        <f t="shared" si="394"/>
        <v>#VALUE!</v>
      </c>
      <c r="AI1267" s="25" t="e">
        <f t="shared" si="395"/>
        <v>#VALUE!</v>
      </c>
      <c r="AJ1267" s="25" t="e">
        <f t="shared" si="396"/>
        <v>#VALUE!</v>
      </c>
      <c r="AK1267" s="25" t="e">
        <f t="shared" si="397"/>
        <v>#VALUE!</v>
      </c>
      <c r="AL1267" s="11">
        <v>24.02375</v>
      </c>
      <c r="AM1267" s="11">
        <v>5.9124999999999979</v>
      </c>
      <c r="AN1267" s="26">
        <v>3.2766000000000002</v>
      </c>
      <c r="AO1267" s="125">
        <f t="shared" si="398"/>
        <v>4.9024072328888182E-2</v>
      </c>
      <c r="AQ1267" s="16">
        <v>0</v>
      </c>
      <c r="AT1267" s="2">
        <v>679</v>
      </c>
      <c r="AU1267" s="2">
        <v>-34037.368182643244</v>
      </c>
      <c r="AW1267" s="44" t="e">
        <f t="shared" si="399"/>
        <v>#VALUE!</v>
      </c>
    </row>
    <row r="1268" spans="1:49" hidden="1" x14ac:dyDescent="0.2">
      <c r="A1268" s="101">
        <v>1270</v>
      </c>
      <c r="B1268" s="16" t="s">
        <v>856</v>
      </c>
      <c r="C1268" s="101">
        <v>720</v>
      </c>
      <c r="D1268" s="17">
        <v>1.4530764317495595</v>
      </c>
      <c r="E1268" s="139">
        <v>5.4037795803266821E-2</v>
      </c>
      <c r="F1268" s="122">
        <f t="shared" si="380"/>
        <v>1.5071142275528262</v>
      </c>
      <c r="G1268" s="122"/>
      <c r="H1268" s="101" t="s">
        <v>4</v>
      </c>
      <c r="I1268" s="101">
        <v>1</v>
      </c>
      <c r="J1268" s="101" t="s">
        <v>60</v>
      </c>
      <c r="K1268" s="18">
        <v>43032</v>
      </c>
      <c r="L1268" s="101" t="s">
        <v>58</v>
      </c>
      <c r="M1268" s="101" t="s">
        <v>83</v>
      </c>
      <c r="N1268" s="101" t="s">
        <v>73</v>
      </c>
      <c r="O1268" s="101" t="s">
        <v>66</v>
      </c>
      <c r="P1268" s="19" t="str">
        <f t="shared" si="381"/>
        <v>CB1 Moka</v>
      </c>
      <c r="Q1268" s="20">
        <f t="shared" si="382"/>
        <v>150.71142275528263</v>
      </c>
      <c r="R1268" s="19">
        <v>122.6</v>
      </c>
      <c r="S1268" s="19">
        <v>-8</v>
      </c>
      <c r="T1268" s="19">
        <f t="shared" si="383"/>
        <v>114.6</v>
      </c>
      <c r="U1268" s="22" t="e">
        <f t="shared" si="384"/>
        <v>#VALUE!</v>
      </c>
      <c r="V1268" s="22" t="str">
        <f t="shared" si="385"/>
        <v>NY</v>
      </c>
      <c r="W1268" s="22" t="e">
        <f t="shared" si="386"/>
        <v>#VALUE!</v>
      </c>
      <c r="X1268" s="19" t="str">
        <f t="shared" si="387"/>
        <v>CB1MokaGS.8867</v>
      </c>
      <c r="Y1268" s="19" t="str">
        <f t="shared" si="388"/>
        <v>GS.8867</v>
      </c>
      <c r="Z1268" s="19" t="e">
        <v>#VALUE!</v>
      </c>
      <c r="AA1268" s="19" t="e">
        <f t="shared" si="389"/>
        <v>#VALUE!</v>
      </c>
      <c r="AB1268" s="22" t="e">
        <f t="shared" si="390"/>
        <v>#VALUE!</v>
      </c>
      <c r="AC1268" s="23" t="e">
        <v>#VALUE!</v>
      </c>
      <c r="AD1268" s="23" t="e">
        <f t="shared" si="391"/>
        <v>#VALUE!</v>
      </c>
      <c r="AE1268" s="24" t="e">
        <f t="shared" si="392"/>
        <v>#VALUE!</v>
      </c>
      <c r="AF1268" s="24">
        <v>116.35</v>
      </c>
      <c r="AG1268" s="24" t="e">
        <f t="shared" si="393"/>
        <v>#VALUE!</v>
      </c>
      <c r="AH1268" s="24" t="e">
        <f t="shared" si="394"/>
        <v>#VALUE!</v>
      </c>
      <c r="AI1268" s="25" t="e">
        <f t="shared" si="395"/>
        <v>#VALUE!</v>
      </c>
      <c r="AJ1268" s="25" t="e">
        <f t="shared" si="396"/>
        <v>#VALUE!</v>
      </c>
      <c r="AK1268" s="25" t="e">
        <f t="shared" si="397"/>
        <v>#VALUE!</v>
      </c>
      <c r="AL1268" s="11">
        <v>23.979999999999997</v>
      </c>
      <c r="AM1268" s="11">
        <v>5.3499999999999934</v>
      </c>
      <c r="AN1268" s="26">
        <v>3.2766000000000002</v>
      </c>
      <c r="AO1268" s="125">
        <f t="shared" si="398"/>
        <v>5.3275234161484233E-2</v>
      </c>
      <c r="AQ1268" s="16">
        <v>0</v>
      </c>
      <c r="AT1268" s="2">
        <v>720</v>
      </c>
      <c r="AU1268" s="2">
        <v>-38145.719228913069</v>
      </c>
      <c r="AW1268" s="44" t="e">
        <f t="shared" si="399"/>
        <v>#VALUE!</v>
      </c>
    </row>
    <row r="1269" spans="1:49" hidden="1" x14ac:dyDescent="0.2">
      <c r="A1269" s="101">
        <v>1271</v>
      </c>
      <c r="B1269" s="16" t="s">
        <v>857</v>
      </c>
      <c r="C1269" s="101">
        <v>2500</v>
      </c>
      <c r="D1269" s="17">
        <v>1.0903503134875199</v>
      </c>
      <c r="E1269" s="139">
        <v>1.6902281447924078E-2</v>
      </c>
      <c r="F1269" s="122">
        <f t="shared" si="380"/>
        <v>1.1072525949354439</v>
      </c>
      <c r="G1269" s="122"/>
      <c r="H1269" s="101" t="s">
        <v>4</v>
      </c>
      <c r="I1269" s="101">
        <v>1</v>
      </c>
      <c r="J1269" s="101" t="s">
        <v>60</v>
      </c>
      <c r="K1269" s="18">
        <v>43032</v>
      </c>
      <c r="L1269" s="101" t="s">
        <v>58</v>
      </c>
      <c r="M1269" s="101" t="s">
        <v>83</v>
      </c>
      <c r="N1269" s="101" t="s">
        <v>62</v>
      </c>
      <c r="O1269" s="101" t="s">
        <v>63</v>
      </c>
      <c r="P1269" s="19" t="str">
        <f t="shared" si="381"/>
        <v>CB6 Consumo</v>
      </c>
      <c r="Q1269" s="20">
        <f t="shared" si="382"/>
        <v>110.7252594935444</v>
      </c>
      <c r="R1269" s="19">
        <v>122.6</v>
      </c>
      <c r="S1269" s="19">
        <v>-31.95</v>
      </c>
      <c r="T1269" s="19">
        <f t="shared" si="383"/>
        <v>90.649999999999991</v>
      </c>
      <c r="U1269" s="22" t="e">
        <f t="shared" si="384"/>
        <v>#VALUE!</v>
      </c>
      <c r="V1269" s="22" t="str">
        <f t="shared" si="385"/>
        <v>NY</v>
      </c>
      <c r="W1269" s="22" t="e">
        <f t="shared" si="386"/>
        <v>#VALUE!</v>
      </c>
      <c r="X1269" s="19" t="str">
        <f t="shared" si="387"/>
        <v>CB6ConsumoGS.8931</v>
      </c>
      <c r="Y1269" s="19" t="str">
        <f t="shared" si="388"/>
        <v>GS.8931</v>
      </c>
      <c r="Z1269" s="19" t="e">
        <v>#VALUE!</v>
      </c>
      <c r="AA1269" s="19" t="e">
        <f t="shared" si="389"/>
        <v>#VALUE!</v>
      </c>
      <c r="AB1269" s="22" t="e">
        <f t="shared" si="390"/>
        <v>#VALUE!</v>
      </c>
      <c r="AC1269" s="23" t="e">
        <v>#VALUE!</v>
      </c>
      <c r="AD1269" s="23" t="e">
        <f t="shared" si="391"/>
        <v>#VALUE!</v>
      </c>
      <c r="AE1269" s="24" t="e">
        <f t="shared" si="392"/>
        <v>#VALUE!</v>
      </c>
      <c r="AF1269" s="24">
        <v>92.399999999999991</v>
      </c>
      <c r="AG1269" s="24" t="e">
        <f t="shared" si="393"/>
        <v>#VALUE!</v>
      </c>
      <c r="AH1269" s="24" t="e">
        <f t="shared" si="394"/>
        <v>#VALUE!</v>
      </c>
      <c r="AI1269" s="25" t="e">
        <f t="shared" si="395"/>
        <v>#VALUE!</v>
      </c>
      <c r="AJ1269" s="25" t="e">
        <f t="shared" si="396"/>
        <v>#VALUE!</v>
      </c>
      <c r="AK1269" s="25" t="e">
        <f t="shared" si="397"/>
        <v>#VALUE!</v>
      </c>
      <c r="AL1269" s="11">
        <v>5.0326301395348843</v>
      </c>
      <c r="AM1269" s="11">
        <v>3.5293887078436406</v>
      </c>
      <c r="AN1269" s="26">
        <v>3.2766000000000002</v>
      </c>
      <c r="AO1269" s="125">
        <f t="shared" si="398"/>
        <v>1.6663762624215483E-2</v>
      </c>
      <c r="AQ1269" s="16">
        <v>0</v>
      </c>
      <c r="AT1269" s="2">
        <v>0</v>
      </c>
      <c r="AU1269" s="2">
        <v>0</v>
      </c>
      <c r="AW1269" s="44" t="e">
        <f t="shared" si="399"/>
        <v>#VALUE!</v>
      </c>
    </row>
    <row r="1270" spans="1:49" hidden="1" x14ac:dyDescent="0.2">
      <c r="A1270" s="101">
        <v>1272</v>
      </c>
      <c r="B1270" s="16" t="s">
        <v>858</v>
      </c>
      <c r="C1270" s="101">
        <v>1080</v>
      </c>
      <c r="D1270" s="17">
        <v>1.2871104126797657</v>
      </c>
      <c r="E1270" s="139">
        <v>5.1602713956698958E-2</v>
      </c>
      <c r="F1270" s="122">
        <f t="shared" si="380"/>
        <v>1.3387131266364647</v>
      </c>
      <c r="G1270" s="122"/>
      <c r="H1270" s="101" t="s">
        <v>4</v>
      </c>
      <c r="I1270" s="101">
        <v>1</v>
      </c>
      <c r="J1270" s="101" t="s">
        <v>60</v>
      </c>
      <c r="K1270" s="18">
        <v>43032</v>
      </c>
      <c r="L1270" s="101" t="s">
        <v>58</v>
      </c>
      <c r="M1270" s="101" t="s">
        <v>83</v>
      </c>
      <c r="N1270" s="101" t="s">
        <v>71</v>
      </c>
      <c r="O1270" s="101" t="s">
        <v>66</v>
      </c>
      <c r="P1270" s="19" t="str">
        <f t="shared" si="381"/>
        <v>CB1RF Moka</v>
      </c>
      <c r="Q1270" s="20">
        <f t="shared" si="382"/>
        <v>133.87131266364648</v>
      </c>
      <c r="R1270" s="19">
        <v>122.6</v>
      </c>
      <c r="S1270" s="19">
        <v>-7</v>
      </c>
      <c r="T1270" s="19">
        <f t="shared" si="383"/>
        <v>115.6</v>
      </c>
      <c r="U1270" s="22" t="e">
        <f t="shared" si="384"/>
        <v>#VALUE!</v>
      </c>
      <c r="V1270" s="22" t="str">
        <f t="shared" si="385"/>
        <v>NY</v>
      </c>
      <c r="W1270" s="22" t="e">
        <f t="shared" si="386"/>
        <v>#VALUE!</v>
      </c>
      <c r="X1270" s="19" t="str">
        <f t="shared" si="387"/>
        <v>CB1RFMokaGS.8848</v>
      </c>
      <c r="Y1270" s="19" t="str">
        <f t="shared" si="388"/>
        <v>GS.8848</v>
      </c>
      <c r="Z1270" s="19" t="e">
        <v>#VALUE!</v>
      </c>
      <c r="AA1270" s="19" t="e">
        <f t="shared" si="389"/>
        <v>#VALUE!</v>
      </c>
      <c r="AB1270" s="22" t="e">
        <f t="shared" si="390"/>
        <v>#VALUE!</v>
      </c>
      <c r="AC1270" s="23" t="e">
        <v>#VALUE!</v>
      </c>
      <c r="AD1270" s="23" t="e">
        <f t="shared" si="391"/>
        <v>#VALUE!</v>
      </c>
      <c r="AE1270" s="24" t="e">
        <f t="shared" si="392"/>
        <v>#VALUE!</v>
      </c>
      <c r="AF1270" s="24">
        <v>117.35</v>
      </c>
      <c r="AG1270" s="24" t="e">
        <f t="shared" si="393"/>
        <v>#VALUE!</v>
      </c>
      <c r="AH1270" s="24" t="e">
        <f t="shared" si="394"/>
        <v>#VALUE!</v>
      </c>
      <c r="AI1270" s="25" t="e">
        <f t="shared" si="395"/>
        <v>#VALUE!</v>
      </c>
      <c r="AJ1270" s="25" t="e">
        <f t="shared" si="396"/>
        <v>#VALUE!</v>
      </c>
      <c r="AK1270" s="25" t="e">
        <f t="shared" si="397"/>
        <v>#VALUE!</v>
      </c>
      <c r="AL1270" s="11">
        <v>22.578501977188406</v>
      </c>
      <c r="AM1270" s="11">
        <v>3.3043544733613053</v>
      </c>
      <c r="AN1270" s="26">
        <v>3.2766000000000002</v>
      </c>
      <c r="AO1270" s="125">
        <f t="shared" si="398"/>
        <v>5.0874515300733815E-2</v>
      </c>
      <c r="AQ1270" s="16">
        <v>0</v>
      </c>
      <c r="AT1270" s="2">
        <v>1080</v>
      </c>
      <c r="AU1270" s="2">
        <v>-21728.819317723533</v>
      </c>
      <c r="AW1270" s="44" t="e">
        <f t="shared" si="399"/>
        <v>#VALUE!</v>
      </c>
    </row>
    <row r="1271" spans="1:49" hidden="1" x14ac:dyDescent="0.2">
      <c r="A1271" s="101">
        <v>1273</v>
      </c>
      <c r="B1271" s="16" t="s">
        <v>859</v>
      </c>
      <c r="C1271" s="101">
        <v>500</v>
      </c>
      <c r="D1271" s="17">
        <v>0.98689786290706671</v>
      </c>
      <c r="E1271" s="139">
        <v>3.3898566427657116E-2</v>
      </c>
      <c r="F1271" s="122">
        <f t="shared" si="380"/>
        <v>1.0207964293347238</v>
      </c>
      <c r="G1271" s="122"/>
      <c r="H1271" s="101" t="s">
        <v>4</v>
      </c>
      <c r="I1271" s="101">
        <v>1</v>
      </c>
      <c r="J1271" s="101" t="s">
        <v>555</v>
      </c>
      <c r="K1271" s="18">
        <v>43032</v>
      </c>
      <c r="L1271" s="101" t="s">
        <v>58</v>
      </c>
      <c r="M1271" s="101" t="s">
        <v>83</v>
      </c>
      <c r="N1271" s="101" t="s">
        <v>62</v>
      </c>
      <c r="O1271" s="101" t="s">
        <v>63</v>
      </c>
      <c r="P1271" s="19" t="str">
        <f t="shared" si="381"/>
        <v>CB6 Consumo</v>
      </c>
      <c r="Q1271" s="20">
        <f t="shared" si="382"/>
        <v>102.07964293347239</v>
      </c>
      <c r="R1271" s="19">
        <v>122.6</v>
      </c>
      <c r="S1271" s="19">
        <v>-31.95</v>
      </c>
      <c r="T1271" s="19">
        <f t="shared" si="383"/>
        <v>90.649999999999991</v>
      </c>
      <c r="U1271" s="22" t="e">
        <f t="shared" si="384"/>
        <v>#VALUE!</v>
      </c>
      <c r="V1271" s="22" t="str">
        <f t="shared" si="385"/>
        <v>NY</v>
      </c>
      <c r="W1271" s="22" t="e">
        <f t="shared" si="386"/>
        <v>#VALUE!</v>
      </c>
      <c r="X1271" s="19" t="str">
        <f t="shared" si="387"/>
        <v>CB6ConsumoGS.8967</v>
      </c>
      <c r="Y1271" s="19" t="str">
        <f t="shared" si="388"/>
        <v>GS.8967</v>
      </c>
      <c r="Z1271" s="19" t="e">
        <v>#VALUE!</v>
      </c>
      <c r="AA1271" s="19" t="e">
        <f t="shared" si="389"/>
        <v>#VALUE!</v>
      </c>
      <c r="AB1271" s="22" t="e">
        <f t="shared" si="390"/>
        <v>#VALUE!</v>
      </c>
      <c r="AC1271" s="23" t="e">
        <v>#VALUE!</v>
      </c>
      <c r="AD1271" s="23" t="e">
        <f t="shared" si="391"/>
        <v>#VALUE!</v>
      </c>
      <c r="AE1271" s="24" t="e">
        <f t="shared" si="392"/>
        <v>#VALUE!</v>
      </c>
      <c r="AF1271" s="24">
        <v>92.399999999999991</v>
      </c>
      <c r="AG1271" s="24" t="e">
        <f t="shared" si="393"/>
        <v>#VALUE!</v>
      </c>
      <c r="AH1271" s="24" t="e">
        <f t="shared" si="394"/>
        <v>#VALUE!</v>
      </c>
      <c r="AI1271" s="25" t="e">
        <f t="shared" si="395"/>
        <v>#VALUE!</v>
      </c>
      <c r="AJ1271" s="25" t="e">
        <f t="shared" si="396"/>
        <v>#VALUE!</v>
      </c>
      <c r="AK1271" s="25" t="e">
        <f t="shared" si="397"/>
        <v>#VALUE!</v>
      </c>
      <c r="AL1271" s="11">
        <v>26.984959999999994</v>
      </c>
      <c r="AM1271" s="11">
        <v>7.8720533333333327</v>
      </c>
      <c r="AN1271" s="26">
        <v>3.2766000000000002</v>
      </c>
      <c r="AO1271" s="125">
        <f t="shared" si="398"/>
        <v>3.3420202236725635E-2</v>
      </c>
      <c r="AQ1271" s="16">
        <v>0</v>
      </c>
      <c r="AT1271" s="2">
        <v>50</v>
      </c>
      <c r="AU1271" s="2">
        <v>-1415.7137039893184</v>
      </c>
      <c r="AW1271" s="44" t="e">
        <f t="shared" si="399"/>
        <v>#VALUE!</v>
      </c>
    </row>
    <row r="1272" spans="1:49" hidden="1" x14ac:dyDescent="0.2">
      <c r="A1272" s="101">
        <v>1274</v>
      </c>
      <c r="B1272" s="16" t="s">
        <v>860</v>
      </c>
      <c r="C1272" s="101">
        <v>1080</v>
      </c>
      <c r="D1272" s="17">
        <v>1.4400299532969099</v>
      </c>
      <c r="E1272" s="139">
        <v>5.6211961575742535E-2</v>
      </c>
      <c r="F1272" s="122">
        <f t="shared" si="380"/>
        <v>1.4962419148726525</v>
      </c>
      <c r="G1272" s="122"/>
      <c r="H1272" s="101" t="s">
        <v>4</v>
      </c>
      <c r="I1272" s="101">
        <v>1</v>
      </c>
      <c r="J1272" s="101" t="s">
        <v>60</v>
      </c>
      <c r="K1272" s="18">
        <v>43032</v>
      </c>
      <c r="L1272" s="101" t="s">
        <v>58</v>
      </c>
      <c r="M1272" s="101" t="s">
        <v>83</v>
      </c>
      <c r="N1272" s="101" t="s">
        <v>73</v>
      </c>
      <c r="O1272" s="101" t="s">
        <v>59</v>
      </c>
      <c r="P1272" s="19" t="str">
        <f t="shared" si="381"/>
        <v>CB1 14/16</v>
      </c>
      <c r="Q1272" s="20">
        <f t="shared" si="382"/>
        <v>149.62419148726525</v>
      </c>
      <c r="R1272" s="19">
        <v>122.6</v>
      </c>
      <c r="S1272" s="19">
        <v>-7</v>
      </c>
      <c r="T1272" s="19">
        <f t="shared" si="383"/>
        <v>115.6</v>
      </c>
      <c r="U1272" s="22" t="e">
        <f t="shared" si="384"/>
        <v>#VALUE!</v>
      </c>
      <c r="V1272" s="22" t="str">
        <f t="shared" si="385"/>
        <v>NY</v>
      </c>
      <c r="W1272" s="22" t="e">
        <f t="shared" si="386"/>
        <v>#VALUE!</v>
      </c>
      <c r="X1272" s="19" t="str">
        <f t="shared" si="387"/>
        <v>CB114/16GS.8823</v>
      </c>
      <c r="Y1272" s="19" t="str">
        <f t="shared" si="388"/>
        <v>GS.8823</v>
      </c>
      <c r="Z1272" s="19" t="e">
        <v>#VALUE!</v>
      </c>
      <c r="AA1272" s="19" t="e">
        <f t="shared" si="389"/>
        <v>#VALUE!</v>
      </c>
      <c r="AB1272" s="22" t="e">
        <f t="shared" si="390"/>
        <v>#VALUE!</v>
      </c>
      <c r="AC1272" s="23" t="e">
        <v>#VALUE!</v>
      </c>
      <c r="AD1272" s="23" t="e">
        <f t="shared" si="391"/>
        <v>#VALUE!</v>
      </c>
      <c r="AE1272" s="24" t="e">
        <f t="shared" si="392"/>
        <v>#VALUE!</v>
      </c>
      <c r="AF1272" s="24">
        <v>117.35</v>
      </c>
      <c r="AG1272" s="24" t="e">
        <f t="shared" si="393"/>
        <v>#VALUE!</v>
      </c>
      <c r="AH1272" s="24" t="e">
        <f t="shared" si="394"/>
        <v>#VALUE!</v>
      </c>
      <c r="AI1272" s="25" t="e">
        <f t="shared" si="395"/>
        <v>#VALUE!</v>
      </c>
      <c r="AJ1272" s="25" t="e">
        <f t="shared" si="396"/>
        <v>#VALUE!</v>
      </c>
      <c r="AK1272" s="25" t="e">
        <f t="shared" si="397"/>
        <v>#VALUE!</v>
      </c>
      <c r="AL1272" s="11">
        <v>25.047968749999999</v>
      </c>
      <c r="AM1272" s="11">
        <v>5.2584374999999968</v>
      </c>
      <c r="AN1272" s="26">
        <v>3.2766000000000002</v>
      </c>
      <c r="AO1272" s="125">
        <f t="shared" si="398"/>
        <v>5.541871890050324E-2</v>
      </c>
      <c r="AQ1272" s="16">
        <v>0</v>
      </c>
      <c r="AT1272" s="2">
        <v>1080</v>
      </c>
      <c r="AU1272" s="2">
        <v>-52810.391579020747</v>
      </c>
      <c r="AW1272" s="44" t="e">
        <f t="shared" si="399"/>
        <v>#VALUE!</v>
      </c>
    </row>
    <row r="1273" spans="1:49" hidden="1" x14ac:dyDescent="0.2">
      <c r="A1273" s="101">
        <v>1275</v>
      </c>
      <c r="B1273" s="16" t="s">
        <v>861</v>
      </c>
      <c r="C1273" s="101">
        <v>1440</v>
      </c>
      <c r="D1273" s="17">
        <v>1.4444745590436432</v>
      </c>
      <c r="E1273" s="139">
        <v>5.4462990246659647E-2</v>
      </c>
      <c r="F1273" s="122">
        <f t="shared" si="380"/>
        <v>1.4989375492903028</v>
      </c>
      <c r="G1273" s="122"/>
      <c r="H1273" s="101" t="s">
        <v>4</v>
      </c>
      <c r="I1273" s="101">
        <v>1</v>
      </c>
      <c r="J1273" s="101" t="s">
        <v>60</v>
      </c>
      <c r="K1273" s="18">
        <v>43032</v>
      </c>
      <c r="L1273" s="101" t="s">
        <v>58</v>
      </c>
      <c r="M1273" s="101" t="s">
        <v>83</v>
      </c>
      <c r="N1273" s="101" t="s">
        <v>71</v>
      </c>
      <c r="O1273" s="101" t="s">
        <v>59</v>
      </c>
      <c r="P1273" s="19" t="str">
        <f t="shared" si="381"/>
        <v>CB1RF 14/16</v>
      </c>
      <c r="Q1273" s="20">
        <f t="shared" si="382"/>
        <v>149.89375492903028</v>
      </c>
      <c r="R1273" s="19">
        <v>122.6</v>
      </c>
      <c r="S1273" s="19">
        <v>1</v>
      </c>
      <c r="T1273" s="19">
        <f t="shared" si="383"/>
        <v>123.6</v>
      </c>
      <c r="U1273" s="22" t="e">
        <f t="shared" si="384"/>
        <v>#VALUE!</v>
      </c>
      <c r="V1273" s="22" t="str">
        <f t="shared" si="385"/>
        <v>NY</v>
      </c>
      <c r="W1273" s="22" t="e">
        <f t="shared" si="386"/>
        <v>#VALUE!</v>
      </c>
      <c r="X1273" s="19" t="str">
        <f t="shared" si="387"/>
        <v>CB1RF14/16GS.8825</v>
      </c>
      <c r="Y1273" s="19" t="str">
        <f t="shared" si="388"/>
        <v>GS.8825</v>
      </c>
      <c r="Z1273" s="19" t="e">
        <v>#VALUE!</v>
      </c>
      <c r="AA1273" s="19" t="e">
        <f t="shared" si="389"/>
        <v>#VALUE!</v>
      </c>
      <c r="AB1273" s="22" t="e">
        <f t="shared" si="390"/>
        <v>#VALUE!</v>
      </c>
      <c r="AC1273" s="23" t="e">
        <v>#VALUE!</v>
      </c>
      <c r="AD1273" s="23" t="e">
        <f t="shared" si="391"/>
        <v>#VALUE!</v>
      </c>
      <c r="AE1273" s="24" t="e">
        <f t="shared" si="392"/>
        <v>#VALUE!</v>
      </c>
      <c r="AF1273" s="24">
        <v>125.35</v>
      </c>
      <c r="AG1273" s="24" t="e">
        <f t="shared" si="393"/>
        <v>#VALUE!</v>
      </c>
      <c r="AH1273" s="24" t="e">
        <f t="shared" si="394"/>
        <v>#VALUE!</v>
      </c>
      <c r="AI1273" s="25" t="e">
        <f t="shared" si="395"/>
        <v>#VALUE!</v>
      </c>
      <c r="AJ1273" s="25" t="e">
        <f t="shared" si="396"/>
        <v>#VALUE!</v>
      </c>
      <c r="AK1273" s="25" t="e">
        <f t="shared" si="397"/>
        <v>#VALUE!</v>
      </c>
      <c r="AL1273" s="11">
        <v>24.253881588024282</v>
      </c>
      <c r="AM1273" s="11">
        <v>4.6255208333333293</v>
      </c>
      <c r="AN1273" s="26">
        <v>3.2766000000000002</v>
      </c>
      <c r="AO1273" s="125">
        <f t="shared" si="398"/>
        <v>5.369442841615709E-2</v>
      </c>
      <c r="AQ1273" s="16">
        <v>0</v>
      </c>
      <c r="AT1273" s="2">
        <v>1440</v>
      </c>
      <c r="AU1273" s="2">
        <v>-57591.031767869754</v>
      </c>
      <c r="AW1273" s="44" t="e">
        <f t="shared" si="399"/>
        <v>#VALUE!</v>
      </c>
    </row>
    <row r="1274" spans="1:49" s="28" customFormat="1" hidden="1" x14ac:dyDescent="0.2">
      <c r="A1274" s="16">
        <v>1276</v>
      </c>
      <c r="B1274" s="16" t="s">
        <v>862</v>
      </c>
      <c r="C1274" s="16">
        <v>8094</v>
      </c>
      <c r="D1274" s="122">
        <v>1.3889489254121499</v>
      </c>
      <c r="E1274" s="123">
        <v>5.25993112381224E-2</v>
      </c>
      <c r="F1274" s="122">
        <f t="shared" si="380"/>
        <v>1.4415482366502723</v>
      </c>
      <c r="G1274" s="122"/>
      <c r="H1274" s="101" t="s">
        <v>4</v>
      </c>
      <c r="I1274" s="16">
        <v>1</v>
      </c>
      <c r="J1274" s="16" t="s">
        <v>60</v>
      </c>
      <c r="K1274" s="124">
        <v>43032</v>
      </c>
      <c r="L1274" s="16" t="s">
        <v>58</v>
      </c>
      <c r="M1274" s="16" t="s">
        <v>83</v>
      </c>
      <c r="N1274" s="16" t="s">
        <v>73</v>
      </c>
      <c r="O1274" s="16" t="s">
        <v>59</v>
      </c>
      <c r="P1274" s="19" t="str">
        <f t="shared" si="381"/>
        <v>CB1 14/16</v>
      </c>
      <c r="Q1274" s="20">
        <f t="shared" si="382"/>
        <v>144.15482366502724</v>
      </c>
      <c r="R1274" s="19">
        <v>122.6</v>
      </c>
      <c r="S1274" s="19">
        <v>-7</v>
      </c>
      <c r="T1274" s="19">
        <f t="shared" si="383"/>
        <v>115.6</v>
      </c>
      <c r="U1274" s="22" t="e">
        <f t="shared" si="384"/>
        <v>#VALUE!</v>
      </c>
      <c r="V1274" s="22" t="str">
        <f t="shared" si="385"/>
        <v>NY</v>
      </c>
      <c r="W1274" s="22" t="e">
        <f t="shared" si="386"/>
        <v>#VALUE!</v>
      </c>
      <c r="X1274" s="19" t="str">
        <f t="shared" si="387"/>
        <v>CB114/16GS.8962</v>
      </c>
      <c r="Y1274" s="19" t="str">
        <f t="shared" si="388"/>
        <v>GS.8962</v>
      </c>
      <c r="Z1274" s="19" t="e">
        <v>#VALUE!</v>
      </c>
      <c r="AA1274" s="19" t="e">
        <f t="shared" si="389"/>
        <v>#VALUE!</v>
      </c>
      <c r="AB1274" s="22" t="e">
        <f t="shared" si="390"/>
        <v>#VALUE!</v>
      </c>
      <c r="AC1274" s="19" t="e">
        <v>#VALUE!</v>
      </c>
      <c r="AD1274" s="19" t="e">
        <f t="shared" si="391"/>
        <v>#VALUE!</v>
      </c>
      <c r="AE1274" s="127" t="e">
        <f t="shared" si="392"/>
        <v>#VALUE!</v>
      </c>
      <c r="AF1274" s="127">
        <v>117.35</v>
      </c>
      <c r="AG1274" s="127" t="e">
        <f t="shared" si="393"/>
        <v>#VALUE!</v>
      </c>
      <c r="AH1274" s="127" t="e">
        <f t="shared" si="394"/>
        <v>#VALUE!</v>
      </c>
      <c r="AI1274" s="25" t="e">
        <f t="shared" si="395"/>
        <v>#VALUE!</v>
      </c>
      <c r="AJ1274" s="25" t="e">
        <f t="shared" si="396"/>
        <v>#VALUE!</v>
      </c>
      <c r="AK1274" s="25" t="e">
        <f t="shared" si="397"/>
        <v>#VALUE!</v>
      </c>
      <c r="AL1274" s="12">
        <v>24.031629703445649</v>
      </c>
      <c r="AM1274" s="12">
        <v>5.5306397289649425</v>
      </c>
      <c r="AN1274" s="26">
        <v>3.2766000000000002</v>
      </c>
      <c r="AO1274" s="125">
        <f t="shared" si="398"/>
        <v>5.1857048965242077E-2</v>
      </c>
      <c r="AQ1274" s="16">
        <v>0</v>
      </c>
      <c r="AT1274" s="28">
        <v>-2000</v>
      </c>
      <c r="AU1274" s="28">
        <v>83320.167962492778</v>
      </c>
      <c r="AW1274" s="44" t="e">
        <f t="shared" si="399"/>
        <v>#VALUE!</v>
      </c>
    </row>
    <row r="1275" spans="1:49" hidden="1" x14ac:dyDescent="0.2">
      <c r="A1275" s="101">
        <v>1277</v>
      </c>
      <c r="B1275" s="16" t="s">
        <v>863</v>
      </c>
      <c r="C1275" s="101">
        <v>498</v>
      </c>
      <c r="D1275" s="17">
        <v>0.98689786290706671</v>
      </c>
      <c r="E1275" s="139">
        <v>3.3898566427657116E-2</v>
      </c>
      <c r="F1275" s="122">
        <f t="shared" si="380"/>
        <v>1.0207964293347238</v>
      </c>
      <c r="G1275" s="122"/>
      <c r="H1275" s="101" t="s">
        <v>4</v>
      </c>
      <c r="I1275" s="101">
        <v>1</v>
      </c>
      <c r="J1275" s="101" t="s">
        <v>555</v>
      </c>
      <c r="K1275" s="18">
        <v>43032</v>
      </c>
      <c r="L1275" s="101" t="s">
        <v>58</v>
      </c>
      <c r="M1275" s="101" t="s">
        <v>83</v>
      </c>
      <c r="N1275" s="101" t="s">
        <v>62</v>
      </c>
      <c r="O1275" s="101" t="s">
        <v>63</v>
      </c>
      <c r="P1275" s="19" t="str">
        <f t="shared" si="381"/>
        <v>CB6 Consumo</v>
      </c>
      <c r="Q1275" s="20">
        <f t="shared" si="382"/>
        <v>102.07964293347239</v>
      </c>
      <c r="R1275" s="19">
        <v>122.6</v>
      </c>
      <c r="S1275" s="19">
        <v>-31.95</v>
      </c>
      <c r="T1275" s="19">
        <f t="shared" si="383"/>
        <v>90.649999999999991</v>
      </c>
      <c r="U1275" s="22" t="e">
        <f t="shared" si="384"/>
        <v>#VALUE!</v>
      </c>
      <c r="V1275" s="22" t="str">
        <f t="shared" si="385"/>
        <v>NY</v>
      </c>
      <c r="W1275" s="22" t="e">
        <f t="shared" si="386"/>
        <v>#VALUE!</v>
      </c>
      <c r="X1275" s="19" t="str">
        <f t="shared" si="387"/>
        <v>CB6ConsumoGS.8955</v>
      </c>
      <c r="Y1275" s="19" t="str">
        <f t="shared" si="388"/>
        <v>GS.8955</v>
      </c>
      <c r="Z1275" s="19" t="e">
        <v>#VALUE!</v>
      </c>
      <c r="AA1275" s="19" t="e">
        <f t="shared" si="389"/>
        <v>#VALUE!</v>
      </c>
      <c r="AB1275" s="22" t="e">
        <f t="shared" si="390"/>
        <v>#VALUE!</v>
      </c>
      <c r="AC1275" s="23" t="e">
        <v>#VALUE!</v>
      </c>
      <c r="AD1275" s="23" t="e">
        <f t="shared" si="391"/>
        <v>#VALUE!</v>
      </c>
      <c r="AE1275" s="24" t="e">
        <f t="shared" si="392"/>
        <v>#VALUE!</v>
      </c>
      <c r="AF1275" s="24">
        <v>92.399999999999991</v>
      </c>
      <c r="AG1275" s="24" t="e">
        <f t="shared" si="393"/>
        <v>#VALUE!</v>
      </c>
      <c r="AH1275" s="24" t="e">
        <f t="shared" si="394"/>
        <v>#VALUE!</v>
      </c>
      <c r="AI1275" s="25" t="e">
        <f t="shared" si="395"/>
        <v>#VALUE!</v>
      </c>
      <c r="AJ1275" s="25" t="e">
        <f t="shared" si="396"/>
        <v>#VALUE!</v>
      </c>
      <c r="AK1275" s="25" t="e">
        <f t="shared" si="397"/>
        <v>#VALUE!</v>
      </c>
      <c r="AL1275" s="11">
        <v>26.984959999999994</v>
      </c>
      <c r="AM1275" s="11">
        <v>7.8720533333333327</v>
      </c>
      <c r="AN1275" s="26">
        <v>3.2766000000000002</v>
      </c>
      <c r="AO1275" s="125">
        <f t="shared" si="398"/>
        <v>3.3420202236725635E-2</v>
      </c>
      <c r="AQ1275" s="16">
        <v>0</v>
      </c>
      <c r="AT1275" s="2">
        <v>44</v>
      </c>
      <c r="AU1275" s="2">
        <v>-1245.8280595106003</v>
      </c>
      <c r="AW1275" s="44" t="e">
        <f t="shared" si="399"/>
        <v>#VALUE!</v>
      </c>
    </row>
    <row r="1276" spans="1:49" hidden="1" x14ac:dyDescent="0.2">
      <c r="A1276" s="101">
        <v>1278</v>
      </c>
      <c r="B1276" s="16" t="s">
        <v>864</v>
      </c>
      <c r="C1276" s="101">
        <v>500</v>
      </c>
      <c r="D1276" s="17">
        <v>1.0345912362060956</v>
      </c>
      <c r="E1276" s="139">
        <v>3.6098165860274506E-2</v>
      </c>
      <c r="F1276" s="122">
        <f t="shared" si="380"/>
        <v>1.0706894020663702</v>
      </c>
      <c r="G1276" s="122"/>
      <c r="H1276" s="101" t="s">
        <v>4</v>
      </c>
      <c r="I1276" s="101">
        <v>1</v>
      </c>
      <c r="J1276" s="101" t="s">
        <v>555</v>
      </c>
      <c r="K1276" s="18">
        <v>43032</v>
      </c>
      <c r="L1276" s="101" t="s">
        <v>58</v>
      </c>
      <c r="M1276" s="101" t="s">
        <v>83</v>
      </c>
      <c r="N1276" s="101" t="s">
        <v>62</v>
      </c>
      <c r="O1276" s="101" t="s">
        <v>63</v>
      </c>
      <c r="P1276" s="19" t="str">
        <f t="shared" si="381"/>
        <v>CB6 Consumo</v>
      </c>
      <c r="Q1276" s="20">
        <f t="shared" si="382"/>
        <v>107.06894020663702</v>
      </c>
      <c r="R1276" s="19">
        <v>122.6</v>
      </c>
      <c r="S1276" s="19">
        <v>-31.95</v>
      </c>
      <c r="T1276" s="19">
        <f t="shared" si="383"/>
        <v>90.649999999999991</v>
      </c>
      <c r="U1276" s="22" t="e">
        <f t="shared" si="384"/>
        <v>#VALUE!</v>
      </c>
      <c r="V1276" s="22" t="str">
        <f t="shared" si="385"/>
        <v>NY</v>
      </c>
      <c r="W1276" s="22" t="e">
        <f t="shared" si="386"/>
        <v>#VALUE!</v>
      </c>
      <c r="X1276" s="19" t="str">
        <f t="shared" si="387"/>
        <v>CB6ConsumoGS.8957</v>
      </c>
      <c r="Y1276" s="19" t="str">
        <f t="shared" si="388"/>
        <v>GS.8957</v>
      </c>
      <c r="Z1276" s="19" t="e">
        <v>#VALUE!</v>
      </c>
      <c r="AA1276" s="19" t="e">
        <f t="shared" si="389"/>
        <v>#VALUE!</v>
      </c>
      <c r="AB1276" s="22" t="e">
        <f t="shared" si="390"/>
        <v>#VALUE!</v>
      </c>
      <c r="AC1276" s="23" t="e">
        <v>#VALUE!</v>
      </c>
      <c r="AD1276" s="23" t="e">
        <f t="shared" si="391"/>
        <v>#VALUE!</v>
      </c>
      <c r="AE1276" s="24" t="e">
        <f t="shared" si="392"/>
        <v>#VALUE!</v>
      </c>
      <c r="AF1276" s="24">
        <v>92.399999999999991</v>
      </c>
      <c r="AG1276" s="24" t="e">
        <f t="shared" si="393"/>
        <v>#VALUE!</v>
      </c>
      <c r="AH1276" s="24" t="e">
        <f t="shared" si="394"/>
        <v>#VALUE!</v>
      </c>
      <c r="AI1276" s="25" t="e">
        <f t="shared" si="395"/>
        <v>#VALUE!</v>
      </c>
      <c r="AJ1276" s="25" t="e">
        <f t="shared" si="396"/>
        <v>#VALUE!</v>
      </c>
      <c r="AK1276" s="25" t="e">
        <f t="shared" si="397"/>
        <v>#VALUE!</v>
      </c>
      <c r="AL1276" s="11">
        <v>26.747362455999994</v>
      </c>
      <c r="AM1276" s="11">
        <v>7.1478244266666664</v>
      </c>
      <c r="AN1276" s="26">
        <v>3.2766000000000002</v>
      </c>
      <c r="AO1276" s="125">
        <f t="shared" si="398"/>
        <v>3.558876172536183E-2</v>
      </c>
      <c r="AQ1276" s="16">
        <v>0</v>
      </c>
      <c r="AT1276" s="2">
        <v>0</v>
      </c>
      <c r="AU1276" s="2">
        <v>0</v>
      </c>
      <c r="AW1276" s="44" t="e">
        <f t="shared" si="399"/>
        <v>#VALUE!</v>
      </c>
    </row>
    <row r="1277" spans="1:49" hidden="1" x14ac:dyDescent="0.2">
      <c r="A1277" s="101">
        <v>1279</v>
      </c>
      <c r="B1277" s="16" t="s">
        <v>865</v>
      </c>
      <c r="C1277" s="101">
        <v>592</v>
      </c>
      <c r="D1277" s="17">
        <v>1.2908847958180687</v>
      </c>
      <c r="E1277" s="139">
        <v>4.1326457515187022E-2</v>
      </c>
      <c r="F1277" s="122">
        <f t="shared" si="380"/>
        <v>1.3322112533332557</v>
      </c>
      <c r="G1277" s="122"/>
      <c r="H1277" s="101" t="s">
        <v>4</v>
      </c>
      <c r="I1277" s="101">
        <v>1</v>
      </c>
      <c r="J1277" s="101" t="s">
        <v>60</v>
      </c>
      <c r="K1277" s="18">
        <v>43032</v>
      </c>
      <c r="L1277" s="101" t="s">
        <v>58</v>
      </c>
      <c r="M1277" s="101" t="s">
        <v>83</v>
      </c>
      <c r="N1277" s="101" t="s">
        <v>71</v>
      </c>
      <c r="O1277" s="101" t="s">
        <v>58</v>
      </c>
      <c r="P1277" s="19" t="str">
        <f t="shared" si="381"/>
        <v>CB1RF 17/18</v>
      </c>
      <c r="Q1277" s="20">
        <f t="shared" si="382"/>
        <v>133.22112533332557</v>
      </c>
      <c r="R1277" s="19">
        <v>122.6</v>
      </c>
      <c r="S1277" s="19">
        <v>10</v>
      </c>
      <c r="T1277" s="19">
        <f t="shared" si="383"/>
        <v>132.6</v>
      </c>
      <c r="U1277" s="22" t="e">
        <f t="shared" si="384"/>
        <v>#VALUE!</v>
      </c>
      <c r="V1277" s="22" t="str">
        <f t="shared" si="385"/>
        <v>NY</v>
      </c>
      <c r="W1277" s="22" t="e">
        <f t="shared" si="386"/>
        <v>#VALUE!</v>
      </c>
      <c r="X1277" s="19" t="str">
        <f t="shared" si="387"/>
        <v>CB1RF17/18GS.8941</v>
      </c>
      <c r="Y1277" s="19" t="str">
        <f t="shared" si="388"/>
        <v>GS.8941</v>
      </c>
      <c r="Z1277" s="19" t="e">
        <v>#VALUE!</v>
      </c>
      <c r="AA1277" s="19" t="e">
        <f t="shared" si="389"/>
        <v>#VALUE!</v>
      </c>
      <c r="AB1277" s="22" t="e">
        <f t="shared" si="390"/>
        <v>#VALUE!</v>
      </c>
      <c r="AC1277" s="23" t="e">
        <v>#VALUE!</v>
      </c>
      <c r="AD1277" s="23" t="e">
        <f t="shared" si="391"/>
        <v>#VALUE!</v>
      </c>
      <c r="AE1277" s="24" t="e">
        <f t="shared" si="392"/>
        <v>#VALUE!</v>
      </c>
      <c r="AF1277" s="24">
        <v>134.35</v>
      </c>
      <c r="AG1277" s="24" t="e">
        <f t="shared" si="393"/>
        <v>#VALUE!</v>
      </c>
      <c r="AH1277" s="24" t="e">
        <f t="shared" si="394"/>
        <v>#VALUE!</v>
      </c>
      <c r="AI1277" s="25" t="e">
        <f t="shared" si="395"/>
        <v>#VALUE!</v>
      </c>
      <c r="AJ1277" s="25" t="e">
        <f t="shared" si="396"/>
        <v>#VALUE!</v>
      </c>
      <c r="AK1277" s="25" t="e">
        <f t="shared" si="397"/>
        <v>#VALUE!</v>
      </c>
      <c r="AL1277" s="11">
        <v>20.435625000000002</v>
      </c>
      <c r="AM1277" s="11">
        <v>0.5</v>
      </c>
      <c r="AN1277" s="26">
        <v>3.2766000000000002</v>
      </c>
      <c r="AO1277" s="125">
        <f t="shared" si="398"/>
        <v>4.0743273637617865E-2</v>
      </c>
      <c r="AQ1277" s="16">
        <v>0</v>
      </c>
      <c r="AT1277" s="2">
        <v>592</v>
      </c>
      <c r="AU1277" s="2">
        <v>-5130.6981665652393</v>
      </c>
      <c r="AW1277" s="44" t="e">
        <f t="shared" si="399"/>
        <v>#VALUE!</v>
      </c>
    </row>
    <row r="1278" spans="1:49" hidden="1" x14ac:dyDescent="0.2">
      <c r="A1278" s="101">
        <v>1280</v>
      </c>
      <c r="B1278" s="16" t="s">
        <v>865</v>
      </c>
      <c r="C1278" s="101">
        <v>269</v>
      </c>
      <c r="D1278" s="17">
        <v>1.2908847958180687</v>
      </c>
      <c r="E1278" s="139">
        <v>4.1326457515187022E-2</v>
      </c>
      <c r="F1278" s="122">
        <f t="shared" si="380"/>
        <v>1.3322112533332557</v>
      </c>
      <c r="G1278" s="122"/>
      <c r="H1278" s="101" t="s">
        <v>4</v>
      </c>
      <c r="I1278" s="101">
        <v>1</v>
      </c>
      <c r="J1278" s="101" t="s">
        <v>60</v>
      </c>
      <c r="K1278" s="18">
        <v>43032</v>
      </c>
      <c r="L1278" s="101" t="s">
        <v>58</v>
      </c>
      <c r="M1278" s="101" t="s">
        <v>83</v>
      </c>
      <c r="N1278" s="101" t="s">
        <v>71</v>
      </c>
      <c r="O1278" s="101" t="s">
        <v>66</v>
      </c>
      <c r="P1278" s="19" t="str">
        <f t="shared" si="381"/>
        <v>CB1RF Moka</v>
      </c>
      <c r="Q1278" s="20">
        <f t="shared" si="382"/>
        <v>133.22112533332557</v>
      </c>
      <c r="R1278" s="19">
        <v>122.6</v>
      </c>
      <c r="S1278" s="19">
        <v>-7</v>
      </c>
      <c r="T1278" s="19">
        <f t="shared" si="383"/>
        <v>115.6</v>
      </c>
      <c r="U1278" s="22" t="e">
        <f t="shared" si="384"/>
        <v>#VALUE!</v>
      </c>
      <c r="V1278" s="22" t="str">
        <f t="shared" si="385"/>
        <v>NY</v>
      </c>
      <c r="W1278" s="22" t="e">
        <f t="shared" si="386"/>
        <v>#VALUE!</v>
      </c>
      <c r="X1278" s="19" t="str">
        <f t="shared" si="387"/>
        <v>CB1RFMokaGS.8941</v>
      </c>
      <c r="Y1278" s="19" t="str">
        <f t="shared" si="388"/>
        <v>GS.8941</v>
      </c>
      <c r="Z1278" s="19" t="e">
        <v>#VALUE!</v>
      </c>
      <c r="AA1278" s="19" t="e">
        <f t="shared" si="389"/>
        <v>#VALUE!</v>
      </c>
      <c r="AB1278" s="22" t="e">
        <f t="shared" si="390"/>
        <v>#VALUE!</v>
      </c>
      <c r="AC1278" s="23" t="e">
        <v>#VALUE!</v>
      </c>
      <c r="AD1278" s="23" t="e">
        <f t="shared" si="391"/>
        <v>#VALUE!</v>
      </c>
      <c r="AE1278" s="24" t="e">
        <f t="shared" si="392"/>
        <v>#VALUE!</v>
      </c>
      <c r="AF1278" s="24">
        <v>117.35</v>
      </c>
      <c r="AG1278" s="24" t="e">
        <f t="shared" si="393"/>
        <v>#VALUE!</v>
      </c>
      <c r="AH1278" s="24" t="e">
        <f t="shared" si="394"/>
        <v>#VALUE!</v>
      </c>
      <c r="AI1278" s="25" t="e">
        <f t="shared" si="395"/>
        <v>#VALUE!</v>
      </c>
      <c r="AJ1278" s="25" t="e">
        <f t="shared" si="396"/>
        <v>#VALUE!</v>
      </c>
      <c r="AK1278" s="25" t="e">
        <f t="shared" si="397"/>
        <v>#VALUE!</v>
      </c>
      <c r="AL1278" s="11">
        <v>20.435624999999998</v>
      </c>
      <c r="AM1278" s="11">
        <v>0.5</v>
      </c>
      <c r="AN1278" s="26">
        <v>3.2766000000000002</v>
      </c>
      <c r="AO1278" s="125">
        <f t="shared" si="398"/>
        <v>4.0743273637617865E-2</v>
      </c>
      <c r="AQ1278" s="16">
        <v>0</v>
      </c>
      <c r="AT1278" s="2">
        <v>269</v>
      </c>
      <c r="AU1278" s="2">
        <v>-5178.01324663184</v>
      </c>
      <c r="AW1278" s="44" t="e">
        <f t="shared" si="399"/>
        <v>#VALUE!</v>
      </c>
    </row>
    <row r="1279" spans="1:49" hidden="1" x14ac:dyDescent="0.2">
      <c r="A1279" s="101">
        <v>1281</v>
      </c>
      <c r="B1279" s="16" t="s">
        <v>865</v>
      </c>
      <c r="C1279" s="101">
        <v>2050</v>
      </c>
      <c r="D1279" s="17">
        <v>1.2908847958180687</v>
      </c>
      <c r="E1279" s="139">
        <v>4.1326457515187022E-2</v>
      </c>
      <c r="F1279" s="122">
        <f t="shared" si="380"/>
        <v>1.3322112533332557</v>
      </c>
      <c r="G1279" s="122"/>
      <c r="H1279" s="101" t="s">
        <v>4</v>
      </c>
      <c r="I1279" s="101">
        <v>1</v>
      </c>
      <c r="J1279" s="101" t="s">
        <v>60</v>
      </c>
      <c r="K1279" s="18">
        <v>43032</v>
      </c>
      <c r="L1279" s="101" t="s">
        <v>58</v>
      </c>
      <c r="M1279" s="101" t="s">
        <v>83</v>
      </c>
      <c r="N1279" s="101" t="s">
        <v>71</v>
      </c>
      <c r="O1279" s="101" t="s">
        <v>64</v>
      </c>
      <c r="P1279" s="19" t="str">
        <f t="shared" si="381"/>
        <v>CB1RF 15/16</v>
      </c>
      <c r="Q1279" s="20">
        <f t="shared" si="382"/>
        <v>133.22112533332557</v>
      </c>
      <c r="R1279" s="19">
        <v>122.6</v>
      </c>
      <c r="S1279" s="19">
        <v>1</v>
      </c>
      <c r="T1279" s="19">
        <f t="shared" si="383"/>
        <v>123.6</v>
      </c>
      <c r="U1279" s="22" t="e">
        <f t="shared" si="384"/>
        <v>#VALUE!</v>
      </c>
      <c r="V1279" s="22" t="str">
        <f t="shared" si="385"/>
        <v>NY</v>
      </c>
      <c r="W1279" s="22" t="e">
        <f t="shared" si="386"/>
        <v>#VALUE!</v>
      </c>
      <c r="X1279" s="19" t="str">
        <f t="shared" si="387"/>
        <v>CB1RF15/16GS.8941</v>
      </c>
      <c r="Y1279" s="19" t="str">
        <f t="shared" si="388"/>
        <v>GS.8941</v>
      </c>
      <c r="Z1279" s="19" t="e">
        <v>#VALUE!</v>
      </c>
      <c r="AA1279" s="19" t="e">
        <f t="shared" si="389"/>
        <v>#VALUE!</v>
      </c>
      <c r="AB1279" s="22" t="e">
        <f t="shared" si="390"/>
        <v>#VALUE!</v>
      </c>
      <c r="AC1279" s="23" t="e">
        <v>#VALUE!</v>
      </c>
      <c r="AD1279" s="23" t="e">
        <f t="shared" si="391"/>
        <v>#VALUE!</v>
      </c>
      <c r="AE1279" s="24" t="e">
        <f t="shared" si="392"/>
        <v>#VALUE!</v>
      </c>
      <c r="AF1279" s="24">
        <v>125.35</v>
      </c>
      <c r="AG1279" s="24" t="e">
        <f t="shared" si="393"/>
        <v>#VALUE!</v>
      </c>
      <c r="AH1279" s="24" t="e">
        <f t="shared" si="394"/>
        <v>#VALUE!</v>
      </c>
      <c r="AI1279" s="25" t="e">
        <f t="shared" si="395"/>
        <v>#VALUE!</v>
      </c>
      <c r="AJ1279" s="25" t="e">
        <f t="shared" si="396"/>
        <v>#VALUE!</v>
      </c>
      <c r="AK1279" s="25" t="e">
        <f t="shared" si="397"/>
        <v>#VALUE!</v>
      </c>
      <c r="AL1279" s="11">
        <v>20.435624999999998</v>
      </c>
      <c r="AM1279" s="11">
        <v>0.5</v>
      </c>
      <c r="AN1279" s="26">
        <v>3.2766000000000002</v>
      </c>
      <c r="AO1279" s="125">
        <f t="shared" si="398"/>
        <v>4.0743273637617865E-2</v>
      </c>
      <c r="AQ1279" s="16">
        <v>0</v>
      </c>
      <c r="AT1279" s="2">
        <v>2050</v>
      </c>
      <c r="AU1279" s="2">
        <v>-34037.215745707334</v>
      </c>
      <c r="AW1279" s="44" t="e">
        <f t="shared" si="399"/>
        <v>#VALUE!</v>
      </c>
    </row>
    <row r="1280" spans="1:49" hidden="1" x14ac:dyDescent="0.2">
      <c r="A1280" s="101">
        <v>1282</v>
      </c>
      <c r="B1280" s="16" t="s">
        <v>865</v>
      </c>
      <c r="C1280" s="101">
        <v>586</v>
      </c>
      <c r="D1280" s="17">
        <v>1.2908847958180687</v>
      </c>
      <c r="E1280" s="139">
        <v>4.1326457515187022E-2</v>
      </c>
      <c r="F1280" s="122">
        <f t="shared" si="380"/>
        <v>1.3322112533332557</v>
      </c>
      <c r="G1280" s="122"/>
      <c r="H1280" s="101" t="s">
        <v>4</v>
      </c>
      <c r="I1280" s="101">
        <v>1</v>
      </c>
      <c r="J1280" s="101" t="s">
        <v>60</v>
      </c>
      <c r="K1280" s="18">
        <v>43032</v>
      </c>
      <c r="L1280" s="101" t="s">
        <v>58</v>
      </c>
      <c r="M1280" s="101" t="s">
        <v>83</v>
      </c>
      <c r="N1280" s="101" t="s">
        <v>71</v>
      </c>
      <c r="O1280" s="101" t="s">
        <v>65</v>
      </c>
      <c r="P1280" s="19" t="str">
        <f t="shared" si="381"/>
        <v>CB1RF 13/14</v>
      </c>
      <c r="Q1280" s="20">
        <f t="shared" si="382"/>
        <v>133.22112533332557</v>
      </c>
      <c r="R1280" s="19">
        <v>122.6</v>
      </c>
      <c r="S1280" s="19">
        <v>1</v>
      </c>
      <c r="T1280" s="19">
        <f t="shared" si="383"/>
        <v>123.6</v>
      </c>
      <c r="U1280" s="22" t="e">
        <f t="shared" si="384"/>
        <v>#VALUE!</v>
      </c>
      <c r="V1280" s="22" t="str">
        <f t="shared" si="385"/>
        <v>NY</v>
      </c>
      <c r="W1280" s="22" t="e">
        <f t="shared" si="386"/>
        <v>#VALUE!</v>
      </c>
      <c r="X1280" s="19" t="str">
        <f t="shared" si="387"/>
        <v>CB1RF13/14GS.8941</v>
      </c>
      <c r="Y1280" s="19" t="str">
        <f t="shared" si="388"/>
        <v>GS.8941</v>
      </c>
      <c r="Z1280" s="19" t="e">
        <v>#VALUE!</v>
      </c>
      <c r="AA1280" s="19" t="e">
        <f t="shared" si="389"/>
        <v>#VALUE!</v>
      </c>
      <c r="AB1280" s="22" t="e">
        <f t="shared" si="390"/>
        <v>#VALUE!</v>
      </c>
      <c r="AC1280" s="23" t="e">
        <v>#VALUE!</v>
      </c>
      <c r="AD1280" s="23" t="e">
        <f t="shared" si="391"/>
        <v>#VALUE!</v>
      </c>
      <c r="AE1280" s="24" t="e">
        <f t="shared" si="392"/>
        <v>#VALUE!</v>
      </c>
      <c r="AF1280" s="24">
        <v>125.35</v>
      </c>
      <c r="AG1280" s="24" t="e">
        <f t="shared" si="393"/>
        <v>#VALUE!</v>
      </c>
      <c r="AH1280" s="24" t="e">
        <f t="shared" si="394"/>
        <v>#VALUE!</v>
      </c>
      <c r="AI1280" s="25" t="e">
        <f t="shared" si="395"/>
        <v>#VALUE!</v>
      </c>
      <c r="AJ1280" s="25" t="e">
        <f t="shared" si="396"/>
        <v>#VALUE!</v>
      </c>
      <c r="AK1280" s="25" t="e">
        <f t="shared" si="397"/>
        <v>#VALUE!</v>
      </c>
      <c r="AL1280" s="11">
        <v>20.435624999999998</v>
      </c>
      <c r="AM1280" s="11">
        <v>0.5</v>
      </c>
      <c r="AN1280" s="26">
        <v>3.2766000000000002</v>
      </c>
      <c r="AO1280" s="125">
        <f t="shared" si="398"/>
        <v>4.0743273637617865E-2</v>
      </c>
      <c r="AQ1280" s="16">
        <v>0</v>
      </c>
      <c r="AT1280" s="2">
        <v>586</v>
      </c>
      <c r="AU1280" s="2">
        <v>-14380.627447309511</v>
      </c>
      <c r="AW1280" s="44" t="e">
        <f t="shared" si="399"/>
        <v>#VALUE!</v>
      </c>
    </row>
    <row r="1281" spans="1:49" hidden="1" x14ac:dyDescent="0.2">
      <c r="A1281" s="101">
        <v>1283</v>
      </c>
      <c r="B1281" s="16" t="s">
        <v>865</v>
      </c>
      <c r="C1281" s="101">
        <v>1489</v>
      </c>
      <c r="D1281" s="17">
        <v>1.2908847958180687</v>
      </c>
      <c r="E1281" s="139">
        <v>4.1326457515187022E-2</v>
      </c>
      <c r="F1281" s="122">
        <f t="shared" si="380"/>
        <v>1.3322112533332557</v>
      </c>
      <c r="G1281" s="122"/>
      <c r="H1281" s="101" t="s">
        <v>4</v>
      </c>
      <c r="I1281" s="101">
        <v>1</v>
      </c>
      <c r="J1281" s="101" t="s">
        <v>60</v>
      </c>
      <c r="K1281" s="18">
        <v>43032</v>
      </c>
      <c r="L1281" s="101" t="s">
        <v>58</v>
      </c>
      <c r="M1281" s="101" t="s">
        <v>83</v>
      </c>
      <c r="N1281" s="101" t="s">
        <v>86</v>
      </c>
      <c r="O1281" s="101" t="s">
        <v>63</v>
      </c>
      <c r="P1281" s="19" t="str">
        <f t="shared" si="381"/>
        <v>CB6RF Consumo</v>
      </c>
      <c r="Q1281" s="20">
        <f t="shared" si="382"/>
        <v>133.22112533332557</v>
      </c>
      <c r="R1281" s="19">
        <v>122.6</v>
      </c>
      <c r="S1281" s="19">
        <v>-31.95</v>
      </c>
      <c r="T1281" s="19">
        <f t="shared" si="383"/>
        <v>90.649999999999991</v>
      </c>
      <c r="U1281" s="22" t="e">
        <f t="shared" si="384"/>
        <v>#VALUE!</v>
      </c>
      <c r="V1281" s="22" t="str">
        <f t="shared" si="385"/>
        <v>NY</v>
      </c>
      <c r="W1281" s="22" t="e">
        <f t="shared" si="386"/>
        <v>#VALUE!</v>
      </c>
      <c r="X1281" s="19" t="str">
        <f t="shared" si="387"/>
        <v>CB6RFConsumoGS.8941</v>
      </c>
      <c r="Y1281" s="19" t="str">
        <f t="shared" si="388"/>
        <v>GS.8941</v>
      </c>
      <c r="Z1281" s="19" t="e">
        <v>#VALUE!</v>
      </c>
      <c r="AA1281" s="19" t="e">
        <f t="shared" si="389"/>
        <v>#VALUE!</v>
      </c>
      <c r="AB1281" s="22" t="e">
        <f t="shared" si="390"/>
        <v>#VALUE!</v>
      </c>
      <c r="AC1281" s="23" t="e">
        <v>#VALUE!</v>
      </c>
      <c r="AD1281" s="23" t="e">
        <f t="shared" si="391"/>
        <v>#VALUE!</v>
      </c>
      <c r="AE1281" s="24" t="e">
        <f t="shared" si="392"/>
        <v>#VALUE!</v>
      </c>
      <c r="AF1281" s="24">
        <v>92.399999999999991</v>
      </c>
      <c r="AG1281" s="24" t="e">
        <f t="shared" si="393"/>
        <v>#VALUE!</v>
      </c>
      <c r="AH1281" s="24" t="e">
        <f t="shared" si="394"/>
        <v>#VALUE!</v>
      </c>
      <c r="AI1281" s="25" t="e">
        <f t="shared" si="395"/>
        <v>#VALUE!</v>
      </c>
      <c r="AJ1281" s="25" t="e">
        <f t="shared" si="396"/>
        <v>#VALUE!</v>
      </c>
      <c r="AK1281" s="25" t="e">
        <f t="shared" si="397"/>
        <v>#VALUE!</v>
      </c>
      <c r="AL1281" s="11">
        <v>20.435624999999998</v>
      </c>
      <c r="AM1281" s="11">
        <v>0.5</v>
      </c>
      <c r="AN1281" s="26">
        <v>3.2766000000000002</v>
      </c>
      <c r="AO1281" s="125">
        <f t="shared" si="398"/>
        <v>4.0743273637617865E-2</v>
      </c>
      <c r="AQ1281" s="16">
        <v>0</v>
      </c>
      <c r="AT1281" s="2">
        <v>1489</v>
      </c>
      <c r="AU1281" s="2">
        <v>-87751.415495296693</v>
      </c>
      <c r="AW1281" s="44" t="e">
        <f t="shared" si="399"/>
        <v>#VALUE!</v>
      </c>
    </row>
    <row r="1282" spans="1:49" hidden="1" x14ac:dyDescent="0.2">
      <c r="A1282" s="101">
        <v>1284</v>
      </c>
      <c r="B1282" s="16" t="s">
        <v>866</v>
      </c>
      <c r="C1282" s="101">
        <v>320</v>
      </c>
      <c r="D1282" s="17">
        <v>1.308670486794127</v>
      </c>
      <c r="E1282" s="139">
        <v>5.4572314634855727E-2</v>
      </c>
      <c r="F1282" s="122">
        <f t="shared" si="380"/>
        <v>1.3632428014289828</v>
      </c>
      <c r="G1282" s="122"/>
      <c r="H1282" s="101" t="s">
        <v>4</v>
      </c>
      <c r="I1282" s="101">
        <v>1</v>
      </c>
      <c r="J1282" s="101" t="s">
        <v>555</v>
      </c>
      <c r="K1282" s="18">
        <v>43033</v>
      </c>
      <c r="L1282" s="101" t="s">
        <v>56</v>
      </c>
      <c r="M1282" s="101" t="s">
        <v>84</v>
      </c>
      <c r="N1282" s="101" t="s">
        <v>73</v>
      </c>
      <c r="O1282" s="101" t="s">
        <v>58</v>
      </c>
      <c r="P1282" s="19" t="str">
        <f t="shared" si="381"/>
        <v>CB1 17/18</v>
      </c>
      <c r="Q1282" s="20">
        <f t="shared" si="382"/>
        <v>136.32428014289829</v>
      </c>
      <c r="R1282" s="19">
        <v>122.6</v>
      </c>
      <c r="S1282" s="19" t="e">
        <v>#N/A</v>
      </c>
      <c r="T1282" s="19" t="e">
        <f t="shared" si="383"/>
        <v>#N/A</v>
      </c>
      <c r="U1282" s="22" t="e">
        <f t="shared" si="384"/>
        <v>#N/A</v>
      </c>
      <c r="V1282" s="22" t="str">
        <f t="shared" si="385"/>
        <v>NY</v>
      </c>
      <c r="W1282" s="22" t="e">
        <f t="shared" si="386"/>
        <v>#VALUE!</v>
      </c>
      <c r="X1282" s="19" t="str">
        <f t="shared" si="387"/>
        <v>CB117/18GS.8774</v>
      </c>
      <c r="Y1282" s="19" t="str">
        <f t="shared" si="388"/>
        <v>GS.8774</v>
      </c>
      <c r="Z1282" s="19" t="e">
        <v>#VALUE!</v>
      </c>
      <c r="AA1282" s="19" t="e">
        <f t="shared" si="389"/>
        <v>#VALUE!</v>
      </c>
      <c r="AB1282" s="22" t="e">
        <f t="shared" si="390"/>
        <v>#N/A</v>
      </c>
      <c r="AC1282" s="23" t="e">
        <v>#VALUE!</v>
      </c>
      <c r="AD1282" s="23" t="e">
        <f t="shared" si="391"/>
        <v>#VALUE!</v>
      </c>
      <c r="AE1282" s="24" t="e">
        <f t="shared" si="392"/>
        <v>#N/A</v>
      </c>
      <c r="AF1282" s="24" t="e">
        <v>#N/A</v>
      </c>
      <c r="AG1282" s="24" t="e">
        <f t="shared" si="393"/>
        <v>#N/A</v>
      </c>
      <c r="AH1282" s="24" t="e">
        <f t="shared" si="394"/>
        <v>#N/A</v>
      </c>
      <c r="AI1282" s="25" t="e">
        <f t="shared" si="395"/>
        <v>#VALUE!</v>
      </c>
      <c r="AJ1282" s="25" t="e">
        <f t="shared" si="396"/>
        <v>#VALUE!</v>
      </c>
      <c r="AK1282" s="25" t="e">
        <f t="shared" si="397"/>
        <v>#VALUE!</v>
      </c>
      <c r="AL1282" s="11">
        <v>23.036800986842106</v>
      </c>
      <c r="AM1282" s="11">
        <v>0</v>
      </c>
      <c r="AN1282" s="26">
        <v>3.2766000000000002</v>
      </c>
      <c r="AO1282" s="125">
        <f t="shared" si="398"/>
        <v>5.3802210058508153E-2</v>
      </c>
      <c r="AQ1282" s="16">
        <v>0</v>
      </c>
      <c r="AT1282" s="2">
        <v>0</v>
      </c>
      <c r="AU1282" s="2">
        <v>0</v>
      </c>
      <c r="AW1282" s="44" t="e">
        <f t="shared" si="399"/>
        <v>#VALUE!</v>
      </c>
    </row>
    <row r="1283" spans="1:49" hidden="1" x14ac:dyDescent="0.2">
      <c r="A1283" s="101">
        <v>1285</v>
      </c>
      <c r="B1283" s="16" t="s">
        <v>867</v>
      </c>
      <c r="C1283" s="101">
        <v>407</v>
      </c>
      <c r="D1283" s="17">
        <v>1.4437939275293901</v>
      </c>
      <c r="E1283" s="139">
        <v>5.1400547349095757E-2</v>
      </c>
      <c r="F1283" s="122">
        <f t="shared" ref="F1283:F1346" si="400">E1283+D1283</f>
        <v>1.4951944748784858</v>
      </c>
      <c r="G1283" s="122"/>
      <c r="H1283" s="101" t="s">
        <v>4</v>
      </c>
      <c r="I1283" s="101">
        <v>1</v>
      </c>
      <c r="J1283" s="101" t="s">
        <v>555</v>
      </c>
      <c r="K1283" s="18">
        <v>43033</v>
      </c>
      <c r="L1283" s="101" t="s">
        <v>58</v>
      </c>
      <c r="M1283" s="101" t="s">
        <v>83</v>
      </c>
      <c r="N1283" s="101" t="s">
        <v>73</v>
      </c>
      <c r="O1283" s="101" t="s">
        <v>65</v>
      </c>
      <c r="P1283" s="19" t="str">
        <f t="shared" ref="P1283:P1346" si="401">N1283&amp;" "&amp;O1283</f>
        <v>CB1 13/14</v>
      </c>
      <c r="Q1283" s="20">
        <f t="shared" ref="Q1283:Q1346" si="402">F1283*100</f>
        <v>149.51944748784857</v>
      </c>
      <c r="R1283" s="19">
        <v>122.6</v>
      </c>
      <c r="S1283" s="19">
        <v>-7</v>
      </c>
      <c r="T1283" s="19">
        <f t="shared" ref="T1283:T1346" si="403">R1283+S1283</f>
        <v>115.6</v>
      </c>
      <c r="U1283" s="22" t="e">
        <f t="shared" ref="U1283:U1346" si="404">(T1283-Q1283)*1.3228*AD1283</f>
        <v>#VALUE!</v>
      </c>
      <c r="V1283" s="22" t="str">
        <f t="shared" ref="V1283:V1346" si="405">IF(LEFT(N1283,3)="CB7","LDN","NY")</f>
        <v>NY</v>
      </c>
      <c r="W1283" s="22" t="e">
        <f t="shared" ref="W1283:W1346" si="406">V1283-U1283</f>
        <v>#VALUE!</v>
      </c>
      <c r="X1283" s="19" t="str">
        <f t="shared" ref="X1283:X1346" si="407">TRIM(N1283)&amp;TRIM(O1283)&amp;TRIM(Y1283)</f>
        <v>CB113/14GS.8784</v>
      </c>
      <c r="Y1283" s="19" t="str">
        <f t="shared" ref="Y1283:Y1346" si="408">IF(LEFT(B1283,2)&lt;&gt;"GS","GS."&amp;LEFT(B1283,4),B1283)</f>
        <v>GS.8784</v>
      </c>
      <c r="Z1283" s="19" t="e">
        <v>#VALUE!</v>
      </c>
      <c r="AA1283" s="19" t="e">
        <f t="shared" ref="AA1283:AA1346" si="409">IF(C1283=0,Z1283,C1283-Z1283)</f>
        <v>#VALUE!</v>
      </c>
      <c r="AB1283" s="22" t="e">
        <f t="shared" ref="AB1283:AB1346" si="410">(T1283-Q1283)*1.3228*AA1283</f>
        <v>#VALUE!</v>
      </c>
      <c r="AC1283" s="23" t="e">
        <v>#VALUE!</v>
      </c>
      <c r="AD1283" s="23" t="e">
        <f t="shared" ref="AD1283:AD1346" si="411">AA1283-AC1283+AQ1283</f>
        <v>#VALUE!</v>
      </c>
      <c r="AE1283" s="24" t="e">
        <f t="shared" ref="AE1283:AE1346" si="412">(T1283-Q1283)*1.3228*AD1283</f>
        <v>#VALUE!</v>
      </c>
      <c r="AF1283" s="24">
        <v>117.35</v>
      </c>
      <c r="AG1283" s="24" t="e">
        <f t="shared" ref="AG1283:AG1346" si="413">(AF1283-Q1283)*1.3228*AD1283</f>
        <v>#VALUE!</v>
      </c>
      <c r="AH1283" s="24" t="e">
        <f t="shared" ref="AH1283:AH1346" si="414">AE1283-AG1283</f>
        <v>#VALUE!</v>
      </c>
      <c r="AI1283" s="25" t="e">
        <f t="shared" ref="AI1283:AI1346" si="415">AD1283*T1283*1.3228</f>
        <v>#VALUE!</v>
      </c>
      <c r="AJ1283" s="25" t="e">
        <f t="shared" ref="AJ1283:AJ1346" si="416">E1283*132.28*AD1283</f>
        <v>#VALUE!</v>
      </c>
      <c r="AK1283" s="25" t="e">
        <f t="shared" ref="AK1283:AK1346" si="417">AI1283-AE1283</f>
        <v>#VALUE!</v>
      </c>
      <c r="AL1283" s="11">
        <v>25.492336530078475</v>
      </c>
      <c r="AM1283" s="11">
        <v>5.4425021795989554</v>
      </c>
      <c r="AN1283" s="26">
        <v>3.2766000000000002</v>
      </c>
      <c r="AO1283" s="125">
        <f t="shared" si="398"/>
        <v>5.0675201594473383E-2</v>
      </c>
      <c r="AQ1283" s="16">
        <v>-100</v>
      </c>
      <c r="AT1283" s="2">
        <v>307</v>
      </c>
      <c r="AU1283" s="2">
        <v>-17404.453639670763</v>
      </c>
      <c r="AW1283" s="44" t="e">
        <f t="shared" si="399"/>
        <v>#VALUE!</v>
      </c>
    </row>
    <row r="1284" spans="1:49" hidden="1" x14ac:dyDescent="0.2">
      <c r="A1284" s="101">
        <v>1286</v>
      </c>
      <c r="B1284" s="16" t="s">
        <v>867</v>
      </c>
      <c r="C1284" s="101">
        <v>1608</v>
      </c>
      <c r="D1284" s="17">
        <v>1.4437939275293901</v>
      </c>
      <c r="E1284" s="139">
        <v>5.1400547349095757E-2</v>
      </c>
      <c r="F1284" s="122">
        <f t="shared" si="400"/>
        <v>1.4951944748784858</v>
      </c>
      <c r="G1284" s="122"/>
      <c r="H1284" s="101" t="s">
        <v>4</v>
      </c>
      <c r="I1284" s="101">
        <v>1</v>
      </c>
      <c r="J1284" s="101" t="s">
        <v>555</v>
      </c>
      <c r="K1284" s="18">
        <v>43033</v>
      </c>
      <c r="L1284" s="101" t="s">
        <v>58</v>
      </c>
      <c r="M1284" s="101" t="s">
        <v>83</v>
      </c>
      <c r="N1284" s="101" t="s">
        <v>73</v>
      </c>
      <c r="O1284" s="101" t="s">
        <v>64</v>
      </c>
      <c r="P1284" s="19" t="str">
        <f t="shared" si="401"/>
        <v>CB1 15/16</v>
      </c>
      <c r="Q1284" s="20">
        <f t="shared" si="402"/>
        <v>149.51944748784857</v>
      </c>
      <c r="R1284" s="19">
        <v>122.6</v>
      </c>
      <c r="S1284" s="19">
        <v>-7</v>
      </c>
      <c r="T1284" s="19">
        <f t="shared" si="403"/>
        <v>115.6</v>
      </c>
      <c r="U1284" s="22" t="e">
        <f t="shared" si="404"/>
        <v>#VALUE!</v>
      </c>
      <c r="V1284" s="22" t="str">
        <f t="shared" si="405"/>
        <v>NY</v>
      </c>
      <c r="W1284" s="22" t="e">
        <f t="shared" si="406"/>
        <v>#VALUE!</v>
      </c>
      <c r="X1284" s="19" t="str">
        <f t="shared" si="407"/>
        <v>CB115/16GS.8784</v>
      </c>
      <c r="Y1284" s="19" t="str">
        <f t="shared" si="408"/>
        <v>GS.8784</v>
      </c>
      <c r="Z1284" s="19" t="e">
        <v>#VALUE!</v>
      </c>
      <c r="AA1284" s="19" t="e">
        <f t="shared" si="409"/>
        <v>#VALUE!</v>
      </c>
      <c r="AB1284" s="22" t="e">
        <f t="shared" si="410"/>
        <v>#VALUE!</v>
      </c>
      <c r="AC1284" s="23" t="e">
        <v>#VALUE!</v>
      </c>
      <c r="AD1284" s="23" t="e">
        <f t="shared" si="411"/>
        <v>#VALUE!</v>
      </c>
      <c r="AE1284" s="24" t="e">
        <f t="shared" si="412"/>
        <v>#VALUE!</v>
      </c>
      <c r="AF1284" s="24">
        <v>117.35</v>
      </c>
      <c r="AG1284" s="24" t="e">
        <f t="shared" si="413"/>
        <v>#VALUE!</v>
      </c>
      <c r="AH1284" s="24" t="e">
        <f t="shared" si="414"/>
        <v>#VALUE!</v>
      </c>
      <c r="AI1284" s="25" t="e">
        <f t="shared" si="415"/>
        <v>#VALUE!</v>
      </c>
      <c r="AJ1284" s="25" t="e">
        <f t="shared" si="416"/>
        <v>#VALUE!</v>
      </c>
      <c r="AK1284" s="25" t="e">
        <f t="shared" si="417"/>
        <v>#VALUE!</v>
      </c>
      <c r="AL1284" s="11">
        <v>25.492336530078475</v>
      </c>
      <c r="AM1284" s="11">
        <v>5.4425021795989554</v>
      </c>
      <c r="AN1284" s="26">
        <v>3.2766000000000002</v>
      </c>
      <c r="AO1284" s="125">
        <f t="shared" ref="AO1284:AO1347" si="418">E1284*132.28*AN1284/$AO$2/132.28</f>
        <v>5.0675201594473383E-2</v>
      </c>
      <c r="AQ1284" s="16">
        <v>0</v>
      </c>
      <c r="AT1284" s="2">
        <v>1608</v>
      </c>
      <c r="AU1284" s="2">
        <v>-74144.287290523076</v>
      </c>
      <c r="AW1284" s="44" t="e">
        <f t="shared" ref="AW1284:AW1347" si="419">E1284*132.28*AD1284</f>
        <v>#VALUE!</v>
      </c>
    </row>
    <row r="1285" spans="1:49" hidden="1" x14ac:dyDescent="0.2">
      <c r="A1285" s="101">
        <v>1287</v>
      </c>
      <c r="B1285" s="16" t="s">
        <v>867</v>
      </c>
      <c r="C1285" s="101">
        <v>636</v>
      </c>
      <c r="D1285" s="17">
        <v>1.4437939275293901</v>
      </c>
      <c r="E1285" s="139">
        <v>5.1400547349095757E-2</v>
      </c>
      <c r="F1285" s="122">
        <f t="shared" si="400"/>
        <v>1.4951944748784858</v>
      </c>
      <c r="G1285" s="122"/>
      <c r="H1285" s="101" t="s">
        <v>4</v>
      </c>
      <c r="I1285" s="101">
        <v>1</v>
      </c>
      <c r="J1285" s="101" t="s">
        <v>555</v>
      </c>
      <c r="K1285" s="18">
        <v>43033</v>
      </c>
      <c r="L1285" s="101" t="s">
        <v>58</v>
      </c>
      <c r="M1285" s="101" t="s">
        <v>83</v>
      </c>
      <c r="N1285" s="101" t="s">
        <v>73</v>
      </c>
      <c r="O1285" s="101" t="s">
        <v>58</v>
      </c>
      <c r="P1285" s="19" t="str">
        <f t="shared" si="401"/>
        <v>CB1 17/18</v>
      </c>
      <c r="Q1285" s="20">
        <f t="shared" si="402"/>
        <v>149.51944748784857</v>
      </c>
      <c r="R1285" s="19">
        <v>122.6</v>
      </c>
      <c r="S1285" s="19">
        <v>2.5</v>
      </c>
      <c r="T1285" s="19">
        <f t="shared" si="403"/>
        <v>125.1</v>
      </c>
      <c r="U1285" s="22" t="e">
        <f t="shared" si="404"/>
        <v>#VALUE!</v>
      </c>
      <c r="V1285" s="22" t="str">
        <f t="shared" si="405"/>
        <v>NY</v>
      </c>
      <c r="W1285" s="22" t="e">
        <f t="shared" si="406"/>
        <v>#VALUE!</v>
      </c>
      <c r="X1285" s="19" t="str">
        <f t="shared" si="407"/>
        <v>CB117/18GS.8784</v>
      </c>
      <c r="Y1285" s="19" t="str">
        <f t="shared" si="408"/>
        <v>GS.8784</v>
      </c>
      <c r="Z1285" s="19" t="e">
        <v>#VALUE!</v>
      </c>
      <c r="AA1285" s="19" t="e">
        <f t="shared" si="409"/>
        <v>#VALUE!</v>
      </c>
      <c r="AB1285" s="22" t="e">
        <f t="shared" si="410"/>
        <v>#VALUE!</v>
      </c>
      <c r="AC1285" s="23" t="e">
        <v>#VALUE!</v>
      </c>
      <c r="AD1285" s="23" t="e">
        <f t="shared" si="411"/>
        <v>#VALUE!</v>
      </c>
      <c r="AE1285" s="24" t="e">
        <f t="shared" si="412"/>
        <v>#VALUE!</v>
      </c>
      <c r="AF1285" s="24">
        <v>126.85</v>
      </c>
      <c r="AG1285" s="24" t="e">
        <f t="shared" si="413"/>
        <v>#VALUE!</v>
      </c>
      <c r="AH1285" s="24" t="e">
        <f t="shared" si="414"/>
        <v>#VALUE!</v>
      </c>
      <c r="AI1285" s="25" t="e">
        <f t="shared" si="415"/>
        <v>#VALUE!</v>
      </c>
      <c r="AJ1285" s="25" t="e">
        <f t="shared" si="416"/>
        <v>#VALUE!</v>
      </c>
      <c r="AK1285" s="25" t="e">
        <f t="shared" si="417"/>
        <v>#VALUE!</v>
      </c>
      <c r="AL1285" s="11">
        <v>25.492336530078475</v>
      </c>
      <c r="AM1285" s="11">
        <v>5.4425021795989554</v>
      </c>
      <c r="AN1285" s="26">
        <v>3.2766000000000002</v>
      </c>
      <c r="AO1285" s="125">
        <f t="shared" si="418"/>
        <v>5.0675201594473383E-2</v>
      </c>
      <c r="AQ1285" s="16">
        <v>0</v>
      </c>
      <c r="AT1285" s="2">
        <v>636</v>
      </c>
      <c r="AU1285" s="2">
        <v>-25960.522370132261</v>
      </c>
      <c r="AW1285" s="44" t="e">
        <f t="shared" si="419"/>
        <v>#VALUE!</v>
      </c>
    </row>
    <row r="1286" spans="1:49" hidden="1" x14ac:dyDescent="0.2">
      <c r="A1286" s="101">
        <v>1288</v>
      </c>
      <c r="B1286" s="16" t="s">
        <v>867</v>
      </c>
      <c r="C1286" s="101">
        <v>784</v>
      </c>
      <c r="D1286" s="17">
        <v>1.4437939275293901</v>
      </c>
      <c r="E1286" s="139">
        <v>5.1400547349095757E-2</v>
      </c>
      <c r="F1286" s="122">
        <f t="shared" si="400"/>
        <v>1.4951944748784858</v>
      </c>
      <c r="G1286" s="122"/>
      <c r="H1286" s="101" t="s">
        <v>4</v>
      </c>
      <c r="I1286" s="101">
        <v>1</v>
      </c>
      <c r="J1286" s="101" t="s">
        <v>555</v>
      </c>
      <c r="K1286" s="18">
        <v>43033</v>
      </c>
      <c r="L1286" s="101" t="s">
        <v>58</v>
      </c>
      <c r="M1286" s="101" t="s">
        <v>83</v>
      </c>
      <c r="N1286" s="101" t="s">
        <v>62</v>
      </c>
      <c r="O1286" s="101" t="s">
        <v>63</v>
      </c>
      <c r="P1286" s="19" t="str">
        <f t="shared" si="401"/>
        <v>CB6 Consumo</v>
      </c>
      <c r="Q1286" s="20">
        <f t="shared" si="402"/>
        <v>149.51944748784857</v>
      </c>
      <c r="R1286" s="19">
        <v>122.6</v>
      </c>
      <c r="S1286" s="19">
        <v>-31.95</v>
      </c>
      <c r="T1286" s="19">
        <f t="shared" si="403"/>
        <v>90.649999999999991</v>
      </c>
      <c r="U1286" s="22" t="e">
        <f t="shared" si="404"/>
        <v>#VALUE!</v>
      </c>
      <c r="V1286" s="22" t="str">
        <f t="shared" si="405"/>
        <v>NY</v>
      </c>
      <c r="W1286" s="22" t="e">
        <f t="shared" si="406"/>
        <v>#VALUE!</v>
      </c>
      <c r="X1286" s="19" t="str">
        <f t="shared" si="407"/>
        <v>CB6ConsumoGS.8784</v>
      </c>
      <c r="Y1286" s="19" t="str">
        <f t="shared" si="408"/>
        <v>GS.8784</v>
      </c>
      <c r="Z1286" s="19" t="e">
        <v>#VALUE!</v>
      </c>
      <c r="AA1286" s="19" t="e">
        <f t="shared" si="409"/>
        <v>#VALUE!</v>
      </c>
      <c r="AB1286" s="22" t="e">
        <f t="shared" si="410"/>
        <v>#VALUE!</v>
      </c>
      <c r="AC1286" s="23" t="e">
        <v>#VALUE!</v>
      </c>
      <c r="AD1286" s="23" t="e">
        <f t="shared" si="411"/>
        <v>#VALUE!</v>
      </c>
      <c r="AE1286" s="24" t="e">
        <f t="shared" si="412"/>
        <v>#VALUE!</v>
      </c>
      <c r="AF1286" s="24">
        <v>92.399999999999991</v>
      </c>
      <c r="AG1286" s="24" t="e">
        <f t="shared" si="413"/>
        <v>#VALUE!</v>
      </c>
      <c r="AH1286" s="24" t="e">
        <f t="shared" si="414"/>
        <v>#VALUE!</v>
      </c>
      <c r="AI1286" s="25" t="e">
        <f t="shared" si="415"/>
        <v>#VALUE!</v>
      </c>
      <c r="AJ1286" s="25" t="e">
        <f t="shared" si="416"/>
        <v>#VALUE!</v>
      </c>
      <c r="AK1286" s="25" t="e">
        <f t="shared" si="417"/>
        <v>#VALUE!</v>
      </c>
      <c r="AL1286" s="11">
        <v>25.492336530078472</v>
      </c>
      <c r="AM1286" s="11">
        <v>5.4425021795989554</v>
      </c>
      <c r="AN1286" s="26">
        <v>3.2766000000000002</v>
      </c>
      <c r="AO1286" s="125">
        <f t="shared" si="418"/>
        <v>5.0675201594473383E-2</v>
      </c>
      <c r="AQ1286" s="16">
        <v>-292</v>
      </c>
      <c r="AT1286" s="2">
        <v>434</v>
      </c>
      <c r="AU1286" s="2">
        <v>-39530.8168274173</v>
      </c>
      <c r="AW1286" s="44" t="e">
        <f t="shared" si="419"/>
        <v>#VALUE!</v>
      </c>
    </row>
    <row r="1287" spans="1:49" hidden="1" x14ac:dyDescent="0.2">
      <c r="A1287" s="101">
        <v>1289</v>
      </c>
      <c r="B1287" s="16" t="s">
        <v>868</v>
      </c>
      <c r="C1287" s="101">
        <v>1600</v>
      </c>
      <c r="D1287" s="17">
        <v>1.4370676911867162</v>
      </c>
      <c r="E1287" s="139">
        <v>6.3397051301943591E-2</v>
      </c>
      <c r="F1287" s="122">
        <f t="shared" si="400"/>
        <v>1.5004647424886597</v>
      </c>
      <c r="G1287" s="122"/>
      <c r="H1287" s="101" t="s">
        <v>4</v>
      </c>
      <c r="I1287" s="101">
        <v>1</v>
      </c>
      <c r="J1287" s="101" t="s">
        <v>718</v>
      </c>
      <c r="K1287" s="18">
        <v>43034</v>
      </c>
      <c r="L1287" s="101" t="s">
        <v>58</v>
      </c>
      <c r="M1287" s="101" t="s">
        <v>83</v>
      </c>
      <c r="N1287" s="101" t="s">
        <v>73</v>
      </c>
      <c r="O1287" s="101" t="s">
        <v>64</v>
      </c>
      <c r="P1287" s="19" t="str">
        <f t="shared" si="401"/>
        <v>CB1 15/16</v>
      </c>
      <c r="Q1287" s="20">
        <f t="shared" si="402"/>
        <v>150.04647424886596</v>
      </c>
      <c r="R1287" s="19">
        <v>122.6</v>
      </c>
      <c r="S1287" s="19">
        <v>-7</v>
      </c>
      <c r="T1287" s="19">
        <f t="shared" si="403"/>
        <v>115.6</v>
      </c>
      <c r="U1287" s="22" t="e">
        <f t="shared" si="404"/>
        <v>#VALUE!</v>
      </c>
      <c r="V1287" s="22" t="str">
        <f t="shared" si="405"/>
        <v>NY</v>
      </c>
      <c r="W1287" s="22" t="e">
        <f t="shared" si="406"/>
        <v>#VALUE!</v>
      </c>
      <c r="X1287" s="19" t="str">
        <f t="shared" si="407"/>
        <v>CB115/16GS.8870</v>
      </c>
      <c r="Y1287" s="19" t="str">
        <f t="shared" si="408"/>
        <v>GS.8870</v>
      </c>
      <c r="Z1287" s="19" t="e">
        <v>#VALUE!</v>
      </c>
      <c r="AA1287" s="19" t="e">
        <f t="shared" si="409"/>
        <v>#VALUE!</v>
      </c>
      <c r="AB1287" s="22" t="e">
        <f t="shared" si="410"/>
        <v>#VALUE!</v>
      </c>
      <c r="AC1287" s="23" t="e">
        <v>#VALUE!</v>
      </c>
      <c r="AD1287" s="23" t="e">
        <f t="shared" si="411"/>
        <v>#VALUE!</v>
      </c>
      <c r="AE1287" s="24" t="e">
        <f t="shared" si="412"/>
        <v>#VALUE!</v>
      </c>
      <c r="AF1287" s="24">
        <v>117.35</v>
      </c>
      <c r="AG1287" s="24" t="e">
        <f t="shared" si="413"/>
        <v>#VALUE!</v>
      </c>
      <c r="AH1287" s="24" t="e">
        <f t="shared" si="414"/>
        <v>#VALUE!</v>
      </c>
      <c r="AI1287" s="25" t="e">
        <f t="shared" si="415"/>
        <v>#VALUE!</v>
      </c>
      <c r="AJ1287" s="25" t="e">
        <f t="shared" si="416"/>
        <v>#VALUE!</v>
      </c>
      <c r="AK1287" s="25" t="e">
        <f t="shared" si="417"/>
        <v>#VALUE!</v>
      </c>
      <c r="AL1287" s="11">
        <v>27.649008597674964</v>
      </c>
      <c r="AM1287" s="11">
        <v>7.3729390568750208</v>
      </c>
      <c r="AN1287" s="26">
        <v>3.2766000000000002</v>
      </c>
      <c r="AO1287" s="125">
        <f t="shared" si="418"/>
        <v>6.2502415264215655E-2</v>
      </c>
      <c r="AQ1287" s="16">
        <v>0</v>
      </c>
      <c r="AT1287" s="2">
        <v>0</v>
      </c>
      <c r="AU1287" s="2">
        <v>0</v>
      </c>
      <c r="AW1287" s="44" t="e">
        <f t="shared" si="419"/>
        <v>#VALUE!</v>
      </c>
    </row>
    <row r="1288" spans="1:49" hidden="1" x14ac:dyDescent="0.2">
      <c r="A1288" s="101">
        <v>1290</v>
      </c>
      <c r="B1288" s="16" t="s">
        <v>869</v>
      </c>
      <c r="C1288" s="101">
        <v>440</v>
      </c>
      <c r="D1288" s="17">
        <v>1.4243258625454676</v>
      </c>
      <c r="E1288" s="139">
        <v>6.1070497314030671E-2</v>
      </c>
      <c r="F1288" s="122">
        <f t="shared" si="400"/>
        <v>1.4853963598594981</v>
      </c>
      <c r="G1288" s="122"/>
      <c r="H1288" s="101" t="s">
        <v>4</v>
      </c>
      <c r="I1288" s="101">
        <v>1</v>
      </c>
      <c r="J1288" s="101" t="s">
        <v>718</v>
      </c>
      <c r="K1288" s="18">
        <v>43034</v>
      </c>
      <c r="L1288" s="101" t="s">
        <v>58</v>
      </c>
      <c r="M1288" s="101" t="s">
        <v>83</v>
      </c>
      <c r="N1288" s="101" t="s">
        <v>73</v>
      </c>
      <c r="O1288" s="101" t="s">
        <v>58</v>
      </c>
      <c r="P1288" s="19" t="str">
        <f t="shared" si="401"/>
        <v>CB1 17/18</v>
      </c>
      <c r="Q1288" s="20">
        <f t="shared" si="402"/>
        <v>148.53963598594981</v>
      </c>
      <c r="R1288" s="19">
        <v>122.6</v>
      </c>
      <c r="S1288" s="19">
        <v>2.5</v>
      </c>
      <c r="T1288" s="19">
        <f t="shared" si="403"/>
        <v>125.1</v>
      </c>
      <c r="U1288" s="22" t="e">
        <f t="shared" si="404"/>
        <v>#VALUE!</v>
      </c>
      <c r="V1288" s="22" t="str">
        <f t="shared" si="405"/>
        <v>NY</v>
      </c>
      <c r="W1288" s="22" t="e">
        <f t="shared" si="406"/>
        <v>#VALUE!</v>
      </c>
      <c r="X1288" s="19" t="str">
        <f t="shared" si="407"/>
        <v>CB117/18GS.8861</v>
      </c>
      <c r="Y1288" s="19" t="str">
        <f t="shared" si="408"/>
        <v>GS.8861</v>
      </c>
      <c r="Z1288" s="19" t="e">
        <v>#VALUE!</v>
      </c>
      <c r="AA1288" s="19" t="e">
        <f t="shared" si="409"/>
        <v>#VALUE!</v>
      </c>
      <c r="AB1288" s="22" t="e">
        <f t="shared" si="410"/>
        <v>#VALUE!</v>
      </c>
      <c r="AC1288" s="23" t="e">
        <v>#VALUE!</v>
      </c>
      <c r="AD1288" s="23" t="e">
        <f t="shared" si="411"/>
        <v>#VALUE!</v>
      </c>
      <c r="AE1288" s="24" t="e">
        <f t="shared" si="412"/>
        <v>#VALUE!</v>
      </c>
      <c r="AF1288" s="24">
        <v>126.85</v>
      </c>
      <c r="AG1288" s="24" t="e">
        <f t="shared" si="413"/>
        <v>#VALUE!</v>
      </c>
      <c r="AH1288" s="24" t="e">
        <f t="shared" si="414"/>
        <v>#VALUE!</v>
      </c>
      <c r="AI1288" s="25" t="e">
        <f t="shared" si="415"/>
        <v>#VALUE!</v>
      </c>
      <c r="AJ1288" s="25" t="e">
        <f t="shared" si="416"/>
        <v>#VALUE!</v>
      </c>
      <c r="AK1288" s="25" t="e">
        <f t="shared" si="417"/>
        <v>#VALUE!</v>
      </c>
      <c r="AL1288" s="11">
        <v>26.588758344459283</v>
      </c>
      <c r="AM1288" s="11">
        <v>7.1609078771695591</v>
      </c>
      <c r="AN1288" s="26">
        <v>3.2766000000000002</v>
      </c>
      <c r="AO1288" s="125">
        <f t="shared" si="418"/>
        <v>6.0208692756609193E-2</v>
      </c>
      <c r="AQ1288" s="16">
        <v>0</v>
      </c>
      <c r="AT1288" s="2">
        <v>0</v>
      </c>
      <c r="AU1288" s="2">
        <v>0</v>
      </c>
      <c r="AW1288" s="44" t="e">
        <f t="shared" si="419"/>
        <v>#VALUE!</v>
      </c>
    </row>
    <row r="1289" spans="1:49" hidden="1" x14ac:dyDescent="0.2">
      <c r="A1289" s="101">
        <v>1291</v>
      </c>
      <c r="B1289" s="16" t="s">
        <v>870</v>
      </c>
      <c r="C1289" s="101">
        <v>71</v>
      </c>
      <c r="D1289" s="17">
        <v>1.5136288337632409</v>
      </c>
      <c r="E1289" s="139">
        <v>5.1928684990857697E-2</v>
      </c>
      <c r="F1289" s="122">
        <f t="shared" si="400"/>
        <v>1.5655575187540987</v>
      </c>
      <c r="G1289" s="122"/>
      <c r="H1289" s="101" t="s">
        <v>4</v>
      </c>
      <c r="I1289" s="101">
        <v>1</v>
      </c>
      <c r="J1289" s="101" t="s">
        <v>60</v>
      </c>
      <c r="K1289" s="18">
        <v>43034</v>
      </c>
      <c r="L1289" s="101" t="s">
        <v>58</v>
      </c>
      <c r="M1289" s="101" t="s">
        <v>83</v>
      </c>
      <c r="N1289" s="101" t="s">
        <v>70</v>
      </c>
      <c r="O1289" s="101" t="s">
        <v>66</v>
      </c>
      <c r="P1289" s="19" t="str">
        <f t="shared" si="401"/>
        <v>CB1UTZ Moka</v>
      </c>
      <c r="Q1289" s="20">
        <f t="shared" si="402"/>
        <v>156.55575187540987</v>
      </c>
      <c r="R1289" s="19">
        <v>122.6</v>
      </c>
      <c r="S1289" s="19">
        <v>-8</v>
      </c>
      <c r="T1289" s="19">
        <f t="shared" si="403"/>
        <v>114.6</v>
      </c>
      <c r="U1289" s="22" t="e">
        <f t="shared" si="404"/>
        <v>#VALUE!</v>
      </c>
      <c r="V1289" s="22" t="str">
        <f t="shared" si="405"/>
        <v>NY</v>
      </c>
      <c r="W1289" s="22" t="e">
        <f t="shared" si="406"/>
        <v>#VALUE!</v>
      </c>
      <c r="X1289" s="19" t="str">
        <f t="shared" si="407"/>
        <v>CB1UTZMokaGS.8842</v>
      </c>
      <c r="Y1289" s="19" t="str">
        <f t="shared" si="408"/>
        <v>GS.8842</v>
      </c>
      <c r="Z1289" s="19" t="e">
        <v>#VALUE!</v>
      </c>
      <c r="AA1289" s="19" t="e">
        <f t="shared" si="409"/>
        <v>#VALUE!</v>
      </c>
      <c r="AB1289" s="22" t="e">
        <f t="shared" si="410"/>
        <v>#VALUE!</v>
      </c>
      <c r="AC1289" s="23" t="e">
        <v>#VALUE!</v>
      </c>
      <c r="AD1289" s="23" t="e">
        <f t="shared" si="411"/>
        <v>#VALUE!</v>
      </c>
      <c r="AE1289" s="24" t="e">
        <f t="shared" si="412"/>
        <v>#VALUE!</v>
      </c>
      <c r="AF1289" s="24">
        <v>116.35</v>
      </c>
      <c r="AG1289" s="24" t="e">
        <f t="shared" si="413"/>
        <v>#VALUE!</v>
      </c>
      <c r="AH1289" s="24" t="e">
        <f t="shared" si="414"/>
        <v>#VALUE!</v>
      </c>
      <c r="AI1289" s="25" t="e">
        <f t="shared" si="415"/>
        <v>#VALUE!</v>
      </c>
      <c r="AJ1289" s="25" t="e">
        <f t="shared" si="416"/>
        <v>#VALUE!</v>
      </c>
      <c r="AK1289" s="25" t="e">
        <f t="shared" si="417"/>
        <v>#VALUE!</v>
      </c>
      <c r="AL1289" s="11">
        <v>24.93</v>
      </c>
      <c r="AM1289" s="11">
        <v>5.3499999999999943</v>
      </c>
      <c r="AN1289" s="26">
        <v>3.2766000000000002</v>
      </c>
      <c r="AO1289" s="125">
        <f t="shared" si="418"/>
        <v>5.1195886350691E-2</v>
      </c>
      <c r="AQ1289" s="16">
        <v>0</v>
      </c>
      <c r="AT1289" s="2">
        <v>0</v>
      </c>
      <c r="AU1289" s="2">
        <v>0</v>
      </c>
      <c r="AW1289" s="44" t="e">
        <f t="shared" si="419"/>
        <v>#VALUE!</v>
      </c>
    </row>
    <row r="1290" spans="1:49" hidden="1" x14ac:dyDescent="0.2">
      <c r="A1290" s="101">
        <v>1292</v>
      </c>
      <c r="B1290" s="16" t="s">
        <v>870</v>
      </c>
      <c r="C1290" s="101">
        <v>200</v>
      </c>
      <c r="D1290" s="17">
        <v>1.5136288337632409</v>
      </c>
      <c r="E1290" s="139">
        <v>5.1928684990857697E-2</v>
      </c>
      <c r="F1290" s="122">
        <f t="shared" si="400"/>
        <v>1.5655575187540987</v>
      </c>
      <c r="G1290" s="122"/>
      <c r="H1290" s="101" t="s">
        <v>4</v>
      </c>
      <c r="I1290" s="101">
        <v>1</v>
      </c>
      <c r="J1290" s="101" t="s">
        <v>60</v>
      </c>
      <c r="K1290" s="18">
        <v>43034</v>
      </c>
      <c r="L1290" s="101" t="s">
        <v>58</v>
      </c>
      <c r="M1290" s="101" t="s">
        <v>83</v>
      </c>
      <c r="N1290" s="101" t="s">
        <v>70</v>
      </c>
      <c r="O1290" s="101" t="s">
        <v>58</v>
      </c>
      <c r="P1290" s="19" t="str">
        <f t="shared" si="401"/>
        <v>CB1UTZ 17/18</v>
      </c>
      <c r="Q1290" s="20">
        <f t="shared" si="402"/>
        <v>156.55575187540987</v>
      </c>
      <c r="R1290" s="19">
        <v>122.6</v>
      </c>
      <c r="S1290" s="19">
        <v>7.25</v>
      </c>
      <c r="T1290" s="19">
        <f t="shared" si="403"/>
        <v>129.85</v>
      </c>
      <c r="U1290" s="22" t="e">
        <f t="shared" si="404"/>
        <v>#VALUE!</v>
      </c>
      <c r="V1290" s="22" t="str">
        <f t="shared" si="405"/>
        <v>NY</v>
      </c>
      <c r="W1290" s="22" t="e">
        <f t="shared" si="406"/>
        <v>#VALUE!</v>
      </c>
      <c r="X1290" s="19" t="str">
        <f t="shared" si="407"/>
        <v>CB1UTZ17/18GS.8842</v>
      </c>
      <c r="Y1290" s="19" t="str">
        <f t="shared" si="408"/>
        <v>GS.8842</v>
      </c>
      <c r="Z1290" s="19" t="e">
        <v>#VALUE!</v>
      </c>
      <c r="AA1290" s="19" t="e">
        <f t="shared" si="409"/>
        <v>#VALUE!</v>
      </c>
      <c r="AB1290" s="22" t="e">
        <f t="shared" si="410"/>
        <v>#VALUE!</v>
      </c>
      <c r="AC1290" s="23" t="e">
        <v>#VALUE!</v>
      </c>
      <c r="AD1290" s="23" t="e">
        <f t="shared" si="411"/>
        <v>#VALUE!</v>
      </c>
      <c r="AE1290" s="24" t="e">
        <f t="shared" si="412"/>
        <v>#VALUE!</v>
      </c>
      <c r="AF1290" s="24">
        <v>131.6</v>
      </c>
      <c r="AG1290" s="24" t="e">
        <f t="shared" si="413"/>
        <v>#VALUE!</v>
      </c>
      <c r="AH1290" s="24" t="e">
        <f t="shared" si="414"/>
        <v>#VALUE!</v>
      </c>
      <c r="AI1290" s="25" t="e">
        <f t="shared" si="415"/>
        <v>#VALUE!</v>
      </c>
      <c r="AJ1290" s="25" t="e">
        <f t="shared" si="416"/>
        <v>#VALUE!</v>
      </c>
      <c r="AK1290" s="25" t="e">
        <f t="shared" si="417"/>
        <v>#VALUE!</v>
      </c>
      <c r="AL1290" s="11">
        <v>24.93</v>
      </c>
      <c r="AM1290" s="11">
        <v>5.3499999999999943</v>
      </c>
      <c r="AN1290" s="26">
        <v>3.2766000000000002</v>
      </c>
      <c r="AO1290" s="125">
        <f t="shared" si="418"/>
        <v>5.1195886350691E-2</v>
      </c>
      <c r="AQ1290" s="16">
        <v>0</v>
      </c>
      <c r="AT1290" s="2">
        <v>200</v>
      </c>
      <c r="AU1290" s="2">
        <v>-8702.5146762731492</v>
      </c>
      <c r="AW1290" s="44" t="e">
        <f t="shared" si="419"/>
        <v>#VALUE!</v>
      </c>
    </row>
    <row r="1291" spans="1:49" hidden="1" x14ac:dyDescent="0.2">
      <c r="A1291" s="101">
        <v>1293</v>
      </c>
      <c r="B1291" s="16" t="s">
        <v>870</v>
      </c>
      <c r="C1291" s="101">
        <v>613</v>
      </c>
      <c r="D1291" s="17">
        <v>1.5136288337632409</v>
      </c>
      <c r="E1291" s="139">
        <v>5.1928684990857697E-2</v>
      </c>
      <c r="F1291" s="122">
        <f t="shared" si="400"/>
        <v>1.5655575187540987</v>
      </c>
      <c r="G1291" s="122"/>
      <c r="H1291" s="101" t="s">
        <v>4</v>
      </c>
      <c r="I1291" s="101">
        <v>1</v>
      </c>
      <c r="J1291" s="101" t="s">
        <v>60</v>
      </c>
      <c r="K1291" s="18">
        <v>43034</v>
      </c>
      <c r="L1291" s="101" t="s">
        <v>58</v>
      </c>
      <c r="M1291" s="101" t="s">
        <v>83</v>
      </c>
      <c r="N1291" s="101" t="s">
        <v>70</v>
      </c>
      <c r="O1291" s="101" t="s">
        <v>64</v>
      </c>
      <c r="P1291" s="19" t="str">
        <f t="shared" si="401"/>
        <v>CB1UTZ 15/16</v>
      </c>
      <c r="Q1291" s="20">
        <f t="shared" si="402"/>
        <v>156.55575187540987</v>
      </c>
      <c r="R1291" s="19">
        <v>122.6</v>
      </c>
      <c r="S1291" s="19">
        <v>-2</v>
      </c>
      <c r="T1291" s="19">
        <f t="shared" si="403"/>
        <v>120.6</v>
      </c>
      <c r="U1291" s="22" t="e">
        <f t="shared" si="404"/>
        <v>#VALUE!</v>
      </c>
      <c r="V1291" s="22" t="str">
        <f t="shared" si="405"/>
        <v>NY</v>
      </c>
      <c r="W1291" s="22" t="e">
        <f t="shared" si="406"/>
        <v>#VALUE!</v>
      </c>
      <c r="X1291" s="19" t="str">
        <f t="shared" si="407"/>
        <v>CB1UTZ15/16GS.8842</v>
      </c>
      <c r="Y1291" s="19" t="str">
        <f t="shared" si="408"/>
        <v>GS.8842</v>
      </c>
      <c r="Z1291" s="19" t="e">
        <v>#VALUE!</v>
      </c>
      <c r="AA1291" s="19" t="e">
        <f t="shared" si="409"/>
        <v>#VALUE!</v>
      </c>
      <c r="AB1291" s="22" t="e">
        <f t="shared" si="410"/>
        <v>#VALUE!</v>
      </c>
      <c r="AC1291" s="23" t="e">
        <v>#VALUE!</v>
      </c>
      <c r="AD1291" s="23" t="e">
        <f t="shared" si="411"/>
        <v>#VALUE!</v>
      </c>
      <c r="AE1291" s="24" t="e">
        <f t="shared" si="412"/>
        <v>#VALUE!</v>
      </c>
      <c r="AF1291" s="24">
        <v>122.35</v>
      </c>
      <c r="AG1291" s="24" t="e">
        <f t="shared" si="413"/>
        <v>#VALUE!</v>
      </c>
      <c r="AH1291" s="24" t="e">
        <f t="shared" si="414"/>
        <v>#VALUE!</v>
      </c>
      <c r="AI1291" s="25" t="e">
        <f t="shared" si="415"/>
        <v>#VALUE!</v>
      </c>
      <c r="AJ1291" s="25" t="e">
        <f t="shared" si="416"/>
        <v>#VALUE!</v>
      </c>
      <c r="AK1291" s="25" t="e">
        <f t="shared" si="417"/>
        <v>#VALUE!</v>
      </c>
      <c r="AL1291" s="11">
        <v>24.93</v>
      </c>
      <c r="AM1291" s="11">
        <v>5.3499999999999943</v>
      </c>
      <c r="AN1291" s="26">
        <v>3.2766000000000002</v>
      </c>
      <c r="AO1291" s="125">
        <f t="shared" si="418"/>
        <v>5.1195886350691E-2</v>
      </c>
      <c r="AQ1291" s="16">
        <v>0</v>
      </c>
      <c r="AT1291" s="2">
        <v>613</v>
      </c>
      <c r="AU1291" s="2">
        <v>-31538.465882777204</v>
      </c>
      <c r="AW1291" s="44" t="e">
        <f t="shared" si="419"/>
        <v>#VALUE!</v>
      </c>
    </row>
    <row r="1292" spans="1:49" hidden="1" x14ac:dyDescent="0.2">
      <c r="A1292" s="101">
        <v>1294</v>
      </c>
      <c r="B1292" s="16" t="s">
        <v>870</v>
      </c>
      <c r="C1292" s="101">
        <v>161</v>
      </c>
      <c r="D1292" s="17">
        <v>1.5136288337632409</v>
      </c>
      <c r="E1292" s="139">
        <v>5.1928684990857697E-2</v>
      </c>
      <c r="F1292" s="122">
        <f t="shared" si="400"/>
        <v>1.5655575187540987</v>
      </c>
      <c r="G1292" s="122"/>
      <c r="H1292" s="101" t="s">
        <v>4</v>
      </c>
      <c r="I1292" s="101">
        <v>1</v>
      </c>
      <c r="J1292" s="101" t="s">
        <v>60</v>
      </c>
      <c r="K1292" s="18">
        <v>43034</v>
      </c>
      <c r="L1292" s="101" t="s">
        <v>58</v>
      </c>
      <c r="M1292" s="101" t="s">
        <v>83</v>
      </c>
      <c r="N1292" s="101" t="s">
        <v>70</v>
      </c>
      <c r="O1292" s="101" t="s">
        <v>65</v>
      </c>
      <c r="P1292" s="19" t="str">
        <f t="shared" si="401"/>
        <v>CB1UTZ 13/14</v>
      </c>
      <c r="Q1292" s="20">
        <f t="shared" si="402"/>
        <v>156.55575187540987</v>
      </c>
      <c r="R1292" s="19">
        <v>122.6</v>
      </c>
      <c r="S1292" s="19">
        <v>-2</v>
      </c>
      <c r="T1292" s="19">
        <f t="shared" si="403"/>
        <v>120.6</v>
      </c>
      <c r="U1292" s="22" t="e">
        <f t="shared" si="404"/>
        <v>#VALUE!</v>
      </c>
      <c r="V1292" s="22" t="str">
        <f t="shared" si="405"/>
        <v>NY</v>
      </c>
      <c r="W1292" s="22" t="e">
        <f t="shared" si="406"/>
        <v>#VALUE!</v>
      </c>
      <c r="X1292" s="19" t="str">
        <f t="shared" si="407"/>
        <v>CB1UTZ13/14GS.8842</v>
      </c>
      <c r="Y1292" s="19" t="str">
        <f t="shared" si="408"/>
        <v>GS.8842</v>
      </c>
      <c r="Z1292" s="19" t="e">
        <v>#VALUE!</v>
      </c>
      <c r="AA1292" s="19" t="e">
        <f t="shared" si="409"/>
        <v>#VALUE!</v>
      </c>
      <c r="AB1292" s="22" t="e">
        <f t="shared" si="410"/>
        <v>#VALUE!</v>
      </c>
      <c r="AC1292" s="23" t="e">
        <v>#VALUE!</v>
      </c>
      <c r="AD1292" s="23" t="e">
        <f t="shared" si="411"/>
        <v>#VALUE!</v>
      </c>
      <c r="AE1292" s="24" t="e">
        <f t="shared" si="412"/>
        <v>#VALUE!</v>
      </c>
      <c r="AF1292" s="24">
        <v>122.35</v>
      </c>
      <c r="AG1292" s="24" t="e">
        <f t="shared" si="413"/>
        <v>#VALUE!</v>
      </c>
      <c r="AH1292" s="24" t="e">
        <f t="shared" si="414"/>
        <v>#VALUE!</v>
      </c>
      <c r="AI1292" s="25" t="e">
        <f t="shared" si="415"/>
        <v>#VALUE!</v>
      </c>
      <c r="AJ1292" s="25" t="e">
        <f t="shared" si="416"/>
        <v>#VALUE!</v>
      </c>
      <c r="AK1292" s="25" t="e">
        <f t="shared" si="417"/>
        <v>#VALUE!</v>
      </c>
      <c r="AL1292" s="11">
        <v>24.929999999999996</v>
      </c>
      <c r="AM1292" s="11">
        <v>5.3499999999999943</v>
      </c>
      <c r="AN1292" s="26">
        <v>3.2766000000000002</v>
      </c>
      <c r="AO1292" s="125">
        <f t="shared" si="418"/>
        <v>5.1195886350691E-2</v>
      </c>
      <c r="AQ1292" s="16">
        <v>0</v>
      </c>
      <c r="AT1292" s="2">
        <v>161</v>
      </c>
      <c r="AU1292" s="2">
        <v>-9774.1447143998848</v>
      </c>
      <c r="AW1292" s="44" t="e">
        <f t="shared" si="419"/>
        <v>#VALUE!</v>
      </c>
    </row>
    <row r="1293" spans="1:49" hidden="1" x14ac:dyDescent="0.2">
      <c r="A1293" s="101">
        <v>1295</v>
      </c>
      <c r="B1293" s="16" t="s">
        <v>870</v>
      </c>
      <c r="C1293" s="101">
        <v>152</v>
      </c>
      <c r="D1293" s="17">
        <v>1.5136288337632409</v>
      </c>
      <c r="E1293" s="139">
        <v>5.1928684990857697E-2</v>
      </c>
      <c r="F1293" s="122">
        <f t="shared" si="400"/>
        <v>1.5655575187540987</v>
      </c>
      <c r="G1293" s="122"/>
      <c r="H1293" s="101" t="s">
        <v>4</v>
      </c>
      <c r="I1293" s="101">
        <v>1</v>
      </c>
      <c r="J1293" s="101" t="s">
        <v>60</v>
      </c>
      <c r="K1293" s="18">
        <v>43034</v>
      </c>
      <c r="L1293" s="101" t="s">
        <v>58</v>
      </c>
      <c r="M1293" s="101" t="s">
        <v>83</v>
      </c>
      <c r="N1293" s="101" t="s">
        <v>87</v>
      </c>
      <c r="O1293" s="101" t="s">
        <v>63</v>
      </c>
      <c r="P1293" s="19" t="str">
        <f t="shared" si="401"/>
        <v>CB6UTZ Consumo</v>
      </c>
      <c r="Q1293" s="20">
        <f t="shared" si="402"/>
        <v>156.55575187540987</v>
      </c>
      <c r="R1293" s="19">
        <v>122.6</v>
      </c>
      <c r="S1293" s="19">
        <v>-31.95</v>
      </c>
      <c r="T1293" s="19">
        <f t="shared" si="403"/>
        <v>90.649999999999991</v>
      </c>
      <c r="U1293" s="22" t="e">
        <f t="shared" si="404"/>
        <v>#VALUE!</v>
      </c>
      <c r="V1293" s="22" t="str">
        <f t="shared" si="405"/>
        <v>NY</v>
      </c>
      <c r="W1293" s="22" t="e">
        <f t="shared" si="406"/>
        <v>#VALUE!</v>
      </c>
      <c r="X1293" s="19" t="str">
        <f t="shared" si="407"/>
        <v>CB6UTZConsumoGS.8842</v>
      </c>
      <c r="Y1293" s="19" t="str">
        <f t="shared" si="408"/>
        <v>GS.8842</v>
      </c>
      <c r="Z1293" s="19" t="e">
        <v>#VALUE!</v>
      </c>
      <c r="AA1293" s="19" t="e">
        <f t="shared" si="409"/>
        <v>#VALUE!</v>
      </c>
      <c r="AB1293" s="22" t="e">
        <f t="shared" si="410"/>
        <v>#VALUE!</v>
      </c>
      <c r="AC1293" s="23" t="e">
        <v>#VALUE!</v>
      </c>
      <c r="AD1293" s="23" t="e">
        <f t="shared" si="411"/>
        <v>#VALUE!</v>
      </c>
      <c r="AE1293" s="24" t="e">
        <f t="shared" si="412"/>
        <v>#VALUE!</v>
      </c>
      <c r="AF1293" s="24">
        <v>92.399999999999991</v>
      </c>
      <c r="AG1293" s="24" t="e">
        <f t="shared" si="413"/>
        <v>#VALUE!</v>
      </c>
      <c r="AH1293" s="24" t="e">
        <f t="shared" si="414"/>
        <v>#VALUE!</v>
      </c>
      <c r="AI1293" s="25" t="e">
        <f t="shared" si="415"/>
        <v>#VALUE!</v>
      </c>
      <c r="AJ1293" s="25" t="e">
        <f t="shared" si="416"/>
        <v>#VALUE!</v>
      </c>
      <c r="AK1293" s="25" t="e">
        <f t="shared" si="417"/>
        <v>#VALUE!</v>
      </c>
      <c r="AL1293" s="11">
        <v>24.929999999999996</v>
      </c>
      <c r="AM1293" s="11">
        <v>5.3499999999999943</v>
      </c>
      <c r="AN1293" s="26">
        <v>3.2766000000000002</v>
      </c>
      <c r="AO1293" s="125">
        <f t="shared" si="418"/>
        <v>5.1195886350691E-2</v>
      </c>
      <c r="AQ1293" s="16">
        <v>0</v>
      </c>
      <c r="AT1293" s="2">
        <v>152</v>
      </c>
      <c r="AU1293" s="2">
        <v>-14254.403953967594</v>
      </c>
      <c r="AW1293" s="44" t="e">
        <f t="shared" si="419"/>
        <v>#VALUE!</v>
      </c>
    </row>
    <row r="1294" spans="1:49" hidden="1" x14ac:dyDescent="0.2">
      <c r="A1294" s="101">
        <v>1296</v>
      </c>
      <c r="B1294" s="16" t="s">
        <v>871</v>
      </c>
      <c r="C1294" s="101">
        <v>1804</v>
      </c>
      <c r="D1294" s="17">
        <v>1.3584840744941777</v>
      </c>
      <c r="E1294" s="139">
        <v>5.5861513040812785E-2</v>
      </c>
      <c r="F1294" s="122">
        <f t="shared" si="400"/>
        <v>1.4143455875349906</v>
      </c>
      <c r="G1294" s="122"/>
      <c r="H1294" s="101" t="s">
        <v>4</v>
      </c>
      <c r="I1294" s="101">
        <v>1</v>
      </c>
      <c r="J1294" s="101" t="s">
        <v>60</v>
      </c>
      <c r="K1294" s="18">
        <v>43034</v>
      </c>
      <c r="L1294" s="101" t="s">
        <v>58</v>
      </c>
      <c r="M1294" s="101" t="s">
        <v>83</v>
      </c>
      <c r="N1294" s="101" t="s">
        <v>70</v>
      </c>
      <c r="O1294" s="101" t="s">
        <v>66</v>
      </c>
      <c r="P1294" s="19" t="str">
        <f t="shared" si="401"/>
        <v>CB1UTZ Moka</v>
      </c>
      <c r="Q1294" s="20">
        <f t="shared" si="402"/>
        <v>141.43455875349906</v>
      </c>
      <c r="R1294" s="19">
        <v>122.6</v>
      </c>
      <c r="S1294" s="19">
        <v>-8</v>
      </c>
      <c r="T1294" s="19">
        <f t="shared" si="403"/>
        <v>114.6</v>
      </c>
      <c r="U1294" s="22" t="e">
        <f t="shared" si="404"/>
        <v>#VALUE!</v>
      </c>
      <c r="V1294" s="22" t="str">
        <f t="shared" si="405"/>
        <v>NY</v>
      </c>
      <c r="W1294" s="22" t="e">
        <f t="shared" si="406"/>
        <v>#VALUE!</v>
      </c>
      <c r="X1294" s="19" t="str">
        <f t="shared" si="407"/>
        <v>CB1UTZMokaGS.8958</v>
      </c>
      <c r="Y1294" s="19" t="str">
        <f t="shared" si="408"/>
        <v>GS.8958</v>
      </c>
      <c r="Z1294" s="19" t="e">
        <v>#VALUE!</v>
      </c>
      <c r="AA1294" s="19" t="e">
        <f t="shared" si="409"/>
        <v>#VALUE!</v>
      </c>
      <c r="AB1294" s="22" t="e">
        <f t="shared" si="410"/>
        <v>#VALUE!</v>
      </c>
      <c r="AC1294" s="23" t="e">
        <v>#VALUE!</v>
      </c>
      <c r="AD1294" s="23" t="e">
        <f t="shared" si="411"/>
        <v>#VALUE!</v>
      </c>
      <c r="AE1294" s="24" t="e">
        <f t="shared" si="412"/>
        <v>#VALUE!</v>
      </c>
      <c r="AF1294" s="24">
        <v>116.35</v>
      </c>
      <c r="AG1294" s="24" t="e">
        <f t="shared" si="413"/>
        <v>#VALUE!</v>
      </c>
      <c r="AH1294" s="24" t="e">
        <f t="shared" si="414"/>
        <v>#VALUE!</v>
      </c>
      <c r="AI1294" s="25" t="e">
        <f t="shared" si="415"/>
        <v>#VALUE!</v>
      </c>
      <c r="AJ1294" s="25" t="e">
        <f t="shared" si="416"/>
        <v>#VALUE!</v>
      </c>
      <c r="AK1294" s="25" t="e">
        <f t="shared" si="417"/>
        <v>#VALUE!</v>
      </c>
      <c r="AL1294" s="11">
        <v>24.762167405764966</v>
      </c>
      <c r="AM1294" s="11">
        <v>5.5370887275588281</v>
      </c>
      <c r="AN1294" s="26">
        <v>3.2766000000000002</v>
      </c>
      <c r="AO1294" s="125">
        <f t="shared" si="418"/>
        <v>5.5073215767327655E-2</v>
      </c>
      <c r="AQ1294" s="16">
        <v>0</v>
      </c>
      <c r="AT1294" s="2">
        <v>1804</v>
      </c>
      <c r="AU1294" s="2">
        <v>-63896.45411435089</v>
      </c>
      <c r="AW1294" s="44" t="e">
        <f t="shared" si="419"/>
        <v>#VALUE!</v>
      </c>
    </row>
    <row r="1295" spans="1:49" hidden="1" x14ac:dyDescent="0.2">
      <c r="A1295" s="101">
        <v>1297</v>
      </c>
      <c r="B1295" s="16" t="s">
        <v>872</v>
      </c>
      <c r="C1295" s="101">
        <v>320</v>
      </c>
      <c r="D1295" s="17">
        <v>1.4429821225497879</v>
      </c>
      <c r="E1295" s="139">
        <v>6.4476978230912516E-2</v>
      </c>
      <c r="F1295" s="122">
        <f t="shared" si="400"/>
        <v>1.5074591007807003</v>
      </c>
      <c r="G1295" s="122"/>
      <c r="H1295" s="101" t="s">
        <v>4</v>
      </c>
      <c r="I1295" s="101">
        <v>1</v>
      </c>
      <c r="J1295" s="101" t="s">
        <v>718</v>
      </c>
      <c r="K1295" s="18">
        <v>43034</v>
      </c>
      <c r="L1295" s="101" t="s">
        <v>58</v>
      </c>
      <c r="M1295" s="101" t="s">
        <v>83</v>
      </c>
      <c r="N1295" s="101" t="s">
        <v>73</v>
      </c>
      <c r="O1295" s="101" t="s">
        <v>58</v>
      </c>
      <c r="P1295" s="19" t="str">
        <f t="shared" si="401"/>
        <v>CB1 17/18</v>
      </c>
      <c r="Q1295" s="20">
        <f t="shared" si="402"/>
        <v>150.74591007807004</v>
      </c>
      <c r="R1295" s="19">
        <v>122.6</v>
      </c>
      <c r="S1295" s="19">
        <v>2.5</v>
      </c>
      <c r="T1295" s="19">
        <f t="shared" si="403"/>
        <v>125.1</v>
      </c>
      <c r="U1295" s="22" t="e">
        <f t="shared" si="404"/>
        <v>#VALUE!</v>
      </c>
      <c r="V1295" s="22" t="str">
        <f t="shared" si="405"/>
        <v>NY</v>
      </c>
      <c r="W1295" s="22" t="e">
        <f t="shared" si="406"/>
        <v>#VALUE!</v>
      </c>
      <c r="X1295" s="19" t="str">
        <f t="shared" si="407"/>
        <v>CB117/18GS.8899</v>
      </c>
      <c r="Y1295" s="19" t="str">
        <f t="shared" si="408"/>
        <v>GS.8899</v>
      </c>
      <c r="Z1295" s="19" t="e">
        <v>#VALUE!</v>
      </c>
      <c r="AA1295" s="19" t="e">
        <f t="shared" si="409"/>
        <v>#VALUE!</v>
      </c>
      <c r="AB1295" s="22" t="e">
        <f t="shared" si="410"/>
        <v>#VALUE!</v>
      </c>
      <c r="AC1295" s="23" t="e">
        <v>#VALUE!</v>
      </c>
      <c r="AD1295" s="23" t="e">
        <f t="shared" si="411"/>
        <v>#VALUE!</v>
      </c>
      <c r="AE1295" s="24" t="e">
        <f t="shared" si="412"/>
        <v>#VALUE!</v>
      </c>
      <c r="AF1295" s="24">
        <v>126.85</v>
      </c>
      <c r="AG1295" s="24" t="e">
        <f t="shared" si="413"/>
        <v>#VALUE!</v>
      </c>
      <c r="AH1295" s="24" t="e">
        <f t="shared" si="414"/>
        <v>#VALUE!</v>
      </c>
      <c r="AI1295" s="25" t="e">
        <f t="shared" si="415"/>
        <v>#VALUE!</v>
      </c>
      <c r="AJ1295" s="25" t="e">
        <f t="shared" si="416"/>
        <v>#VALUE!</v>
      </c>
      <c r="AK1295" s="25" t="e">
        <f t="shared" si="417"/>
        <v>#VALUE!</v>
      </c>
      <c r="AL1295" s="11">
        <v>28.141149680943307</v>
      </c>
      <c r="AM1295" s="11">
        <v>7.4713585141214818</v>
      </c>
      <c r="AN1295" s="26">
        <v>3.2766000000000002</v>
      </c>
      <c r="AO1295" s="125">
        <f t="shared" si="418"/>
        <v>6.3567102658712141E-2</v>
      </c>
      <c r="AQ1295" s="16">
        <v>0</v>
      </c>
      <c r="AT1295" s="2">
        <v>0</v>
      </c>
      <c r="AU1295" s="2">
        <v>0</v>
      </c>
      <c r="AW1295" s="44" t="e">
        <f t="shared" si="419"/>
        <v>#VALUE!</v>
      </c>
    </row>
    <row r="1296" spans="1:49" hidden="1" x14ac:dyDescent="0.2">
      <c r="A1296" s="101">
        <v>1298</v>
      </c>
      <c r="B1296" s="16" t="s">
        <v>873</v>
      </c>
      <c r="C1296" s="101">
        <v>723</v>
      </c>
      <c r="D1296" s="17">
        <v>1.3502495974279325</v>
      </c>
      <c r="E1296" s="139">
        <v>5.3315859551816537E-2</v>
      </c>
      <c r="F1296" s="122">
        <f t="shared" si="400"/>
        <v>1.4035654569797491</v>
      </c>
      <c r="G1296" s="122"/>
      <c r="H1296" s="101" t="s">
        <v>4</v>
      </c>
      <c r="I1296" s="101">
        <v>1</v>
      </c>
      <c r="J1296" s="101" t="s">
        <v>60</v>
      </c>
      <c r="K1296" s="18">
        <v>43034</v>
      </c>
      <c r="L1296" s="101" t="s">
        <v>58</v>
      </c>
      <c r="M1296" s="101" t="s">
        <v>83</v>
      </c>
      <c r="N1296" s="101" t="s">
        <v>62</v>
      </c>
      <c r="O1296" s="101" t="s">
        <v>63</v>
      </c>
      <c r="P1296" s="19" t="str">
        <f t="shared" si="401"/>
        <v>CB6 Consumo</v>
      </c>
      <c r="Q1296" s="20">
        <f t="shared" si="402"/>
        <v>140.35654569797492</v>
      </c>
      <c r="R1296" s="19">
        <v>122.6</v>
      </c>
      <c r="S1296" s="19">
        <v>-31.95</v>
      </c>
      <c r="T1296" s="19">
        <f t="shared" si="403"/>
        <v>90.649999999999991</v>
      </c>
      <c r="U1296" s="22" t="e">
        <f t="shared" si="404"/>
        <v>#VALUE!</v>
      </c>
      <c r="V1296" s="22" t="str">
        <f t="shared" si="405"/>
        <v>NY</v>
      </c>
      <c r="W1296" s="22" t="e">
        <f t="shared" si="406"/>
        <v>#VALUE!</v>
      </c>
      <c r="X1296" s="19" t="str">
        <f t="shared" si="407"/>
        <v>CB6ConsumoGS.8971</v>
      </c>
      <c r="Y1296" s="19" t="str">
        <f t="shared" si="408"/>
        <v>GS.8971</v>
      </c>
      <c r="Z1296" s="19" t="e">
        <v>#VALUE!</v>
      </c>
      <c r="AA1296" s="19" t="e">
        <f t="shared" si="409"/>
        <v>#VALUE!</v>
      </c>
      <c r="AB1296" s="22" t="e">
        <f t="shared" si="410"/>
        <v>#VALUE!</v>
      </c>
      <c r="AC1296" s="23" t="e">
        <v>#VALUE!</v>
      </c>
      <c r="AD1296" s="23" t="e">
        <f t="shared" si="411"/>
        <v>#VALUE!</v>
      </c>
      <c r="AE1296" s="24" t="e">
        <f t="shared" si="412"/>
        <v>#VALUE!</v>
      </c>
      <c r="AF1296" s="24">
        <v>92.399999999999991</v>
      </c>
      <c r="AG1296" s="24" t="e">
        <f t="shared" si="413"/>
        <v>#VALUE!</v>
      </c>
      <c r="AH1296" s="24" t="e">
        <f t="shared" si="414"/>
        <v>#VALUE!</v>
      </c>
      <c r="AI1296" s="25" t="e">
        <f t="shared" si="415"/>
        <v>#VALUE!</v>
      </c>
      <c r="AJ1296" s="25" t="e">
        <f t="shared" si="416"/>
        <v>#VALUE!</v>
      </c>
      <c r="AK1296" s="25" t="e">
        <f t="shared" si="417"/>
        <v>#VALUE!</v>
      </c>
      <c r="AL1296" s="11">
        <v>26.059532574150019</v>
      </c>
      <c r="AM1296" s="11">
        <v>6.7208931726084282</v>
      </c>
      <c r="AN1296" s="26">
        <v>3.2766000000000002</v>
      </c>
      <c r="AO1296" s="125">
        <f t="shared" si="418"/>
        <v>5.2563485610790148E-2</v>
      </c>
      <c r="AQ1296" s="16">
        <v>-1</v>
      </c>
      <c r="AT1296" s="2">
        <v>160</v>
      </c>
      <c r="AU1296" s="2">
        <v>-12634.564065658538</v>
      </c>
      <c r="AW1296" s="44" t="e">
        <f t="shared" si="419"/>
        <v>#VALUE!</v>
      </c>
    </row>
    <row r="1297" spans="1:49" hidden="1" x14ac:dyDescent="0.2">
      <c r="A1297" s="101">
        <v>1299</v>
      </c>
      <c r="B1297" s="16" t="s">
        <v>874</v>
      </c>
      <c r="C1297" s="101">
        <v>1000</v>
      </c>
      <c r="D1297" s="17">
        <v>1.3755607991476007</v>
      </c>
      <c r="E1297" s="139">
        <v>5.1343477840770285E-2</v>
      </c>
      <c r="F1297" s="122">
        <f t="shared" si="400"/>
        <v>1.4269042769883709</v>
      </c>
      <c r="G1297" s="122"/>
      <c r="H1297" s="101" t="s">
        <v>4</v>
      </c>
      <c r="I1297" s="101">
        <v>1</v>
      </c>
      <c r="J1297" s="101" t="s">
        <v>60</v>
      </c>
      <c r="K1297" s="18">
        <v>43034</v>
      </c>
      <c r="L1297" s="101" t="s">
        <v>58</v>
      </c>
      <c r="M1297" s="101" t="s">
        <v>83</v>
      </c>
      <c r="N1297" s="101" t="s">
        <v>62</v>
      </c>
      <c r="O1297" s="101" t="s">
        <v>63</v>
      </c>
      <c r="P1297" s="19" t="str">
        <f t="shared" si="401"/>
        <v>CB6 Consumo</v>
      </c>
      <c r="Q1297" s="20">
        <f t="shared" si="402"/>
        <v>142.69042769883708</v>
      </c>
      <c r="R1297" s="19">
        <v>122.6</v>
      </c>
      <c r="S1297" s="19">
        <v>-31.95</v>
      </c>
      <c r="T1297" s="19">
        <f t="shared" si="403"/>
        <v>90.649999999999991</v>
      </c>
      <c r="U1297" s="22" t="e">
        <f t="shared" si="404"/>
        <v>#VALUE!</v>
      </c>
      <c r="V1297" s="22" t="str">
        <f t="shared" si="405"/>
        <v>NY</v>
      </c>
      <c r="W1297" s="22" t="e">
        <f t="shared" si="406"/>
        <v>#VALUE!</v>
      </c>
      <c r="X1297" s="19" t="str">
        <f t="shared" si="407"/>
        <v>CB6ConsumoGS.8978</v>
      </c>
      <c r="Y1297" s="19" t="str">
        <f t="shared" si="408"/>
        <v>GS.8978</v>
      </c>
      <c r="Z1297" s="19" t="e">
        <v>#VALUE!</v>
      </c>
      <c r="AA1297" s="19" t="e">
        <f t="shared" si="409"/>
        <v>#VALUE!</v>
      </c>
      <c r="AB1297" s="22" t="e">
        <f t="shared" si="410"/>
        <v>#VALUE!</v>
      </c>
      <c r="AC1297" s="23" t="e">
        <v>#VALUE!</v>
      </c>
      <c r="AD1297" s="23" t="e">
        <f t="shared" si="411"/>
        <v>#VALUE!</v>
      </c>
      <c r="AE1297" s="24" t="e">
        <f t="shared" si="412"/>
        <v>#VALUE!</v>
      </c>
      <c r="AF1297" s="24">
        <v>92.399999999999991</v>
      </c>
      <c r="AG1297" s="24" t="e">
        <f t="shared" si="413"/>
        <v>#VALUE!</v>
      </c>
      <c r="AH1297" s="24" t="e">
        <f t="shared" si="414"/>
        <v>#VALUE!</v>
      </c>
      <c r="AI1297" s="25" t="e">
        <f t="shared" si="415"/>
        <v>#VALUE!</v>
      </c>
      <c r="AJ1297" s="25" t="e">
        <f t="shared" si="416"/>
        <v>#VALUE!</v>
      </c>
      <c r="AK1297" s="25" t="e">
        <f t="shared" si="417"/>
        <v>#VALUE!</v>
      </c>
      <c r="AL1297" s="11">
        <v>24.992137792078243</v>
      </c>
      <c r="AM1297" s="11">
        <v>6.398203248846781</v>
      </c>
      <c r="AN1297" s="26">
        <v>3.2766000000000002</v>
      </c>
      <c r="AO1297" s="125">
        <f t="shared" si="418"/>
        <v>5.0618937430209739E-2</v>
      </c>
      <c r="AQ1297" s="16">
        <v>0</v>
      </c>
      <c r="AT1297" s="2">
        <v>0</v>
      </c>
      <c r="AU1297" s="2">
        <v>0</v>
      </c>
      <c r="AW1297" s="44" t="e">
        <f t="shared" si="419"/>
        <v>#VALUE!</v>
      </c>
    </row>
    <row r="1298" spans="1:49" hidden="1" x14ac:dyDescent="0.2">
      <c r="A1298" s="101">
        <v>1300</v>
      </c>
      <c r="B1298" s="16" t="s">
        <v>875</v>
      </c>
      <c r="C1298" s="101">
        <v>320</v>
      </c>
      <c r="D1298" s="17">
        <v>1.1489228805238318</v>
      </c>
      <c r="E1298" s="139">
        <v>6.3169125525627257E-2</v>
      </c>
      <c r="F1298" s="122">
        <f t="shared" si="400"/>
        <v>1.2120920060494591</v>
      </c>
      <c r="G1298" s="122"/>
      <c r="H1298" s="101" t="s">
        <v>4</v>
      </c>
      <c r="I1298" s="101">
        <v>1</v>
      </c>
      <c r="J1298" s="101" t="s">
        <v>565</v>
      </c>
      <c r="K1298" s="18">
        <v>43034</v>
      </c>
      <c r="L1298" s="101" t="s">
        <v>56</v>
      </c>
      <c r="M1298" s="101" t="s">
        <v>84</v>
      </c>
      <c r="N1298" s="101" t="s">
        <v>73</v>
      </c>
      <c r="O1298" s="101" t="s">
        <v>58</v>
      </c>
      <c r="P1298" s="19" t="str">
        <f t="shared" si="401"/>
        <v>CB1 17/18</v>
      </c>
      <c r="Q1298" s="20">
        <f t="shared" si="402"/>
        <v>121.20920060494591</v>
      </c>
      <c r="R1298" s="19">
        <v>122.6</v>
      </c>
      <c r="S1298" s="19" t="e">
        <v>#N/A</v>
      </c>
      <c r="T1298" s="19" t="e">
        <f t="shared" si="403"/>
        <v>#N/A</v>
      </c>
      <c r="U1298" s="22" t="e">
        <f t="shared" si="404"/>
        <v>#N/A</v>
      </c>
      <c r="V1298" s="22" t="str">
        <f t="shared" si="405"/>
        <v>NY</v>
      </c>
      <c r="W1298" s="22" t="e">
        <f t="shared" si="406"/>
        <v>#VALUE!</v>
      </c>
      <c r="X1298" s="19" t="str">
        <f t="shared" si="407"/>
        <v>CB117/18GS.8747</v>
      </c>
      <c r="Y1298" s="19" t="str">
        <f t="shared" si="408"/>
        <v>GS.8747</v>
      </c>
      <c r="Z1298" s="19" t="e">
        <v>#VALUE!</v>
      </c>
      <c r="AA1298" s="19" t="e">
        <f t="shared" si="409"/>
        <v>#VALUE!</v>
      </c>
      <c r="AB1298" s="22" t="e">
        <f t="shared" si="410"/>
        <v>#N/A</v>
      </c>
      <c r="AC1298" s="23" t="e">
        <v>#VALUE!</v>
      </c>
      <c r="AD1298" s="23" t="e">
        <f t="shared" si="411"/>
        <v>#VALUE!</v>
      </c>
      <c r="AE1298" s="24" t="e">
        <f t="shared" si="412"/>
        <v>#N/A</v>
      </c>
      <c r="AF1298" s="24" t="e">
        <v>#N/A</v>
      </c>
      <c r="AG1298" s="24" t="e">
        <f t="shared" si="413"/>
        <v>#N/A</v>
      </c>
      <c r="AH1298" s="24" t="e">
        <f t="shared" si="414"/>
        <v>#N/A</v>
      </c>
      <c r="AI1298" s="25" t="e">
        <f t="shared" si="415"/>
        <v>#VALUE!</v>
      </c>
      <c r="AJ1298" s="25" t="e">
        <f t="shared" si="416"/>
        <v>#VALUE!</v>
      </c>
      <c r="AK1298" s="25" t="e">
        <f t="shared" si="417"/>
        <v>#VALUE!</v>
      </c>
      <c r="AL1298" s="11">
        <v>26.665802669056443</v>
      </c>
      <c r="AM1298" s="11">
        <v>0</v>
      </c>
      <c r="AN1298" s="26">
        <v>3.2766000000000002</v>
      </c>
      <c r="AO1298" s="125">
        <f t="shared" si="418"/>
        <v>6.2277705893224698E-2</v>
      </c>
      <c r="AQ1298" s="16">
        <v>0</v>
      </c>
      <c r="AT1298" s="2">
        <v>0</v>
      </c>
      <c r="AU1298" s="2">
        <v>0</v>
      </c>
      <c r="AW1298" s="44" t="e">
        <f t="shared" si="419"/>
        <v>#VALUE!</v>
      </c>
    </row>
    <row r="1299" spans="1:49" hidden="1" x14ac:dyDescent="0.2">
      <c r="A1299" s="101">
        <v>1300</v>
      </c>
      <c r="B1299" s="16" t="s">
        <v>876</v>
      </c>
      <c r="C1299" s="101">
        <v>20</v>
      </c>
      <c r="D1299" s="17">
        <v>0.8321874999658665</v>
      </c>
      <c r="E1299" s="139">
        <v>6.6868762704467885E-2</v>
      </c>
      <c r="F1299" s="122">
        <f t="shared" si="400"/>
        <v>0.89905626267033434</v>
      </c>
      <c r="G1299" s="122"/>
      <c r="H1299" s="101" t="s">
        <v>4</v>
      </c>
      <c r="I1299" s="101">
        <v>1</v>
      </c>
      <c r="J1299" s="101" t="s">
        <v>555</v>
      </c>
      <c r="K1299" s="18">
        <v>43034</v>
      </c>
      <c r="L1299" s="101" t="s">
        <v>58</v>
      </c>
      <c r="M1299" s="101" t="s">
        <v>83</v>
      </c>
      <c r="N1299" s="101" t="s">
        <v>62</v>
      </c>
      <c r="O1299" s="101" t="s">
        <v>63</v>
      </c>
      <c r="P1299" s="19" t="str">
        <f t="shared" si="401"/>
        <v>CB6 Consumo</v>
      </c>
      <c r="Q1299" s="20">
        <f t="shared" si="402"/>
        <v>89.905626267033441</v>
      </c>
      <c r="R1299" s="19">
        <v>122.6</v>
      </c>
      <c r="S1299" s="19">
        <v>-31.95</v>
      </c>
      <c r="T1299" s="19">
        <f t="shared" si="403"/>
        <v>90.649999999999991</v>
      </c>
      <c r="U1299" s="22" t="e">
        <f t="shared" si="404"/>
        <v>#VALUE!</v>
      </c>
      <c r="V1299" s="22" t="str">
        <f t="shared" si="405"/>
        <v>NY</v>
      </c>
      <c r="W1299" s="22" t="e">
        <f t="shared" si="406"/>
        <v>#VALUE!</v>
      </c>
      <c r="X1299" s="19" t="str">
        <f t="shared" si="407"/>
        <v>CB6ConsumoGS.1001S</v>
      </c>
      <c r="Y1299" s="19" t="str">
        <f t="shared" si="408"/>
        <v>GS.1001S</v>
      </c>
      <c r="Z1299" s="19" t="e">
        <v>#VALUE!</v>
      </c>
      <c r="AA1299" s="19" t="e">
        <f t="shared" si="409"/>
        <v>#VALUE!</v>
      </c>
      <c r="AB1299" s="22" t="e">
        <f t="shared" si="410"/>
        <v>#VALUE!</v>
      </c>
      <c r="AC1299" s="23" t="e">
        <v>#VALUE!</v>
      </c>
      <c r="AD1299" s="23" t="e">
        <f t="shared" si="411"/>
        <v>#VALUE!</v>
      </c>
      <c r="AE1299" s="24" t="e">
        <f t="shared" si="412"/>
        <v>#VALUE!</v>
      </c>
      <c r="AF1299" s="24">
        <v>92.399999999999991</v>
      </c>
      <c r="AG1299" s="24" t="e">
        <f t="shared" si="413"/>
        <v>#VALUE!</v>
      </c>
      <c r="AH1299" s="24" t="e">
        <f t="shared" si="414"/>
        <v>#VALUE!</v>
      </c>
      <c r="AI1299" s="25" t="e">
        <f t="shared" si="415"/>
        <v>#VALUE!</v>
      </c>
      <c r="AJ1299" s="25" t="e">
        <f t="shared" si="416"/>
        <v>#VALUE!</v>
      </c>
      <c r="AK1299" s="25" t="e">
        <f t="shared" si="417"/>
        <v>#VALUE!</v>
      </c>
      <c r="AL1299" s="11">
        <v>26.747362455999994</v>
      </c>
      <c r="AM1299" s="11">
        <v>7.1478244266666664</v>
      </c>
      <c r="AN1299" s="26">
        <v>3.2766000000000002</v>
      </c>
      <c r="AO1299" s="125">
        <f t="shared" si="418"/>
        <v>6.5925135143167418E-2</v>
      </c>
      <c r="AQ1299" s="16">
        <v>0</v>
      </c>
      <c r="AT1299" s="2">
        <v>0</v>
      </c>
      <c r="AU1299" s="2">
        <v>0</v>
      </c>
      <c r="AW1299" s="44" t="e">
        <f t="shared" si="419"/>
        <v>#VALUE!</v>
      </c>
    </row>
    <row r="1300" spans="1:49" hidden="1" x14ac:dyDescent="0.2">
      <c r="A1300" s="101">
        <v>1302</v>
      </c>
      <c r="B1300" s="16" t="s">
        <v>877</v>
      </c>
      <c r="C1300" s="101">
        <v>1001</v>
      </c>
      <c r="D1300" s="17">
        <v>1.3393362071877144</v>
      </c>
      <c r="E1300" s="139">
        <v>4.6541497898978108E-2</v>
      </c>
      <c r="F1300" s="122">
        <f t="shared" si="400"/>
        <v>1.3858777050866926</v>
      </c>
      <c r="G1300" s="122"/>
      <c r="H1300" s="101" t="s">
        <v>4</v>
      </c>
      <c r="I1300" s="101">
        <v>1</v>
      </c>
      <c r="J1300" s="101" t="s">
        <v>555</v>
      </c>
      <c r="K1300" s="18">
        <v>43034</v>
      </c>
      <c r="L1300" s="101" t="s">
        <v>58</v>
      </c>
      <c r="M1300" s="101" t="s">
        <v>83</v>
      </c>
      <c r="N1300" s="101" t="s">
        <v>62</v>
      </c>
      <c r="O1300" s="101" t="s">
        <v>63</v>
      </c>
      <c r="P1300" s="19" t="str">
        <f t="shared" si="401"/>
        <v>CB6 Consumo</v>
      </c>
      <c r="Q1300" s="20">
        <f t="shared" si="402"/>
        <v>138.58777050866925</v>
      </c>
      <c r="R1300" s="19">
        <v>122.6</v>
      </c>
      <c r="S1300" s="19">
        <v>-31.95</v>
      </c>
      <c r="T1300" s="19">
        <f t="shared" si="403"/>
        <v>90.649999999999991</v>
      </c>
      <c r="U1300" s="22" t="e">
        <f t="shared" si="404"/>
        <v>#VALUE!</v>
      </c>
      <c r="V1300" s="22" t="str">
        <f t="shared" si="405"/>
        <v>NY</v>
      </c>
      <c r="W1300" s="22" t="e">
        <f t="shared" si="406"/>
        <v>#VALUE!</v>
      </c>
      <c r="X1300" s="19" t="str">
        <f t="shared" si="407"/>
        <v>CB6ConsumoGS.8887</v>
      </c>
      <c r="Y1300" s="19" t="str">
        <f t="shared" si="408"/>
        <v>GS.8887</v>
      </c>
      <c r="Z1300" s="19" t="e">
        <v>#VALUE!</v>
      </c>
      <c r="AA1300" s="19" t="e">
        <f t="shared" si="409"/>
        <v>#VALUE!</v>
      </c>
      <c r="AB1300" s="22" t="e">
        <f t="shared" si="410"/>
        <v>#VALUE!</v>
      </c>
      <c r="AC1300" s="23" t="e">
        <v>#VALUE!</v>
      </c>
      <c r="AD1300" s="23" t="e">
        <f t="shared" si="411"/>
        <v>#VALUE!</v>
      </c>
      <c r="AE1300" s="24" t="e">
        <f t="shared" si="412"/>
        <v>#VALUE!</v>
      </c>
      <c r="AF1300" s="24">
        <v>92.399999999999991</v>
      </c>
      <c r="AG1300" s="24" t="e">
        <f t="shared" si="413"/>
        <v>#VALUE!</v>
      </c>
      <c r="AH1300" s="24" t="e">
        <f t="shared" si="414"/>
        <v>#VALUE!</v>
      </c>
      <c r="AI1300" s="25" t="e">
        <f t="shared" si="415"/>
        <v>#VALUE!</v>
      </c>
      <c r="AJ1300" s="25" t="e">
        <f t="shared" si="416"/>
        <v>#VALUE!</v>
      </c>
      <c r="AK1300" s="25" t="e">
        <f t="shared" si="417"/>
        <v>#VALUE!</v>
      </c>
      <c r="AL1300" s="11">
        <v>18.960419911980225</v>
      </c>
      <c r="AM1300" s="11">
        <v>3.7215527292907438</v>
      </c>
      <c r="AN1300" s="26">
        <v>3.2766000000000002</v>
      </c>
      <c r="AO1300" s="125">
        <f t="shared" si="418"/>
        <v>4.5884721275851671E-2</v>
      </c>
      <c r="AQ1300" s="16">
        <v>0</v>
      </c>
      <c r="AT1300" s="2">
        <v>1</v>
      </c>
      <c r="AU1300" s="2">
        <v>-76.61963836283303</v>
      </c>
      <c r="AW1300" s="44" t="e">
        <f t="shared" si="419"/>
        <v>#VALUE!</v>
      </c>
    </row>
    <row r="1301" spans="1:49" hidden="1" x14ac:dyDescent="0.2">
      <c r="A1301" s="101">
        <v>1303</v>
      </c>
      <c r="B1301" s="16" t="s">
        <v>878</v>
      </c>
      <c r="C1301" s="101">
        <v>5358</v>
      </c>
      <c r="D1301" s="17">
        <v>1.1442980617555449</v>
      </c>
      <c r="E1301" s="139">
        <v>4.8255829386739162E-2</v>
      </c>
      <c r="F1301" s="122">
        <f t="shared" si="400"/>
        <v>1.1925538911422842</v>
      </c>
      <c r="G1301" s="122"/>
      <c r="H1301" s="101" t="s">
        <v>4</v>
      </c>
      <c r="I1301" s="101">
        <v>1</v>
      </c>
      <c r="J1301" s="101" t="s">
        <v>60</v>
      </c>
      <c r="K1301" s="18">
        <v>43034</v>
      </c>
      <c r="L1301" s="101" t="s">
        <v>58</v>
      </c>
      <c r="M1301" s="101" t="s">
        <v>83</v>
      </c>
      <c r="N1301" s="101" t="s">
        <v>71</v>
      </c>
      <c r="O1301" s="101" t="s">
        <v>64</v>
      </c>
      <c r="P1301" s="19" t="str">
        <f t="shared" si="401"/>
        <v>CB1RF 15/16</v>
      </c>
      <c r="Q1301" s="20">
        <f t="shared" si="402"/>
        <v>119.25538911422842</v>
      </c>
      <c r="R1301" s="19">
        <v>122.6</v>
      </c>
      <c r="S1301" s="19">
        <v>1</v>
      </c>
      <c r="T1301" s="19">
        <f t="shared" si="403"/>
        <v>123.6</v>
      </c>
      <c r="U1301" s="22" t="e">
        <f t="shared" si="404"/>
        <v>#VALUE!</v>
      </c>
      <c r="V1301" s="22" t="str">
        <f t="shared" si="405"/>
        <v>NY</v>
      </c>
      <c r="W1301" s="22" t="e">
        <f t="shared" si="406"/>
        <v>#VALUE!</v>
      </c>
      <c r="X1301" s="19" t="str">
        <f t="shared" si="407"/>
        <v>CB1RF15/16GS.8898</v>
      </c>
      <c r="Y1301" s="19" t="str">
        <f t="shared" si="408"/>
        <v>GS.8898</v>
      </c>
      <c r="Z1301" s="19" t="e">
        <v>#VALUE!</v>
      </c>
      <c r="AA1301" s="19" t="e">
        <f t="shared" si="409"/>
        <v>#VALUE!</v>
      </c>
      <c r="AB1301" s="22" t="e">
        <f t="shared" si="410"/>
        <v>#VALUE!</v>
      </c>
      <c r="AC1301" s="23" t="e">
        <v>#VALUE!</v>
      </c>
      <c r="AD1301" s="23" t="e">
        <f t="shared" si="411"/>
        <v>#VALUE!</v>
      </c>
      <c r="AE1301" s="24" t="e">
        <f t="shared" si="412"/>
        <v>#VALUE!</v>
      </c>
      <c r="AF1301" s="24">
        <v>125.35</v>
      </c>
      <c r="AG1301" s="24" t="e">
        <f t="shared" si="413"/>
        <v>#VALUE!</v>
      </c>
      <c r="AH1301" s="24" t="e">
        <f t="shared" si="414"/>
        <v>#VALUE!</v>
      </c>
      <c r="AI1301" s="25" t="e">
        <f t="shared" si="415"/>
        <v>#VALUE!</v>
      </c>
      <c r="AJ1301" s="25" t="e">
        <f t="shared" si="416"/>
        <v>#VALUE!</v>
      </c>
      <c r="AK1301" s="25" t="e">
        <f t="shared" si="417"/>
        <v>#VALUE!</v>
      </c>
      <c r="AL1301" s="11">
        <v>20.370401099448557</v>
      </c>
      <c r="AM1301" s="11">
        <v>0</v>
      </c>
      <c r="AN1301" s="26">
        <v>3.2766000000000002</v>
      </c>
      <c r="AO1301" s="125">
        <f t="shared" si="418"/>
        <v>4.7574860743667534E-2</v>
      </c>
      <c r="AQ1301" s="16">
        <v>0</v>
      </c>
      <c r="AT1301" s="2">
        <v>1858</v>
      </c>
      <c r="AU1301" s="2">
        <v>3462.4806841272516</v>
      </c>
      <c r="AW1301" s="44" t="e">
        <f t="shared" si="419"/>
        <v>#VALUE!</v>
      </c>
    </row>
    <row r="1302" spans="1:49" hidden="1" x14ac:dyDescent="0.2">
      <c r="A1302" s="101">
        <v>1304</v>
      </c>
      <c r="B1302" s="16" t="s">
        <v>879</v>
      </c>
      <c r="C1302" s="101">
        <v>189</v>
      </c>
      <c r="D1302" s="17">
        <v>1.0633506391069056</v>
      </c>
      <c r="E1302" s="139">
        <v>4.8834000826402969E-2</v>
      </c>
      <c r="F1302" s="122">
        <f t="shared" si="400"/>
        <v>1.1121846399333086</v>
      </c>
      <c r="G1302" s="122"/>
      <c r="H1302" s="101" t="s">
        <v>4</v>
      </c>
      <c r="I1302" s="101">
        <v>1</v>
      </c>
      <c r="J1302" s="101" t="s">
        <v>60</v>
      </c>
      <c r="K1302" s="18">
        <v>43034</v>
      </c>
      <c r="L1302" s="101" t="s">
        <v>58</v>
      </c>
      <c r="M1302" s="101" t="s">
        <v>83</v>
      </c>
      <c r="N1302" s="101" t="s">
        <v>88</v>
      </c>
      <c r="O1302" s="101" t="s">
        <v>58</v>
      </c>
      <c r="P1302" s="19" t="str">
        <f t="shared" si="401"/>
        <v>CB3RF 17/18</v>
      </c>
      <c r="Q1302" s="20">
        <f t="shared" si="402"/>
        <v>111.21846399333086</v>
      </c>
      <c r="R1302" s="19">
        <v>122.6</v>
      </c>
      <c r="S1302" s="19">
        <v>7</v>
      </c>
      <c r="T1302" s="19">
        <f t="shared" si="403"/>
        <v>129.6</v>
      </c>
      <c r="U1302" s="22" t="e">
        <f t="shared" si="404"/>
        <v>#VALUE!</v>
      </c>
      <c r="V1302" s="22" t="str">
        <f t="shared" si="405"/>
        <v>NY</v>
      </c>
      <c r="W1302" s="22" t="e">
        <f t="shared" si="406"/>
        <v>#VALUE!</v>
      </c>
      <c r="X1302" s="19" t="str">
        <f t="shared" si="407"/>
        <v>CB3RF17/18GS.8942</v>
      </c>
      <c r="Y1302" s="19" t="str">
        <f t="shared" si="408"/>
        <v>GS.8942</v>
      </c>
      <c r="Z1302" s="19" t="e">
        <v>#VALUE!</v>
      </c>
      <c r="AA1302" s="19" t="e">
        <f t="shared" si="409"/>
        <v>#VALUE!</v>
      </c>
      <c r="AB1302" s="22" t="e">
        <f t="shared" si="410"/>
        <v>#VALUE!</v>
      </c>
      <c r="AC1302" s="23" t="e">
        <v>#VALUE!</v>
      </c>
      <c r="AD1302" s="23" t="e">
        <f t="shared" si="411"/>
        <v>#VALUE!</v>
      </c>
      <c r="AE1302" s="24" t="e">
        <f t="shared" si="412"/>
        <v>#VALUE!</v>
      </c>
      <c r="AF1302" s="24">
        <v>131.35</v>
      </c>
      <c r="AG1302" s="24" t="e">
        <f t="shared" si="413"/>
        <v>#VALUE!</v>
      </c>
      <c r="AH1302" s="24" t="e">
        <f t="shared" si="414"/>
        <v>#VALUE!</v>
      </c>
      <c r="AI1302" s="25" t="e">
        <f t="shared" si="415"/>
        <v>#VALUE!</v>
      </c>
      <c r="AJ1302" s="25" t="e">
        <f t="shared" si="416"/>
        <v>#VALUE!</v>
      </c>
      <c r="AK1302" s="25" t="e">
        <f t="shared" si="417"/>
        <v>#VALUE!</v>
      </c>
      <c r="AL1302" s="11">
        <v>25.430000000000003</v>
      </c>
      <c r="AM1302" s="11">
        <v>5.3499999999999943</v>
      </c>
      <c r="AN1302" s="26">
        <v>3.2766000000000002</v>
      </c>
      <c r="AO1302" s="125">
        <f t="shared" si="418"/>
        <v>4.8144873239101507E-2</v>
      </c>
      <c r="AQ1302" s="16">
        <v>0</v>
      </c>
      <c r="AT1302" s="2">
        <v>189</v>
      </c>
      <c r="AU1302" s="2">
        <v>1111.3633684175434</v>
      </c>
      <c r="AW1302" s="44" t="e">
        <f t="shared" si="419"/>
        <v>#VALUE!</v>
      </c>
    </row>
    <row r="1303" spans="1:49" hidden="1" x14ac:dyDescent="0.2">
      <c r="A1303" s="101">
        <v>1305</v>
      </c>
      <c r="B1303" s="16" t="s">
        <v>879</v>
      </c>
      <c r="C1303" s="101">
        <v>92</v>
      </c>
      <c r="D1303" s="17">
        <v>1.0633506391069056</v>
      </c>
      <c r="E1303" s="139">
        <v>4.8834000826402969E-2</v>
      </c>
      <c r="F1303" s="122">
        <f t="shared" si="400"/>
        <v>1.1121846399333086</v>
      </c>
      <c r="G1303" s="122"/>
      <c r="H1303" s="101" t="s">
        <v>4</v>
      </c>
      <c r="I1303" s="101">
        <v>1</v>
      </c>
      <c r="J1303" s="101" t="s">
        <v>60</v>
      </c>
      <c r="K1303" s="18">
        <v>43034</v>
      </c>
      <c r="L1303" s="101" t="s">
        <v>58</v>
      </c>
      <c r="M1303" s="101" t="s">
        <v>83</v>
      </c>
      <c r="N1303" s="101" t="s">
        <v>88</v>
      </c>
      <c r="O1303" s="101" t="s">
        <v>66</v>
      </c>
      <c r="P1303" s="19" t="str">
        <f t="shared" si="401"/>
        <v>CB3RF Moka</v>
      </c>
      <c r="Q1303" s="20">
        <f t="shared" si="402"/>
        <v>111.21846399333086</v>
      </c>
      <c r="R1303" s="19">
        <v>122.6</v>
      </c>
      <c r="S1303" s="19">
        <v>1</v>
      </c>
      <c r="T1303" s="19">
        <f t="shared" si="403"/>
        <v>123.6</v>
      </c>
      <c r="U1303" s="22" t="e">
        <f t="shared" si="404"/>
        <v>#VALUE!</v>
      </c>
      <c r="V1303" s="22" t="str">
        <f t="shared" si="405"/>
        <v>NY</v>
      </c>
      <c r="W1303" s="22" t="e">
        <f t="shared" si="406"/>
        <v>#VALUE!</v>
      </c>
      <c r="X1303" s="19" t="str">
        <f t="shared" si="407"/>
        <v>CB3RFMokaGS.8942</v>
      </c>
      <c r="Y1303" s="19" t="str">
        <f t="shared" si="408"/>
        <v>GS.8942</v>
      </c>
      <c r="Z1303" s="19" t="e">
        <v>#VALUE!</v>
      </c>
      <c r="AA1303" s="19" t="e">
        <f t="shared" si="409"/>
        <v>#VALUE!</v>
      </c>
      <c r="AB1303" s="22" t="e">
        <f t="shared" si="410"/>
        <v>#VALUE!</v>
      </c>
      <c r="AC1303" s="23" t="e">
        <v>#VALUE!</v>
      </c>
      <c r="AD1303" s="23" t="e">
        <f t="shared" si="411"/>
        <v>#VALUE!</v>
      </c>
      <c r="AE1303" s="24" t="e">
        <f t="shared" si="412"/>
        <v>#VALUE!</v>
      </c>
      <c r="AF1303" s="24">
        <v>125.35</v>
      </c>
      <c r="AG1303" s="24" t="e">
        <f t="shared" si="413"/>
        <v>#VALUE!</v>
      </c>
      <c r="AH1303" s="24" t="e">
        <f t="shared" si="414"/>
        <v>#VALUE!</v>
      </c>
      <c r="AI1303" s="25" t="e">
        <f t="shared" si="415"/>
        <v>#VALUE!</v>
      </c>
      <c r="AJ1303" s="25" t="e">
        <f t="shared" si="416"/>
        <v>#VALUE!</v>
      </c>
      <c r="AK1303" s="25" t="e">
        <f t="shared" si="417"/>
        <v>#VALUE!</v>
      </c>
      <c r="AL1303" s="11">
        <v>25.430000000000003</v>
      </c>
      <c r="AM1303" s="11">
        <v>5.3499999999999943</v>
      </c>
      <c r="AN1303" s="26">
        <v>3.2766000000000002</v>
      </c>
      <c r="AO1303" s="125">
        <f t="shared" si="418"/>
        <v>4.8144873239101507E-2</v>
      </c>
      <c r="AQ1303" s="16">
        <v>0</v>
      </c>
      <c r="AT1303" s="2">
        <v>92</v>
      </c>
      <c r="AU1303" s="2">
        <v>-432.59968944754502</v>
      </c>
      <c r="AW1303" s="44" t="e">
        <f t="shared" si="419"/>
        <v>#VALUE!</v>
      </c>
    </row>
    <row r="1304" spans="1:49" hidden="1" x14ac:dyDescent="0.2">
      <c r="A1304" s="101">
        <v>1306</v>
      </c>
      <c r="B1304" s="16" t="s">
        <v>879</v>
      </c>
      <c r="C1304" s="101">
        <v>358</v>
      </c>
      <c r="D1304" s="17">
        <v>1.0633506391069056</v>
      </c>
      <c r="E1304" s="139">
        <v>4.8834000826402969E-2</v>
      </c>
      <c r="F1304" s="122">
        <f t="shared" si="400"/>
        <v>1.1121846399333086</v>
      </c>
      <c r="G1304" s="122"/>
      <c r="H1304" s="101" t="s">
        <v>4</v>
      </c>
      <c r="I1304" s="101">
        <v>1</v>
      </c>
      <c r="J1304" s="101" t="s">
        <v>60</v>
      </c>
      <c r="K1304" s="18">
        <v>43034</v>
      </c>
      <c r="L1304" s="101" t="s">
        <v>58</v>
      </c>
      <c r="M1304" s="101" t="s">
        <v>83</v>
      </c>
      <c r="N1304" s="101" t="s">
        <v>88</v>
      </c>
      <c r="O1304" s="101" t="s">
        <v>64</v>
      </c>
      <c r="P1304" s="19" t="str">
        <f t="shared" si="401"/>
        <v>CB3RF 15/16</v>
      </c>
      <c r="Q1304" s="20">
        <f t="shared" si="402"/>
        <v>111.21846399333086</v>
      </c>
      <c r="R1304" s="19">
        <v>122.6</v>
      </c>
      <c r="S1304" s="19">
        <v>1</v>
      </c>
      <c r="T1304" s="19">
        <f t="shared" si="403"/>
        <v>123.6</v>
      </c>
      <c r="U1304" s="22" t="e">
        <f t="shared" si="404"/>
        <v>#VALUE!</v>
      </c>
      <c r="V1304" s="22" t="str">
        <f t="shared" si="405"/>
        <v>NY</v>
      </c>
      <c r="W1304" s="22" t="e">
        <f t="shared" si="406"/>
        <v>#VALUE!</v>
      </c>
      <c r="X1304" s="19" t="str">
        <f t="shared" si="407"/>
        <v>CB3RF15/16GS.8942</v>
      </c>
      <c r="Y1304" s="19" t="str">
        <f t="shared" si="408"/>
        <v>GS.8942</v>
      </c>
      <c r="Z1304" s="19" t="e">
        <v>#VALUE!</v>
      </c>
      <c r="AA1304" s="19" t="e">
        <f t="shared" si="409"/>
        <v>#VALUE!</v>
      </c>
      <c r="AB1304" s="22" t="e">
        <f t="shared" si="410"/>
        <v>#VALUE!</v>
      </c>
      <c r="AC1304" s="23" t="e">
        <v>#VALUE!</v>
      </c>
      <c r="AD1304" s="23" t="e">
        <f t="shared" si="411"/>
        <v>#VALUE!</v>
      </c>
      <c r="AE1304" s="24" t="e">
        <f t="shared" si="412"/>
        <v>#VALUE!</v>
      </c>
      <c r="AF1304" s="24">
        <v>125.35</v>
      </c>
      <c r="AG1304" s="24" t="e">
        <f t="shared" si="413"/>
        <v>#VALUE!</v>
      </c>
      <c r="AH1304" s="24" t="e">
        <f t="shared" si="414"/>
        <v>#VALUE!</v>
      </c>
      <c r="AI1304" s="25" t="e">
        <f t="shared" si="415"/>
        <v>#VALUE!</v>
      </c>
      <c r="AJ1304" s="25" t="e">
        <f t="shared" si="416"/>
        <v>#VALUE!</v>
      </c>
      <c r="AK1304" s="25" t="e">
        <f t="shared" si="417"/>
        <v>#VALUE!</v>
      </c>
      <c r="AL1304" s="11">
        <v>25.430000000000003</v>
      </c>
      <c r="AM1304" s="11">
        <v>5.3499999999999943</v>
      </c>
      <c r="AN1304" s="26">
        <v>3.2766000000000002</v>
      </c>
      <c r="AO1304" s="125">
        <f t="shared" si="418"/>
        <v>4.8144873239101507E-2</v>
      </c>
      <c r="AQ1304" s="16">
        <v>0</v>
      </c>
      <c r="AT1304" s="2">
        <v>358</v>
      </c>
      <c r="AU1304" s="2">
        <v>-262.68985241544692</v>
      </c>
      <c r="AW1304" s="44" t="e">
        <f t="shared" si="419"/>
        <v>#VALUE!</v>
      </c>
    </row>
    <row r="1305" spans="1:49" hidden="1" x14ac:dyDescent="0.2">
      <c r="A1305" s="101">
        <v>1307</v>
      </c>
      <c r="B1305" s="16" t="s">
        <v>879</v>
      </c>
      <c r="C1305" s="101">
        <v>104</v>
      </c>
      <c r="D1305" s="17">
        <v>1.0633506391069056</v>
      </c>
      <c r="E1305" s="139">
        <v>4.8834000826402969E-2</v>
      </c>
      <c r="F1305" s="122">
        <f t="shared" si="400"/>
        <v>1.1121846399333086</v>
      </c>
      <c r="G1305" s="122"/>
      <c r="H1305" s="101" t="s">
        <v>4</v>
      </c>
      <c r="I1305" s="101">
        <v>1</v>
      </c>
      <c r="J1305" s="101" t="s">
        <v>60</v>
      </c>
      <c r="K1305" s="18">
        <v>43034</v>
      </c>
      <c r="L1305" s="101" t="s">
        <v>58</v>
      </c>
      <c r="M1305" s="101" t="s">
        <v>83</v>
      </c>
      <c r="N1305" s="101" t="s">
        <v>88</v>
      </c>
      <c r="O1305" s="101" t="s">
        <v>65</v>
      </c>
      <c r="P1305" s="19" t="str">
        <f t="shared" si="401"/>
        <v>CB3RF 13/14</v>
      </c>
      <c r="Q1305" s="20">
        <f t="shared" si="402"/>
        <v>111.21846399333086</v>
      </c>
      <c r="R1305" s="19">
        <v>122.6</v>
      </c>
      <c r="S1305" s="19">
        <v>1</v>
      </c>
      <c r="T1305" s="19">
        <f t="shared" si="403"/>
        <v>123.6</v>
      </c>
      <c r="U1305" s="22" t="e">
        <f t="shared" si="404"/>
        <v>#VALUE!</v>
      </c>
      <c r="V1305" s="22" t="str">
        <f t="shared" si="405"/>
        <v>NY</v>
      </c>
      <c r="W1305" s="22" t="e">
        <f t="shared" si="406"/>
        <v>#VALUE!</v>
      </c>
      <c r="X1305" s="19" t="str">
        <f t="shared" si="407"/>
        <v>CB3RF13/14GS.8942</v>
      </c>
      <c r="Y1305" s="19" t="str">
        <f t="shared" si="408"/>
        <v>GS.8942</v>
      </c>
      <c r="Z1305" s="19" t="e">
        <v>#VALUE!</v>
      </c>
      <c r="AA1305" s="19" t="e">
        <f t="shared" si="409"/>
        <v>#VALUE!</v>
      </c>
      <c r="AB1305" s="22" t="e">
        <f t="shared" si="410"/>
        <v>#VALUE!</v>
      </c>
      <c r="AC1305" s="23" t="e">
        <v>#VALUE!</v>
      </c>
      <c r="AD1305" s="23" t="e">
        <f t="shared" si="411"/>
        <v>#VALUE!</v>
      </c>
      <c r="AE1305" s="24" t="e">
        <f t="shared" si="412"/>
        <v>#VALUE!</v>
      </c>
      <c r="AF1305" s="24">
        <v>125.35</v>
      </c>
      <c r="AG1305" s="24" t="e">
        <f t="shared" si="413"/>
        <v>#VALUE!</v>
      </c>
      <c r="AH1305" s="24" t="e">
        <f t="shared" si="414"/>
        <v>#VALUE!</v>
      </c>
      <c r="AI1305" s="25" t="e">
        <f t="shared" si="415"/>
        <v>#VALUE!</v>
      </c>
      <c r="AJ1305" s="25" t="e">
        <f t="shared" si="416"/>
        <v>#VALUE!</v>
      </c>
      <c r="AK1305" s="25" t="e">
        <f t="shared" si="417"/>
        <v>#VALUE!</v>
      </c>
      <c r="AL1305" s="11">
        <v>25.430000000000003</v>
      </c>
      <c r="AM1305" s="11">
        <v>5.3499999999999952</v>
      </c>
      <c r="AN1305" s="26">
        <v>3.2766000000000002</v>
      </c>
      <c r="AO1305" s="125">
        <f t="shared" si="418"/>
        <v>4.8144873239101507E-2</v>
      </c>
      <c r="AQ1305" s="16">
        <v>0</v>
      </c>
      <c r="AT1305" s="2">
        <v>104</v>
      </c>
      <c r="AU1305" s="2">
        <v>-1039.3105358972248</v>
      </c>
      <c r="AW1305" s="44" t="e">
        <f t="shared" si="419"/>
        <v>#VALUE!</v>
      </c>
    </row>
    <row r="1306" spans="1:49" hidden="1" x14ac:dyDescent="0.2">
      <c r="A1306" s="101">
        <v>1308</v>
      </c>
      <c r="B1306" s="16" t="s">
        <v>879</v>
      </c>
      <c r="C1306" s="101">
        <v>254</v>
      </c>
      <c r="D1306" s="17">
        <v>1.0633506391069056</v>
      </c>
      <c r="E1306" s="139">
        <v>4.8834000826402969E-2</v>
      </c>
      <c r="F1306" s="122">
        <f t="shared" si="400"/>
        <v>1.1121846399333086</v>
      </c>
      <c r="G1306" s="122"/>
      <c r="H1306" s="101" t="s">
        <v>4</v>
      </c>
      <c r="I1306" s="101">
        <v>1</v>
      </c>
      <c r="J1306" s="101" t="s">
        <v>60</v>
      </c>
      <c r="K1306" s="18">
        <v>43034</v>
      </c>
      <c r="L1306" s="101" t="s">
        <v>58</v>
      </c>
      <c r="M1306" s="101" t="s">
        <v>83</v>
      </c>
      <c r="N1306" s="101" t="s">
        <v>86</v>
      </c>
      <c r="O1306" s="101" t="s">
        <v>63</v>
      </c>
      <c r="P1306" s="19" t="str">
        <f t="shared" si="401"/>
        <v>CB6RF Consumo</v>
      </c>
      <c r="Q1306" s="20">
        <f t="shared" si="402"/>
        <v>111.21846399333086</v>
      </c>
      <c r="R1306" s="19">
        <v>122.6</v>
      </c>
      <c r="S1306" s="19">
        <v>-31.95</v>
      </c>
      <c r="T1306" s="19">
        <f t="shared" si="403"/>
        <v>90.649999999999991</v>
      </c>
      <c r="U1306" s="22" t="e">
        <f t="shared" si="404"/>
        <v>#VALUE!</v>
      </c>
      <c r="V1306" s="22" t="str">
        <f t="shared" si="405"/>
        <v>NY</v>
      </c>
      <c r="W1306" s="22" t="e">
        <f t="shared" si="406"/>
        <v>#VALUE!</v>
      </c>
      <c r="X1306" s="19" t="str">
        <f t="shared" si="407"/>
        <v>CB6RFConsumoGS.8942</v>
      </c>
      <c r="Y1306" s="19" t="str">
        <f t="shared" si="408"/>
        <v>GS.8942</v>
      </c>
      <c r="Z1306" s="19" t="e">
        <v>#VALUE!</v>
      </c>
      <c r="AA1306" s="19" t="e">
        <f t="shared" si="409"/>
        <v>#VALUE!</v>
      </c>
      <c r="AB1306" s="22" t="e">
        <f t="shared" si="410"/>
        <v>#VALUE!</v>
      </c>
      <c r="AC1306" s="23" t="e">
        <v>#VALUE!</v>
      </c>
      <c r="AD1306" s="23" t="e">
        <f t="shared" si="411"/>
        <v>#VALUE!</v>
      </c>
      <c r="AE1306" s="24" t="e">
        <f t="shared" si="412"/>
        <v>#VALUE!</v>
      </c>
      <c r="AF1306" s="24">
        <v>92.399999999999991</v>
      </c>
      <c r="AG1306" s="24" t="e">
        <f t="shared" si="413"/>
        <v>#VALUE!</v>
      </c>
      <c r="AH1306" s="24" t="e">
        <f t="shared" si="414"/>
        <v>#VALUE!</v>
      </c>
      <c r="AI1306" s="25" t="e">
        <f t="shared" si="415"/>
        <v>#VALUE!</v>
      </c>
      <c r="AJ1306" s="25" t="e">
        <f t="shared" si="416"/>
        <v>#VALUE!</v>
      </c>
      <c r="AK1306" s="25" t="e">
        <f t="shared" si="417"/>
        <v>#VALUE!</v>
      </c>
      <c r="AL1306" s="11">
        <v>25.430000000000003</v>
      </c>
      <c r="AM1306" s="11">
        <v>5.3499999999999952</v>
      </c>
      <c r="AN1306" s="26">
        <v>3.2766000000000002</v>
      </c>
      <c r="AO1306" s="125">
        <f t="shared" si="418"/>
        <v>4.8144873239101507E-2</v>
      </c>
      <c r="AQ1306" s="16">
        <v>0</v>
      </c>
      <c r="AT1306" s="2">
        <v>254</v>
      </c>
      <c r="AU1306" s="2">
        <v>-7578.1841165182213</v>
      </c>
      <c r="AW1306" s="44" t="e">
        <f t="shared" si="419"/>
        <v>#VALUE!</v>
      </c>
    </row>
    <row r="1307" spans="1:49" hidden="1" x14ac:dyDescent="0.2">
      <c r="A1307" s="101">
        <v>1310</v>
      </c>
      <c r="B1307" s="16" t="s">
        <v>179</v>
      </c>
      <c r="C1307" s="101">
        <v>159</v>
      </c>
      <c r="D1307" s="17">
        <v>1.3079689483742412</v>
      </c>
      <c r="E1307" s="139">
        <v>5.1912923391426925E-2</v>
      </c>
      <c r="F1307" s="122">
        <f t="shared" si="400"/>
        <v>1.359881871765668</v>
      </c>
      <c r="G1307" s="122"/>
      <c r="H1307" s="101" t="s">
        <v>4</v>
      </c>
      <c r="I1307" s="101">
        <v>1</v>
      </c>
      <c r="J1307" s="101" t="s">
        <v>573</v>
      </c>
      <c r="K1307" s="18">
        <v>43035</v>
      </c>
      <c r="L1307" s="101" t="s">
        <v>56</v>
      </c>
      <c r="M1307" s="101" t="s">
        <v>171</v>
      </c>
      <c r="N1307" s="101" t="s">
        <v>67</v>
      </c>
      <c r="O1307" s="101" t="s">
        <v>64</v>
      </c>
      <c r="P1307" s="19" t="str">
        <f t="shared" si="401"/>
        <v>CBSWUTZ 15/16</v>
      </c>
      <c r="Q1307" s="20">
        <f t="shared" si="402"/>
        <v>135.98818717656681</v>
      </c>
      <c r="R1307" s="19">
        <v>122.6</v>
      </c>
      <c r="S1307" s="19" t="e">
        <v>#N/A</v>
      </c>
      <c r="T1307" s="19" t="e">
        <f t="shared" si="403"/>
        <v>#N/A</v>
      </c>
      <c r="U1307" s="22" t="e">
        <f t="shared" si="404"/>
        <v>#N/A</v>
      </c>
      <c r="V1307" s="22" t="str">
        <f t="shared" si="405"/>
        <v>NY</v>
      </c>
      <c r="W1307" s="22" t="e">
        <f t="shared" si="406"/>
        <v>#VALUE!</v>
      </c>
      <c r="X1307" s="19" t="str">
        <f t="shared" si="407"/>
        <v>CBSWUTZ15/16GS.7680</v>
      </c>
      <c r="Y1307" s="19" t="str">
        <f t="shared" si="408"/>
        <v>GS.7680</v>
      </c>
      <c r="Z1307" s="19" t="e">
        <v>#VALUE!</v>
      </c>
      <c r="AA1307" s="19" t="e">
        <f t="shared" si="409"/>
        <v>#VALUE!</v>
      </c>
      <c r="AB1307" s="22" t="e">
        <f t="shared" si="410"/>
        <v>#N/A</v>
      </c>
      <c r="AC1307" s="23" t="e">
        <v>#VALUE!</v>
      </c>
      <c r="AD1307" s="23" t="e">
        <f t="shared" si="411"/>
        <v>#VALUE!</v>
      </c>
      <c r="AE1307" s="24" t="e">
        <f t="shared" si="412"/>
        <v>#N/A</v>
      </c>
      <c r="AF1307" s="24" t="e">
        <v>#N/A</v>
      </c>
      <c r="AG1307" s="24" t="e">
        <f t="shared" si="413"/>
        <v>#N/A</v>
      </c>
      <c r="AH1307" s="24" t="e">
        <f t="shared" si="414"/>
        <v>#N/A</v>
      </c>
      <c r="AI1307" s="25" t="e">
        <f t="shared" si="415"/>
        <v>#VALUE!</v>
      </c>
      <c r="AJ1307" s="25" t="e">
        <f t="shared" si="416"/>
        <v>#VALUE!</v>
      </c>
      <c r="AK1307" s="25" t="e">
        <f t="shared" si="417"/>
        <v>#VALUE!</v>
      </c>
      <c r="AL1307" s="173">
        <f t="shared" ref="AL1307:AM1322" si="420">AVERAGE(AL4:AL1306)</f>
        <v>21.807429180742275</v>
      </c>
      <c r="AM1307" s="173">
        <f t="shared" si="420"/>
        <v>2.4402778265686345</v>
      </c>
      <c r="AN1307" s="26">
        <v>3.2766000000000002</v>
      </c>
      <c r="AO1307" s="125">
        <f t="shared" si="418"/>
        <v>5.1180347173195861E-2</v>
      </c>
      <c r="AT1307" s="2">
        <v>159</v>
      </c>
      <c r="AU1307" s="2">
        <v>-1751.3185957047306</v>
      </c>
      <c r="AW1307" s="44" t="e">
        <f t="shared" si="419"/>
        <v>#VALUE!</v>
      </c>
    </row>
    <row r="1308" spans="1:49" hidden="1" x14ac:dyDescent="0.2">
      <c r="A1308" s="101">
        <v>1311</v>
      </c>
      <c r="B1308" s="16" t="s">
        <v>215</v>
      </c>
      <c r="C1308" s="101">
        <v>1127</v>
      </c>
      <c r="D1308" s="17">
        <v>1.3079689483742412</v>
      </c>
      <c r="E1308" s="139">
        <v>5.1922321554767163E-2</v>
      </c>
      <c r="F1308" s="122">
        <f t="shared" si="400"/>
        <v>1.3598912699290082</v>
      </c>
      <c r="G1308" s="122"/>
      <c r="H1308" s="101" t="s">
        <v>4</v>
      </c>
      <c r="I1308" s="101">
        <v>1</v>
      </c>
      <c r="J1308" s="101" t="s">
        <v>573</v>
      </c>
      <c r="K1308" s="18">
        <v>43035</v>
      </c>
      <c r="L1308" s="101" t="s">
        <v>56</v>
      </c>
      <c r="M1308" s="101" t="s">
        <v>171</v>
      </c>
      <c r="N1308" s="101" t="s">
        <v>73</v>
      </c>
      <c r="O1308" s="101" t="s">
        <v>58</v>
      </c>
      <c r="P1308" s="19" t="str">
        <f t="shared" si="401"/>
        <v>CB1 17/18</v>
      </c>
      <c r="Q1308" s="20">
        <f t="shared" si="402"/>
        <v>135.98912699290082</v>
      </c>
      <c r="R1308" s="19">
        <v>122.6</v>
      </c>
      <c r="S1308" s="19" t="e">
        <v>#N/A</v>
      </c>
      <c r="T1308" s="19" t="e">
        <f t="shared" si="403"/>
        <v>#N/A</v>
      </c>
      <c r="U1308" s="22" t="e">
        <f t="shared" si="404"/>
        <v>#N/A</v>
      </c>
      <c r="V1308" s="22" t="str">
        <f t="shared" si="405"/>
        <v>NY</v>
      </c>
      <c r="W1308" s="22" t="e">
        <f t="shared" si="406"/>
        <v>#VALUE!</v>
      </c>
      <c r="X1308" s="19" t="str">
        <f t="shared" si="407"/>
        <v>CB117/18GS.7984</v>
      </c>
      <c r="Y1308" s="19" t="str">
        <f t="shared" si="408"/>
        <v>GS.7984</v>
      </c>
      <c r="Z1308" s="19" t="e">
        <v>#VALUE!</v>
      </c>
      <c r="AA1308" s="19" t="e">
        <f t="shared" si="409"/>
        <v>#VALUE!</v>
      </c>
      <c r="AB1308" s="22" t="e">
        <f t="shared" si="410"/>
        <v>#N/A</v>
      </c>
      <c r="AC1308" s="23" t="e">
        <v>#VALUE!</v>
      </c>
      <c r="AD1308" s="23" t="e">
        <f t="shared" si="411"/>
        <v>#VALUE!</v>
      </c>
      <c r="AE1308" s="24" t="e">
        <f t="shared" si="412"/>
        <v>#N/A</v>
      </c>
      <c r="AF1308" s="24" t="e">
        <v>#N/A</v>
      </c>
      <c r="AG1308" s="24" t="e">
        <f t="shared" si="413"/>
        <v>#N/A</v>
      </c>
      <c r="AH1308" s="24" t="e">
        <f t="shared" si="414"/>
        <v>#N/A</v>
      </c>
      <c r="AI1308" s="25" t="e">
        <f t="shared" si="415"/>
        <v>#VALUE!</v>
      </c>
      <c r="AJ1308" s="25" t="e">
        <f t="shared" si="416"/>
        <v>#VALUE!</v>
      </c>
      <c r="AK1308" s="25" t="e">
        <f t="shared" si="417"/>
        <v>#VALUE!</v>
      </c>
      <c r="AL1308" s="173">
        <f t="shared" si="420"/>
        <v>21.811314530934098</v>
      </c>
      <c r="AM1308" s="173">
        <f t="shared" si="420"/>
        <v>2.4421506414777432</v>
      </c>
      <c r="AN1308" s="26">
        <v>3.2766000000000002</v>
      </c>
      <c r="AO1308" s="125">
        <f t="shared" si="418"/>
        <v>5.1189612713086891E-2</v>
      </c>
      <c r="AQ1308" s="101">
        <v>-1</v>
      </c>
      <c r="AT1308" s="2">
        <v>1</v>
      </c>
      <c r="AU1308" s="2">
        <v>-26.889433818128609</v>
      </c>
      <c r="AW1308" s="44" t="e">
        <f t="shared" si="419"/>
        <v>#VALUE!</v>
      </c>
    </row>
    <row r="1309" spans="1:49" hidden="1" x14ac:dyDescent="0.2">
      <c r="A1309" s="101">
        <v>1312</v>
      </c>
      <c r="B1309" s="16" t="s">
        <v>261</v>
      </c>
      <c r="C1309" s="101">
        <v>357</v>
      </c>
      <c r="D1309" s="17">
        <v>1.3079689483742412</v>
      </c>
      <c r="E1309" s="139">
        <v>5.1936741899060619E-2</v>
      </c>
      <c r="F1309" s="122">
        <f t="shared" si="400"/>
        <v>1.3599056902733018</v>
      </c>
      <c r="G1309" s="122"/>
      <c r="H1309" s="101" t="s">
        <v>4</v>
      </c>
      <c r="I1309" s="101">
        <v>1</v>
      </c>
      <c r="J1309" s="101" t="s">
        <v>573</v>
      </c>
      <c r="K1309" s="18">
        <v>43035</v>
      </c>
      <c r="L1309" s="101" t="s">
        <v>56</v>
      </c>
      <c r="M1309" s="101" t="s">
        <v>171</v>
      </c>
      <c r="N1309" s="101" t="s">
        <v>75</v>
      </c>
      <c r="O1309" s="101" t="s">
        <v>64</v>
      </c>
      <c r="P1309" s="19" t="str">
        <f t="shared" si="401"/>
        <v>CB2 15/16</v>
      </c>
      <c r="Q1309" s="20">
        <f t="shared" si="402"/>
        <v>135.99056902733017</v>
      </c>
      <c r="R1309" s="19">
        <v>122.6</v>
      </c>
      <c r="S1309" s="19" t="e">
        <v>#N/A</v>
      </c>
      <c r="T1309" s="19" t="e">
        <f t="shared" si="403"/>
        <v>#N/A</v>
      </c>
      <c r="U1309" s="22" t="e">
        <f t="shared" si="404"/>
        <v>#N/A</v>
      </c>
      <c r="V1309" s="22" t="str">
        <f t="shared" si="405"/>
        <v>NY</v>
      </c>
      <c r="W1309" s="22" t="e">
        <f t="shared" si="406"/>
        <v>#VALUE!</v>
      </c>
      <c r="X1309" s="19" t="str">
        <f t="shared" si="407"/>
        <v>CB215/16GS.8090</v>
      </c>
      <c r="Y1309" s="19" t="str">
        <f t="shared" si="408"/>
        <v>GS.8090</v>
      </c>
      <c r="Z1309" s="19" t="e">
        <v>#VALUE!</v>
      </c>
      <c r="AA1309" s="19" t="e">
        <f t="shared" si="409"/>
        <v>#VALUE!</v>
      </c>
      <c r="AB1309" s="22" t="e">
        <f t="shared" si="410"/>
        <v>#N/A</v>
      </c>
      <c r="AC1309" s="23" t="e">
        <v>#VALUE!</v>
      </c>
      <c r="AD1309" s="23" t="e">
        <f t="shared" si="411"/>
        <v>#VALUE!</v>
      </c>
      <c r="AE1309" s="24" t="e">
        <f t="shared" si="412"/>
        <v>#N/A</v>
      </c>
      <c r="AF1309" s="24" t="e">
        <v>#N/A</v>
      </c>
      <c r="AG1309" s="24" t="e">
        <f t="shared" si="413"/>
        <v>#N/A</v>
      </c>
      <c r="AH1309" s="24" t="e">
        <f t="shared" si="414"/>
        <v>#N/A</v>
      </c>
      <c r="AI1309" s="25" t="e">
        <f t="shared" si="415"/>
        <v>#VALUE!</v>
      </c>
      <c r="AJ1309" s="25" t="e">
        <f t="shared" si="416"/>
        <v>#VALUE!</v>
      </c>
      <c r="AK1309" s="25" t="e">
        <f t="shared" si="417"/>
        <v>#VALUE!</v>
      </c>
      <c r="AL1309" s="173">
        <f t="shared" si="420"/>
        <v>21.821568084155437</v>
      </c>
      <c r="AM1309" s="173">
        <f t="shared" si="420"/>
        <v>2.442671922428437</v>
      </c>
      <c r="AN1309" s="26">
        <v>3.2766000000000002</v>
      </c>
      <c r="AO1309" s="125">
        <f t="shared" si="418"/>
        <v>5.1203829562747452E-2</v>
      </c>
      <c r="AT1309" s="2">
        <v>357</v>
      </c>
      <c r="AU1309" s="2">
        <v>-14794.848986692525</v>
      </c>
      <c r="AW1309" s="44" t="e">
        <f t="shared" si="419"/>
        <v>#VALUE!</v>
      </c>
    </row>
    <row r="1310" spans="1:49" hidden="1" x14ac:dyDescent="0.2">
      <c r="A1310" s="101">
        <v>1313</v>
      </c>
      <c r="B1310" s="16" t="s">
        <v>880</v>
      </c>
      <c r="C1310" s="101">
        <v>35</v>
      </c>
      <c r="D1310" s="17">
        <v>1.3079689483742412</v>
      </c>
      <c r="E1310" s="139">
        <v>5.1945741208570519E-2</v>
      </c>
      <c r="F1310" s="122">
        <f t="shared" si="400"/>
        <v>1.3599146895828116</v>
      </c>
      <c r="G1310" s="122"/>
      <c r="H1310" s="101" t="s">
        <v>4</v>
      </c>
      <c r="I1310" s="101">
        <v>1</v>
      </c>
      <c r="J1310" s="101" t="s">
        <v>573</v>
      </c>
      <c r="K1310" s="18">
        <v>43035</v>
      </c>
      <c r="L1310" s="101" t="s">
        <v>56</v>
      </c>
      <c r="M1310" s="101" t="s">
        <v>171</v>
      </c>
      <c r="N1310" s="101" t="s">
        <v>62</v>
      </c>
      <c r="O1310" s="101" t="s">
        <v>78</v>
      </c>
      <c r="P1310" s="19" t="str">
        <f t="shared" si="401"/>
        <v>CB6 CONSUMO</v>
      </c>
      <c r="Q1310" s="20">
        <f t="shared" si="402"/>
        <v>135.99146895828116</v>
      </c>
      <c r="R1310" s="19">
        <v>122.6</v>
      </c>
      <c r="S1310" s="19" t="e">
        <v>#N/A</v>
      </c>
      <c r="T1310" s="19" t="e">
        <f t="shared" si="403"/>
        <v>#N/A</v>
      </c>
      <c r="U1310" s="22" t="e">
        <f t="shared" si="404"/>
        <v>#N/A</v>
      </c>
      <c r="V1310" s="22" t="str">
        <f t="shared" si="405"/>
        <v>NY</v>
      </c>
      <c r="W1310" s="22" t="e">
        <f t="shared" si="406"/>
        <v>#VALUE!</v>
      </c>
      <c r="X1310" s="19" t="str">
        <f t="shared" si="407"/>
        <v>CB6CONSUMOGS.8501S</v>
      </c>
      <c r="Y1310" s="19" t="str">
        <f t="shared" si="408"/>
        <v>GS.8501S</v>
      </c>
      <c r="Z1310" s="19" t="e">
        <v>#VALUE!</v>
      </c>
      <c r="AA1310" s="19" t="e">
        <f t="shared" si="409"/>
        <v>#VALUE!</v>
      </c>
      <c r="AB1310" s="22" t="e">
        <f t="shared" si="410"/>
        <v>#N/A</v>
      </c>
      <c r="AC1310" s="23" t="e">
        <v>#VALUE!</v>
      </c>
      <c r="AD1310" s="23" t="e">
        <f t="shared" si="411"/>
        <v>#VALUE!</v>
      </c>
      <c r="AE1310" s="24" t="e">
        <f t="shared" si="412"/>
        <v>#N/A</v>
      </c>
      <c r="AF1310" s="24" t="e">
        <v>#N/A</v>
      </c>
      <c r="AG1310" s="24" t="e">
        <f t="shared" si="413"/>
        <v>#N/A</v>
      </c>
      <c r="AH1310" s="24" t="e">
        <f t="shared" si="414"/>
        <v>#N/A</v>
      </c>
      <c r="AI1310" s="25" t="e">
        <f t="shared" si="415"/>
        <v>#VALUE!</v>
      </c>
      <c r="AJ1310" s="25" t="e">
        <f t="shared" si="416"/>
        <v>#VALUE!</v>
      </c>
      <c r="AK1310" s="25" t="e">
        <f t="shared" si="417"/>
        <v>#VALUE!</v>
      </c>
      <c r="AL1310" s="173">
        <f t="shared" si="420"/>
        <v>21.825288199338981</v>
      </c>
      <c r="AM1310" s="173">
        <f t="shared" si="420"/>
        <v>2.4445465747096558</v>
      </c>
      <c r="AN1310" s="26">
        <v>3.2766000000000002</v>
      </c>
      <c r="AO1310" s="125">
        <f t="shared" si="418"/>
        <v>5.1212701877287756E-2</v>
      </c>
      <c r="AT1310" s="2">
        <v>35</v>
      </c>
      <c r="AU1310" s="2">
        <v>-2700.5633328260392</v>
      </c>
      <c r="AW1310" s="44" t="e">
        <f t="shared" si="419"/>
        <v>#VALUE!</v>
      </c>
    </row>
    <row r="1311" spans="1:49" hidden="1" x14ac:dyDescent="0.2">
      <c r="A1311" s="101">
        <v>1314</v>
      </c>
      <c r="B1311" s="16" t="s">
        <v>729</v>
      </c>
      <c r="C1311" s="101">
        <v>356</v>
      </c>
      <c r="D1311" s="17">
        <v>1.3079689483742412</v>
      </c>
      <c r="E1311" s="139">
        <v>5.1958032349886364E-2</v>
      </c>
      <c r="F1311" s="122">
        <f t="shared" si="400"/>
        <v>1.3599269807241274</v>
      </c>
      <c r="G1311" s="122"/>
      <c r="H1311" s="101" t="s">
        <v>4</v>
      </c>
      <c r="I1311" s="101">
        <v>1</v>
      </c>
      <c r="J1311" s="101" t="s">
        <v>573</v>
      </c>
      <c r="K1311" s="18">
        <v>43035</v>
      </c>
      <c r="L1311" s="101" t="s">
        <v>58</v>
      </c>
      <c r="M1311" s="101" t="s">
        <v>171</v>
      </c>
      <c r="N1311" s="101" t="s">
        <v>87</v>
      </c>
      <c r="O1311" s="101" t="s">
        <v>78</v>
      </c>
      <c r="P1311" s="19" t="str">
        <f t="shared" si="401"/>
        <v>CB6UTZ CONSUMO</v>
      </c>
      <c r="Q1311" s="20">
        <f t="shared" si="402"/>
        <v>135.99269807241274</v>
      </c>
      <c r="R1311" s="19">
        <v>122.6</v>
      </c>
      <c r="S1311" s="19">
        <v>-31.95</v>
      </c>
      <c r="T1311" s="19">
        <f t="shared" si="403"/>
        <v>90.649999999999991</v>
      </c>
      <c r="U1311" s="22" t="e">
        <f t="shared" si="404"/>
        <v>#VALUE!</v>
      </c>
      <c r="V1311" s="22" t="str">
        <f t="shared" si="405"/>
        <v>NY</v>
      </c>
      <c r="W1311" s="22" t="e">
        <f t="shared" si="406"/>
        <v>#VALUE!</v>
      </c>
      <c r="X1311" s="19" t="str">
        <f t="shared" si="407"/>
        <v>CB6UTZCONSUMOGS.8717</v>
      </c>
      <c r="Y1311" s="19" t="str">
        <f t="shared" si="408"/>
        <v>GS.8717</v>
      </c>
      <c r="Z1311" s="19" t="e">
        <v>#VALUE!</v>
      </c>
      <c r="AA1311" s="19" t="e">
        <f t="shared" si="409"/>
        <v>#VALUE!</v>
      </c>
      <c r="AB1311" s="22" t="e">
        <f t="shared" si="410"/>
        <v>#VALUE!</v>
      </c>
      <c r="AC1311" s="23" t="e">
        <v>#VALUE!</v>
      </c>
      <c r="AD1311" s="23" t="e">
        <f t="shared" si="411"/>
        <v>#VALUE!</v>
      </c>
      <c r="AE1311" s="24" t="e">
        <f t="shared" si="412"/>
        <v>#VALUE!</v>
      </c>
      <c r="AF1311" s="24">
        <v>92.399999999999991</v>
      </c>
      <c r="AG1311" s="24" t="e">
        <f t="shared" si="413"/>
        <v>#VALUE!</v>
      </c>
      <c r="AH1311" s="24" t="e">
        <f t="shared" si="414"/>
        <v>#VALUE!</v>
      </c>
      <c r="AI1311" s="25" t="e">
        <f t="shared" si="415"/>
        <v>#VALUE!</v>
      </c>
      <c r="AJ1311" s="25" t="e">
        <f t="shared" si="416"/>
        <v>#VALUE!</v>
      </c>
      <c r="AK1311" s="25" t="e">
        <f t="shared" si="417"/>
        <v>#VALUE!</v>
      </c>
      <c r="AL1311" s="173">
        <f t="shared" si="420"/>
        <v>21.8303978464605</v>
      </c>
      <c r="AM1311" s="173">
        <f t="shared" si="420"/>
        <v>2.4464226657109682</v>
      </c>
      <c r="AN1311" s="26">
        <v>3.2766000000000002</v>
      </c>
      <c r="AO1311" s="125">
        <f t="shared" si="418"/>
        <v>5.1224819570505613E-2</v>
      </c>
      <c r="AT1311" s="2">
        <v>356</v>
      </c>
      <c r="AU1311" s="2">
        <v>-23701.835300718398</v>
      </c>
      <c r="AW1311" s="44" t="e">
        <f t="shared" si="419"/>
        <v>#VALUE!</v>
      </c>
    </row>
    <row r="1312" spans="1:49" hidden="1" x14ac:dyDescent="0.2">
      <c r="A1312" s="101">
        <v>1315</v>
      </c>
      <c r="B1312" s="16" t="s">
        <v>745</v>
      </c>
      <c r="C1312" s="101">
        <v>278</v>
      </c>
      <c r="D1312" s="17">
        <v>1.3079689483742412</v>
      </c>
      <c r="E1312" s="139">
        <v>5.1960471003434996E-2</v>
      </c>
      <c r="F1312" s="122">
        <f t="shared" si="400"/>
        <v>1.3599294193776761</v>
      </c>
      <c r="G1312" s="122"/>
      <c r="H1312" s="101" t="s">
        <v>4</v>
      </c>
      <c r="I1312" s="101">
        <v>1</v>
      </c>
      <c r="J1312" s="101" t="s">
        <v>60</v>
      </c>
      <c r="K1312" s="18">
        <v>43035</v>
      </c>
      <c r="L1312" s="101" t="s">
        <v>58</v>
      </c>
      <c r="M1312" s="101" t="s">
        <v>171</v>
      </c>
      <c r="N1312" s="101" t="s">
        <v>86</v>
      </c>
      <c r="O1312" s="101" t="s">
        <v>78</v>
      </c>
      <c r="P1312" s="19" t="str">
        <f t="shared" si="401"/>
        <v>CB6RF CONSUMO</v>
      </c>
      <c r="Q1312" s="20">
        <f t="shared" si="402"/>
        <v>135.9929419377676</v>
      </c>
      <c r="R1312" s="19">
        <v>122.6</v>
      </c>
      <c r="S1312" s="19">
        <v>-31.95</v>
      </c>
      <c r="T1312" s="19">
        <f t="shared" si="403"/>
        <v>90.649999999999991</v>
      </c>
      <c r="U1312" s="22" t="e">
        <f t="shared" si="404"/>
        <v>#VALUE!</v>
      </c>
      <c r="V1312" s="22" t="str">
        <f t="shared" si="405"/>
        <v>NY</v>
      </c>
      <c r="W1312" s="22" t="e">
        <f t="shared" si="406"/>
        <v>#VALUE!</v>
      </c>
      <c r="X1312" s="19" t="str">
        <f t="shared" si="407"/>
        <v>CB6RFCONSUMOGS.8727</v>
      </c>
      <c r="Y1312" s="19" t="str">
        <f t="shared" si="408"/>
        <v>GS.8727</v>
      </c>
      <c r="Z1312" s="19" t="e">
        <v>#VALUE!</v>
      </c>
      <c r="AA1312" s="19" t="e">
        <f t="shared" si="409"/>
        <v>#VALUE!</v>
      </c>
      <c r="AB1312" s="22" t="e">
        <f t="shared" si="410"/>
        <v>#VALUE!</v>
      </c>
      <c r="AC1312" s="23" t="e">
        <v>#VALUE!</v>
      </c>
      <c r="AD1312" s="23" t="e">
        <f t="shared" si="411"/>
        <v>#VALUE!</v>
      </c>
      <c r="AE1312" s="24" t="e">
        <f t="shared" si="412"/>
        <v>#VALUE!</v>
      </c>
      <c r="AF1312" s="24">
        <v>92.399999999999991</v>
      </c>
      <c r="AG1312" s="24" t="e">
        <f t="shared" si="413"/>
        <v>#VALUE!</v>
      </c>
      <c r="AH1312" s="24" t="e">
        <f t="shared" si="414"/>
        <v>#VALUE!</v>
      </c>
      <c r="AI1312" s="25" t="e">
        <f t="shared" si="415"/>
        <v>#VALUE!</v>
      </c>
      <c r="AJ1312" s="25" t="e">
        <f t="shared" si="416"/>
        <v>#VALUE!</v>
      </c>
      <c r="AK1312" s="25" t="e">
        <f t="shared" si="417"/>
        <v>#VALUE!</v>
      </c>
      <c r="AL1312" s="173">
        <f t="shared" si="420"/>
        <v>21.831348368134417</v>
      </c>
      <c r="AM1312" s="173">
        <f t="shared" si="420"/>
        <v>2.448300196536533</v>
      </c>
      <c r="AN1312" s="26">
        <v>3.2766000000000002</v>
      </c>
      <c r="AO1312" s="125">
        <f t="shared" si="418"/>
        <v>5.1227223810665884E-2</v>
      </c>
      <c r="AT1312" s="2">
        <v>278</v>
      </c>
      <c r="AU1312" s="2">
        <v>-17405.611628862225</v>
      </c>
      <c r="AW1312" s="44" t="e">
        <f t="shared" si="419"/>
        <v>#VALUE!</v>
      </c>
    </row>
    <row r="1313" spans="1:49" hidden="1" x14ac:dyDescent="0.2">
      <c r="A1313" s="101">
        <v>1316</v>
      </c>
      <c r="B1313" s="16" t="s">
        <v>696</v>
      </c>
      <c r="C1313" s="101">
        <v>358</v>
      </c>
      <c r="D1313" s="17">
        <v>1.3079689483742412</v>
      </c>
      <c r="E1313" s="139">
        <v>5.1969488524076402E-2</v>
      </c>
      <c r="F1313" s="122">
        <f t="shared" si="400"/>
        <v>1.3599384368983176</v>
      </c>
      <c r="G1313" s="122"/>
      <c r="H1313" s="101" t="s">
        <v>4</v>
      </c>
      <c r="I1313" s="101">
        <v>1</v>
      </c>
      <c r="J1313" s="101" t="s">
        <v>60</v>
      </c>
      <c r="K1313" s="18">
        <v>43035</v>
      </c>
      <c r="L1313" s="101" t="s">
        <v>58</v>
      </c>
      <c r="M1313" s="101" t="s">
        <v>171</v>
      </c>
      <c r="N1313" s="101" t="s">
        <v>70</v>
      </c>
      <c r="O1313" s="101" t="s">
        <v>58</v>
      </c>
      <c r="P1313" s="19" t="str">
        <f t="shared" si="401"/>
        <v>CB1UTZ 17/18</v>
      </c>
      <c r="Q1313" s="20">
        <f t="shared" si="402"/>
        <v>135.99384368983175</v>
      </c>
      <c r="R1313" s="19">
        <v>122.6</v>
      </c>
      <c r="S1313" s="19">
        <v>7.25</v>
      </c>
      <c r="T1313" s="19">
        <f t="shared" si="403"/>
        <v>129.85</v>
      </c>
      <c r="U1313" s="22" t="e">
        <f t="shared" si="404"/>
        <v>#VALUE!</v>
      </c>
      <c r="V1313" s="22" t="str">
        <f t="shared" si="405"/>
        <v>NY</v>
      </c>
      <c r="W1313" s="22" t="e">
        <f t="shared" si="406"/>
        <v>#VALUE!</v>
      </c>
      <c r="X1313" s="19" t="str">
        <f t="shared" si="407"/>
        <v>CB1UTZ17/18GS.8737</v>
      </c>
      <c r="Y1313" s="19" t="str">
        <f t="shared" si="408"/>
        <v>GS.8737</v>
      </c>
      <c r="Z1313" s="19" t="e">
        <v>#VALUE!</v>
      </c>
      <c r="AA1313" s="19" t="e">
        <f t="shared" si="409"/>
        <v>#VALUE!</v>
      </c>
      <c r="AB1313" s="22" t="e">
        <f t="shared" si="410"/>
        <v>#VALUE!</v>
      </c>
      <c r="AC1313" s="23" t="e">
        <v>#VALUE!</v>
      </c>
      <c r="AD1313" s="23" t="e">
        <f t="shared" si="411"/>
        <v>#VALUE!</v>
      </c>
      <c r="AE1313" s="24" t="e">
        <f t="shared" si="412"/>
        <v>#VALUE!</v>
      </c>
      <c r="AF1313" s="24">
        <v>131.6</v>
      </c>
      <c r="AG1313" s="24" t="e">
        <f t="shared" si="413"/>
        <v>#VALUE!</v>
      </c>
      <c r="AH1313" s="24" t="e">
        <f t="shared" si="414"/>
        <v>#VALUE!</v>
      </c>
      <c r="AI1313" s="25" t="e">
        <f t="shared" si="415"/>
        <v>#VALUE!</v>
      </c>
      <c r="AJ1313" s="25" t="e">
        <f t="shared" si="416"/>
        <v>#VALUE!</v>
      </c>
      <c r="AK1313" s="25" t="e">
        <f t="shared" si="417"/>
        <v>#VALUE!</v>
      </c>
      <c r="AL1313" s="173">
        <f t="shared" si="420"/>
        <v>21.835075989291848</v>
      </c>
      <c r="AM1313" s="173">
        <f t="shared" si="420"/>
        <v>2.4501791682913576</v>
      </c>
      <c r="AN1313" s="26">
        <v>3.2766000000000002</v>
      </c>
      <c r="AO1313" s="125">
        <f t="shared" si="418"/>
        <v>5.1236114079348853E-2</v>
      </c>
      <c r="AT1313" s="2">
        <v>358</v>
      </c>
      <c r="AU1313" s="2">
        <v>-5840.1666046452465</v>
      </c>
      <c r="AW1313" s="44" t="e">
        <f t="shared" si="419"/>
        <v>#VALUE!</v>
      </c>
    </row>
    <row r="1314" spans="1:49" hidden="1" x14ac:dyDescent="0.2">
      <c r="A1314" s="101">
        <v>1317</v>
      </c>
      <c r="B1314" s="16" t="s">
        <v>696</v>
      </c>
      <c r="C1314" s="101">
        <v>271</v>
      </c>
      <c r="D1314" s="17">
        <v>1.3079689483742412</v>
      </c>
      <c r="E1314" s="139">
        <v>5.1978930098876837E-2</v>
      </c>
      <c r="F1314" s="122">
        <f t="shared" si="400"/>
        <v>1.359947878473118</v>
      </c>
      <c r="G1314" s="122"/>
      <c r="H1314" s="101" t="s">
        <v>4</v>
      </c>
      <c r="I1314" s="101">
        <v>1</v>
      </c>
      <c r="J1314" s="101" t="s">
        <v>60</v>
      </c>
      <c r="K1314" s="18">
        <v>43035</v>
      </c>
      <c r="L1314" s="101" t="s">
        <v>58</v>
      </c>
      <c r="M1314" s="101" t="s">
        <v>171</v>
      </c>
      <c r="N1314" s="101" t="s">
        <v>87</v>
      </c>
      <c r="O1314" s="101" t="s">
        <v>78</v>
      </c>
      <c r="P1314" s="19" t="str">
        <f t="shared" si="401"/>
        <v>CB6UTZ CONSUMO</v>
      </c>
      <c r="Q1314" s="20">
        <f t="shared" si="402"/>
        <v>135.99478784731181</v>
      </c>
      <c r="R1314" s="19">
        <v>122.6</v>
      </c>
      <c r="S1314" s="19">
        <v>-31.95</v>
      </c>
      <c r="T1314" s="19">
        <f t="shared" si="403"/>
        <v>90.649999999999991</v>
      </c>
      <c r="U1314" s="22" t="e">
        <f t="shared" si="404"/>
        <v>#VALUE!</v>
      </c>
      <c r="V1314" s="22" t="str">
        <f t="shared" si="405"/>
        <v>NY</v>
      </c>
      <c r="W1314" s="22" t="e">
        <f t="shared" si="406"/>
        <v>#VALUE!</v>
      </c>
      <c r="X1314" s="19" t="str">
        <f t="shared" si="407"/>
        <v>CB6UTZCONSUMOGS.8737</v>
      </c>
      <c r="Y1314" s="19" t="str">
        <f t="shared" si="408"/>
        <v>GS.8737</v>
      </c>
      <c r="Z1314" s="19" t="e">
        <v>#VALUE!</v>
      </c>
      <c r="AA1314" s="19" t="e">
        <f t="shared" si="409"/>
        <v>#VALUE!</v>
      </c>
      <c r="AB1314" s="22" t="e">
        <f t="shared" si="410"/>
        <v>#VALUE!</v>
      </c>
      <c r="AC1314" s="23" t="e">
        <v>#VALUE!</v>
      </c>
      <c r="AD1314" s="23" t="e">
        <f t="shared" si="411"/>
        <v>#VALUE!</v>
      </c>
      <c r="AE1314" s="24" t="e">
        <f t="shared" si="412"/>
        <v>#VALUE!</v>
      </c>
      <c r="AF1314" s="24">
        <v>92.399999999999991</v>
      </c>
      <c r="AG1314" s="24" t="e">
        <f t="shared" si="413"/>
        <v>#VALUE!</v>
      </c>
      <c r="AH1314" s="24" t="e">
        <f t="shared" si="414"/>
        <v>#VALUE!</v>
      </c>
      <c r="AI1314" s="25" t="e">
        <f t="shared" si="415"/>
        <v>#VALUE!</v>
      </c>
      <c r="AJ1314" s="25" t="e">
        <f t="shared" si="416"/>
        <v>#VALUE!</v>
      </c>
      <c r="AK1314" s="25" t="e">
        <f t="shared" si="417"/>
        <v>#VALUE!</v>
      </c>
      <c r="AL1314" s="173">
        <f t="shared" si="420"/>
        <v>21.838982557295299</v>
      </c>
      <c r="AM1314" s="173">
        <f t="shared" si="420"/>
        <v>2.4520595820812972</v>
      </c>
      <c r="AN1314" s="26">
        <v>3.2766000000000002</v>
      </c>
      <c r="AO1314" s="125">
        <f t="shared" si="418"/>
        <v>5.1245422418093427E-2</v>
      </c>
      <c r="AT1314" s="2">
        <v>271</v>
      </c>
      <c r="AU1314" s="2">
        <v>-18043.443349542355</v>
      </c>
      <c r="AW1314" s="44" t="e">
        <f t="shared" si="419"/>
        <v>#VALUE!</v>
      </c>
    </row>
    <row r="1315" spans="1:49" hidden="1" x14ac:dyDescent="0.2">
      <c r="A1315" s="101">
        <v>1318</v>
      </c>
      <c r="B1315" s="16" t="s">
        <v>774</v>
      </c>
      <c r="C1315" s="101">
        <v>9</v>
      </c>
      <c r="D1315" s="17">
        <v>1.3079689483742412</v>
      </c>
      <c r="E1315" s="139">
        <v>5.1987961786130236E-2</v>
      </c>
      <c r="F1315" s="122">
        <f t="shared" si="400"/>
        <v>1.3599569101603715</v>
      </c>
      <c r="G1315" s="122"/>
      <c r="H1315" s="101" t="s">
        <v>4</v>
      </c>
      <c r="I1315" s="101">
        <v>1</v>
      </c>
      <c r="J1315" s="101" t="s">
        <v>60</v>
      </c>
      <c r="K1315" s="18">
        <v>43035</v>
      </c>
      <c r="L1315" s="101" t="s">
        <v>58</v>
      </c>
      <c r="M1315" s="101" t="s">
        <v>171</v>
      </c>
      <c r="N1315" s="101" t="s">
        <v>73</v>
      </c>
      <c r="O1315" s="101">
        <v>19</v>
      </c>
      <c r="P1315" s="19" t="str">
        <f t="shared" si="401"/>
        <v>CB1 19</v>
      </c>
      <c r="Q1315" s="20">
        <f t="shared" si="402"/>
        <v>135.99569101603714</v>
      </c>
      <c r="R1315" s="19">
        <v>122.6</v>
      </c>
      <c r="S1315" s="19">
        <v>2.5</v>
      </c>
      <c r="T1315" s="19">
        <f t="shared" si="403"/>
        <v>125.1</v>
      </c>
      <c r="U1315" s="22" t="e">
        <f t="shared" si="404"/>
        <v>#VALUE!</v>
      </c>
      <c r="V1315" s="22" t="str">
        <f t="shared" si="405"/>
        <v>NY</v>
      </c>
      <c r="W1315" s="22" t="e">
        <f t="shared" si="406"/>
        <v>#VALUE!</v>
      </c>
      <c r="X1315" s="19" t="str">
        <f t="shared" si="407"/>
        <v>CB119GS.8742</v>
      </c>
      <c r="Y1315" s="19" t="str">
        <f t="shared" si="408"/>
        <v>GS.8742</v>
      </c>
      <c r="Z1315" s="19" t="e">
        <v>#VALUE!</v>
      </c>
      <c r="AA1315" s="19" t="e">
        <f t="shared" si="409"/>
        <v>#VALUE!</v>
      </c>
      <c r="AB1315" s="22" t="e">
        <f t="shared" si="410"/>
        <v>#VALUE!</v>
      </c>
      <c r="AC1315" s="23" t="e">
        <v>#VALUE!</v>
      </c>
      <c r="AD1315" s="23" t="e">
        <f t="shared" si="411"/>
        <v>#VALUE!</v>
      </c>
      <c r="AE1315" s="24" t="e">
        <f t="shared" si="412"/>
        <v>#VALUE!</v>
      </c>
      <c r="AF1315" s="24">
        <v>126.85</v>
      </c>
      <c r="AG1315" s="24" t="e">
        <f t="shared" si="413"/>
        <v>#VALUE!</v>
      </c>
      <c r="AH1315" s="24" t="e">
        <f t="shared" si="414"/>
        <v>#VALUE!</v>
      </c>
      <c r="AI1315" s="25" t="e">
        <f t="shared" si="415"/>
        <v>#VALUE!</v>
      </c>
      <c r="AJ1315" s="25" t="e">
        <f t="shared" si="416"/>
        <v>#VALUE!</v>
      </c>
      <c r="AK1315" s="25" t="e">
        <f t="shared" si="417"/>
        <v>#VALUE!</v>
      </c>
      <c r="AL1315" s="173">
        <f t="shared" si="420"/>
        <v>21.842716037385319</v>
      </c>
      <c r="AM1315" s="173">
        <f t="shared" si="420"/>
        <v>2.4539414390130561</v>
      </c>
      <c r="AN1315" s="26">
        <v>3.2766000000000002</v>
      </c>
      <c r="AO1315" s="125">
        <f t="shared" si="418"/>
        <v>5.125432665347434E-2</v>
      </c>
      <c r="AT1315" s="2">
        <v>9</v>
      </c>
      <c r="AU1315" s="2">
        <v>-158.74716977752692</v>
      </c>
      <c r="AW1315" s="44" t="e">
        <f t="shared" si="419"/>
        <v>#VALUE!</v>
      </c>
    </row>
    <row r="1316" spans="1:49" hidden="1" x14ac:dyDescent="0.2">
      <c r="A1316" s="101">
        <v>1319</v>
      </c>
      <c r="B1316" s="16" t="s">
        <v>709</v>
      </c>
      <c r="C1316" s="101">
        <v>513</v>
      </c>
      <c r="D1316" s="17">
        <v>1.3079689483742412</v>
      </c>
      <c r="E1316" s="139">
        <v>5.2000285330038205E-2</v>
      </c>
      <c r="F1316" s="122">
        <f t="shared" si="400"/>
        <v>1.3599692337042795</v>
      </c>
      <c r="G1316" s="122"/>
      <c r="H1316" s="101" t="s">
        <v>4</v>
      </c>
      <c r="I1316" s="101">
        <v>1</v>
      </c>
      <c r="J1316" s="101" t="s">
        <v>60</v>
      </c>
      <c r="K1316" s="18">
        <v>43035</v>
      </c>
      <c r="L1316" s="101" t="s">
        <v>58</v>
      </c>
      <c r="M1316" s="101" t="s">
        <v>171</v>
      </c>
      <c r="N1316" s="101" t="s">
        <v>87</v>
      </c>
      <c r="O1316" s="101" t="s">
        <v>78</v>
      </c>
      <c r="P1316" s="19" t="str">
        <f t="shared" si="401"/>
        <v>CB6UTZ CONSUMO</v>
      </c>
      <c r="Q1316" s="20">
        <f t="shared" si="402"/>
        <v>135.99692337042794</v>
      </c>
      <c r="R1316" s="19">
        <v>122.6</v>
      </c>
      <c r="S1316" s="19">
        <v>-31.95</v>
      </c>
      <c r="T1316" s="19">
        <f t="shared" si="403"/>
        <v>90.649999999999991</v>
      </c>
      <c r="U1316" s="22" t="e">
        <f t="shared" si="404"/>
        <v>#VALUE!</v>
      </c>
      <c r="V1316" s="22" t="str">
        <f t="shared" si="405"/>
        <v>NY</v>
      </c>
      <c r="W1316" s="22" t="e">
        <f t="shared" si="406"/>
        <v>#VALUE!</v>
      </c>
      <c r="X1316" s="19" t="str">
        <f t="shared" si="407"/>
        <v>CB6UTZCONSUMOGS.8768</v>
      </c>
      <c r="Y1316" s="19" t="str">
        <f t="shared" si="408"/>
        <v>GS.8768</v>
      </c>
      <c r="Z1316" s="19" t="e">
        <v>#VALUE!</v>
      </c>
      <c r="AA1316" s="19" t="e">
        <f t="shared" si="409"/>
        <v>#VALUE!</v>
      </c>
      <c r="AB1316" s="22" t="e">
        <f t="shared" si="410"/>
        <v>#VALUE!</v>
      </c>
      <c r="AC1316" s="23" t="e">
        <v>#VALUE!</v>
      </c>
      <c r="AD1316" s="23" t="e">
        <f t="shared" si="411"/>
        <v>#VALUE!</v>
      </c>
      <c r="AE1316" s="24" t="e">
        <f t="shared" si="412"/>
        <v>#VALUE!</v>
      </c>
      <c r="AF1316" s="24">
        <v>92.399999999999991</v>
      </c>
      <c r="AG1316" s="24" t="e">
        <f t="shared" si="413"/>
        <v>#VALUE!</v>
      </c>
      <c r="AH1316" s="24" t="e">
        <f t="shared" si="414"/>
        <v>#VALUE!</v>
      </c>
      <c r="AI1316" s="25" t="e">
        <f t="shared" si="415"/>
        <v>#VALUE!</v>
      </c>
      <c r="AJ1316" s="25" t="e">
        <f t="shared" si="416"/>
        <v>#VALUE!</v>
      </c>
      <c r="AK1316" s="25" t="e">
        <f t="shared" si="417"/>
        <v>#VALUE!</v>
      </c>
      <c r="AL1316" s="173">
        <f t="shared" si="420"/>
        <v>21.847839059670346</v>
      </c>
      <c r="AM1316" s="173">
        <f t="shared" si="420"/>
        <v>2.4558247401941862</v>
      </c>
      <c r="AN1316" s="26">
        <v>3.2766000000000002</v>
      </c>
      <c r="AO1316" s="125">
        <f t="shared" si="418"/>
        <v>5.126647629203078E-2</v>
      </c>
      <c r="AT1316" s="2">
        <v>513</v>
      </c>
      <c r="AU1316" s="2">
        <v>-34157.497306160687</v>
      </c>
      <c r="AW1316" s="44" t="e">
        <f t="shared" si="419"/>
        <v>#VALUE!</v>
      </c>
    </row>
    <row r="1317" spans="1:49" hidden="1" x14ac:dyDescent="0.2">
      <c r="A1317" s="101">
        <v>1320</v>
      </c>
      <c r="B1317" s="16" t="s">
        <v>709</v>
      </c>
      <c r="C1317" s="101">
        <v>1552</v>
      </c>
      <c r="D1317" s="17">
        <v>1.3079689483742412</v>
      </c>
      <c r="E1317" s="139">
        <v>5.2002756411046666E-2</v>
      </c>
      <c r="F1317" s="122">
        <f t="shared" si="400"/>
        <v>1.3599717047852877</v>
      </c>
      <c r="G1317" s="122"/>
      <c r="H1317" s="101" t="s">
        <v>4</v>
      </c>
      <c r="I1317" s="101">
        <v>1</v>
      </c>
      <c r="J1317" s="101" t="s">
        <v>60</v>
      </c>
      <c r="K1317" s="18">
        <v>43035</v>
      </c>
      <c r="L1317" s="101" t="s">
        <v>58</v>
      </c>
      <c r="M1317" s="101" t="s">
        <v>171</v>
      </c>
      <c r="N1317" s="101" t="s">
        <v>67</v>
      </c>
      <c r="O1317" s="101" t="s">
        <v>64</v>
      </c>
      <c r="P1317" s="19" t="str">
        <f t="shared" si="401"/>
        <v>CBSWUTZ 15/16</v>
      </c>
      <c r="Q1317" s="20">
        <f t="shared" si="402"/>
        <v>135.99717047852877</v>
      </c>
      <c r="R1317" s="19">
        <v>122.6</v>
      </c>
      <c r="S1317" s="19">
        <v>-2</v>
      </c>
      <c r="T1317" s="19">
        <f t="shared" si="403"/>
        <v>120.6</v>
      </c>
      <c r="U1317" s="22" t="e">
        <f t="shared" si="404"/>
        <v>#VALUE!</v>
      </c>
      <c r="V1317" s="22" t="str">
        <f t="shared" si="405"/>
        <v>NY</v>
      </c>
      <c r="W1317" s="22" t="e">
        <f t="shared" si="406"/>
        <v>#VALUE!</v>
      </c>
      <c r="X1317" s="19" t="str">
        <f t="shared" si="407"/>
        <v>CBSWUTZ15/16GS.8768</v>
      </c>
      <c r="Y1317" s="19" t="str">
        <f t="shared" si="408"/>
        <v>GS.8768</v>
      </c>
      <c r="Z1317" s="19" t="e">
        <v>#VALUE!</v>
      </c>
      <c r="AA1317" s="19" t="e">
        <f t="shared" si="409"/>
        <v>#VALUE!</v>
      </c>
      <c r="AB1317" s="22" t="e">
        <f t="shared" si="410"/>
        <v>#VALUE!</v>
      </c>
      <c r="AC1317" s="23" t="e">
        <v>#VALUE!</v>
      </c>
      <c r="AD1317" s="23" t="e">
        <f t="shared" si="411"/>
        <v>#VALUE!</v>
      </c>
      <c r="AE1317" s="24" t="e">
        <f t="shared" si="412"/>
        <v>#VALUE!</v>
      </c>
      <c r="AF1317" s="24">
        <v>122.35</v>
      </c>
      <c r="AG1317" s="24" t="e">
        <f t="shared" si="413"/>
        <v>#VALUE!</v>
      </c>
      <c r="AH1317" s="24" t="e">
        <f t="shared" si="414"/>
        <v>#VALUE!</v>
      </c>
      <c r="AI1317" s="25" t="e">
        <f t="shared" si="415"/>
        <v>#VALUE!</v>
      </c>
      <c r="AJ1317" s="25" t="e">
        <f t="shared" si="416"/>
        <v>#VALUE!</v>
      </c>
      <c r="AK1317" s="25" t="e">
        <f t="shared" si="417"/>
        <v>#VALUE!</v>
      </c>
      <c r="AL1317" s="173">
        <f t="shared" si="420"/>
        <v>21.848802966772663</v>
      </c>
      <c r="AM1317" s="173">
        <f t="shared" si="420"/>
        <v>2.457709486733092</v>
      </c>
      <c r="AN1317" s="26">
        <v>3.2766000000000002</v>
      </c>
      <c r="AO1317" s="125">
        <f t="shared" si="418"/>
        <v>5.126891250204639E-2</v>
      </c>
      <c r="AT1317" s="2">
        <v>1552</v>
      </c>
      <c r="AU1317" s="2">
        <v>-10954.240189876497</v>
      </c>
      <c r="AW1317" s="44" t="e">
        <f t="shared" si="419"/>
        <v>#VALUE!</v>
      </c>
    </row>
    <row r="1318" spans="1:49" hidden="1" x14ac:dyDescent="0.2">
      <c r="A1318" s="101">
        <v>1321</v>
      </c>
      <c r="B1318" s="16" t="s">
        <v>709</v>
      </c>
      <c r="C1318" s="101">
        <v>371</v>
      </c>
      <c r="D1318" s="17">
        <v>1.3079689483742412</v>
      </c>
      <c r="E1318" s="139">
        <v>5.2012223517609944E-2</v>
      </c>
      <c r="F1318" s="122">
        <f t="shared" si="400"/>
        <v>1.3599811718918511</v>
      </c>
      <c r="G1318" s="122"/>
      <c r="H1318" s="101" t="s">
        <v>4</v>
      </c>
      <c r="I1318" s="101">
        <v>1</v>
      </c>
      <c r="J1318" s="101" t="s">
        <v>60</v>
      </c>
      <c r="K1318" s="18">
        <v>43035</v>
      </c>
      <c r="L1318" s="101" t="s">
        <v>58</v>
      </c>
      <c r="M1318" s="101" t="s">
        <v>171</v>
      </c>
      <c r="N1318" s="101" t="s">
        <v>67</v>
      </c>
      <c r="O1318" s="101" t="s">
        <v>65</v>
      </c>
      <c r="P1318" s="19" t="str">
        <f t="shared" si="401"/>
        <v>CBSWUTZ 13/14</v>
      </c>
      <c r="Q1318" s="20">
        <f t="shared" si="402"/>
        <v>135.99811718918511</v>
      </c>
      <c r="R1318" s="19">
        <v>122.6</v>
      </c>
      <c r="S1318" s="19">
        <v>-2</v>
      </c>
      <c r="T1318" s="19">
        <f t="shared" si="403"/>
        <v>120.6</v>
      </c>
      <c r="U1318" s="22" t="e">
        <f t="shared" si="404"/>
        <v>#VALUE!</v>
      </c>
      <c r="V1318" s="22" t="str">
        <f t="shared" si="405"/>
        <v>NY</v>
      </c>
      <c r="W1318" s="22" t="e">
        <f t="shared" si="406"/>
        <v>#VALUE!</v>
      </c>
      <c r="X1318" s="19" t="str">
        <f t="shared" si="407"/>
        <v>CBSWUTZ13/14GS.8768</v>
      </c>
      <c r="Y1318" s="19" t="str">
        <f t="shared" si="408"/>
        <v>GS.8768</v>
      </c>
      <c r="Z1318" s="19" t="e">
        <v>#VALUE!</v>
      </c>
      <c r="AA1318" s="19" t="e">
        <f t="shared" si="409"/>
        <v>#VALUE!</v>
      </c>
      <c r="AB1318" s="22" t="e">
        <f t="shared" si="410"/>
        <v>#VALUE!</v>
      </c>
      <c r="AC1318" s="23" t="e">
        <v>#VALUE!</v>
      </c>
      <c r="AD1318" s="23" t="e">
        <f t="shared" si="411"/>
        <v>#VALUE!</v>
      </c>
      <c r="AE1318" s="24" t="e">
        <f t="shared" si="412"/>
        <v>#VALUE!</v>
      </c>
      <c r="AF1318" s="24">
        <v>122.35</v>
      </c>
      <c r="AG1318" s="24" t="e">
        <f t="shared" si="413"/>
        <v>#VALUE!</v>
      </c>
      <c r="AH1318" s="24" t="e">
        <f t="shared" si="414"/>
        <v>#VALUE!</v>
      </c>
      <c r="AI1318" s="25" t="e">
        <f t="shared" si="415"/>
        <v>#VALUE!</v>
      </c>
      <c r="AJ1318" s="25" t="e">
        <f t="shared" si="416"/>
        <v>#VALUE!</v>
      </c>
      <c r="AK1318" s="25" t="e">
        <f t="shared" si="417"/>
        <v>#VALUE!</v>
      </c>
      <c r="AL1318" s="173">
        <f t="shared" si="420"/>
        <v>21.852720069678249</v>
      </c>
      <c r="AM1318" s="173">
        <f t="shared" si="420"/>
        <v>2.459595679739027</v>
      </c>
      <c r="AN1318" s="26">
        <v>3.2766000000000002</v>
      </c>
      <c r="AO1318" s="125">
        <f t="shared" si="418"/>
        <v>5.1278246012258888E-2</v>
      </c>
      <c r="AT1318" s="2">
        <v>371</v>
      </c>
      <c r="AU1318" s="2">
        <v>-6054.3508849868967</v>
      </c>
      <c r="AW1318" s="44" t="e">
        <f t="shared" si="419"/>
        <v>#VALUE!</v>
      </c>
    </row>
    <row r="1319" spans="1:49" hidden="1" x14ac:dyDescent="0.2">
      <c r="A1319" s="101">
        <v>1322</v>
      </c>
      <c r="B1319" s="16" t="s">
        <v>722</v>
      </c>
      <c r="C1319" s="101">
        <v>413</v>
      </c>
      <c r="D1319" s="17">
        <v>1.3079689483742412</v>
      </c>
      <c r="E1319" s="139">
        <v>5.202208843941291E-2</v>
      </c>
      <c r="F1319" s="122">
        <f t="shared" si="400"/>
        <v>1.3599910368136541</v>
      </c>
      <c r="G1319" s="122"/>
      <c r="H1319" s="101" t="s">
        <v>4</v>
      </c>
      <c r="I1319" s="101">
        <v>1</v>
      </c>
      <c r="J1319" s="101" t="s">
        <v>60</v>
      </c>
      <c r="K1319" s="18">
        <v>43035</v>
      </c>
      <c r="L1319" s="101" t="s">
        <v>58</v>
      </c>
      <c r="M1319" s="101" t="s">
        <v>171</v>
      </c>
      <c r="N1319" s="101" t="s">
        <v>86</v>
      </c>
      <c r="O1319" s="101" t="s">
        <v>78</v>
      </c>
      <c r="P1319" s="19" t="str">
        <f t="shared" si="401"/>
        <v>CB6RF CONSUMO</v>
      </c>
      <c r="Q1319" s="20">
        <f t="shared" si="402"/>
        <v>135.9991036813654</v>
      </c>
      <c r="R1319" s="19">
        <v>122.6</v>
      </c>
      <c r="S1319" s="19">
        <v>-31.95</v>
      </c>
      <c r="T1319" s="19">
        <f t="shared" si="403"/>
        <v>90.649999999999991</v>
      </c>
      <c r="U1319" s="22" t="e">
        <f t="shared" si="404"/>
        <v>#VALUE!</v>
      </c>
      <c r="V1319" s="22" t="str">
        <f t="shared" si="405"/>
        <v>NY</v>
      </c>
      <c r="W1319" s="22" t="e">
        <f t="shared" si="406"/>
        <v>#VALUE!</v>
      </c>
      <c r="X1319" s="19" t="str">
        <f t="shared" si="407"/>
        <v>CB6RFCONSUMOGS.8781</v>
      </c>
      <c r="Y1319" s="19" t="str">
        <f t="shared" si="408"/>
        <v>GS.8781</v>
      </c>
      <c r="Z1319" s="19" t="e">
        <v>#VALUE!</v>
      </c>
      <c r="AA1319" s="19" t="e">
        <f t="shared" si="409"/>
        <v>#VALUE!</v>
      </c>
      <c r="AB1319" s="22" t="e">
        <f t="shared" si="410"/>
        <v>#VALUE!</v>
      </c>
      <c r="AC1319" s="23" t="e">
        <v>#VALUE!</v>
      </c>
      <c r="AD1319" s="23" t="e">
        <f t="shared" si="411"/>
        <v>#VALUE!</v>
      </c>
      <c r="AE1319" s="24" t="e">
        <f t="shared" si="412"/>
        <v>#VALUE!</v>
      </c>
      <c r="AF1319" s="24">
        <v>92.399999999999991</v>
      </c>
      <c r="AG1319" s="24" t="e">
        <f t="shared" si="413"/>
        <v>#VALUE!</v>
      </c>
      <c r="AH1319" s="24" t="e">
        <f t="shared" si="414"/>
        <v>#VALUE!</v>
      </c>
      <c r="AI1319" s="25" t="e">
        <f t="shared" si="415"/>
        <v>#VALUE!</v>
      </c>
      <c r="AJ1319" s="25" t="e">
        <f t="shared" si="416"/>
        <v>#VALUE!</v>
      </c>
      <c r="AK1319" s="25" t="e">
        <f t="shared" si="417"/>
        <v>#VALUE!</v>
      </c>
      <c r="AL1319" s="173">
        <f t="shared" si="420"/>
        <v>21.856805042870629</v>
      </c>
      <c r="AM1319" s="173">
        <f t="shared" si="420"/>
        <v>2.4614833203220958</v>
      </c>
      <c r="AN1319" s="26">
        <v>3.2766000000000002</v>
      </c>
      <c r="AO1319" s="125">
        <f t="shared" si="418"/>
        <v>5.1287971723887667E-2</v>
      </c>
      <c r="AT1319" s="2">
        <v>413</v>
      </c>
      <c r="AU1319" s="2">
        <v>-25861.365615499199</v>
      </c>
      <c r="AW1319" s="44" t="e">
        <f t="shared" si="419"/>
        <v>#VALUE!</v>
      </c>
    </row>
    <row r="1320" spans="1:49" hidden="1" x14ac:dyDescent="0.2">
      <c r="A1320" s="101">
        <v>1323</v>
      </c>
      <c r="B1320" s="16" t="s">
        <v>747</v>
      </c>
      <c r="C1320" s="101">
        <v>338</v>
      </c>
      <c r="D1320" s="17">
        <v>1.3079689483742412</v>
      </c>
      <c r="E1320" s="139">
        <v>5.2031960932145856E-2</v>
      </c>
      <c r="F1320" s="122">
        <f t="shared" si="400"/>
        <v>1.360000909306387</v>
      </c>
      <c r="G1320" s="122"/>
      <c r="H1320" s="101" t="s">
        <v>4</v>
      </c>
      <c r="I1320" s="101">
        <v>1</v>
      </c>
      <c r="J1320" s="101" t="s">
        <v>60</v>
      </c>
      <c r="K1320" s="18">
        <v>43035</v>
      </c>
      <c r="L1320" s="101" t="s">
        <v>58</v>
      </c>
      <c r="M1320" s="101" t="s">
        <v>171</v>
      </c>
      <c r="N1320" s="101" t="s">
        <v>87</v>
      </c>
      <c r="O1320" s="101" t="s">
        <v>78</v>
      </c>
      <c r="P1320" s="19" t="str">
        <f t="shared" si="401"/>
        <v>CB6UTZ CONSUMO</v>
      </c>
      <c r="Q1320" s="20">
        <f t="shared" si="402"/>
        <v>136.00009093063869</v>
      </c>
      <c r="R1320" s="19">
        <v>122.6</v>
      </c>
      <c r="S1320" s="19">
        <v>-31.95</v>
      </c>
      <c r="T1320" s="19">
        <f t="shared" si="403"/>
        <v>90.649999999999991</v>
      </c>
      <c r="U1320" s="22" t="e">
        <f t="shared" si="404"/>
        <v>#VALUE!</v>
      </c>
      <c r="V1320" s="22" t="str">
        <f t="shared" si="405"/>
        <v>NY</v>
      </c>
      <c r="W1320" s="22" t="e">
        <f t="shared" si="406"/>
        <v>#VALUE!</v>
      </c>
      <c r="X1320" s="19" t="str">
        <f t="shared" si="407"/>
        <v>CB6UTZCONSUMOGS.8782</v>
      </c>
      <c r="Y1320" s="19" t="str">
        <f t="shared" si="408"/>
        <v>GS.8782</v>
      </c>
      <c r="Z1320" s="19" t="e">
        <v>#VALUE!</v>
      </c>
      <c r="AA1320" s="19" t="e">
        <f t="shared" si="409"/>
        <v>#VALUE!</v>
      </c>
      <c r="AB1320" s="22" t="e">
        <f t="shared" si="410"/>
        <v>#VALUE!</v>
      </c>
      <c r="AC1320" s="23" t="e">
        <v>#VALUE!</v>
      </c>
      <c r="AD1320" s="23" t="e">
        <f t="shared" si="411"/>
        <v>#VALUE!</v>
      </c>
      <c r="AE1320" s="24" t="e">
        <f t="shared" si="412"/>
        <v>#VALUE!</v>
      </c>
      <c r="AF1320" s="24">
        <v>92.399999999999991</v>
      </c>
      <c r="AG1320" s="24" t="e">
        <f t="shared" si="413"/>
        <v>#VALUE!</v>
      </c>
      <c r="AH1320" s="24" t="e">
        <f t="shared" si="414"/>
        <v>#VALUE!</v>
      </c>
      <c r="AI1320" s="25" t="e">
        <f t="shared" si="415"/>
        <v>#VALUE!</v>
      </c>
      <c r="AJ1320" s="25" t="e">
        <f t="shared" si="416"/>
        <v>#VALUE!</v>
      </c>
      <c r="AK1320" s="25" t="e">
        <f t="shared" si="417"/>
        <v>#VALUE!</v>
      </c>
      <c r="AL1320" s="173">
        <f t="shared" si="420"/>
        <v>21.860893151115349</v>
      </c>
      <c r="AM1320" s="173">
        <f t="shared" si="420"/>
        <v>2.4633724095932563</v>
      </c>
      <c r="AN1320" s="26">
        <v>3.2766000000000002</v>
      </c>
      <c r="AO1320" s="125">
        <f t="shared" si="418"/>
        <v>5.1297704899608242E-2</v>
      </c>
      <c r="AT1320" s="2">
        <v>338</v>
      </c>
      <c r="AU1320" s="2">
        <v>-22506.755251927916</v>
      </c>
      <c r="AW1320" s="44" t="e">
        <f t="shared" si="419"/>
        <v>#VALUE!</v>
      </c>
    </row>
    <row r="1321" spans="1:49" hidden="1" x14ac:dyDescent="0.2">
      <c r="A1321" s="101">
        <v>1324</v>
      </c>
      <c r="B1321" s="16" t="s">
        <v>747</v>
      </c>
      <c r="C1321" s="101">
        <v>1065</v>
      </c>
      <c r="D1321" s="17">
        <v>1.3079689483742412</v>
      </c>
      <c r="E1321" s="139">
        <v>5.2035150578155907E-2</v>
      </c>
      <c r="F1321" s="122">
        <f t="shared" si="400"/>
        <v>1.3600040989523972</v>
      </c>
      <c r="G1321" s="122"/>
      <c r="H1321" s="101" t="s">
        <v>4</v>
      </c>
      <c r="I1321" s="101">
        <v>1</v>
      </c>
      <c r="J1321" s="101" t="s">
        <v>60</v>
      </c>
      <c r="K1321" s="18">
        <v>43035</v>
      </c>
      <c r="L1321" s="101" t="s">
        <v>58</v>
      </c>
      <c r="M1321" s="101" t="s">
        <v>171</v>
      </c>
      <c r="N1321" s="101" t="s">
        <v>67</v>
      </c>
      <c r="O1321" s="101" t="s">
        <v>64</v>
      </c>
      <c r="P1321" s="19" t="str">
        <f t="shared" si="401"/>
        <v>CBSWUTZ 15/16</v>
      </c>
      <c r="Q1321" s="20">
        <f t="shared" si="402"/>
        <v>136.00040989523973</v>
      </c>
      <c r="R1321" s="19">
        <v>122.6</v>
      </c>
      <c r="S1321" s="19">
        <v>-2</v>
      </c>
      <c r="T1321" s="19">
        <f t="shared" si="403"/>
        <v>120.6</v>
      </c>
      <c r="U1321" s="22" t="e">
        <f t="shared" si="404"/>
        <v>#VALUE!</v>
      </c>
      <c r="V1321" s="22" t="str">
        <f t="shared" si="405"/>
        <v>NY</v>
      </c>
      <c r="W1321" s="22" t="e">
        <f t="shared" si="406"/>
        <v>#VALUE!</v>
      </c>
      <c r="X1321" s="19" t="str">
        <f t="shared" si="407"/>
        <v>CBSWUTZ15/16GS.8782</v>
      </c>
      <c r="Y1321" s="19" t="str">
        <f t="shared" si="408"/>
        <v>GS.8782</v>
      </c>
      <c r="Z1321" s="19" t="e">
        <v>#VALUE!</v>
      </c>
      <c r="AA1321" s="19" t="e">
        <f t="shared" si="409"/>
        <v>#VALUE!</v>
      </c>
      <c r="AB1321" s="22" t="e">
        <f t="shared" si="410"/>
        <v>#VALUE!</v>
      </c>
      <c r="AC1321" s="23" t="e">
        <v>#VALUE!</v>
      </c>
      <c r="AD1321" s="23" t="e">
        <f t="shared" si="411"/>
        <v>#VALUE!</v>
      </c>
      <c r="AE1321" s="24" t="e">
        <f t="shared" si="412"/>
        <v>#VALUE!</v>
      </c>
      <c r="AF1321" s="24">
        <v>122.35</v>
      </c>
      <c r="AG1321" s="24" t="e">
        <f t="shared" si="413"/>
        <v>#VALUE!</v>
      </c>
      <c r="AH1321" s="24" t="e">
        <f t="shared" si="414"/>
        <v>#VALUE!</v>
      </c>
      <c r="AI1321" s="25" t="e">
        <f t="shared" si="415"/>
        <v>#VALUE!</v>
      </c>
      <c r="AJ1321" s="25" t="e">
        <f t="shared" si="416"/>
        <v>#VALUE!</v>
      </c>
      <c r="AK1321" s="25" t="e">
        <f t="shared" si="417"/>
        <v>#VALUE!</v>
      </c>
      <c r="AL1321" s="173">
        <f t="shared" si="420"/>
        <v>21.862160145091643</v>
      </c>
      <c r="AM1321" s="173">
        <f t="shared" si="420"/>
        <v>2.4652629486643183</v>
      </c>
      <c r="AN1321" s="26">
        <v>3.2766000000000002</v>
      </c>
      <c r="AO1321" s="125">
        <f t="shared" si="418"/>
        <v>5.1300849534498531E-2</v>
      </c>
      <c r="AT1321" s="2">
        <v>1065</v>
      </c>
      <c r="AU1321" s="2">
        <v>-7521.5177824490092</v>
      </c>
      <c r="AW1321" s="44" t="e">
        <f t="shared" si="419"/>
        <v>#VALUE!</v>
      </c>
    </row>
    <row r="1322" spans="1:49" hidden="1" x14ac:dyDescent="0.2">
      <c r="A1322" s="101">
        <v>1325</v>
      </c>
      <c r="B1322" s="16" t="s">
        <v>747</v>
      </c>
      <c r="C1322" s="101">
        <v>300</v>
      </c>
      <c r="D1322" s="17">
        <v>1.3079689483742412</v>
      </c>
      <c r="E1322" s="139">
        <v>5.2040287985434704E-2</v>
      </c>
      <c r="F1322" s="122">
        <f t="shared" si="400"/>
        <v>1.3600092363596759</v>
      </c>
      <c r="G1322" s="122"/>
      <c r="H1322" s="101" t="s">
        <v>4</v>
      </c>
      <c r="I1322" s="101">
        <v>1</v>
      </c>
      <c r="J1322" s="101" t="s">
        <v>60</v>
      </c>
      <c r="K1322" s="18">
        <v>43035</v>
      </c>
      <c r="L1322" s="101" t="s">
        <v>58</v>
      </c>
      <c r="M1322" s="101" t="s">
        <v>171</v>
      </c>
      <c r="N1322" s="101" t="s">
        <v>67</v>
      </c>
      <c r="O1322" s="101" t="s">
        <v>65</v>
      </c>
      <c r="P1322" s="19" t="str">
        <f t="shared" si="401"/>
        <v>CBSWUTZ 13/14</v>
      </c>
      <c r="Q1322" s="20">
        <f t="shared" si="402"/>
        <v>136.00092363596758</v>
      </c>
      <c r="R1322" s="19">
        <v>122.6</v>
      </c>
      <c r="S1322" s="19">
        <v>-2</v>
      </c>
      <c r="T1322" s="19">
        <f t="shared" si="403"/>
        <v>120.6</v>
      </c>
      <c r="U1322" s="22" t="e">
        <f t="shared" si="404"/>
        <v>#VALUE!</v>
      </c>
      <c r="V1322" s="22" t="str">
        <f t="shared" si="405"/>
        <v>NY</v>
      </c>
      <c r="W1322" s="22" t="e">
        <f t="shared" si="406"/>
        <v>#VALUE!</v>
      </c>
      <c r="X1322" s="19" t="str">
        <f t="shared" si="407"/>
        <v>CBSWUTZ13/14GS.8782</v>
      </c>
      <c r="Y1322" s="19" t="str">
        <f t="shared" si="408"/>
        <v>GS.8782</v>
      </c>
      <c r="Z1322" s="19" t="e">
        <v>#VALUE!</v>
      </c>
      <c r="AA1322" s="19" t="e">
        <f t="shared" si="409"/>
        <v>#VALUE!</v>
      </c>
      <c r="AB1322" s="22" t="e">
        <f t="shared" si="410"/>
        <v>#VALUE!</v>
      </c>
      <c r="AC1322" s="23" t="e">
        <v>#VALUE!</v>
      </c>
      <c r="AD1322" s="23" t="e">
        <f t="shared" si="411"/>
        <v>#VALUE!</v>
      </c>
      <c r="AE1322" s="24" t="e">
        <f t="shared" si="412"/>
        <v>#VALUE!</v>
      </c>
      <c r="AF1322" s="24">
        <v>122.35</v>
      </c>
      <c r="AG1322" s="24" t="e">
        <f t="shared" si="413"/>
        <v>#VALUE!</v>
      </c>
      <c r="AH1322" s="24" t="e">
        <f t="shared" si="414"/>
        <v>#VALUE!</v>
      </c>
      <c r="AI1322" s="25" t="e">
        <f t="shared" si="415"/>
        <v>#VALUE!</v>
      </c>
      <c r="AJ1322" s="25" t="e">
        <f t="shared" si="416"/>
        <v>#VALUE!</v>
      </c>
      <c r="AK1322" s="25" t="e">
        <f t="shared" si="417"/>
        <v>#VALUE!</v>
      </c>
      <c r="AL1322" s="173">
        <f t="shared" si="420"/>
        <v>21.864249293322722</v>
      </c>
      <c r="AM1322" s="173">
        <f t="shared" si="420"/>
        <v>2.4671549386479441</v>
      </c>
      <c r="AN1322" s="26">
        <v>3.2766000000000002</v>
      </c>
      <c r="AO1322" s="125">
        <f t="shared" si="418"/>
        <v>5.1305914444561805E-2</v>
      </c>
      <c r="AT1322" s="2">
        <v>300</v>
      </c>
      <c r="AU1322" s="2">
        <v>-4896.822628968197</v>
      </c>
      <c r="AW1322" s="44" t="e">
        <f t="shared" si="419"/>
        <v>#VALUE!</v>
      </c>
    </row>
    <row r="1323" spans="1:49" hidden="1" x14ac:dyDescent="0.2">
      <c r="A1323" s="101">
        <v>1326</v>
      </c>
      <c r="B1323" s="16" t="s">
        <v>818</v>
      </c>
      <c r="C1323" s="101">
        <v>364</v>
      </c>
      <c r="D1323" s="17">
        <v>1.3079689483742412</v>
      </c>
      <c r="E1323" s="139">
        <v>5.2045092183348247E-2</v>
      </c>
      <c r="F1323" s="122">
        <f t="shared" si="400"/>
        <v>1.3600140405575893</v>
      </c>
      <c r="G1323" s="122"/>
      <c r="H1323" s="101" t="s">
        <v>4</v>
      </c>
      <c r="I1323" s="101">
        <v>1</v>
      </c>
      <c r="J1323" s="101" t="s">
        <v>60</v>
      </c>
      <c r="K1323" s="18">
        <v>43035</v>
      </c>
      <c r="L1323" s="101" t="s">
        <v>58</v>
      </c>
      <c r="M1323" s="101" t="s">
        <v>171</v>
      </c>
      <c r="N1323" s="101" t="s">
        <v>89</v>
      </c>
      <c r="O1323" s="101" t="s">
        <v>58</v>
      </c>
      <c r="P1323" s="19" t="str">
        <f t="shared" si="401"/>
        <v>CB14C UTZ 17/18</v>
      </c>
      <c r="Q1323" s="20">
        <f t="shared" si="402"/>
        <v>136.00140405575894</v>
      </c>
      <c r="R1323" s="19">
        <v>122.6</v>
      </c>
      <c r="S1323" s="19">
        <v>7.25</v>
      </c>
      <c r="T1323" s="19">
        <f t="shared" si="403"/>
        <v>129.85</v>
      </c>
      <c r="U1323" s="22" t="e">
        <f t="shared" si="404"/>
        <v>#VALUE!</v>
      </c>
      <c r="V1323" s="22" t="str">
        <f t="shared" si="405"/>
        <v>NY</v>
      </c>
      <c r="W1323" s="22" t="e">
        <f t="shared" si="406"/>
        <v>#VALUE!</v>
      </c>
      <c r="X1323" s="19" t="str">
        <f t="shared" si="407"/>
        <v>CB14C UTZ17/18GS.8783</v>
      </c>
      <c r="Y1323" s="19" t="str">
        <f t="shared" si="408"/>
        <v>GS.8783</v>
      </c>
      <c r="Z1323" s="19" t="e">
        <v>#VALUE!</v>
      </c>
      <c r="AA1323" s="19" t="e">
        <f t="shared" si="409"/>
        <v>#VALUE!</v>
      </c>
      <c r="AB1323" s="22" t="e">
        <f t="shared" si="410"/>
        <v>#VALUE!</v>
      </c>
      <c r="AC1323" s="23" t="e">
        <v>#VALUE!</v>
      </c>
      <c r="AD1323" s="23" t="e">
        <f t="shared" si="411"/>
        <v>#VALUE!</v>
      </c>
      <c r="AE1323" s="24" t="e">
        <f t="shared" si="412"/>
        <v>#VALUE!</v>
      </c>
      <c r="AF1323" s="24">
        <v>131.6</v>
      </c>
      <c r="AG1323" s="24" t="e">
        <f t="shared" si="413"/>
        <v>#VALUE!</v>
      </c>
      <c r="AH1323" s="24" t="e">
        <f t="shared" si="414"/>
        <v>#VALUE!</v>
      </c>
      <c r="AI1323" s="25" t="e">
        <f t="shared" si="415"/>
        <v>#VALUE!</v>
      </c>
      <c r="AJ1323" s="25" t="e">
        <f t="shared" si="416"/>
        <v>#VALUE!</v>
      </c>
      <c r="AK1323" s="25" t="e">
        <f t="shared" si="417"/>
        <v>#VALUE!</v>
      </c>
      <c r="AL1323" s="173">
        <f t="shared" ref="AL1323:AM1338" si="421">AVERAGE(AL20:AL1322)</f>
        <v>21.866197721694512</v>
      </c>
      <c r="AM1323" s="173">
        <f t="shared" si="421"/>
        <v>2.4690483806576506</v>
      </c>
      <c r="AN1323" s="26">
        <v>3.2766000000000002</v>
      </c>
      <c r="AO1323" s="125">
        <f t="shared" si="418"/>
        <v>5.1310650847388707E-2</v>
      </c>
      <c r="AT1323" s="2">
        <v>364</v>
      </c>
      <c r="AU1323" s="2">
        <v>-5941.7109791989578</v>
      </c>
      <c r="AW1323" s="44" t="e">
        <f t="shared" si="419"/>
        <v>#VALUE!</v>
      </c>
    </row>
    <row r="1324" spans="1:49" hidden="1" x14ac:dyDescent="0.2">
      <c r="A1324" s="101">
        <v>1327</v>
      </c>
      <c r="B1324" s="16" t="s">
        <v>818</v>
      </c>
      <c r="C1324" s="101">
        <v>339</v>
      </c>
      <c r="D1324" s="17">
        <v>1.3079689483742412</v>
      </c>
      <c r="E1324" s="139">
        <v>5.2049939736061174E-2</v>
      </c>
      <c r="F1324" s="122">
        <f t="shared" si="400"/>
        <v>1.3600188881103024</v>
      </c>
      <c r="G1324" s="122"/>
      <c r="H1324" s="101" t="s">
        <v>4</v>
      </c>
      <c r="I1324" s="101">
        <v>1</v>
      </c>
      <c r="J1324" s="101" t="s">
        <v>60</v>
      </c>
      <c r="K1324" s="18">
        <v>43035</v>
      </c>
      <c r="L1324" s="101" t="s">
        <v>58</v>
      </c>
      <c r="M1324" s="101" t="s">
        <v>171</v>
      </c>
      <c r="N1324" s="101" t="s">
        <v>90</v>
      </c>
      <c r="O1324" s="101" t="s">
        <v>78</v>
      </c>
      <c r="P1324" s="19" t="str">
        <f t="shared" si="401"/>
        <v>CB64C UTZ CONSUMO</v>
      </c>
      <c r="Q1324" s="20">
        <f t="shared" si="402"/>
        <v>136.00188881103023</v>
      </c>
      <c r="R1324" s="19">
        <v>122.6</v>
      </c>
      <c r="S1324" s="19">
        <v>-31.95</v>
      </c>
      <c r="T1324" s="19">
        <f t="shared" si="403"/>
        <v>90.649999999999991</v>
      </c>
      <c r="U1324" s="22" t="e">
        <f t="shared" si="404"/>
        <v>#VALUE!</v>
      </c>
      <c r="V1324" s="22" t="str">
        <f t="shared" si="405"/>
        <v>NY</v>
      </c>
      <c r="W1324" s="22" t="e">
        <f t="shared" si="406"/>
        <v>#VALUE!</v>
      </c>
      <c r="X1324" s="19" t="str">
        <f t="shared" si="407"/>
        <v>CB64C UTZCONSUMOGS.8783</v>
      </c>
      <c r="Y1324" s="19" t="str">
        <f t="shared" si="408"/>
        <v>GS.8783</v>
      </c>
      <c r="Z1324" s="19" t="e">
        <v>#VALUE!</v>
      </c>
      <c r="AA1324" s="19" t="e">
        <f t="shared" si="409"/>
        <v>#VALUE!</v>
      </c>
      <c r="AB1324" s="22" t="e">
        <f t="shared" si="410"/>
        <v>#VALUE!</v>
      </c>
      <c r="AC1324" s="23" t="e">
        <v>#VALUE!</v>
      </c>
      <c r="AD1324" s="23" t="e">
        <f t="shared" si="411"/>
        <v>#VALUE!</v>
      </c>
      <c r="AE1324" s="24" t="e">
        <f t="shared" si="412"/>
        <v>#VALUE!</v>
      </c>
      <c r="AF1324" s="24">
        <v>92.399999999999991</v>
      </c>
      <c r="AG1324" s="24" t="e">
        <f t="shared" si="413"/>
        <v>#VALUE!</v>
      </c>
      <c r="AH1324" s="24" t="e">
        <f t="shared" si="414"/>
        <v>#VALUE!</v>
      </c>
      <c r="AI1324" s="25" t="e">
        <f t="shared" si="415"/>
        <v>#VALUE!</v>
      </c>
      <c r="AJ1324" s="25" t="e">
        <f t="shared" si="416"/>
        <v>#VALUE!</v>
      </c>
      <c r="AK1324" s="25" t="e">
        <f t="shared" si="417"/>
        <v>#VALUE!</v>
      </c>
      <c r="AL1324" s="173">
        <f t="shared" si="421"/>
        <v>21.868164390500738</v>
      </c>
      <c r="AM1324" s="173">
        <f t="shared" si="421"/>
        <v>2.47094327580781</v>
      </c>
      <c r="AN1324" s="26">
        <v>3.2766000000000002</v>
      </c>
      <c r="AO1324" s="125">
        <f t="shared" si="418"/>
        <v>5.1315429993207887E-2</v>
      </c>
      <c r="AT1324" s="2">
        <v>339</v>
      </c>
      <c r="AU1324" s="2">
        <v>-22574.154854068052</v>
      </c>
      <c r="AW1324" s="44" t="e">
        <f t="shared" si="419"/>
        <v>#VALUE!</v>
      </c>
    </row>
    <row r="1325" spans="1:49" hidden="1" x14ac:dyDescent="0.2">
      <c r="A1325" s="101">
        <v>1328</v>
      </c>
      <c r="B1325" s="16" t="s">
        <v>818</v>
      </c>
      <c r="C1325" s="101">
        <v>817</v>
      </c>
      <c r="D1325" s="17">
        <v>1.3079689483742412</v>
      </c>
      <c r="E1325" s="139">
        <v>5.2059833603542167E-2</v>
      </c>
      <c r="F1325" s="122">
        <f t="shared" si="400"/>
        <v>1.3600287819777834</v>
      </c>
      <c r="G1325" s="122"/>
      <c r="H1325" s="101" t="s">
        <v>4</v>
      </c>
      <c r="I1325" s="101">
        <v>1</v>
      </c>
      <c r="J1325" s="101" t="s">
        <v>60</v>
      </c>
      <c r="K1325" s="18">
        <v>43035</v>
      </c>
      <c r="L1325" s="101" t="s">
        <v>58</v>
      </c>
      <c r="M1325" s="101" t="s">
        <v>171</v>
      </c>
      <c r="N1325" s="101" t="s">
        <v>89</v>
      </c>
      <c r="O1325" s="101" t="s">
        <v>64</v>
      </c>
      <c r="P1325" s="19" t="str">
        <f t="shared" si="401"/>
        <v>CB14C UTZ 15/16</v>
      </c>
      <c r="Q1325" s="20">
        <f t="shared" si="402"/>
        <v>136.00287819777833</v>
      </c>
      <c r="R1325" s="19">
        <v>122.6</v>
      </c>
      <c r="S1325" s="19">
        <v>-2</v>
      </c>
      <c r="T1325" s="19">
        <f t="shared" si="403"/>
        <v>120.6</v>
      </c>
      <c r="U1325" s="22" t="e">
        <f t="shared" si="404"/>
        <v>#VALUE!</v>
      </c>
      <c r="V1325" s="22" t="str">
        <f t="shared" si="405"/>
        <v>NY</v>
      </c>
      <c r="W1325" s="22" t="e">
        <f t="shared" si="406"/>
        <v>#VALUE!</v>
      </c>
      <c r="X1325" s="19" t="str">
        <f t="shared" si="407"/>
        <v>CB14C UTZ15/16GS.8783</v>
      </c>
      <c r="Y1325" s="19" t="str">
        <f t="shared" si="408"/>
        <v>GS.8783</v>
      </c>
      <c r="Z1325" s="19" t="e">
        <v>#VALUE!</v>
      </c>
      <c r="AA1325" s="19" t="e">
        <f t="shared" si="409"/>
        <v>#VALUE!</v>
      </c>
      <c r="AB1325" s="22" t="e">
        <f t="shared" si="410"/>
        <v>#VALUE!</v>
      </c>
      <c r="AC1325" s="23" t="e">
        <v>#VALUE!</v>
      </c>
      <c r="AD1325" s="23" t="e">
        <f t="shared" si="411"/>
        <v>#VALUE!</v>
      </c>
      <c r="AE1325" s="24" t="e">
        <f t="shared" si="412"/>
        <v>#VALUE!</v>
      </c>
      <c r="AF1325" s="24">
        <v>122.35</v>
      </c>
      <c r="AG1325" s="24" t="e">
        <f t="shared" si="413"/>
        <v>#VALUE!</v>
      </c>
      <c r="AH1325" s="24" t="e">
        <f t="shared" si="414"/>
        <v>#VALUE!</v>
      </c>
      <c r="AI1325" s="25" t="e">
        <f t="shared" si="415"/>
        <v>#VALUE!</v>
      </c>
      <c r="AJ1325" s="25" t="e">
        <f t="shared" si="416"/>
        <v>#VALUE!</v>
      </c>
      <c r="AK1325" s="25" t="e">
        <f t="shared" si="417"/>
        <v>#VALUE!</v>
      </c>
      <c r="AL1325" s="173">
        <f t="shared" si="421"/>
        <v>21.872261216587077</v>
      </c>
      <c r="AM1325" s="173">
        <f t="shared" si="421"/>
        <v>2.4728396252136489</v>
      </c>
      <c r="AN1325" s="26">
        <v>3.2766000000000002</v>
      </c>
      <c r="AO1325" s="125">
        <f t="shared" si="418"/>
        <v>5.1325184242043867E-2</v>
      </c>
      <c r="AT1325" s="2">
        <v>817</v>
      </c>
      <c r="AU1325" s="2">
        <v>-17660.717060993778</v>
      </c>
      <c r="AW1325" s="44" t="e">
        <f t="shared" si="419"/>
        <v>#VALUE!</v>
      </c>
    </row>
    <row r="1326" spans="1:49" hidden="1" x14ac:dyDescent="0.2">
      <c r="A1326" s="101">
        <v>1329</v>
      </c>
      <c r="B1326" s="16" t="s">
        <v>818</v>
      </c>
      <c r="C1326" s="101">
        <v>270</v>
      </c>
      <c r="D1326" s="17">
        <v>1.3079689483742412</v>
      </c>
      <c r="E1326" s="139">
        <v>5.2069735064167781E-2</v>
      </c>
      <c r="F1326" s="122">
        <f t="shared" si="400"/>
        <v>1.3600386834384088</v>
      </c>
      <c r="G1326" s="122"/>
      <c r="H1326" s="101" t="s">
        <v>4</v>
      </c>
      <c r="I1326" s="101">
        <v>1</v>
      </c>
      <c r="J1326" s="101" t="s">
        <v>60</v>
      </c>
      <c r="K1326" s="18">
        <v>43035</v>
      </c>
      <c r="L1326" s="101" t="s">
        <v>58</v>
      </c>
      <c r="M1326" s="101" t="s">
        <v>171</v>
      </c>
      <c r="N1326" s="101" t="s">
        <v>89</v>
      </c>
      <c r="O1326" s="101" t="s">
        <v>65</v>
      </c>
      <c r="P1326" s="19" t="str">
        <f t="shared" si="401"/>
        <v>CB14C UTZ 13/14</v>
      </c>
      <c r="Q1326" s="20">
        <f t="shared" si="402"/>
        <v>136.00386834384088</v>
      </c>
      <c r="R1326" s="19">
        <v>122.6</v>
      </c>
      <c r="S1326" s="19">
        <v>-2</v>
      </c>
      <c r="T1326" s="19">
        <f t="shared" si="403"/>
        <v>120.6</v>
      </c>
      <c r="U1326" s="22" t="e">
        <f t="shared" si="404"/>
        <v>#VALUE!</v>
      </c>
      <c r="V1326" s="22" t="str">
        <f t="shared" si="405"/>
        <v>NY</v>
      </c>
      <c r="W1326" s="22" t="e">
        <f t="shared" si="406"/>
        <v>#VALUE!</v>
      </c>
      <c r="X1326" s="19" t="str">
        <f t="shared" si="407"/>
        <v>CB14C UTZ13/14GS.8783</v>
      </c>
      <c r="Y1326" s="19" t="str">
        <f t="shared" si="408"/>
        <v>GS.8783</v>
      </c>
      <c r="Z1326" s="19" t="e">
        <v>#VALUE!</v>
      </c>
      <c r="AA1326" s="19" t="e">
        <f t="shared" si="409"/>
        <v>#VALUE!</v>
      </c>
      <c r="AB1326" s="22" t="e">
        <f t="shared" si="410"/>
        <v>#VALUE!</v>
      </c>
      <c r="AC1326" s="23" t="e">
        <v>#VALUE!</v>
      </c>
      <c r="AD1326" s="23" t="e">
        <f t="shared" si="411"/>
        <v>#VALUE!</v>
      </c>
      <c r="AE1326" s="24" t="e">
        <f t="shared" si="412"/>
        <v>#VALUE!</v>
      </c>
      <c r="AF1326" s="24">
        <v>122.35</v>
      </c>
      <c r="AG1326" s="24" t="e">
        <f t="shared" si="413"/>
        <v>#VALUE!</v>
      </c>
      <c r="AH1326" s="24" t="e">
        <f t="shared" si="414"/>
        <v>#VALUE!</v>
      </c>
      <c r="AI1326" s="25" t="e">
        <f t="shared" si="415"/>
        <v>#VALUE!</v>
      </c>
      <c r="AJ1326" s="25" t="e">
        <f t="shared" si="416"/>
        <v>#VALUE!</v>
      </c>
      <c r="AK1326" s="25" t="e">
        <f t="shared" si="417"/>
        <v>#VALUE!</v>
      </c>
      <c r="AL1326" s="173">
        <f t="shared" si="421"/>
        <v>21.876361186822372</v>
      </c>
      <c r="AM1326" s="173">
        <f t="shared" si="421"/>
        <v>2.4747374299912495</v>
      </c>
      <c r="AN1326" s="26">
        <v>3.2766000000000002</v>
      </c>
      <c r="AO1326" s="125">
        <f t="shared" si="418"/>
        <v>5.1334945976872777E-2</v>
      </c>
      <c r="AT1326" s="2">
        <v>270</v>
      </c>
      <c r="AU1326" s="2">
        <v>-8694.0710674497896</v>
      </c>
      <c r="AW1326" s="44" t="e">
        <f t="shared" si="419"/>
        <v>#VALUE!</v>
      </c>
    </row>
    <row r="1327" spans="1:49" hidden="1" x14ac:dyDescent="0.2">
      <c r="A1327" s="101">
        <v>1330</v>
      </c>
      <c r="B1327" s="16" t="s">
        <v>881</v>
      </c>
      <c r="C1327" s="101">
        <v>254</v>
      </c>
      <c r="D1327" s="17">
        <v>1.3079689483742412</v>
      </c>
      <c r="E1327" s="139">
        <v>5.2072953700302189E-2</v>
      </c>
      <c r="F1327" s="122">
        <f t="shared" si="400"/>
        <v>1.3600419020745433</v>
      </c>
      <c r="G1327" s="122"/>
      <c r="H1327" s="101" t="s">
        <v>4</v>
      </c>
      <c r="I1327" s="101">
        <v>1</v>
      </c>
      <c r="J1327" s="101" t="s">
        <v>60</v>
      </c>
      <c r="K1327" s="18">
        <v>43035</v>
      </c>
      <c r="L1327" s="101" t="s">
        <v>58</v>
      </c>
      <c r="M1327" s="101" t="s">
        <v>171</v>
      </c>
      <c r="N1327" s="101" t="s">
        <v>73</v>
      </c>
      <c r="O1327" s="101" t="s">
        <v>65</v>
      </c>
      <c r="P1327" s="19" t="str">
        <f t="shared" si="401"/>
        <v>CB1 13/14</v>
      </c>
      <c r="Q1327" s="20">
        <f t="shared" si="402"/>
        <v>136.00419020745434</v>
      </c>
      <c r="R1327" s="19">
        <v>122.6</v>
      </c>
      <c r="S1327" s="19">
        <v>-7</v>
      </c>
      <c r="T1327" s="19">
        <f t="shared" si="403"/>
        <v>115.6</v>
      </c>
      <c r="U1327" s="22" t="e">
        <f t="shared" si="404"/>
        <v>#VALUE!</v>
      </c>
      <c r="V1327" s="22" t="str">
        <f t="shared" si="405"/>
        <v>NY</v>
      </c>
      <c r="W1327" s="22" t="e">
        <f t="shared" si="406"/>
        <v>#VALUE!</v>
      </c>
      <c r="X1327" s="19" t="str">
        <f t="shared" si="407"/>
        <v>CB113/14GS.8786</v>
      </c>
      <c r="Y1327" s="19" t="str">
        <f t="shared" si="408"/>
        <v>GS.8786</v>
      </c>
      <c r="Z1327" s="19" t="e">
        <v>#VALUE!</v>
      </c>
      <c r="AA1327" s="19" t="e">
        <f t="shared" si="409"/>
        <v>#VALUE!</v>
      </c>
      <c r="AB1327" s="22" t="e">
        <f t="shared" si="410"/>
        <v>#VALUE!</v>
      </c>
      <c r="AC1327" s="23" t="e">
        <v>#VALUE!</v>
      </c>
      <c r="AD1327" s="23" t="e">
        <f t="shared" si="411"/>
        <v>#VALUE!</v>
      </c>
      <c r="AE1327" s="24" t="e">
        <f t="shared" si="412"/>
        <v>#VALUE!</v>
      </c>
      <c r="AF1327" s="24">
        <v>117.35</v>
      </c>
      <c r="AG1327" s="24" t="e">
        <f t="shared" si="413"/>
        <v>#VALUE!</v>
      </c>
      <c r="AH1327" s="24" t="e">
        <f t="shared" si="414"/>
        <v>#VALUE!</v>
      </c>
      <c r="AI1327" s="25" t="e">
        <f t="shared" si="415"/>
        <v>#VALUE!</v>
      </c>
      <c r="AJ1327" s="25" t="e">
        <f t="shared" si="416"/>
        <v>#VALUE!</v>
      </c>
      <c r="AK1327" s="25" t="e">
        <f t="shared" si="417"/>
        <v>#VALUE!</v>
      </c>
      <c r="AL1327" s="173">
        <f t="shared" si="421"/>
        <v>21.87764005189284</v>
      </c>
      <c r="AM1327" s="173">
        <f t="shared" si="421"/>
        <v>2.4766366912575513</v>
      </c>
      <c r="AN1327" s="26">
        <v>3.2766000000000002</v>
      </c>
      <c r="AO1327" s="125">
        <f t="shared" si="418"/>
        <v>5.1338119192789383E-2</v>
      </c>
      <c r="AT1327" s="2">
        <v>254</v>
      </c>
      <c r="AU1327" s="2">
        <v>-9858.931715178569</v>
      </c>
      <c r="AW1327" s="44" t="e">
        <f t="shared" si="419"/>
        <v>#VALUE!</v>
      </c>
    </row>
    <row r="1328" spans="1:49" hidden="1" x14ac:dyDescent="0.2">
      <c r="A1328" s="101">
        <v>1331</v>
      </c>
      <c r="B1328" s="16" t="s">
        <v>881</v>
      </c>
      <c r="C1328" s="101">
        <v>431</v>
      </c>
      <c r="D1328" s="17">
        <v>1.3079689483742412</v>
      </c>
      <c r="E1328" s="139">
        <v>5.2077782967835731E-2</v>
      </c>
      <c r="F1328" s="122">
        <f t="shared" si="400"/>
        <v>1.360046731342077</v>
      </c>
      <c r="G1328" s="122"/>
      <c r="H1328" s="101" t="s">
        <v>4</v>
      </c>
      <c r="I1328" s="101">
        <v>1</v>
      </c>
      <c r="J1328" s="101" t="s">
        <v>555</v>
      </c>
      <c r="K1328" s="18">
        <v>43035</v>
      </c>
      <c r="L1328" s="101" t="s">
        <v>58</v>
      </c>
      <c r="M1328" s="101" t="s">
        <v>171</v>
      </c>
      <c r="N1328" s="101" t="s">
        <v>73</v>
      </c>
      <c r="O1328" s="101" t="s">
        <v>64</v>
      </c>
      <c r="P1328" s="19" t="str">
        <f t="shared" si="401"/>
        <v>CB1 15/16</v>
      </c>
      <c r="Q1328" s="20">
        <f t="shared" si="402"/>
        <v>136.00467313420771</v>
      </c>
      <c r="R1328" s="19">
        <v>122.6</v>
      </c>
      <c r="S1328" s="19">
        <v>-7</v>
      </c>
      <c r="T1328" s="19">
        <f t="shared" si="403"/>
        <v>115.6</v>
      </c>
      <c r="U1328" s="22" t="e">
        <f t="shared" si="404"/>
        <v>#VALUE!</v>
      </c>
      <c r="V1328" s="22" t="str">
        <f t="shared" si="405"/>
        <v>NY</v>
      </c>
      <c r="W1328" s="22" t="e">
        <f t="shared" si="406"/>
        <v>#VALUE!</v>
      </c>
      <c r="X1328" s="19" t="str">
        <f t="shared" si="407"/>
        <v>CB115/16GS.8786</v>
      </c>
      <c r="Y1328" s="19" t="str">
        <f t="shared" si="408"/>
        <v>GS.8786</v>
      </c>
      <c r="Z1328" s="19" t="e">
        <v>#VALUE!</v>
      </c>
      <c r="AA1328" s="19" t="e">
        <f t="shared" si="409"/>
        <v>#VALUE!</v>
      </c>
      <c r="AB1328" s="22" t="e">
        <f t="shared" si="410"/>
        <v>#VALUE!</v>
      </c>
      <c r="AC1328" s="23" t="e">
        <v>#VALUE!</v>
      </c>
      <c r="AD1328" s="23" t="e">
        <f t="shared" si="411"/>
        <v>#VALUE!</v>
      </c>
      <c r="AE1328" s="24" t="e">
        <f t="shared" si="412"/>
        <v>#VALUE!</v>
      </c>
      <c r="AF1328" s="24">
        <v>117.35</v>
      </c>
      <c r="AG1328" s="24" t="e">
        <f t="shared" si="413"/>
        <v>#VALUE!</v>
      </c>
      <c r="AH1328" s="24" t="e">
        <f t="shared" si="414"/>
        <v>#VALUE!</v>
      </c>
      <c r="AI1328" s="25" t="e">
        <f t="shared" si="415"/>
        <v>#VALUE!</v>
      </c>
      <c r="AJ1328" s="25" t="e">
        <f t="shared" si="416"/>
        <v>#VALUE!</v>
      </c>
      <c r="AK1328" s="25" t="e">
        <f t="shared" si="417"/>
        <v>#VALUE!</v>
      </c>
      <c r="AL1328" s="173">
        <f t="shared" si="421"/>
        <v>21.8795987571323</v>
      </c>
      <c r="AM1328" s="173">
        <f t="shared" si="421"/>
        <v>2.4785374101303508</v>
      </c>
      <c r="AN1328" s="26">
        <v>3.2766000000000002</v>
      </c>
      <c r="AO1328" s="125">
        <f t="shared" si="418"/>
        <v>5.1342880311462953E-2</v>
      </c>
      <c r="AT1328" s="2">
        <v>431</v>
      </c>
      <c r="AU1328" s="2">
        <v>-12168.394916955071</v>
      </c>
      <c r="AW1328" s="44" t="e">
        <f t="shared" si="419"/>
        <v>#VALUE!</v>
      </c>
    </row>
    <row r="1329" spans="1:49" hidden="1" x14ac:dyDescent="0.2">
      <c r="A1329" s="101">
        <v>1332</v>
      </c>
      <c r="B1329" s="16" t="s">
        <v>881</v>
      </c>
      <c r="C1329" s="101">
        <v>1170</v>
      </c>
      <c r="D1329" s="17">
        <v>1.3079689483742412</v>
      </c>
      <c r="E1329" s="139">
        <v>5.2082655609408585E-2</v>
      </c>
      <c r="F1329" s="122">
        <f t="shared" si="400"/>
        <v>1.3600516039836497</v>
      </c>
      <c r="G1329" s="122"/>
      <c r="H1329" s="101" t="s">
        <v>4</v>
      </c>
      <c r="I1329" s="101">
        <v>1</v>
      </c>
      <c r="J1329" s="101" t="s">
        <v>555</v>
      </c>
      <c r="K1329" s="18">
        <v>43035</v>
      </c>
      <c r="L1329" s="101" t="s">
        <v>58</v>
      </c>
      <c r="M1329" s="101" t="s">
        <v>171</v>
      </c>
      <c r="N1329" s="101" t="s">
        <v>73</v>
      </c>
      <c r="O1329" s="101" t="s">
        <v>58</v>
      </c>
      <c r="P1329" s="19" t="str">
        <f t="shared" si="401"/>
        <v>CB1 17/18</v>
      </c>
      <c r="Q1329" s="20">
        <f t="shared" si="402"/>
        <v>136.00516039836498</v>
      </c>
      <c r="R1329" s="19">
        <v>122.6</v>
      </c>
      <c r="S1329" s="19">
        <v>2.5</v>
      </c>
      <c r="T1329" s="19">
        <f t="shared" si="403"/>
        <v>125.1</v>
      </c>
      <c r="U1329" s="22" t="e">
        <f t="shared" si="404"/>
        <v>#VALUE!</v>
      </c>
      <c r="V1329" s="22" t="str">
        <f t="shared" si="405"/>
        <v>NY</v>
      </c>
      <c r="W1329" s="22" t="e">
        <f t="shared" si="406"/>
        <v>#VALUE!</v>
      </c>
      <c r="X1329" s="19" t="str">
        <f t="shared" si="407"/>
        <v>CB117/18GS.8786</v>
      </c>
      <c r="Y1329" s="19" t="str">
        <f t="shared" si="408"/>
        <v>GS.8786</v>
      </c>
      <c r="Z1329" s="19" t="e">
        <v>#VALUE!</v>
      </c>
      <c r="AA1329" s="19" t="e">
        <f t="shared" si="409"/>
        <v>#VALUE!</v>
      </c>
      <c r="AB1329" s="22" t="e">
        <f t="shared" si="410"/>
        <v>#VALUE!</v>
      </c>
      <c r="AC1329" s="23" t="e">
        <v>#VALUE!</v>
      </c>
      <c r="AD1329" s="23" t="e">
        <f t="shared" si="411"/>
        <v>#VALUE!</v>
      </c>
      <c r="AE1329" s="24" t="e">
        <f t="shared" si="412"/>
        <v>#VALUE!</v>
      </c>
      <c r="AF1329" s="24">
        <v>126.85</v>
      </c>
      <c r="AG1329" s="24" t="e">
        <f t="shared" si="413"/>
        <v>#VALUE!</v>
      </c>
      <c r="AH1329" s="24" t="e">
        <f t="shared" si="414"/>
        <v>#VALUE!</v>
      </c>
      <c r="AI1329" s="25" t="e">
        <f t="shared" si="415"/>
        <v>#VALUE!</v>
      </c>
      <c r="AJ1329" s="25" t="e">
        <f t="shared" si="416"/>
        <v>#VALUE!</v>
      </c>
      <c r="AK1329" s="25" t="e">
        <f t="shared" si="417"/>
        <v>#VALUE!</v>
      </c>
      <c r="AL1329" s="173">
        <f t="shared" si="421"/>
        <v>21.881575710693276</v>
      </c>
      <c r="AM1329" s="173">
        <f t="shared" si="421"/>
        <v>2.4804395877283016</v>
      </c>
      <c r="AN1329" s="26">
        <v>3.2766000000000002</v>
      </c>
      <c r="AO1329" s="125">
        <f t="shared" si="418"/>
        <v>5.1347684192097245E-2</v>
      </c>
      <c r="AT1329" s="2">
        <v>1170</v>
      </c>
      <c r="AU1329" s="2">
        <v>-26842.588890959691</v>
      </c>
      <c r="AW1329" s="44" t="e">
        <f t="shared" si="419"/>
        <v>#VALUE!</v>
      </c>
    </row>
    <row r="1330" spans="1:49" hidden="1" x14ac:dyDescent="0.2">
      <c r="A1330" s="101">
        <v>1333</v>
      </c>
      <c r="B1330" s="16" t="s">
        <v>881</v>
      </c>
      <c r="C1330" s="101">
        <v>2444</v>
      </c>
      <c r="D1330" s="17">
        <v>1.3079689483742412</v>
      </c>
      <c r="E1330" s="139">
        <v>5.2092574585004207E-2</v>
      </c>
      <c r="F1330" s="122">
        <f t="shared" si="400"/>
        <v>1.3600615229592454</v>
      </c>
      <c r="G1330" s="122"/>
      <c r="H1330" s="101" t="s">
        <v>4</v>
      </c>
      <c r="I1330" s="101">
        <v>1</v>
      </c>
      <c r="J1330" s="101" t="s">
        <v>601</v>
      </c>
      <c r="K1330" s="18">
        <v>43035</v>
      </c>
      <c r="L1330" s="101" t="s">
        <v>58</v>
      </c>
      <c r="M1330" s="101" t="s">
        <v>171</v>
      </c>
      <c r="N1330" s="101" t="s">
        <v>62</v>
      </c>
      <c r="O1330" s="101" t="s">
        <v>78</v>
      </c>
      <c r="P1330" s="19" t="str">
        <f t="shared" si="401"/>
        <v>CB6 CONSUMO</v>
      </c>
      <c r="Q1330" s="20">
        <f t="shared" si="402"/>
        <v>136.00615229592455</v>
      </c>
      <c r="R1330" s="19">
        <v>122.6</v>
      </c>
      <c r="S1330" s="19">
        <v>-31.95</v>
      </c>
      <c r="T1330" s="19">
        <f t="shared" si="403"/>
        <v>90.649999999999991</v>
      </c>
      <c r="U1330" s="22" t="e">
        <f t="shared" si="404"/>
        <v>#VALUE!</v>
      </c>
      <c r="V1330" s="22" t="str">
        <f t="shared" si="405"/>
        <v>NY</v>
      </c>
      <c r="W1330" s="22" t="e">
        <f t="shared" si="406"/>
        <v>#VALUE!</v>
      </c>
      <c r="X1330" s="19" t="str">
        <f t="shared" si="407"/>
        <v>CB6CONSUMOGS.8786</v>
      </c>
      <c r="Y1330" s="19" t="str">
        <f t="shared" si="408"/>
        <v>GS.8786</v>
      </c>
      <c r="Z1330" s="19" t="e">
        <v>#VALUE!</v>
      </c>
      <c r="AA1330" s="19" t="e">
        <f t="shared" si="409"/>
        <v>#VALUE!</v>
      </c>
      <c r="AB1330" s="22" t="e">
        <f t="shared" si="410"/>
        <v>#VALUE!</v>
      </c>
      <c r="AC1330" s="23" t="e">
        <v>#VALUE!</v>
      </c>
      <c r="AD1330" s="23" t="e">
        <f t="shared" si="411"/>
        <v>#VALUE!</v>
      </c>
      <c r="AE1330" s="24" t="e">
        <f t="shared" si="412"/>
        <v>#VALUE!</v>
      </c>
      <c r="AF1330" s="24">
        <v>92.399999999999991</v>
      </c>
      <c r="AG1330" s="24" t="e">
        <f t="shared" si="413"/>
        <v>#VALUE!</v>
      </c>
      <c r="AH1330" s="24" t="e">
        <f t="shared" si="414"/>
        <v>#VALUE!</v>
      </c>
      <c r="AI1330" s="25" t="e">
        <f t="shared" si="415"/>
        <v>#VALUE!</v>
      </c>
      <c r="AJ1330" s="25" t="e">
        <f t="shared" si="416"/>
        <v>#VALUE!</v>
      </c>
      <c r="AK1330" s="25" t="e">
        <f t="shared" si="417"/>
        <v>#VALUE!</v>
      </c>
      <c r="AL1330" s="173">
        <f t="shared" si="421"/>
        <v>21.885682829427498</v>
      </c>
      <c r="AM1330" s="173">
        <f t="shared" si="421"/>
        <v>2.4823432251709172</v>
      </c>
      <c r="AN1330" s="26">
        <v>3.2766000000000002</v>
      </c>
      <c r="AO1330" s="125">
        <f t="shared" si="418"/>
        <v>5.13574631947313E-2</v>
      </c>
      <c r="AT1330" s="2">
        <v>2444</v>
      </c>
      <c r="AU1330" s="2">
        <v>-178925.49530127502</v>
      </c>
      <c r="AW1330" s="44" t="e">
        <f t="shared" si="419"/>
        <v>#VALUE!</v>
      </c>
    </row>
    <row r="1331" spans="1:49" hidden="1" x14ac:dyDescent="0.2">
      <c r="A1331" s="101">
        <v>1334</v>
      </c>
      <c r="B1331" s="16" t="s">
        <v>882</v>
      </c>
      <c r="C1331" s="101">
        <v>2880</v>
      </c>
      <c r="D1331" s="17">
        <v>1.3079689483742412</v>
      </c>
      <c r="E1331" s="139">
        <v>5.2102501173013911E-2</v>
      </c>
      <c r="F1331" s="122">
        <f t="shared" si="400"/>
        <v>1.360071449547255</v>
      </c>
      <c r="G1331" s="122"/>
      <c r="H1331" s="101" t="s">
        <v>4</v>
      </c>
      <c r="I1331" s="101">
        <v>1</v>
      </c>
      <c r="J1331" s="101" t="s">
        <v>601</v>
      </c>
      <c r="K1331" s="18">
        <v>43035</v>
      </c>
      <c r="L1331" s="101" t="s">
        <v>58</v>
      </c>
      <c r="M1331" s="101" t="s">
        <v>171</v>
      </c>
      <c r="N1331" s="101" t="s">
        <v>73</v>
      </c>
      <c r="O1331" s="101" t="s">
        <v>59</v>
      </c>
      <c r="P1331" s="19" t="str">
        <f t="shared" si="401"/>
        <v>CB1 14/16</v>
      </c>
      <c r="Q1331" s="20">
        <f t="shared" si="402"/>
        <v>136.0071449547255</v>
      </c>
      <c r="R1331" s="19">
        <v>122.6</v>
      </c>
      <c r="S1331" s="19">
        <v>-7</v>
      </c>
      <c r="T1331" s="19">
        <f t="shared" si="403"/>
        <v>115.6</v>
      </c>
      <c r="U1331" s="22" t="e">
        <f t="shared" si="404"/>
        <v>#VALUE!</v>
      </c>
      <c r="V1331" s="22" t="str">
        <f t="shared" si="405"/>
        <v>NY</v>
      </c>
      <c r="W1331" s="22" t="e">
        <f t="shared" si="406"/>
        <v>#VALUE!</v>
      </c>
      <c r="X1331" s="19" t="str">
        <f t="shared" si="407"/>
        <v>CB114/16GS.8787</v>
      </c>
      <c r="Y1331" s="19" t="str">
        <f t="shared" si="408"/>
        <v>GS.8787</v>
      </c>
      <c r="Z1331" s="19" t="e">
        <v>#VALUE!</v>
      </c>
      <c r="AA1331" s="19" t="e">
        <f t="shared" si="409"/>
        <v>#VALUE!</v>
      </c>
      <c r="AB1331" s="22" t="e">
        <f t="shared" si="410"/>
        <v>#VALUE!</v>
      </c>
      <c r="AC1331" s="23" t="e">
        <v>#VALUE!</v>
      </c>
      <c r="AD1331" s="23" t="e">
        <f t="shared" si="411"/>
        <v>#VALUE!</v>
      </c>
      <c r="AE1331" s="24" t="e">
        <f t="shared" si="412"/>
        <v>#VALUE!</v>
      </c>
      <c r="AF1331" s="24">
        <v>117.35</v>
      </c>
      <c r="AG1331" s="24" t="e">
        <f t="shared" si="413"/>
        <v>#VALUE!</v>
      </c>
      <c r="AH1331" s="24" t="e">
        <f t="shared" si="414"/>
        <v>#VALUE!</v>
      </c>
      <c r="AI1331" s="25" t="e">
        <f t="shared" si="415"/>
        <v>#VALUE!</v>
      </c>
      <c r="AJ1331" s="25" t="e">
        <f t="shared" si="416"/>
        <v>#VALUE!</v>
      </c>
      <c r="AK1331" s="25" t="e">
        <f t="shared" si="417"/>
        <v>#VALUE!</v>
      </c>
      <c r="AL1331" s="173">
        <f t="shared" si="421"/>
        <v>21.889793100209868</v>
      </c>
      <c r="AM1331" s="173">
        <f t="shared" si="421"/>
        <v>2.4842483235785697</v>
      </c>
      <c r="AN1331" s="26">
        <v>3.2766000000000002</v>
      </c>
      <c r="AO1331" s="125">
        <f t="shared" si="418"/>
        <v>5.1367249702355837E-2</v>
      </c>
      <c r="AT1331" s="2">
        <v>2880</v>
      </c>
      <c r="AU1331" s="2">
        <v>-88939.659646765649</v>
      </c>
      <c r="AW1331" s="44" t="e">
        <f t="shared" si="419"/>
        <v>#VALUE!</v>
      </c>
    </row>
    <row r="1332" spans="1:49" hidden="1" x14ac:dyDescent="0.2">
      <c r="A1332" s="101">
        <v>1335</v>
      </c>
      <c r="B1332" s="16" t="s">
        <v>883</v>
      </c>
      <c r="C1332" s="101">
        <v>200</v>
      </c>
      <c r="D1332" s="17">
        <v>1.3079689483742412</v>
      </c>
      <c r="E1332" s="139">
        <v>5.2105744955816664E-2</v>
      </c>
      <c r="F1332" s="122">
        <f t="shared" si="400"/>
        <v>1.3600746933300578</v>
      </c>
      <c r="G1332" s="122"/>
      <c r="H1332" s="101" t="s">
        <v>4</v>
      </c>
      <c r="I1332" s="101">
        <v>1</v>
      </c>
      <c r="J1332" s="101" t="s">
        <v>601</v>
      </c>
      <c r="K1332" s="18">
        <v>43035</v>
      </c>
      <c r="L1332" s="101" t="s">
        <v>56</v>
      </c>
      <c r="M1332" s="101" t="s">
        <v>171</v>
      </c>
      <c r="N1332" s="101" t="s">
        <v>73</v>
      </c>
      <c r="O1332" s="101" t="s">
        <v>65</v>
      </c>
      <c r="P1332" s="19" t="str">
        <f t="shared" si="401"/>
        <v>CB1 13/14</v>
      </c>
      <c r="Q1332" s="20">
        <f t="shared" si="402"/>
        <v>136.00746933300579</v>
      </c>
      <c r="R1332" s="19">
        <v>122.6</v>
      </c>
      <c r="S1332" s="19" t="e">
        <v>#N/A</v>
      </c>
      <c r="T1332" s="19" t="e">
        <f t="shared" si="403"/>
        <v>#N/A</v>
      </c>
      <c r="U1332" s="22" t="e">
        <f t="shared" si="404"/>
        <v>#N/A</v>
      </c>
      <c r="V1332" s="22" t="str">
        <f t="shared" si="405"/>
        <v>NY</v>
      </c>
      <c r="W1332" s="22" t="e">
        <f t="shared" si="406"/>
        <v>#VALUE!</v>
      </c>
      <c r="X1332" s="19" t="str">
        <f t="shared" si="407"/>
        <v>CB113/14GS.8789</v>
      </c>
      <c r="Y1332" s="19" t="str">
        <f t="shared" si="408"/>
        <v>GS.8789</v>
      </c>
      <c r="Z1332" s="19" t="e">
        <v>#VALUE!</v>
      </c>
      <c r="AA1332" s="19" t="e">
        <f t="shared" si="409"/>
        <v>#VALUE!</v>
      </c>
      <c r="AB1332" s="22" t="e">
        <f t="shared" si="410"/>
        <v>#N/A</v>
      </c>
      <c r="AC1332" s="23" t="e">
        <v>#VALUE!</v>
      </c>
      <c r="AD1332" s="23" t="e">
        <f t="shared" si="411"/>
        <v>#VALUE!</v>
      </c>
      <c r="AE1332" s="24" t="e">
        <f t="shared" si="412"/>
        <v>#N/A</v>
      </c>
      <c r="AF1332" s="24" t="e">
        <v>#N/A</v>
      </c>
      <c r="AG1332" s="24" t="e">
        <f t="shared" si="413"/>
        <v>#N/A</v>
      </c>
      <c r="AH1332" s="24" t="e">
        <f t="shared" si="414"/>
        <v>#N/A</v>
      </c>
      <c r="AI1332" s="25" t="e">
        <f t="shared" si="415"/>
        <v>#VALUE!</v>
      </c>
      <c r="AJ1332" s="25" t="e">
        <f t="shared" si="416"/>
        <v>#VALUE!</v>
      </c>
      <c r="AK1332" s="25" t="e">
        <f t="shared" si="417"/>
        <v>#VALUE!</v>
      </c>
      <c r="AL1332" s="173">
        <f t="shared" si="421"/>
        <v>21.891082273732668</v>
      </c>
      <c r="AM1332" s="173">
        <f t="shared" si="421"/>
        <v>2.4861548840724903</v>
      </c>
      <c r="AN1332" s="26">
        <v>3.2766000000000002</v>
      </c>
      <c r="AO1332" s="125">
        <f t="shared" si="418"/>
        <v>5.1370447710080189E-2</v>
      </c>
      <c r="AT1332" s="2">
        <v>200</v>
      </c>
      <c r="AU1332" s="2">
        <v>-8557.4916382805113</v>
      </c>
      <c r="AW1332" s="44" t="e">
        <f t="shared" si="419"/>
        <v>#VALUE!</v>
      </c>
    </row>
    <row r="1333" spans="1:49" hidden="1" x14ac:dyDescent="0.2">
      <c r="A1333" s="101">
        <v>1336</v>
      </c>
      <c r="B1333" s="16" t="s">
        <v>883</v>
      </c>
      <c r="C1333" s="101">
        <v>300</v>
      </c>
      <c r="D1333" s="17">
        <v>1.3079689483742412</v>
      </c>
      <c r="E1333" s="139">
        <v>5.2110936541435962E-2</v>
      </c>
      <c r="F1333" s="122">
        <f t="shared" si="400"/>
        <v>1.3600798849156772</v>
      </c>
      <c r="G1333" s="122"/>
      <c r="H1333" s="101" t="s">
        <v>4</v>
      </c>
      <c r="I1333" s="101">
        <v>1</v>
      </c>
      <c r="J1333" s="101" t="s">
        <v>601</v>
      </c>
      <c r="K1333" s="18">
        <v>43035</v>
      </c>
      <c r="L1333" s="101" t="s">
        <v>58</v>
      </c>
      <c r="M1333" s="101" t="s">
        <v>171</v>
      </c>
      <c r="N1333" s="101" t="s">
        <v>62</v>
      </c>
      <c r="O1333" s="101" t="s">
        <v>78</v>
      </c>
      <c r="P1333" s="19" t="str">
        <f t="shared" si="401"/>
        <v>CB6 CONSUMO</v>
      </c>
      <c r="Q1333" s="20">
        <f t="shared" si="402"/>
        <v>136.00798849156772</v>
      </c>
      <c r="R1333" s="19">
        <v>122.6</v>
      </c>
      <c r="S1333" s="19">
        <v>-31.95</v>
      </c>
      <c r="T1333" s="19">
        <f t="shared" si="403"/>
        <v>90.649999999999991</v>
      </c>
      <c r="U1333" s="22" t="e">
        <f t="shared" si="404"/>
        <v>#VALUE!</v>
      </c>
      <c r="V1333" s="22" t="str">
        <f t="shared" si="405"/>
        <v>NY</v>
      </c>
      <c r="W1333" s="22" t="e">
        <f t="shared" si="406"/>
        <v>#VALUE!</v>
      </c>
      <c r="X1333" s="19" t="str">
        <f t="shared" si="407"/>
        <v>CB6CONSUMOGS.8789</v>
      </c>
      <c r="Y1333" s="19" t="str">
        <f t="shared" si="408"/>
        <v>GS.8789</v>
      </c>
      <c r="Z1333" s="19" t="e">
        <v>#VALUE!</v>
      </c>
      <c r="AA1333" s="19" t="e">
        <f t="shared" si="409"/>
        <v>#VALUE!</v>
      </c>
      <c r="AB1333" s="22" t="e">
        <f t="shared" si="410"/>
        <v>#VALUE!</v>
      </c>
      <c r="AC1333" s="23" t="e">
        <v>#VALUE!</v>
      </c>
      <c r="AD1333" s="23" t="e">
        <f t="shared" si="411"/>
        <v>#VALUE!</v>
      </c>
      <c r="AE1333" s="24" t="e">
        <f t="shared" si="412"/>
        <v>#VALUE!</v>
      </c>
      <c r="AF1333" s="24">
        <v>92.399999999999991</v>
      </c>
      <c r="AG1333" s="24" t="e">
        <f t="shared" si="413"/>
        <v>#VALUE!</v>
      </c>
      <c r="AH1333" s="24" t="e">
        <f t="shared" si="414"/>
        <v>#VALUE!</v>
      </c>
      <c r="AI1333" s="25" t="e">
        <f t="shared" si="415"/>
        <v>#VALUE!</v>
      </c>
      <c r="AJ1333" s="25" t="e">
        <f t="shared" si="416"/>
        <v>#VALUE!</v>
      </c>
      <c r="AK1333" s="25" t="e">
        <f t="shared" si="417"/>
        <v>#VALUE!</v>
      </c>
      <c r="AL1333" s="173">
        <f t="shared" si="421"/>
        <v>21.893193618532159</v>
      </c>
      <c r="AM1333" s="173">
        <f t="shared" si="421"/>
        <v>2.4880629077747716</v>
      </c>
      <c r="AN1333" s="26">
        <v>3.2766000000000002</v>
      </c>
      <c r="AO1333" s="125">
        <f t="shared" si="418"/>
        <v>5.1375566033938988E-2</v>
      </c>
      <c r="AT1333" s="2">
        <v>300</v>
      </c>
      <c r="AU1333" s="2">
        <v>-21963.764845500235</v>
      </c>
      <c r="AW1333" s="44" t="e">
        <f t="shared" si="419"/>
        <v>#VALUE!</v>
      </c>
    </row>
    <row r="1334" spans="1:49" hidden="1" x14ac:dyDescent="0.2">
      <c r="A1334" s="101">
        <v>1337</v>
      </c>
      <c r="B1334" s="16" t="s">
        <v>746</v>
      </c>
      <c r="C1334" s="101">
        <v>251</v>
      </c>
      <c r="D1334" s="17">
        <v>1.3079689483742412</v>
      </c>
      <c r="E1334" s="139">
        <v>5.2115794959269712E-2</v>
      </c>
      <c r="F1334" s="122">
        <f t="shared" si="400"/>
        <v>1.3600847433335108</v>
      </c>
      <c r="G1334" s="122"/>
      <c r="H1334" s="101" t="s">
        <v>4</v>
      </c>
      <c r="I1334" s="101">
        <v>1</v>
      </c>
      <c r="J1334" s="101" t="s">
        <v>565</v>
      </c>
      <c r="K1334" s="18">
        <v>43035</v>
      </c>
      <c r="L1334" s="101" t="s">
        <v>58</v>
      </c>
      <c r="M1334" s="101" t="s">
        <v>171</v>
      </c>
      <c r="N1334" s="101" t="s">
        <v>86</v>
      </c>
      <c r="O1334" s="101" t="s">
        <v>78</v>
      </c>
      <c r="P1334" s="19" t="str">
        <f t="shared" si="401"/>
        <v>CB6RF CONSUMO</v>
      </c>
      <c r="Q1334" s="20">
        <f t="shared" si="402"/>
        <v>136.00847433335107</v>
      </c>
      <c r="R1334" s="19">
        <v>122.6</v>
      </c>
      <c r="S1334" s="19">
        <v>-31.95</v>
      </c>
      <c r="T1334" s="19">
        <f t="shared" si="403"/>
        <v>90.649999999999991</v>
      </c>
      <c r="U1334" s="22" t="e">
        <f t="shared" si="404"/>
        <v>#VALUE!</v>
      </c>
      <c r="V1334" s="22" t="str">
        <f t="shared" si="405"/>
        <v>NY</v>
      </c>
      <c r="W1334" s="22" t="e">
        <f t="shared" si="406"/>
        <v>#VALUE!</v>
      </c>
      <c r="X1334" s="19" t="str">
        <f t="shared" si="407"/>
        <v>CB6RFCONSUMOGS.8790</v>
      </c>
      <c r="Y1334" s="19" t="str">
        <f t="shared" si="408"/>
        <v>GS.8790</v>
      </c>
      <c r="Z1334" s="19" t="e">
        <v>#VALUE!</v>
      </c>
      <c r="AA1334" s="19" t="e">
        <f t="shared" si="409"/>
        <v>#VALUE!</v>
      </c>
      <c r="AB1334" s="22" t="e">
        <f t="shared" si="410"/>
        <v>#VALUE!</v>
      </c>
      <c r="AC1334" s="23" t="e">
        <v>#VALUE!</v>
      </c>
      <c r="AD1334" s="23" t="e">
        <f t="shared" si="411"/>
        <v>#VALUE!</v>
      </c>
      <c r="AE1334" s="24" t="e">
        <f t="shared" si="412"/>
        <v>#VALUE!</v>
      </c>
      <c r="AF1334" s="24">
        <v>92.399999999999991</v>
      </c>
      <c r="AG1334" s="24" t="e">
        <f t="shared" si="413"/>
        <v>#VALUE!</v>
      </c>
      <c r="AH1334" s="24" t="e">
        <f t="shared" si="414"/>
        <v>#VALUE!</v>
      </c>
      <c r="AI1334" s="25" t="e">
        <f t="shared" si="415"/>
        <v>#VALUE!</v>
      </c>
      <c r="AJ1334" s="25" t="e">
        <f t="shared" si="416"/>
        <v>#VALUE!</v>
      </c>
      <c r="AK1334" s="25" t="e">
        <f t="shared" si="417"/>
        <v>#VALUE!</v>
      </c>
      <c r="AL1334" s="173">
        <f t="shared" si="421"/>
        <v>21.895164260507332</v>
      </c>
      <c r="AM1334" s="173">
        <f t="shared" si="421"/>
        <v>2.4899723958083668</v>
      </c>
      <c r="AN1334" s="26">
        <v>3.2766000000000002</v>
      </c>
      <c r="AO1334" s="125">
        <f t="shared" si="418"/>
        <v>5.1380355891554381E-2</v>
      </c>
      <c r="AT1334" s="2">
        <v>251</v>
      </c>
      <c r="AU1334" s="2">
        <v>-15720.329899833991</v>
      </c>
      <c r="AW1334" s="44" t="e">
        <f t="shared" si="419"/>
        <v>#VALUE!</v>
      </c>
    </row>
    <row r="1335" spans="1:49" hidden="1" x14ac:dyDescent="0.2">
      <c r="A1335" s="101">
        <v>1338</v>
      </c>
      <c r="B1335" s="16" t="s">
        <v>744</v>
      </c>
      <c r="C1335" s="101">
        <v>533</v>
      </c>
      <c r="D1335" s="17">
        <v>1.3079689483742412</v>
      </c>
      <c r="E1335" s="139">
        <v>5.2120696773514413E-2</v>
      </c>
      <c r="F1335" s="122">
        <f t="shared" si="400"/>
        <v>1.3600896451477555</v>
      </c>
      <c r="G1335" s="122"/>
      <c r="H1335" s="101" t="s">
        <v>4</v>
      </c>
      <c r="I1335" s="101">
        <v>1</v>
      </c>
      <c r="J1335" s="101" t="s">
        <v>555</v>
      </c>
      <c r="K1335" s="18">
        <v>43035</v>
      </c>
      <c r="L1335" s="101" t="s">
        <v>58</v>
      </c>
      <c r="M1335" s="101" t="s">
        <v>171</v>
      </c>
      <c r="N1335" s="101" t="s">
        <v>86</v>
      </c>
      <c r="O1335" s="101" t="s">
        <v>78</v>
      </c>
      <c r="P1335" s="19" t="str">
        <f t="shared" si="401"/>
        <v>CB6RF CONSUMO</v>
      </c>
      <c r="Q1335" s="20">
        <f t="shared" si="402"/>
        <v>136.00896451477556</v>
      </c>
      <c r="R1335" s="19">
        <v>122.6</v>
      </c>
      <c r="S1335" s="19">
        <v>-31.95</v>
      </c>
      <c r="T1335" s="19">
        <f t="shared" si="403"/>
        <v>90.649999999999991</v>
      </c>
      <c r="U1335" s="22" t="e">
        <f t="shared" si="404"/>
        <v>#VALUE!</v>
      </c>
      <c r="V1335" s="22" t="str">
        <f t="shared" si="405"/>
        <v>NY</v>
      </c>
      <c r="W1335" s="22" t="e">
        <f t="shared" si="406"/>
        <v>#VALUE!</v>
      </c>
      <c r="X1335" s="19" t="str">
        <f t="shared" si="407"/>
        <v>CB6RFCONSUMOGS.8791</v>
      </c>
      <c r="Y1335" s="19" t="str">
        <f t="shared" si="408"/>
        <v>GS.8791</v>
      </c>
      <c r="Z1335" s="19" t="e">
        <v>#VALUE!</v>
      </c>
      <c r="AA1335" s="19" t="e">
        <f t="shared" si="409"/>
        <v>#VALUE!</v>
      </c>
      <c r="AB1335" s="22" t="e">
        <f t="shared" si="410"/>
        <v>#VALUE!</v>
      </c>
      <c r="AC1335" s="23" t="e">
        <v>#VALUE!</v>
      </c>
      <c r="AD1335" s="23" t="e">
        <f t="shared" si="411"/>
        <v>#VALUE!</v>
      </c>
      <c r="AE1335" s="24" t="e">
        <f t="shared" si="412"/>
        <v>#VALUE!</v>
      </c>
      <c r="AF1335" s="24">
        <v>92.399999999999991</v>
      </c>
      <c r="AG1335" s="24" t="e">
        <f t="shared" si="413"/>
        <v>#VALUE!</v>
      </c>
      <c r="AH1335" s="24" t="e">
        <f t="shared" si="414"/>
        <v>#VALUE!</v>
      </c>
      <c r="AI1335" s="25" t="e">
        <f t="shared" si="415"/>
        <v>#VALUE!</v>
      </c>
      <c r="AJ1335" s="25" t="e">
        <f t="shared" si="416"/>
        <v>#VALUE!</v>
      </c>
      <c r="AK1335" s="25" t="e">
        <f t="shared" si="417"/>
        <v>#VALUE!</v>
      </c>
      <c r="AL1335" s="173">
        <f t="shared" si="421"/>
        <v>21.897153159964986</v>
      </c>
      <c r="AM1335" s="173">
        <f t="shared" si="421"/>
        <v>2.4918833492970918</v>
      </c>
      <c r="AN1335" s="26">
        <v>3.2766000000000002</v>
      </c>
      <c r="AO1335" s="125">
        <f t="shared" si="418"/>
        <v>5.1385188533186431E-2</v>
      </c>
      <c r="AT1335" s="2">
        <v>533</v>
      </c>
      <c r="AU1335" s="2">
        <v>-33382.562381289536</v>
      </c>
      <c r="AW1335" s="44" t="e">
        <f t="shared" si="419"/>
        <v>#VALUE!</v>
      </c>
    </row>
    <row r="1336" spans="1:49" hidden="1" x14ac:dyDescent="0.2">
      <c r="A1336" s="101">
        <v>1339</v>
      </c>
      <c r="B1336" s="16" t="s">
        <v>884</v>
      </c>
      <c r="C1336" s="101">
        <v>5005</v>
      </c>
      <c r="D1336" s="17">
        <v>1.3079689483742412</v>
      </c>
      <c r="E1336" s="139">
        <v>5.2131953940065708E-2</v>
      </c>
      <c r="F1336" s="122">
        <f t="shared" si="400"/>
        <v>1.3601009023143069</v>
      </c>
      <c r="G1336" s="122"/>
      <c r="H1336" s="101" t="s">
        <v>4</v>
      </c>
      <c r="I1336" s="101">
        <v>1</v>
      </c>
      <c r="J1336" s="101" t="s">
        <v>60</v>
      </c>
      <c r="K1336" s="18">
        <v>43035</v>
      </c>
      <c r="L1336" s="101" t="s">
        <v>58</v>
      </c>
      <c r="M1336" s="101" t="s">
        <v>171</v>
      </c>
      <c r="N1336" s="101" t="s">
        <v>62</v>
      </c>
      <c r="O1336" s="101" t="s">
        <v>78</v>
      </c>
      <c r="P1336" s="19" t="str">
        <f t="shared" si="401"/>
        <v>CB6 CONSUMO</v>
      </c>
      <c r="Q1336" s="20">
        <f t="shared" si="402"/>
        <v>136.01009023143069</v>
      </c>
      <c r="R1336" s="19">
        <v>122.6</v>
      </c>
      <c r="S1336" s="19">
        <v>-31.95</v>
      </c>
      <c r="T1336" s="19">
        <f t="shared" si="403"/>
        <v>90.649999999999991</v>
      </c>
      <c r="U1336" s="22" t="e">
        <f t="shared" si="404"/>
        <v>#VALUE!</v>
      </c>
      <c r="V1336" s="22" t="str">
        <f t="shared" si="405"/>
        <v>NY</v>
      </c>
      <c r="W1336" s="22" t="e">
        <f t="shared" si="406"/>
        <v>#VALUE!</v>
      </c>
      <c r="X1336" s="19" t="str">
        <f t="shared" si="407"/>
        <v>CB6CONSUMOGS.8801</v>
      </c>
      <c r="Y1336" s="19" t="str">
        <f t="shared" si="408"/>
        <v>GS.8801</v>
      </c>
      <c r="Z1336" s="19" t="e">
        <v>#VALUE!</v>
      </c>
      <c r="AA1336" s="19" t="e">
        <f t="shared" si="409"/>
        <v>#VALUE!</v>
      </c>
      <c r="AB1336" s="22" t="e">
        <f t="shared" si="410"/>
        <v>#VALUE!</v>
      </c>
      <c r="AC1336" s="23" t="e">
        <v>#VALUE!</v>
      </c>
      <c r="AD1336" s="23" t="e">
        <f t="shared" si="411"/>
        <v>#VALUE!</v>
      </c>
      <c r="AE1336" s="24" t="e">
        <f t="shared" si="412"/>
        <v>#VALUE!</v>
      </c>
      <c r="AF1336" s="24">
        <v>92.399999999999991</v>
      </c>
      <c r="AG1336" s="24" t="e">
        <f t="shared" si="413"/>
        <v>#VALUE!</v>
      </c>
      <c r="AH1336" s="24" t="e">
        <f t="shared" si="414"/>
        <v>#VALUE!</v>
      </c>
      <c r="AI1336" s="25" t="e">
        <f t="shared" si="415"/>
        <v>#VALUE!</v>
      </c>
      <c r="AJ1336" s="25" t="e">
        <f t="shared" si="416"/>
        <v>#VALUE!</v>
      </c>
      <c r="AK1336" s="25" t="e">
        <f t="shared" si="417"/>
        <v>#VALUE!</v>
      </c>
      <c r="AL1336" s="173">
        <f t="shared" si="421"/>
        <v>21.901824804753915</v>
      </c>
      <c r="AM1336" s="173">
        <f t="shared" si="421"/>
        <v>2.4937957693656236</v>
      </c>
      <c r="AN1336" s="26">
        <v>3.2766000000000002</v>
      </c>
      <c r="AO1336" s="125">
        <f t="shared" si="418"/>
        <v>5.1396286842714051E-2</v>
      </c>
      <c r="AT1336" s="2">
        <v>5005</v>
      </c>
      <c r="AU1336" s="2">
        <v>-366442.8172580789</v>
      </c>
      <c r="AW1336" s="44" t="e">
        <f t="shared" si="419"/>
        <v>#VALUE!</v>
      </c>
    </row>
    <row r="1337" spans="1:49" hidden="1" x14ac:dyDescent="0.2">
      <c r="A1337" s="101">
        <v>1340</v>
      </c>
      <c r="B1337" s="16" t="s">
        <v>885</v>
      </c>
      <c r="C1337" s="101">
        <v>194</v>
      </c>
      <c r="D1337" s="17">
        <v>1.3079689483742412</v>
      </c>
      <c r="E1337" s="139">
        <v>5.2133062907520164E-2</v>
      </c>
      <c r="F1337" s="122">
        <f t="shared" si="400"/>
        <v>1.3601020112817612</v>
      </c>
      <c r="G1337" s="122"/>
      <c r="H1337" s="101" t="s">
        <v>4</v>
      </c>
      <c r="I1337" s="101">
        <v>1</v>
      </c>
      <c r="J1337" s="101" t="s">
        <v>60</v>
      </c>
      <c r="K1337" s="18">
        <v>43035</v>
      </c>
      <c r="L1337" s="101" t="s">
        <v>58</v>
      </c>
      <c r="M1337" s="101" t="s">
        <v>171</v>
      </c>
      <c r="N1337" s="101" t="s">
        <v>71</v>
      </c>
      <c r="O1337" s="101" t="s">
        <v>65</v>
      </c>
      <c r="P1337" s="19" t="str">
        <f t="shared" si="401"/>
        <v>CB1RF 13/14</v>
      </c>
      <c r="Q1337" s="20">
        <f t="shared" si="402"/>
        <v>136.01020112817613</v>
      </c>
      <c r="R1337" s="19">
        <v>122.6</v>
      </c>
      <c r="S1337" s="19">
        <v>1</v>
      </c>
      <c r="T1337" s="19">
        <f t="shared" si="403"/>
        <v>123.6</v>
      </c>
      <c r="U1337" s="22" t="e">
        <f t="shared" si="404"/>
        <v>#VALUE!</v>
      </c>
      <c r="V1337" s="22" t="str">
        <f t="shared" si="405"/>
        <v>NY</v>
      </c>
      <c r="W1337" s="22" t="e">
        <f t="shared" si="406"/>
        <v>#VALUE!</v>
      </c>
      <c r="X1337" s="19" t="str">
        <f t="shared" si="407"/>
        <v>CB1RF13/14GS.8809</v>
      </c>
      <c r="Y1337" s="19" t="str">
        <f t="shared" si="408"/>
        <v>GS.8809</v>
      </c>
      <c r="Z1337" s="19" t="e">
        <v>#VALUE!</v>
      </c>
      <c r="AA1337" s="19" t="e">
        <f t="shared" si="409"/>
        <v>#VALUE!</v>
      </c>
      <c r="AB1337" s="22" t="e">
        <f t="shared" si="410"/>
        <v>#VALUE!</v>
      </c>
      <c r="AC1337" s="23" t="e">
        <v>#VALUE!</v>
      </c>
      <c r="AD1337" s="23" t="e">
        <f t="shared" si="411"/>
        <v>#VALUE!</v>
      </c>
      <c r="AE1337" s="24" t="e">
        <f t="shared" si="412"/>
        <v>#VALUE!</v>
      </c>
      <c r="AF1337" s="24">
        <v>125.35</v>
      </c>
      <c r="AG1337" s="24" t="e">
        <f t="shared" si="413"/>
        <v>#VALUE!</v>
      </c>
      <c r="AH1337" s="24" t="e">
        <f t="shared" si="414"/>
        <v>#VALUE!</v>
      </c>
      <c r="AI1337" s="25" t="e">
        <f t="shared" si="415"/>
        <v>#VALUE!</v>
      </c>
      <c r="AJ1337" s="25" t="e">
        <f t="shared" si="416"/>
        <v>#VALUE!</v>
      </c>
      <c r="AK1337" s="25" t="e">
        <f t="shared" si="417"/>
        <v>#VALUE!</v>
      </c>
      <c r="AL1337" s="173">
        <f t="shared" si="421"/>
        <v>21.902212493271247</v>
      </c>
      <c r="AM1337" s="173">
        <f t="shared" si="421"/>
        <v>2.4957096571395034</v>
      </c>
      <c r="AN1337" s="26">
        <v>3.2766000000000002</v>
      </c>
      <c r="AO1337" s="125">
        <f t="shared" si="418"/>
        <v>5.1397380160824742E-2</v>
      </c>
      <c r="AT1337" s="2">
        <v>194</v>
      </c>
      <c r="AU1337" s="2">
        <v>-5478.6173764867126</v>
      </c>
      <c r="AW1337" s="44" t="e">
        <f t="shared" si="419"/>
        <v>#VALUE!</v>
      </c>
    </row>
    <row r="1338" spans="1:49" hidden="1" x14ac:dyDescent="0.2">
      <c r="A1338" s="101">
        <v>1341</v>
      </c>
      <c r="B1338" s="16" t="s">
        <v>885</v>
      </c>
      <c r="C1338" s="101">
        <v>667</v>
      </c>
      <c r="D1338" s="17">
        <v>1.3079689483742412</v>
      </c>
      <c r="E1338" s="139">
        <v>5.2138202736572568E-2</v>
      </c>
      <c r="F1338" s="122">
        <f t="shared" si="400"/>
        <v>1.3601071511108138</v>
      </c>
      <c r="G1338" s="122"/>
      <c r="H1338" s="101" t="s">
        <v>4</v>
      </c>
      <c r="I1338" s="101">
        <v>1</v>
      </c>
      <c r="J1338" s="101" t="s">
        <v>60</v>
      </c>
      <c r="K1338" s="18">
        <v>43035</v>
      </c>
      <c r="L1338" s="101" t="s">
        <v>58</v>
      </c>
      <c r="M1338" s="101" t="s">
        <v>171</v>
      </c>
      <c r="N1338" s="101" t="s">
        <v>71</v>
      </c>
      <c r="O1338" s="101" t="s">
        <v>64</v>
      </c>
      <c r="P1338" s="19" t="str">
        <f t="shared" si="401"/>
        <v>CB1RF 15/16</v>
      </c>
      <c r="Q1338" s="20">
        <f t="shared" si="402"/>
        <v>136.01071511108137</v>
      </c>
      <c r="R1338" s="19">
        <v>122.6</v>
      </c>
      <c r="S1338" s="19">
        <v>1</v>
      </c>
      <c r="T1338" s="19">
        <f t="shared" si="403"/>
        <v>123.6</v>
      </c>
      <c r="U1338" s="22" t="e">
        <f t="shared" si="404"/>
        <v>#VALUE!</v>
      </c>
      <c r="V1338" s="22" t="str">
        <f t="shared" si="405"/>
        <v>NY</v>
      </c>
      <c r="W1338" s="22" t="e">
        <f t="shared" si="406"/>
        <v>#VALUE!</v>
      </c>
      <c r="X1338" s="19" t="str">
        <f t="shared" si="407"/>
        <v>CB1RF15/16GS.8809</v>
      </c>
      <c r="Y1338" s="19" t="str">
        <f t="shared" si="408"/>
        <v>GS.8809</v>
      </c>
      <c r="Z1338" s="19" t="e">
        <v>#VALUE!</v>
      </c>
      <c r="AA1338" s="19" t="e">
        <f t="shared" si="409"/>
        <v>#VALUE!</v>
      </c>
      <c r="AB1338" s="22" t="e">
        <f t="shared" si="410"/>
        <v>#VALUE!</v>
      </c>
      <c r="AC1338" s="23" t="e">
        <v>#VALUE!</v>
      </c>
      <c r="AD1338" s="23" t="e">
        <f t="shared" si="411"/>
        <v>#VALUE!</v>
      </c>
      <c r="AE1338" s="24" t="e">
        <f t="shared" si="412"/>
        <v>#VALUE!</v>
      </c>
      <c r="AF1338" s="24">
        <v>125.35</v>
      </c>
      <c r="AG1338" s="24" t="e">
        <f t="shared" si="413"/>
        <v>#VALUE!</v>
      </c>
      <c r="AH1338" s="24" t="e">
        <f t="shared" si="414"/>
        <v>#VALUE!</v>
      </c>
      <c r="AI1338" s="25" t="e">
        <f t="shared" si="415"/>
        <v>#VALUE!</v>
      </c>
      <c r="AJ1338" s="25" t="e">
        <f t="shared" si="416"/>
        <v>#VALUE!</v>
      </c>
      <c r="AK1338" s="25" t="e">
        <f t="shared" si="417"/>
        <v>#VALUE!</v>
      </c>
      <c r="AL1338" s="173">
        <f t="shared" si="421"/>
        <v>21.904301681677442</v>
      </c>
      <c r="AM1338" s="173">
        <f t="shared" si="421"/>
        <v>2.4976250137451359</v>
      </c>
      <c r="AN1338" s="26">
        <v>3.2766000000000002</v>
      </c>
      <c r="AO1338" s="125">
        <f t="shared" si="418"/>
        <v>5.1402447458486426E-2</v>
      </c>
      <c r="AT1338" s="2">
        <v>667</v>
      </c>
      <c r="AU1338" s="2">
        <v>-13542.888163113746</v>
      </c>
      <c r="AW1338" s="44" t="e">
        <f t="shared" si="419"/>
        <v>#VALUE!</v>
      </c>
    </row>
    <row r="1339" spans="1:49" hidden="1" x14ac:dyDescent="0.2">
      <c r="A1339" s="101">
        <v>1342</v>
      </c>
      <c r="B1339" s="16" t="s">
        <v>885</v>
      </c>
      <c r="C1339" s="101">
        <v>424</v>
      </c>
      <c r="D1339" s="17">
        <v>1.3079689483742412</v>
      </c>
      <c r="E1339" s="139">
        <v>5.2135528895863738E-2</v>
      </c>
      <c r="F1339" s="122">
        <f t="shared" si="400"/>
        <v>1.360104477270105</v>
      </c>
      <c r="G1339" s="122"/>
      <c r="H1339" s="101" t="s">
        <v>4</v>
      </c>
      <c r="I1339" s="101">
        <v>1</v>
      </c>
      <c r="J1339" s="101" t="s">
        <v>60</v>
      </c>
      <c r="K1339" s="18">
        <v>43035</v>
      </c>
      <c r="L1339" s="101" t="s">
        <v>58</v>
      </c>
      <c r="M1339" s="101" t="s">
        <v>171</v>
      </c>
      <c r="N1339" s="101" t="s">
        <v>71</v>
      </c>
      <c r="O1339" s="101" t="s">
        <v>58</v>
      </c>
      <c r="P1339" s="19" t="str">
        <f t="shared" si="401"/>
        <v>CB1RF 17/18</v>
      </c>
      <c r="Q1339" s="20">
        <f t="shared" si="402"/>
        <v>136.0104477270105</v>
      </c>
      <c r="R1339" s="19">
        <v>122.6</v>
      </c>
      <c r="S1339" s="19">
        <v>10</v>
      </c>
      <c r="T1339" s="19">
        <f t="shared" si="403"/>
        <v>132.6</v>
      </c>
      <c r="U1339" s="22" t="e">
        <f t="shared" si="404"/>
        <v>#VALUE!</v>
      </c>
      <c r="V1339" s="22" t="str">
        <f t="shared" si="405"/>
        <v>NY</v>
      </c>
      <c r="W1339" s="22" t="e">
        <f t="shared" si="406"/>
        <v>#VALUE!</v>
      </c>
      <c r="X1339" s="19" t="str">
        <f t="shared" si="407"/>
        <v>CB1RF17/18GS.8809</v>
      </c>
      <c r="Y1339" s="19" t="str">
        <f t="shared" si="408"/>
        <v>GS.8809</v>
      </c>
      <c r="Z1339" s="19" t="e">
        <v>#VALUE!</v>
      </c>
      <c r="AA1339" s="19" t="e">
        <f t="shared" si="409"/>
        <v>#VALUE!</v>
      </c>
      <c r="AB1339" s="22" t="e">
        <f t="shared" si="410"/>
        <v>#VALUE!</v>
      </c>
      <c r="AC1339" s="23" t="e">
        <v>#VALUE!</v>
      </c>
      <c r="AD1339" s="23" t="e">
        <f t="shared" si="411"/>
        <v>#VALUE!</v>
      </c>
      <c r="AE1339" s="24" t="e">
        <f t="shared" si="412"/>
        <v>#VALUE!</v>
      </c>
      <c r="AF1339" s="24">
        <v>134.35</v>
      </c>
      <c r="AG1339" s="24" t="e">
        <f t="shared" si="413"/>
        <v>#VALUE!</v>
      </c>
      <c r="AH1339" s="24" t="e">
        <f t="shared" si="414"/>
        <v>#VALUE!</v>
      </c>
      <c r="AI1339" s="25" t="e">
        <f t="shared" si="415"/>
        <v>#VALUE!</v>
      </c>
      <c r="AJ1339" s="25" t="e">
        <f t="shared" si="416"/>
        <v>#VALUE!</v>
      </c>
      <c r="AK1339" s="25" t="e">
        <f t="shared" si="417"/>
        <v>#VALUE!</v>
      </c>
      <c r="AL1339" s="173">
        <f t="shared" ref="AL1339:AM1341" si="422">AVERAGE(AL36:AL1338)</f>
        <v>21.903092396705588</v>
      </c>
      <c r="AM1339" s="173">
        <f t="shared" si="422"/>
        <v>2.4995418403097909</v>
      </c>
      <c r="AN1339" s="26">
        <v>3.2766000000000002</v>
      </c>
      <c r="AO1339" s="125">
        <f t="shared" si="418"/>
        <v>5.1399811350041298E-2</v>
      </c>
      <c r="AT1339" s="2">
        <v>424</v>
      </c>
      <c r="AU1339" s="2">
        <v>-5243.6182134471519</v>
      </c>
      <c r="AW1339" s="44" t="e">
        <f t="shared" si="419"/>
        <v>#VALUE!</v>
      </c>
    </row>
    <row r="1340" spans="1:49" hidden="1" x14ac:dyDescent="0.2">
      <c r="A1340" s="101">
        <v>1343</v>
      </c>
      <c r="B1340" s="16" t="s">
        <v>885</v>
      </c>
      <c r="C1340" s="101">
        <v>659</v>
      </c>
      <c r="D1340" s="17">
        <v>1.3079689483742412</v>
      </c>
      <c r="E1340" s="139">
        <v>5.213811188649644E-2</v>
      </c>
      <c r="F1340" s="122">
        <f t="shared" si="400"/>
        <v>1.3601070602607377</v>
      </c>
      <c r="G1340" s="122"/>
      <c r="H1340" s="101" t="s">
        <v>4</v>
      </c>
      <c r="I1340" s="101">
        <v>1</v>
      </c>
      <c r="J1340" s="101" t="s">
        <v>60</v>
      </c>
      <c r="K1340" s="18">
        <v>43035</v>
      </c>
      <c r="L1340" s="101" t="s">
        <v>58</v>
      </c>
      <c r="M1340" s="101" t="s">
        <v>171</v>
      </c>
      <c r="N1340" s="101" t="s">
        <v>86</v>
      </c>
      <c r="O1340" s="101" t="s">
        <v>78</v>
      </c>
      <c r="P1340" s="19" t="str">
        <f t="shared" si="401"/>
        <v>CB6RF CONSUMO</v>
      </c>
      <c r="Q1340" s="20">
        <f t="shared" si="402"/>
        <v>136.01070602607376</v>
      </c>
      <c r="R1340" s="19">
        <v>122.6</v>
      </c>
      <c r="S1340" s="19">
        <v>-31.95</v>
      </c>
      <c r="T1340" s="19">
        <f t="shared" si="403"/>
        <v>90.649999999999991</v>
      </c>
      <c r="U1340" s="22" t="e">
        <f t="shared" si="404"/>
        <v>#VALUE!</v>
      </c>
      <c r="V1340" s="22" t="str">
        <f t="shared" si="405"/>
        <v>NY</v>
      </c>
      <c r="W1340" s="22" t="e">
        <f t="shared" si="406"/>
        <v>#VALUE!</v>
      </c>
      <c r="X1340" s="19" t="str">
        <f t="shared" si="407"/>
        <v>CB6RFCONSUMOGS.8809</v>
      </c>
      <c r="Y1340" s="19" t="str">
        <f t="shared" si="408"/>
        <v>GS.8809</v>
      </c>
      <c r="Z1340" s="19" t="e">
        <v>#VALUE!</v>
      </c>
      <c r="AA1340" s="19" t="e">
        <f t="shared" si="409"/>
        <v>#VALUE!</v>
      </c>
      <c r="AB1340" s="22" t="e">
        <f t="shared" si="410"/>
        <v>#VALUE!</v>
      </c>
      <c r="AC1340" s="23" t="e">
        <v>#VALUE!</v>
      </c>
      <c r="AD1340" s="23" t="e">
        <f t="shared" si="411"/>
        <v>#VALUE!</v>
      </c>
      <c r="AE1340" s="24" t="e">
        <f t="shared" si="412"/>
        <v>#VALUE!</v>
      </c>
      <c r="AF1340" s="24">
        <v>92.399999999999991</v>
      </c>
      <c r="AG1340" s="24" t="e">
        <f t="shared" si="413"/>
        <v>#VALUE!</v>
      </c>
      <c r="AH1340" s="24" t="e">
        <f t="shared" si="414"/>
        <v>#VALUE!</v>
      </c>
      <c r="AI1340" s="25" t="e">
        <f t="shared" si="415"/>
        <v>#VALUE!</v>
      </c>
      <c r="AJ1340" s="25" t="e">
        <f t="shared" si="416"/>
        <v>#VALUE!</v>
      </c>
      <c r="AK1340" s="25" t="e">
        <f t="shared" si="417"/>
        <v>#VALUE!</v>
      </c>
      <c r="AL1340" s="173">
        <f t="shared" si="422"/>
        <v>21.904102134399771</v>
      </c>
      <c r="AM1340" s="173">
        <f t="shared" si="422"/>
        <v>2.5014601379616015</v>
      </c>
      <c r="AN1340" s="26">
        <v>3.2766000000000002</v>
      </c>
      <c r="AO1340" s="125">
        <f t="shared" si="418"/>
        <v>5.1402357890453408E-2</v>
      </c>
      <c r="AT1340" s="2">
        <v>659</v>
      </c>
      <c r="AU1340" s="2">
        <v>-41275.653125146739</v>
      </c>
      <c r="AW1340" s="44" t="e">
        <f t="shared" si="419"/>
        <v>#VALUE!</v>
      </c>
    </row>
    <row r="1341" spans="1:49" hidden="1" x14ac:dyDescent="0.2">
      <c r="A1341" s="101">
        <v>1344</v>
      </c>
      <c r="B1341" s="16" t="s">
        <v>886</v>
      </c>
      <c r="C1341" s="101">
        <v>960</v>
      </c>
      <c r="D1341" s="17">
        <v>1.3079689483742412</v>
      </c>
      <c r="E1341" s="139">
        <v>5.2139346783250301E-2</v>
      </c>
      <c r="F1341" s="122">
        <f t="shared" si="400"/>
        <v>1.3601082951574914</v>
      </c>
      <c r="G1341" s="122"/>
      <c r="H1341" s="101" t="s">
        <v>4</v>
      </c>
      <c r="I1341" s="101">
        <v>1</v>
      </c>
      <c r="J1341" s="101" t="s">
        <v>60</v>
      </c>
      <c r="K1341" s="18">
        <v>43035</v>
      </c>
      <c r="L1341" s="174" t="s">
        <v>58</v>
      </c>
      <c r="M1341" s="174" t="s">
        <v>171</v>
      </c>
      <c r="N1341" s="174" t="s">
        <v>73</v>
      </c>
      <c r="O1341" s="174" t="s">
        <v>58</v>
      </c>
      <c r="P1341" s="19" t="str">
        <f t="shared" si="401"/>
        <v>CB1 17/18</v>
      </c>
      <c r="Q1341" s="20">
        <f t="shared" si="402"/>
        <v>136.01082951574915</v>
      </c>
      <c r="R1341" s="19">
        <v>122.6</v>
      </c>
      <c r="S1341" s="19">
        <v>2.5</v>
      </c>
      <c r="T1341" s="19">
        <f t="shared" si="403"/>
        <v>125.1</v>
      </c>
      <c r="U1341" s="22" t="e">
        <f t="shared" si="404"/>
        <v>#VALUE!</v>
      </c>
      <c r="V1341" s="22" t="str">
        <f t="shared" si="405"/>
        <v>NY</v>
      </c>
      <c r="W1341" s="22" t="e">
        <f t="shared" si="406"/>
        <v>#VALUE!</v>
      </c>
      <c r="X1341" s="19" t="str">
        <f t="shared" si="407"/>
        <v>CB117/18GS.8810</v>
      </c>
      <c r="Y1341" s="19" t="str">
        <f t="shared" si="408"/>
        <v>GS.8810</v>
      </c>
      <c r="Z1341" s="19" t="e">
        <v>#VALUE!</v>
      </c>
      <c r="AA1341" s="19" t="e">
        <f t="shared" si="409"/>
        <v>#VALUE!</v>
      </c>
      <c r="AB1341" s="22" t="e">
        <f t="shared" si="410"/>
        <v>#VALUE!</v>
      </c>
      <c r="AC1341" s="23" t="e">
        <v>#VALUE!</v>
      </c>
      <c r="AD1341" s="23" t="e">
        <f t="shared" si="411"/>
        <v>#VALUE!</v>
      </c>
      <c r="AE1341" s="24" t="e">
        <f t="shared" si="412"/>
        <v>#VALUE!</v>
      </c>
      <c r="AF1341" s="24">
        <v>126.85</v>
      </c>
      <c r="AG1341" s="24" t="e">
        <f t="shared" si="413"/>
        <v>#VALUE!</v>
      </c>
      <c r="AH1341" s="24" t="e">
        <f t="shared" si="414"/>
        <v>#VALUE!</v>
      </c>
      <c r="AI1341" s="25" t="e">
        <f t="shared" si="415"/>
        <v>#VALUE!</v>
      </c>
      <c r="AJ1341" s="25" t="e">
        <f t="shared" si="416"/>
        <v>#VALUE!</v>
      </c>
      <c r="AK1341" s="25" t="e">
        <f t="shared" si="417"/>
        <v>#VALUE!</v>
      </c>
      <c r="AL1341" s="173">
        <f t="shared" si="422"/>
        <v>21.904542734656406</v>
      </c>
      <c r="AM1341" s="173">
        <f t="shared" si="422"/>
        <v>2.5033799078295691</v>
      </c>
      <c r="AN1341" s="26">
        <v>3.2766000000000002</v>
      </c>
      <c r="AO1341" s="125">
        <f t="shared" si="418"/>
        <v>5.1403575360795213E-2</v>
      </c>
      <c r="AT1341" s="2">
        <v>878</v>
      </c>
      <c r="AU1341" s="2">
        <v>-20150.040682041916</v>
      </c>
      <c r="AW1341" s="44" t="e">
        <f t="shared" si="419"/>
        <v>#VALUE!</v>
      </c>
    </row>
    <row r="1342" spans="1:49" hidden="1" x14ac:dyDescent="0.2">
      <c r="A1342" s="101">
        <v>1346</v>
      </c>
      <c r="B1342" s="16" t="s">
        <v>754</v>
      </c>
      <c r="C1342" s="101">
        <v>115</v>
      </c>
      <c r="D1342" s="17">
        <v>1.3079689483742412</v>
      </c>
      <c r="E1342" s="139">
        <v>5.2113599626664696E-2</v>
      </c>
      <c r="F1342" s="122">
        <f t="shared" si="400"/>
        <v>1.3600825480009058</v>
      </c>
      <c r="G1342" s="122"/>
      <c r="H1342" s="101" t="s">
        <v>4</v>
      </c>
      <c r="I1342" s="101">
        <v>1</v>
      </c>
      <c r="J1342" s="101" t="s">
        <v>60</v>
      </c>
      <c r="K1342" s="18">
        <v>43035</v>
      </c>
      <c r="L1342" s="101" t="s">
        <v>58</v>
      </c>
      <c r="M1342" s="101" t="s">
        <v>171</v>
      </c>
      <c r="N1342" s="101" t="s">
        <v>87</v>
      </c>
      <c r="O1342" s="101" t="s">
        <v>78</v>
      </c>
      <c r="P1342" s="19" t="str">
        <f t="shared" si="401"/>
        <v>CB6UTZ CONSUMO</v>
      </c>
      <c r="Q1342" s="20">
        <f t="shared" si="402"/>
        <v>136.00825480009058</v>
      </c>
      <c r="R1342" s="19">
        <v>122.6</v>
      </c>
      <c r="S1342" s="19">
        <v>-31.95</v>
      </c>
      <c r="T1342" s="19">
        <f t="shared" si="403"/>
        <v>90.649999999999991</v>
      </c>
      <c r="U1342" s="22" t="e">
        <f t="shared" si="404"/>
        <v>#VALUE!</v>
      </c>
      <c r="V1342" s="22" t="str">
        <f t="shared" si="405"/>
        <v>NY</v>
      </c>
      <c r="W1342" s="22" t="e">
        <f t="shared" si="406"/>
        <v>#VALUE!</v>
      </c>
      <c r="X1342" s="19" t="str">
        <f t="shared" si="407"/>
        <v>CB6UTZCONSUMOGS.8813</v>
      </c>
      <c r="Y1342" s="19" t="str">
        <f t="shared" si="408"/>
        <v>GS.8813</v>
      </c>
      <c r="Z1342" s="19" t="e">
        <v>#VALUE!</v>
      </c>
      <c r="AA1342" s="19" t="e">
        <f t="shared" si="409"/>
        <v>#VALUE!</v>
      </c>
      <c r="AB1342" s="22" t="e">
        <f t="shared" si="410"/>
        <v>#VALUE!</v>
      </c>
      <c r="AC1342" s="23" t="e">
        <v>#VALUE!</v>
      </c>
      <c r="AD1342" s="23" t="e">
        <f t="shared" si="411"/>
        <v>#VALUE!</v>
      </c>
      <c r="AE1342" s="24" t="e">
        <f t="shared" si="412"/>
        <v>#VALUE!</v>
      </c>
      <c r="AF1342" s="24">
        <v>92.399999999999991</v>
      </c>
      <c r="AG1342" s="24" t="e">
        <f t="shared" si="413"/>
        <v>#VALUE!</v>
      </c>
      <c r="AH1342" s="24" t="e">
        <f t="shared" si="414"/>
        <v>#VALUE!</v>
      </c>
      <c r="AI1342" s="25" t="e">
        <f t="shared" si="415"/>
        <v>#VALUE!</v>
      </c>
      <c r="AJ1342" s="25" t="e">
        <f t="shared" si="416"/>
        <v>#VALUE!</v>
      </c>
      <c r="AK1342" s="25" t="e">
        <f t="shared" si="417"/>
        <v>#VALUE!</v>
      </c>
      <c r="AL1342" s="173">
        <f t="shared" ref="AL1342:AM1357" si="423">AVERAGE(AL40:AL1341)</f>
        <v>21.893510286220145</v>
      </c>
      <c r="AM1342" s="173">
        <f t="shared" si="423"/>
        <v>2.5072253454760047</v>
      </c>
      <c r="AN1342" s="26">
        <v>3.2766000000000002</v>
      </c>
      <c r="AO1342" s="125">
        <f t="shared" si="418"/>
        <v>5.1378191538681443E-2</v>
      </c>
      <c r="AT1342" s="2">
        <v>115</v>
      </c>
      <c r="AU1342" s="2">
        <v>-7658.8739510102751</v>
      </c>
      <c r="AW1342" s="44" t="e">
        <f t="shared" si="419"/>
        <v>#VALUE!</v>
      </c>
    </row>
    <row r="1343" spans="1:49" hidden="1" x14ac:dyDescent="0.2">
      <c r="A1343" s="101">
        <v>1347</v>
      </c>
      <c r="B1343" s="16" t="s">
        <v>788</v>
      </c>
      <c r="C1343" s="101">
        <v>491</v>
      </c>
      <c r="D1343" s="17">
        <v>1.3079689483742412</v>
      </c>
      <c r="E1343" s="139">
        <v>5.2120460756043943E-2</v>
      </c>
      <c r="F1343" s="122">
        <f t="shared" si="400"/>
        <v>1.3600894091302851</v>
      </c>
      <c r="G1343" s="122"/>
      <c r="H1343" s="101" t="s">
        <v>4</v>
      </c>
      <c r="I1343" s="101">
        <v>1</v>
      </c>
      <c r="J1343" s="101" t="s">
        <v>60</v>
      </c>
      <c r="K1343" s="18">
        <v>43035</v>
      </c>
      <c r="L1343" s="101" t="s">
        <v>58</v>
      </c>
      <c r="M1343" s="101" t="s">
        <v>171</v>
      </c>
      <c r="N1343" s="101" t="s">
        <v>87</v>
      </c>
      <c r="O1343" s="101" t="s">
        <v>78</v>
      </c>
      <c r="P1343" s="19" t="str">
        <f t="shared" si="401"/>
        <v>CB6UTZ CONSUMO</v>
      </c>
      <c r="Q1343" s="20">
        <f t="shared" si="402"/>
        <v>136.00894091302851</v>
      </c>
      <c r="R1343" s="19">
        <v>122.6</v>
      </c>
      <c r="S1343" s="19">
        <v>-31.95</v>
      </c>
      <c r="T1343" s="19">
        <f t="shared" si="403"/>
        <v>90.649999999999991</v>
      </c>
      <c r="U1343" s="22" t="e">
        <f t="shared" si="404"/>
        <v>#VALUE!</v>
      </c>
      <c r="V1343" s="22" t="str">
        <f t="shared" si="405"/>
        <v>NY</v>
      </c>
      <c r="W1343" s="22" t="e">
        <f t="shared" si="406"/>
        <v>#VALUE!</v>
      </c>
      <c r="X1343" s="19" t="str">
        <f t="shared" si="407"/>
        <v>CB6UTZCONSUMOGS.8843</v>
      </c>
      <c r="Y1343" s="19" t="str">
        <f t="shared" si="408"/>
        <v>GS.8843</v>
      </c>
      <c r="Z1343" s="19" t="e">
        <v>#VALUE!</v>
      </c>
      <c r="AA1343" s="19" t="e">
        <f t="shared" si="409"/>
        <v>#VALUE!</v>
      </c>
      <c r="AB1343" s="22" t="e">
        <f t="shared" si="410"/>
        <v>#VALUE!</v>
      </c>
      <c r="AC1343" s="23" t="e">
        <v>#VALUE!</v>
      </c>
      <c r="AD1343" s="23" t="e">
        <f t="shared" si="411"/>
        <v>#VALUE!</v>
      </c>
      <c r="AE1343" s="24" t="e">
        <f t="shared" si="412"/>
        <v>#VALUE!</v>
      </c>
      <c r="AF1343" s="24">
        <v>92.399999999999991</v>
      </c>
      <c r="AG1343" s="24" t="e">
        <f t="shared" si="413"/>
        <v>#VALUE!</v>
      </c>
      <c r="AH1343" s="24" t="e">
        <f t="shared" si="414"/>
        <v>#VALUE!</v>
      </c>
      <c r="AI1343" s="25" t="e">
        <f t="shared" si="415"/>
        <v>#VALUE!</v>
      </c>
      <c r="AJ1343" s="25" t="e">
        <f t="shared" si="416"/>
        <v>#VALUE!</v>
      </c>
      <c r="AK1343" s="25" t="e">
        <f t="shared" si="417"/>
        <v>#VALUE!</v>
      </c>
      <c r="AL1343" s="173">
        <f t="shared" si="423"/>
        <v>21.896327882446116</v>
      </c>
      <c r="AM1343" s="173">
        <f t="shared" si="423"/>
        <v>2.5091510177843581</v>
      </c>
      <c r="AN1343" s="26">
        <v>3.2766000000000002</v>
      </c>
      <c r="AO1343" s="125">
        <f t="shared" si="418"/>
        <v>5.1384955846308325E-2</v>
      </c>
      <c r="AT1343" s="2">
        <v>491</v>
      </c>
      <c r="AU1343" s="2">
        <v>-32700.510407470207</v>
      </c>
      <c r="AW1343" s="44" t="e">
        <f t="shared" si="419"/>
        <v>#VALUE!</v>
      </c>
    </row>
    <row r="1344" spans="1:49" hidden="1" x14ac:dyDescent="0.2">
      <c r="A1344" s="101">
        <v>1348</v>
      </c>
      <c r="B1344" s="16" t="s">
        <v>808</v>
      </c>
      <c r="C1344" s="101">
        <v>640</v>
      </c>
      <c r="D1344" s="17">
        <v>1.3079689483742412</v>
      </c>
      <c r="E1344" s="139">
        <v>5.2123954668584098E-2</v>
      </c>
      <c r="F1344" s="122">
        <f t="shared" si="400"/>
        <v>1.3600929030428253</v>
      </c>
      <c r="G1344" s="122"/>
      <c r="H1344" s="101" t="s">
        <v>4</v>
      </c>
      <c r="I1344" s="101">
        <v>1</v>
      </c>
      <c r="J1344" s="101" t="s">
        <v>60</v>
      </c>
      <c r="K1344" s="18">
        <v>43035</v>
      </c>
      <c r="L1344" s="101" t="s">
        <v>56</v>
      </c>
      <c r="M1344" s="101" t="s">
        <v>171</v>
      </c>
      <c r="N1344" s="101" t="s">
        <v>887</v>
      </c>
      <c r="O1344" s="101" t="s">
        <v>80</v>
      </c>
      <c r="P1344" s="19" t="str">
        <f t="shared" si="401"/>
        <v>CBBSW 14 UP</v>
      </c>
      <c r="Q1344" s="20">
        <f t="shared" si="402"/>
        <v>136.00929030428253</v>
      </c>
      <c r="R1344" s="19">
        <v>122.6</v>
      </c>
      <c r="S1344" s="19" t="e">
        <v>#N/A</v>
      </c>
      <c r="T1344" s="19" t="e">
        <f t="shared" si="403"/>
        <v>#N/A</v>
      </c>
      <c r="U1344" s="22" t="e">
        <f t="shared" si="404"/>
        <v>#N/A</v>
      </c>
      <c r="V1344" s="22" t="str">
        <f t="shared" si="405"/>
        <v>NY</v>
      </c>
      <c r="W1344" s="22" t="e">
        <f t="shared" si="406"/>
        <v>#VALUE!</v>
      </c>
      <c r="X1344" s="19" t="str">
        <f t="shared" si="407"/>
        <v>CBBSW14 UPGS.8865</v>
      </c>
      <c r="Y1344" s="19" t="str">
        <f t="shared" si="408"/>
        <v>GS.8865</v>
      </c>
      <c r="Z1344" s="19" t="e">
        <v>#VALUE!</v>
      </c>
      <c r="AA1344" s="19" t="e">
        <f t="shared" si="409"/>
        <v>#VALUE!</v>
      </c>
      <c r="AB1344" s="22" t="e">
        <f t="shared" si="410"/>
        <v>#N/A</v>
      </c>
      <c r="AC1344" s="23" t="e">
        <v>#VALUE!</v>
      </c>
      <c r="AD1344" s="23" t="e">
        <f t="shared" si="411"/>
        <v>#VALUE!</v>
      </c>
      <c r="AE1344" s="24" t="e">
        <f t="shared" si="412"/>
        <v>#N/A</v>
      </c>
      <c r="AF1344" s="24" t="e">
        <v>#N/A</v>
      </c>
      <c r="AG1344" s="24" t="e">
        <f t="shared" si="413"/>
        <v>#N/A</v>
      </c>
      <c r="AH1344" s="24" t="e">
        <f t="shared" si="414"/>
        <v>#N/A</v>
      </c>
      <c r="AI1344" s="25" t="e">
        <f t="shared" si="415"/>
        <v>#VALUE!</v>
      </c>
      <c r="AJ1344" s="25" t="e">
        <f t="shared" si="416"/>
        <v>#VALUE!</v>
      </c>
      <c r="AK1344" s="25" t="e">
        <f t="shared" si="417"/>
        <v>#VALUE!</v>
      </c>
      <c r="AL1344" s="173">
        <f t="shared" si="423"/>
        <v>21.897722911541695</v>
      </c>
      <c r="AM1344" s="173">
        <f t="shared" si="423"/>
        <v>2.5110781691037012</v>
      </c>
      <c r="AN1344" s="26">
        <v>3.2766000000000002</v>
      </c>
      <c r="AO1344" s="125">
        <f t="shared" si="418"/>
        <v>5.138840045403055E-2</v>
      </c>
      <c r="AQ1344" s="101">
        <v>-640</v>
      </c>
      <c r="AT1344" s="2">
        <v>640</v>
      </c>
      <c r="AU1344" s="2">
        <v>3938.3790327968009</v>
      </c>
      <c r="AW1344" s="44" t="e">
        <f t="shared" si="419"/>
        <v>#VALUE!</v>
      </c>
    </row>
    <row r="1345" spans="1:49" hidden="1" x14ac:dyDescent="0.2">
      <c r="A1345" s="101">
        <v>1349</v>
      </c>
      <c r="B1345" s="16" t="s">
        <v>800</v>
      </c>
      <c r="C1345" s="101">
        <v>216</v>
      </c>
      <c r="D1345" s="17">
        <v>1.3079689483742412</v>
      </c>
      <c r="E1345" s="139">
        <v>5.2127451262561311E-2</v>
      </c>
      <c r="F1345" s="122">
        <f t="shared" si="400"/>
        <v>1.3600963996368025</v>
      </c>
      <c r="G1345" s="122"/>
      <c r="H1345" s="101" t="s">
        <v>4</v>
      </c>
      <c r="I1345" s="101">
        <v>1</v>
      </c>
      <c r="J1345" s="101" t="s">
        <v>573</v>
      </c>
      <c r="K1345" s="18">
        <v>43035</v>
      </c>
      <c r="L1345" s="101" t="s">
        <v>58</v>
      </c>
      <c r="M1345" s="101" t="s">
        <v>171</v>
      </c>
      <c r="N1345" s="101" t="s">
        <v>87</v>
      </c>
      <c r="O1345" s="101" t="s">
        <v>78</v>
      </c>
      <c r="P1345" s="19" t="str">
        <f t="shared" si="401"/>
        <v>CB6UTZ CONSUMO</v>
      </c>
      <c r="Q1345" s="20">
        <f t="shared" si="402"/>
        <v>136.00963996368026</v>
      </c>
      <c r="R1345" s="19">
        <v>122.6</v>
      </c>
      <c r="S1345" s="19">
        <v>-31.95</v>
      </c>
      <c r="T1345" s="19">
        <f t="shared" si="403"/>
        <v>90.649999999999991</v>
      </c>
      <c r="U1345" s="22" t="e">
        <f t="shared" si="404"/>
        <v>#VALUE!</v>
      </c>
      <c r="V1345" s="22" t="str">
        <f t="shared" si="405"/>
        <v>NY</v>
      </c>
      <c r="W1345" s="22" t="e">
        <f t="shared" si="406"/>
        <v>#VALUE!</v>
      </c>
      <c r="X1345" s="19" t="str">
        <f t="shared" si="407"/>
        <v>CB6UTZCONSUMOGS.8872</v>
      </c>
      <c r="Y1345" s="19" t="str">
        <f t="shared" si="408"/>
        <v>GS.8872</v>
      </c>
      <c r="Z1345" s="19" t="e">
        <v>#VALUE!</v>
      </c>
      <c r="AA1345" s="19" t="e">
        <f t="shared" si="409"/>
        <v>#VALUE!</v>
      </c>
      <c r="AB1345" s="22" t="e">
        <f t="shared" si="410"/>
        <v>#VALUE!</v>
      </c>
      <c r="AC1345" s="23" t="e">
        <v>#VALUE!</v>
      </c>
      <c r="AD1345" s="23" t="e">
        <f t="shared" si="411"/>
        <v>#VALUE!</v>
      </c>
      <c r="AE1345" s="24" t="e">
        <f t="shared" si="412"/>
        <v>#VALUE!</v>
      </c>
      <c r="AF1345" s="24">
        <v>92.399999999999991</v>
      </c>
      <c r="AG1345" s="24" t="e">
        <f t="shared" si="413"/>
        <v>#VALUE!</v>
      </c>
      <c r="AH1345" s="24" t="e">
        <f t="shared" si="414"/>
        <v>#VALUE!</v>
      </c>
      <c r="AI1345" s="25" t="e">
        <f t="shared" si="415"/>
        <v>#VALUE!</v>
      </c>
      <c r="AJ1345" s="25" t="e">
        <f t="shared" si="416"/>
        <v>#VALUE!</v>
      </c>
      <c r="AK1345" s="25" t="e">
        <f t="shared" si="417"/>
        <v>#VALUE!</v>
      </c>
      <c r="AL1345" s="173">
        <f t="shared" si="423"/>
        <v>21.899119012088196</v>
      </c>
      <c r="AM1345" s="173">
        <f t="shared" si="423"/>
        <v>2.5130068005699866</v>
      </c>
      <c r="AN1345" s="26">
        <v>3.2766000000000002</v>
      </c>
      <c r="AO1345" s="125">
        <f t="shared" si="418"/>
        <v>5.1391847705350387E-2</v>
      </c>
      <c r="AT1345" s="2">
        <v>216</v>
      </c>
      <c r="AU1345" s="2">
        <v>-14385.761643339258</v>
      </c>
      <c r="AW1345" s="44" t="e">
        <f t="shared" si="419"/>
        <v>#VALUE!</v>
      </c>
    </row>
    <row r="1346" spans="1:49" hidden="1" x14ac:dyDescent="0.2">
      <c r="A1346" s="101">
        <v>1350</v>
      </c>
      <c r="B1346" s="16" t="s">
        <v>888</v>
      </c>
      <c r="C1346" s="101">
        <v>569</v>
      </c>
      <c r="D1346" s="17">
        <v>1.3079689483742412</v>
      </c>
      <c r="E1346" s="139">
        <v>5.2129862837166779E-2</v>
      </c>
      <c r="F1346" s="122">
        <f t="shared" si="400"/>
        <v>1.3600988112114079</v>
      </c>
      <c r="G1346" s="122"/>
      <c r="H1346" s="101" t="s">
        <v>4</v>
      </c>
      <c r="I1346" s="101">
        <v>1</v>
      </c>
      <c r="J1346" s="101" t="s">
        <v>718</v>
      </c>
      <c r="K1346" s="18">
        <v>43035</v>
      </c>
      <c r="L1346" s="101" t="s">
        <v>58</v>
      </c>
      <c r="M1346" s="101" t="s">
        <v>171</v>
      </c>
      <c r="N1346" s="101" t="s">
        <v>87</v>
      </c>
      <c r="O1346" s="101" t="s">
        <v>78</v>
      </c>
      <c r="P1346" s="19" t="str">
        <f t="shared" si="401"/>
        <v>CB6UTZ CONSUMO</v>
      </c>
      <c r="Q1346" s="20">
        <f t="shared" si="402"/>
        <v>136.00988112114078</v>
      </c>
      <c r="R1346" s="19">
        <v>122.6</v>
      </c>
      <c r="S1346" s="19">
        <v>-31.95</v>
      </c>
      <c r="T1346" s="19">
        <f t="shared" si="403"/>
        <v>90.649999999999991</v>
      </c>
      <c r="U1346" s="22" t="e">
        <f t="shared" si="404"/>
        <v>#VALUE!</v>
      </c>
      <c r="V1346" s="22" t="str">
        <f t="shared" si="405"/>
        <v>NY</v>
      </c>
      <c r="W1346" s="22" t="e">
        <f t="shared" si="406"/>
        <v>#VALUE!</v>
      </c>
      <c r="X1346" s="19" t="str">
        <f t="shared" si="407"/>
        <v>CB6UTZCONSUMOGS.8878</v>
      </c>
      <c r="Y1346" s="19" t="str">
        <f t="shared" si="408"/>
        <v>GS.8878</v>
      </c>
      <c r="Z1346" s="19" t="e">
        <v>#VALUE!</v>
      </c>
      <c r="AA1346" s="19" t="e">
        <f t="shared" si="409"/>
        <v>#VALUE!</v>
      </c>
      <c r="AB1346" s="22" t="e">
        <f t="shared" si="410"/>
        <v>#VALUE!</v>
      </c>
      <c r="AC1346" s="23" t="e">
        <v>#VALUE!</v>
      </c>
      <c r="AD1346" s="23" t="e">
        <f t="shared" si="411"/>
        <v>#VALUE!</v>
      </c>
      <c r="AE1346" s="24" t="e">
        <f t="shared" si="412"/>
        <v>#VALUE!</v>
      </c>
      <c r="AF1346" s="24">
        <v>92.399999999999991</v>
      </c>
      <c r="AG1346" s="24" t="e">
        <f t="shared" si="413"/>
        <v>#VALUE!</v>
      </c>
      <c r="AH1346" s="24" t="e">
        <f t="shared" si="414"/>
        <v>#VALUE!</v>
      </c>
      <c r="AI1346" s="25" t="e">
        <f t="shared" si="415"/>
        <v>#VALUE!</v>
      </c>
      <c r="AJ1346" s="25" t="e">
        <f t="shared" si="416"/>
        <v>#VALUE!</v>
      </c>
      <c r="AK1346" s="25" t="e">
        <f t="shared" si="417"/>
        <v>#VALUE!</v>
      </c>
      <c r="AL1346" s="173">
        <f t="shared" si="423"/>
        <v>21.900056676459997</v>
      </c>
      <c r="AM1346" s="173">
        <f t="shared" si="423"/>
        <v>2.5149369133200405</v>
      </c>
      <c r="AN1346" s="26">
        <v>3.2766000000000002</v>
      </c>
      <c r="AO1346" s="125">
        <f t="shared" si="418"/>
        <v>5.1394225248695635E-2</v>
      </c>
      <c r="AT1346" s="2">
        <v>569</v>
      </c>
      <c r="AU1346" s="2">
        <v>-37896.008520046562</v>
      </c>
      <c r="AW1346" s="44" t="e">
        <f t="shared" si="419"/>
        <v>#VALUE!</v>
      </c>
    </row>
    <row r="1347" spans="1:49" hidden="1" x14ac:dyDescent="0.2">
      <c r="A1347" s="101">
        <v>1351</v>
      </c>
      <c r="B1347" s="16" t="s">
        <v>888</v>
      </c>
      <c r="C1347" s="101">
        <v>161</v>
      </c>
      <c r="D1347" s="17">
        <v>1.3079689483742412</v>
      </c>
      <c r="E1347" s="139">
        <v>5.2130970199784028E-2</v>
      </c>
      <c r="F1347" s="122">
        <f t="shared" ref="F1347:F1410" si="424">E1347+D1347</f>
        <v>1.3600999185740252</v>
      </c>
      <c r="G1347" s="122"/>
      <c r="H1347" s="101" t="s">
        <v>4</v>
      </c>
      <c r="I1347" s="101">
        <v>1</v>
      </c>
      <c r="J1347" s="101" t="s">
        <v>718</v>
      </c>
      <c r="K1347" s="18">
        <v>43035</v>
      </c>
      <c r="L1347" s="101" t="s">
        <v>58</v>
      </c>
      <c r="M1347" s="101" t="s">
        <v>171</v>
      </c>
      <c r="N1347" s="101" t="s">
        <v>91</v>
      </c>
      <c r="O1347" s="101" t="s">
        <v>65</v>
      </c>
      <c r="P1347" s="19" t="str">
        <f t="shared" ref="P1347:P1412" si="425">N1347&amp;" "&amp;O1347</f>
        <v>CB3UTZ 13/14</v>
      </c>
      <c r="Q1347" s="20">
        <f t="shared" ref="Q1347:Q1412" si="426">F1347*100</f>
        <v>136.00999185740253</v>
      </c>
      <c r="R1347" s="19">
        <v>122.6</v>
      </c>
      <c r="S1347" s="19">
        <v>-1</v>
      </c>
      <c r="T1347" s="19">
        <f t="shared" ref="T1347:T1412" si="427">R1347+S1347</f>
        <v>121.6</v>
      </c>
      <c r="U1347" s="22" t="e">
        <f t="shared" ref="U1347:U1412" si="428">(T1347-Q1347)*1.3228*AD1347</f>
        <v>#VALUE!</v>
      </c>
      <c r="V1347" s="22" t="str">
        <f t="shared" ref="V1347:V1412" si="429">IF(LEFT(N1347,3)="CB7","LDN","NY")</f>
        <v>NY</v>
      </c>
      <c r="W1347" s="22" t="e">
        <f t="shared" ref="W1347:W1412" si="430">V1347-U1347</f>
        <v>#VALUE!</v>
      </c>
      <c r="X1347" s="19" t="str">
        <f t="shared" ref="X1347:X1412" si="431">TRIM(N1347)&amp;TRIM(O1347)&amp;TRIM(Y1347)</f>
        <v>CB3UTZ13/14GS.8878</v>
      </c>
      <c r="Y1347" s="19" t="str">
        <f t="shared" ref="Y1347:Y1412" si="432">IF(LEFT(B1347,2)&lt;&gt;"GS","GS."&amp;LEFT(B1347,4),B1347)</f>
        <v>GS.8878</v>
      </c>
      <c r="Z1347" s="19" t="e">
        <v>#VALUE!</v>
      </c>
      <c r="AA1347" s="19" t="e">
        <f t="shared" ref="AA1347:AA1412" si="433">IF(C1347=0,Z1347,C1347-Z1347)</f>
        <v>#VALUE!</v>
      </c>
      <c r="AB1347" s="22" t="e">
        <f t="shared" ref="AB1347:AB1412" si="434">(T1347-Q1347)*1.3228*AA1347</f>
        <v>#VALUE!</v>
      </c>
      <c r="AC1347" s="23" t="e">
        <v>#VALUE!</v>
      </c>
      <c r="AD1347" s="23" t="e">
        <f t="shared" ref="AD1347:AD1412" si="435">AA1347-AC1347+AQ1347</f>
        <v>#VALUE!</v>
      </c>
      <c r="AE1347" s="24" t="e">
        <f t="shared" ref="AE1347:AE1412" si="436">(T1347-Q1347)*1.3228*AD1347</f>
        <v>#VALUE!</v>
      </c>
      <c r="AF1347" s="24">
        <v>123.35</v>
      </c>
      <c r="AG1347" s="24" t="e">
        <f t="shared" ref="AG1347:AG1412" si="437">(AF1347-Q1347)*1.3228*AD1347</f>
        <v>#VALUE!</v>
      </c>
      <c r="AH1347" s="24" t="e">
        <f t="shared" ref="AH1347:AH1412" si="438">AE1347-AG1347</f>
        <v>#VALUE!</v>
      </c>
      <c r="AI1347" s="25" t="e">
        <f t="shared" ref="AI1347:AI1412" si="439">AD1347*T1347*1.3228</f>
        <v>#VALUE!</v>
      </c>
      <c r="AJ1347" s="25" t="e">
        <f t="shared" ref="AJ1347:AJ1412" si="440">E1347*132.28*AD1347</f>
        <v>#VALUE!</v>
      </c>
      <c r="AK1347" s="25" t="e">
        <f t="shared" ref="AK1347:AK1412" si="441">AI1347-AE1347</f>
        <v>#VALUE!</v>
      </c>
      <c r="AL1347" s="173">
        <f t="shared" si="423"/>
        <v>21.900443304731727</v>
      </c>
      <c r="AM1347" s="173">
        <f t="shared" si="423"/>
        <v>2.516868508491561</v>
      </c>
      <c r="AN1347" s="26">
        <v>3.2766000000000002</v>
      </c>
      <c r="AO1347" s="125">
        <f t="shared" si="418"/>
        <v>5.1395316984616003E-2</v>
      </c>
      <c r="AT1347" s="2">
        <v>161</v>
      </c>
      <c r="AU1347" s="2">
        <v>-7528.2339197976207</v>
      </c>
      <c r="AW1347" s="44" t="e">
        <f t="shared" si="419"/>
        <v>#VALUE!</v>
      </c>
    </row>
    <row r="1348" spans="1:49" hidden="1" x14ac:dyDescent="0.2">
      <c r="A1348" s="101">
        <v>1352</v>
      </c>
      <c r="B1348" s="16" t="s">
        <v>888</v>
      </c>
      <c r="C1348" s="101">
        <v>743</v>
      </c>
      <c r="D1348" s="17">
        <v>1.3079689483742412</v>
      </c>
      <c r="E1348" s="139">
        <v>5.2128290808394658E-2</v>
      </c>
      <c r="F1348" s="122">
        <f t="shared" si="424"/>
        <v>1.3600972391826358</v>
      </c>
      <c r="G1348" s="122"/>
      <c r="H1348" s="101" t="s">
        <v>4</v>
      </c>
      <c r="I1348" s="101">
        <v>1</v>
      </c>
      <c r="J1348" s="101" t="s">
        <v>718</v>
      </c>
      <c r="K1348" s="18">
        <v>43035</v>
      </c>
      <c r="L1348" s="101" t="s">
        <v>58</v>
      </c>
      <c r="M1348" s="101" t="s">
        <v>171</v>
      </c>
      <c r="N1348" s="101" t="s">
        <v>91</v>
      </c>
      <c r="O1348" s="101" t="s">
        <v>64</v>
      </c>
      <c r="P1348" s="19" t="str">
        <f t="shared" si="425"/>
        <v>CB3UTZ 15/16</v>
      </c>
      <c r="Q1348" s="20">
        <f t="shared" si="426"/>
        <v>136.00972391826357</v>
      </c>
      <c r="R1348" s="19">
        <v>122.6</v>
      </c>
      <c r="S1348" s="19">
        <v>-1</v>
      </c>
      <c r="T1348" s="19">
        <f t="shared" si="427"/>
        <v>121.6</v>
      </c>
      <c r="U1348" s="22" t="e">
        <f t="shared" si="428"/>
        <v>#VALUE!</v>
      </c>
      <c r="V1348" s="22" t="str">
        <f t="shared" si="429"/>
        <v>NY</v>
      </c>
      <c r="W1348" s="22" t="e">
        <f t="shared" si="430"/>
        <v>#VALUE!</v>
      </c>
      <c r="X1348" s="19" t="str">
        <f t="shared" si="431"/>
        <v>CB3UTZ15/16GS.8878</v>
      </c>
      <c r="Y1348" s="19" t="str">
        <f t="shared" si="432"/>
        <v>GS.8878</v>
      </c>
      <c r="Z1348" s="19" t="e">
        <v>#VALUE!</v>
      </c>
      <c r="AA1348" s="19" t="e">
        <f t="shared" si="433"/>
        <v>#VALUE!</v>
      </c>
      <c r="AB1348" s="22" t="e">
        <f t="shared" si="434"/>
        <v>#VALUE!</v>
      </c>
      <c r="AC1348" s="23" t="e">
        <v>#VALUE!</v>
      </c>
      <c r="AD1348" s="23" t="e">
        <f t="shared" si="435"/>
        <v>#VALUE!</v>
      </c>
      <c r="AE1348" s="24" t="e">
        <f t="shared" si="436"/>
        <v>#VALUE!</v>
      </c>
      <c r="AF1348" s="24">
        <v>123.35</v>
      </c>
      <c r="AG1348" s="24" t="e">
        <f t="shared" si="437"/>
        <v>#VALUE!</v>
      </c>
      <c r="AH1348" s="24" t="e">
        <f t="shared" si="438"/>
        <v>#VALUE!</v>
      </c>
      <c r="AI1348" s="25" t="e">
        <f t="shared" si="439"/>
        <v>#VALUE!</v>
      </c>
      <c r="AJ1348" s="25" t="e">
        <f t="shared" si="440"/>
        <v>#VALUE!</v>
      </c>
      <c r="AK1348" s="25" t="e">
        <f t="shared" si="441"/>
        <v>#VALUE!</v>
      </c>
      <c r="AL1348" s="173">
        <f t="shared" si="423"/>
        <v>21.899230127546417</v>
      </c>
      <c r="AM1348" s="173">
        <f t="shared" si="423"/>
        <v>2.5188015872231215</v>
      </c>
      <c r="AN1348" s="26">
        <v>3.2766000000000002</v>
      </c>
      <c r="AO1348" s="125">
        <f t="shared" ref="AO1348:AO1413" si="442">E1348*132.28*AN1348/$AO$2/132.28</f>
        <v>5.1392675403819504E-2</v>
      </c>
      <c r="AT1348" s="2">
        <v>743</v>
      </c>
      <c r="AU1348" s="2">
        <v>-27861.950245518445</v>
      </c>
      <c r="AW1348" s="44" t="e">
        <f t="shared" ref="AW1348:AW1411" si="443">E1348*132.28*AD1348</f>
        <v>#VALUE!</v>
      </c>
    </row>
    <row r="1349" spans="1:49" hidden="1" x14ac:dyDescent="0.2">
      <c r="A1349" s="101">
        <v>1353</v>
      </c>
      <c r="B1349" s="16" t="s">
        <v>888</v>
      </c>
      <c r="C1349" s="101">
        <v>419</v>
      </c>
      <c r="D1349" s="17">
        <v>1.3079689483742412</v>
      </c>
      <c r="E1349" s="139">
        <v>5.2130868244086859E-2</v>
      </c>
      <c r="F1349" s="122">
        <f t="shared" si="424"/>
        <v>1.360099816618328</v>
      </c>
      <c r="G1349" s="122"/>
      <c r="H1349" s="101" t="s">
        <v>4</v>
      </c>
      <c r="I1349" s="101">
        <v>1</v>
      </c>
      <c r="J1349" s="101" t="s">
        <v>718</v>
      </c>
      <c r="K1349" s="18">
        <v>43035</v>
      </c>
      <c r="L1349" s="101" t="s">
        <v>58</v>
      </c>
      <c r="M1349" s="101" t="s">
        <v>171</v>
      </c>
      <c r="N1349" s="101" t="s">
        <v>91</v>
      </c>
      <c r="O1349" s="101" t="s">
        <v>58</v>
      </c>
      <c r="P1349" s="19" t="str">
        <f t="shared" si="425"/>
        <v>CB3UTZ 17/18</v>
      </c>
      <c r="Q1349" s="20">
        <f t="shared" si="426"/>
        <v>136.0099816618328</v>
      </c>
      <c r="R1349" s="19">
        <v>122.6</v>
      </c>
      <c r="S1349" s="19">
        <v>5</v>
      </c>
      <c r="T1349" s="19">
        <f t="shared" si="427"/>
        <v>127.6</v>
      </c>
      <c r="U1349" s="22" t="e">
        <f t="shared" si="428"/>
        <v>#VALUE!</v>
      </c>
      <c r="V1349" s="22" t="str">
        <f t="shared" si="429"/>
        <v>NY</v>
      </c>
      <c r="W1349" s="22" t="e">
        <f t="shared" si="430"/>
        <v>#VALUE!</v>
      </c>
      <c r="X1349" s="19" t="str">
        <f t="shared" si="431"/>
        <v>CB3UTZ17/18GS.8878</v>
      </c>
      <c r="Y1349" s="19" t="str">
        <f t="shared" si="432"/>
        <v>GS.8878</v>
      </c>
      <c r="Z1349" s="19" t="e">
        <v>#VALUE!</v>
      </c>
      <c r="AA1349" s="19" t="e">
        <f t="shared" si="433"/>
        <v>#VALUE!</v>
      </c>
      <c r="AB1349" s="22" t="e">
        <f t="shared" si="434"/>
        <v>#VALUE!</v>
      </c>
      <c r="AC1349" s="23" t="e">
        <v>#VALUE!</v>
      </c>
      <c r="AD1349" s="23" t="e">
        <f t="shared" si="435"/>
        <v>#VALUE!</v>
      </c>
      <c r="AE1349" s="24" t="e">
        <f t="shared" si="436"/>
        <v>#VALUE!</v>
      </c>
      <c r="AF1349" s="24">
        <v>129.35</v>
      </c>
      <c r="AG1349" s="24" t="e">
        <f t="shared" si="437"/>
        <v>#VALUE!</v>
      </c>
      <c r="AH1349" s="24" t="e">
        <f t="shared" si="438"/>
        <v>#VALUE!</v>
      </c>
      <c r="AI1349" s="25" t="e">
        <f t="shared" si="439"/>
        <v>#VALUE!</v>
      </c>
      <c r="AJ1349" s="25" t="e">
        <f t="shared" si="440"/>
        <v>#VALUE!</v>
      </c>
      <c r="AK1349" s="25" t="e">
        <f t="shared" si="441"/>
        <v>#VALUE!</v>
      </c>
      <c r="AL1349" s="173">
        <f t="shared" si="423"/>
        <v>21.900237674356227</v>
      </c>
      <c r="AM1349" s="173">
        <f t="shared" si="423"/>
        <v>2.5207361506541681</v>
      </c>
      <c r="AN1349" s="26">
        <v>3.2766000000000002</v>
      </c>
      <c r="AO1349" s="125">
        <f t="shared" si="442"/>
        <v>5.1395216467680402E-2</v>
      </c>
      <c r="AT1349" s="2">
        <v>419</v>
      </c>
      <c r="AU1349" s="2">
        <v>-12941.067774549534</v>
      </c>
      <c r="AW1349" s="44" t="e">
        <f t="shared" si="443"/>
        <v>#VALUE!</v>
      </c>
    </row>
    <row r="1350" spans="1:49" hidden="1" x14ac:dyDescent="0.2">
      <c r="A1350" s="101">
        <v>1354</v>
      </c>
      <c r="B1350" s="16" t="s">
        <v>888</v>
      </c>
      <c r="C1350" s="101">
        <v>102</v>
      </c>
      <c r="D1350" s="17">
        <v>1.3079689483742412</v>
      </c>
      <c r="E1350" s="139">
        <v>5.2132097581637019E-2</v>
      </c>
      <c r="F1350" s="122">
        <f t="shared" si="424"/>
        <v>1.3601010459558782</v>
      </c>
      <c r="G1350" s="122"/>
      <c r="H1350" s="101" t="s">
        <v>4</v>
      </c>
      <c r="I1350" s="101">
        <v>1</v>
      </c>
      <c r="J1350" s="101" t="s">
        <v>718</v>
      </c>
      <c r="K1350" s="18">
        <v>43035</v>
      </c>
      <c r="L1350" s="101" t="s">
        <v>58</v>
      </c>
      <c r="M1350" s="101" t="s">
        <v>171</v>
      </c>
      <c r="N1350" s="101" t="s">
        <v>91</v>
      </c>
      <c r="O1350" s="101" t="s">
        <v>66</v>
      </c>
      <c r="P1350" s="19" t="str">
        <f t="shared" si="425"/>
        <v>CB3UTZ Moka</v>
      </c>
      <c r="Q1350" s="20">
        <f t="shared" si="426"/>
        <v>136.01010459558782</v>
      </c>
      <c r="R1350" s="19">
        <v>122.6</v>
      </c>
      <c r="S1350" s="19">
        <v>-1</v>
      </c>
      <c r="T1350" s="19">
        <f t="shared" si="427"/>
        <v>121.6</v>
      </c>
      <c r="U1350" s="22" t="e">
        <f t="shared" si="428"/>
        <v>#VALUE!</v>
      </c>
      <c r="V1350" s="22" t="str">
        <f t="shared" si="429"/>
        <v>NY</v>
      </c>
      <c r="W1350" s="22" t="e">
        <f t="shared" si="430"/>
        <v>#VALUE!</v>
      </c>
      <c r="X1350" s="19" t="str">
        <f t="shared" si="431"/>
        <v>CB3UTZMokaGS.8878</v>
      </c>
      <c r="Y1350" s="19" t="str">
        <f t="shared" si="432"/>
        <v>GS.8878</v>
      </c>
      <c r="Z1350" s="19" t="e">
        <v>#VALUE!</v>
      </c>
      <c r="AA1350" s="19" t="e">
        <f t="shared" si="433"/>
        <v>#VALUE!</v>
      </c>
      <c r="AB1350" s="22" t="e">
        <f t="shared" si="434"/>
        <v>#VALUE!</v>
      </c>
      <c r="AC1350" s="23" t="e">
        <v>#VALUE!</v>
      </c>
      <c r="AD1350" s="23" t="e">
        <f t="shared" si="435"/>
        <v>#VALUE!</v>
      </c>
      <c r="AE1350" s="24" t="e">
        <f t="shared" si="436"/>
        <v>#VALUE!</v>
      </c>
      <c r="AF1350" s="24">
        <v>123.35</v>
      </c>
      <c r="AG1350" s="24" t="e">
        <f t="shared" si="437"/>
        <v>#VALUE!</v>
      </c>
      <c r="AH1350" s="24" t="e">
        <f t="shared" si="438"/>
        <v>#VALUE!</v>
      </c>
      <c r="AI1350" s="25" t="e">
        <f t="shared" si="439"/>
        <v>#VALUE!</v>
      </c>
      <c r="AJ1350" s="25" t="e">
        <f t="shared" si="440"/>
        <v>#VALUE!</v>
      </c>
      <c r="AK1350" s="25" t="e">
        <f t="shared" si="441"/>
        <v>#VALUE!</v>
      </c>
      <c r="AL1350" s="173">
        <f t="shared" si="423"/>
        <v>21.900675644920241</v>
      </c>
      <c r="AM1350" s="173">
        <f t="shared" si="423"/>
        <v>2.5226721999250241</v>
      </c>
      <c r="AN1350" s="26">
        <v>3.2766000000000002</v>
      </c>
      <c r="AO1350" s="125">
        <f t="shared" si="442"/>
        <v>5.1396428457267961E-2</v>
      </c>
      <c r="AT1350" s="2">
        <v>102</v>
      </c>
      <c r="AU1350" s="2">
        <v>-4229.7530299659747</v>
      </c>
      <c r="AW1350" s="44" t="e">
        <f t="shared" si="443"/>
        <v>#VALUE!</v>
      </c>
    </row>
    <row r="1351" spans="1:49" hidden="1" x14ac:dyDescent="0.2">
      <c r="A1351" s="101">
        <v>1355</v>
      </c>
      <c r="B1351" s="16" t="s">
        <v>889</v>
      </c>
      <c r="C1351" s="101">
        <v>320</v>
      </c>
      <c r="D1351" s="17">
        <v>1.3079689483742412</v>
      </c>
      <c r="E1351" s="139">
        <v>5.2137309391834835E-2</v>
      </c>
      <c r="F1351" s="122">
        <f t="shared" si="424"/>
        <v>1.3601062577660761</v>
      </c>
      <c r="G1351" s="122"/>
      <c r="H1351" s="101" t="s">
        <v>4</v>
      </c>
      <c r="I1351" s="101">
        <v>1</v>
      </c>
      <c r="J1351" s="101" t="s">
        <v>718</v>
      </c>
      <c r="K1351" s="18">
        <v>43035</v>
      </c>
      <c r="L1351" s="101" t="s">
        <v>58</v>
      </c>
      <c r="M1351" s="101" t="s">
        <v>171</v>
      </c>
      <c r="N1351" s="101" t="s">
        <v>71</v>
      </c>
      <c r="O1351" s="101" t="s">
        <v>58</v>
      </c>
      <c r="P1351" s="19" t="str">
        <f t="shared" si="425"/>
        <v>CB1RF 17/18</v>
      </c>
      <c r="Q1351" s="20">
        <f t="shared" si="426"/>
        <v>136.01062577660761</v>
      </c>
      <c r="R1351" s="19">
        <v>122.6</v>
      </c>
      <c r="S1351" s="19">
        <v>10</v>
      </c>
      <c r="T1351" s="19">
        <f t="shared" si="427"/>
        <v>132.6</v>
      </c>
      <c r="U1351" s="22" t="e">
        <f t="shared" si="428"/>
        <v>#VALUE!</v>
      </c>
      <c r="V1351" s="22" t="str">
        <f t="shared" si="429"/>
        <v>NY</v>
      </c>
      <c r="W1351" s="22" t="e">
        <f t="shared" si="430"/>
        <v>#VALUE!</v>
      </c>
      <c r="X1351" s="19" t="str">
        <f t="shared" si="431"/>
        <v>CB1RF17/18GS.8882</v>
      </c>
      <c r="Y1351" s="19" t="str">
        <f t="shared" si="432"/>
        <v>GS.8882</v>
      </c>
      <c r="Z1351" s="19" t="e">
        <v>#VALUE!</v>
      </c>
      <c r="AA1351" s="19" t="e">
        <f t="shared" si="433"/>
        <v>#VALUE!</v>
      </c>
      <c r="AB1351" s="22" t="e">
        <f t="shared" si="434"/>
        <v>#VALUE!</v>
      </c>
      <c r="AC1351" s="23" t="e">
        <v>#VALUE!</v>
      </c>
      <c r="AD1351" s="23" t="e">
        <f t="shared" si="435"/>
        <v>#VALUE!</v>
      </c>
      <c r="AE1351" s="24" t="e">
        <f t="shared" si="436"/>
        <v>#VALUE!</v>
      </c>
      <c r="AF1351" s="24">
        <v>134.35</v>
      </c>
      <c r="AG1351" s="24" t="e">
        <f t="shared" si="437"/>
        <v>#VALUE!</v>
      </c>
      <c r="AH1351" s="24" t="e">
        <f t="shared" si="438"/>
        <v>#VALUE!</v>
      </c>
      <c r="AI1351" s="25" t="e">
        <f t="shared" si="439"/>
        <v>#VALUE!</v>
      </c>
      <c r="AJ1351" s="25" t="e">
        <f t="shared" si="440"/>
        <v>#VALUE!</v>
      </c>
      <c r="AK1351" s="25" t="e">
        <f t="shared" si="441"/>
        <v>#VALUE!</v>
      </c>
      <c r="AL1351" s="173">
        <f t="shared" si="423"/>
        <v>21.902795979516959</v>
      </c>
      <c r="AM1351" s="173">
        <f t="shared" si="423"/>
        <v>2.5246097361768864</v>
      </c>
      <c r="AN1351" s="26">
        <v>3.2766000000000002</v>
      </c>
      <c r="AO1351" s="125">
        <f t="shared" si="442"/>
        <v>5.1401566720303424E-2</v>
      </c>
      <c r="AT1351" s="2">
        <v>320</v>
      </c>
      <c r="AU1351" s="2">
        <v>-3957.5235023432779</v>
      </c>
      <c r="AW1351" s="44" t="e">
        <f t="shared" si="443"/>
        <v>#VALUE!</v>
      </c>
    </row>
    <row r="1352" spans="1:49" hidden="1" x14ac:dyDescent="0.2">
      <c r="A1352" s="101">
        <v>1356</v>
      </c>
      <c r="B1352" s="16" t="s">
        <v>890</v>
      </c>
      <c r="C1352" s="101">
        <v>621</v>
      </c>
      <c r="D1352" s="17">
        <v>1.3079689483742412</v>
      </c>
      <c r="E1352" s="139">
        <v>5.2117981528855786E-2</v>
      </c>
      <c r="F1352" s="122">
        <f t="shared" si="424"/>
        <v>1.3600869299030969</v>
      </c>
      <c r="G1352" s="122"/>
      <c r="H1352" s="101" t="s">
        <v>4</v>
      </c>
      <c r="I1352" s="101">
        <v>1</v>
      </c>
      <c r="J1352" s="101" t="s">
        <v>718</v>
      </c>
      <c r="K1352" s="18">
        <v>43035</v>
      </c>
      <c r="L1352" s="101" t="s">
        <v>58</v>
      </c>
      <c r="M1352" s="101" t="s">
        <v>171</v>
      </c>
      <c r="N1352" s="101" t="s">
        <v>73</v>
      </c>
      <c r="O1352" s="101" t="s">
        <v>65</v>
      </c>
      <c r="P1352" s="19" t="str">
        <f t="shared" si="425"/>
        <v>CB1 13/14</v>
      </c>
      <c r="Q1352" s="20">
        <f t="shared" si="426"/>
        <v>136.0086929903097</v>
      </c>
      <c r="R1352" s="19">
        <v>122.6</v>
      </c>
      <c r="S1352" s="19">
        <v>-7</v>
      </c>
      <c r="T1352" s="19">
        <f t="shared" si="427"/>
        <v>115.6</v>
      </c>
      <c r="U1352" s="22" t="e">
        <f t="shared" si="428"/>
        <v>#VALUE!</v>
      </c>
      <c r="V1352" s="22" t="str">
        <f t="shared" si="429"/>
        <v>NY</v>
      </c>
      <c r="W1352" s="22" t="e">
        <f t="shared" si="430"/>
        <v>#VALUE!</v>
      </c>
      <c r="X1352" s="19" t="str">
        <f t="shared" si="431"/>
        <v>CB113/14GS.8890</v>
      </c>
      <c r="Y1352" s="19" t="str">
        <f t="shared" si="432"/>
        <v>GS.8890</v>
      </c>
      <c r="Z1352" s="19" t="e">
        <v>#VALUE!</v>
      </c>
      <c r="AA1352" s="19" t="e">
        <f t="shared" si="433"/>
        <v>#VALUE!</v>
      </c>
      <c r="AB1352" s="22" t="e">
        <f t="shared" si="434"/>
        <v>#VALUE!</v>
      </c>
      <c r="AC1352" s="23" t="e">
        <v>#VALUE!</v>
      </c>
      <c r="AD1352" s="23" t="e">
        <f t="shared" si="435"/>
        <v>#VALUE!</v>
      </c>
      <c r="AE1352" s="24" t="e">
        <f t="shared" si="436"/>
        <v>#VALUE!</v>
      </c>
      <c r="AF1352" s="24">
        <v>117.35</v>
      </c>
      <c r="AG1352" s="24" t="e">
        <f t="shared" si="437"/>
        <v>#VALUE!</v>
      </c>
      <c r="AH1352" s="24" t="e">
        <f t="shared" si="438"/>
        <v>#VALUE!</v>
      </c>
      <c r="AI1352" s="25" t="e">
        <f t="shared" si="439"/>
        <v>#VALUE!</v>
      </c>
      <c r="AJ1352" s="25" t="e">
        <f t="shared" si="440"/>
        <v>#VALUE!</v>
      </c>
      <c r="AK1352" s="25" t="e">
        <f t="shared" si="441"/>
        <v>#VALUE!</v>
      </c>
      <c r="AL1352" s="173">
        <f t="shared" si="423"/>
        <v>21.894549279040394</v>
      </c>
      <c r="AM1352" s="173">
        <f t="shared" si="423"/>
        <v>2.5265487605518304</v>
      </c>
      <c r="AN1352" s="26">
        <v>3.2766000000000002</v>
      </c>
      <c r="AO1352" s="125">
        <f t="shared" si="442"/>
        <v>5.1382511605068917E-2</v>
      </c>
      <c r="AT1352" s="2">
        <v>621</v>
      </c>
      <c r="AU1352" s="2">
        <v>-24107.646772935728</v>
      </c>
      <c r="AW1352" s="44" t="e">
        <f t="shared" si="443"/>
        <v>#VALUE!</v>
      </c>
    </row>
    <row r="1353" spans="1:49" hidden="1" x14ac:dyDescent="0.2">
      <c r="A1353" s="101">
        <v>1357</v>
      </c>
      <c r="B1353" s="16" t="s">
        <v>890</v>
      </c>
      <c r="C1353" s="101">
        <v>2877</v>
      </c>
      <c r="D1353" s="17">
        <v>1.3079689483742412</v>
      </c>
      <c r="E1353" s="139">
        <v>5.212484602116841E-2</v>
      </c>
      <c r="F1353" s="122">
        <f t="shared" si="424"/>
        <v>1.3600937943954097</v>
      </c>
      <c r="G1353" s="122"/>
      <c r="H1353" s="101" t="s">
        <v>4</v>
      </c>
      <c r="I1353" s="101">
        <v>1</v>
      </c>
      <c r="J1353" s="101" t="s">
        <v>718</v>
      </c>
      <c r="K1353" s="18">
        <v>43035</v>
      </c>
      <c r="L1353" s="101" t="s">
        <v>58</v>
      </c>
      <c r="M1353" s="101" t="s">
        <v>171</v>
      </c>
      <c r="N1353" s="101" t="s">
        <v>73</v>
      </c>
      <c r="O1353" s="101" t="s">
        <v>64</v>
      </c>
      <c r="P1353" s="19" t="str">
        <f t="shared" si="425"/>
        <v>CB1 15/16</v>
      </c>
      <c r="Q1353" s="20">
        <f t="shared" si="426"/>
        <v>136.00937943954096</v>
      </c>
      <c r="R1353" s="19">
        <v>122.6</v>
      </c>
      <c r="S1353" s="19">
        <v>-7</v>
      </c>
      <c r="T1353" s="19">
        <f t="shared" si="427"/>
        <v>115.6</v>
      </c>
      <c r="U1353" s="22" t="e">
        <f t="shared" si="428"/>
        <v>#VALUE!</v>
      </c>
      <c r="V1353" s="22" t="str">
        <f t="shared" si="429"/>
        <v>NY</v>
      </c>
      <c r="W1353" s="22" t="e">
        <f t="shared" si="430"/>
        <v>#VALUE!</v>
      </c>
      <c r="X1353" s="19" t="str">
        <f t="shared" si="431"/>
        <v>CB115/16GS.8890</v>
      </c>
      <c r="Y1353" s="19" t="str">
        <f t="shared" si="432"/>
        <v>GS.8890</v>
      </c>
      <c r="Z1353" s="19" t="e">
        <v>#VALUE!</v>
      </c>
      <c r="AA1353" s="19" t="e">
        <f t="shared" si="433"/>
        <v>#VALUE!</v>
      </c>
      <c r="AB1353" s="22" t="e">
        <f t="shared" si="434"/>
        <v>#VALUE!</v>
      </c>
      <c r="AC1353" s="23" t="e">
        <v>#VALUE!</v>
      </c>
      <c r="AD1353" s="23" t="e">
        <f t="shared" si="435"/>
        <v>#VALUE!</v>
      </c>
      <c r="AE1353" s="24" t="e">
        <f t="shared" si="436"/>
        <v>#VALUE!</v>
      </c>
      <c r="AF1353" s="24">
        <v>117.35</v>
      </c>
      <c r="AG1353" s="24" t="e">
        <f t="shared" si="437"/>
        <v>#VALUE!</v>
      </c>
      <c r="AH1353" s="24" t="e">
        <f t="shared" si="438"/>
        <v>#VALUE!</v>
      </c>
      <c r="AI1353" s="25" t="e">
        <f t="shared" si="439"/>
        <v>#VALUE!</v>
      </c>
      <c r="AJ1353" s="25" t="e">
        <f t="shared" si="440"/>
        <v>#VALUE!</v>
      </c>
      <c r="AK1353" s="25" t="e">
        <f t="shared" si="441"/>
        <v>#VALUE!</v>
      </c>
      <c r="AL1353" s="173">
        <f t="shared" si="423"/>
        <v>21.897367673263922</v>
      </c>
      <c r="AM1353" s="173">
        <f t="shared" si="423"/>
        <v>2.5284892741928076</v>
      </c>
      <c r="AN1353" s="26">
        <v>3.2766000000000002</v>
      </c>
      <c r="AO1353" s="125">
        <f t="shared" si="442"/>
        <v>5.1389279228172685E-2</v>
      </c>
      <c r="AT1353" s="2">
        <v>2877</v>
      </c>
      <c r="AU1353" s="2">
        <v>-81244.182114172465</v>
      </c>
      <c r="AW1353" s="44" t="e">
        <f t="shared" si="443"/>
        <v>#VALUE!</v>
      </c>
    </row>
    <row r="1354" spans="1:49" hidden="1" x14ac:dyDescent="0.2">
      <c r="A1354" s="101">
        <v>1358</v>
      </c>
      <c r="B1354" s="16" t="s">
        <v>890</v>
      </c>
      <c r="C1354" s="101">
        <v>1536</v>
      </c>
      <c r="D1354" s="17">
        <v>1.3079689483742412</v>
      </c>
      <c r="E1354" s="139">
        <v>5.2128343299222842E-2</v>
      </c>
      <c r="F1354" s="122">
        <f t="shared" si="424"/>
        <v>1.3600972916734639</v>
      </c>
      <c r="G1354" s="122"/>
      <c r="H1354" s="101" t="s">
        <v>4</v>
      </c>
      <c r="I1354" s="101">
        <v>1</v>
      </c>
      <c r="J1354" s="101" t="s">
        <v>891</v>
      </c>
      <c r="K1354" s="18">
        <v>43035</v>
      </c>
      <c r="L1354" s="101" t="s">
        <v>58</v>
      </c>
      <c r="M1354" s="101" t="s">
        <v>171</v>
      </c>
      <c r="N1354" s="101" t="s">
        <v>73</v>
      </c>
      <c r="O1354" s="101" t="s">
        <v>58</v>
      </c>
      <c r="P1354" s="19" t="str">
        <f t="shared" si="425"/>
        <v>CB1 17/18</v>
      </c>
      <c r="Q1354" s="20">
        <f t="shared" si="426"/>
        <v>136.00972916734639</v>
      </c>
      <c r="R1354" s="19">
        <v>122.6</v>
      </c>
      <c r="S1354" s="19">
        <v>2.5</v>
      </c>
      <c r="T1354" s="19">
        <f t="shared" si="427"/>
        <v>125.1</v>
      </c>
      <c r="U1354" s="22" t="e">
        <f t="shared" si="428"/>
        <v>#VALUE!</v>
      </c>
      <c r="V1354" s="22" t="str">
        <f t="shared" si="429"/>
        <v>NY</v>
      </c>
      <c r="W1354" s="22" t="e">
        <f t="shared" si="430"/>
        <v>#VALUE!</v>
      </c>
      <c r="X1354" s="19" t="str">
        <f t="shared" si="431"/>
        <v>CB117/18GS.8890</v>
      </c>
      <c r="Y1354" s="19" t="str">
        <f t="shared" si="432"/>
        <v>GS.8890</v>
      </c>
      <c r="Z1354" s="19" t="e">
        <v>#VALUE!</v>
      </c>
      <c r="AA1354" s="19" t="e">
        <f t="shared" si="433"/>
        <v>#VALUE!</v>
      </c>
      <c r="AB1354" s="22" t="e">
        <f t="shared" si="434"/>
        <v>#VALUE!</v>
      </c>
      <c r="AC1354" s="23" t="e">
        <v>#VALUE!</v>
      </c>
      <c r="AD1354" s="23" t="e">
        <f t="shared" si="435"/>
        <v>#VALUE!</v>
      </c>
      <c r="AE1354" s="24" t="e">
        <f t="shared" si="436"/>
        <v>#VALUE!</v>
      </c>
      <c r="AF1354" s="24">
        <v>126.85</v>
      </c>
      <c r="AG1354" s="24" t="e">
        <f t="shared" si="437"/>
        <v>#VALUE!</v>
      </c>
      <c r="AH1354" s="24" t="e">
        <f t="shared" si="438"/>
        <v>#VALUE!</v>
      </c>
      <c r="AI1354" s="25" t="e">
        <f t="shared" si="439"/>
        <v>#VALUE!</v>
      </c>
      <c r="AJ1354" s="25" t="e">
        <f t="shared" si="440"/>
        <v>#VALUE!</v>
      </c>
      <c r="AK1354" s="25" t="e">
        <f t="shared" si="441"/>
        <v>#VALUE!</v>
      </c>
      <c r="AL1354" s="173">
        <f t="shared" si="423"/>
        <v>21.898763500969967</v>
      </c>
      <c r="AM1354" s="173">
        <f t="shared" si="423"/>
        <v>2.5304312782436469</v>
      </c>
      <c r="AN1354" s="26">
        <v>3.2766000000000002</v>
      </c>
      <c r="AO1354" s="125">
        <f t="shared" si="442"/>
        <v>5.1392727153916296E-2</v>
      </c>
      <c r="AT1354" s="2">
        <v>1536</v>
      </c>
      <c r="AU1354" s="2">
        <v>-35248.845265033495</v>
      </c>
      <c r="AW1354" s="44" t="e">
        <f t="shared" si="443"/>
        <v>#VALUE!</v>
      </c>
    </row>
    <row r="1355" spans="1:49" hidden="1" x14ac:dyDescent="0.2">
      <c r="A1355" s="101">
        <v>1359</v>
      </c>
      <c r="B1355" s="16" t="s">
        <v>890</v>
      </c>
      <c r="C1355" s="101">
        <v>501</v>
      </c>
      <c r="D1355" s="17">
        <v>1.3079689483742412</v>
      </c>
      <c r="E1355" s="139">
        <v>5.2131843261297259E-2</v>
      </c>
      <c r="F1355" s="122">
        <f t="shared" si="424"/>
        <v>1.3601007916355383</v>
      </c>
      <c r="G1355" s="122"/>
      <c r="H1355" s="101" t="s">
        <v>4</v>
      </c>
      <c r="I1355" s="101">
        <v>1</v>
      </c>
      <c r="J1355" s="101" t="s">
        <v>891</v>
      </c>
      <c r="K1355" s="18">
        <v>43035</v>
      </c>
      <c r="L1355" s="101" t="s">
        <v>58</v>
      </c>
      <c r="M1355" s="101" t="s">
        <v>171</v>
      </c>
      <c r="N1355" s="101" t="s">
        <v>73</v>
      </c>
      <c r="O1355" s="101" t="s">
        <v>66</v>
      </c>
      <c r="P1355" s="19" t="str">
        <f t="shared" si="425"/>
        <v>CB1 Moka</v>
      </c>
      <c r="Q1355" s="20">
        <f t="shared" si="426"/>
        <v>136.01007916355383</v>
      </c>
      <c r="R1355" s="19">
        <v>122.6</v>
      </c>
      <c r="S1355" s="19">
        <v>-8</v>
      </c>
      <c r="T1355" s="19">
        <f t="shared" si="427"/>
        <v>114.6</v>
      </c>
      <c r="U1355" s="22" t="e">
        <f t="shared" si="428"/>
        <v>#VALUE!</v>
      </c>
      <c r="V1355" s="22" t="str">
        <f t="shared" si="429"/>
        <v>NY</v>
      </c>
      <c r="W1355" s="22" t="e">
        <f t="shared" si="430"/>
        <v>#VALUE!</v>
      </c>
      <c r="X1355" s="19" t="str">
        <f t="shared" si="431"/>
        <v>CB1MokaGS.8890</v>
      </c>
      <c r="Y1355" s="19" t="str">
        <f t="shared" si="432"/>
        <v>GS.8890</v>
      </c>
      <c r="Z1355" s="19" t="e">
        <v>#VALUE!</v>
      </c>
      <c r="AA1355" s="19" t="e">
        <f t="shared" si="433"/>
        <v>#VALUE!</v>
      </c>
      <c r="AB1355" s="22" t="e">
        <f t="shared" si="434"/>
        <v>#VALUE!</v>
      </c>
      <c r="AC1355" s="23" t="e">
        <v>#VALUE!</v>
      </c>
      <c r="AD1355" s="23" t="e">
        <f t="shared" si="435"/>
        <v>#VALUE!</v>
      </c>
      <c r="AE1355" s="24" t="e">
        <f t="shared" si="436"/>
        <v>#VALUE!</v>
      </c>
      <c r="AF1355" s="24">
        <v>116.35</v>
      </c>
      <c r="AG1355" s="24" t="e">
        <f t="shared" si="437"/>
        <v>#VALUE!</v>
      </c>
      <c r="AH1355" s="24" t="e">
        <f t="shared" si="438"/>
        <v>#VALUE!</v>
      </c>
      <c r="AI1355" s="25" t="e">
        <f t="shared" si="439"/>
        <v>#VALUE!</v>
      </c>
      <c r="AJ1355" s="25" t="e">
        <f t="shared" si="440"/>
        <v>#VALUE!</v>
      </c>
      <c r="AK1355" s="25" t="e">
        <f t="shared" si="441"/>
        <v>#VALUE!</v>
      </c>
      <c r="AL1355" s="173">
        <f t="shared" si="423"/>
        <v>21.900160400740294</v>
      </c>
      <c r="AM1355" s="173">
        <f t="shared" si="423"/>
        <v>2.5323747738490567</v>
      </c>
      <c r="AN1355" s="26">
        <v>3.2766000000000002</v>
      </c>
      <c r="AO1355" s="125">
        <f t="shared" si="442"/>
        <v>5.1396177725803967E-2</v>
      </c>
      <c r="AT1355" s="2">
        <v>501</v>
      </c>
      <c r="AU1355" s="2">
        <v>-16799.197835491526</v>
      </c>
      <c r="AW1355" s="44" t="e">
        <f t="shared" si="443"/>
        <v>#VALUE!</v>
      </c>
    </row>
    <row r="1356" spans="1:49" hidden="1" x14ac:dyDescent="0.2">
      <c r="A1356" s="101">
        <v>1360</v>
      </c>
      <c r="B1356" s="16" t="s">
        <v>890</v>
      </c>
      <c r="C1356" s="101">
        <v>1903</v>
      </c>
      <c r="D1356" s="17">
        <v>1.3079689483742412</v>
      </c>
      <c r="E1356" s="139">
        <v>5.2143108982328837E-2</v>
      </c>
      <c r="F1356" s="122">
        <f t="shared" si="424"/>
        <v>1.3601120573565699</v>
      </c>
      <c r="G1356" s="122"/>
      <c r="H1356" s="101" t="s">
        <v>4</v>
      </c>
      <c r="I1356" s="101">
        <v>1</v>
      </c>
      <c r="J1356" s="101" t="s">
        <v>891</v>
      </c>
      <c r="K1356" s="18">
        <v>43035</v>
      </c>
      <c r="L1356" s="101" t="s">
        <v>58</v>
      </c>
      <c r="M1356" s="101" t="s">
        <v>171</v>
      </c>
      <c r="N1356" s="101" t="s">
        <v>62</v>
      </c>
      <c r="O1356" s="101" t="s">
        <v>78</v>
      </c>
      <c r="P1356" s="19" t="str">
        <f t="shared" si="425"/>
        <v>CB6 CONSUMO</v>
      </c>
      <c r="Q1356" s="20">
        <f t="shared" si="426"/>
        <v>136.011205735657</v>
      </c>
      <c r="R1356" s="19">
        <v>122.6</v>
      </c>
      <c r="S1356" s="19">
        <v>-31.95</v>
      </c>
      <c r="T1356" s="19">
        <f t="shared" si="427"/>
        <v>90.649999999999991</v>
      </c>
      <c r="U1356" s="22" t="e">
        <f t="shared" si="428"/>
        <v>#VALUE!</v>
      </c>
      <c r="V1356" s="22" t="str">
        <f t="shared" si="429"/>
        <v>NY</v>
      </c>
      <c r="W1356" s="22" t="e">
        <f t="shared" si="430"/>
        <v>#VALUE!</v>
      </c>
      <c r="X1356" s="19" t="str">
        <f t="shared" si="431"/>
        <v>CB6CONSUMOGS.8890</v>
      </c>
      <c r="Y1356" s="19" t="str">
        <f t="shared" si="432"/>
        <v>GS.8890</v>
      </c>
      <c r="Z1356" s="19" t="e">
        <v>#VALUE!</v>
      </c>
      <c r="AA1356" s="19" t="e">
        <f t="shared" si="433"/>
        <v>#VALUE!</v>
      </c>
      <c r="AB1356" s="22" t="e">
        <f t="shared" si="434"/>
        <v>#VALUE!</v>
      </c>
      <c r="AC1356" s="23" t="e">
        <v>#VALUE!</v>
      </c>
      <c r="AD1356" s="23" t="e">
        <f t="shared" si="435"/>
        <v>#VALUE!</v>
      </c>
      <c r="AE1356" s="24" t="e">
        <f t="shared" si="436"/>
        <v>#VALUE!</v>
      </c>
      <c r="AF1356" s="24">
        <v>92.399999999999991</v>
      </c>
      <c r="AG1356" s="24" t="e">
        <f t="shared" si="437"/>
        <v>#VALUE!</v>
      </c>
      <c r="AH1356" s="24" t="e">
        <f t="shared" si="438"/>
        <v>#VALUE!</v>
      </c>
      <c r="AI1356" s="25" t="e">
        <f t="shared" si="439"/>
        <v>#VALUE!</v>
      </c>
      <c r="AJ1356" s="25" t="e">
        <f t="shared" si="440"/>
        <v>#VALUE!</v>
      </c>
      <c r="AK1356" s="25" t="e">
        <f t="shared" si="441"/>
        <v>#VALUE!</v>
      </c>
      <c r="AL1356" s="173">
        <f t="shared" si="423"/>
        <v>21.904837943290786</v>
      </c>
      <c r="AM1356" s="173">
        <f t="shared" si="423"/>
        <v>2.5343197621546243</v>
      </c>
      <c r="AN1356" s="26">
        <v>3.2766000000000002</v>
      </c>
      <c r="AO1356" s="125">
        <f t="shared" si="442"/>
        <v>5.1407284469094164E-2</v>
      </c>
      <c r="AT1356" s="2">
        <v>1903</v>
      </c>
      <c r="AU1356" s="2">
        <v>-139331.63343842642</v>
      </c>
      <c r="AW1356" s="44" t="e">
        <f t="shared" si="443"/>
        <v>#VALUE!</v>
      </c>
    </row>
    <row r="1357" spans="1:49" hidden="1" x14ac:dyDescent="0.2">
      <c r="A1357" s="101">
        <v>1361</v>
      </c>
      <c r="B1357" s="16" t="s">
        <v>806</v>
      </c>
      <c r="C1357" s="101">
        <v>357</v>
      </c>
      <c r="D1357" s="17">
        <v>1.3079689483742412</v>
      </c>
      <c r="E1357" s="139">
        <v>5.213670584459873E-2</v>
      </c>
      <c r="F1357" s="122">
        <f t="shared" si="424"/>
        <v>1.3601056542188399</v>
      </c>
      <c r="G1357" s="122"/>
      <c r="H1357" s="101" t="s">
        <v>4</v>
      </c>
      <c r="I1357" s="101">
        <v>1</v>
      </c>
      <c r="J1357" s="101" t="s">
        <v>891</v>
      </c>
      <c r="K1357" s="18">
        <v>43035</v>
      </c>
      <c r="L1357" s="101" t="s">
        <v>58</v>
      </c>
      <c r="M1357" s="101" t="s">
        <v>171</v>
      </c>
      <c r="N1357" s="101" t="s">
        <v>87</v>
      </c>
      <c r="O1357" s="101" t="s">
        <v>78</v>
      </c>
      <c r="P1357" s="19" t="str">
        <f t="shared" si="425"/>
        <v>CB6UTZ CONSUMO</v>
      </c>
      <c r="Q1357" s="20">
        <f t="shared" si="426"/>
        <v>136.010565421884</v>
      </c>
      <c r="R1357" s="19">
        <v>122.6</v>
      </c>
      <c r="S1357" s="19">
        <v>-31.95</v>
      </c>
      <c r="T1357" s="19">
        <f t="shared" si="427"/>
        <v>90.649999999999991</v>
      </c>
      <c r="U1357" s="22" t="e">
        <f t="shared" si="428"/>
        <v>#VALUE!</v>
      </c>
      <c r="V1357" s="22" t="str">
        <f t="shared" si="429"/>
        <v>NY</v>
      </c>
      <c r="W1357" s="22" t="e">
        <f t="shared" si="430"/>
        <v>#VALUE!</v>
      </c>
      <c r="X1357" s="19" t="str">
        <f t="shared" si="431"/>
        <v>CB6UTZCONSUMOGS.8892</v>
      </c>
      <c r="Y1357" s="19" t="str">
        <f t="shared" si="432"/>
        <v>GS.8892</v>
      </c>
      <c r="Z1357" s="19" t="e">
        <v>#VALUE!</v>
      </c>
      <c r="AA1357" s="19" t="e">
        <f t="shared" si="433"/>
        <v>#VALUE!</v>
      </c>
      <c r="AB1357" s="22" t="e">
        <f t="shared" si="434"/>
        <v>#VALUE!</v>
      </c>
      <c r="AC1357" s="23" t="e">
        <v>#VALUE!</v>
      </c>
      <c r="AD1357" s="23" t="e">
        <f t="shared" si="435"/>
        <v>#VALUE!</v>
      </c>
      <c r="AE1357" s="24" t="e">
        <f t="shared" si="436"/>
        <v>#VALUE!</v>
      </c>
      <c r="AF1357" s="24">
        <v>92.399999999999991</v>
      </c>
      <c r="AG1357" s="24" t="e">
        <f t="shared" si="437"/>
        <v>#VALUE!</v>
      </c>
      <c r="AH1357" s="24" t="e">
        <f t="shared" si="438"/>
        <v>#VALUE!</v>
      </c>
      <c r="AI1357" s="25" t="e">
        <f t="shared" si="439"/>
        <v>#VALUE!</v>
      </c>
      <c r="AJ1357" s="25" t="e">
        <f t="shared" si="440"/>
        <v>#VALUE!</v>
      </c>
      <c r="AK1357" s="25" t="e">
        <f t="shared" si="441"/>
        <v>#VALUE!</v>
      </c>
      <c r="AL1357" s="173">
        <f t="shared" si="423"/>
        <v>21.90205108047201</v>
      </c>
      <c r="AM1357" s="173">
        <f t="shared" si="423"/>
        <v>2.5362662443068169</v>
      </c>
      <c r="AN1357" s="26">
        <v>3.2766000000000002</v>
      </c>
      <c r="AO1357" s="125">
        <f t="shared" si="442"/>
        <v>5.1400971690105518E-2</v>
      </c>
      <c r="AT1357" s="2">
        <v>357</v>
      </c>
      <c r="AU1357" s="2">
        <v>-23776.907026749843</v>
      </c>
      <c r="AW1357" s="44" t="e">
        <f t="shared" si="443"/>
        <v>#VALUE!</v>
      </c>
    </row>
    <row r="1358" spans="1:49" hidden="1" x14ac:dyDescent="0.2">
      <c r="A1358" s="101">
        <v>1362</v>
      </c>
      <c r="B1358" s="16" t="s">
        <v>892</v>
      </c>
      <c r="C1358" s="101">
        <v>653</v>
      </c>
      <c r="D1358" s="17">
        <v>1.3079689483742412</v>
      </c>
      <c r="E1358" s="139">
        <v>5.212174083807148E-2</v>
      </c>
      <c r="F1358" s="122">
        <f t="shared" si="424"/>
        <v>1.3600906892123126</v>
      </c>
      <c r="G1358" s="122"/>
      <c r="H1358" s="101" t="s">
        <v>4</v>
      </c>
      <c r="I1358" s="101">
        <v>1</v>
      </c>
      <c r="J1358" s="101" t="s">
        <v>891</v>
      </c>
      <c r="K1358" s="18">
        <v>43035</v>
      </c>
      <c r="L1358" s="101" t="s">
        <v>58</v>
      </c>
      <c r="M1358" s="101" t="s">
        <v>171</v>
      </c>
      <c r="N1358" s="101" t="s">
        <v>73</v>
      </c>
      <c r="O1358" s="101" t="s">
        <v>58</v>
      </c>
      <c r="P1358" s="19" t="str">
        <f t="shared" si="425"/>
        <v>CB1 17/18</v>
      </c>
      <c r="Q1358" s="20">
        <f t="shared" si="426"/>
        <v>136.00906892123126</v>
      </c>
      <c r="R1358" s="19">
        <v>122.6</v>
      </c>
      <c r="S1358" s="19">
        <v>2.5</v>
      </c>
      <c r="T1358" s="19">
        <f t="shared" si="427"/>
        <v>125.1</v>
      </c>
      <c r="U1358" s="22" t="e">
        <f t="shared" si="428"/>
        <v>#VALUE!</v>
      </c>
      <c r="V1358" s="22" t="str">
        <f t="shared" si="429"/>
        <v>NY</v>
      </c>
      <c r="W1358" s="22" t="e">
        <f t="shared" si="430"/>
        <v>#VALUE!</v>
      </c>
      <c r="X1358" s="19" t="str">
        <f t="shared" si="431"/>
        <v>CB117/18GS.8895</v>
      </c>
      <c r="Y1358" s="19" t="str">
        <f t="shared" si="432"/>
        <v>GS.8895</v>
      </c>
      <c r="Z1358" s="19" t="e">
        <v>#VALUE!</v>
      </c>
      <c r="AA1358" s="19" t="e">
        <f t="shared" si="433"/>
        <v>#VALUE!</v>
      </c>
      <c r="AB1358" s="22" t="e">
        <f t="shared" si="434"/>
        <v>#VALUE!</v>
      </c>
      <c r="AC1358" s="23" t="e">
        <v>#VALUE!</v>
      </c>
      <c r="AD1358" s="23" t="e">
        <f t="shared" si="435"/>
        <v>#VALUE!</v>
      </c>
      <c r="AE1358" s="24" t="e">
        <f t="shared" si="436"/>
        <v>#VALUE!</v>
      </c>
      <c r="AF1358" s="24">
        <v>126.85</v>
      </c>
      <c r="AG1358" s="24" t="e">
        <f t="shared" si="437"/>
        <v>#VALUE!</v>
      </c>
      <c r="AH1358" s="24" t="e">
        <f t="shared" si="438"/>
        <v>#VALUE!</v>
      </c>
      <c r="AI1358" s="25" t="e">
        <f t="shared" si="439"/>
        <v>#VALUE!</v>
      </c>
      <c r="AJ1358" s="25" t="e">
        <f t="shared" si="440"/>
        <v>#VALUE!</v>
      </c>
      <c r="AK1358" s="25" t="e">
        <f t="shared" si="441"/>
        <v>#VALUE!</v>
      </c>
      <c r="AL1358" s="173">
        <f t="shared" ref="AL1358:AM1361" si="444">AVERAGE(AL56:AL1357)</f>
        <v>21.895647125848718</v>
      </c>
      <c r="AM1358" s="173">
        <f t="shared" si="444"/>
        <v>2.5382142214529817</v>
      </c>
      <c r="AN1358" s="26">
        <v>3.2766000000000002</v>
      </c>
      <c r="AO1358" s="125">
        <f t="shared" si="442"/>
        <v>5.1386217864285717E-2</v>
      </c>
      <c r="AT1358" s="2">
        <v>653</v>
      </c>
      <c r="AU1358" s="2">
        <v>-14984.774776963615</v>
      </c>
      <c r="AW1358" s="44" t="e">
        <f t="shared" si="443"/>
        <v>#VALUE!</v>
      </c>
    </row>
    <row r="1359" spans="1:49" hidden="1" x14ac:dyDescent="0.2">
      <c r="A1359" s="101">
        <v>1363</v>
      </c>
      <c r="B1359" s="16" t="s">
        <v>893</v>
      </c>
      <c r="C1359" s="101">
        <v>360</v>
      </c>
      <c r="D1359" s="17">
        <v>1.3079689483742412</v>
      </c>
      <c r="E1359" s="139">
        <v>5.2119384888618454E-2</v>
      </c>
      <c r="F1359" s="122">
        <f t="shared" si="424"/>
        <v>1.3600883332628597</v>
      </c>
      <c r="G1359" s="122"/>
      <c r="H1359" s="101" t="s">
        <v>4</v>
      </c>
      <c r="I1359" s="101">
        <v>1</v>
      </c>
      <c r="J1359" s="101" t="s">
        <v>60</v>
      </c>
      <c r="K1359" s="18">
        <v>43035</v>
      </c>
      <c r="L1359" s="101" t="s">
        <v>58</v>
      </c>
      <c r="M1359" s="101" t="s">
        <v>171</v>
      </c>
      <c r="N1359" s="101" t="s">
        <v>75</v>
      </c>
      <c r="O1359" s="101" t="s">
        <v>58</v>
      </c>
      <c r="P1359" s="19" t="str">
        <f t="shared" si="425"/>
        <v>CB2 17/18</v>
      </c>
      <c r="Q1359" s="20">
        <f t="shared" si="426"/>
        <v>136.00883332628598</v>
      </c>
      <c r="R1359" s="19">
        <v>122.6</v>
      </c>
      <c r="S1359" s="19">
        <v>-2.67</v>
      </c>
      <c r="T1359" s="19">
        <f t="shared" si="427"/>
        <v>119.92999999999999</v>
      </c>
      <c r="U1359" s="22" t="e">
        <f t="shared" si="428"/>
        <v>#VALUE!</v>
      </c>
      <c r="V1359" s="22" t="str">
        <f t="shared" si="429"/>
        <v>NY</v>
      </c>
      <c r="W1359" s="22" t="e">
        <f t="shared" si="430"/>
        <v>#VALUE!</v>
      </c>
      <c r="X1359" s="19" t="str">
        <f t="shared" si="431"/>
        <v>CB217/18GS.8896</v>
      </c>
      <c r="Y1359" s="19" t="str">
        <f t="shared" si="432"/>
        <v>GS.8896</v>
      </c>
      <c r="Z1359" s="19" t="e">
        <v>#VALUE!</v>
      </c>
      <c r="AA1359" s="19" t="e">
        <f t="shared" si="433"/>
        <v>#VALUE!</v>
      </c>
      <c r="AB1359" s="22" t="e">
        <f t="shared" si="434"/>
        <v>#VALUE!</v>
      </c>
      <c r="AC1359" s="23" t="e">
        <v>#VALUE!</v>
      </c>
      <c r="AD1359" s="23" t="e">
        <f t="shared" si="435"/>
        <v>#VALUE!</v>
      </c>
      <c r="AE1359" s="24" t="e">
        <f t="shared" si="436"/>
        <v>#VALUE!</v>
      </c>
      <c r="AF1359" s="24">
        <v>121.67999999999999</v>
      </c>
      <c r="AG1359" s="24" t="e">
        <f t="shared" si="437"/>
        <v>#VALUE!</v>
      </c>
      <c r="AH1359" s="24" t="e">
        <f t="shared" si="438"/>
        <v>#VALUE!</v>
      </c>
      <c r="AI1359" s="25" t="e">
        <f t="shared" si="439"/>
        <v>#VALUE!</v>
      </c>
      <c r="AJ1359" s="25" t="e">
        <f t="shared" si="440"/>
        <v>#VALUE!</v>
      </c>
      <c r="AK1359" s="25" t="e">
        <f t="shared" si="441"/>
        <v>#VALUE!</v>
      </c>
      <c r="AL1359" s="173">
        <f t="shared" si="444"/>
        <v>21.894569897834778</v>
      </c>
      <c r="AM1359" s="173">
        <f t="shared" si="444"/>
        <v>2.5401636947413482</v>
      </c>
      <c r="AN1359" s="26">
        <v>3.2766000000000002</v>
      </c>
      <c r="AO1359" s="125">
        <f t="shared" si="442"/>
        <v>5.1383895161131073E-2</v>
      </c>
      <c r="AT1359" s="2">
        <v>360</v>
      </c>
      <c r="AU1359" s="2">
        <v>-11118.266632288398</v>
      </c>
      <c r="AW1359" s="44" t="e">
        <f t="shared" si="443"/>
        <v>#VALUE!</v>
      </c>
    </row>
    <row r="1360" spans="1:49" hidden="1" x14ac:dyDescent="0.2">
      <c r="A1360" s="101">
        <v>1364</v>
      </c>
      <c r="B1360" s="16" t="s">
        <v>894</v>
      </c>
      <c r="C1360" s="101">
        <v>60</v>
      </c>
      <c r="D1360" s="17">
        <v>1.3079689483742412</v>
      </c>
      <c r="E1360" s="139">
        <v>5.2130641048350926E-2</v>
      </c>
      <c r="F1360" s="122">
        <f t="shared" si="424"/>
        <v>1.360099589422592</v>
      </c>
      <c r="G1360" s="122"/>
      <c r="H1360" s="101" t="s">
        <v>4</v>
      </c>
      <c r="I1360" s="101">
        <v>1</v>
      </c>
      <c r="J1360" s="101" t="s">
        <v>601</v>
      </c>
      <c r="K1360" s="18">
        <v>43035</v>
      </c>
      <c r="L1360" s="101" t="s">
        <v>58</v>
      </c>
      <c r="M1360" s="101" t="s">
        <v>171</v>
      </c>
      <c r="N1360" s="101" t="s">
        <v>73</v>
      </c>
      <c r="O1360" s="101" t="s">
        <v>58</v>
      </c>
      <c r="P1360" s="19" t="str">
        <f t="shared" si="425"/>
        <v>CB1 17/18</v>
      </c>
      <c r="Q1360" s="20">
        <f t="shared" si="426"/>
        <v>136.0099589422592</v>
      </c>
      <c r="R1360" s="19">
        <v>122.6</v>
      </c>
      <c r="S1360" s="19">
        <v>2.5</v>
      </c>
      <c r="T1360" s="19">
        <f t="shared" si="427"/>
        <v>125.1</v>
      </c>
      <c r="U1360" s="22" t="e">
        <f t="shared" si="428"/>
        <v>#VALUE!</v>
      </c>
      <c r="V1360" s="22" t="str">
        <f t="shared" si="429"/>
        <v>NY</v>
      </c>
      <c r="W1360" s="22" t="e">
        <f t="shared" si="430"/>
        <v>#VALUE!</v>
      </c>
      <c r="X1360" s="19" t="str">
        <f t="shared" si="431"/>
        <v>CB117/18GS.8903</v>
      </c>
      <c r="Y1360" s="19" t="str">
        <f t="shared" si="432"/>
        <v>GS.8903</v>
      </c>
      <c r="Z1360" s="19" t="e">
        <v>#VALUE!</v>
      </c>
      <c r="AA1360" s="19" t="e">
        <f t="shared" si="433"/>
        <v>#VALUE!</v>
      </c>
      <c r="AB1360" s="22" t="e">
        <f t="shared" si="434"/>
        <v>#VALUE!</v>
      </c>
      <c r="AC1360" s="23" t="e">
        <v>#VALUE!</v>
      </c>
      <c r="AD1360" s="23" t="e">
        <f t="shared" si="435"/>
        <v>#VALUE!</v>
      </c>
      <c r="AE1360" s="24" t="e">
        <f t="shared" si="436"/>
        <v>#VALUE!</v>
      </c>
      <c r="AF1360" s="24">
        <v>126.85</v>
      </c>
      <c r="AG1360" s="24" t="e">
        <f t="shared" si="437"/>
        <v>#VALUE!</v>
      </c>
      <c r="AH1360" s="24" t="e">
        <f t="shared" si="438"/>
        <v>#VALUE!</v>
      </c>
      <c r="AI1360" s="25" t="e">
        <f t="shared" si="439"/>
        <v>#VALUE!</v>
      </c>
      <c r="AJ1360" s="25" t="e">
        <f t="shared" si="440"/>
        <v>#VALUE!</v>
      </c>
      <c r="AK1360" s="25" t="e">
        <f t="shared" si="441"/>
        <v>#VALUE!</v>
      </c>
      <c r="AL1360" s="173">
        <f t="shared" si="444"/>
        <v>21.899243146604231</v>
      </c>
      <c r="AM1360" s="173">
        <f t="shared" si="444"/>
        <v>2.5421146653210265</v>
      </c>
      <c r="AN1360" s="26">
        <v>3.2766000000000002</v>
      </c>
      <c r="AO1360" s="125">
        <f t="shared" si="442"/>
        <v>5.1394992478047734E-2</v>
      </c>
      <c r="AT1360" s="2">
        <v>195</v>
      </c>
      <c r="AU1360" s="2">
        <v>-14276.958701296491</v>
      </c>
      <c r="AW1360" s="44" t="e">
        <f t="shared" si="443"/>
        <v>#VALUE!</v>
      </c>
    </row>
    <row r="1361" spans="1:49" hidden="1" x14ac:dyDescent="0.2">
      <c r="A1361" s="101">
        <v>1364</v>
      </c>
      <c r="B1361" s="16" t="s">
        <v>894</v>
      </c>
      <c r="C1361" s="101">
        <v>135</v>
      </c>
      <c r="D1361" s="17">
        <v>1.3079689483742412</v>
      </c>
      <c r="E1361" s="139">
        <v>5.2130641048350926E-2</v>
      </c>
      <c r="F1361" s="122">
        <f t="shared" si="424"/>
        <v>1.360099589422592</v>
      </c>
      <c r="G1361" s="122"/>
      <c r="H1361" s="101" t="s">
        <v>4</v>
      </c>
      <c r="I1361" s="101">
        <v>1</v>
      </c>
      <c r="J1361" s="101" t="s">
        <v>601</v>
      </c>
      <c r="K1361" s="18">
        <v>43035</v>
      </c>
      <c r="L1361" s="101" t="s">
        <v>58</v>
      </c>
      <c r="M1361" s="101" t="s">
        <v>171</v>
      </c>
      <c r="N1361" s="101" t="s">
        <v>62</v>
      </c>
      <c r="O1361" s="101" t="s">
        <v>78</v>
      </c>
      <c r="P1361" s="19" t="str">
        <f>N1361&amp;" "&amp;O1361</f>
        <v>CB6 CONSUMO</v>
      </c>
      <c r="Q1361" s="20">
        <f>F1361*100</f>
        <v>136.0099589422592</v>
      </c>
      <c r="R1361" s="19">
        <v>122.6</v>
      </c>
      <c r="S1361" s="19">
        <v>-31.95</v>
      </c>
      <c r="T1361" s="19">
        <f>R1361+S1361</f>
        <v>90.649999999999991</v>
      </c>
      <c r="U1361" s="22" t="e">
        <f>(T1361-Q1361)*1.3228*AD1361</f>
        <v>#VALUE!</v>
      </c>
      <c r="V1361" s="22" t="str">
        <f>IF(LEFT(N1361,3)="CB7","LDN","NY")</f>
        <v>NY</v>
      </c>
      <c r="W1361" s="22" t="e">
        <f>V1361-U1361</f>
        <v>#VALUE!</v>
      </c>
      <c r="X1361" s="19" t="str">
        <f>TRIM(N1361)&amp;TRIM(O1361)&amp;TRIM(Y1361)</f>
        <v>CB6CONSUMOGS.8903</v>
      </c>
      <c r="Y1361" s="19" t="str">
        <f>IF(LEFT(B1361,2)&lt;&gt;"GS","GS."&amp;LEFT(B1361,4),B1361)</f>
        <v>GS.8903</v>
      </c>
      <c r="Z1361" s="19" t="e">
        <v>#VALUE!</v>
      </c>
      <c r="AA1361" s="19" t="e">
        <f>IF(C1361=0,Z1361,C1361-Z1361)</f>
        <v>#VALUE!</v>
      </c>
      <c r="AB1361" s="22" t="e">
        <f>(T1361-Q1361)*1.3228*AA1361</f>
        <v>#VALUE!</v>
      </c>
      <c r="AC1361" s="23" t="e">
        <v>#VALUE!</v>
      </c>
      <c r="AD1361" s="23" t="e">
        <f>AA1361-AC1361+AQ1361</f>
        <v>#VALUE!</v>
      </c>
      <c r="AE1361" s="24" t="e">
        <f>(T1361-Q1361)*1.3228*AD1361</f>
        <v>#VALUE!</v>
      </c>
      <c r="AF1361" s="24">
        <v>92.399999999999991</v>
      </c>
      <c r="AG1361" s="24" t="e">
        <f>(AF1361-Q1361)*1.3228*AD1361</f>
        <v>#VALUE!</v>
      </c>
      <c r="AH1361" s="24" t="e">
        <f>AE1361-AG1361</f>
        <v>#VALUE!</v>
      </c>
      <c r="AI1361" s="25" t="e">
        <f>AD1361*T1361*1.3228</f>
        <v>#VALUE!</v>
      </c>
      <c r="AJ1361" s="25" t="e">
        <f>E1361*132.28*AD1361</f>
        <v>#VALUE!</v>
      </c>
      <c r="AK1361" s="25" t="e">
        <f>AI1361-AE1361</f>
        <v>#VALUE!</v>
      </c>
      <c r="AL1361" s="173">
        <f t="shared" si="444"/>
        <v>21.899629150045048</v>
      </c>
      <c r="AM1361" s="173">
        <f t="shared" si="444"/>
        <v>2.5440671343420105</v>
      </c>
      <c r="AN1361" s="26">
        <v>3.2766000000000002</v>
      </c>
      <c r="AO1361" s="125">
        <f>E1361*132.28*AN1361/$AO$2/132.28</f>
        <v>5.1394992478047734E-2</v>
      </c>
      <c r="AT1361" s="2">
        <v>195</v>
      </c>
      <c r="AU1361" s="2">
        <v>-14276.958701296491</v>
      </c>
      <c r="AW1361" s="44" t="e">
        <f t="shared" si="443"/>
        <v>#VALUE!</v>
      </c>
    </row>
    <row r="1362" spans="1:49" hidden="1" x14ac:dyDescent="0.2">
      <c r="A1362" s="101">
        <v>1365</v>
      </c>
      <c r="B1362" s="16" t="s">
        <v>895</v>
      </c>
      <c r="C1362" s="101">
        <v>76</v>
      </c>
      <c r="D1362" s="17">
        <v>1.3079689483742412</v>
      </c>
      <c r="E1362" s="139">
        <v>5.2131749008213914E-2</v>
      </c>
      <c r="F1362" s="122">
        <f t="shared" si="424"/>
        <v>1.360100697382455</v>
      </c>
      <c r="G1362" s="122"/>
      <c r="H1362" s="101" t="s">
        <v>4</v>
      </c>
      <c r="I1362" s="101">
        <v>1</v>
      </c>
      <c r="J1362" s="101" t="s">
        <v>601</v>
      </c>
      <c r="K1362" s="18">
        <v>43035</v>
      </c>
      <c r="L1362" s="101" t="s">
        <v>58</v>
      </c>
      <c r="M1362" s="101" t="s">
        <v>171</v>
      </c>
      <c r="N1362" s="101" t="s">
        <v>73</v>
      </c>
      <c r="O1362" s="101" t="s">
        <v>65</v>
      </c>
      <c r="P1362" s="19" t="str">
        <f t="shared" si="425"/>
        <v>CB1 13/14</v>
      </c>
      <c r="Q1362" s="20">
        <f t="shared" si="426"/>
        <v>136.01006973824551</v>
      </c>
      <c r="R1362" s="19">
        <v>122.6</v>
      </c>
      <c r="S1362" s="19">
        <v>-7</v>
      </c>
      <c r="T1362" s="19">
        <f t="shared" si="427"/>
        <v>115.6</v>
      </c>
      <c r="U1362" s="22" t="e">
        <f t="shared" si="428"/>
        <v>#VALUE!</v>
      </c>
      <c r="V1362" s="22" t="str">
        <f t="shared" si="429"/>
        <v>NY</v>
      </c>
      <c r="W1362" s="22" t="e">
        <f t="shared" si="430"/>
        <v>#VALUE!</v>
      </c>
      <c r="X1362" s="19" t="str">
        <f t="shared" si="431"/>
        <v>CB113/14GS.8904</v>
      </c>
      <c r="Y1362" s="19" t="str">
        <f t="shared" si="432"/>
        <v>GS.8904</v>
      </c>
      <c r="Z1362" s="19" t="e">
        <v>#VALUE!</v>
      </c>
      <c r="AA1362" s="19" t="e">
        <f t="shared" si="433"/>
        <v>#VALUE!</v>
      </c>
      <c r="AB1362" s="22" t="e">
        <f t="shared" si="434"/>
        <v>#VALUE!</v>
      </c>
      <c r="AC1362" s="23" t="e">
        <v>#VALUE!</v>
      </c>
      <c r="AD1362" s="23" t="e">
        <f t="shared" si="435"/>
        <v>#VALUE!</v>
      </c>
      <c r="AE1362" s="24" t="e">
        <f t="shared" si="436"/>
        <v>#VALUE!</v>
      </c>
      <c r="AF1362" s="24">
        <v>117.35</v>
      </c>
      <c r="AG1362" s="24" t="e">
        <f t="shared" si="437"/>
        <v>#VALUE!</v>
      </c>
      <c r="AH1362" s="24" t="e">
        <f t="shared" si="438"/>
        <v>#VALUE!</v>
      </c>
      <c r="AI1362" s="25" t="e">
        <f t="shared" si="439"/>
        <v>#VALUE!</v>
      </c>
      <c r="AJ1362" s="25" t="e">
        <f t="shared" si="440"/>
        <v>#VALUE!</v>
      </c>
      <c r="AK1362" s="25" t="e">
        <f t="shared" si="441"/>
        <v>#VALUE!</v>
      </c>
      <c r="AL1362" s="173">
        <f>AVERAGE(AL59:AL1360)</f>
        <v>21.899629150045048</v>
      </c>
      <c r="AM1362" s="173">
        <f>AVERAGE(AM59:AM1360)</f>
        <v>2.5440671343420105</v>
      </c>
      <c r="AN1362" s="26">
        <v>3.2766000000000002</v>
      </c>
      <c r="AO1362" s="125">
        <f t="shared" si="442"/>
        <v>5.1396084802785721E-2</v>
      </c>
      <c r="AT1362" s="2">
        <v>76</v>
      </c>
      <c r="AU1362" s="2">
        <v>-2950.5115461683959</v>
      </c>
      <c r="AW1362" s="44" t="e">
        <f t="shared" si="443"/>
        <v>#VALUE!</v>
      </c>
    </row>
    <row r="1363" spans="1:49" hidden="1" x14ac:dyDescent="0.2">
      <c r="A1363" s="101">
        <v>1366</v>
      </c>
      <c r="B1363" s="16" t="s">
        <v>895</v>
      </c>
      <c r="C1363" s="101">
        <v>51</v>
      </c>
      <c r="D1363" s="17">
        <v>1.3079689483742412</v>
      </c>
      <c r="E1363" s="139">
        <v>5.2136887828901482E-2</v>
      </c>
      <c r="F1363" s="122">
        <f t="shared" si="424"/>
        <v>1.3601058362031426</v>
      </c>
      <c r="G1363" s="122"/>
      <c r="H1363" s="101" t="s">
        <v>4</v>
      </c>
      <c r="I1363" s="101">
        <v>1</v>
      </c>
      <c r="J1363" s="101" t="s">
        <v>601</v>
      </c>
      <c r="K1363" s="18">
        <v>43035</v>
      </c>
      <c r="L1363" s="101" t="s">
        <v>58</v>
      </c>
      <c r="M1363" s="101" t="s">
        <v>171</v>
      </c>
      <c r="N1363" s="101" t="s">
        <v>75</v>
      </c>
      <c r="O1363" s="101" t="s">
        <v>65</v>
      </c>
      <c r="P1363" s="19" t="str">
        <f t="shared" si="425"/>
        <v>CB2 13/14</v>
      </c>
      <c r="Q1363" s="20">
        <f t="shared" si="426"/>
        <v>136.01058362031426</v>
      </c>
      <c r="R1363" s="19">
        <v>122.6</v>
      </c>
      <c r="S1363" s="19">
        <v>-9.67</v>
      </c>
      <c r="T1363" s="19">
        <f t="shared" si="427"/>
        <v>112.92999999999999</v>
      </c>
      <c r="U1363" s="22" t="e">
        <f t="shared" si="428"/>
        <v>#VALUE!</v>
      </c>
      <c r="V1363" s="22" t="str">
        <f t="shared" si="429"/>
        <v>NY</v>
      </c>
      <c r="W1363" s="22" t="e">
        <f t="shared" si="430"/>
        <v>#VALUE!</v>
      </c>
      <c r="X1363" s="19" t="str">
        <f t="shared" si="431"/>
        <v>CB213/14GS.8904</v>
      </c>
      <c r="Y1363" s="19" t="str">
        <f t="shared" si="432"/>
        <v>GS.8904</v>
      </c>
      <c r="Z1363" s="19" t="e">
        <v>#VALUE!</v>
      </c>
      <c r="AA1363" s="19" t="e">
        <f t="shared" si="433"/>
        <v>#VALUE!</v>
      </c>
      <c r="AB1363" s="22" t="e">
        <f t="shared" si="434"/>
        <v>#VALUE!</v>
      </c>
      <c r="AC1363" s="23" t="e">
        <v>#VALUE!</v>
      </c>
      <c r="AD1363" s="23" t="e">
        <f t="shared" si="435"/>
        <v>#VALUE!</v>
      </c>
      <c r="AE1363" s="24" t="e">
        <f t="shared" si="436"/>
        <v>#VALUE!</v>
      </c>
      <c r="AF1363" s="24">
        <v>114.67999999999999</v>
      </c>
      <c r="AG1363" s="24" t="e">
        <f t="shared" si="437"/>
        <v>#VALUE!</v>
      </c>
      <c r="AH1363" s="24" t="e">
        <f t="shared" si="438"/>
        <v>#VALUE!</v>
      </c>
      <c r="AI1363" s="25" t="e">
        <f t="shared" si="439"/>
        <v>#VALUE!</v>
      </c>
      <c r="AJ1363" s="25" t="e">
        <f t="shared" si="440"/>
        <v>#VALUE!</v>
      </c>
      <c r="AK1363" s="25" t="e">
        <f t="shared" si="441"/>
        <v>#VALUE!</v>
      </c>
      <c r="AL1363" s="173">
        <f t="shared" ref="AL1363:AM1366" si="445">AVERAGE(AL60:AL1362)</f>
        <v>21.901716355839397</v>
      </c>
      <c r="AM1363" s="173">
        <f t="shared" si="445"/>
        <v>2.5460196033629945</v>
      </c>
      <c r="AN1363" s="26">
        <v>3.2766000000000002</v>
      </c>
      <c r="AO1363" s="125">
        <f t="shared" si="442"/>
        <v>5.1401151106312243E-2</v>
      </c>
      <c r="AT1363" s="2">
        <v>51</v>
      </c>
      <c r="AU1363" s="2">
        <v>-2384.7602350748466</v>
      </c>
      <c r="AW1363" s="44" t="e">
        <f t="shared" si="443"/>
        <v>#VALUE!</v>
      </c>
    </row>
    <row r="1364" spans="1:49" hidden="1" x14ac:dyDescent="0.2">
      <c r="A1364" s="101">
        <v>1367</v>
      </c>
      <c r="B1364" s="16" t="s">
        <v>895</v>
      </c>
      <c r="C1364" s="101">
        <v>1056</v>
      </c>
      <c r="D1364" s="17">
        <v>1.3079689483742412</v>
      </c>
      <c r="E1364" s="139">
        <v>5.2134212979054018E-2</v>
      </c>
      <c r="F1364" s="122">
        <f t="shared" si="424"/>
        <v>1.3601031613532952</v>
      </c>
      <c r="G1364" s="122"/>
      <c r="H1364" s="101" t="s">
        <v>4</v>
      </c>
      <c r="I1364" s="101">
        <v>1</v>
      </c>
      <c r="J1364" s="101" t="s">
        <v>601</v>
      </c>
      <c r="K1364" s="18">
        <v>43035</v>
      </c>
      <c r="L1364" s="101" t="s">
        <v>58</v>
      </c>
      <c r="M1364" s="101" t="s">
        <v>171</v>
      </c>
      <c r="N1364" s="101" t="s">
        <v>75</v>
      </c>
      <c r="O1364" s="101" t="s">
        <v>64</v>
      </c>
      <c r="P1364" s="19" t="str">
        <f t="shared" si="425"/>
        <v>CB2 15/16</v>
      </c>
      <c r="Q1364" s="20">
        <f t="shared" si="426"/>
        <v>136.01031613532953</v>
      </c>
      <c r="R1364" s="19">
        <v>122.6</v>
      </c>
      <c r="S1364" s="19">
        <v>-9.67</v>
      </c>
      <c r="T1364" s="19">
        <f t="shared" si="427"/>
        <v>112.92999999999999</v>
      </c>
      <c r="U1364" s="22" t="e">
        <f t="shared" si="428"/>
        <v>#VALUE!</v>
      </c>
      <c r="V1364" s="22" t="str">
        <f t="shared" si="429"/>
        <v>NY</v>
      </c>
      <c r="W1364" s="22" t="e">
        <f t="shared" si="430"/>
        <v>#VALUE!</v>
      </c>
      <c r="X1364" s="19" t="str">
        <f t="shared" si="431"/>
        <v>CB215/16GS.8904</v>
      </c>
      <c r="Y1364" s="19" t="str">
        <f t="shared" si="432"/>
        <v>GS.8904</v>
      </c>
      <c r="Z1364" s="19" t="e">
        <v>#VALUE!</v>
      </c>
      <c r="AA1364" s="19" t="e">
        <f t="shared" si="433"/>
        <v>#VALUE!</v>
      </c>
      <c r="AB1364" s="22" t="e">
        <f t="shared" si="434"/>
        <v>#VALUE!</v>
      </c>
      <c r="AC1364" s="23" t="e">
        <v>#VALUE!</v>
      </c>
      <c r="AD1364" s="23" t="e">
        <f t="shared" si="435"/>
        <v>#VALUE!</v>
      </c>
      <c r="AE1364" s="24" t="e">
        <f t="shared" si="436"/>
        <v>#VALUE!</v>
      </c>
      <c r="AF1364" s="24">
        <v>114.67999999999999</v>
      </c>
      <c r="AG1364" s="24" t="e">
        <f t="shared" si="437"/>
        <v>#VALUE!</v>
      </c>
      <c r="AH1364" s="24" t="e">
        <f t="shared" si="438"/>
        <v>#VALUE!</v>
      </c>
      <c r="AI1364" s="25" t="e">
        <f t="shared" si="439"/>
        <v>#VALUE!</v>
      </c>
      <c r="AJ1364" s="25" t="e">
        <f t="shared" si="440"/>
        <v>#VALUE!</v>
      </c>
      <c r="AK1364" s="25" t="e">
        <f t="shared" si="441"/>
        <v>#VALUE!</v>
      </c>
      <c r="AL1364" s="173">
        <f t="shared" si="445"/>
        <v>21.900505086734128</v>
      </c>
      <c r="AM1364" s="173">
        <f t="shared" si="445"/>
        <v>2.5479735708252842</v>
      </c>
      <c r="AN1364" s="26">
        <v>3.2766000000000002</v>
      </c>
      <c r="AO1364" s="125">
        <f t="shared" si="442"/>
        <v>5.1398514002969069E-2</v>
      </c>
      <c r="AT1364" s="2">
        <v>1056</v>
      </c>
      <c r="AU1364" s="2">
        <v>-39600.0511192868</v>
      </c>
      <c r="AW1364" s="44" t="e">
        <f t="shared" si="443"/>
        <v>#VALUE!</v>
      </c>
    </row>
    <row r="1365" spans="1:49" hidden="1" x14ac:dyDescent="0.2">
      <c r="A1365" s="101">
        <v>1368</v>
      </c>
      <c r="B1365" s="16" t="s">
        <v>895</v>
      </c>
      <c r="C1365" s="101">
        <v>97</v>
      </c>
      <c r="D1365" s="17">
        <v>1.3079689483742412</v>
      </c>
      <c r="E1365" s="139">
        <v>5.2136794959773601E-2</v>
      </c>
      <c r="F1365" s="122">
        <f t="shared" si="424"/>
        <v>1.3601057433340147</v>
      </c>
      <c r="G1365" s="122"/>
      <c r="H1365" s="101" t="s">
        <v>4</v>
      </c>
      <c r="I1365" s="101">
        <v>1</v>
      </c>
      <c r="J1365" s="101" t="s">
        <v>60</v>
      </c>
      <c r="K1365" s="18">
        <v>43035</v>
      </c>
      <c r="L1365" s="101" t="s">
        <v>58</v>
      </c>
      <c r="M1365" s="101" t="s">
        <v>171</v>
      </c>
      <c r="N1365" s="101" t="s">
        <v>75</v>
      </c>
      <c r="O1365" s="101" t="s">
        <v>66</v>
      </c>
      <c r="P1365" s="19" t="str">
        <f t="shared" si="425"/>
        <v>CB2 Moka</v>
      </c>
      <c r="Q1365" s="20">
        <f t="shared" si="426"/>
        <v>136.01057433340148</v>
      </c>
      <c r="R1365" s="19">
        <v>122.6</v>
      </c>
      <c r="S1365" s="19">
        <v>-9.67</v>
      </c>
      <c r="T1365" s="19">
        <f t="shared" si="427"/>
        <v>112.92999999999999</v>
      </c>
      <c r="U1365" s="22" t="e">
        <f t="shared" si="428"/>
        <v>#VALUE!</v>
      </c>
      <c r="V1365" s="22" t="str">
        <f t="shared" si="429"/>
        <v>NY</v>
      </c>
      <c r="W1365" s="22" t="e">
        <f t="shared" si="430"/>
        <v>#VALUE!</v>
      </c>
      <c r="X1365" s="19" t="str">
        <f t="shared" si="431"/>
        <v>CB2MokaGS.8904</v>
      </c>
      <c r="Y1365" s="19" t="str">
        <f t="shared" si="432"/>
        <v>GS.8904</v>
      </c>
      <c r="Z1365" s="19" t="e">
        <v>#VALUE!</v>
      </c>
      <c r="AA1365" s="19" t="e">
        <f t="shared" si="433"/>
        <v>#VALUE!</v>
      </c>
      <c r="AB1365" s="22" t="e">
        <f t="shared" si="434"/>
        <v>#VALUE!</v>
      </c>
      <c r="AC1365" s="23" t="e">
        <v>#VALUE!</v>
      </c>
      <c r="AD1365" s="23" t="e">
        <f t="shared" si="435"/>
        <v>#VALUE!</v>
      </c>
      <c r="AE1365" s="24" t="e">
        <f t="shared" si="436"/>
        <v>#VALUE!</v>
      </c>
      <c r="AF1365" s="24">
        <v>114.67999999999999</v>
      </c>
      <c r="AG1365" s="24" t="e">
        <f t="shared" si="437"/>
        <v>#VALUE!</v>
      </c>
      <c r="AH1365" s="24" t="e">
        <f t="shared" si="438"/>
        <v>#VALUE!</v>
      </c>
      <c r="AI1365" s="25" t="e">
        <f t="shared" si="439"/>
        <v>#VALUE!</v>
      </c>
      <c r="AJ1365" s="25" t="e">
        <f t="shared" si="440"/>
        <v>#VALUE!</v>
      </c>
      <c r="AK1365" s="25" t="e">
        <f t="shared" si="441"/>
        <v>#VALUE!</v>
      </c>
      <c r="AL1365" s="173">
        <f t="shared" si="445"/>
        <v>21.90151283877216</v>
      </c>
      <c r="AM1365" s="173">
        <f t="shared" si="445"/>
        <v>2.5499290378788722</v>
      </c>
      <c r="AN1365" s="26">
        <v>3.2766000000000002</v>
      </c>
      <c r="AO1365" s="125">
        <f t="shared" si="442"/>
        <v>5.1401059547719577E-2</v>
      </c>
      <c r="AT1365" s="2">
        <v>97</v>
      </c>
      <c r="AU1365" s="2">
        <v>-4022.4728439162805</v>
      </c>
      <c r="AW1365" s="44" t="e">
        <f t="shared" si="443"/>
        <v>#VALUE!</v>
      </c>
    </row>
    <row r="1366" spans="1:49" s="149" customFormat="1" hidden="1" x14ac:dyDescent="0.2">
      <c r="A1366" s="140">
        <v>1369</v>
      </c>
      <c r="B1366" s="140" t="s">
        <v>896</v>
      </c>
      <c r="C1366" s="140">
        <v>1600</v>
      </c>
      <c r="D1366" s="141">
        <v>1.3079689483742412</v>
      </c>
      <c r="E1366" s="142">
        <v>5.2142010375019872E-2</v>
      </c>
      <c r="F1366" s="122">
        <f t="shared" si="424"/>
        <v>1.360110958749261</v>
      </c>
      <c r="G1366" s="122"/>
      <c r="H1366" s="101" t="s">
        <v>4</v>
      </c>
      <c r="I1366" s="140">
        <v>1</v>
      </c>
      <c r="J1366" s="140" t="s">
        <v>555</v>
      </c>
      <c r="K1366" s="143">
        <v>43035</v>
      </c>
      <c r="L1366" s="140" t="s">
        <v>58</v>
      </c>
      <c r="M1366" s="140" t="s">
        <v>171</v>
      </c>
      <c r="N1366" s="140" t="s">
        <v>73</v>
      </c>
      <c r="O1366" s="140" t="s">
        <v>65</v>
      </c>
      <c r="P1366" s="144" t="str">
        <f t="shared" si="425"/>
        <v>CB1 13/14</v>
      </c>
      <c r="Q1366" s="145">
        <f t="shared" si="426"/>
        <v>136.0110958749261</v>
      </c>
      <c r="R1366" s="144">
        <v>122.6</v>
      </c>
      <c r="S1366" s="144">
        <v>-7</v>
      </c>
      <c r="T1366" s="144">
        <f t="shared" si="427"/>
        <v>115.6</v>
      </c>
      <c r="U1366" s="146" t="e">
        <f t="shared" si="428"/>
        <v>#VALUE!</v>
      </c>
      <c r="V1366" s="146" t="str">
        <f t="shared" si="429"/>
        <v>NY</v>
      </c>
      <c r="W1366" s="146" t="e">
        <f t="shared" si="430"/>
        <v>#VALUE!</v>
      </c>
      <c r="X1366" s="144" t="str">
        <f t="shared" si="431"/>
        <v>CB113/14GS.8915</v>
      </c>
      <c r="Y1366" s="144" t="str">
        <f t="shared" si="432"/>
        <v>GS.8915</v>
      </c>
      <c r="Z1366" s="144" t="e">
        <v>#VALUE!</v>
      </c>
      <c r="AA1366" s="144" t="e">
        <f t="shared" si="433"/>
        <v>#VALUE!</v>
      </c>
      <c r="AB1366" s="146" t="e">
        <f t="shared" si="434"/>
        <v>#VALUE!</v>
      </c>
      <c r="AC1366" s="144" t="e">
        <v>#VALUE!</v>
      </c>
      <c r="AD1366" s="144" t="e">
        <f t="shared" si="435"/>
        <v>#VALUE!</v>
      </c>
      <c r="AE1366" s="147" t="e">
        <f t="shared" si="436"/>
        <v>#VALUE!</v>
      </c>
      <c r="AF1366" s="147">
        <v>117.35</v>
      </c>
      <c r="AG1366" s="147" t="e">
        <f t="shared" si="437"/>
        <v>#VALUE!</v>
      </c>
      <c r="AH1366" s="147" t="e">
        <f t="shared" si="438"/>
        <v>#VALUE!</v>
      </c>
      <c r="AI1366" s="175" t="e">
        <f t="shared" si="439"/>
        <v>#VALUE!</v>
      </c>
      <c r="AJ1366" s="175" t="e">
        <f t="shared" si="440"/>
        <v>#VALUE!</v>
      </c>
      <c r="AK1366" s="175" t="e">
        <f t="shared" si="441"/>
        <v>#VALUE!</v>
      </c>
      <c r="AL1366" s="176">
        <f t="shared" si="445"/>
        <v>21.90363218861005</v>
      </c>
      <c r="AM1366" s="176">
        <f t="shared" si="445"/>
        <v>2.5518860056746351</v>
      </c>
      <c r="AN1366" s="26">
        <v>3.2766000000000002</v>
      </c>
      <c r="AO1366" s="125">
        <f t="shared" si="442"/>
        <v>5.1406201364930376E-2</v>
      </c>
      <c r="AQ1366" s="140"/>
      <c r="AT1366" s="149">
        <v>574</v>
      </c>
      <c r="AU1366" s="149">
        <v>-22284.910948107474</v>
      </c>
      <c r="AW1366" s="44" t="e">
        <f t="shared" si="443"/>
        <v>#VALUE!</v>
      </c>
    </row>
    <row r="1367" spans="1:49" hidden="1" x14ac:dyDescent="0.2">
      <c r="A1367" s="101">
        <v>1372</v>
      </c>
      <c r="B1367" s="16" t="s">
        <v>897</v>
      </c>
      <c r="C1367" s="101">
        <v>331</v>
      </c>
      <c r="D1367" s="17">
        <v>1.3079689483742412</v>
      </c>
      <c r="E1367" s="139">
        <v>5.2123130485119316E-2</v>
      </c>
      <c r="F1367" s="122">
        <f t="shared" si="424"/>
        <v>1.3600920788593605</v>
      </c>
      <c r="G1367" s="122"/>
      <c r="H1367" s="101" t="s">
        <v>4</v>
      </c>
      <c r="I1367" s="101">
        <v>1</v>
      </c>
      <c r="J1367" s="101" t="s">
        <v>573</v>
      </c>
      <c r="K1367" s="18">
        <v>43035</v>
      </c>
      <c r="L1367" s="101" t="s">
        <v>58</v>
      </c>
      <c r="M1367" s="101" t="s">
        <v>171</v>
      </c>
      <c r="N1367" s="101" t="s">
        <v>73</v>
      </c>
      <c r="O1367" s="101" t="s">
        <v>65</v>
      </c>
      <c r="P1367" s="19" t="str">
        <f t="shared" si="425"/>
        <v>CB1 13/14</v>
      </c>
      <c r="Q1367" s="20">
        <f t="shared" si="426"/>
        <v>136.00920788593604</v>
      </c>
      <c r="R1367" s="19">
        <v>122.6</v>
      </c>
      <c r="S1367" s="19">
        <v>-7</v>
      </c>
      <c r="T1367" s="19">
        <f t="shared" si="427"/>
        <v>115.6</v>
      </c>
      <c r="U1367" s="22" t="e">
        <f t="shared" si="428"/>
        <v>#VALUE!</v>
      </c>
      <c r="V1367" s="22" t="str">
        <f t="shared" si="429"/>
        <v>NY</v>
      </c>
      <c r="W1367" s="22" t="e">
        <f t="shared" si="430"/>
        <v>#VALUE!</v>
      </c>
      <c r="X1367" s="19" t="str">
        <f t="shared" si="431"/>
        <v>CB113/14GS.8916</v>
      </c>
      <c r="Y1367" s="19" t="str">
        <f t="shared" si="432"/>
        <v>GS.8916</v>
      </c>
      <c r="Z1367" s="19" t="e">
        <v>#VALUE!</v>
      </c>
      <c r="AA1367" s="19" t="e">
        <f t="shared" si="433"/>
        <v>#VALUE!</v>
      </c>
      <c r="AB1367" s="22" t="e">
        <f t="shared" si="434"/>
        <v>#VALUE!</v>
      </c>
      <c r="AC1367" s="23" t="e">
        <v>#VALUE!</v>
      </c>
      <c r="AD1367" s="23" t="e">
        <f t="shared" si="435"/>
        <v>#VALUE!</v>
      </c>
      <c r="AE1367" s="24" t="e">
        <f t="shared" si="436"/>
        <v>#VALUE!</v>
      </c>
      <c r="AF1367" s="24">
        <v>117.35</v>
      </c>
      <c r="AG1367" s="24" t="e">
        <f t="shared" si="437"/>
        <v>#VALUE!</v>
      </c>
      <c r="AH1367" s="24" t="e">
        <f t="shared" si="438"/>
        <v>#VALUE!</v>
      </c>
      <c r="AI1367" s="25" t="e">
        <f t="shared" si="439"/>
        <v>#VALUE!</v>
      </c>
      <c r="AJ1367" s="25" t="e">
        <f t="shared" si="440"/>
        <v>#VALUE!</v>
      </c>
      <c r="AK1367" s="25" t="e">
        <f t="shared" si="441"/>
        <v>#VALUE!</v>
      </c>
      <c r="AL1367" s="173">
        <f t="shared" ref="AL1367:AM1371" si="446">AVERAGE(AL66:AL1366)</f>
        <v>21.895417402470535</v>
      </c>
      <c r="AM1367" s="173">
        <f t="shared" si="446"/>
        <v>2.5577704468867979</v>
      </c>
      <c r="AN1367" s="26">
        <v>3.2766000000000002</v>
      </c>
      <c r="AO1367" s="125">
        <f t="shared" si="442"/>
        <v>5.1387587901141861E-2</v>
      </c>
      <c r="AT1367" s="2">
        <v>331</v>
      </c>
      <c r="AU1367" s="2">
        <v>-12849.87432250804</v>
      </c>
      <c r="AW1367" s="44" t="e">
        <f t="shared" si="443"/>
        <v>#VALUE!</v>
      </c>
    </row>
    <row r="1368" spans="1:49" hidden="1" x14ac:dyDescent="0.2">
      <c r="A1368" s="101">
        <v>1373</v>
      </c>
      <c r="B1368" s="16" t="s">
        <v>897</v>
      </c>
      <c r="C1368" s="101">
        <v>32</v>
      </c>
      <c r="D1368" s="17">
        <v>1.3079689483742412</v>
      </c>
      <c r="E1368" s="139">
        <v>5.2128037929084568E-2</v>
      </c>
      <c r="F1368" s="122">
        <f t="shared" si="424"/>
        <v>1.3600969863033257</v>
      </c>
      <c r="G1368" s="122"/>
      <c r="H1368" s="101" t="s">
        <v>4</v>
      </c>
      <c r="I1368" s="101">
        <v>1</v>
      </c>
      <c r="J1368" s="101" t="s">
        <v>573</v>
      </c>
      <c r="K1368" s="18">
        <v>43035</v>
      </c>
      <c r="L1368" s="101" t="s">
        <v>58</v>
      </c>
      <c r="M1368" s="101" t="s">
        <v>171</v>
      </c>
      <c r="N1368" s="101" t="s">
        <v>73</v>
      </c>
      <c r="O1368" s="101" t="s">
        <v>64</v>
      </c>
      <c r="P1368" s="19" t="str">
        <f t="shared" si="425"/>
        <v>CB1 15/16</v>
      </c>
      <c r="Q1368" s="20">
        <f t="shared" si="426"/>
        <v>136.00969863033257</v>
      </c>
      <c r="R1368" s="19">
        <v>122.6</v>
      </c>
      <c r="S1368" s="19">
        <v>-7</v>
      </c>
      <c r="T1368" s="19">
        <f t="shared" si="427"/>
        <v>115.6</v>
      </c>
      <c r="U1368" s="22" t="e">
        <f t="shared" si="428"/>
        <v>#VALUE!</v>
      </c>
      <c r="V1368" s="22" t="str">
        <f t="shared" si="429"/>
        <v>NY</v>
      </c>
      <c r="W1368" s="22" t="e">
        <f t="shared" si="430"/>
        <v>#VALUE!</v>
      </c>
      <c r="X1368" s="19" t="str">
        <f t="shared" si="431"/>
        <v>CB115/16GS.8916</v>
      </c>
      <c r="Y1368" s="19" t="str">
        <f t="shared" si="432"/>
        <v>GS.8916</v>
      </c>
      <c r="Z1368" s="19" t="e">
        <v>#VALUE!</v>
      </c>
      <c r="AA1368" s="19" t="e">
        <f t="shared" si="433"/>
        <v>#VALUE!</v>
      </c>
      <c r="AB1368" s="22" t="e">
        <f t="shared" si="434"/>
        <v>#VALUE!</v>
      </c>
      <c r="AC1368" s="23" t="e">
        <v>#VALUE!</v>
      </c>
      <c r="AD1368" s="23" t="e">
        <f t="shared" si="435"/>
        <v>#VALUE!</v>
      </c>
      <c r="AE1368" s="24" t="e">
        <f t="shared" si="436"/>
        <v>#VALUE!</v>
      </c>
      <c r="AF1368" s="24">
        <v>117.35</v>
      </c>
      <c r="AG1368" s="24" t="e">
        <f t="shared" si="437"/>
        <v>#VALUE!</v>
      </c>
      <c r="AH1368" s="24" t="e">
        <f t="shared" si="438"/>
        <v>#VALUE!</v>
      </c>
      <c r="AI1368" s="25" t="e">
        <f t="shared" si="439"/>
        <v>#VALUE!</v>
      </c>
      <c r="AJ1368" s="25" t="e">
        <f t="shared" si="440"/>
        <v>#VALUE!</v>
      </c>
      <c r="AK1368" s="25" t="e">
        <f t="shared" si="441"/>
        <v>#VALUE!</v>
      </c>
      <c r="AL1368" s="173">
        <f t="shared" si="446"/>
        <v>21.897409553996507</v>
      </c>
      <c r="AM1368" s="173">
        <f t="shared" si="446"/>
        <v>2.5597364503048508</v>
      </c>
      <c r="AN1368" s="26">
        <v>3.2766000000000002</v>
      </c>
      <c r="AO1368" s="125">
        <f t="shared" si="442"/>
        <v>5.1392426093049899E-2</v>
      </c>
      <c r="AT1368" s="2">
        <v>32</v>
      </c>
      <c r="AU1368" s="2">
        <v>-903.66803299457388</v>
      </c>
      <c r="AW1368" s="44" t="e">
        <f t="shared" si="443"/>
        <v>#VALUE!</v>
      </c>
    </row>
    <row r="1369" spans="1:49" hidden="1" x14ac:dyDescent="0.2">
      <c r="A1369" s="101">
        <v>1374</v>
      </c>
      <c r="B1369" s="16" t="s">
        <v>897</v>
      </c>
      <c r="C1369" s="101">
        <v>1237</v>
      </c>
      <c r="D1369" s="17">
        <v>1.3079689483742412</v>
      </c>
      <c r="E1369" s="139">
        <v>5.2131537656799683E-2</v>
      </c>
      <c r="F1369" s="122">
        <f t="shared" si="424"/>
        <v>1.3601004860310408</v>
      </c>
      <c r="G1369" s="122"/>
      <c r="H1369" s="101" t="s">
        <v>4</v>
      </c>
      <c r="I1369" s="101">
        <v>1</v>
      </c>
      <c r="J1369" s="101" t="s">
        <v>573</v>
      </c>
      <c r="K1369" s="18">
        <v>43035</v>
      </c>
      <c r="L1369" s="101" t="s">
        <v>58</v>
      </c>
      <c r="M1369" s="101" t="s">
        <v>171</v>
      </c>
      <c r="N1369" s="101" t="s">
        <v>73</v>
      </c>
      <c r="O1369" s="101" t="s">
        <v>58</v>
      </c>
      <c r="P1369" s="19" t="str">
        <f t="shared" si="425"/>
        <v>CB1 17/18</v>
      </c>
      <c r="Q1369" s="20">
        <f t="shared" si="426"/>
        <v>136.01004860310408</v>
      </c>
      <c r="R1369" s="19">
        <v>122.6</v>
      </c>
      <c r="S1369" s="19">
        <v>2.5</v>
      </c>
      <c r="T1369" s="19">
        <f t="shared" si="427"/>
        <v>125.1</v>
      </c>
      <c r="U1369" s="22" t="e">
        <f t="shared" si="428"/>
        <v>#VALUE!</v>
      </c>
      <c r="V1369" s="22" t="str">
        <f t="shared" si="429"/>
        <v>NY</v>
      </c>
      <c r="W1369" s="22" t="e">
        <f t="shared" si="430"/>
        <v>#VALUE!</v>
      </c>
      <c r="X1369" s="19" t="str">
        <f t="shared" si="431"/>
        <v>CB117/18GS.8916</v>
      </c>
      <c r="Y1369" s="19" t="str">
        <f t="shared" si="432"/>
        <v>GS.8916</v>
      </c>
      <c r="Z1369" s="19" t="e">
        <v>#VALUE!</v>
      </c>
      <c r="AA1369" s="19" t="e">
        <f t="shared" si="433"/>
        <v>#VALUE!</v>
      </c>
      <c r="AB1369" s="22" t="e">
        <f t="shared" si="434"/>
        <v>#VALUE!</v>
      </c>
      <c r="AC1369" s="23" t="e">
        <v>#VALUE!</v>
      </c>
      <c r="AD1369" s="23" t="e">
        <f t="shared" si="435"/>
        <v>#VALUE!</v>
      </c>
      <c r="AE1369" s="24" t="e">
        <f t="shared" si="436"/>
        <v>#VALUE!</v>
      </c>
      <c r="AF1369" s="24">
        <v>126.85</v>
      </c>
      <c r="AG1369" s="24" t="e">
        <f t="shared" si="437"/>
        <v>#VALUE!</v>
      </c>
      <c r="AH1369" s="24" t="e">
        <f t="shared" si="438"/>
        <v>#VALUE!</v>
      </c>
      <c r="AI1369" s="25" t="e">
        <f t="shared" si="439"/>
        <v>#VALUE!</v>
      </c>
      <c r="AJ1369" s="25" t="e">
        <f t="shared" si="440"/>
        <v>#VALUE!</v>
      </c>
      <c r="AK1369" s="25" t="e">
        <f t="shared" si="441"/>
        <v>#VALUE!</v>
      </c>
      <c r="AL1369" s="173">
        <f t="shared" si="446"/>
        <v>21.898806486782053</v>
      </c>
      <c r="AM1369" s="173">
        <f t="shared" si="446"/>
        <v>2.5617039648708038</v>
      </c>
      <c r="AN1369" s="26">
        <v>3.2766000000000002</v>
      </c>
      <c r="AO1369" s="125">
        <f t="shared" si="442"/>
        <v>5.1395876433885462E-2</v>
      </c>
      <c r="AT1369" s="2">
        <v>1237</v>
      </c>
      <c r="AU1369" s="2">
        <v>-28387.779447587254</v>
      </c>
      <c r="AW1369" s="44" t="e">
        <f t="shared" si="443"/>
        <v>#VALUE!</v>
      </c>
    </row>
    <row r="1370" spans="1:49" hidden="1" x14ac:dyDescent="0.2">
      <c r="A1370" s="101">
        <v>1375</v>
      </c>
      <c r="B1370" s="16" t="s">
        <v>898</v>
      </c>
      <c r="C1370" s="101">
        <v>163</v>
      </c>
      <c r="D1370" s="17">
        <v>1.3079689483742412</v>
      </c>
      <c r="E1370" s="139">
        <v>5.2129189226010293E-2</v>
      </c>
      <c r="F1370" s="122">
        <f t="shared" si="424"/>
        <v>1.3600981376002514</v>
      </c>
      <c r="G1370" s="122"/>
      <c r="H1370" s="101" t="s">
        <v>4</v>
      </c>
      <c r="I1370" s="101">
        <v>1</v>
      </c>
      <c r="J1370" s="101" t="s">
        <v>573</v>
      </c>
      <c r="K1370" s="18">
        <v>43035</v>
      </c>
      <c r="L1370" s="101" t="s">
        <v>58</v>
      </c>
      <c r="M1370" s="101" t="s">
        <v>171</v>
      </c>
      <c r="N1370" s="101" t="s">
        <v>73</v>
      </c>
      <c r="O1370" s="101" t="s">
        <v>58</v>
      </c>
      <c r="P1370" s="19" t="str">
        <f t="shared" si="425"/>
        <v>CB1 17/18</v>
      </c>
      <c r="Q1370" s="20">
        <f t="shared" si="426"/>
        <v>136.00981376002514</v>
      </c>
      <c r="R1370" s="19">
        <v>122.6</v>
      </c>
      <c r="S1370" s="19">
        <v>2.5</v>
      </c>
      <c r="T1370" s="19">
        <f t="shared" si="427"/>
        <v>125.1</v>
      </c>
      <c r="U1370" s="22" t="e">
        <f t="shared" si="428"/>
        <v>#VALUE!</v>
      </c>
      <c r="V1370" s="22" t="str">
        <f t="shared" si="429"/>
        <v>NY</v>
      </c>
      <c r="W1370" s="22" t="e">
        <f t="shared" si="430"/>
        <v>#VALUE!</v>
      </c>
      <c r="X1370" s="19" t="str">
        <f t="shared" si="431"/>
        <v>CB117/18GS.8917</v>
      </c>
      <c r="Y1370" s="19" t="str">
        <f t="shared" si="432"/>
        <v>GS.8917</v>
      </c>
      <c r="Z1370" s="19" t="e">
        <v>#VALUE!</v>
      </c>
      <c r="AA1370" s="19" t="e">
        <f t="shared" si="433"/>
        <v>#VALUE!</v>
      </c>
      <c r="AB1370" s="22" t="e">
        <f t="shared" si="434"/>
        <v>#VALUE!</v>
      </c>
      <c r="AC1370" s="23" t="e">
        <v>#VALUE!</v>
      </c>
      <c r="AD1370" s="23" t="e">
        <f t="shared" si="435"/>
        <v>#VALUE!</v>
      </c>
      <c r="AE1370" s="24" t="e">
        <f t="shared" si="436"/>
        <v>#VALUE!</v>
      </c>
      <c r="AF1370" s="24">
        <v>126.85</v>
      </c>
      <c r="AG1370" s="24" t="e">
        <f t="shared" si="437"/>
        <v>#VALUE!</v>
      </c>
      <c r="AH1370" s="24" t="e">
        <f t="shared" si="438"/>
        <v>#VALUE!</v>
      </c>
      <c r="AI1370" s="25" t="e">
        <f t="shared" si="439"/>
        <v>#VALUE!</v>
      </c>
      <c r="AJ1370" s="25" t="e">
        <f t="shared" si="440"/>
        <v>#VALUE!</v>
      </c>
      <c r="AK1370" s="25" t="e">
        <f t="shared" si="441"/>
        <v>#VALUE!</v>
      </c>
      <c r="AL1370" s="173">
        <f t="shared" si="446"/>
        <v>21.897730859177734</v>
      </c>
      <c r="AM1370" s="173">
        <f t="shared" si="446"/>
        <v>2.5636729917461851</v>
      </c>
      <c r="AN1370" s="26">
        <v>3.2766000000000002</v>
      </c>
      <c r="AO1370" s="125">
        <f t="shared" si="442"/>
        <v>5.1393561143293812E-2</v>
      </c>
      <c r="AT1370" s="2">
        <v>406</v>
      </c>
      <c r="AU1370" s="2">
        <v>-29725.281595998185</v>
      </c>
      <c r="AW1370" s="44" t="e">
        <f t="shared" si="443"/>
        <v>#VALUE!</v>
      </c>
    </row>
    <row r="1371" spans="1:49" hidden="1" x14ac:dyDescent="0.2">
      <c r="A1371" s="101">
        <v>1375</v>
      </c>
      <c r="B1371" s="16" t="s">
        <v>898</v>
      </c>
      <c r="C1371" s="101">
        <v>242</v>
      </c>
      <c r="D1371" s="17">
        <v>1.3079689483742412</v>
      </c>
      <c r="E1371" s="139">
        <v>5.2129189226010293E-2</v>
      </c>
      <c r="F1371" s="122">
        <f t="shared" si="424"/>
        <v>1.3600981376002514</v>
      </c>
      <c r="G1371" s="122"/>
      <c r="H1371" s="101" t="s">
        <v>4</v>
      </c>
      <c r="I1371" s="101">
        <v>1</v>
      </c>
      <c r="J1371" s="101" t="s">
        <v>573</v>
      </c>
      <c r="K1371" s="18">
        <v>43035</v>
      </c>
      <c r="L1371" s="101" t="s">
        <v>58</v>
      </c>
      <c r="M1371" s="101" t="s">
        <v>171</v>
      </c>
      <c r="N1371" s="101" t="s">
        <v>62</v>
      </c>
      <c r="O1371" s="101" t="s">
        <v>78</v>
      </c>
      <c r="P1371" s="19" t="str">
        <f>N1371&amp;" "&amp;O1371</f>
        <v>CB6 CONSUMO</v>
      </c>
      <c r="Q1371" s="20">
        <f>F1371*100</f>
        <v>136.00981376002514</v>
      </c>
      <c r="R1371" s="19">
        <v>122.6</v>
      </c>
      <c r="S1371" s="19">
        <v>-31.95</v>
      </c>
      <c r="T1371" s="19">
        <f>R1371+S1371</f>
        <v>90.649999999999991</v>
      </c>
      <c r="U1371" s="22" t="e">
        <f>(T1371-Q1371)*1.3228*AD1371</f>
        <v>#VALUE!</v>
      </c>
      <c r="V1371" s="22" t="str">
        <f>IF(LEFT(N1371,3)="CB7","LDN","NY")</f>
        <v>NY</v>
      </c>
      <c r="W1371" s="22" t="e">
        <f>V1371-U1371</f>
        <v>#VALUE!</v>
      </c>
      <c r="X1371" s="19" t="str">
        <f>TRIM(N1371)&amp;TRIM(O1371)&amp;TRIM(Y1371)</f>
        <v>CB6CONSUMOGS.8917</v>
      </c>
      <c r="Y1371" s="19" t="str">
        <f>IF(LEFT(B1371,2)&lt;&gt;"GS","GS."&amp;LEFT(B1371,4),B1371)</f>
        <v>GS.8917</v>
      </c>
      <c r="Z1371" s="19" t="e">
        <v>#VALUE!</v>
      </c>
      <c r="AA1371" s="19" t="e">
        <f>IF(C1371=0,Z1371,C1371-Z1371)</f>
        <v>#VALUE!</v>
      </c>
      <c r="AB1371" s="22" t="e">
        <f>(T1371-Q1371)*1.3228*AA1371</f>
        <v>#VALUE!</v>
      </c>
      <c r="AC1371" s="23" t="e">
        <v>#VALUE!</v>
      </c>
      <c r="AD1371" s="23" t="e">
        <f>AA1371-AC1371+AQ1371</f>
        <v>#VALUE!</v>
      </c>
      <c r="AE1371" s="24" t="e">
        <f>(T1371-Q1371)*1.3228*AD1371</f>
        <v>#VALUE!</v>
      </c>
      <c r="AF1371" s="24">
        <v>92.399999999999991</v>
      </c>
      <c r="AG1371" s="24" t="e">
        <f>(AF1371-Q1371)*1.3228*AD1371</f>
        <v>#VALUE!</v>
      </c>
      <c r="AH1371" s="24" t="e">
        <f>AE1371-AG1371</f>
        <v>#VALUE!</v>
      </c>
      <c r="AI1371" s="25" t="e">
        <f>AD1371*T1371*1.3228</f>
        <v>#VALUE!</v>
      </c>
      <c r="AJ1371" s="25" t="e">
        <f>E1371*132.28*AD1371</f>
        <v>#VALUE!</v>
      </c>
      <c r="AK1371" s="25" t="e">
        <f>AI1371-AE1371</f>
        <v>#VALUE!</v>
      </c>
      <c r="AL1371" s="173">
        <f t="shared" si="446"/>
        <v>21.901009493833854</v>
      </c>
      <c r="AM1371" s="173">
        <f t="shared" si="446"/>
        <v>2.5656435320934148</v>
      </c>
      <c r="AN1371" s="26">
        <v>3.2766000000000002</v>
      </c>
      <c r="AO1371" s="125">
        <f>E1371*132.28*AN1371/$AO$2/132.28</f>
        <v>5.1393561143293812E-2</v>
      </c>
      <c r="AT1371" s="2">
        <v>406</v>
      </c>
      <c r="AU1371" s="2">
        <v>-29725.281595998185</v>
      </c>
      <c r="AW1371" s="44" t="e">
        <f t="shared" si="443"/>
        <v>#VALUE!</v>
      </c>
    </row>
    <row r="1372" spans="1:49" hidden="1" x14ac:dyDescent="0.2">
      <c r="A1372" s="101">
        <v>1376</v>
      </c>
      <c r="B1372" s="16" t="s">
        <v>899</v>
      </c>
      <c r="C1372" s="101">
        <v>85</v>
      </c>
      <c r="D1372" s="17">
        <v>1.3079689483742412</v>
      </c>
      <c r="E1372" s="139">
        <v>5.2137140010333184E-2</v>
      </c>
      <c r="F1372" s="122">
        <f t="shared" si="424"/>
        <v>1.3601060883845744</v>
      </c>
      <c r="G1372" s="122"/>
      <c r="H1372" s="101" t="s">
        <v>4</v>
      </c>
      <c r="I1372" s="101">
        <v>1</v>
      </c>
      <c r="J1372" s="101" t="s">
        <v>60</v>
      </c>
      <c r="K1372" s="18">
        <v>43035</v>
      </c>
      <c r="L1372" s="101" t="s">
        <v>58</v>
      </c>
      <c r="M1372" s="101" t="s">
        <v>171</v>
      </c>
      <c r="N1372" s="101" t="s">
        <v>68</v>
      </c>
      <c r="O1372" s="101" t="s">
        <v>65</v>
      </c>
      <c r="P1372" s="19" t="str">
        <f t="shared" si="425"/>
        <v>CBSW 13/14</v>
      </c>
      <c r="Q1372" s="20">
        <f t="shared" si="426"/>
        <v>136.01060883845744</v>
      </c>
      <c r="R1372" s="19">
        <v>122.6</v>
      </c>
      <c r="S1372" s="19">
        <v>6.67</v>
      </c>
      <c r="T1372" s="19">
        <f t="shared" si="427"/>
        <v>129.26999999999998</v>
      </c>
      <c r="U1372" s="22" t="e">
        <f t="shared" si="428"/>
        <v>#VALUE!</v>
      </c>
      <c r="V1372" s="22" t="str">
        <f t="shared" si="429"/>
        <v>NY</v>
      </c>
      <c r="W1372" s="22" t="e">
        <f t="shared" si="430"/>
        <v>#VALUE!</v>
      </c>
      <c r="X1372" s="19" t="str">
        <f t="shared" si="431"/>
        <v>CBSW13/14GS.8921</v>
      </c>
      <c r="Y1372" s="19" t="str">
        <f t="shared" si="432"/>
        <v>GS.8921</v>
      </c>
      <c r="Z1372" s="19" t="e">
        <v>#VALUE!</v>
      </c>
      <c r="AA1372" s="19" t="e">
        <f t="shared" si="433"/>
        <v>#VALUE!</v>
      </c>
      <c r="AB1372" s="22" t="e">
        <f t="shared" si="434"/>
        <v>#VALUE!</v>
      </c>
      <c r="AC1372" s="23" t="e">
        <v>#VALUE!</v>
      </c>
      <c r="AD1372" s="23" t="e">
        <f t="shared" si="435"/>
        <v>#VALUE!</v>
      </c>
      <c r="AE1372" s="24" t="e">
        <f t="shared" si="436"/>
        <v>#VALUE!</v>
      </c>
      <c r="AF1372" s="24">
        <v>131.01999999999998</v>
      </c>
      <c r="AG1372" s="24" t="e">
        <f t="shared" si="437"/>
        <v>#VALUE!</v>
      </c>
      <c r="AH1372" s="24" t="e">
        <f t="shared" si="438"/>
        <v>#VALUE!</v>
      </c>
      <c r="AI1372" s="25" t="e">
        <f t="shared" si="439"/>
        <v>#VALUE!</v>
      </c>
      <c r="AJ1372" s="25" t="e">
        <f t="shared" si="440"/>
        <v>#VALUE!</v>
      </c>
      <c r="AK1372" s="25" t="e">
        <f t="shared" si="441"/>
        <v>#VALUE!</v>
      </c>
      <c r="AL1372" s="173">
        <f>AVERAGE(AL70:AL1370)</f>
        <v>21.901009493833854</v>
      </c>
      <c r="AM1372" s="173">
        <f>AVERAGE(AM70:AM1370)</f>
        <v>2.5656435320934148</v>
      </c>
      <c r="AN1372" s="26">
        <v>3.2766000000000002</v>
      </c>
      <c r="AO1372" s="125">
        <f t="shared" si="442"/>
        <v>5.1401399729051674E-2</v>
      </c>
      <c r="AT1372" s="2">
        <v>85</v>
      </c>
      <c r="AU1372" s="2">
        <v>-1950.719230473542</v>
      </c>
      <c r="AW1372" s="44" t="e">
        <f t="shared" si="443"/>
        <v>#VALUE!</v>
      </c>
    </row>
    <row r="1373" spans="1:49" hidden="1" x14ac:dyDescent="0.2">
      <c r="A1373" s="101">
        <v>1377</v>
      </c>
      <c r="B1373" s="16" t="s">
        <v>899</v>
      </c>
      <c r="C1373" s="101">
        <v>235</v>
      </c>
      <c r="D1373" s="17">
        <v>1.3079689483742412</v>
      </c>
      <c r="E1373" s="139">
        <v>5.2142825696276249E-2</v>
      </c>
      <c r="F1373" s="122">
        <f t="shared" si="424"/>
        <v>1.3601117740705173</v>
      </c>
      <c r="G1373" s="122"/>
      <c r="H1373" s="101" t="s">
        <v>4</v>
      </c>
      <c r="I1373" s="101">
        <v>1</v>
      </c>
      <c r="J1373" s="101" t="s">
        <v>60</v>
      </c>
      <c r="K1373" s="18">
        <v>43035</v>
      </c>
      <c r="L1373" s="101" t="s">
        <v>58</v>
      </c>
      <c r="M1373" s="101" t="s">
        <v>171</v>
      </c>
      <c r="N1373" s="101" t="s">
        <v>68</v>
      </c>
      <c r="O1373" s="101" t="s">
        <v>92</v>
      </c>
      <c r="P1373" s="19" t="str">
        <f t="shared" si="425"/>
        <v>CBSW 15 UP</v>
      </c>
      <c r="Q1373" s="20">
        <f t="shared" si="426"/>
        <v>136.01117740705172</v>
      </c>
      <c r="R1373" s="19">
        <v>122.6</v>
      </c>
      <c r="S1373" s="19">
        <v>6.67</v>
      </c>
      <c r="T1373" s="19">
        <f t="shared" si="427"/>
        <v>129.26999999999998</v>
      </c>
      <c r="U1373" s="22" t="e">
        <f t="shared" si="428"/>
        <v>#VALUE!</v>
      </c>
      <c r="V1373" s="22" t="str">
        <f t="shared" si="429"/>
        <v>NY</v>
      </c>
      <c r="W1373" s="22" t="e">
        <f t="shared" si="430"/>
        <v>#VALUE!</v>
      </c>
      <c r="X1373" s="19" t="str">
        <f t="shared" si="431"/>
        <v>CBSW15 UPGS.8921</v>
      </c>
      <c r="Y1373" s="19" t="str">
        <f t="shared" si="432"/>
        <v>GS.8921</v>
      </c>
      <c r="Z1373" s="19" t="e">
        <v>#VALUE!</v>
      </c>
      <c r="AA1373" s="19" t="e">
        <f t="shared" si="433"/>
        <v>#VALUE!</v>
      </c>
      <c r="AB1373" s="22" t="e">
        <f t="shared" si="434"/>
        <v>#VALUE!</v>
      </c>
      <c r="AC1373" s="23" t="e">
        <v>#VALUE!</v>
      </c>
      <c r="AD1373" s="23" t="e">
        <f t="shared" si="435"/>
        <v>#VALUE!</v>
      </c>
      <c r="AE1373" s="24" t="e">
        <f t="shared" si="436"/>
        <v>#VALUE!</v>
      </c>
      <c r="AF1373" s="24">
        <v>131.01999999999998</v>
      </c>
      <c r="AG1373" s="24" t="e">
        <f t="shared" si="437"/>
        <v>#VALUE!</v>
      </c>
      <c r="AH1373" s="24" t="e">
        <f t="shared" si="438"/>
        <v>#VALUE!</v>
      </c>
      <c r="AI1373" s="25" t="e">
        <f t="shared" si="439"/>
        <v>#VALUE!</v>
      </c>
      <c r="AJ1373" s="25" t="e">
        <f t="shared" si="440"/>
        <v>#VALUE!</v>
      </c>
      <c r="AK1373" s="25" t="e">
        <f t="shared" si="441"/>
        <v>#VALUE!</v>
      </c>
      <c r="AL1373" s="173">
        <f t="shared" ref="AL1373:AM1377" si="447">AVERAGE(AL71:AL1372)</f>
        <v>21.903328642446631</v>
      </c>
      <c r="AM1373" s="173">
        <f t="shared" si="447"/>
        <v>2.5676140724406449</v>
      </c>
      <c r="AN1373" s="26">
        <v>3.2766000000000002</v>
      </c>
      <c r="AO1373" s="125">
        <f t="shared" si="442"/>
        <v>5.1407005180670907E-2</v>
      </c>
      <c r="AT1373" s="2">
        <v>235</v>
      </c>
      <c r="AU1373" s="2">
        <v>-2906.4788462339834</v>
      </c>
      <c r="AW1373" s="44" t="e">
        <f t="shared" si="443"/>
        <v>#VALUE!</v>
      </c>
    </row>
    <row r="1374" spans="1:49" hidden="1" x14ac:dyDescent="0.2">
      <c r="A1374" s="101">
        <v>1378</v>
      </c>
      <c r="B1374" s="16" t="s">
        <v>900</v>
      </c>
      <c r="C1374" s="101">
        <v>266</v>
      </c>
      <c r="D1374" s="17">
        <v>1.3079689483742412</v>
      </c>
      <c r="E1374" s="139">
        <v>5.215441036152705E-2</v>
      </c>
      <c r="F1374" s="122">
        <f t="shared" si="424"/>
        <v>1.3601233587357682</v>
      </c>
      <c r="G1374" s="122"/>
      <c r="H1374" s="101" t="s">
        <v>4</v>
      </c>
      <c r="I1374" s="101">
        <v>1</v>
      </c>
      <c r="J1374" s="101" t="s">
        <v>60</v>
      </c>
      <c r="K1374" s="18">
        <v>43035</v>
      </c>
      <c r="L1374" s="101" t="s">
        <v>58</v>
      </c>
      <c r="M1374" s="101" t="s">
        <v>171</v>
      </c>
      <c r="N1374" s="101" t="s">
        <v>73</v>
      </c>
      <c r="O1374" s="101" t="s">
        <v>65</v>
      </c>
      <c r="P1374" s="19" t="str">
        <f t="shared" si="425"/>
        <v>CB1 13/14</v>
      </c>
      <c r="Q1374" s="20">
        <f t="shared" si="426"/>
        <v>136.01233587357683</v>
      </c>
      <c r="R1374" s="19">
        <v>122.6</v>
      </c>
      <c r="S1374" s="19">
        <v>-7</v>
      </c>
      <c r="T1374" s="19">
        <f t="shared" si="427"/>
        <v>115.6</v>
      </c>
      <c r="U1374" s="22" t="e">
        <f t="shared" si="428"/>
        <v>#VALUE!</v>
      </c>
      <c r="V1374" s="22" t="str">
        <f t="shared" si="429"/>
        <v>NY</v>
      </c>
      <c r="W1374" s="22" t="e">
        <f t="shared" si="430"/>
        <v>#VALUE!</v>
      </c>
      <c r="X1374" s="19" t="str">
        <f t="shared" si="431"/>
        <v>CB113/14GS.8922</v>
      </c>
      <c r="Y1374" s="19" t="str">
        <f t="shared" si="432"/>
        <v>GS.8922</v>
      </c>
      <c r="Z1374" s="19" t="e">
        <v>#VALUE!</v>
      </c>
      <c r="AA1374" s="19" t="e">
        <f t="shared" si="433"/>
        <v>#VALUE!</v>
      </c>
      <c r="AB1374" s="22" t="e">
        <f t="shared" si="434"/>
        <v>#VALUE!</v>
      </c>
      <c r="AC1374" s="23" t="e">
        <v>#VALUE!</v>
      </c>
      <c r="AD1374" s="23" t="e">
        <f t="shared" si="435"/>
        <v>#VALUE!</v>
      </c>
      <c r="AE1374" s="24" t="e">
        <f t="shared" si="436"/>
        <v>#VALUE!</v>
      </c>
      <c r="AF1374" s="24">
        <v>117.35</v>
      </c>
      <c r="AG1374" s="24" t="e">
        <f t="shared" si="437"/>
        <v>#VALUE!</v>
      </c>
      <c r="AH1374" s="24" t="e">
        <f t="shared" si="438"/>
        <v>#VALUE!</v>
      </c>
      <c r="AI1374" s="25" t="e">
        <f t="shared" si="439"/>
        <v>#VALUE!</v>
      </c>
      <c r="AJ1374" s="25" t="e">
        <f t="shared" si="440"/>
        <v>#VALUE!</v>
      </c>
      <c r="AK1374" s="25" t="e">
        <f t="shared" si="441"/>
        <v>#VALUE!</v>
      </c>
      <c r="AL1374" s="173">
        <f t="shared" si="447"/>
        <v>21.90813979808599</v>
      </c>
      <c r="AM1374" s="173">
        <f t="shared" si="447"/>
        <v>2.5695861262597237</v>
      </c>
      <c r="AN1374" s="26">
        <v>3.2766000000000002</v>
      </c>
      <c r="AO1374" s="125">
        <f t="shared" si="442"/>
        <v>5.1418426367355975E-2</v>
      </c>
      <c r="AT1374" s="2">
        <v>266</v>
      </c>
      <c r="AU1374" s="2">
        <v>-10327.593023033849</v>
      </c>
      <c r="AW1374" s="44" t="e">
        <f t="shared" si="443"/>
        <v>#VALUE!</v>
      </c>
    </row>
    <row r="1375" spans="1:49" hidden="1" x14ac:dyDescent="0.2">
      <c r="A1375" s="101">
        <v>1379</v>
      </c>
      <c r="B1375" s="16" t="s">
        <v>900</v>
      </c>
      <c r="C1375" s="101">
        <v>500</v>
      </c>
      <c r="D1375" s="17">
        <v>1.3079689483742412</v>
      </c>
      <c r="E1375" s="139">
        <v>5.2161324563376653E-2</v>
      </c>
      <c r="F1375" s="122">
        <f t="shared" si="424"/>
        <v>1.3601302729376179</v>
      </c>
      <c r="G1375" s="122"/>
      <c r="H1375" s="101" t="s">
        <v>4</v>
      </c>
      <c r="I1375" s="101">
        <v>1</v>
      </c>
      <c r="J1375" s="101" t="s">
        <v>60</v>
      </c>
      <c r="K1375" s="18">
        <v>43035</v>
      </c>
      <c r="L1375" s="101" t="s">
        <v>58</v>
      </c>
      <c r="M1375" s="101" t="s">
        <v>171</v>
      </c>
      <c r="N1375" s="101" t="s">
        <v>73</v>
      </c>
      <c r="O1375" s="101" t="s">
        <v>64</v>
      </c>
      <c r="P1375" s="19" t="str">
        <f t="shared" si="425"/>
        <v>CB1 15/16</v>
      </c>
      <c r="Q1375" s="20">
        <f t="shared" si="426"/>
        <v>136.01302729376178</v>
      </c>
      <c r="R1375" s="19">
        <v>122.6</v>
      </c>
      <c r="S1375" s="19">
        <v>-7</v>
      </c>
      <c r="T1375" s="19">
        <f t="shared" si="427"/>
        <v>115.6</v>
      </c>
      <c r="U1375" s="22" t="e">
        <f t="shared" si="428"/>
        <v>#VALUE!</v>
      </c>
      <c r="V1375" s="22" t="str">
        <f t="shared" si="429"/>
        <v>NY</v>
      </c>
      <c r="W1375" s="22" t="e">
        <f t="shared" si="430"/>
        <v>#VALUE!</v>
      </c>
      <c r="X1375" s="19" t="str">
        <f t="shared" si="431"/>
        <v>CB115/16GS.8922</v>
      </c>
      <c r="Y1375" s="19" t="str">
        <f t="shared" si="432"/>
        <v>GS.8922</v>
      </c>
      <c r="Z1375" s="19" t="e">
        <v>#VALUE!</v>
      </c>
      <c r="AA1375" s="19" t="e">
        <f t="shared" si="433"/>
        <v>#VALUE!</v>
      </c>
      <c r="AB1375" s="22" t="e">
        <f t="shared" si="434"/>
        <v>#VALUE!</v>
      </c>
      <c r="AC1375" s="23" t="e">
        <v>#VALUE!</v>
      </c>
      <c r="AD1375" s="23" t="e">
        <f t="shared" si="435"/>
        <v>#VALUE!</v>
      </c>
      <c r="AE1375" s="24" t="e">
        <f t="shared" si="436"/>
        <v>#VALUE!</v>
      </c>
      <c r="AF1375" s="24">
        <v>117.35</v>
      </c>
      <c r="AG1375" s="24" t="e">
        <f t="shared" si="437"/>
        <v>#VALUE!</v>
      </c>
      <c r="AH1375" s="24" t="e">
        <f t="shared" si="438"/>
        <v>#VALUE!</v>
      </c>
      <c r="AI1375" s="25" t="e">
        <f t="shared" si="439"/>
        <v>#VALUE!</v>
      </c>
      <c r="AJ1375" s="25" t="e">
        <f t="shared" si="440"/>
        <v>#VALUE!</v>
      </c>
      <c r="AK1375" s="25" t="e">
        <f t="shared" si="441"/>
        <v>#VALUE!</v>
      </c>
      <c r="AL1375" s="173">
        <f t="shared" si="447"/>
        <v>21.910977819743504</v>
      </c>
      <c r="AM1375" s="173">
        <f t="shared" si="447"/>
        <v>2.5715596947130721</v>
      </c>
      <c r="AN1375" s="26">
        <v>3.2766000000000002</v>
      </c>
      <c r="AO1375" s="125">
        <f t="shared" si="442"/>
        <v>5.1425242998513893E-2</v>
      </c>
      <c r="AT1375" s="2">
        <v>500</v>
      </c>
      <c r="AU1375" s="2">
        <v>-14122.029176351851</v>
      </c>
      <c r="AW1375" s="44" t="e">
        <f t="shared" si="443"/>
        <v>#VALUE!</v>
      </c>
    </row>
    <row r="1376" spans="1:49" hidden="1" x14ac:dyDescent="0.2">
      <c r="A1376" s="101">
        <v>1380</v>
      </c>
      <c r="B1376" s="16" t="s">
        <v>900</v>
      </c>
      <c r="C1376" s="101">
        <v>314</v>
      </c>
      <c r="D1376" s="17">
        <v>1.3079689483742412</v>
      </c>
      <c r="E1376" s="139">
        <v>5.2158998992837859E-2</v>
      </c>
      <c r="F1376" s="122">
        <f t="shared" si="424"/>
        <v>1.3601279473670791</v>
      </c>
      <c r="G1376" s="122"/>
      <c r="H1376" s="101" t="s">
        <v>4</v>
      </c>
      <c r="I1376" s="101">
        <v>1</v>
      </c>
      <c r="J1376" s="101" t="s">
        <v>60</v>
      </c>
      <c r="K1376" s="18">
        <v>43035</v>
      </c>
      <c r="L1376" s="101" t="s">
        <v>58</v>
      </c>
      <c r="M1376" s="101" t="s">
        <v>171</v>
      </c>
      <c r="N1376" s="101" t="s">
        <v>73</v>
      </c>
      <c r="O1376" s="101" t="s">
        <v>58</v>
      </c>
      <c r="P1376" s="19" t="str">
        <f t="shared" si="425"/>
        <v>CB1 17/18</v>
      </c>
      <c r="Q1376" s="20">
        <f t="shared" si="426"/>
        <v>136.01279473670792</v>
      </c>
      <c r="R1376" s="19">
        <v>122.6</v>
      </c>
      <c r="S1376" s="19">
        <v>2.5</v>
      </c>
      <c r="T1376" s="19">
        <f t="shared" si="427"/>
        <v>125.1</v>
      </c>
      <c r="U1376" s="22" t="e">
        <f t="shared" si="428"/>
        <v>#VALUE!</v>
      </c>
      <c r="V1376" s="22" t="str">
        <f t="shared" si="429"/>
        <v>NY</v>
      </c>
      <c r="W1376" s="22" t="e">
        <f t="shared" si="430"/>
        <v>#VALUE!</v>
      </c>
      <c r="X1376" s="19" t="str">
        <f t="shared" si="431"/>
        <v>CB117/18GS.8922</v>
      </c>
      <c r="Y1376" s="19" t="str">
        <f t="shared" si="432"/>
        <v>GS.8922</v>
      </c>
      <c r="Z1376" s="19" t="e">
        <v>#VALUE!</v>
      </c>
      <c r="AA1376" s="19" t="e">
        <f t="shared" si="433"/>
        <v>#VALUE!</v>
      </c>
      <c r="AB1376" s="22" t="e">
        <f t="shared" si="434"/>
        <v>#VALUE!</v>
      </c>
      <c r="AC1376" s="23" t="e">
        <v>#VALUE!</v>
      </c>
      <c r="AD1376" s="23" t="e">
        <f t="shared" si="435"/>
        <v>#VALUE!</v>
      </c>
      <c r="AE1376" s="24" t="e">
        <f t="shared" si="436"/>
        <v>#VALUE!</v>
      </c>
      <c r="AF1376" s="24">
        <v>126.85</v>
      </c>
      <c r="AG1376" s="24" t="e">
        <f t="shared" si="437"/>
        <v>#VALUE!</v>
      </c>
      <c r="AH1376" s="24" t="e">
        <f t="shared" si="438"/>
        <v>#VALUE!</v>
      </c>
      <c r="AI1376" s="25" t="e">
        <f t="shared" si="439"/>
        <v>#VALUE!</v>
      </c>
      <c r="AJ1376" s="25" t="e">
        <f t="shared" si="440"/>
        <v>#VALUE!</v>
      </c>
      <c r="AK1376" s="25" t="e">
        <f t="shared" si="441"/>
        <v>#VALUE!</v>
      </c>
      <c r="AL1376" s="173">
        <f t="shared" si="447"/>
        <v>21.909912366456062</v>
      </c>
      <c r="AM1376" s="173">
        <f t="shared" si="447"/>
        <v>2.573534778964004</v>
      </c>
      <c r="AN1376" s="26">
        <v>3.2766000000000002</v>
      </c>
      <c r="AO1376" s="125">
        <f t="shared" si="442"/>
        <v>5.1422950245577331E-2</v>
      </c>
      <c r="AT1376" s="2">
        <v>314</v>
      </c>
      <c r="AU1376" s="2">
        <v>-7207.1002791175706</v>
      </c>
      <c r="AW1376" s="44" t="e">
        <f t="shared" si="443"/>
        <v>#VALUE!</v>
      </c>
    </row>
    <row r="1377" spans="1:49" s="187" customFormat="1" hidden="1" x14ac:dyDescent="0.2">
      <c r="A1377" s="177">
        <v>1381</v>
      </c>
      <c r="B1377" s="177" t="s">
        <v>901</v>
      </c>
      <c r="C1377" s="177">
        <v>1440</v>
      </c>
      <c r="D1377" s="178">
        <v>1.3079689483742412</v>
      </c>
      <c r="E1377" s="179">
        <v>5.2171378757426341E-2</v>
      </c>
      <c r="F1377" s="122">
        <f t="shared" si="424"/>
        <v>1.3601403271316674</v>
      </c>
      <c r="G1377" s="122"/>
      <c r="H1377" s="101" t="s">
        <v>4</v>
      </c>
      <c r="I1377" s="177">
        <v>1</v>
      </c>
      <c r="J1377" s="177" t="s">
        <v>60</v>
      </c>
      <c r="K1377" s="180">
        <v>43035</v>
      </c>
      <c r="L1377" s="177" t="s">
        <v>58</v>
      </c>
      <c r="M1377" s="177" t="s">
        <v>171</v>
      </c>
      <c r="N1377" s="177" t="s">
        <v>71</v>
      </c>
      <c r="O1377" s="177" t="s">
        <v>65</v>
      </c>
      <c r="P1377" s="181" t="str">
        <f t="shared" si="425"/>
        <v>CB1RF 13/14</v>
      </c>
      <c r="Q1377" s="182">
        <f t="shared" si="426"/>
        <v>136.01403271316676</v>
      </c>
      <c r="R1377" s="181">
        <v>122.6</v>
      </c>
      <c r="S1377" s="181">
        <v>1</v>
      </c>
      <c r="T1377" s="181">
        <f t="shared" si="427"/>
        <v>123.6</v>
      </c>
      <c r="U1377" s="183" t="e">
        <f t="shared" si="428"/>
        <v>#VALUE!</v>
      </c>
      <c r="V1377" s="183" t="str">
        <f t="shared" si="429"/>
        <v>NY</v>
      </c>
      <c r="W1377" s="183" t="e">
        <f t="shared" si="430"/>
        <v>#VALUE!</v>
      </c>
      <c r="X1377" s="181" t="str">
        <f t="shared" si="431"/>
        <v>CB1RF13/14GS.8923</v>
      </c>
      <c r="Y1377" s="181" t="str">
        <f t="shared" si="432"/>
        <v>GS.8923</v>
      </c>
      <c r="Z1377" s="181" t="e">
        <v>#VALUE!</v>
      </c>
      <c r="AA1377" s="181" t="e">
        <f t="shared" si="433"/>
        <v>#VALUE!</v>
      </c>
      <c r="AB1377" s="183" t="e">
        <f t="shared" si="434"/>
        <v>#VALUE!</v>
      </c>
      <c r="AC1377" s="181" t="e">
        <v>#VALUE!</v>
      </c>
      <c r="AD1377" s="181" t="e">
        <f t="shared" si="435"/>
        <v>#VALUE!</v>
      </c>
      <c r="AE1377" s="184" t="e">
        <f t="shared" si="436"/>
        <v>#VALUE!</v>
      </c>
      <c r="AF1377" s="184">
        <v>125.35</v>
      </c>
      <c r="AG1377" s="184" t="e">
        <f t="shared" si="437"/>
        <v>#VALUE!</v>
      </c>
      <c r="AH1377" s="184" t="e">
        <f t="shared" si="438"/>
        <v>#VALUE!</v>
      </c>
      <c r="AI1377" s="185" t="e">
        <f t="shared" si="439"/>
        <v>#VALUE!</v>
      </c>
      <c r="AJ1377" s="185" t="e">
        <f t="shared" si="440"/>
        <v>#VALUE!</v>
      </c>
      <c r="AK1377" s="185" t="e">
        <f t="shared" si="441"/>
        <v>#VALUE!</v>
      </c>
      <c r="AL1377" s="186">
        <f t="shared" si="447"/>
        <v>21.915059230860212</v>
      </c>
      <c r="AM1377" s="186">
        <f t="shared" si="447"/>
        <v>2.5755113801767258</v>
      </c>
      <c r="AN1377" s="26">
        <v>3.2766000000000002</v>
      </c>
      <c r="AO1377" s="125">
        <f t="shared" si="442"/>
        <v>5.1435155311448572E-2</v>
      </c>
      <c r="AQ1377" s="177"/>
      <c r="AT1377" s="187">
        <v>63</v>
      </c>
      <c r="AU1377" s="187">
        <v>-1779.4600187899207</v>
      </c>
      <c r="AW1377" s="44" t="e">
        <f t="shared" si="443"/>
        <v>#VALUE!</v>
      </c>
    </row>
    <row r="1378" spans="1:49" hidden="1" x14ac:dyDescent="0.2">
      <c r="A1378" s="101">
        <v>1384</v>
      </c>
      <c r="B1378" s="16" t="s">
        <v>902</v>
      </c>
      <c r="C1378" s="101">
        <v>720</v>
      </c>
      <c r="D1378" s="17">
        <v>1.3079689483742412</v>
      </c>
      <c r="E1378" s="139">
        <v>5.2150567603040598E-2</v>
      </c>
      <c r="F1378" s="122">
        <f t="shared" si="424"/>
        <v>1.3601195159772819</v>
      </c>
      <c r="G1378" s="122"/>
      <c r="H1378" s="101" t="s">
        <v>4</v>
      </c>
      <c r="I1378" s="101">
        <v>1</v>
      </c>
      <c r="J1378" s="101" t="s">
        <v>718</v>
      </c>
      <c r="K1378" s="18">
        <v>43035</v>
      </c>
      <c r="L1378" s="101" t="s">
        <v>58</v>
      </c>
      <c r="M1378" s="101" t="s">
        <v>171</v>
      </c>
      <c r="N1378" s="101" t="s">
        <v>73</v>
      </c>
      <c r="O1378" s="101" t="s">
        <v>66</v>
      </c>
      <c r="P1378" s="19" t="str">
        <f t="shared" si="425"/>
        <v>CB1 Moka</v>
      </c>
      <c r="Q1378" s="20">
        <f t="shared" si="426"/>
        <v>136.0119515977282</v>
      </c>
      <c r="R1378" s="19">
        <v>122.6</v>
      </c>
      <c r="S1378" s="19">
        <v>-8</v>
      </c>
      <c r="T1378" s="19">
        <f t="shared" si="427"/>
        <v>114.6</v>
      </c>
      <c r="U1378" s="22" t="e">
        <f t="shared" si="428"/>
        <v>#VALUE!</v>
      </c>
      <c r="V1378" s="22" t="str">
        <f t="shared" si="429"/>
        <v>NY</v>
      </c>
      <c r="W1378" s="22" t="e">
        <f t="shared" si="430"/>
        <v>#VALUE!</v>
      </c>
      <c r="X1378" s="19" t="str">
        <f t="shared" si="431"/>
        <v>CB1MokaGS.8924</v>
      </c>
      <c r="Y1378" s="19" t="str">
        <f t="shared" si="432"/>
        <v>GS.8924</v>
      </c>
      <c r="Z1378" s="19" t="e">
        <v>#VALUE!</v>
      </c>
      <c r="AA1378" s="19" t="e">
        <f t="shared" si="433"/>
        <v>#VALUE!</v>
      </c>
      <c r="AB1378" s="22" t="e">
        <f t="shared" si="434"/>
        <v>#VALUE!</v>
      </c>
      <c r="AC1378" s="23" t="e">
        <v>#VALUE!</v>
      </c>
      <c r="AD1378" s="23" t="e">
        <f t="shared" si="435"/>
        <v>#VALUE!</v>
      </c>
      <c r="AE1378" s="24" t="e">
        <f t="shared" si="436"/>
        <v>#VALUE!</v>
      </c>
      <c r="AF1378" s="24">
        <v>116.35</v>
      </c>
      <c r="AG1378" s="24" t="e">
        <f t="shared" si="437"/>
        <v>#VALUE!</v>
      </c>
      <c r="AH1378" s="24" t="e">
        <f t="shared" si="438"/>
        <v>#VALUE!</v>
      </c>
      <c r="AI1378" s="25" t="e">
        <f t="shared" si="439"/>
        <v>#VALUE!</v>
      </c>
      <c r="AJ1378" s="25" t="e">
        <f t="shared" si="440"/>
        <v>#VALUE!</v>
      </c>
      <c r="AK1378" s="25" t="e">
        <f t="shared" si="441"/>
        <v>#VALUE!</v>
      </c>
      <c r="AL1378" s="173">
        <f t="shared" ref="AL1378:AM1393" si="448">AVERAGE(AL78:AL1377)</f>
        <v>21.906004239341684</v>
      </c>
      <c r="AM1378" s="173">
        <f t="shared" si="448"/>
        <v>2.5814548679771336</v>
      </c>
      <c r="AN1378" s="26">
        <v>3.2766000000000002</v>
      </c>
      <c r="AO1378" s="125">
        <f t="shared" si="442"/>
        <v>5.1414637836474063E-2</v>
      </c>
      <c r="AT1378" s="2">
        <v>720</v>
      </c>
      <c r="AU1378" s="2">
        <v>-24144.354613888936</v>
      </c>
      <c r="AW1378" s="44" t="e">
        <f t="shared" si="443"/>
        <v>#VALUE!</v>
      </c>
    </row>
    <row r="1379" spans="1:49" hidden="1" x14ac:dyDescent="0.2">
      <c r="A1379" s="101">
        <v>1385</v>
      </c>
      <c r="B1379" s="16" t="s">
        <v>903</v>
      </c>
      <c r="C1379" s="101">
        <v>451</v>
      </c>
      <c r="D1379" s="17">
        <v>1.3079689483742412</v>
      </c>
      <c r="E1379" s="139">
        <v>5.2157457103852202E-2</v>
      </c>
      <c r="F1379" s="122">
        <f t="shared" si="424"/>
        <v>1.3601264054780933</v>
      </c>
      <c r="G1379" s="122"/>
      <c r="H1379" s="101" t="s">
        <v>4</v>
      </c>
      <c r="I1379" s="101">
        <v>1</v>
      </c>
      <c r="J1379" s="101" t="s">
        <v>718</v>
      </c>
      <c r="K1379" s="18">
        <v>43035</v>
      </c>
      <c r="L1379" s="101" t="s">
        <v>58</v>
      </c>
      <c r="M1379" s="101" t="s">
        <v>171</v>
      </c>
      <c r="N1379" s="101" t="s">
        <v>73</v>
      </c>
      <c r="O1379" s="101" t="s">
        <v>65</v>
      </c>
      <c r="P1379" s="19" t="str">
        <f t="shared" si="425"/>
        <v>CB1 13/14</v>
      </c>
      <c r="Q1379" s="20">
        <f t="shared" si="426"/>
        <v>136.01264054780933</v>
      </c>
      <c r="R1379" s="19">
        <v>122.6</v>
      </c>
      <c r="S1379" s="19">
        <v>-7</v>
      </c>
      <c r="T1379" s="19">
        <f t="shared" si="427"/>
        <v>115.6</v>
      </c>
      <c r="U1379" s="22" t="e">
        <f t="shared" si="428"/>
        <v>#VALUE!</v>
      </c>
      <c r="V1379" s="22" t="str">
        <f t="shared" si="429"/>
        <v>NY</v>
      </c>
      <c r="W1379" s="22" t="e">
        <f t="shared" si="430"/>
        <v>#VALUE!</v>
      </c>
      <c r="X1379" s="19" t="str">
        <f t="shared" si="431"/>
        <v>CB113/14GS.8927</v>
      </c>
      <c r="Y1379" s="19" t="str">
        <f t="shared" si="432"/>
        <v>GS.8927</v>
      </c>
      <c r="Z1379" s="19" t="e">
        <v>#VALUE!</v>
      </c>
      <c r="AA1379" s="19" t="e">
        <f t="shared" si="433"/>
        <v>#VALUE!</v>
      </c>
      <c r="AB1379" s="22" t="e">
        <f t="shared" si="434"/>
        <v>#VALUE!</v>
      </c>
      <c r="AC1379" s="23" t="e">
        <v>#VALUE!</v>
      </c>
      <c r="AD1379" s="23" t="e">
        <f t="shared" si="435"/>
        <v>#VALUE!</v>
      </c>
      <c r="AE1379" s="24" t="e">
        <f t="shared" si="436"/>
        <v>#VALUE!</v>
      </c>
      <c r="AF1379" s="24">
        <v>117.35</v>
      </c>
      <c r="AG1379" s="24" t="e">
        <f t="shared" si="437"/>
        <v>#VALUE!</v>
      </c>
      <c r="AH1379" s="24" t="e">
        <f t="shared" si="438"/>
        <v>#VALUE!</v>
      </c>
      <c r="AI1379" s="25" t="e">
        <f t="shared" si="439"/>
        <v>#VALUE!</v>
      </c>
      <c r="AJ1379" s="25" t="e">
        <f t="shared" si="440"/>
        <v>#VALUE!</v>
      </c>
      <c r="AK1379" s="25" t="e">
        <f t="shared" si="441"/>
        <v>#VALUE!</v>
      </c>
      <c r="AL1379" s="173">
        <f t="shared" si="448"/>
        <v>21.908835781064258</v>
      </c>
      <c r="AM1379" s="173">
        <f t="shared" si="448"/>
        <v>2.5834406024909624</v>
      </c>
      <c r="AN1379" s="26">
        <v>3.2766000000000002</v>
      </c>
      <c r="AO1379" s="125">
        <f t="shared" si="442"/>
        <v>5.1421430115165999E-2</v>
      </c>
      <c r="AT1379" s="2">
        <v>451</v>
      </c>
      <c r="AU1379" s="2">
        <v>-17510.500399332748</v>
      </c>
      <c r="AW1379" s="44" t="e">
        <f t="shared" si="443"/>
        <v>#VALUE!</v>
      </c>
    </row>
    <row r="1380" spans="1:49" hidden="1" x14ac:dyDescent="0.2">
      <c r="A1380" s="101">
        <v>1386</v>
      </c>
      <c r="B1380" s="16" t="s">
        <v>903</v>
      </c>
      <c r="C1380" s="101">
        <v>1349</v>
      </c>
      <c r="D1380" s="17">
        <v>1.3079689483742412</v>
      </c>
      <c r="E1380" s="139">
        <v>5.2160979409598629E-2</v>
      </c>
      <c r="F1380" s="122">
        <f t="shared" si="424"/>
        <v>1.3601299277838397</v>
      </c>
      <c r="G1380" s="122"/>
      <c r="H1380" s="101" t="s">
        <v>4</v>
      </c>
      <c r="I1380" s="101">
        <v>1</v>
      </c>
      <c r="J1380" s="101" t="s">
        <v>718</v>
      </c>
      <c r="K1380" s="18">
        <v>43035</v>
      </c>
      <c r="L1380" s="101" t="s">
        <v>58</v>
      </c>
      <c r="M1380" s="101" t="s">
        <v>171</v>
      </c>
      <c r="N1380" s="101" t="s">
        <v>73</v>
      </c>
      <c r="O1380" s="101" t="s">
        <v>64</v>
      </c>
      <c r="P1380" s="19" t="str">
        <f t="shared" si="425"/>
        <v>CB1 15/16</v>
      </c>
      <c r="Q1380" s="20">
        <f t="shared" si="426"/>
        <v>136.01299277838396</v>
      </c>
      <c r="R1380" s="19">
        <v>122.6</v>
      </c>
      <c r="S1380" s="19">
        <v>-7</v>
      </c>
      <c r="T1380" s="19">
        <f t="shared" si="427"/>
        <v>115.6</v>
      </c>
      <c r="U1380" s="22" t="e">
        <f t="shared" si="428"/>
        <v>#VALUE!</v>
      </c>
      <c r="V1380" s="22" t="str">
        <f t="shared" si="429"/>
        <v>NY</v>
      </c>
      <c r="W1380" s="22" t="e">
        <f t="shared" si="430"/>
        <v>#VALUE!</v>
      </c>
      <c r="X1380" s="19" t="str">
        <f t="shared" si="431"/>
        <v>CB115/16GS.8927</v>
      </c>
      <c r="Y1380" s="19" t="str">
        <f t="shared" si="432"/>
        <v>GS.8927</v>
      </c>
      <c r="Z1380" s="19" t="e">
        <v>#VALUE!</v>
      </c>
      <c r="AA1380" s="19" t="e">
        <f t="shared" si="433"/>
        <v>#VALUE!</v>
      </c>
      <c r="AB1380" s="22" t="e">
        <f t="shared" si="434"/>
        <v>#VALUE!</v>
      </c>
      <c r="AC1380" s="23" t="e">
        <v>#VALUE!</v>
      </c>
      <c r="AD1380" s="23" t="e">
        <f t="shared" si="435"/>
        <v>#VALUE!</v>
      </c>
      <c r="AE1380" s="24" t="e">
        <f t="shared" si="436"/>
        <v>#VALUE!</v>
      </c>
      <c r="AF1380" s="24">
        <v>117.35</v>
      </c>
      <c r="AG1380" s="24" t="e">
        <f t="shared" si="437"/>
        <v>#VALUE!</v>
      </c>
      <c r="AH1380" s="24" t="e">
        <f t="shared" si="438"/>
        <v>#VALUE!</v>
      </c>
      <c r="AI1380" s="25" t="e">
        <f t="shared" si="439"/>
        <v>#VALUE!</v>
      </c>
      <c r="AJ1380" s="25" t="e">
        <f t="shared" si="440"/>
        <v>#VALUE!</v>
      </c>
      <c r="AK1380" s="25" t="e">
        <f t="shared" si="441"/>
        <v>#VALUE!</v>
      </c>
      <c r="AL1380" s="173">
        <f t="shared" si="448"/>
        <v>21.91024257781892</v>
      </c>
      <c r="AM1380" s="173">
        <f t="shared" si="448"/>
        <v>2.5854278644928783</v>
      </c>
      <c r="AN1380" s="26">
        <v>3.2766000000000002</v>
      </c>
      <c r="AO1380" s="125">
        <f t="shared" si="442"/>
        <v>5.1424902715419947E-2</v>
      </c>
      <c r="AT1380" s="2">
        <v>1349</v>
      </c>
      <c r="AU1380" s="2">
        <v>-38101.172517045648</v>
      </c>
      <c r="AW1380" s="44" t="e">
        <f t="shared" si="443"/>
        <v>#VALUE!</v>
      </c>
    </row>
    <row r="1381" spans="1:49" hidden="1" x14ac:dyDescent="0.2">
      <c r="A1381" s="101">
        <v>1387</v>
      </c>
      <c r="B1381" s="16" t="s">
        <v>904</v>
      </c>
      <c r="C1381" s="101">
        <v>640</v>
      </c>
      <c r="D1381" s="17">
        <v>1.3079689483742412</v>
      </c>
      <c r="E1381" s="139">
        <v>5.2157227260838386E-2</v>
      </c>
      <c r="F1381" s="122">
        <f t="shared" si="424"/>
        <v>1.3601261756350795</v>
      </c>
      <c r="G1381" s="122"/>
      <c r="H1381" s="101" t="s">
        <v>4</v>
      </c>
      <c r="I1381" s="101">
        <v>1</v>
      </c>
      <c r="J1381" s="101" t="s">
        <v>555</v>
      </c>
      <c r="K1381" s="18">
        <v>43035</v>
      </c>
      <c r="L1381" s="101" t="s">
        <v>58</v>
      </c>
      <c r="M1381" s="101" t="s">
        <v>171</v>
      </c>
      <c r="N1381" s="101" t="s">
        <v>73</v>
      </c>
      <c r="O1381" s="101" t="s">
        <v>58</v>
      </c>
      <c r="P1381" s="19" t="str">
        <f t="shared" si="425"/>
        <v>CB1 17/18</v>
      </c>
      <c r="Q1381" s="20">
        <f t="shared" si="426"/>
        <v>136.01261756350794</v>
      </c>
      <c r="R1381" s="19">
        <v>122.6</v>
      </c>
      <c r="S1381" s="19">
        <v>2.5</v>
      </c>
      <c r="T1381" s="19">
        <f t="shared" si="427"/>
        <v>125.1</v>
      </c>
      <c r="U1381" s="22" t="e">
        <f t="shared" si="428"/>
        <v>#VALUE!</v>
      </c>
      <c r="V1381" s="22" t="str">
        <f t="shared" si="429"/>
        <v>NY</v>
      </c>
      <c r="W1381" s="22" t="e">
        <f t="shared" si="430"/>
        <v>#VALUE!</v>
      </c>
      <c r="X1381" s="19" t="str">
        <f t="shared" si="431"/>
        <v>CB117/18GS.8928</v>
      </c>
      <c r="Y1381" s="19" t="str">
        <f t="shared" si="432"/>
        <v>GS.8928</v>
      </c>
      <c r="Z1381" s="19" t="e">
        <v>#VALUE!</v>
      </c>
      <c r="AA1381" s="19" t="e">
        <f t="shared" si="433"/>
        <v>#VALUE!</v>
      </c>
      <c r="AB1381" s="22" t="e">
        <f t="shared" si="434"/>
        <v>#VALUE!</v>
      </c>
      <c r="AC1381" s="23" t="e">
        <v>#VALUE!</v>
      </c>
      <c r="AD1381" s="23" t="e">
        <f t="shared" si="435"/>
        <v>#VALUE!</v>
      </c>
      <c r="AE1381" s="24" t="e">
        <f t="shared" si="436"/>
        <v>#VALUE!</v>
      </c>
      <c r="AF1381" s="24">
        <v>126.85</v>
      </c>
      <c r="AG1381" s="24" t="e">
        <f t="shared" si="437"/>
        <v>#VALUE!</v>
      </c>
      <c r="AH1381" s="24" t="e">
        <f t="shared" si="438"/>
        <v>#VALUE!</v>
      </c>
      <c r="AI1381" s="25" t="e">
        <f t="shared" si="439"/>
        <v>#VALUE!</v>
      </c>
      <c r="AJ1381" s="25" t="e">
        <f t="shared" si="440"/>
        <v>#VALUE!</v>
      </c>
      <c r="AK1381" s="25" t="e">
        <f t="shared" si="441"/>
        <v>#VALUE!</v>
      </c>
      <c r="AL1381" s="173">
        <f t="shared" si="448"/>
        <v>21.908571435745916</v>
      </c>
      <c r="AM1381" s="173">
        <f t="shared" si="448"/>
        <v>2.587416655157873</v>
      </c>
      <c r="AN1381" s="26">
        <v>3.2766000000000002</v>
      </c>
      <c r="AO1381" s="125">
        <f t="shared" si="442"/>
        <v>5.142120351561285E-2</v>
      </c>
      <c r="AT1381" s="2">
        <v>640</v>
      </c>
      <c r="AU1381" s="2">
        <v>-14689.48005639137</v>
      </c>
      <c r="AW1381" s="44" t="e">
        <f t="shared" si="443"/>
        <v>#VALUE!</v>
      </c>
    </row>
    <row r="1382" spans="1:49" hidden="1" x14ac:dyDescent="0.2">
      <c r="A1382" s="101">
        <v>1388</v>
      </c>
      <c r="B1382" s="16" t="s">
        <v>905</v>
      </c>
      <c r="C1382" s="101">
        <v>2200</v>
      </c>
      <c r="D1382" s="17">
        <v>1.3079689483742412</v>
      </c>
      <c r="E1382" s="139">
        <v>5.2154113508221855E-2</v>
      </c>
      <c r="F1382" s="122">
        <f t="shared" si="424"/>
        <v>1.3601230618824629</v>
      </c>
      <c r="G1382" s="122"/>
      <c r="H1382" s="101" t="s">
        <v>4</v>
      </c>
      <c r="I1382" s="101">
        <v>1</v>
      </c>
      <c r="J1382" s="101" t="s">
        <v>555</v>
      </c>
      <c r="K1382" s="18">
        <v>43035</v>
      </c>
      <c r="L1382" s="101" t="s">
        <v>58</v>
      </c>
      <c r="M1382" s="101" t="s">
        <v>171</v>
      </c>
      <c r="N1382" s="101" t="s">
        <v>62</v>
      </c>
      <c r="O1382" s="101" t="s">
        <v>78</v>
      </c>
      <c r="P1382" s="19" t="str">
        <f t="shared" si="425"/>
        <v>CB6 CONSUMO</v>
      </c>
      <c r="Q1382" s="20">
        <f t="shared" si="426"/>
        <v>136.0123061882463</v>
      </c>
      <c r="R1382" s="19">
        <v>122.6</v>
      </c>
      <c r="S1382" s="19">
        <v>-31.95</v>
      </c>
      <c r="T1382" s="19">
        <f t="shared" si="427"/>
        <v>90.649999999999991</v>
      </c>
      <c r="U1382" s="22" t="e">
        <f t="shared" si="428"/>
        <v>#VALUE!</v>
      </c>
      <c r="V1382" s="22" t="str">
        <f t="shared" si="429"/>
        <v>NY</v>
      </c>
      <c r="W1382" s="22" t="e">
        <f t="shared" si="430"/>
        <v>#VALUE!</v>
      </c>
      <c r="X1382" s="19" t="str">
        <f t="shared" si="431"/>
        <v>CB6CONSUMOGS.8929</v>
      </c>
      <c r="Y1382" s="19" t="str">
        <f t="shared" si="432"/>
        <v>GS.8929</v>
      </c>
      <c r="Z1382" s="19" t="e">
        <v>#VALUE!</v>
      </c>
      <c r="AA1382" s="19" t="e">
        <f t="shared" si="433"/>
        <v>#VALUE!</v>
      </c>
      <c r="AB1382" s="22" t="e">
        <f t="shared" si="434"/>
        <v>#VALUE!</v>
      </c>
      <c r="AC1382" s="23" t="e">
        <v>#VALUE!</v>
      </c>
      <c r="AD1382" s="23" t="e">
        <f t="shared" si="435"/>
        <v>#VALUE!</v>
      </c>
      <c r="AE1382" s="24" t="e">
        <f t="shared" si="436"/>
        <v>#VALUE!</v>
      </c>
      <c r="AF1382" s="24">
        <v>92.399999999999991</v>
      </c>
      <c r="AG1382" s="24" t="e">
        <f t="shared" si="437"/>
        <v>#VALUE!</v>
      </c>
      <c r="AH1382" s="24" t="e">
        <f t="shared" si="438"/>
        <v>#VALUE!</v>
      </c>
      <c r="AI1382" s="25" t="e">
        <f t="shared" si="439"/>
        <v>#VALUE!</v>
      </c>
      <c r="AJ1382" s="25" t="e">
        <f t="shared" si="440"/>
        <v>#VALUE!</v>
      </c>
      <c r="AK1382" s="25" t="e">
        <f t="shared" si="441"/>
        <v>#VALUE!</v>
      </c>
      <c r="AL1382" s="173">
        <f t="shared" si="448"/>
        <v>21.907170336850335</v>
      </c>
      <c r="AM1382" s="173">
        <f t="shared" si="448"/>
        <v>2.5894069756618405</v>
      </c>
      <c r="AN1382" s="26">
        <v>3.2766000000000002</v>
      </c>
      <c r="AO1382" s="125">
        <f t="shared" si="442"/>
        <v>5.1418133703136228E-2</v>
      </c>
      <c r="AT1382" s="2">
        <v>1700</v>
      </c>
      <c r="AU1382" s="2">
        <v>-124471.10649999969</v>
      </c>
      <c r="AW1382" s="44" t="e">
        <f t="shared" si="443"/>
        <v>#VALUE!</v>
      </c>
    </row>
    <row r="1383" spans="1:49" hidden="1" x14ac:dyDescent="0.2">
      <c r="A1383" s="101">
        <v>1389</v>
      </c>
      <c r="B1383" s="16" t="s">
        <v>906</v>
      </c>
      <c r="C1383" s="101">
        <v>1920</v>
      </c>
      <c r="D1383" s="17">
        <v>1.3079689483742412</v>
      </c>
      <c r="E1383" s="139">
        <v>5.2157200013810211E-2</v>
      </c>
      <c r="F1383" s="122">
        <f t="shared" si="424"/>
        <v>1.3601261483880513</v>
      </c>
      <c r="G1383" s="122"/>
      <c r="H1383" s="101" t="s">
        <v>4</v>
      </c>
      <c r="I1383" s="101">
        <v>1</v>
      </c>
      <c r="J1383" s="101" t="s">
        <v>60</v>
      </c>
      <c r="K1383" s="18">
        <v>43035</v>
      </c>
      <c r="L1383" s="101" t="s">
        <v>58</v>
      </c>
      <c r="M1383" s="101" t="s">
        <v>171</v>
      </c>
      <c r="N1383" s="101" t="s">
        <v>73</v>
      </c>
      <c r="O1383" s="101" t="s">
        <v>58</v>
      </c>
      <c r="P1383" s="19" t="str">
        <f t="shared" si="425"/>
        <v>CB1 17/18</v>
      </c>
      <c r="Q1383" s="20">
        <f t="shared" si="426"/>
        <v>136.01261483880512</v>
      </c>
      <c r="R1383" s="19">
        <v>122.6</v>
      </c>
      <c r="S1383" s="19">
        <v>2.5</v>
      </c>
      <c r="T1383" s="19">
        <f t="shared" si="427"/>
        <v>125.1</v>
      </c>
      <c r="U1383" s="22" t="e">
        <f t="shared" si="428"/>
        <v>#VALUE!</v>
      </c>
      <c r="V1383" s="22" t="str">
        <f t="shared" si="429"/>
        <v>NY</v>
      </c>
      <c r="W1383" s="22" t="e">
        <f t="shared" si="430"/>
        <v>#VALUE!</v>
      </c>
      <c r="X1383" s="19" t="str">
        <f t="shared" si="431"/>
        <v>CB117/18GS.8934</v>
      </c>
      <c r="Y1383" s="19" t="str">
        <f t="shared" si="432"/>
        <v>GS.8934</v>
      </c>
      <c r="Z1383" s="19" t="e">
        <v>#VALUE!</v>
      </c>
      <c r="AA1383" s="19" t="e">
        <f t="shared" si="433"/>
        <v>#VALUE!</v>
      </c>
      <c r="AB1383" s="22" t="e">
        <f t="shared" si="434"/>
        <v>#VALUE!</v>
      </c>
      <c r="AC1383" s="23" t="e">
        <v>#VALUE!</v>
      </c>
      <c r="AD1383" s="23" t="e">
        <f t="shared" si="435"/>
        <v>#VALUE!</v>
      </c>
      <c r="AE1383" s="24" t="e">
        <f t="shared" si="436"/>
        <v>#VALUE!</v>
      </c>
      <c r="AF1383" s="24">
        <v>126.85</v>
      </c>
      <c r="AG1383" s="24" t="e">
        <f t="shared" si="437"/>
        <v>#VALUE!</v>
      </c>
      <c r="AH1383" s="24" t="e">
        <f t="shared" si="438"/>
        <v>#VALUE!</v>
      </c>
      <c r="AI1383" s="25" t="e">
        <f t="shared" si="439"/>
        <v>#VALUE!</v>
      </c>
      <c r="AJ1383" s="25" t="e">
        <f t="shared" si="440"/>
        <v>#VALUE!</v>
      </c>
      <c r="AK1383" s="25" t="e">
        <f t="shared" si="441"/>
        <v>#VALUE!</v>
      </c>
      <c r="AL1383" s="173">
        <f t="shared" si="448"/>
        <v>21.908392547846901</v>
      </c>
      <c r="AM1383" s="173">
        <f t="shared" si="448"/>
        <v>2.5913988271815804</v>
      </c>
      <c r="AN1383" s="26">
        <v>3.2766000000000002</v>
      </c>
      <c r="AO1383" s="125">
        <f t="shared" si="442"/>
        <v>5.1421176653084794E-2</v>
      </c>
      <c r="AT1383" s="2">
        <v>1920</v>
      </c>
      <c r="AU1383" s="2">
        <v>-44068.433123616211</v>
      </c>
      <c r="AW1383" s="44" t="e">
        <f t="shared" si="443"/>
        <v>#VALUE!</v>
      </c>
    </row>
    <row r="1384" spans="1:49" hidden="1" x14ac:dyDescent="0.2">
      <c r="A1384" s="101">
        <v>1390</v>
      </c>
      <c r="B1384" s="16" t="s">
        <v>907</v>
      </c>
      <c r="C1384" s="101">
        <v>12000</v>
      </c>
      <c r="D1384" s="17">
        <v>1.3079689483742412</v>
      </c>
      <c r="E1384" s="139">
        <v>5.2158449559932679E-2</v>
      </c>
      <c r="F1384" s="122">
        <f t="shared" si="424"/>
        <v>1.3601273979341739</v>
      </c>
      <c r="G1384" s="122"/>
      <c r="H1384" s="101" t="s">
        <v>4</v>
      </c>
      <c r="I1384" s="101">
        <v>1</v>
      </c>
      <c r="J1384" s="101" t="s">
        <v>60</v>
      </c>
      <c r="K1384" s="18">
        <v>43035</v>
      </c>
      <c r="L1384" s="101" t="s">
        <v>58</v>
      </c>
      <c r="M1384" s="101" t="s">
        <v>171</v>
      </c>
      <c r="N1384" s="101" t="s">
        <v>62</v>
      </c>
      <c r="O1384" s="101" t="s">
        <v>78</v>
      </c>
      <c r="P1384" s="19" t="str">
        <f t="shared" si="425"/>
        <v>CB6 CONSUMO</v>
      </c>
      <c r="Q1384" s="20">
        <f t="shared" si="426"/>
        <v>136.01273979341738</v>
      </c>
      <c r="R1384" s="19">
        <v>122.6</v>
      </c>
      <c r="S1384" s="19">
        <v>-31.95</v>
      </c>
      <c r="T1384" s="19">
        <f t="shared" si="427"/>
        <v>90.649999999999991</v>
      </c>
      <c r="U1384" s="22" t="e">
        <f t="shared" si="428"/>
        <v>#VALUE!</v>
      </c>
      <c r="V1384" s="22" t="str">
        <f t="shared" si="429"/>
        <v>NY</v>
      </c>
      <c r="W1384" s="22" t="e">
        <f t="shared" si="430"/>
        <v>#VALUE!</v>
      </c>
      <c r="X1384" s="19" t="str">
        <f t="shared" si="431"/>
        <v>CB6CONSUMOGS.8936</v>
      </c>
      <c r="Y1384" s="19" t="str">
        <f t="shared" si="432"/>
        <v>GS.8936</v>
      </c>
      <c r="Z1384" s="19" t="e">
        <v>#VALUE!</v>
      </c>
      <c r="AA1384" s="19" t="e">
        <f t="shared" si="433"/>
        <v>#VALUE!</v>
      </c>
      <c r="AB1384" s="22" t="e">
        <f t="shared" si="434"/>
        <v>#VALUE!</v>
      </c>
      <c r="AC1384" s="23" t="e">
        <v>#VALUE!</v>
      </c>
      <c r="AD1384" s="23" t="e">
        <f t="shared" si="435"/>
        <v>#VALUE!</v>
      </c>
      <c r="AE1384" s="24" t="e">
        <f t="shared" si="436"/>
        <v>#VALUE!</v>
      </c>
      <c r="AF1384" s="24">
        <v>92.399999999999991</v>
      </c>
      <c r="AG1384" s="24" t="e">
        <f t="shared" si="437"/>
        <v>#VALUE!</v>
      </c>
      <c r="AH1384" s="24" t="e">
        <f t="shared" si="438"/>
        <v>#VALUE!</v>
      </c>
      <c r="AI1384" s="25" t="e">
        <f t="shared" si="439"/>
        <v>#VALUE!</v>
      </c>
      <c r="AJ1384" s="25" t="e">
        <f t="shared" si="440"/>
        <v>#VALUE!</v>
      </c>
      <c r="AK1384" s="25" t="e">
        <f t="shared" si="441"/>
        <v>#VALUE!</v>
      </c>
      <c r="AL1384" s="173">
        <f t="shared" si="448"/>
        <v>21.9088374651914</v>
      </c>
      <c r="AM1384" s="173">
        <f t="shared" si="448"/>
        <v>2.5933922108947969</v>
      </c>
      <c r="AN1384" s="26">
        <v>3.2766000000000002</v>
      </c>
      <c r="AO1384" s="125">
        <f t="shared" si="442"/>
        <v>5.1422408566068681E-2</v>
      </c>
      <c r="AT1384" s="2">
        <v>9000</v>
      </c>
      <c r="AU1384" s="2">
        <v>-658969.87758143165</v>
      </c>
      <c r="AW1384" s="44" t="e">
        <f t="shared" si="443"/>
        <v>#VALUE!</v>
      </c>
    </row>
    <row r="1385" spans="1:49" hidden="1" x14ac:dyDescent="0.2">
      <c r="A1385" s="101">
        <v>1391</v>
      </c>
      <c r="B1385" s="16" t="s">
        <v>908</v>
      </c>
      <c r="C1385" s="101">
        <v>85</v>
      </c>
      <c r="D1385" s="17">
        <v>1.3079689483742412</v>
      </c>
      <c r="E1385" s="139">
        <v>5.2154579873150107E-2</v>
      </c>
      <c r="F1385" s="122">
        <f t="shared" si="424"/>
        <v>1.3601235282473914</v>
      </c>
      <c r="G1385" s="122"/>
      <c r="H1385" s="101" t="s">
        <v>4</v>
      </c>
      <c r="I1385" s="101">
        <v>1</v>
      </c>
      <c r="J1385" s="101" t="s">
        <v>60</v>
      </c>
      <c r="K1385" s="18">
        <v>43035</v>
      </c>
      <c r="L1385" s="101" t="s">
        <v>58</v>
      </c>
      <c r="M1385" s="101" t="s">
        <v>171</v>
      </c>
      <c r="N1385" s="101" t="s">
        <v>73</v>
      </c>
      <c r="O1385" s="101" t="s">
        <v>65</v>
      </c>
      <c r="P1385" s="19" t="str">
        <f t="shared" si="425"/>
        <v>CB1 13/14</v>
      </c>
      <c r="Q1385" s="20">
        <f t="shared" si="426"/>
        <v>136.01235282473914</v>
      </c>
      <c r="R1385" s="19">
        <v>122.6</v>
      </c>
      <c r="S1385" s="19">
        <v>-7</v>
      </c>
      <c r="T1385" s="19">
        <f t="shared" si="427"/>
        <v>115.6</v>
      </c>
      <c r="U1385" s="22" t="e">
        <f t="shared" si="428"/>
        <v>#VALUE!</v>
      </c>
      <c r="V1385" s="22" t="str">
        <f t="shared" si="429"/>
        <v>NY</v>
      </c>
      <c r="W1385" s="22" t="e">
        <f t="shared" si="430"/>
        <v>#VALUE!</v>
      </c>
      <c r="X1385" s="19" t="str">
        <f t="shared" si="431"/>
        <v>CB113/14GS.8938</v>
      </c>
      <c r="Y1385" s="19" t="str">
        <f t="shared" si="432"/>
        <v>GS.8938</v>
      </c>
      <c r="Z1385" s="19" t="e">
        <v>#VALUE!</v>
      </c>
      <c r="AA1385" s="19" t="e">
        <f t="shared" si="433"/>
        <v>#VALUE!</v>
      </c>
      <c r="AB1385" s="22" t="e">
        <f t="shared" si="434"/>
        <v>#VALUE!</v>
      </c>
      <c r="AC1385" s="23" t="e">
        <v>#VALUE!</v>
      </c>
      <c r="AD1385" s="23" t="e">
        <f t="shared" si="435"/>
        <v>#VALUE!</v>
      </c>
      <c r="AE1385" s="24" t="e">
        <f t="shared" si="436"/>
        <v>#VALUE!</v>
      </c>
      <c r="AF1385" s="24">
        <v>117.35</v>
      </c>
      <c r="AG1385" s="24" t="e">
        <f t="shared" si="437"/>
        <v>#VALUE!</v>
      </c>
      <c r="AH1385" s="24" t="e">
        <f t="shared" si="438"/>
        <v>#VALUE!</v>
      </c>
      <c r="AI1385" s="25" t="e">
        <f t="shared" si="439"/>
        <v>#VALUE!</v>
      </c>
      <c r="AJ1385" s="25" t="e">
        <f t="shared" si="440"/>
        <v>#VALUE!</v>
      </c>
      <c r="AK1385" s="25" t="e">
        <f t="shared" si="441"/>
        <v>#VALUE!</v>
      </c>
      <c r="AL1385" s="173">
        <f t="shared" si="448"/>
        <v>21.907116332516079</v>
      </c>
      <c r="AM1385" s="173">
        <f t="shared" si="448"/>
        <v>2.5953871279801008</v>
      </c>
      <c r="AN1385" s="26">
        <v>3.2766000000000002</v>
      </c>
      <c r="AO1385" s="125">
        <f t="shared" si="442"/>
        <v>5.1418593486892913E-2</v>
      </c>
      <c r="AT1385" s="2">
        <v>85</v>
      </c>
      <c r="AU1385" s="2">
        <v>-3300.1725982858957</v>
      </c>
      <c r="AW1385" s="44" t="e">
        <f t="shared" si="443"/>
        <v>#VALUE!</v>
      </c>
    </row>
    <row r="1386" spans="1:49" hidden="1" x14ac:dyDescent="0.2">
      <c r="A1386" s="101">
        <v>1392</v>
      </c>
      <c r="B1386" s="16" t="s">
        <v>908</v>
      </c>
      <c r="C1386" s="101">
        <v>875</v>
      </c>
      <c r="D1386" s="17">
        <v>1.3079689483742412</v>
      </c>
      <c r="E1386" s="139">
        <v>5.2143001580023891E-2</v>
      </c>
      <c r="F1386" s="122">
        <f t="shared" si="424"/>
        <v>1.3601119499542651</v>
      </c>
      <c r="G1386" s="122"/>
      <c r="H1386" s="101" t="s">
        <v>4</v>
      </c>
      <c r="I1386" s="101">
        <v>1</v>
      </c>
      <c r="J1386" s="101" t="s">
        <v>60</v>
      </c>
      <c r="K1386" s="18">
        <v>43035</v>
      </c>
      <c r="L1386" s="101" t="s">
        <v>58</v>
      </c>
      <c r="M1386" s="101" t="s">
        <v>171</v>
      </c>
      <c r="N1386" s="101" t="s">
        <v>73</v>
      </c>
      <c r="O1386" s="101" t="s">
        <v>64</v>
      </c>
      <c r="P1386" s="19" t="str">
        <f t="shared" si="425"/>
        <v>CB1 15/16</v>
      </c>
      <c r="Q1386" s="20">
        <f t="shared" si="426"/>
        <v>136.01119499542651</v>
      </c>
      <c r="R1386" s="19">
        <v>122.6</v>
      </c>
      <c r="S1386" s="19">
        <v>-7</v>
      </c>
      <c r="T1386" s="19">
        <f t="shared" si="427"/>
        <v>115.6</v>
      </c>
      <c r="U1386" s="22" t="e">
        <f t="shared" si="428"/>
        <v>#VALUE!</v>
      </c>
      <c r="V1386" s="22" t="str">
        <f t="shared" si="429"/>
        <v>NY</v>
      </c>
      <c r="W1386" s="22" t="e">
        <f t="shared" si="430"/>
        <v>#VALUE!</v>
      </c>
      <c r="X1386" s="19" t="str">
        <f t="shared" si="431"/>
        <v>CB115/16GS.8938</v>
      </c>
      <c r="Y1386" s="19" t="str">
        <f t="shared" si="432"/>
        <v>GS.8938</v>
      </c>
      <c r="Z1386" s="19" t="e">
        <v>#VALUE!</v>
      </c>
      <c r="AA1386" s="19" t="e">
        <f t="shared" si="433"/>
        <v>#VALUE!</v>
      </c>
      <c r="AB1386" s="22" t="e">
        <f t="shared" si="434"/>
        <v>#VALUE!</v>
      </c>
      <c r="AC1386" s="23" t="e">
        <v>#VALUE!</v>
      </c>
      <c r="AD1386" s="23" t="e">
        <f t="shared" si="435"/>
        <v>#VALUE!</v>
      </c>
      <c r="AE1386" s="24" t="e">
        <f t="shared" si="436"/>
        <v>#VALUE!</v>
      </c>
      <c r="AF1386" s="24">
        <v>117.35</v>
      </c>
      <c r="AG1386" s="24" t="e">
        <f t="shared" si="437"/>
        <v>#VALUE!</v>
      </c>
      <c r="AH1386" s="24" t="e">
        <f t="shared" si="438"/>
        <v>#VALUE!</v>
      </c>
      <c r="AI1386" s="25" t="e">
        <f t="shared" si="439"/>
        <v>#VALUE!</v>
      </c>
      <c r="AJ1386" s="25" t="e">
        <f t="shared" si="440"/>
        <v>#VALUE!</v>
      </c>
      <c r="AK1386" s="25" t="e">
        <f t="shared" si="441"/>
        <v>#VALUE!</v>
      </c>
      <c r="AL1386" s="173">
        <f t="shared" si="448"/>
        <v>21.902133562271207</v>
      </c>
      <c r="AM1386" s="173">
        <f t="shared" si="448"/>
        <v>2.5973835796170084</v>
      </c>
      <c r="AN1386" s="26">
        <v>3.2766000000000002</v>
      </c>
      <c r="AO1386" s="125">
        <f t="shared" si="442"/>
        <v>5.1407178582411339E-2</v>
      </c>
      <c r="AT1386" s="2">
        <v>875</v>
      </c>
      <c r="AU1386" s="2">
        <v>-24711.415923224034</v>
      </c>
      <c r="AW1386" s="44" t="e">
        <f t="shared" si="443"/>
        <v>#VALUE!</v>
      </c>
    </row>
    <row r="1387" spans="1:49" hidden="1" x14ac:dyDescent="0.2">
      <c r="A1387" s="101">
        <v>1393</v>
      </c>
      <c r="B1387" s="16" t="s">
        <v>909</v>
      </c>
      <c r="C1387" s="101">
        <v>640</v>
      </c>
      <c r="D1387" s="17">
        <v>1.3079689483742412</v>
      </c>
      <c r="E1387" s="139">
        <v>5.214638407516025E-2</v>
      </c>
      <c r="F1387" s="122">
        <f t="shared" si="424"/>
        <v>1.3601153324494013</v>
      </c>
      <c r="G1387" s="122"/>
      <c r="H1387" s="101" t="s">
        <v>4</v>
      </c>
      <c r="I1387" s="101">
        <v>1</v>
      </c>
      <c r="J1387" s="101" t="s">
        <v>60</v>
      </c>
      <c r="K1387" s="18">
        <v>43035</v>
      </c>
      <c r="L1387" s="101" t="s">
        <v>58</v>
      </c>
      <c r="M1387" s="101" t="s">
        <v>171</v>
      </c>
      <c r="N1387" s="101" t="s">
        <v>73</v>
      </c>
      <c r="O1387" s="101" t="s">
        <v>58</v>
      </c>
      <c r="P1387" s="19" t="str">
        <f t="shared" si="425"/>
        <v>CB1 17/18</v>
      </c>
      <c r="Q1387" s="20">
        <f t="shared" si="426"/>
        <v>136.01153324494013</v>
      </c>
      <c r="R1387" s="19">
        <v>122.6</v>
      </c>
      <c r="S1387" s="19">
        <v>2.5</v>
      </c>
      <c r="T1387" s="19">
        <f t="shared" si="427"/>
        <v>125.1</v>
      </c>
      <c r="U1387" s="22" t="e">
        <f t="shared" si="428"/>
        <v>#VALUE!</v>
      </c>
      <c r="V1387" s="22" t="str">
        <f t="shared" si="429"/>
        <v>NY</v>
      </c>
      <c r="W1387" s="22" t="e">
        <f t="shared" si="430"/>
        <v>#VALUE!</v>
      </c>
      <c r="X1387" s="19" t="str">
        <f t="shared" si="431"/>
        <v>CB117/18GS.8939</v>
      </c>
      <c r="Y1387" s="19" t="str">
        <f t="shared" si="432"/>
        <v>GS.8939</v>
      </c>
      <c r="Z1387" s="19" t="e">
        <v>#VALUE!</v>
      </c>
      <c r="AA1387" s="19" t="e">
        <f t="shared" si="433"/>
        <v>#VALUE!</v>
      </c>
      <c r="AB1387" s="22" t="e">
        <f t="shared" si="434"/>
        <v>#VALUE!</v>
      </c>
      <c r="AC1387" s="23" t="e">
        <v>#VALUE!</v>
      </c>
      <c r="AD1387" s="23" t="e">
        <f t="shared" si="435"/>
        <v>#VALUE!</v>
      </c>
      <c r="AE1387" s="24" t="e">
        <f t="shared" si="436"/>
        <v>#VALUE!</v>
      </c>
      <c r="AF1387" s="24">
        <v>126.85</v>
      </c>
      <c r="AG1387" s="24" t="e">
        <f t="shared" si="437"/>
        <v>#VALUE!</v>
      </c>
      <c r="AH1387" s="24" t="e">
        <f t="shared" si="438"/>
        <v>#VALUE!</v>
      </c>
      <c r="AI1387" s="25" t="e">
        <f t="shared" si="439"/>
        <v>#VALUE!</v>
      </c>
      <c r="AJ1387" s="25" t="e">
        <f t="shared" si="440"/>
        <v>#VALUE!</v>
      </c>
      <c r="AK1387" s="25" t="e">
        <f t="shared" si="441"/>
        <v>#VALUE!</v>
      </c>
      <c r="AL1387" s="173">
        <f t="shared" si="448"/>
        <v>21.903480742506414</v>
      </c>
      <c r="AM1387" s="173">
        <f t="shared" si="448"/>
        <v>2.599381566985945</v>
      </c>
      <c r="AN1387" s="26">
        <v>3.2766000000000002</v>
      </c>
      <c r="AO1387" s="125">
        <f t="shared" si="442"/>
        <v>5.1410513345011483E-2</v>
      </c>
      <c r="AT1387" s="2">
        <v>640</v>
      </c>
      <c r="AU1387" s="2">
        <v>-14688.555897606217</v>
      </c>
      <c r="AW1387" s="44" t="e">
        <f t="shared" si="443"/>
        <v>#VALUE!</v>
      </c>
    </row>
    <row r="1388" spans="1:49" hidden="1" x14ac:dyDescent="0.2">
      <c r="A1388" s="101">
        <v>1394</v>
      </c>
      <c r="B1388" s="16" t="s">
        <v>910</v>
      </c>
      <c r="C1388" s="101">
        <v>3782</v>
      </c>
      <c r="D1388" s="17">
        <v>1.3079689483742412</v>
      </c>
      <c r="E1388" s="139">
        <v>5.2148013309514372E-2</v>
      </c>
      <c r="F1388" s="122">
        <f t="shared" si="424"/>
        <v>1.3601169616837556</v>
      </c>
      <c r="G1388" s="122"/>
      <c r="H1388" s="101" t="s">
        <v>4</v>
      </c>
      <c r="I1388" s="101">
        <v>1</v>
      </c>
      <c r="J1388" s="101" t="s">
        <v>60</v>
      </c>
      <c r="K1388" s="18">
        <v>43035</v>
      </c>
      <c r="L1388" s="101" t="s">
        <v>58</v>
      </c>
      <c r="M1388" s="101" t="s">
        <v>171</v>
      </c>
      <c r="N1388" s="101" t="s">
        <v>62</v>
      </c>
      <c r="O1388" s="101" t="s">
        <v>78</v>
      </c>
      <c r="P1388" s="19" t="str">
        <f t="shared" si="425"/>
        <v>CB6 CONSUMO</v>
      </c>
      <c r="Q1388" s="20">
        <f t="shared" si="426"/>
        <v>136.01169616837555</v>
      </c>
      <c r="R1388" s="19">
        <v>122.6</v>
      </c>
      <c r="S1388" s="19">
        <v>-31.95</v>
      </c>
      <c r="T1388" s="19">
        <f t="shared" si="427"/>
        <v>90.649999999999991</v>
      </c>
      <c r="U1388" s="22" t="e">
        <f t="shared" si="428"/>
        <v>#VALUE!</v>
      </c>
      <c r="V1388" s="22" t="str">
        <f t="shared" si="429"/>
        <v>NY</v>
      </c>
      <c r="W1388" s="22" t="e">
        <f t="shared" si="430"/>
        <v>#VALUE!</v>
      </c>
      <c r="X1388" s="19" t="str">
        <f t="shared" si="431"/>
        <v>CB6CONSUMOGS.8945</v>
      </c>
      <c r="Y1388" s="19" t="str">
        <f t="shared" si="432"/>
        <v>GS.8945</v>
      </c>
      <c r="Z1388" s="19" t="e">
        <v>#VALUE!</v>
      </c>
      <c r="AA1388" s="19" t="e">
        <f t="shared" si="433"/>
        <v>#VALUE!</v>
      </c>
      <c r="AB1388" s="22" t="e">
        <f t="shared" si="434"/>
        <v>#VALUE!</v>
      </c>
      <c r="AC1388" s="23" t="e">
        <v>#VALUE!</v>
      </c>
      <c r="AD1388" s="23" t="e">
        <f t="shared" si="435"/>
        <v>#VALUE!</v>
      </c>
      <c r="AE1388" s="24" t="e">
        <f t="shared" si="436"/>
        <v>#VALUE!</v>
      </c>
      <c r="AF1388" s="24">
        <v>92.399999999999991</v>
      </c>
      <c r="AG1388" s="24" t="e">
        <f t="shared" si="437"/>
        <v>#VALUE!</v>
      </c>
      <c r="AH1388" s="24" t="e">
        <f t="shared" si="438"/>
        <v>#VALUE!</v>
      </c>
      <c r="AI1388" s="25" t="e">
        <f t="shared" si="439"/>
        <v>#VALUE!</v>
      </c>
      <c r="AJ1388" s="25" t="e">
        <f t="shared" si="440"/>
        <v>#VALUE!</v>
      </c>
      <c r="AK1388" s="25" t="e">
        <f t="shared" si="441"/>
        <v>#VALUE!</v>
      </c>
      <c r="AL1388" s="173">
        <f t="shared" si="448"/>
        <v>21.904086042658438</v>
      </c>
      <c r="AM1388" s="173">
        <f t="shared" si="448"/>
        <v>2.6013810912682418</v>
      </c>
      <c r="AN1388" s="26">
        <v>3.2766000000000002</v>
      </c>
      <c r="AO1388" s="125">
        <f t="shared" si="442"/>
        <v>5.1412119588205345E-2</v>
      </c>
      <c r="AT1388" s="2">
        <v>3782</v>
      </c>
      <c r="AU1388" s="2">
        <v>-276908.53022988519</v>
      </c>
      <c r="AW1388" s="44" t="e">
        <f t="shared" si="443"/>
        <v>#VALUE!</v>
      </c>
    </row>
    <row r="1389" spans="1:49" hidden="1" x14ac:dyDescent="0.2">
      <c r="A1389" s="101">
        <v>1395</v>
      </c>
      <c r="B1389" s="16" t="s">
        <v>911</v>
      </c>
      <c r="C1389" s="101">
        <v>213</v>
      </c>
      <c r="D1389" s="17">
        <v>1.3079689483742412</v>
      </c>
      <c r="E1389" s="139">
        <v>5.2144892485561457E-2</v>
      </c>
      <c r="F1389" s="122">
        <f t="shared" si="424"/>
        <v>1.3601138408598026</v>
      </c>
      <c r="G1389" s="122"/>
      <c r="H1389" s="101" t="s">
        <v>4</v>
      </c>
      <c r="I1389" s="101">
        <v>1</v>
      </c>
      <c r="J1389" s="101" t="s">
        <v>60</v>
      </c>
      <c r="K1389" s="18">
        <v>43035</v>
      </c>
      <c r="L1389" s="101" t="s">
        <v>58</v>
      </c>
      <c r="M1389" s="101" t="s">
        <v>171</v>
      </c>
      <c r="N1389" s="101" t="s">
        <v>73</v>
      </c>
      <c r="O1389" s="101" t="s">
        <v>65</v>
      </c>
      <c r="P1389" s="19" t="str">
        <f t="shared" si="425"/>
        <v>CB1 13/14</v>
      </c>
      <c r="Q1389" s="20">
        <f t="shared" si="426"/>
        <v>136.01138408598027</v>
      </c>
      <c r="R1389" s="19">
        <v>122.6</v>
      </c>
      <c r="S1389" s="19">
        <v>-7</v>
      </c>
      <c r="T1389" s="19">
        <f t="shared" si="427"/>
        <v>115.6</v>
      </c>
      <c r="U1389" s="22" t="e">
        <f t="shared" si="428"/>
        <v>#VALUE!</v>
      </c>
      <c r="V1389" s="22" t="str">
        <f t="shared" si="429"/>
        <v>NY</v>
      </c>
      <c r="W1389" s="22" t="e">
        <f t="shared" si="430"/>
        <v>#VALUE!</v>
      </c>
      <c r="X1389" s="19" t="str">
        <f t="shared" si="431"/>
        <v>CB113/14GS.8946</v>
      </c>
      <c r="Y1389" s="19" t="str">
        <f t="shared" si="432"/>
        <v>GS.8946</v>
      </c>
      <c r="Z1389" s="19" t="e">
        <v>#VALUE!</v>
      </c>
      <c r="AA1389" s="19" t="e">
        <f t="shared" si="433"/>
        <v>#VALUE!</v>
      </c>
      <c r="AB1389" s="22" t="e">
        <f t="shared" si="434"/>
        <v>#VALUE!</v>
      </c>
      <c r="AC1389" s="23" t="e">
        <v>#VALUE!</v>
      </c>
      <c r="AD1389" s="23" t="e">
        <f t="shared" si="435"/>
        <v>#VALUE!</v>
      </c>
      <c r="AE1389" s="24" t="e">
        <f t="shared" si="436"/>
        <v>#VALUE!</v>
      </c>
      <c r="AF1389" s="24">
        <v>117.35</v>
      </c>
      <c r="AG1389" s="24" t="e">
        <f t="shared" si="437"/>
        <v>#VALUE!</v>
      </c>
      <c r="AH1389" s="24" t="e">
        <f t="shared" si="438"/>
        <v>#VALUE!</v>
      </c>
      <c r="AI1389" s="25" t="e">
        <f t="shared" si="439"/>
        <v>#VALUE!</v>
      </c>
      <c r="AJ1389" s="25" t="e">
        <f t="shared" si="440"/>
        <v>#VALUE!</v>
      </c>
      <c r="AK1389" s="25" t="e">
        <f t="shared" si="441"/>
        <v>#VALUE!</v>
      </c>
      <c r="AL1389" s="173">
        <f t="shared" si="448"/>
        <v>21.902681493460484</v>
      </c>
      <c r="AM1389" s="173">
        <f t="shared" si="448"/>
        <v>2.6033821536461401</v>
      </c>
      <c r="AN1389" s="26">
        <v>3.2766000000000002</v>
      </c>
      <c r="AO1389" s="125">
        <f t="shared" si="442"/>
        <v>5.140904280418044E-2</v>
      </c>
      <c r="AT1389" s="2">
        <v>213</v>
      </c>
      <c r="AU1389" s="2">
        <v>-8269.5694951483965</v>
      </c>
      <c r="AW1389" s="44" t="e">
        <f t="shared" si="443"/>
        <v>#VALUE!</v>
      </c>
    </row>
    <row r="1390" spans="1:49" hidden="1" x14ac:dyDescent="0.2">
      <c r="A1390" s="101">
        <v>1396</v>
      </c>
      <c r="B1390" s="16" t="s">
        <v>911</v>
      </c>
      <c r="C1390" s="101">
        <v>737</v>
      </c>
      <c r="D1390" s="17">
        <v>1.3079689483742412</v>
      </c>
      <c r="E1390" s="139">
        <v>5.2139830317473018E-2</v>
      </c>
      <c r="F1390" s="122">
        <f t="shared" si="424"/>
        <v>1.3601087786917141</v>
      </c>
      <c r="G1390" s="122"/>
      <c r="H1390" s="101" t="s">
        <v>4</v>
      </c>
      <c r="I1390" s="101">
        <v>1</v>
      </c>
      <c r="J1390" s="101" t="s">
        <v>555</v>
      </c>
      <c r="K1390" s="18">
        <v>43035</v>
      </c>
      <c r="L1390" s="101" t="s">
        <v>58</v>
      </c>
      <c r="M1390" s="101" t="s">
        <v>171</v>
      </c>
      <c r="N1390" s="101" t="s">
        <v>73</v>
      </c>
      <c r="O1390" s="101" t="s">
        <v>64</v>
      </c>
      <c r="P1390" s="19" t="str">
        <f t="shared" si="425"/>
        <v>CB1 15/16</v>
      </c>
      <c r="Q1390" s="20">
        <f t="shared" si="426"/>
        <v>136.0108778691714</v>
      </c>
      <c r="R1390" s="19">
        <v>122.6</v>
      </c>
      <c r="S1390" s="19">
        <v>-7</v>
      </c>
      <c r="T1390" s="19">
        <f t="shared" si="427"/>
        <v>115.6</v>
      </c>
      <c r="U1390" s="22" t="e">
        <f t="shared" si="428"/>
        <v>#VALUE!</v>
      </c>
      <c r="V1390" s="22" t="str">
        <f t="shared" si="429"/>
        <v>NY</v>
      </c>
      <c r="W1390" s="22" t="e">
        <f t="shared" si="430"/>
        <v>#VALUE!</v>
      </c>
      <c r="X1390" s="19" t="str">
        <f t="shared" si="431"/>
        <v>CB115/16GS.8946</v>
      </c>
      <c r="Y1390" s="19" t="str">
        <f t="shared" si="432"/>
        <v>GS.8946</v>
      </c>
      <c r="Z1390" s="19" t="e">
        <v>#VALUE!</v>
      </c>
      <c r="AA1390" s="19" t="e">
        <f t="shared" si="433"/>
        <v>#VALUE!</v>
      </c>
      <c r="AB1390" s="22" t="e">
        <f t="shared" si="434"/>
        <v>#VALUE!</v>
      </c>
      <c r="AC1390" s="23" t="e">
        <v>#VALUE!</v>
      </c>
      <c r="AD1390" s="23" t="e">
        <f t="shared" si="435"/>
        <v>#VALUE!</v>
      </c>
      <c r="AE1390" s="24" t="e">
        <f t="shared" si="436"/>
        <v>#VALUE!</v>
      </c>
      <c r="AF1390" s="24">
        <v>117.35</v>
      </c>
      <c r="AG1390" s="24" t="e">
        <f t="shared" si="437"/>
        <v>#VALUE!</v>
      </c>
      <c r="AH1390" s="24" t="e">
        <f t="shared" si="438"/>
        <v>#VALUE!</v>
      </c>
      <c r="AI1390" s="25" t="e">
        <f t="shared" si="439"/>
        <v>#VALUE!</v>
      </c>
      <c r="AJ1390" s="25" t="e">
        <f t="shared" si="440"/>
        <v>#VALUE!</v>
      </c>
      <c r="AK1390" s="25" t="e">
        <f t="shared" si="441"/>
        <v>#VALUE!</v>
      </c>
      <c r="AL1390" s="173">
        <f t="shared" si="448"/>
        <v>21.900455479707261</v>
      </c>
      <c r="AM1390" s="173">
        <f t="shared" si="448"/>
        <v>2.6053847553027909</v>
      </c>
      <c r="AN1390" s="26">
        <v>3.2766000000000002</v>
      </c>
      <c r="AO1390" s="125">
        <f t="shared" si="442"/>
        <v>5.1404052071559556E-2</v>
      </c>
      <c r="AT1390" s="2">
        <v>737</v>
      </c>
      <c r="AU1390" s="2">
        <v>-20813.761329583584</v>
      </c>
      <c r="AW1390" s="44" t="e">
        <f t="shared" si="443"/>
        <v>#VALUE!</v>
      </c>
    </row>
    <row r="1391" spans="1:49" hidden="1" x14ac:dyDescent="0.2">
      <c r="A1391" s="101">
        <v>1397</v>
      </c>
      <c r="B1391" s="16" t="s">
        <v>911</v>
      </c>
      <c r="C1391" s="101">
        <v>50</v>
      </c>
      <c r="D1391" s="17">
        <v>1.3079689483742412</v>
      </c>
      <c r="E1391" s="139">
        <v>5.2141416247101766E-2</v>
      </c>
      <c r="F1391" s="122">
        <f t="shared" si="424"/>
        <v>1.3601103646213428</v>
      </c>
      <c r="G1391" s="122"/>
      <c r="H1391" s="101" t="s">
        <v>4</v>
      </c>
      <c r="I1391" s="101">
        <v>1</v>
      </c>
      <c r="J1391" s="101" t="s">
        <v>555</v>
      </c>
      <c r="K1391" s="18">
        <v>43035</v>
      </c>
      <c r="L1391" s="101" t="s">
        <v>58</v>
      </c>
      <c r="M1391" s="101" t="s">
        <v>171</v>
      </c>
      <c r="N1391" s="101" t="s">
        <v>73</v>
      </c>
      <c r="O1391" s="101" t="s">
        <v>66</v>
      </c>
      <c r="P1391" s="19" t="str">
        <f t="shared" si="425"/>
        <v>CB1 Moka</v>
      </c>
      <c r="Q1391" s="20">
        <f t="shared" si="426"/>
        <v>136.01103646213429</v>
      </c>
      <c r="R1391" s="19">
        <v>122.6</v>
      </c>
      <c r="S1391" s="19">
        <v>-8</v>
      </c>
      <c r="T1391" s="19">
        <f t="shared" si="427"/>
        <v>114.6</v>
      </c>
      <c r="U1391" s="22" t="e">
        <f t="shared" si="428"/>
        <v>#VALUE!</v>
      </c>
      <c r="V1391" s="22" t="str">
        <f t="shared" si="429"/>
        <v>NY</v>
      </c>
      <c r="W1391" s="22" t="e">
        <f t="shared" si="430"/>
        <v>#VALUE!</v>
      </c>
      <c r="X1391" s="19" t="str">
        <f t="shared" si="431"/>
        <v>CB1MokaGS.8946</v>
      </c>
      <c r="Y1391" s="19" t="str">
        <f t="shared" si="432"/>
        <v>GS.8946</v>
      </c>
      <c r="Z1391" s="19" t="e">
        <v>#VALUE!</v>
      </c>
      <c r="AA1391" s="19" t="e">
        <f t="shared" si="433"/>
        <v>#VALUE!</v>
      </c>
      <c r="AB1391" s="22" t="e">
        <f t="shared" si="434"/>
        <v>#VALUE!</v>
      </c>
      <c r="AC1391" s="23" t="e">
        <v>#VALUE!</v>
      </c>
      <c r="AD1391" s="23" t="e">
        <f t="shared" si="435"/>
        <v>#VALUE!</v>
      </c>
      <c r="AE1391" s="24" t="e">
        <f t="shared" si="436"/>
        <v>#VALUE!</v>
      </c>
      <c r="AF1391" s="24">
        <v>116.35</v>
      </c>
      <c r="AG1391" s="24" t="e">
        <f t="shared" si="437"/>
        <v>#VALUE!</v>
      </c>
      <c r="AH1391" s="24" t="e">
        <f t="shared" si="438"/>
        <v>#VALUE!</v>
      </c>
      <c r="AI1391" s="25" t="e">
        <f t="shared" si="439"/>
        <v>#VALUE!</v>
      </c>
      <c r="AJ1391" s="25" t="e">
        <f t="shared" si="440"/>
        <v>#VALUE!</v>
      </c>
      <c r="AK1391" s="25" t="e">
        <f t="shared" si="441"/>
        <v>#VALUE!</v>
      </c>
      <c r="AL1391" s="173">
        <f t="shared" si="448"/>
        <v>21.901042258297725</v>
      </c>
      <c r="AM1391" s="173">
        <f t="shared" si="448"/>
        <v>2.6073888974222545</v>
      </c>
      <c r="AN1391" s="26">
        <v>3.2766000000000002</v>
      </c>
      <c r="AO1391" s="125">
        <f t="shared" si="442"/>
        <v>5.1405615621128505E-2</v>
      </c>
      <c r="AT1391" s="2">
        <v>50</v>
      </c>
      <c r="AU1391" s="2">
        <v>-1676.630349806479</v>
      </c>
      <c r="AW1391" s="44" t="e">
        <f t="shared" si="443"/>
        <v>#VALUE!</v>
      </c>
    </row>
    <row r="1392" spans="1:49" hidden="1" x14ac:dyDescent="0.2">
      <c r="A1392" s="101">
        <v>1398</v>
      </c>
      <c r="B1392" s="16" t="s">
        <v>912</v>
      </c>
      <c r="C1392" s="101">
        <v>1920</v>
      </c>
      <c r="D1392" s="17">
        <v>1.3079689483742412</v>
      </c>
      <c r="E1392" s="139">
        <v>5.2133427334351772E-2</v>
      </c>
      <c r="F1392" s="122">
        <f t="shared" si="424"/>
        <v>1.3601023757085928</v>
      </c>
      <c r="G1392" s="122"/>
      <c r="H1392" s="101" t="s">
        <v>4</v>
      </c>
      <c r="I1392" s="101">
        <v>1</v>
      </c>
      <c r="J1392" s="101" t="s">
        <v>555</v>
      </c>
      <c r="K1392" s="18">
        <v>43035</v>
      </c>
      <c r="L1392" s="101" t="s">
        <v>58</v>
      </c>
      <c r="M1392" s="101" t="s">
        <v>171</v>
      </c>
      <c r="N1392" s="101" t="s">
        <v>73</v>
      </c>
      <c r="O1392" s="101" t="s">
        <v>58</v>
      </c>
      <c r="P1392" s="19" t="str">
        <f t="shared" si="425"/>
        <v>CB1 17/18</v>
      </c>
      <c r="Q1392" s="20">
        <f t="shared" si="426"/>
        <v>136.01023757085929</v>
      </c>
      <c r="R1392" s="19">
        <v>122.6</v>
      </c>
      <c r="S1392" s="19">
        <v>2.5</v>
      </c>
      <c r="T1392" s="19">
        <f t="shared" si="427"/>
        <v>125.1</v>
      </c>
      <c r="U1392" s="22" t="e">
        <f t="shared" si="428"/>
        <v>#VALUE!</v>
      </c>
      <c r="V1392" s="22" t="str">
        <f t="shared" si="429"/>
        <v>NY</v>
      </c>
      <c r="W1392" s="22" t="e">
        <f t="shared" si="430"/>
        <v>#VALUE!</v>
      </c>
      <c r="X1392" s="19" t="str">
        <f t="shared" si="431"/>
        <v>CB117/18GS.8948</v>
      </c>
      <c r="Y1392" s="19" t="str">
        <f t="shared" si="432"/>
        <v>GS.8948</v>
      </c>
      <c r="Z1392" s="19" t="e">
        <v>#VALUE!</v>
      </c>
      <c r="AA1392" s="19" t="e">
        <f t="shared" si="433"/>
        <v>#VALUE!</v>
      </c>
      <c r="AB1392" s="22" t="e">
        <f t="shared" si="434"/>
        <v>#VALUE!</v>
      </c>
      <c r="AC1392" s="23" t="e">
        <v>#VALUE!</v>
      </c>
      <c r="AD1392" s="23" t="e">
        <f t="shared" si="435"/>
        <v>#VALUE!</v>
      </c>
      <c r="AE1392" s="24" t="e">
        <f t="shared" si="436"/>
        <v>#VALUE!</v>
      </c>
      <c r="AF1392" s="24">
        <v>126.85</v>
      </c>
      <c r="AG1392" s="24" t="e">
        <f t="shared" si="437"/>
        <v>#VALUE!</v>
      </c>
      <c r="AH1392" s="24" t="e">
        <f t="shared" si="438"/>
        <v>#VALUE!</v>
      </c>
      <c r="AI1392" s="25" t="e">
        <f t="shared" si="439"/>
        <v>#VALUE!</v>
      </c>
      <c r="AJ1392" s="25" t="e">
        <f t="shared" si="440"/>
        <v>#VALUE!</v>
      </c>
      <c r="AK1392" s="25" t="e">
        <f t="shared" si="441"/>
        <v>#VALUE!</v>
      </c>
      <c r="AL1392" s="173">
        <f t="shared" si="448"/>
        <v>21.897577784387646</v>
      </c>
      <c r="AM1392" s="173">
        <f t="shared" si="448"/>
        <v>2.6093945811895027</v>
      </c>
      <c r="AN1392" s="26">
        <v>3.2766000000000002</v>
      </c>
      <c r="AO1392" s="125">
        <f t="shared" si="442"/>
        <v>5.1397739444997981E-2</v>
      </c>
      <c r="AT1392" s="2">
        <v>1920</v>
      </c>
      <c r="AU1392" s="2">
        <v>-44062.35489746659</v>
      </c>
      <c r="AW1392" s="44" t="e">
        <f t="shared" si="443"/>
        <v>#VALUE!</v>
      </c>
    </row>
    <row r="1393" spans="1:49" hidden="1" x14ac:dyDescent="0.2">
      <c r="A1393" s="101">
        <v>1399</v>
      </c>
      <c r="B1393" s="16" t="s">
        <v>913</v>
      </c>
      <c r="C1393" s="101">
        <v>100</v>
      </c>
      <c r="D1393" s="17">
        <v>1.3079689483742412</v>
      </c>
      <c r="E1393" s="139">
        <v>5.2136361863240534E-2</v>
      </c>
      <c r="F1393" s="122">
        <f t="shared" si="424"/>
        <v>1.3601053102374816</v>
      </c>
      <c r="G1393" s="122"/>
      <c r="H1393" s="101" t="s">
        <v>4</v>
      </c>
      <c r="I1393" s="101">
        <v>1</v>
      </c>
      <c r="J1393" s="101" t="s">
        <v>555</v>
      </c>
      <c r="K1393" s="18">
        <v>43035</v>
      </c>
      <c r="L1393" s="101" t="s">
        <v>58</v>
      </c>
      <c r="M1393" s="101" t="s">
        <v>171</v>
      </c>
      <c r="N1393" s="101" t="s">
        <v>70</v>
      </c>
      <c r="O1393" s="101" t="s">
        <v>65</v>
      </c>
      <c r="P1393" s="19" t="str">
        <f t="shared" si="425"/>
        <v>CB1UTZ 13/14</v>
      </c>
      <c r="Q1393" s="20">
        <f t="shared" si="426"/>
        <v>136.01053102374817</v>
      </c>
      <c r="R1393" s="19">
        <v>122.6</v>
      </c>
      <c r="S1393" s="19">
        <v>-2</v>
      </c>
      <c r="T1393" s="19">
        <f t="shared" si="427"/>
        <v>120.6</v>
      </c>
      <c r="U1393" s="22" t="e">
        <f t="shared" si="428"/>
        <v>#VALUE!</v>
      </c>
      <c r="V1393" s="22" t="str">
        <f t="shared" si="429"/>
        <v>NY</v>
      </c>
      <c r="W1393" s="22" t="e">
        <f t="shared" si="430"/>
        <v>#VALUE!</v>
      </c>
      <c r="X1393" s="19" t="str">
        <f t="shared" si="431"/>
        <v>CB1UTZ13/14GS.8949</v>
      </c>
      <c r="Y1393" s="19" t="str">
        <f t="shared" si="432"/>
        <v>GS.8949</v>
      </c>
      <c r="Z1393" s="19" t="e">
        <v>#VALUE!</v>
      </c>
      <c r="AA1393" s="19" t="e">
        <f t="shared" si="433"/>
        <v>#VALUE!</v>
      </c>
      <c r="AB1393" s="22" t="e">
        <f t="shared" si="434"/>
        <v>#VALUE!</v>
      </c>
      <c r="AC1393" s="23" t="e">
        <v>#VALUE!</v>
      </c>
      <c r="AD1393" s="23" t="e">
        <f t="shared" si="435"/>
        <v>#VALUE!</v>
      </c>
      <c r="AE1393" s="24" t="e">
        <f t="shared" si="436"/>
        <v>#VALUE!</v>
      </c>
      <c r="AF1393" s="24">
        <v>122.35</v>
      </c>
      <c r="AG1393" s="24" t="e">
        <f t="shared" si="437"/>
        <v>#VALUE!</v>
      </c>
      <c r="AH1393" s="24" t="e">
        <f t="shared" si="438"/>
        <v>#VALUE!</v>
      </c>
      <c r="AI1393" s="25" t="e">
        <f t="shared" si="439"/>
        <v>#VALUE!</v>
      </c>
      <c r="AJ1393" s="25" t="e">
        <f t="shared" si="440"/>
        <v>#VALUE!</v>
      </c>
      <c r="AK1393" s="25" t="e">
        <f t="shared" si="441"/>
        <v>#VALUE!</v>
      </c>
      <c r="AL1393" s="173">
        <f t="shared" si="448"/>
        <v>21.898735031170435</v>
      </c>
      <c r="AM1393" s="173">
        <f t="shared" si="448"/>
        <v>2.6114018077904175</v>
      </c>
      <c r="AN1393" s="26">
        <v>3.2766000000000002</v>
      </c>
      <c r="AO1393" s="125">
        <f t="shared" si="442"/>
        <v>5.1400632562886642E-2</v>
      </c>
      <c r="AT1393" s="2">
        <v>100</v>
      </c>
      <c r="AU1393" s="2">
        <v>-3353.1933917442934</v>
      </c>
      <c r="AW1393" s="44" t="e">
        <f t="shared" si="443"/>
        <v>#VALUE!</v>
      </c>
    </row>
    <row r="1394" spans="1:49" hidden="1" x14ac:dyDescent="0.2">
      <c r="A1394" s="101">
        <v>1400</v>
      </c>
      <c r="B1394" s="16" t="s">
        <v>913</v>
      </c>
      <c r="C1394" s="101">
        <v>417</v>
      </c>
      <c r="D1394" s="17">
        <v>1.3079689483742412</v>
      </c>
      <c r="E1394" s="139">
        <v>5.2136505739344592E-2</v>
      </c>
      <c r="F1394" s="122">
        <f t="shared" si="424"/>
        <v>1.3601054541135857</v>
      </c>
      <c r="G1394" s="122"/>
      <c r="H1394" s="101" t="s">
        <v>4</v>
      </c>
      <c r="I1394" s="101">
        <v>1</v>
      </c>
      <c r="J1394" s="101" t="s">
        <v>555</v>
      </c>
      <c r="K1394" s="18">
        <v>43035</v>
      </c>
      <c r="L1394" s="101" t="s">
        <v>58</v>
      </c>
      <c r="M1394" s="101" t="s">
        <v>171</v>
      </c>
      <c r="N1394" s="101" t="s">
        <v>70</v>
      </c>
      <c r="O1394" s="101" t="s">
        <v>64</v>
      </c>
      <c r="P1394" s="19" t="str">
        <f t="shared" si="425"/>
        <v>CB1UTZ 15/16</v>
      </c>
      <c r="Q1394" s="20">
        <f t="shared" si="426"/>
        <v>136.01054541135858</v>
      </c>
      <c r="R1394" s="19">
        <v>122.6</v>
      </c>
      <c r="S1394" s="19">
        <v>-2</v>
      </c>
      <c r="T1394" s="19">
        <f t="shared" si="427"/>
        <v>120.6</v>
      </c>
      <c r="U1394" s="22" t="e">
        <f t="shared" si="428"/>
        <v>#VALUE!</v>
      </c>
      <c r="V1394" s="22" t="str">
        <f t="shared" si="429"/>
        <v>NY</v>
      </c>
      <c r="W1394" s="22" t="e">
        <f t="shared" si="430"/>
        <v>#VALUE!</v>
      </c>
      <c r="X1394" s="19" t="str">
        <f t="shared" si="431"/>
        <v>CB1UTZ15/16GS.8949</v>
      </c>
      <c r="Y1394" s="19" t="str">
        <f t="shared" si="432"/>
        <v>GS.8949</v>
      </c>
      <c r="Z1394" s="19" t="e">
        <v>#VALUE!</v>
      </c>
      <c r="AA1394" s="19" t="e">
        <f t="shared" si="433"/>
        <v>#VALUE!</v>
      </c>
      <c r="AB1394" s="22" t="e">
        <f t="shared" si="434"/>
        <v>#VALUE!</v>
      </c>
      <c r="AC1394" s="23" t="e">
        <v>#VALUE!</v>
      </c>
      <c r="AD1394" s="23" t="e">
        <f t="shared" si="435"/>
        <v>#VALUE!</v>
      </c>
      <c r="AE1394" s="24" t="e">
        <f t="shared" si="436"/>
        <v>#VALUE!</v>
      </c>
      <c r="AF1394" s="24">
        <v>122.35</v>
      </c>
      <c r="AG1394" s="24" t="e">
        <f t="shared" si="437"/>
        <v>#VALUE!</v>
      </c>
      <c r="AH1394" s="24" t="e">
        <f t="shared" si="438"/>
        <v>#VALUE!</v>
      </c>
      <c r="AI1394" s="25" t="e">
        <f t="shared" si="439"/>
        <v>#VALUE!</v>
      </c>
      <c r="AJ1394" s="25" t="e">
        <f t="shared" si="440"/>
        <v>#VALUE!</v>
      </c>
      <c r="AK1394" s="25" t="e">
        <f t="shared" si="441"/>
        <v>#VALUE!</v>
      </c>
      <c r="AL1394" s="173">
        <f t="shared" ref="AL1394:AM1409" si="449">AVERAGE(AL94:AL1393)</f>
        <v>21.898711468756154</v>
      </c>
      <c r="AM1394" s="173">
        <f t="shared" si="449"/>
        <v>2.6134105784117949</v>
      </c>
      <c r="AN1394" s="26">
        <v>3.2766000000000002</v>
      </c>
      <c r="AO1394" s="125">
        <f t="shared" si="442"/>
        <v>5.1400774408663655E-2</v>
      </c>
      <c r="AT1394" s="2">
        <v>417</v>
      </c>
      <c r="AU1394" s="2">
        <v>-10121.571224597397</v>
      </c>
      <c r="AW1394" s="44" t="e">
        <f t="shared" si="443"/>
        <v>#VALUE!</v>
      </c>
    </row>
    <row r="1395" spans="1:49" hidden="1" x14ac:dyDescent="0.2">
      <c r="A1395" s="101">
        <v>1401</v>
      </c>
      <c r="B1395" s="16" t="s">
        <v>913</v>
      </c>
      <c r="C1395" s="101">
        <v>238</v>
      </c>
      <c r="D1395" s="17">
        <v>1.3079689483742412</v>
      </c>
      <c r="E1395" s="139">
        <v>5.2140505212837536E-2</v>
      </c>
      <c r="F1395" s="122">
        <f t="shared" si="424"/>
        <v>1.3601094535870788</v>
      </c>
      <c r="G1395" s="122"/>
      <c r="H1395" s="101" t="s">
        <v>4</v>
      </c>
      <c r="I1395" s="101">
        <v>1</v>
      </c>
      <c r="J1395" s="101" t="s">
        <v>555</v>
      </c>
      <c r="K1395" s="18">
        <v>43035</v>
      </c>
      <c r="L1395" s="101" t="s">
        <v>58</v>
      </c>
      <c r="M1395" s="101" t="s">
        <v>171</v>
      </c>
      <c r="N1395" s="101" t="s">
        <v>70</v>
      </c>
      <c r="O1395" s="101" t="s">
        <v>58</v>
      </c>
      <c r="P1395" s="19" t="str">
        <f t="shared" si="425"/>
        <v>CB1UTZ 17/18</v>
      </c>
      <c r="Q1395" s="20">
        <f t="shared" si="426"/>
        <v>136.01094535870789</v>
      </c>
      <c r="R1395" s="19">
        <v>122.6</v>
      </c>
      <c r="S1395" s="19">
        <v>7.25</v>
      </c>
      <c r="T1395" s="19">
        <f t="shared" si="427"/>
        <v>129.85</v>
      </c>
      <c r="U1395" s="22" t="e">
        <f t="shared" si="428"/>
        <v>#VALUE!</v>
      </c>
      <c r="V1395" s="22" t="str">
        <f t="shared" si="429"/>
        <v>NY</v>
      </c>
      <c r="W1395" s="22" t="e">
        <f t="shared" si="430"/>
        <v>#VALUE!</v>
      </c>
      <c r="X1395" s="19" t="str">
        <f t="shared" si="431"/>
        <v>CB1UTZ17/18GS.8949</v>
      </c>
      <c r="Y1395" s="19" t="str">
        <f t="shared" si="432"/>
        <v>GS.8949</v>
      </c>
      <c r="Z1395" s="19" t="e">
        <v>#VALUE!</v>
      </c>
      <c r="AA1395" s="19" t="e">
        <f t="shared" si="433"/>
        <v>#VALUE!</v>
      </c>
      <c r="AB1395" s="22" t="e">
        <f t="shared" si="434"/>
        <v>#VALUE!</v>
      </c>
      <c r="AC1395" s="23" t="e">
        <v>#VALUE!</v>
      </c>
      <c r="AD1395" s="23" t="e">
        <f t="shared" si="435"/>
        <v>#VALUE!</v>
      </c>
      <c r="AE1395" s="24" t="e">
        <f t="shared" si="436"/>
        <v>#VALUE!</v>
      </c>
      <c r="AF1395" s="24">
        <v>131.6</v>
      </c>
      <c r="AG1395" s="24" t="e">
        <f t="shared" si="437"/>
        <v>#VALUE!</v>
      </c>
      <c r="AH1395" s="24" t="e">
        <f t="shared" si="438"/>
        <v>#VALUE!</v>
      </c>
      <c r="AI1395" s="25" t="e">
        <f t="shared" si="439"/>
        <v>#VALUE!</v>
      </c>
      <c r="AJ1395" s="25" t="e">
        <f t="shared" si="440"/>
        <v>#VALUE!</v>
      </c>
      <c r="AK1395" s="25" t="e">
        <f t="shared" si="441"/>
        <v>#VALUE!</v>
      </c>
      <c r="AL1395" s="173">
        <f t="shared" si="449"/>
        <v>21.900319174180154</v>
      </c>
      <c r="AM1395" s="173">
        <f t="shared" si="449"/>
        <v>2.6154208942413426</v>
      </c>
      <c r="AN1395" s="26">
        <v>3.2766000000000002</v>
      </c>
      <c r="AO1395" s="125">
        <f t="shared" si="442"/>
        <v>5.1404717443047129E-2</v>
      </c>
      <c r="AT1395" s="2">
        <v>238</v>
      </c>
      <c r="AU1395" s="2">
        <v>-3887.9883741387539</v>
      </c>
      <c r="AW1395" s="44" t="e">
        <f t="shared" si="443"/>
        <v>#VALUE!</v>
      </c>
    </row>
    <row r="1396" spans="1:49" hidden="1" x14ac:dyDescent="0.2">
      <c r="A1396" s="101">
        <v>1402</v>
      </c>
      <c r="B1396" s="16" t="s">
        <v>913</v>
      </c>
      <c r="C1396" s="101">
        <v>111</v>
      </c>
      <c r="D1396" s="17">
        <v>1.3079689483742412</v>
      </c>
      <c r="E1396" s="139">
        <v>5.2132886544816626E-2</v>
      </c>
      <c r="F1396" s="122">
        <f t="shared" si="424"/>
        <v>1.3601018349190577</v>
      </c>
      <c r="G1396" s="122"/>
      <c r="H1396" s="101" t="s">
        <v>4</v>
      </c>
      <c r="I1396" s="101">
        <v>1</v>
      </c>
      <c r="J1396" s="101" t="s">
        <v>555</v>
      </c>
      <c r="K1396" s="18">
        <v>43035</v>
      </c>
      <c r="L1396" s="101" t="s">
        <v>58</v>
      </c>
      <c r="M1396" s="101" t="s">
        <v>171</v>
      </c>
      <c r="N1396" s="101" t="s">
        <v>70</v>
      </c>
      <c r="O1396" s="101" t="s">
        <v>66</v>
      </c>
      <c r="P1396" s="19" t="str">
        <f t="shared" si="425"/>
        <v>CB1UTZ Moka</v>
      </c>
      <c r="Q1396" s="20">
        <f t="shared" si="426"/>
        <v>136.01018349190576</v>
      </c>
      <c r="R1396" s="19">
        <v>122.6</v>
      </c>
      <c r="S1396" s="19">
        <v>-8</v>
      </c>
      <c r="T1396" s="19">
        <f t="shared" si="427"/>
        <v>114.6</v>
      </c>
      <c r="U1396" s="22" t="e">
        <f t="shared" si="428"/>
        <v>#VALUE!</v>
      </c>
      <c r="V1396" s="22" t="str">
        <f t="shared" si="429"/>
        <v>NY</v>
      </c>
      <c r="W1396" s="22" t="e">
        <f t="shared" si="430"/>
        <v>#VALUE!</v>
      </c>
      <c r="X1396" s="19" t="str">
        <f t="shared" si="431"/>
        <v>CB1UTZMokaGS.8949</v>
      </c>
      <c r="Y1396" s="19" t="str">
        <f t="shared" si="432"/>
        <v>GS.8949</v>
      </c>
      <c r="Z1396" s="19" t="e">
        <v>#VALUE!</v>
      </c>
      <c r="AA1396" s="19" t="e">
        <f t="shared" si="433"/>
        <v>#VALUE!</v>
      </c>
      <c r="AB1396" s="22" t="e">
        <f t="shared" si="434"/>
        <v>#VALUE!</v>
      </c>
      <c r="AC1396" s="23" t="e">
        <v>#VALUE!</v>
      </c>
      <c r="AD1396" s="23" t="e">
        <f t="shared" si="435"/>
        <v>#VALUE!</v>
      </c>
      <c r="AE1396" s="24" t="e">
        <f t="shared" si="436"/>
        <v>#VALUE!</v>
      </c>
      <c r="AF1396" s="24">
        <v>116.35</v>
      </c>
      <c r="AG1396" s="24" t="e">
        <f t="shared" si="437"/>
        <v>#VALUE!</v>
      </c>
      <c r="AH1396" s="24" t="e">
        <f t="shared" si="438"/>
        <v>#VALUE!</v>
      </c>
      <c r="AI1396" s="25" t="e">
        <f t="shared" si="439"/>
        <v>#VALUE!</v>
      </c>
      <c r="AJ1396" s="25" t="e">
        <f t="shared" si="440"/>
        <v>#VALUE!</v>
      </c>
      <c r="AK1396" s="25" t="e">
        <f t="shared" si="441"/>
        <v>#VALUE!</v>
      </c>
      <c r="AL1396" s="173">
        <f t="shared" si="449"/>
        <v>21.897011093251496</v>
      </c>
      <c r="AM1396" s="173">
        <f t="shared" si="449"/>
        <v>2.6174327564676818</v>
      </c>
      <c r="AN1396" s="26">
        <v>3.2766000000000002</v>
      </c>
      <c r="AO1396" s="125">
        <f t="shared" si="442"/>
        <v>5.1397206286887272E-2</v>
      </c>
      <c r="AT1396" s="2">
        <v>111</v>
      </c>
      <c r="AU1396" s="2">
        <v>-3134.6700906483343</v>
      </c>
      <c r="AW1396" s="44" t="e">
        <f t="shared" si="443"/>
        <v>#VALUE!</v>
      </c>
    </row>
    <row r="1397" spans="1:49" hidden="1" x14ac:dyDescent="0.2">
      <c r="A1397" s="101">
        <v>1403</v>
      </c>
      <c r="B1397" s="16" t="s">
        <v>913</v>
      </c>
      <c r="C1397" s="101">
        <v>134</v>
      </c>
      <c r="D1397" s="17">
        <v>1.3079689483742412</v>
      </c>
      <c r="E1397" s="139">
        <v>5.2128531694956431E-2</v>
      </c>
      <c r="F1397" s="122">
        <f t="shared" si="424"/>
        <v>1.3600974800691976</v>
      </c>
      <c r="G1397" s="122"/>
      <c r="H1397" s="101" t="s">
        <v>4</v>
      </c>
      <c r="I1397" s="101">
        <v>1</v>
      </c>
      <c r="J1397" s="101" t="s">
        <v>555</v>
      </c>
      <c r="K1397" s="18">
        <v>43035</v>
      </c>
      <c r="L1397" s="101" t="s">
        <v>58</v>
      </c>
      <c r="M1397" s="101" t="s">
        <v>171</v>
      </c>
      <c r="N1397" s="101" t="s">
        <v>87</v>
      </c>
      <c r="O1397" s="101" t="s">
        <v>78</v>
      </c>
      <c r="P1397" s="19" t="str">
        <f t="shared" si="425"/>
        <v>CB6UTZ CONSUMO</v>
      </c>
      <c r="Q1397" s="20">
        <f t="shared" si="426"/>
        <v>136.00974800691975</v>
      </c>
      <c r="R1397" s="19">
        <v>122.6</v>
      </c>
      <c r="S1397" s="19">
        <v>-31.95</v>
      </c>
      <c r="T1397" s="19">
        <f t="shared" si="427"/>
        <v>90.649999999999991</v>
      </c>
      <c r="U1397" s="22" t="e">
        <f t="shared" si="428"/>
        <v>#VALUE!</v>
      </c>
      <c r="V1397" s="22" t="str">
        <f t="shared" si="429"/>
        <v>NY</v>
      </c>
      <c r="W1397" s="22" t="e">
        <f t="shared" si="430"/>
        <v>#VALUE!</v>
      </c>
      <c r="X1397" s="19" t="str">
        <f t="shared" si="431"/>
        <v>CB6UTZCONSUMOGS.8949</v>
      </c>
      <c r="Y1397" s="19" t="str">
        <f t="shared" si="432"/>
        <v>GS.8949</v>
      </c>
      <c r="Z1397" s="19" t="e">
        <v>#VALUE!</v>
      </c>
      <c r="AA1397" s="19" t="e">
        <f t="shared" si="433"/>
        <v>#VALUE!</v>
      </c>
      <c r="AB1397" s="22" t="e">
        <f t="shared" si="434"/>
        <v>#VALUE!</v>
      </c>
      <c r="AC1397" s="23" t="e">
        <v>#VALUE!</v>
      </c>
      <c r="AD1397" s="23" t="e">
        <f t="shared" si="435"/>
        <v>#VALUE!</v>
      </c>
      <c r="AE1397" s="24" t="e">
        <f t="shared" si="436"/>
        <v>#VALUE!</v>
      </c>
      <c r="AF1397" s="24">
        <v>92.399999999999991</v>
      </c>
      <c r="AG1397" s="24" t="e">
        <f t="shared" si="437"/>
        <v>#VALUE!</v>
      </c>
      <c r="AH1397" s="24" t="e">
        <f t="shared" si="438"/>
        <v>#VALUE!</v>
      </c>
      <c r="AI1397" s="25" t="e">
        <f t="shared" si="439"/>
        <v>#VALUE!</v>
      </c>
      <c r="AJ1397" s="25" t="e">
        <f t="shared" si="440"/>
        <v>#VALUE!</v>
      </c>
      <c r="AK1397" s="25" t="e">
        <f t="shared" si="441"/>
        <v>#VALUE!</v>
      </c>
      <c r="AL1397" s="173">
        <f t="shared" si="449"/>
        <v>21.895083887938615</v>
      </c>
      <c r="AM1397" s="173">
        <f t="shared" si="449"/>
        <v>2.6194461662803494</v>
      </c>
      <c r="AN1397" s="26">
        <v>3.2766000000000002</v>
      </c>
      <c r="AO1397" s="125">
        <f t="shared" si="442"/>
        <v>5.1392912891078078E-2</v>
      </c>
      <c r="AT1397" s="2">
        <v>134</v>
      </c>
      <c r="AU1397" s="2">
        <v>-8924.5194178004858</v>
      </c>
      <c r="AW1397" s="44" t="e">
        <f t="shared" si="443"/>
        <v>#VALUE!</v>
      </c>
    </row>
    <row r="1398" spans="1:49" hidden="1" x14ac:dyDescent="0.2">
      <c r="A1398" s="101">
        <v>1404</v>
      </c>
      <c r="B1398" s="16" t="s">
        <v>914</v>
      </c>
      <c r="C1398" s="101">
        <v>320</v>
      </c>
      <c r="D1398" s="17">
        <v>1.3079689483742412</v>
      </c>
      <c r="E1398" s="139">
        <v>5.212523197882174E-2</v>
      </c>
      <c r="F1398" s="122">
        <f t="shared" si="424"/>
        <v>1.3600941803530628</v>
      </c>
      <c r="G1398" s="122"/>
      <c r="H1398" s="101" t="s">
        <v>4</v>
      </c>
      <c r="I1398" s="101">
        <v>1</v>
      </c>
      <c r="J1398" s="101" t="s">
        <v>555</v>
      </c>
      <c r="K1398" s="18">
        <v>43035</v>
      </c>
      <c r="L1398" s="101" t="s">
        <v>58</v>
      </c>
      <c r="M1398" s="101" t="s">
        <v>171</v>
      </c>
      <c r="N1398" s="101" t="s">
        <v>75</v>
      </c>
      <c r="O1398" s="101" t="s">
        <v>58</v>
      </c>
      <c r="P1398" s="19" t="str">
        <f t="shared" si="425"/>
        <v>CB2 17/18</v>
      </c>
      <c r="Q1398" s="20">
        <f t="shared" si="426"/>
        <v>136.00941803530628</v>
      </c>
      <c r="R1398" s="19">
        <v>122.6</v>
      </c>
      <c r="S1398" s="19">
        <v>-2.67</v>
      </c>
      <c r="T1398" s="19">
        <f t="shared" si="427"/>
        <v>119.92999999999999</v>
      </c>
      <c r="U1398" s="22" t="e">
        <f t="shared" si="428"/>
        <v>#VALUE!</v>
      </c>
      <c r="V1398" s="22" t="str">
        <f t="shared" si="429"/>
        <v>NY</v>
      </c>
      <c r="W1398" s="22" t="e">
        <f t="shared" si="430"/>
        <v>#VALUE!</v>
      </c>
      <c r="X1398" s="19" t="str">
        <f t="shared" si="431"/>
        <v>CB217/18GS.8953</v>
      </c>
      <c r="Y1398" s="19" t="str">
        <f t="shared" si="432"/>
        <v>GS.8953</v>
      </c>
      <c r="Z1398" s="19" t="e">
        <v>#VALUE!</v>
      </c>
      <c r="AA1398" s="19" t="e">
        <f t="shared" si="433"/>
        <v>#VALUE!</v>
      </c>
      <c r="AB1398" s="22" t="e">
        <f t="shared" si="434"/>
        <v>#VALUE!</v>
      </c>
      <c r="AC1398" s="23" t="e">
        <v>#VALUE!</v>
      </c>
      <c r="AD1398" s="23" t="e">
        <f t="shared" si="435"/>
        <v>#VALUE!</v>
      </c>
      <c r="AE1398" s="24" t="e">
        <f t="shared" si="436"/>
        <v>#VALUE!</v>
      </c>
      <c r="AF1398" s="24">
        <v>121.67999999999999</v>
      </c>
      <c r="AG1398" s="24" t="e">
        <f t="shared" si="437"/>
        <v>#VALUE!</v>
      </c>
      <c r="AH1398" s="24" t="e">
        <f t="shared" si="438"/>
        <v>#VALUE!</v>
      </c>
      <c r="AI1398" s="25" t="e">
        <f t="shared" si="439"/>
        <v>#VALUE!</v>
      </c>
      <c r="AJ1398" s="25" t="e">
        <f t="shared" si="440"/>
        <v>#VALUE!</v>
      </c>
      <c r="AK1398" s="25" t="e">
        <f t="shared" si="441"/>
        <v>#VALUE!</v>
      </c>
      <c r="AL1398" s="173">
        <f t="shared" si="449"/>
        <v>21.893603049390876</v>
      </c>
      <c r="AM1398" s="173">
        <f t="shared" si="449"/>
        <v>2.6214611248697959</v>
      </c>
      <c r="AN1398" s="26">
        <v>3.2766000000000002</v>
      </c>
      <c r="AO1398" s="125">
        <f t="shared" si="442"/>
        <v>5.1389659739332544E-2</v>
      </c>
      <c r="AT1398" s="2">
        <v>320</v>
      </c>
      <c r="AU1398" s="2">
        <v>-9883.1525663523353</v>
      </c>
      <c r="AW1398" s="44" t="e">
        <f t="shared" si="443"/>
        <v>#VALUE!</v>
      </c>
    </row>
    <row r="1399" spans="1:49" hidden="1" x14ac:dyDescent="0.2">
      <c r="A1399" s="101">
        <v>1405</v>
      </c>
      <c r="B1399" s="16" t="s">
        <v>915</v>
      </c>
      <c r="C1399" s="101">
        <v>1796</v>
      </c>
      <c r="D1399" s="17">
        <v>1.3079689483742412</v>
      </c>
      <c r="E1399" s="139">
        <v>5.2121452395348683E-2</v>
      </c>
      <c r="F1399" s="122">
        <f t="shared" si="424"/>
        <v>1.3600904007695898</v>
      </c>
      <c r="G1399" s="122"/>
      <c r="H1399" s="101" t="s">
        <v>4</v>
      </c>
      <c r="I1399" s="101">
        <v>1</v>
      </c>
      <c r="J1399" s="101" t="s">
        <v>555</v>
      </c>
      <c r="K1399" s="18">
        <v>43035</v>
      </c>
      <c r="L1399" s="101" t="s">
        <v>58</v>
      </c>
      <c r="M1399" s="101" t="s">
        <v>171</v>
      </c>
      <c r="N1399" s="101" t="s">
        <v>73</v>
      </c>
      <c r="O1399" s="101" t="s">
        <v>66</v>
      </c>
      <c r="P1399" s="19" t="str">
        <f t="shared" si="425"/>
        <v>CB1 Moka</v>
      </c>
      <c r="Q1399" s="20">
        <f t="shared" si="426"/>
        <v>136.00904007695897</v>
      </c>
      <c r="R1399" s="19">
        <v>122.6</v>
      </c>
      <c r="S1399" s="19">
        <v>-8</v>
      </c>
      <c r="T1399" s="19">
        <f t="shared" si="427"/>
        <v>114.6</v>
      </c>
      <c r="U1399" s="22" t="e">
        <f t="shared" si="428"/>
        <v>#VALUE!</v>
      </c>
      <c r="V1399" s="22" t="str">
        <f t="shared" si="429"/>
        <v>NY</v>
      </c>
      <c r="W1399" s="22" t="e">
        <f t="shared" si="430"/>
        <v>#VALUE!</v>
      </c>
      <c r="X1399" s="19" t="str">
        <f t="shared" si="431"/>
        <v>CB1MokaGS.8959</v>
      </c>
      <c r="Y1399" s="19" t="str">
        <f t="shared" si="432"/>
        <v>GS.8959</v>
      </c>
      <c r="Z1399" s="19" t="e">
        <v>#VALUE!</v>
      </c>
      <c r="AA1399" s="19" t="e">
        <f t="shared" si="433"/>
        <v>#VALUE!</v>
      </c>
      <c r="AB1399" s="22" t="e">
        <f t="shared" si="434"/>
        <v>#VALUE!</v>
      </c>
      <c r="AC1399" s="23" t="e">
        <v>#VALUE!</v>
      </c>
      <c r="AD1399" s="23" t="e">
        <f t="shared" si="435"/>
        <v>#VALUE!</v>
      </c>
      <c r="AE1399" s="24" t="e">
        <f t="shared" si="436"/>
        <v>#VALUE!</v>
      </c>
      <c r="AF1399" s="24">
        <v>116.35</v>
      </c>
      <c r="AG1399" s="24" t="e">
        <f t="shared" si="437"/>
        <v>#VALUE!</v>
      </c>
      <c r="AH1399" s="24" t="e">
        <f t="shared" si="438"/>
        <v>#VALUE!</v>
      </c>
      <c r="AI1399" s="25" t="e">
        <f t="shared" si="439"/>
        <v>#VALUE!</v>
      </c>
      <c r="AJ1399" s="25" t="e">
        <f t="shared" si="440"/>
        <v>#VALUE!</v>
      </c>
      <c r="AK1399" s="25" t="e">
        <f t="shared" si="441"/>
        <v>#VALUE!</v>
      </c>
      <c r="AL1399" s="173">
        <f t="shared" si="449"/>
        <v>21.891919107680614</v>
      </c>
      <c r="AM1399" s="173">
        <f t="shared" si="449"/>
        <v>2.6234776334273877</v>
      </c>
      <c r="AN1399" s="26">
        <v>3.2766000000000002</v>
      </c>
      <c r="AO1399" s="125">
        <f t="shared" si="442"/>
        <v>5.13859334919613E-2</v>
      </c>
      <c r="AT1399" s="2">
        <v>1796</v>
      </c>
      <c r="AU1399" s="2">
        <v>-60219.787440219865</v>
      </c>
      <c r="AW1399" s="44" t="e">
        <f t="shared" si="443"/>
        <v>#VALUE!</v>
      </c>
    </row>
    <row r="1400" spans="1:49" hidden="1" x14ac:dyDescent="0.2">
      <c r="A1400" s="101">
        <v>1406</v>
      </c>
      <c r="B1400" s="16" t="s">
        <v>916</v>
      </c>
      <c r="C1400" s="101">
        <v>2412</v>
      </c>
      <c r="D1400" s="17">
        <v>1.3079689483742412</v>
      </c>
      <c r="E1400" s="139">
        <v>5.2122674506614314E-2</v>
      </c>
      <c r="F1400" s="122">
        <f t="shared" si="424"/>
        <v>1.3600916228808555</v>
      </c>
      <c r="G1400" s="122"/>
      <c r="H1400" s="101" t="s">
        <v>4</v>
      </c>
      <c r="I1400" s="101">
        <v>1</v>
      </c>
      <c r="J1400" s="101" t="s">
        <v>555</v>
      </c>
      <c r="K1400" s="18">
        <v>43035</v>
      </c>
      <c r="L1400" s="101" t="s">
        <v>58</v>
      </c>
      <c r="M1400" s="101" t="s">
        <v>171</v>
      </c>
      <c r="N1400" s="101" t="s">
        <v>62</v>
      </c>
      <c r="O1400" s="101" t="s">
        <v>78</v>
      </c>
      <c r="P1400" s="19" t="str">
        <f t="shared" si="425"/>
        <v>CB6 CONSUMO</v>
      </c>
      <c r="Q1400" s="20">
        <f t="shared" si="426"/>
        <v>136.00916228808555</v>
      </c>
      <c r="R1400" s="19">
        <v>122.6</v>
      </c>
      <c r="S1400" s="19">
        <v>-31.95</v>
      </c>
      <c r="T1400" s="19">
        <f t="shared" si="427"/>
        <v>90.649999999999991</v>
      </c>
      <c r="U1400" s="22" t="e">
        <f t="shared" si="428"/>
        <v>#VALUE!</v>
      </c>
      <c r="V1400" s="22" t="str">
        <f t="shared" si="429"/>
        <v>NY</v>
      </c>
      <c r="W1400" s="22" t="e">
        <f t="shared" si="430"/>
        <v>#VALUE!</v>
      </c>
      <c r="X1400" s="19" t="str">
        <f t="shared" si="431"/>
        <v>CB6CONSUMOGS.8960</v>
      </c>
      <c r="Y1400" s="19" t="str">
        <f t="shared" si="432"/>
        <v>GS.8960</v>
      </c>
      <c r="Z1400" s="19" t="e">
        <v>#VALUE!</v>
      </c>
      <c r="AA1400" s="19" t="e">
        <f t="shared" si="433"/>
        <v>#VALUE!</v>
      </c>
      <c r="AB1400" s="22" t="e">
        <f t="shared" si="434"/>
        <v>#VALUE!</v>
      </c>
      <c r="AC1400" s="23" t="e">
        <v>#VALUE!</v>
      </c>
      <c r="AD1400" s="23" t="e">
        <f t="shared" si="435"/>
        <v>#VALUE!</v>
      </c>
      <c r="AE1400" s="24" t="e">
        <f t="shared" si="436"/>
        <v>#VALUE!</v>
      </c>
      <c r="AF1400" s="24">
        <v>92.399999999999991</v>
      </c>
      <c r="AG1400" s="24" t="e">
        <f t="shared" si="437"/>
        <v>#VALUE!</v>
      </c>
      <c r="AH1400" s="24" t="e">
        <f t="shared" si="438"/>
        <v>#VALUE!</v>
      </c>
      <c r="AI1400" s="25" t="e">
        <f t="shared" si="439"/>
        <v>#VALUE!</v>
      </c>
      <c r="AJ1400" s="25" t="e">
        <f t="shared" si="440"/>
        <v>#VALUE!</v>
      </c>
      <c r="AK1400" s="25" t="e">
        <f t="shared" si="441"/>
        <v>#VALUE!</v>
      </c>
      <c r="AL1400" s="173">
        <f t="shared" si="449"/>
        <v>21.892351353148062</v>
      </c>
      <c r="AM1400" s="173">
        <f t="shared" si="449"/>
        <v>2.6254956931454085</v>
      </c>
      <c r="AN1400" s="26">
        <v>3.2766000000000002</v>
      </c>
      <c r="AO1400" s="125">
        <f t="shared" si="442"/>
        <v>5.1387138357239022E-2</v>
      </c>
      <c r="AQ1400" s="101">
        <v>665</v>
      </c>
      <c r="AT1400" s="2">
        <v>2412</v>
      </c>
      <c r="AU1400" s="2">
        <v>-176592.43616855721</v>
      </c>
      <c r="AW1400" s="44" t="e">
        <f t="shared" si="443"/>
        <v>#VALUE!</v>
      </c>
    </row>
    <row r="1401" spans="1:49" s="28" customFormat="1" hidden="1" x14ac:dyDescent="0.2">
      <c r="A1401" s="16">
        <v>1407</v>
      </c>
      <c r="B1401" s="16" t="s">
        <v>917</v>
      </c>
      <c r="C1401" s="16">
        <v>454</v>
      </c>
      <c r="D1401" s="122">
        <v>1.3079689483742412</v>
      </c>
      <c r="E1401" s="123">
        <v>5.2126041401540861E-2</v>
      </c>
      <c r="F1401" s="122">
        <f t="shared" si="424"/>
        <v>1.3600949897757819</v>
      </c>
      <c r="G1401" s="122"/>
      <c r="H1401" s="101" t="s">
        <v>4</v>
      </c>
      <c r="I1401" s="16">
        <v>1</v>
      </c>
      <c r="J1401" s="16" t="s">
        <v>555</v>
      </c>
      <c r="K1401" s="124">
        <v>43035</v>
      </c>
      <c r="L1401" s="16" t="s">
        <v>56</v>
      </c>
      <c r="M1401" s="16" t="s">
        <v>171</v>
      </c>
      <c r="N1401" s="16" t="s">
        <v>67</v>
      </c>
      <c r="O1401" s="16" t="s">
        <v>65</v>
      </c>
      <c r="P1401" s="19" t="str">
        <f t="shared" si="425"/>
        <v>CBSWUTZ 13/14</v>
      </c>
      <c r="Q1401" s="20">
        <f t="shared" si="426"/>
        <v>136.0094989775782</v>
      </c>
      <c r="R1401" s="19">
        <v>122.6</v>
      </c>
      <c r="S1401" s="19" t="e">
        <v>#N/A</v>
      </c>
      <c r="T1401" s="19" t="e">
        <f t="shared" si="427"/>
        <v>#N/A</v>
      </c>
      <c r="U1401" s="22" t="e">
        <f t="shared" si="428"/>
        <v>#N/A</v>
      </c>
      <c r="V1401" s="22" t="str">
        <f t="shared" si="429"/>
        <v>NY</v>
      </c>
      <c r="W1401" s="22" t="e">
        <f t="shared" si="430"/>
        <v>#VALUE!</v>
      </c>
      <c r="X1401" s="19" t="str">
        <f t="shared" si="431"/>
        <v>CBSWUTZ13/14GS.8961</v>
      </c>
      <c r="Y1401" s="19" t="str">
        <f t="shared" si="432"/>
        <v>GS.8961</v>
      </c>
      <c r="Z1401" s="19" t="e">
        <v>#VALUE!</v>
      </c>
      <c r="AA1401" s="19" t="e">
        <f t="shared" si="433"/>
        <v>#VALUE!</v>
      </c>
      <c r="AB1401" s="22" t="e">
        <f t="shared" si="434"/>
        <v>#N/A</v>
      </c>
      <c r="AC1401" s="19" t="e">
        <v>#VALUE!</v>
      </c>
      <c r="AD1401" s="19" t="e">
        <f t="shared" si="435"/>
        <v>#VALUE!</v>
      </c>
      <c r="AE1401" s="127" t="e">
        <f t="shared" si="436"/>
        <v>#N/A</v>
      </c>
      <c r="AF1401" s="127" t="e">
        <v>#N/A</v>
      </c>
      <c r="AG1401" s="127" t="e">
        <f t="shared" si="437"/>
        <v>#N/A</v>
      </c>
      <c r="AH1401" s="127" t="e">
        <f t="shared" si="438"/>
        <v>#N/A</v>
      </c>
      <c r="AI1401" s="25" t="e">
        <f t="shared" si="439"/>
        <v>#VALUE!</v>
      </c>
      <c r="AJ1401" s="25" t="e">
        <f t="shared" si="440"/>
        <v>#VALUE!</v>
      </c>
      <c r="AK1401" s="25" t="e">
        <f t="shared" si="441"/>
        <v>#VALUE!</v>
      </c>
      <c r="AL1401" s="188">
        <f t="shared" si="449"/>
        <v>21.893691008607018</v>
      </c>
      <c r="AM1401" s="188">
        <f t="shared" si="449"/>
        <v>2.627515305217059</v>
      </c>
      <c r="AN1401" s="26">
        <v>3.2766000000000002</v>
      </c>
      <c r="AO1401" s="125">
        <f t="shared" si="442"/>
        <v>5.1390457739773826E-2</v>
      </c>
      <c r="AQ1401" s="16"/>
      <c r="AT1401" s="28">
        <v>454</v>
      </c>
      <c r="AU1401" s="28">
        <v>-9217.3620116833954</v>
      </c>
      <c r="AW1401" s="44" t="e">
        <f t="shared" si="443"/>
        <v>#VALUE!</v>
      </c>
    </row>
    <row r="1402" spans="1:49" s="28" customFormat="1" hidden="1" x14ac:dyDescent="0.2">
      <c r="A1402" s="16">
        <v>1408</v>
      </c>
      <c r="B1402" s="16" t="s">
        <v>917</v>
      </c>
      <c r="C1402" s="16">
        <v>99</v>
      </c>
      <c r="D1402" s="122">
        <v>1.3079689483742412</v>
      </c>
      <c r="E1402" s="123">
        <v>5.2112586187049607E-2</v>
      </c>
      <c r="F1402" s="122">
        <f t="shared" si="424"/>
        <v>1.3600815345612907</v>
      </c>
      <c r="G1402" s="122"/>
      <c r="H1402" s="101" t="s">
        <v>4</v>
      </c>
      <c r="I1402" s="16">
        <v>1</v>
      </c>
      <c r="J1402" s="16" t="s">
        <v>555</v>
      </c>
      <c r="K1402" s="124">
        <v>43035</v>
      </c>
      <c r="L1402" s="16" t="s">
        <v>56</v>
      </c>
      <c r="M1402" s="16" t="s">
        <v>171</v>
      </c>
      <c r="N1402" s="16" t="s">
        <v>67</v>
      </c>
      <c r="O1402" s="16" t="s">
        <v>93</v>
      </c>
      <c r="P1402" s="19" t="str">
        <f t="shared" si="425"/>
        <v>CBSWUTZ 13 UP</v>
      </c>
      <c r="Q1402" s="20">
        <f t="shared" si="426"/>
        <v>136.00815345612907</v>
      </c>
      <c r="R1402" s="19">
        <v>122.6</v>
      </c>
      <c r="S1402" s="19" t="e">
        <v>#N/A</v>
      </c>
      <c r="T1402" s="19" t="e">
        <f t="shared" si="427"/>
        <v>#N/A</v>
      </c>
      <c r="U1402" s="22" t="e">
        <f t="shared" si="428"/>
        <v>#N/A</v>
      </c>
      <c r="V1402" s="22" t="str">
        <f t="shared" si="429"/>
        <v>NY</v>
      </c>
      <c r="W1402" s="22" t="e">
        <f t="shared" si="430"/>
        <v>#VALUE!</v>
      </c>
      <c r="X1402" s="19" t="str">
        <f t="shared" si="431"/>
        <v>CBSWUTZ13 UPGS.8961</v>
      </c>
      <c r="Y1402" s="19" t="str">
        <f t="shared" si="432"/>
        <v>GS.8961</v>
      </c>
      <c r="Z1402" s="19" t="e">
        <v>#VALUE!</v>
      </c>
      <c r="AA1402" s="19" t="e">
        <f t="shared" si="433"/>
        <v>#VALUE!</v>
      </c>
      <c r="AB1402" s="22" t="e">
        <f t="shared" si="434"/>
        <v>#N/A</v>
      </c>
      <c r="AC1402" s="19" t="e">
        <v>#VALUE!</v>
      </c>
      <c r="AD1402" s="19" t="e">
        <f t="shared" si="435"/>
        <v>#VALUE!</v>
      </c>
      <c r="AE1402" s="127" t="e">
        <f t="shared" si="436"/>
        <v>#N/A</v>
      </c>
      <c r="AF1402" s="127" t="e">
        <v>#N/A</v>
      </c>
      <c r="AG1402" s="127" t="e">
        <f t="shared" si="437"/>
        <v>#N/A</v>
      </c>
      <c r="AH1402" s="127" t="e">
        <f t="shared" si="438"/>
        <v>#N/A</v>
      </c>
      <c r="AI1402" s="25" t="e">
        <f t="shared" si="439"/>
        <v>#VALUE!</v>
      </c>
      <c r="AJ1402" s="25" t="e">
        <f t="shared" si="440"/>
        <v>#VALUE!</v>
      </c>
      <c r="AK1402" s="25" t="e">
        <f t="shared" si="441"/>
        <v>#VALUE!</v>
      </c>
      <c r="AL1402" s="188">
        <f t="shared" si="449"/>
        <v>21.887913038392224</v>
      </c>
      <c r="AM1402" s="188">
        <f t="shared" si="449"/>
        <v>2.6295364708364568</v>
      </c>
      <c r="AN1402" s="26">
        <v>3.2766000000000002</v>
      </c>
      <c r="AO1402" s="125">
        <f t="shared" si="442"/>
        <v>5.1377192400356132E-2</v>
      </c>
      <c r="AQ1402" s="16"/>
      <c r="AT1402" s="28">
        <v>99</v>
      </c>
      <c r="AU1402" s="28">
        <v>-2009.7760109211692</v>
      </c>
      <c r="AW1402" s="44" t="e">
        <f t="shared" si="443"/>
        <v>#VALUE!</v>
      </c>
    </row>
    <row r="1403" spans="1:49" s="28" customFormat="1" hidden="1" x14ac:dyDescent="0.2">
      <c r="A1403" s="16">
        <v>1409</v>
      </c>
      <c r="B1403" s="16" t="s">
        <v>917</v>
      </c>
      <c r="C1403" s="16">
        <v>2116</v>
      </c>
      <c r="D1403" s="122">
        <v>1.3079689483742412</v>
      </c>
      <c r="E1403" s="123">
        <v>5.2108796898440897E-2</v>
      </c>
      <c r="F1403" s="122">
        <f t="shared" si="424"/>
        <v>1.360077745272682</v>
      </c>
      <c r="G1403" s="122"/>
      <c r="H1403" s="101" t="s">
        <v>4</v>
      </c>
      <c r="I1403" s="16">
        <v>1</v>
      </c>
      <c r="J1403" s="16" t="s">
        <v>555</v>
      </c>
      <c r="K1403" s="124">
        <v>43035</v>
      </c>
      <c r="L1403" s="16" t="s">
        <v>56</v>
      </c>
      <c r="M1403" s="16" t="s">
        <v>171</v>
      </c>
      <c r="N1403" s="16" t="s">
        <v>67</v>
      </c>
      <c r="O1403" s="16" t="s">
        <v>64</v>
      </c>
      <c r="P1403" s="19" t="str">
        <f t="shared" si="425"/>
        <v>CBSWUTZ 15/16</v>
      </c>
      <c r="Q1403" s="20">
        <f t="shared" si="426"/>
        <v>136.0077745272682</v>
      </c>
      <c r="R1403" s="19">
        <v>122.6</v>
      </c>
      <c r="S1403" s="19" t="e">
        <v>#N/A</v>
      </c>
      <c r="T1403" s="19" t="e">
        <f t="shared" si="427"/>
        <v>#N/A</v>
      </c>
      <c r="U1403" s="22" t="e">
        <f t="shared" si="428"/>
        <v>#N/A</v>
      </c>
      <c r="V1403" s="22" t="str">
        <f t="shared" si="429"/>
        <v>NY</v>
      </c>
      <c r="W1403" s="22" t="e">
        <f t="shared" si="430"/>
        <v>#VALUE!</v>
      </c>
      <c r="X1403" s="19" t="str">
        <f t="shared" si="431"/>
        <v>CBSWUTZ15/16GS.8961</v>
      </c>
      <c r="Y1403" s="19" t="str">
        <f t="shared" si="432"/>
        <v>GS.8961</v>
      </c>
      <c r="Z1403" s="19" t="e">
        <v>#VALUE!</v>
      </c>
      <c r="AA1403" s="19" t="e">
        <f t="shared" si="433"/>
        <v>#VALUE!</v>
      </c>
      <c r="AB1403" s="22" t="e">
        <f t="shared" si="434"/>
        <v>#N/A</v>
      </c>
      <c r="AC1403" s="19" t="e">
        <v>#VALUE!</v>
      </c>
      <c r="AD1403" s="19" t="e">
        <f t="shared" si="435"/>
        <v>#VALUE!</v>
      </c>
      <c r="AE1403" s="127" t="e">
        <f t="shared" si="436"/>
        <v>#N/A</v>
      </c>
      <c r="AF1403" s="127" t="e">
        <v>#N/A</v>
      </c>
      <c r="AG1403" s="127" t="e">
        <f t="shared" si="437"/>
        <v>#N/A</v>
      </c>
      <c r="AH1403" s="127" t="e">
        <f t="shared" si="438"/>
        <v>#N/A</v>
      </c>
      <c r="AI1403" s="25" t="e">
        <f t="shared" si="439"/>
        <v>#VALUE!</v>
      </c>
      <c r="AJ1403" s="25" t="e">
        <f t="shared" si="440"/>
        <v>#VALUE!</v>
      </c>
      <c r="AK1403" s="25" t="e">
        <f t="shared" si="441"/>
        <v>#VALUE!</v>
      </c>
      <c r="AL1403" s="188">
        <f t="shared" si="449"/>
        <v>21.88622471975043</v>
      </c>
      <c r="AM1403" s="188">
        <f t="shared" si="449"/>
        <v>2.6315591911986389</v>
      </c>
      <c r="AN1403" s="26">
        <v>3.2766000000000002</v>
      </c>
      <c r="AO1403" s="125">
        <f t="shared" si="442"/>
        <v>5.1373456584804564E-2</v>
      </c>
      <c r="AQ1403" s="16"/>
      <c r="AT1403" s="28">
        <v>1597</v>
      </c>
      <c r="AU1403" s="28">
        <v>-17631.939113164713</v>
      </c>
      <c r="AW1403" s="44" t="e">
        <f t="shared" si="443"/>
        <v>#VALUE!</v>
      </c>
    </row>
    <row r="1404" spans="1:49" s="28" customFormat="1" hidden="1" x14ac:dyDescent="0.2">
      <c r="A1404" s="16">
        <v>1410</v>
      </c>
      <c r="B1404" s="16" t="s">
        <v>918</v>
      </c>
      <c r="C1404" s="16">
        <v>1611</v>
      </c>
      <c r="D1404" s="122">
        <v>1.3079689483742412</v>
      </c>
      <c r="E1404" s="123">
        <v>5.2111848625357109E-2</v>
      </c>
      <c r="F1404" s="122">
        <f t="shared" si="424"/>
        <v>1.3600807969995983</v>
      </c>
      <c r="G1404" s="122"/>
      <c r="H1404" s="101" t="s">
        <v>4</v>
      </c>
      <c r="I1404" s="16">
        <v>1</v>
      </c>
      <c r="J1404" s="16" t="s">
        <v>555</v>
      </c>
      <c r="K1404" s="124">
        <v>43035</v>
      </c>
      <c r="L1404" s="16" t="s">
        <v>58</v>
      </c>
      <c r="M1404" s="16" t="s">
        <v>171</v>
      </c>
      <c r="N1404" s="16" t="s">
        <v>73</v>
      </c>
      <c r="O1404" s="16" t="s">
        <v>65</v>
      </c>
      <c r="P1404" s="19" t="str">
        <f t="shared" si="425"/>
        <v>CB1 13/14</v>
      </c>
      <c r="Q1404" s="20">
        <f t="shared" si="426"/>
        <v>136.00807969995984</v>
      </c>
      <c r="R1404" s="19">
        <v>122.6</v>
      </c>
      <c r="S1404" s="19">
        <v>-7</v>
      </c>
      <c r="T1404" s="19">
        <f t="shared" si="427"/>
        <v>115.6</v>
      </c>
      <c r="U1404" s="22" t="e">
        <f t="shared" si="428"/>
        <v>#VALUE!</v>
      </c>
      <c r="V1404" s="22" t="str">
        <f t="shared" si="429"/>
        <v>NY</v>
      </c>
      <c r="W1404" s="22" t="e">
        <f t="shared" si="430"/>
        <v>#VALUE!</v>
      </c>
      <c r="X1404" s="19" t="str">
        <f t="shared" si="431"/>
        <v>CB113/14GS.8963</v>
      </c>
      <c r="Y1404" s="19" t="str">
        <f t="shared" si="432"/>
        <v>GS.8963</v>
      </c>
      <c r="Z1404" s="19" t="e">
        <v>#VALUE!</v>
      </c>
      <c r="AA1404" s="19" t="e">
        <f t="shared" si="433"/>
        <v>#VALUE!</v>
      </c>
      <c r="AB1404" s="22" t="e">
        <f t="shared" si="434"/>
        <v>#VALUE!</v>
      </c>
      <c r="AC1404" s="19" t="e">
        <v>#VALUE!</v>
      </c>
      <c r="AD1404" s="19" t="e">
        <f t="shared" si="435"/>
        <v>#VALUE!</v>
      </c>
      <c r="AE1404" s="127" t="e">
        <f t="shared" si="436"/>
        <v>#VALUE!</v>
      </c>
      <c r="AF1404" s="127">
        <v>117.35</v>
      </c>
      <c r="AG1404" s="127" t="e">
        <f t="shared" si="437"/>
        <v>#VALUE!</v>
      </c>
      <c r="AH1404" s="127" t="e">
        <f t="shared" si="438"/>
        <v>#VALUE!</v>
      </c>
      <c r="AI1404" s="25" t="e">
        <f t="shared" si="439"/>
        <v>#VALUE!</v>
      </c>
      <c r="AJ1404" s="25" t="e">
        <f t="shared" si="440"/>
        <v>#VALUE!</v>
      </c>
      <c r="AK1404" s="25" t="e">
        <f t="shared" si="441"/>
        <v>#VALUE!</v>
      </c>
      <c r="AL1404" s="188">
        <f t="shared" si="449"/>
        <v>21.887430818733847</v>
      </c>
      <c r="AM1404" s="188">
        <f t="shared" si="449"/>
        <v>2.6335834674995606</v>
      </c>
      <c r="AN1404" s="26">
        <v>3.2766000000000002</v>
      </c>
      <c r="AO1404" s="125">
        <f t="shared" si="442"/>
        <v>5.13764652468649E-2</v>
      </c>
      <c r="AQ1404" s="16"/>
      <c r="AT1404" s="28">
        <v>1611</v>
      </c>
      <c r="AU1404" s="28">
        <v>-62538.809826852608</v>
      </c>
      <c r="AW1404" s="44" t="e">
        <f t="shared" si="443"/>
        <v>#VALUE!</v>
      </c>
    </row>
    <row r="1405" spans="1:49" s="28" customFormat="1" hidden="1" x14ac:dyDescent="0.2">
      <c r="A1405" s="16">
        <v>1411</v>
      </c>
      <c r="B1405" s="16" t="s">
        <v>918</v>
      </c>
      <c r="C1405" s="16">
        <v>5720</v>
      </c>
      <c r="D1405" s="122">
        <v>1.3079689483742412</v>
      </c>
      <c r="E1405" s="123">
        <v>5.2113063366116215E-2</v>
      </c>
      <c r="F1405" s="122">
        <f t="shared" si="424"/>
        <v>1.3600820117403574</v>
      </c>
      <c r="G1405" s="122"/>
      <c r="H1405" s="101" t="s">
        <v>4</v>
      </c>
      <c r="I1405" s="16">
        <v>1</v>
      </c>
      <c r="J1405" s="16" t="s">
        <v>555</v>
      </c>
      <c r="K1405" s="124">
        <v>43035</v>
      </c>
      <c r="L1405" s="16" t="s">
        <v>58</v>
      </c>
      <c r="M1405" s="16" t="s">
        <v>171</v>
      </c>
      <c r="N1405" s="16" t="s">
        <v>73</v>
      </c>
      <c r="O1405" s="16" t="s">
        <v>64</v>
      </c>
      <c r="P1405" s="19" t="str">
        <f t="shared" si="425"/>
        <v>CB1 15/16</v>
      </c>
      <c r="Q1405" s="20">
        <f t="shared" si="426"/>
        <v>136.00820117403575</v>
      </c>
      <c r="R1405" s="19">
        <v>122.6</v>
      </c>
      <c r="S1405" s="19">
        <v>-7</v>
      </c>
      <c r="T1405" s="19">
        <f t="shared" si="427"/>
        <v>115.6</v>
      </c>
      <c r="U1405" s="22" t="e">
        <f t="shared" si="428"/>
        <v>#VALUE!</v>
      </c>
      <c r="V1405" s="22" t="str">
        <f t="shared" si="429"/>
        <v>NY</v>
      </c>
      <c r="W1405" s="22" t="e">
        <f t="shared" si="430"/>
        <v>#VALUE!</v>
      </c>
      <c r="X1405" s="19" t="str">
        <f t="shared" si="431"/>
        <v>CB115/16GS.8963</v>
      </c>
      <c r="Y1405" s="19" t="str">
        <f t="shared" si="432"/>
        <v>GS.8963</v>
      </c>
      <c r="Z1405" s="19" t="e">
        <v>#VALUE!</v>
      </c>
      <c r="AA1405" s="19" t="e">
        <f t="shared" si="433"/>
        <v>#VALUE!</v>
      </c>
      <c r="AB1405" s="22" t="e">
        <f t="shared" si="434"/>
        <v>#VALUE!</v>
      </c>
      <c r="AC1405" s="19" t="e">
        <v>#VALUE!</v>
      </c>
      <c r="AD1405" s="19" t="e">
        <f t="shared" si="435"/>
        <v>#VALUE!</v>
      </c>
      <c r="AE1405" s="127" t="e">
        <f t="shared" si="436"/>
        <v>#VALUE!</v>
      </c>
      <c r="AF1405" s="127">
        <v>117.35</v>
      </c>
      <c r="AG1405" s="127" t="e">
        <f t="shared" si="437"/>
        <v>#VALUE!</v>
      </c>
      <c r="AH1405" s="127" t="e">
        <f t="shared" si="438"/>
        <v>#VALUE!</v>
      </c>
      <c r="AI1405" s="25" t="e">
        <f t="shared" si="439"/>
        <v>#VALUE!</v>
      </c>
      <c r="AJ1405" s="25" t="e">
        <f t="shared" si="440"/>
        <v>#VALUE!</v>
      </c>
      <c r="AK1405" s="25" t="e">
        <f t="shared" si="441"/>
        <v>#VALUE!</v>
      </c>
      <c r="AL1405" s="188">
        <f t="shared" si="449"/>
        <v>21.887859611671331</v>
      </c>
      <c r="AM1405" s="188">
        <f t="shared" si="449"/>
        <v>2.6356093009360988</v>
      </c>
      <c r="AN1405" s="26">
        <v>3.2766000000000002</v>
      </c>
      <c r="AO1405" s="125">
        <f t="shared" si="442"/>
        <v>5.1377662845645995E-2</v>
      </c>
      <c r="AQ1405" s="16"/>
      <c r="AT1405" s="28">
        <v>5720</v>
      </c>
      <c r="AU1405" s="28">
        <v>-161519.25089616669</v>
      </c>
      <c r="AW1405" s="44" t="e">
        <f t="shared" si="443"/>
        <v>#VALUE!</v>
      </c>
    </row>
    <row r="1406" spans="1:49" s="28" customFormat="1" hidden="1" x14ac:dyDescent="0.2">
      <c r="A1406" s="16">
        <v>1412</v>
      </c>
      <c r="B1406" s="16" t="s">
        <v>919</v>
      </c>
      <c r="C1406" s="16">
        <v>1800</v>
      </c>
      <c r="D1406" s="122">
        <v>1.3079689483742412</v>
      </c>
      <c r="E1406" s="123">
        <v>5.2108693302765095E-2</v>
      </c>
      <c r="F1406" s="122">
        <f t="shared" si="424"/>
        <v>1.3600776416770062</v>
      </c>
      <c r="G1406" s="122"/>
      <c r="H1406" s="101" t="s">
        <v>4</v>
      </c>
      <c r="I1406" s="16">
        <v>1</v>
      </c>
      <c r="J1406" s="16" t="s">
        <v>555</v>
      </c>
      <c r="K1406" s="124">
        <v>43035</v>
      </c>
      <c r="L1406" s="16" t="s">
        <v>58</v>
      </c>
      <c r="M1406" s="16" t="s">
        <v>171</v>
      </c>
      <c r="N1406" s="16" t="s">
        <v>73</v>
      </c>
      <c r="O1406" s="16" t="s">
        <v>66</v>
      </c>
      <c r="P1406" s="19" t="str">
        <f t="shared" si="425"/>
        <v>CB1 Moka</v>
      </c>
      <c r="Q1406" s="20">
        <f t="shared" si="426"/>
        <v>136.00776416770063</v>
      </c>
      <c r="R1406" s="19">
        <v>122.6</v>
      </c>
      <c r="S1406" s="19">
        <v>-8</v>
      </c>
      <c r="T1406" s="19">
        <f t="shared" si="427"/>
        <v>114.6</v>
      </c>
      <c r="U1406" s="22" t="e">
        <f t="shared" si="428"/>
        <v>#VALUE!</v>
      </c>
      <c r="V1406" s="22" t="str">
        <f t="shared" si="429"/>
        <v>NY</v>
      </c>
      <c r="W1406" s="22" t="e">
        <f t="shared" si="430"/>
        <v>#VALUE!</v>
      </c>
      <c r="X1406" s="19" t="str">
        <f t="shared" si="431"/>
        <v>CB1MokaGS.8965</v>
      </c>
      <c r="Y1406" s="19" t="str">
        <f t="shared" si="432"/>
        <v>GS.8965</v>
      </c>
      <c r="Z1406" s="19" t="e">
        <v>#VALUE!</v>
      </c>
      <c r="AA1406" s="19" t="e">
        <f t="shared" si="433"/>
        <v>#VALUE!</v>
      </c>
      <c r="AB1406" s="22" t="e">
        <f t="shared" si="434"/>
        <v>#VALUE!</v>
      </c>
      <c r="AC1406" s="19" t="e">
        <v>#VALUE!</v>
      </c>
      <c r="AD1406" s="19" t="e">
        <f t="shared" si="435"/>
        <v>#VALUE!</v>
      </c>
      <c r="AE1406" s="127" t="e">
        <f t="shared" si="436"/>
        <v>#VALUE!</v>
      </c>
      <c r="AF1406" s="127">
        <v>116.35</v>
      </c>
      <c r="AG1406" s="127" t="e">
        <f t="shared" si="437"/>
        <v>#VALUE!</v>
      </c>
      <c r="AH1406" s="127" t="e">
        <f t="shared" si="438"/>
        <v>#VALUE!</v>
      </c>
      <c r="AI1406" s="25" t="e">
        <f t="shared" si="439"/>
        <v>#VALUE!</v>
      </c>
      <c r="AJ1406" s="25" t="e">
        <f t="shared" si="440"/>
        <v>#VALUE!</v>
      </c>
      <c r="AK1406" s="25" t="e">
        <f t="shared" si="441"/>
        <v>#VALUE!</v>
      </c>
      <c r="AL1406" s="188">
        <f t="shared" si="449"/>
        <v>21.885925366757231</v>
      </c>
      <c r="AM1406" s="188">
        <f t="shared" si="449"/>
        <v>2.6376366927060499</v>
      </c>
      <c r="AN1406" s="26">
        <v>3.2766000000000002</v>
      </c>
      <c r="AO1406" s="125">
        <f t="shared" si="442"/>
        <v>5.137335445103311E-2</v>
      </c>
      <c r="AQ1406" s="16"/>
      <c r="AT1406" s="28">
        <v>1800</v>
      </c>
      <c r="AU1406" s="28">
        <v>-60350.848815333658</v>
      </c>
      <c r="AW1406" s="44" t="e">
        <f t="shared" si="443"/>
        <v>#VALUE!</v>
      </c>
    </row>
    <row r="1407" spans="1:49" s="149" customFormat="1" hidden="1" x14ac:dyDescent="0.2">
      <c r="A1407" s="140">
        <v>1413</v>
      </c>
      <c r="B1407" s="140" t="s">
        <v>920</v>
      </c>
      <c r="C1407" s="140">
        <v>302</v>
      </c>
      <c r="D1407" s="141">
        <v>1.3079689483742412</v>
      </c>
      <c r="E1407" s="142">
        <v>5.2105378361463728E-2</v>
      </c>
      <c r="F1407" s="122">
        <f t="shared" si="424"/>
        <v>1.3600743267357049</v>
      </c>
      <c r="G1407" s="122"/>
      <c r="H1407" s="101" t="s">
        <v>4</v>
      </c>
      <c r="I1407" s="140">
        <v>1</v>
      </c>
      <c r="J1407" s="140" t="s">
        <v>60</v>
      </c>
      <c r="K1407" s="143">
        <v>43035</v>
      </c>
      <c r="L1407" s="140" t="s">
        <v>58</v>
      </c>
      <c r="M1407" s="140" t="s">
        <v>171</v>
      </c>
      <c r="N1407" s="140" t="s">
        <v>75</v>
      </c>
      <c r="O1407" s="140" t="s">
        <v>65</v>
      </c>
      <c r="P1407" s="144" t="str">
        <f t="shared" si="425"/>
        <v>CB2 13/14</v>
      </c>
      <c r="Q1407" s="145">
        <f t="shared" si="426"/>
        <v>136.00743267357049</v>
      </c>
      <c r="R1407" s="144">
        <v>122.6</v>
      </c>
      <c r="S1407" s="144">
        <v>-9.67</v>
      </c>
      <c r="T1407" s="144">
        <f t="shared" si="427"/>
        <v>112.92999999999999</v>
      </c>
      <c r="U1407" s="146" t="e">
        <f t="shared" si="428"/>
        <v>#VALUE!</v>
      </c>
      <c r="V1407" s="146" t="str">
        <f t="shared" si="429"/>
        <v>NY</v>
      </c>
      <c r="W1407" s="146" t="e">
        <f t="shared" si="430"/>
        <v>#VALUE!</v>
      </c>
      <c r="X1407" s="144" t="str">
        <f t="shared" si="431"/>
        <v>CB213/14GS.8974</v>
      </c>
      <c r="Y1407" s="144" t="str">
        <f t="shared" si="432"/>
        <v>GS.8974</v>
      </c>
      <c r="Z1407" s="144" t="e">
        <v>#VALUE!</v>
      </c>
      <c r="AA1407" s="144" t="e">
        <f t="shared" si="433"/>
        <v>#VALUE!</v>
      </c>
      <c r="AB1407" s="146" t="e">
        <f t="shared" si="434"/>
        <v>#VALUE!</v>
      </c>
      <c r="AC1407" s="144" t="e">
        <v>#VALUE!</v>
      </c>
      <c r="AD1407" s="144" t="e">
        <f t="shared" si="435"/>
        <v>#VALUE!</v>
      </c>
      <c r="AE1407" s="147" t="e">
        <f t="shared" si="436"/>
        <v>#VALUE!</v>
      </c>
      <c r="AF1407" s="147">
        <v>114.67999999999999</v>
      </c>
      <c r="AG1407" s="147" t="e">
        <f t="shared" si="437"/>
        <v>#VALUE!</v>
      </c>
      <c r="AH1407" s="147" t="e">
        <f t="shared" si="438"/>
        <v>#VALUE!</v>
      </c>
      <c r="AI1407" s="175" t="e">
        <f t="shared" si="439"/>
        <v>#VALUE!</v>
      </c>
      <c r="AJ1407" s="175" t="e">
        <f t="shared" si="440"/>
        <v>#VALUE!</v>
      </c>
      <c r="AK1407" s="175" t="e">
        <f t="shared" si="441"/>
        <v>#VALUE!</v>
      </c>
      <c r="AL1407" s="176">
        <f t="shared" si="449"/>
        <v>21.884437483193199</v>
      </c>
      <c r="AM1407" s="176">
        <f t="shared" si="449"/>
        <v>2.6396656440081312</v>
      </c>
      <c r="AN1407" s="189">
        <v>3.2766000000000002</v>
      </c>
      <c r="AO1407" s="125">
        <f t="shared" si="442"/>
        <v>5.137008628897289E-2</v>
      </c>
      <c r="AQ1407" s="140"/>
      <c r="AT1407" s="149">
        <v>302</v>
      </c>
      <c r="AU1407" s="149">
        <v>-14120.253988258231</v>
      </c>
      <c r="AW1407" s="44" t="e">
        <f t="shared" si="443"/>
        <v>#VALUE!</v>
      </c>
    </row>
    <row r="1408" spans="1:49" s="149" customFormat="1" hidden="1" x14ac:dyDescent="0.2">
      <c r="A1408" s="140">
        <v>1414</v>
      </c>
      <c r="B1408" s="140" t="s">
        <v>920</v>
      </c>
      <c r="C1408" s="140">
        <v>949</v>
      </c>
      <c r="D1408" s="141">
        <v>1.3079689483742412</v>
      </c>
      <c r="E1408" s="142">
        <v>5.2093762308159729E-2</v>
      </c>
      <c r="F1408" s="122">
        <f t="shared" si="424"/>
        <v>1.3600627106824008</v>
      </c>
      <c r="G1408" s="122"/>
      <c r="H1408" s="101" t="s">
        <v>4</v>
      </c>
      <c r="I1408" s="140">
        <v>1</v>
      </c>
      <c r="J1408" s="140" t="s">
        <v>60</v>
      </c>
      <c r="K1408" s="143">
        <v>43035</v>
      </c>
      <c r="L1408" s="140" t="s">
        <v>58</v>
      </c>
      <c r="M1408" s="140" t="s">
        <v>171</v>
      </c>
      <c r="N1408" s="140" t="s">
        <v>75</v>
      </c>
      <c r="O1408" s="140" t="s">
        <v>64</v>
      </c>
      <c r="P1408" s="144" t="str">
        <f t="shared" si="425"/>
        <v>CB2 15/16</v>
      </c>
      <c r="Q1408" s="145">
        <f t="shared" si="426"/>
        <v>136.00627106824007</v>
      </c>
      <c r="R1408" s="144">
        <v>122.6</v>
      </c>
      <c r="S1408" s="144">
        <v>-9.67</v>
      </c>
      <c r="T1408" s="144">
        <f t="shared" si="427"/>
        <v>112.92999999999999</v>
      </c>
      <c r="U1408" s="146" t="e">
        <f t="shared" si="428"/>
        <v>#VALUE!</v>
      </c>
      <c r="V1408" s="146" t="str">
        <f t="shared" si="429"/>
        <v>NY</v>
      </c>
      <c r="W1408" s="146" t="e">
        <f t="shared" si="430"/>
        <v>#VALUE!</v>
      </c>
      <c r="X1408" s="144" t="str">
        <f t="shared" si="431"/>
        <v>CB215/16GS.8974</v>
      </c>
      <c r="Y1408" s="144" t="str">
        <f t="shared" si="432"/>
        <v>GS.8974</v>
      </c>
      <c r="Z1408" s="144" t="e">
        <v>#VALUE!</v>
      </c>
      <c r="AA1408" s="144" t="e">
        <f t="shared" si="433"/>
        <v>#VALUE!</v>
      </c>
      <c r="AB1408" s="146" t="e">
        <f t="shared" si="434"/>
        <v>#VALUE!</v>
      </c>
      <c r="AC1408" s="144" t="e">
        <v>#VALUE!</v>
      </c>
      <c r="AD1408" s="144" t="e">
        <f t="shared" si="435"/>
        <v>#VALUE!</v>
      </c>
      <c r="AE1408" s="147" t="e">
        <f t="shared" si="436"/>
        <v>#VALUE!</v>
      </c>
      <c r="AF1408" s="147">
        <v>114.67999999999999</v>
      </c>
      <c r="AG1408" s="147" t="e">
        <f t="shared" si="437"/>
        <v>#VALUE!</v>
      </c>
      <c r="AH1408" s="147" t="e">
        <f t="shared" si="438"/>
        <v>#VALUE!</v>
      </c>
      <c r="AI1408" s="175" t="e">
        <f t="shared" si="439"/>
        <v>#VALUE!</v>
      </c>
      <c r="AJ1408" s="175" t="e">
        <f t="shared" si="440"/>
        <v>#VALUE!</v>
      </c>
      <c r="AK1408" s="175" t="e">
        <f t="shared" si="441"/>
        <v>#VALUE!</v>
      </c>
      <c r="AL1408" s="176">
        <f t="shared" si="449"/>
        <v>21.879437267679609</v>
      </c>
      <c r="AM1408" s="176">
        <f t="shared" si="449"/>
        <v>2.6416961560419838</v>
      </c>
      <c r="AN1408" s="189">
        <v>3.2766000000000002</v>
      </c>
      <c r="AO1408" s="125">
        <f t="shared" si="442"/>
        <v>5.1358634157171366E-2</v>
      </c>
      <c r="AQ1408" s="140"/>
      <c r="AT1408" s="149">
        <v>949</v>
      </c>
      <c r="AU1408" s="149">
        <v>-35582.433385495533</v>
      </c>
      <c r="AW1408" s="44" t="e">
        <f t="shared" si="443"/>
        <v>#VALUE!</v>
      </c>
    </row>
    <row r="1409" spans="1:49" s="149" customFormat="1" hidden="1" x14ac:dyDescent="0.2">
      <c r="A1409" s="140">
        <v>1415</v>
      </c>
      <c r="B1409" s="140" t="s">
        <v>920</v>
      </c>
      <c r="C1409" s="140">
        <v>29</v>
      </c>
      <c r="D1409" s="141">
        <v>1.3079689483742412</v>
      </c>
      <c r="E1409" s="142">
        <v>5.209710701413886E-2</v>
      </c>
      <c r="F1409" s="122">
        <f t="shared" si="424"/>
        <v>1.3600660553883801</v>
      </c>
      <c r="G1409" s="122"/>
      <c r="H1409" s="101" t="s">
        <v>4</v>
      </c>
      <c r="I1409" s="140">
        <v>1</v>
      </c>
      <c r="J1409" s="140" t="s">
        <v>573</v>
      </c>
      <c r="K1409" s="143">
        <v>43035</v>
      </c>
      <c r="L1409" s="140" t="s">
        <v>58</v>
      </c>
      <c r="M1409" s="140" t="s">
        <v>171</v>
      </c>
      <c r="N1409" s="140" t="s">
        <v>75</v>
      </c>
      <c r="O1409" s="140" t="s">
        <v>66</v>
      </c>
      <c r="P1409" s="144" t="str">
        <f t="shared" si="425"/>
        <v>CB2 Moka</v>
      </c>
      <c r="Q1409" s="145">
        <f t="shared" si="426"/>
        <v>136.00660553883802</v>
      </c>
      <c r="R1409" s="144">
        <v>122.6</v>
      </c>
      <c r="S1409" s="144">
        <v>-9.67</v>
      </c>
      <c r="T1409" s="144">
        <f t="shared" si="427"/>
        <v>112.92999999999999</v>
      </c>
      <c r="U1409" s="146" t="e">
        <f t="shared" si="428"/>
        <v>#VALUE!</v>
      </c>
      <c r="V1409" s="146" t="str">
        <f t="shared" si="429"/>
        <v>NY</v>
      </c>
      <c r="W1409" s="146" t="e">
        <f t="shared" si="430"/>
        <v>#VALUE!</v>
      </c>
      <c r="X1409" s="144" t="str">
        <f t="shared" si="431"/>
        <v>CB2MokaGS.8974</v>
      </c>
      <c r="Y1409" s="144" t="str">
        <f t="shared" si="432"/>
        <v>GS.8974</v>
      </c>
      <c r="Z1409" s="144" t="e">
        <v>#VALUE!</v>
      </c>
      <c r="AA1409" s="144" t="e">
        <f t="shared" si="433"/>
        <v>#VALUE!</v>
      </c>
      <c r="AB1409" s="146" t="e">
        <f t="shared" si="434"/>
        <v>#VALUE!</v>
      </c>
      <c r="AC1409" s="144" t="e">
        <v>#VALUE!</v>
      </c>
      <c r="AD1409" s="144" t="e">
        <f t="shared" si="435"/>
        <v>#VALUE!</v>
      </c>
      <c r="AE1409" s="147" t="e">
        <f t="shared" si="436"/>
        <v>#VALUE!</v>
      </c>
      <c r="AF1409" s="147">
        <v>114.67999999999999</v>
      </c>
      <c r="AG1409" s="147" t="e">
        <f t="shared" si="437"/>
        <v>#VALUE!</v>
      </c>
      <c r="AH1409" s="147" t="e">
        <f t="shared" si="438"/>
        <v>#VALUE!</v>
      </c>
      <c r="AI1409" s="175" t="e">
        <f t="shared" si="439"/>
        <v>#VALUE!</v>
      </c>
      <c r="AJ1409" s="175" t="e">
        <f t="shared" si="440"/>
        <v>#VALUE!</v>
      </c>
      <c r="AK1409" s="175" t="e">
        <f t="shared" si="441"/>
        <v>#VALUE!</v>
      </c>
      <c r="AL1409" s="176">
        <f t="shared" si="449"/>
        <v>21.880766989226665</v>
      </c>
      <c r="AM1409" s="176">
        <f t="shared" si="449"/>
        <v>2.6437282300081701</v>
      </c>
      <c r="AN1409" s="189">
        <v>3.2766000000000002</v>
      </c>
      <c r="AO1409" s="125">
        <f t="shared" si="442"/>
        <v>5.1361931663881082E-2</v>
      </c>
      <c r="AQ1409" s="140"/>
      <c r="AT1409" s="149">
        <v>29</v>
      </c>
      <c r="AU1409" s="149">
        <v>-1202.441687492905</v>
      </c>
      <c r="AW1409" s="44" t="e">
        <f t="shared" si="443"/>
        <v>#VALUE!</v>
      </c>
    </row>
    <row r="1410" spans="1:49" s="28" customFormat="1" hidden="1" x14ac:dyDescent="0.2">
      <c r="A1410" s="16">
        <v>1416</v>
      </c>
      <c r="B1410" s="16" t="s">
        <v>921</v>
      </c>
      <c r="C1410" s="16">
        <v>2099</v>
      </c>
      <c r="D1410" s="122">
        <v>1.3079689483742412</v>
      </c>
      <c r="E1410" s="123">
        <v>5.2095644638440276E-2</v>
      </c>
      <c r="F1410" s="122">
        <f t="shared" si="424"/>
        <v>1.3600645930126813</v>
      </c>
      <c r="G1410" s="122"/>
      <c r="H1410" s="101" t="s">
        <v>4</v>
      </c>
      <c r="I1410" s="16">
        <v>1</v>
      </c>
      <c r="J1410" s="16" t="s">
        <v>555</v>
      </c>
      <c r="K1410" s="124">
        <v>43035</v>
      </c>
      <c r="L1410" s="16" t="s">
        <v>58</v>
      </c>
      <c r="M1410" s="16" t="s">
        <v>171</v>
      </c>
      <c r="N1410" s="16" t="s">
        <v>62</v>
      </c>
      <c r="O1410" s="16" t="s">
        <v>78</v>
      </c>
      <c r="P1410" s="19" t="str">
        <f t="shared" si="425"/>
        <v>CB6 CONSUMO</v>
      </c>
      <c r="Q1410" s="20">
        <f t="shared" si="426"/>
        <v>136.00645930126814</v>
      </c>
      <c r="R1410" s="19">
        <v>122.6</v>
      </c>
      <c r="S1410" s="19">
        <v>-31.95</v>
      </c>
      <c r="T1410" s="19">
        <f t="shared" si="427"/>
        <v>90.649999999999991</v>
      </c>
      <c r="U1410" s="22" t="e">
        <f t="shared" si="428"/>
        <v>#VALUE!</v>
      </c>
      <c r="V1410" s="22" t="str">
        <f t="shared" si="429"/>
        <v>NY</v>
      </c>
      <c r="W1410" s="22" t="e">
        <f t="shared" si="430"/>
        <v>#VALUE!</v>
      </c>
      <c r="X1410" s="19" t="str">
        <f t="shared" si="431"/>
        <v>CB6CONSUMOGS.8975</v>
      </c>
      <c r="Y1410" s="19" t="str">
        <f t="shared" si="432"/>
        <v>GS.8975</v>
      </c>
      <c r="Z1410" s="19" t="e">
        <v>#VALUE!</v>
      </c>
      <c r="AA1410" s="19" t="e">
        <f t="shared" si="433"/>
        <v>#VALUE!</v>
      </c>
      <c r="AB1410" s="22" t="e">
        <f t="shared" si="434"/>
        <v>#VALUE!</v>
      </c>
      <c r="AC1410" s="19" t="e">
        <v>#VALUE!</v>
      </c>
      <c r="AD1410" s="19" t="e">
        <f t="shared" si="435"/>
        <v>#VALUE!</v>
      </c>
      <c r="AE1410" s="127" t="e">
        <f t="shared" si="436"/>
        <v>#VALUE!</v>
      </c>
      <c r="AF1410" s="127">
        <v>92.399999999999991</v>
      </c>
      <c r="AG1410" s="127" t="e">
        <f t="shared" si="437"/>
        <v>#VALUE!</v>
      </c>
      <c r="AH1410" s="127" t="e">
        <f t="shared" si="438"/>
        <v>#VALUE!</v>
      </c>
      <c r="AI1410" s="25" t="e">
        <f t="shared" si="439"/>
        <v>#VALUE!</v>
      </c>
      <c r="AJ1410" s="25" t="e">
        <f t="shared" si="440"/>
        <v>#VALUE!</v>
      </c>
      <c r="AK1410" s="25" t="e">
        <f t="shared" si="441"/>
        <v>#VALUE!</v>
      </c>
      <c r="AL1410" s="188">
        <f t="shared" ref="AL1410:AM1412" si="450">AVERAGE(AL110:AL1409)</f>
        <v>21.880062734602998</v>
      </c>
      <c r="AM1410" s="188">
        <f t="shared" si="450"/>
        <v>2.6457618671081762</v>
      </c>
      <c r="AN1410" s="26">
        <v>3.2766000000000002</v>
      </c>
      <c r="AO1410" s="125">
        <f t="shared" si="442"/>
        <v>5.1360489924694351E-2</v>
      </c>
      <c r="AQ1410" s="16"/>
      <c r="AT1410" s="28">
        <v>2099</v>
      </c>
      <c r="AU1410" s="28">
        <v>-153668.86409897348</v>
      </c>
      <c r="AW1410" s="44" t="e">
        <f t="shared" si="443"/>
        <v>#VALUE!</v>
      </c>
    </row>
    <row r="1411" spans="1:49" s="28" customFormat="1" hidden="1" x14ac:dyDescent="0.2">
      <c r="A1411" s="16">
        <v>1417</v>
      </c>
      <c r="B1411" s="16" t="s">
        <v>922</v>
      </c>
      <c r="C1411" s="16">
        <f>516+1708</f>
        <v>2224</v>
      </c>
      <c r="D1411" s="122">
        <v>1.3079689483742412</v>
      </c>
      <c r="E1411" s="123">
        <v>5.2108050824598677E-2</v>
      </c>
      <c r="F1411" s="122">
        <f t="shared" ref="F1411:F1474" si="451">E1411+D1411</f>
        <v>1.3600769991988397</v>
      </c>
      <c r="G1411" s="122"/>
      <c r="H1411" s="101" t="s">
        <v>4</v>
      </c>
      <c r="I1411" s="16">
        <v>1</v>
      </c>
      <c r="J1411" s="16" t="s">
        <v>555</v>
      </c>
      <c r="K1411" s="124">
        <v>43035</v>
      </c>
      <c r="L1411" s="16" t="s">
        <v>58</v>
      </c>
      <c r="M1411" s="16" t="s">
        <v>171</v>
      </c>
      <c r="N1411" s="16" t="s">
        <v>62</v>
      </c>
      <c r="O1411" s="16" t="s">
        <v>78</v>
      </c>
      <c r="P1411" s="19" t="str">
        <f t="shared" si="425"/>
        <v>CB6 CONSUMO</v>
      </c>
      <c r="Q1411" s="20">
        <f t="shared" si="426"/>
        <v>136.00769991988398</v>
      </c>
      <c r="R1411" s="19">
        <v>122.6</v>
      </c>
      <c r="S1411" s="19">
        <v>-31.95</v>
      </c>
      <c r="T1411" s="19">
        <f t="shared" si="427"/>
        <v>90.649999999999991</v>
      </c>
      <c r="U1411" s="22" t="e">
        <f t="shared" si="428"/>
        <v>#VALUE!</v>
      </c>
      <c r="V1411" s="22" t="str">
        <f t="shared" si="429"/>
        <v>NY</v>
      </c>
      <c r="W1411" s="22" t="e">
        <f t="shared" si="430"/>
        <v>#VALUE!</v>
      </c>
      <c r="X1411" s="19" t="str">
        <f t="shared" si="431"/>
        <v>CB6CONSUMOGS.8976</v>
      </c>
      <c r="Y1411" s="19" t="str">
        <f t="shared" si="432"/>
        <v>GS.8976</v>
      </c>
      <c r="Z1411" s="19" t="e">
        <v>#VALUE!</v>
      </c>
      <c r="AA1411" s="19" t="e">
        <f t="shared" si="433"/>
        <v>#VALUE!</v>
      </c>
      <c r="AB1411" s="22" t="e">
        <f t="shared" si="434"/>
        <v>#VALUE!</v>
      </c>
      <c r="AC1411" s="19" t="e">
        <v>#VALUE!</v>
      </c>
      <c r="AD1411" s="19" t="e">
        <f t="shared" si="435"/>
        <v>#VALUE!</v>
      </c>
      <c r="AE1411" s="127" t="e">
        <f t="shared" si="436"/>
        <v>#VALUE!</v>
      </c>
      <c r="AF1411" s="127">
        <v>92.399999999999991</v>
      </c>
      <c r="AG1411" s="127" t="e">
        <f t="shared" si="437"/>
        <v>#VALUE!</v>
      </c>
      <c r="AH1411" s="127" t="e">
        <f t="shared" si="438"/>
        <v>#VALUE!</v>
      </c>
      <c r="AI1411" s="25" t="e">
        <f t="shared" si="439"/>
        <v>#VALUE!</v>
      </c>
      <c r="AJ1411" s="25" t="e">
        <f t="shared" si="440"/>
        <v>#VALUE!</v>
      </c>
      <c r="AK1411" s="25" t="e">
        <f t="shared" si="441"/>
        <v>#VALUE!</v>
      </c>
      <c r="AL1411" s="188">
        <f t="shared" si="450"/>
        <v>21.885226307475769</v>
      </c>
      <c r="AM1411" s="188">
        <f t="shared" si="450"/>
        <v>2.6477970685444134</v>
      </c>
      <c r="AN1411" s="26">
        <v>3.2766000000000002</v>
      </c>
      <c r="AO1411" s="125">
        <f t="shared" si="442"/>
        <v>5.1372721039283961E-2</v>
      </c>
      <c r="AQ1411" s="16"/>
      <c r="AT1411" s="28">
        <v>516</v>
      </c>
      <c r="AU1411" s="28">
        <v>-37777.476472364797</v>
      </c>
      <c r="AW1411" s="44" t="e">
        <f t="shared" si="443"/>
        <v>#VALUE!</v>
      </c>
    </row>
    <row r="1412" spans="1:49" s="28" customFormat="1" hidden="1" x14ac:dyDescent="0.2">
      <c r="A1412" s="16">
        <v>1418</v>
      </c>
      <c r="B1412" s="16" t="s">
        <v>923</v>
      </c>
      <c r="C1412" s="16">
        <v>1280</v>
      </c>
      <c r="D1412" s="122">
        <v>1.3079689483742412</v>
      </c>
      <c r="E1412" s="123">
        <v>5.2109650639727514E-2</v>
      </c>
      <c r="F1412" s="122">
        <f t="shared" si="451"/>
        <v>1.3600785990139688</v>
      </c>
      <c r="G1412" s="122"/>
      <c r="H1412" s="101" t="s">
        <v>4</v>
      </c>
      <c r="I1412" s="16">
        <v>1</v>
      </c>
      <c r="J1412" s="16" t="s">
        <v>555</v>
      </c>
      <c r="K1412" s="124">
        <v>43035</v>
      </c>
      <c r="L1412" s="16" t="s">
        <v>58</v>
      </c>
      <c r="M1412" s="16" t="s">
        <v>171</v>
      </c>
      <c r="N1412" s="16" t="s">
        <v>62</v>
      </c>
      <c r="O1412" s="16" t="s">
        <v>78</v>
      </c>
      <c r="P1412" s="19" t="str">
        <f t="shared" si="425"/>
        <v>CB6 CONSUMO</v>
      </c>
      <c r="Q1412" s="20">
        <f t="shared" si="426"/>
        <v>136.00785990139687</v>
      </c>
      <c r="R1412" s="19">
        <v>122.6</v>
      </c>
      <c r="S1412" s="19">
        <v>-31.95</v>
      </c>
      <c r="T1412" s="19">
        <f t="shared" si="427"/>
        <v>90.649999999999991</v>
      </c>
      <c r="U1412" s="22" t="e">
        <f t="shared" si="428"/>
        <v>#VALUE!</v>
      </c>
      <c r="V1412" s="22" t="str">
        <f t="shared" si="429"/>
        <v>NY</v>
      </c>
      <c r="W1412" s="22" t="e">
        <f t="shared" si="430"/>
        <v>#VALUE!</v>
      </c>
      <c r="X1412" s="19" t="str">
        <f t="shared" si="431"/>
        <v>CB6CONSUMOGS.8977</v>
      </c>
      <c r="Y1412" s="19" t="str">
        <f t="shared" si="432"/>
        <v>GS.8977</v>
      </c>
      <c r="Z1412" s="19" t="e">
        <v>#VALUE!</v>
      </c>
      <c r="AA1412" s="19" t="e">
        <f t="shared" si="433"/>
        <v>#VALUE!</v>
      </c>
      <c r="AB1412" s="22" t="e">
        <f t="shared" si="434"/>
        <v>#VALUE!</v>
      </c>
      <c r="AC1412" s="19" t="e">
        <v>#VALUE!</v>
      </c>
      <c r="AD1412" s="19" t="e">
        <f t="shared" si="435"/>
        <v>#VALUE!</v>
      </c>
      <c r="AE1412" s="127" t="e">
        <f t="shared" si="436"/>
        <v>#VALUE!</v>
      </c>
      <c r="AF1412" s="127">
        <v>92.399999999999991</v>
      </c>
      <c r="AG1412" s="127" t="e">
        <f t="shared" si="437"/>
        <v>#VALUE!</v>
      </c>
      <c r="AH1412" s="127" t="e">
        <f t="shared" si="438"/>
        <v>#VALUE!</v>
      </c>
      <c r="AI1412" s="25" t="e">
        <f t="shared" si="439"/>
        <v>#VALUE!</v>
      </c>
      <c r="AJ1412" s="25" t="e">
        <f t="shared" si="440"/>
        <v>#VALUE!</v>
      </c>
      <c r="AK1412" s="25" t="e">
        <f t="shared" si="441"/>
        <v>#VALUE!</v>
      </c>
      <c r="AL1412" s="188">
        <f t="shared" si="450"/>
        <v>21.885817565754692</v>
      </c>
      <c r="AM1412" s="188">
        <f t="shared" si="450"/>
        <v>2.6498338355202171</v>
      </c>
      <c r="AN1412" s="26">
        <v>3.2766000000000002</v>
      </c>
      <c r="AO1412" s="125">
        <f t="shared" si="442"/>
        <v>5.1374298278405894E-2</v>
      </c>
      <c r="AQ1412" s="16"/>
      <c r="AT1412" s="28">
        <v>1280</v>
      </c>
      <c r="AU1412" s="28">
        <v>-93711.842201023101</v>
      </c>
      <c r="AW1412" s="44" t="e">
        <f t="shared" ref="AW1412:AW1475" si="452">E1412*132.28*AD1412</f>
        <v>#VALUE!</v>
      </c>
    </row>
    <row r="1413" spans="1:49" s="28" customFormat="1" hidden="1" x14ac:dyDescent="0.2">
      <c r="A1413" s="16">
        <v>1419</v>
      </c>
      <c r="B1413" s="16" t="s">
        <v>924</v>
      </c>
      <c r="C1413" s="16">
        <v>2500</v>
      </c>
      <c r="D1413" s="122">
        <v>1.3079689483742412</v>
      </c>
      <c r="E1413" s="123">
        <v>5.2102965184101291E-2</v>
      </c>
      <c r="F1413" s="122">
        <f t="shared" si="451"/>
        <v>1.3600719135583423</v>
      </c>
      <c r="G1413" s="122"/>
      <c r="H1413" s="101" t="s">
        <v>4</v>
      </c>
      <c r="I1413" s="16">
        <v>1</v>
      </c>
      <c r="J1413" s="16" t="s">
        <v>555</v>
      </c>
      <c r="K1413" s="124">
        <v>43035</v>
      </c>
      <c r="L1413" s="16" t="s">
        <v>58</v>
      </c>
      <c r="M1413" s="16" t="s">
        <v>171</v>
      </c>
      <c r="N1413" s="16" t="s">
        <v>62</v>
      </c>
      <c r="O1413" s="16" t="s">
        <v>78</v>
      </c>
      <c r="P1413" s="19" t="str">
        <f t="shared" ref="P1413:P1476" si="453">N1413&amp;" "&amp;O1413</f>
        <v>CB6 CONSUMO</v>
      </c>
      <c r="Q1413" s="20">
        <f t="shared" ref="Q1413:Q1476" si="454">F1413*100</f>
        <v>136.00719135583424</v>
      </c>
      <c r="R1413" s="19">
        <v>122.6</v>
      </c>
      <c r="S1413" s="19">
        <v>-31.95</v>
      </c>
      <c r="T1413" s="19">
        <f t="shared" ref="T1413:T1476" si="455">R1413+S1413</f>
        <v>90.649999999999991</v>
      </c>
      <c r="U1413" s="22" t="e">
        <f t="shared" ref="U1413:U1476" si="456">(T1413-Q1413)*1.3228*AD1413</f>
        <v>#VALUE!</v>
      </c>
      <c r="V1413" s="22" t="str">
        <f t="shared" ref="V1413:V1476" si="457">IF(LEFT(N1413,3)="CB7","LDN","NY")</f>
        <v>NY</v>
      </c>
      <c r="W1413" s="22" t="e">
        <f t="shared" ref="W1413:W1476" si="458">V1413-U1413</f>
        <v>#VALUE!</v>
      </c>
      <c r="X1413" s="19" t="str">
        <f t="shared" ref="X1413:X1476" si="459">TRIM(N1413)&amp;TRIM(O1413)&amp;TRIM(Y1413)</f>
        <v>CB6CONSUMOGS.8979</v>
      </c>
      <c r="Y1413" s="19" t="str">
        <f t="shared" ref="Y1413:Y1476" si="460">IF(LEFT(B1413,2)&lt;&gt;"GS","GS."&amp;LEFT(B1413,4),B1413)</f>
        <v>GS.8979</v>
      </c>
      <c r="Z1413" s="19" t="e">
        <v>#VALUE!</v>
      </c>
      <c r="AA1413" s="19" t="e">
        <f t="shared" ref="AA1413:AA1476" si="461">IF(C1413=0,Z1413,C1413-Z1413)</f>
        <v>#VALUE!</v>
      </c>
      <c r="AB1413" s="22" t="e">
        <f t="shared" ref="AB1413:AB1476" si="462">(T1413-Q1413)*1.3228*AA1413</f>
        <v>#VALUE!</v>
      </c>
      <c r="AC1413" s="19" t="e">
        <v>#VALUE!</v>
      </c>
      <c r="AD1413" s="19" t="e">
        <f t="shared" ref="AD1413:AD1420" si="463">AA1413-AC1413+AQ1413</f>
        <v>#VALUE!</v>
      </c>
      <c r="AE1413" s="127" t="e">
        <f t="shared" ref="AE1413:AE1476" si="464">(T1413-Q1413)*1.3228*AD1413</f>
        <v>#VALUE!</v>
      </c>
      <c r="AF1413" s="127">
        <v>92.399999999999991</v>
      </c>
      <c r="AG1413" s="127" t="e">
        <f t="shared" ref="AG1413:AG1476" si="465">(AF1413-Q1413)*1.3228*AD1413</f>
        <v>#VALUE!</v>
      </c>
      <c r="AH1413" s="127" t="e">
        <f t="shared" ref="AH1413:AH1476" si="466">AE1413-AG1413</f>
        <v>#VALUE!</v>
      </c>
      <c r="AI1413" s="25" t="e">
        <f t="shared" ref="AI1413:AI1476" si="467">AD1413*T1413*1.3228</f>
        <v>#VALUE!</v>
      </c>
      <c r="AJ1413" s="25" t="e">
        <f t="shared" ref="AJ1413:AJ1476" si="468">E1413*132.28*AD1413</f>
        <v>#VALUE!</v>
      </c>
      <c r="AK1413" s="25" t="e">
        <f t="shared" ref="AK1413:AK1476" si="469">AI1413-AE1413</f>
        <v>#VALUE!</v>
      </c>
      <c r="AL1413" s="188">
        <f>AVERAGE(AL115:AL1412)</f>
        <v>21.882730747582517</v>
      </c>
      <c r="AM1413" s="188">
        <f>AVERAGE(AM115:AM1412)</f>
        <v>2.6559582588688775</v>
      </c>
      <c r="AN1413" s="26">
        <v>3.2766000000000002</v>
      </c>
      <c r="AO1413" s="125">
        <f t="shared" si="442"/>
        <v>5.1367707165488191E-2</v>
      </c>
      <c r="AQ1413" s="16"/>
      <c r="AT1413" s="28">
        <v>1561</v>
      </c>
      <c r="AU1413" s="28">
        <v>-114283.13032515701</v>
      </c>
      <c r="AW1413" s="44" t="e">
        <f t="shared" si="452"/>
        <v>#VALUE!</v>
      </c>
    </row>
    <row r="1414" spans="1:49" hidden="1" x14ac:dyDescent="0.2">
      <c r="A1414" s="101">
        <v>1422</v>
      </c>
      <c r="B1414" s="16" t="s">
        <v>925</v>
      </c>
      <c r="C1414" s="101">
        <v>360</v>
      </c>
      <c r="D1414" s="17">
        <v>1.3079689483742412</v>
      </c>
      <c r="E1414" s="139">
        <v>5.2097966079459546E-2</v>
      </c>
      <c r="F1414" s="122">
        <f t="shared" si="451"/>
        <v>1.3600669144537008</v>
      </c>
      <c r="G1414" s="122"/>
      <c r="H1414" s="101" t="s">
        <v>4</v>
      </c>
      <c r="I1414" s="101">
        <v>1</v>
      </c>
      <c r="J1414" s="101" t="s">
        <v>60</v>
      </c>
      <c r="K1414" s="18">
        <v>43035</v>
      </c>
      <c r="L1414" s="101" t="s">
        <v>58</v>
      </c>
      <c r="M1414" s="101" t="s">
        <v>171</v>
      </c>
      <c r="N1414" s="101" t="s">
        <v>75</v>
      </c>
      <c r="O1414" s="101" t="s">
        <v>58</v>
      </c>
      <c r="P1414" s="19" t="str">
        <f t="shared" si="453"/>
        <v>CB2 17/18</v>
      </c>
      <c r="Q1414" s="20">
        <f t="shared" si="454"/>
        <v>136.00669144537008</v>
      </c>
      <c r="R1414" s="19">
        <v>122.6</v>
      </c>
      <c r="S1414" s="19">
        <v>-2.67</v>
      </c>
      <c r="T1414" s="19">
        <f t="shared" si="455"/>
        <v>119.92999999999999</v>
      </c>
      <c r="U1414" s="22" t="e">
        <f t="shared" si="456"/>
        <v>#VALUE!</v>
      </c>
      <c r="V1414" s="22" t="str">
        <f t="shared" si="457"/>
        <v>NY</v>
      </c>
      <c r="W1414" s="22" t="e">
        <f t="shared" si="458"/>
        <v>#VALUE!</v>
      </c>
      <c r="X1414" s="19" t="str">
        <f t="shared" si="459"/>
        <v>CB217/18GS.8984</v>
      </c>
      <c r="Y1414" s="19" t="str">
        <f t="shared" si="460"/>
        <v>GS.8984</v>
      </c>
      <c r="Z1414" s="19" t="e">
        <v>#VALUE!</v>
      </c>
      <c r="AA1414" s="19" t="e">
        <f t="shared" si="461"/>
        <v>#VALUE!</v>
      </c>
      <c r="AB1414" s="22" t="e">
        <f t="shared" si="462"/>
        <v>#VALUE!</v>
      </c>
      <c r="AC1414" s="23" t="e">
        <v>#VALUE!</v>
      </c>
      <c r="AD1414" s="23" t="e">
        <f t="shared" si="463"/>
        <v>#VALUE!</v>
      </c>
      <c r="AE1414" s="24" t="e">
        <f t="shared" si="464"/>
        <v>#VALUE!</v>
      </c>
      <c r="AF1414" s="24">
        <v>121.67999999999999</v>
      </c>
      <c r="AG1414" s="24" t="e">
        <f t="shared" si="465"/>
        <v>#VALUE!</v>
      </c>
      <c r="AH1414" s="24" t="e">
        <f t="shared" si="466"/>
        <v>#VALUE!</v>
      </c>
      <c r="AI1414" s="25" t="e">
        <f t="shared" si="467"/>
        <v>#VALUE!</v>
      </c>
      <c r="AJ1414" s="25" t="e">
        <f t="shared" si="468"/>
        <v>#VALUE!</v>
      </c>
      <c r="AK1414" s="25" t="e">
        <f t="shared" si="469"/>
        <v>#VALUE!</v>
      </c>
      <c r="AL1414" s="173">
        <f t="shared" ref="AL1414:AM1420" si="470">AVERAGE(AL118:AL1413)</f>
        <v>21.880354829962801</v>
      </c>
      <c r="AM1414" s="173">
        <f t="shared" si="470"/>
        <v>2.6621063103940368</v>
      </c>
      <c r="AN1414" s="26">
        <v>3.2766000000000002</v>
      </c>
      <c r="AO1414" s="125">
        <f t="shared" ref="AO1414:AO1477" si="471">E1414*132.28*AN1414/$AO$2/132.28</f>
        <v>5.1362778606385662E-2</v>
      </c>
      <c r="AT1414" s="2">
        <v>360</v>
      </c>
      <c r="AU1414" s="2">
        <v>-11117.239454184768</v>
      </c>
      <c r="AW1414" s="44" t="e">
        <f t="shared" si="452"/>
        <v>#VALUE!</v>
      </c>
    </row>
    <row r="1415" spans="1:49" hidden="1" x14ac:dyDescent="0.2">
      <c r="A1415" s="101">
        <v>1423</v>
      </c>
      <c r="B1415" s="16" t="s">
        <v>926</v>
      </c>
      <c r="C1415" s="101">
        <v>230</v>
      </c>
      <c r="D1415" s="17">
        <v>1.3079689483742412</v>
      </c>
      <c r="E1415" s="139">
        <v>5.2101935975316344E-2</v>
      </c>
      <c r="F1415" s="122">
        <f t="shared" si="451"/>
        <v>1.3600708843495575</v>
      </c>
      <c r="G1415" s="122"/>
      <c r="H1415" s="101" t="s">
        <v>4</v>
      </c>
      <c r="I1415" s="101">
        <v>1</v>
      </c>
      <c r="J1415" s="101" t="s">
        <v>60</v>
      </c>
      <c r="K1415" s="18">
        <v>43035</v>
      </c>
      <c r="L1415" s="101" t="s">
        <v>58</v>
      </c>
      <c r="M1415" s="101" t="s">
        <v>171</v>
      </c>
      <c r="N1415" s="101" t="s">
        <v>75</v>
      </c>
      <c r="O1415" s="101" t="s">
        <v>65</v>
      </c>
      <c r="P1415" s="19" t="str">
        <f t="shared" si="453"/>
        <v>CB2 13/14</v>
      </c>
      <c r="Q1415" s="20">
        <f t="shared" si="454"/>
        <v>136.00708843495573</v>
      </c>
      <c r="R1415" s="19">
        <v>122.6</v>
      </c>
      <c r="S1415" s="19">
        <v>-9.67</v>
      </c>
      <c r="T1415" s="19">
        <f t="shared" si="455"/>
        <v>112.92999999999999</v>
      </c>
      <c r="U1415" s="22" t="e">
        <f t="shared" si="456"/>
        <v>#VALUE!</v>
      </c>
      <c r="V1415" s="22" t="str">
        <f t="shared" si="457"/>
        <v>NY</v>
      </c>
      <c r="W1415" s="22" t="e">
        <f t="shared" si="458"/>
        <v>#VALUE!</v>
      </c>
      <c r="X1415" s="19" t="str">
        <f t="shared" si="459"/>
        <v>CB213/14GS.8985</v>
      </c>
      <c r="Y1415" s="19" t="str">
        <f t="shared" si="460"/>
        <v>GS.8985</v>
      </c>
      <c r="Z1415" s="19" t="e">
        <v>#VALUE!</v>
      </c>
      <c r="AA1415" s="19" t="e">
        <f t="shared" si="461"/>
        <v>#VALUE!</v>
      </c>
      <c r="AB1415" s="22" t="e">
        <f t="shared" si="462"/>
        <v>#VALUE!</v>
      </c>
      <c r="AC1415" s="23" t="e">
        <v>#VALUE!</v>
      </c>
      <c r="AD1415" s="23" t="e">
        <f t="shared" si="463"/>
        <v>#VALUE!</v>
      </c>
      <c r="AE1415" s="24" t="e">
        <f t="shared" si="464"/>
        <v>#VALUE!</v>
      </c>
      <c r="AF1415" s="24">
        <v>114.67999999999999</v>
      </c>
      <c r="AG1415" s="24" t="e">
        <f t="shared" si="465"/>
        <v>#VALUE!</v>
      </c>
      <c r="AH1415" s="24" t="e">
        <f t="shared" si="466"/>
        <v>#VALUE!</v>
      </c>
      <c r="AI1415" s="25" t="e">
        <f t="shared" si="467"/>
        <v>#VALUE!</v>
      </c>
      <c r="AJ1415" s="25" t="e">
        <f t="shared" si="468"/>
        <v>#VALUE!</v>
      </c>
      <c r="AK1415" s="25" t="e">
        <f t="shared" si="469"/>
        <v>#VALUE!</v>
      </c>
      <c r="AL1415" s="173">
        <f t="shared" si="470"/>
        <v>21.881953333367438</v>
      </c>
      <c r="AM1415" s="173">
        <f t="shared" si="470"/>
        <v>2.6641604047693406</v>
      </c>
      <c r="AN1415" s="26">
        <v>3.2766000000000002</v>
      </c>
      <c r="AO1415" s="125">
        <f t="shared" si="471"/>
        <v>5.1366692480521788E-2</v>
      </c>
      <c r="AT1415" s="2">
        <v>230</v>
      </c>
      <c r="AU1415" s="2">
        <v>-10753.730343428348</v>
      </c>
      <c r="AW1415" s="44" t="e">
        <f t="shared" si="452"/>
        <v>#VALUE!</v>
      </c>
    </row>
    <row r="1416" spans="1:49" hidden="1" x14ac:dyDescent="0.2">
      <c r="A1416" s="101">
        <v>1424</v>
      </c>
      <c r="B1416" s="16" t="s">
        <v>926</v>
      </c>
      <c r="C1416" s="101">
        <v>921</v>
      </c>
      <c r="D1416" s="17">
        <v>1.3079689483742412</v>
      </c>
      <c r="E1416" s="139">
        <v>5.2094089951098259E-2</v>
      </c>
      <c r="F1416" s="122">
        <f t="shared" si="451"/>
        <v>1.3600630383253394</v>
      </c>
      <c r="G1416" s="122"/>
      <c r="H1416" s="101" t="s">
        <v>4</v>
      </c>
      <c r="I1416" s="101">
        <v>1</v>
      </c>
      <c r="J1416" s="101" t="s">
        <v>60</v>
      </c>
      <c r="K1416" s="18">
        <v>43035</v>
      </c>
      <c r="L1416" s="101" t="s">
        <v>58</v>
      </c>
      <c r="M1416" s="101" t="s">
        <v>171</v>
      </c>
      <c r="N1416" s="101" t="s">
        <v>75</v>
      </c>
      <c r="O1416" s="101" t="s">
        <v>64</v>
      </c>
      <c r="P1416" s="19" t="str">
        <f t="shared" si="453"/>
        <v>CB2 15/16</v>
      </c>
      <c r="Q1416" s="20">
        <f t="shared" si="454"/>
        <v>136.00630383253394</v>
      </c>
      <c r="R1416" s="19">
        <v>122.6</v>
      </c>
      <c r="S1416" s="19">
        <v>-9.67</v>
      </c>
      <c r="T1416" s="19">
        <f t="shared" si="455"/>
        <v>112.92999999999999</v>
      </c>
      <c r="U1416" s="22" t="e">
        <f t="shared" si="456"/>
        <v>#VALUE!</v>
      </c>
      <c r="V1416" s="22" t="str">
        <f t="shared" si="457"/>
        <v>NY</v>
      </c>
      <c r="W1416" s="22" t="e">
        <f t="shared" si="458"/>
        <v>#VALUE!</v>
      </c>
      <c r="X1416" s="19" t="str">
        <f t="shared" si="459"/>
        <v>CB215/16GS.8985</v>
      </c>
      <c r="Y1416" s="19" t="str">
        <f t="shared" si="460"/>
        <v>GS.8985</v>
      </c>
      <c r="Z1416" s="19" t="e">
        <v>#VALUE!</v>
      </c>
      <c r="AA1416" s="19" t="e">
        <f t="shared" si="461"/>
        <v>#VALUE!</v>
      </c>
      <c r="AB1416" s="22" t="e">
        <f t="shared" si="462"/>
        <v>#VALUE!</v>
      </c>
      <c r="AC1416" s="23" t="e">
        <v>#VALUE!</v>
      </c>
      <c r="AD1416" s="23" t="e">
        <f t="shared" si="463"/>
        <v>#VALUE!</v>
      </c>
      <c r="AE1416" s="24" t="e">
        <f t="shared" si="464"/>
        <v>#VALUE!</v>
      </c>
      <c r="AF1416" s="24">
        <v>114.67999999999999</v>
      </c>
      <c r="AG1416" s="24" t="e">
        <f t="shared" si="465"/>
        <v>#VALUE!</v>
      </c>
      <c r="AH1416" s="24" t="e">
        <f t="shared" si="466"/>
        <v>#VALUE!</v>
      </c>
      <c r="AI1416" s="25" t="e">
        <f t="shared" si="467"/>
        <v>#VALUE!</v>
      </c>
      <c r="AJ1416" s="25" t="e">
        <f t="shared" si="468"/>
        <v>#VALUE!</v>
      </c>
      <c r="AK1416" s="25" t="e">
        <f t="shared" si="469"/>
        <v>#VALUE!</v>
      </c>
      <c r="AL1416" s="173">
        <f t="shared" si="470"/>
        <v>21.878536940877751</v>
      </c>
      <c r="AM1416" s="173">
        <f t="shared" si="470"/>
        <v>2.6662160840940086</v>
      </c>
      <c r="AN1416" s="26">
        <v>3.2766000000000002</v>
      </c>
      <c r="AO1416" s="125">
        <f t="shared" si="471"/>
        <v>5.135895717653239E-2</v>
      </c>
      <c r="AT1416" s="2">
        <v>921</v>
      </c>
      <c r="AU1416" s="2">
        <v>-34532.6228708255</v>
      </c>
      <c r="AW1416" s="44" t="e">
        <f t="shared" si="452"/>
        <v>#VALUE!</v>
      </c>
    </row>
    <row r="1417" spans="1:49" hidden="1" x14ac:dyDescent="0.2">
      <c r="A1417" s="101">
        <v>1425</v>
      </c>
      <c r="B1417" s="16" t="s">
        <v>926</v>
      </c>
      <c r="C1417" s="101">
        <v>129</v>
      </c>
      <c r="D1417" s="17">
        <v>1.3079689483742412</v>
      </c>
      <c r="E1417" s="139">
        <v>5.2092625259925369E-2</v>
      </c>
      <c r="F1417" s="122">
        <f t="shared" si="451"/>
        <v>1.3600615736341666</v>
      </c>
      <c r="G1417" s="122"/>
      <c r="H1417" s="101" t="s">
        <v>4</v>
      </c>
      <c r="I1417" s="101">
        <v>1</v>
      </c>
      <c r="J1417" s="101" t="s">
        <v>60</v>
      </c>
      <c r="K1417" s="18">
        <v>43035</v>
      </c>
      <c r="L1417" s="101" t="s">
        <v>58</v>
      </c>
      <c r="M1417" s="101" t="s">
        <v>171</v>
      </c>
      <c r="N1417" s="101" t="s">
        <v>75</v>
      </c>
      <c r="O1417" s="101" t="s">
        <v>66</v>
      </c>
      <c r="P1417" s="19" t="str">
        <f t="shared" si="453"/>
        <v>CB2 Moka</v>
      </c>
      <c r="Q1417" s="20">
        <f t="shared" si="454"/>
        <v>136.00615736341666</v>
      </c>
      <c r="R1417" s="19">
        <v>122.6</v>
      </c>
      <c r="S1417" s="19">
        <v>-9.67</v>
      </c>
      <c r="T1417" s="19">
        <f t="shared" si="455"/>
        <v>112.92999999999999</v>
      </c>
      <c r="U1417" s="22" t="e">
        <f t="shared" si="456"/>
        <v>#VALUE!</v>
      </c>
      <c r="V1417" s="22" t="str">
        <f t="shared" si="457"/>
        <v>NY</v>
      </c>
      <c r="W1417" s="22" t="e">
        <f t="shared" si="458"/>
        <v>#VALUE!</v>
      </c>
      <c r="X1417" s="19" t="str">
        <f t="shared" si="459"/>
        <v>CB2MokaGS.8985</v>
      </c>
      <c r="Y1417" s="19" t="str">
        <f t="shared" si="460"/>
        <v>GS.8985</v>
      </c>
      <c r="Z1417" s="19" t="e">
        <v>#VALUE!</v>
      </c>
      <c r="AA1417" s="19" t="e">
        <f t="shared" si="461"/>
        <v>#VALUE!</v>
      </c>
      <c r="AB1417" s="22" t="e">
        <f t="shared" si="462"/>
        <v>#VALUE!</v>
      </c>
      <c r="AC1417" s="23" t="e">
        <v>#VALUE!</v>
      </c>
      <c r="AD1417" s="23" t="e">
        <f t="shared" si="463"/>
        <v>#VALUE!</v>
      </c>
      <c r="AE1417" s="24" t="e">
        <f t="shared" si="464"/>
        <v>#VALUE!</v>
      </c>
      <c r="AF1417" s="24">
        <v>114.67999999999999</v>
      </c>
      <c r="AG1417" s="24" t="e">
        <f t="shared" si="465"/>
        <v>#VALUE!</v>
      </c>
      <c r="AH1417" s="24" t="e">
        <f t="shared" si="466"/>
        <v>#VALUE!</v>
      </c>
      <c r="AI1417" s="25" t="e">
        <f t="shared" si="467"/>
        <v>#VALUE!</v>
      </c>
      <c r="AJ1417" s="25" t="e">
        <f t="shared" si="468"/>
        <v>#VALUE!</v>
      </c>
      <c r="AK1417" s="25" t="e">
        <f t="shared" si="469"/>
        <v>#VALUE!</v>
      </c>
      <c r="AL1417" s="173">
        <f t="shared" si="470"/>
        <v>21.877828791912382</v>
      </c>
      <c r="AM1417" s="173">
        <f t="shared" si="470"/>
        <v>2.6682733495909949</v>
      </c>
      <c r="AN1417" s="26">
        <v>3.2766000000000002</v>
      </c>
      <c r="AO1417" s="125">
        <f t="shared" si="471"/>
        <v>5.135751315454648E-2</v>
      </c>
      <c r="AT1417" s="2">
        <v>129</v>
      </c>
      <c r="AU1417" s="2">
        <v>-5348.7153222046845</v>
      </c>
      <c r="AW1417" s="44" t="e">
        <f t="shared" si="452"/>
        <v>#VALUE!</v>
      </c>
    </row>
    <row r="1418" spans="1:49" s="28" customFormat="1" hidden="1" x14ac:dyDescent="0.2">
      <c r="A1418" s="16">
        <v>1426</v>
      </c>
      <c r="B1418" s="16" t="s">
        <v>927</v>
      </c>
      <c r="C1418" s="16">
        <v>316</v>
      </c>
      <c r="D1418" s="122">
        <v>1.3079689483742412</v>
      </c>
      <c r="E1418" s="123">
        <v>5.2100927826727178E-2</v>
      </c>
      <c r="F1418" s="122">
        <f t="shared" si="451"/>
        <v>1.3600698762009684</v>
      </c>
      <c r="G1418" s="122"/>
      <c r="H1418" s="101" t="s">
        <v>4</v>
      </c>
      <c r="I1418" s="16">
        <v>1</v>
      </c>
      <c r="J1418" s="16" t="s">
        <v>60</v>
      </c>
      <c r="K1418" s="124">
        <v>43035</v>
      </c>
      <c r="L1418" s="16" t="s">
        <v>56</v>
      </c>
      <c r="M1418" s="16" t="s">
        <v>171</v>
      </c>
      <c r="N1418" s="16" t="s">
        <v>887</v>
      </c>
      <c r="O1418" s="16" t="s">
        <v>80</v>
      </c>
      <c r="P1418" s="19" t="str">
        <f t="shared" si="453"/>
        <v>CBBSW 14 UP</v>
      </c>
      <c r="Q1418" s="20">
        <f t="shared" si="454"/>
        <v>136.00698762009685</v>
      </c>
      <c r="R1418" s="19">
        <v>122.6</v>
      </c>
      <c r="S1418" s="19" t="e">
        <v>#N/A</v>
      </c>
      <c r="T1418" s="19" t="e">
        <f t="shared" si="455"/>
        <v>#N/A</v>
      </c>
      <c r="U1418" s="22" t="e">
        <f t="shared" si="456"/>
        <v>#N/A</v>
      </c>
      <c r="V1418" s="22" t="str">
        <f t="shared" si="457"/>
        <v>NY</v>
      </c>
      <c r="W1418" s="22" t="e">
        <f t="shared" si="458"/>
        <v>#VALUE!</v>
      </c>
      <c r="X1418" s="19" t="str">
        <f t="shared" si="459"/>
        <v>CBBSW14 UPGS.8986</v>
      </c>
      <c r="Y1418" s="19" t="str">
        <f t="shared" si="460"/>
        <v>GS.8986</v>
      </c>
      <c r="Z1418" s="19" t="e">
        <v>#VALUE!</v>
      </c>
      <c r="AA1418" s="19" t="e">
        <f t="shared" si="461"/>
        <v>#VALUE!</v>
      </c>
      <c r="AB1418" s="22" t="e">
        <f t="shared" si="462"/>
        <v>#N/A</v>
      </c>
      <c r="AC1418" s="19" t="e">
        <v>#VALUE!</v>
      </c>
      <c r="AD1418" s="19" t="e">
        <f t="shared" si="463"/>
        <v>#VALUE!</v>
      </c>
      <c r="AE1418" s="127" t="e">
        <f t="shared" si="464"/>
        <v>#N/A</v>
      </c>
      <c r="AF1418" s="127" t="e">
        <v>#N/A</v>
      </c>
      <c r="AG1418" s="127" t="e">
        <f t="shared" si="465"/>
        <v>#N/A</v>
      </c>
      <c r="AH1418" s="127" t="e">
        <f t="shared" si="466"/>
        <v>#N/A</v>
      </c>
      <c r="AI1418" s="25" t="e">
        <f t="shared" si="467"/>
        <v>#VALUE!</v>
      </c>
      <c r="AJ1418" s="25" t="e">
        <f t="shared" si="468"/>
        <v>#VALUE!</v>
      </c>
      <c r="AK1418" s="25" t="e">
        <f t="shared" si="469"/>
        <v>#VALUE!</v>
      </c>
      <c r="AL1418" s="188">
        <f t="shared" si="470"/>
        <v>21.881265929953898</v>
      </c>
      <c r="AM1418" s="188">
        <f t="shared" si="470"/>
        <v>2.6703322024841976</v>
      </c>
      <c r="AN1418" s="26">
        <v>3.2766000000000002</v>
      </c>
      <c r="AO1418" s="125">
        <f t="shared" si="471"/>
        <v>5.1365698558557375E-2</v>
      </c>
      <c r="AQ1418" s="16"/>
      <c r="AT1418" s="28">
        <v>316</v>
      </c>
      <c r="AU1418" s="28">
        <v>1945.5440521395838</v>
      </c>
      <c r="AW1418" s="44" t="e">
        <f t="shared" si="452"/>
        <v>#VALUE!</v>
      </c>
    </row>
    <row r="1419" spans="1:49" hidden="1" x14ac:dyDescent="0.2">
      <c r="A1419" s="101">
        <v>1427</v>
      </c>
      <c r="B1419" s="16" t="s">
        <v>927</v>
      </c>
      <c r="C1419" s="101">
        <v>544</v>
      </c>
      <c r="D1419" s="17">
        <v>1.3079689483742412</v>
      </c>
      <c r="E1419" s="139">
        <v>5.2116659491887096E-2</v>
      </c>
      <c r="F1419" s="122">
        <f t="shared" si="451"/>
        <v>1.3600856078661283</v>
      </c>
      <c r="G1419" s="122"/>
      <c r="H1419" s="101" t="s">
        <v>4</v>
      </c>
      <c r="I1419" s="101">
        <v>1</v>
      </c>
      <c r="J1419" s="101" t="s">
        <v>555</v>
      </c>
      <c r="K1419" s="18">
        <v>43035</v>
      </c>
      <c r="L1419" s="101" t="s">
        <v>56</v>
      </c>
      <c r="M1419" s="101" t="s">
        <v>171</v>
      </c>
      <c r="N1419" s="101" t="s">
        <v>72</v>
      </c>
      <c r="O1419" s="101" t="s">
        <v>80</v>
      </c>
      <c r="P1419" s="19" t="str">
        <f t="shared" si="453"/>
        <v>CBEB 14 UP</v>
      </c>
      <c r="Q1419" s="20">
        <f t="shared" si="454"/>
        <v>136.00856078661283</v>
      </c>
      <c r="R1419" s="19">
        <v>122.6</v>
      </c>
      <c r="S1419" s="19" t="e">
        <v>#N/A</v>
      </c>
      <c r="T1419" s="19" t="e">
        <f t="shared" si="455"/>
        <v>#N/A</v>
      </c>
      <c r="U1419" s="22" t="e">
        <f t="shared" si="456"/>
        <v>#N/A</v>
      </c>
      <c r="V1419" s="22" t="str">
        <f t="shared" si="457"/>
        <v>NY</v>
      </c>
      <c r="W1419" s="22" t="e">
        <f t="shared" si="458"/>
        <v>#VALUE!</v>
      </c>
      <c r="X1419" s="19" t="str">
        <f t="shared" si="459"/>
        <v>CBEB14 UPGS.8986</v>
      </c>
      <c r="Y1419" s="19" t="str">
        <f t="shared" si="460"/>
        <v>GS.8986</v>
      </c>
      <c r="Z1419" s="19" t="e">
        <v>#VALUE!</v>
      </c>
      <c r="AA1419" s="19" t="e">
        <f t="shared" si="461"/>
        <v>#VALUE!</v>
      </c>
      <c r="AB1419" s="22" t="e">
        <f t="shared" si="462"/>
        <v>#N/A</v>
      </c>
      <c r="AC1419" s="23" t="e">
        <v>#VALUE!</v>
      </c>
      <c r="AD1419" s="23" t="e">
        <f t="shared" si="463"/>
        <v>#VALUE!</v>
      </c>
      <c r="AE1419" s="24" t="e">
        <f t="shared" si="464"/>
        <v>#N/A</v>
      </c>
      <c r="AF1419" s="24" t="e">
        <v>#N/A</v>
      </c>
      <c r="AG1419" s="24" t="e">
        <f t="shared" si="465"/>
        <v>#N/A</v>
      </c>
      <c r="AH1419" s="24" t="e">
        <f t="shared" si="466"/>
        <v>#N/A</v>
      </c>
      <c r="AI1419" s="25" t="e">
        <f t="shared" si="467"/>
        <v>#VALUE!</v>
      </c>
      <c r="AJ1419" s="25" t="e">
        <f t="shared" si="468"/>
        <v>#VALUE!</v>
      </c>
      <c r="AK1419" s="25" t="e">
        <f t="shared" si="469"/>
        <v>#VALUE!</v>
      </c>
      <c r="AL1419" s="173">
        <f t="shared" si="470"/>
        <v>21.887856025578863</v>
      </c>
      <c r="AM1419" s="173">
        <f t="shared" si="470"/>
        <v>2.6723926439984602</v>
      </c>
      <c r="AN1419" s="26">
        <v>3.2766000000000002</v>
      </c>
      <c r="AO1419" s="125">
        <f t="shared" si="471"/>
        <v>5.1381208224203175E-2</v>
      </c>
      <c r="AT1419" s="2">
        <v>544</v>
      </c>
      <c r="AU1419" s="2">
        <v>3348.1514521475997</v>
      </c>
      <c r="AW1419" s="44" t="e">
        <f t="shared" si="452"/>
        <v>#VALUE!</v>
      </c>
    </row>
    <row r="1420" spans="1:49" hidden="1" x14ac:dyDescent="0.2">
      <c r="A1420" s="101">
        <v>1428</v>
      </c>
      <c r="B1420" s="16" t="s">
        <v>927</v>
      </c>
      <c r="C1420" s="101">
        <v>86</v>
      </c>
      <c r="D1420" s="17">
        <v>1.3079689483742412</v>
      </c>
      <c r="E1420" s="139">
        <v>5.2129081806098806E-2</v>
      </c>
      <c r="F1420" s="122">
        <f t="shared" si="451"/>
        <v>1.36009803018034</v>
      </c>
      <c r="G1420" s="122"/>
      <c r="H1420" s="101" t="s">
        <v>4</v>
      </c>
      <c r="I1420" s="101">
        <v>1</v>
      </c>
      <c r="J1420" s="101" t="s">
        <v>60</v>
      </c>
      <c r="K1420" s="18">
        <v>43035</v>
      </c>
      <c r="L1420" s="101" t="s">
        <v>56</v>
      </c>
      <c r="M1420" s="101" t="s">
        <v>171</v>
      </c>
      <c r="N1420" s="101" t="s">
        <v>68</v>
      </c>
      <c r="O1420" s="101" t="s">
        <v>66</v>
      </c>
      <c r="P1420" s="19" t="str">
        <f t="shared" si="453"/>
        <v>CBSW Moka</v>
      </c>
      <c r="Q1420" s="20">
        <f t="shared" si="454"/>
        <v>136.00980301803401</v>
      </c>
      <c r="R1420" s="19">
        <v>122.6</v>
      </c>
      <c r="S1420" s="19" t="e">
        <v>#N/A</v>
      </c>
      <c r="T1420" s="19" t="e">
        <f t="shared" si="455"/>
        <v>#N/A</v>
      </c>
      <c r="U1420" s="22" t="e">
        <f t="shared" si="456"/>
        <v>#N/A</v>
      </c>
      <c r="V1420" s="22" t="str">
        <f t="shared" si="457"/>
        <v>NY</v>
      </c>
      <c r="W1420" s="22" t="e">
        <f t="shared" si="458"/>
        <v>#VALUE!</v>
      </c>
      <c r="X1420" s="19" t="str">
        <f t="shared" si="459"/>
        <v>CBSWMokaGS.8986</v>
      </c>
      <c r="Y1420" s="19" t="str">
        <f t="shared" si="460"/>
        <v>GS.8986</v>
      </c>
      <c r="Z1420" s="19" t="e">
        <v>#VALUE!</v>
      </c>
      <c r="AA1420" s="19" t="e">
        <f t="shared" si="461"/>
        <v>#VALUE!</v>
      </c>
      <c r="AB1420" s="22" t="e">
        <f t="shared" si="462"/>
        <v>#N/A</v>
      </c>
      <c r="AC1420" s="23" t="e">
        <v>#VALUE!</v>
      </c>
      <c r="AD1420" s="23" t="e">
        <f t="shared" si="463"/>
        <v>#VALUE!</v>
      </c>
      <c r="AE1420" s="24" t="e">
        <f t="shared" si="464"/>
        <v>#N/A</v>
      </c>
      <c r="AF1420" s="24" t="e">
        <v>#N/A</v>
      </c>
      <c r="AG1420" s="24" t="e">
        <f t="shared" si="465"/>
        <v>#N/A</v>
      </c>
      <c r="AH1420" s="24" t="e">
        <f t="shared" si="466"/>
        <v>#N/A</v>
      </c>
      <c r="AI1420" s="25" t="e">
        <f t="shared" si="467"/>
        <v>#VALUE!</v>
      </c>
      <c r="AJ1420" s="25" t="e">
        <f t="shared" si="468"/>
        <v>#VALUE!</v>
      </c>
      <c r="AK1420" s="25" t="e">
        <f t="shared" si="469"/>
        <v>#VALUE!</v>
      </c>
      <c r="AL1420" s="173">
        <f t="shared" si="470"/>
        <v>21.893041548746751</v>
      </c>
      <c r="AM1420" s="173">
        <f t="shared" si="470"/>
        <v>2.6744546753595699</v>
      </c>
      <c r="AN1420" s="26">
        <v>3.2766000000000002</v>
      </c>
      <c r="AO1420" s="125">
        <f t="shared" si="471"/>
        <v>5.13934552392529E-2</v>
      </c>
      <c r="AT1420" s="2">
        <v>86</v>
      </c>
      <c r="AU1420" s="2">
        <v>-1859.8157008315575</v>
      </c>
      <c r="AW1420" s="44" t="e">
        <f t="shared" si="452"/>
        <v>#VALUE!</v>
      </c>
    </row>
    <row r="1421" spans="1:49" hidden="1" x14ac:dyDescent="0.2">
      <c r="A1421" s="101">
        <v>1429</v>
      </c>
      <c r="B1421" s="16" t="s">
        <v>928</v>
      </c>
      <c r="C1421" s="101">
        <v>995</v>
      </c>
      <c r="D1421" s="101">
        <v>1.4861719381833129</v>
      </c>
      <c r="E1421" s="139">
        <v>5.0086603265642099E-2</v>
      </c>
      <c r="F1421" s="122">
        <f t="shared" si="451"/>
        <v>1.5362585414489551</v>
      </c>
      <c r="G1421" s="122"/>
      <c r="H1421" s="101" t="s">
        <v>4</v>
      </c>
      <c r="I1421" s="101">
        <v>1</v>
      </c>
      <c r="J1421" s="101" t="s">
        <v>60</v>
      </c>
      <c r="K1421" s="18">
        <v>43038</v>
      </c>
      <c r="L1421" s="101" t="s">
        <v>58</v>
      </c>
      <c r="M1421" s="101" t="s">
        <v>83</v>
      </c>
      <c r="N1421" s="101" t="s">
        <v>73</v>
      </c>
      <c r="O1421" s="101" t="s">
        <v>65</v>
      </c>
      <c r="P1421" s="19" t="str">
        <f t="shared" si="453"/>
        <v>CB1 13/14</v>
      </c>
      <c r="Q1421" s="20">
        <f t="shared" si="454"/>
        <v>153.62585414489553</v>
      </c>
      <c r="R1421" s="19">
        <v>122.6</v>
      </c>
      <c r="S1421" s="19">
        <v>-7</v>
      </c>
      <c r="T1421" s="19">
        <f t="shared" si="455"/>
        <v>115.6</v>
      </c>
      <c r="U1421" s="22" t="e">
        <f t="shared" si="456"/>
        <v>#VALUE!</v>
      </c>
      <c r="V1421" s="22" t="str">
        <f t="shared" si="457"/>
        <v>NY</v>
      </c>
      <c r="W1421" s="22" t="e">
        <f t="shared" si="458"/>
        <v>#VALUE!</v>
      </c>
      <c r="X1421" s="19" t="str">
        <f t="shared" si="459"/>
        <v>CB113/14GS.8889</v>
      </c>
      <c r="Y1421" s="19" t="str">
        <f t="shared" si="460"/>
        <v>GS.8889</v>
      </c>
      <c r="Z1421" s="19" t="e">
        <v>#VALUE!</v>
      </c>
      <c r="AA1421" s="19" t="e">
        <f t="shared" si="461"/>
        <v>#VALUE!</v>
      </c>
      <c r="AB1421" s="22" t="e">
        <f t="shared" si="462"/>
        <v>#VALUE!</v>
      </c>
      <c r="AC1421" s="23" t="e">
        <v>#VALUE!</v>
      </c>
      <c r="AD1421" s="23" t="e">
        <f t="shared" ref="AD1421:AD1484" si="472">AA1421-AC1421</f>
        <v>#VALUE!</v>
      </c>
      <c r="AE1421" s="24" t="e">
        <f t="shared" si="464"/>
        <v>#VALUE!</v>
      </c>
      <c r="AF1421" s="24">
        <v>117.35</v>
      </c>
      <c r="AG1421" s="24" t="e">
        <f t="shared" si="465"/>
        <v>#VALUE!</v>
      </c>
      <c r="AH1421" s="24" t="e">
        <f t="shared" si="466"/>
        <v>#VALUE!</v>
      </c>
      <c r="AI1421" s="25" t="e">
        <f t="shared" si="467"/>
        <v>#VALUE!</v>
      </c>
      <c r="AJ1421" s="25" t="e">
        <f t="shared" si="468"/>
        <v>#VALUE!</v>
      </c>
      <c r="AK1421" s="25" t="e">
        <f t="shared" si="469"/>
        <v>#VALUE!</v>
      </c>
      <c r="AL1421" s="11">
        <v>24.642282669657884</v>
      </c>
      <c r="AM1421" s="11">
        <v>5.2374929893438029</v>
      </c>
      <c r="AN1421" s="26">
        <v>3.2766000000000002</v>
      </c>
      <c r="AO1421" s="125">
        <f t="shared" si="471"/>
        <v>4.9379799410121918E-2</v>
      </c>
      <c r="AT1421" s="2">
        <v>995</v>
      </c>
      <c r="AU1421" s="2">
        <v>-61812.082584087453</v>
      </c>
      <c r="AW1421" s="44" t="e">
        <f t="shared" si="452"/>
        <v>#VALUE!</v>
      </c>
    </row>
    <row r="1422" spans="1:49" hidden="1" x14ac:dyDescent="0.2">
      <c r="A1422" s="101">
        <v>1430</v>
      </c>
      <c r="B1422" s="16" t="s">
        <v>928</v>
      </c>
      <c r="C1422" s="101">
        <v>3217</v>
      </c>
      <c r="D1422" s="101">
        <v>1.4861719381833129</v>
      </c>
      <c r="E1422" s="139">
        <v>5.0086603265642099E-2</v>
      </c>
      <c r="F1422" s="122">
        <f t="shared" si="451"/>
        <v>1.5362585414489551</v>
      </c>
      <c r="G1422" s="122"/>
      <c r="H1422" s="101" t="s">
        <v>4</v>
      </c>
      <c r="I1422" s="101">
        <v>1</v>
      </c>
      <c r="J1422" s="101" t="s">
        <v>60</v>
      </c>
      <c r="K1422" s="18">
        <v>43038</v>
      </c>
      <c r="L1422" s="101" t="s">
        <v>58</v>
      </c>
      <c r="M1422" s="101" t="s">
        <v>83</v>
      </c>
      <c r="N1422" s="101" t="s">
        <v>73</v>
      </c>
      <c r="O1422" s="101" t="s">
        <v>64</v>
      </c>
      <c r="P1422" s="19" t="str">
        <f t="shared" si="453"/>
        <v>CB1 15/16</v>
      </c>
      <c r="Q1422" s="20">
        <f t="shared" si="454"/>
        <v>153.62585414489553</v>
      </c>
      <c r="R1422" s="19">
        <v>122.6</v>
      </c>
      <c r="S1422" s="19">
        <v>-7</v>
      </c>
      <c r="T1422" s="19">
        <f t="shared" si="455"/>
        <v>115.6</v>
      </c>
      <c r="U1422" s="22" t="e">
        <f t="shared" si="456"/>
        <v>#VALUE!</v>
      </c>
      <c r="V1422" s="22" t="str">
        <f t="shared" si="457"/>
        <v>NY</v>
      </c>
      <c r="W1422" s="22" t="e">
        <f t="shared" si="458"/>
        <v>#VALUE!</v>
      </c>
      <c r="X1422" s="19" t="str">
        <f t="shared" si="459"/>
        <v>CB115/16GS.8889</v>
      </c>
      <c r="Y1422" s="19" t="str">
        <f t="shared" si="460"/>
        <v>GS.8889</v>
      </c>
      <c r="Z1422" s="19" t="e">
        <v>#VALUE!</v>
      </c>
      <c r="AA1422" s="19" t="e">
        <f t="shared" si="461"/>
        <v>#VALUE!</v>
      </c>
      <c r="AB1422" s="22" t="e">
        <f t="shared" si="462"/>
        <v>#VALUE!</v>
      </c>
      <c r="AC1422" s="23" t="e">
        <v>#VALUE!</v>
      </c>
      <c r="AD1422" s="23" t="e">
        <f t="shared" si="472"/>
        <v>#VALUE!</v>
      </c>
      <c r="AE1422" s="24" t="e">
        <f t="shared" si="464"/>
        <v>#VALUE!</v>
      </c>
      <c r="AF1422" s="24">
        <v>117.35</v>
      </c>
      <c r="AG1422" s="24" t="e">
        <f t="shared" si="465"/>
        <v>#VALUE!</v>
      </c>
      <c r="AH1422" s="24" t="e">
        <f t="shared" si="466"/>
        <v>#VALUE!</v>
      </c>
      <c r="AI1422" s="25" t="e">
        <f t="shared" si="467"/>
        <v>#VALUE!</v>
      </c>
      <c r="AJ1422" s="25" t="e">
        <f t="shared" si="468"/>
        <v>#VALUE!</v>
      </c>
      <c r="AK1422" s="25" t="e">
        <f t="shared" si="469"/>
        <v>#VALUE!</v>
      </c>
      <c r="AL1422" s="11">
        <v>24.642282669657884</v>
      </c>
      <c r="AM1422" s="11">
        <v>5.2374929893438029</v>
      </c>
      <c r="AN1422" s="26">
        <v>3.2766000000000002</v>
      </c>
      <c r="AO1422" s="125">
        <f t="shared" si="471"/>
        <v>4.9379799410121918E-2</v>
      </c>
      <c r="AT1422" s="2">
        <v>3217</v>
      </c>
      <c r="AU1422" s="2">
        <v>-165805.13243920536</v>
      </c>
      <c r="AW1422" s="44" t="e">
        <f t="shared" si="452"/>
        <v>#VALUE!</v>
      </c>
    </row>
    <row r="1423" spans="1:49" hidden="1" x14ac:dyDescent="0.2">
      <c r="A1423" s="101">
        <v>1431</v>
      </c>
      <c r="B1423" s="16" t="s">
        <v>928</v>
      </c>
      <c r="C1423" s="101">
        <v>996</v>
      </c>
      <c r="D1423" s="101">
        <v>1.4861719381833129</v>
      </c>
      <c r="E1423" s="139">
        <v>5.0086603265642099E-2</v>
      </c>
      <c r="F1423" s="122">
        <f t="shared" si="451"/>
        <v>1.5362585414489551</v>
      </c>
      <c r="G1423" s="122"/>
      <c r="H1423" s="101" t="s">
        <v>4</v>
      </c>
      <c r="I1423" s="101">
        <v>1</v>
      </c>
      <c r="J1423" s="101" t="s">
        <v>60</v>
      </c>
      <c r="K1423" s="18">
        <v>43038</v>
      </c>
      <c r="L1423" s="101" t="s">
        <v>58</v>
      </c>
      <c r="M1423" s="101" t="s">
        <v>83</v>
      </c>
      <c r="N1423" s="101" t="s">
        <v>73</v>
      </c>
      <c r="O1423" s="101" t="s">
        <v>58</v>
      </c>
      <c r="P1423" s="19" t="str">
        <f t="shared" si="453"/>
        <v>CB1 17/18</v>
      </c>
      <c r="Q1423" s="20">
        <f t="shared" si="454"/>
        <v>153.62585414489553</v>
      </c>
      <c r="R1423" s="19">
        <v>122.6</v>
      </c>
      <c r="S1423" s="19">
        <v>2.5</v>
      </c>
      <c r="T1423" s="19">
        <f t="shared" si="455"/>
        <v>125.1</v>
      </c>
      <c r="U1423" s="22" t="e">
        <f t="shared" si="456"/>
        <v>#VALUE!</v>
      </c>
      <c r="V1423" s="22" t="str">
        <f t="shared" si="457"/>
        <v>NY</v>
      </c>
      <c r="W1423" s="22" t="e">
        <f t="shared" si="458"/>
        <v>#VALUE!</v>
      </c>
      <c r="X1423" s="19" t="str">
        <f t="shared" si="459"/>
        <v>CB117/18GS.8889</v>
      </c>
      <c r="Y1423" s="19" t="str">
        <f t="shared" si="460"/>
        <v>GS.8889</v>
      </c>
      <c r="Z1423" s="19" t="e">
        <v>#VALUE!</v>
      </c>
      <c r="AA1423" s="19" t="e">
        <f t="shared" si="461"/>
        <v>#VALUE!</v>
      </c>
      <c r="AB1423" s="22" t="e">
        <f t="shared" si="462"/>
        <v>#VALUE!</v>
      </c>
      <c r="AC1423" s="23" t="e">
        <v>#VALUE!</v>
      </c>
      <c r="AD1423" s="23" t="e">
        <f t="shared" si="472"/>
        <v>#VALUE!</v>
      </c>
      <c r="AE1423" s="24" t="e">
        <f t="shared" si="464"/>
        <v>#VALUE!</v>
      </c>
      <c r="AF1423" s="24">
        <v>126.85</v>
      </c>
      <c r="AG1423" s="24" t="e">
        <f t="shared" si="465"/>
        <v>#VALUE!</v>
      </c>
      <c r="AH1423" s="24" t="e">
        <f t="shared" si="466"/>
        <v>#VALUE!</v>
      </c>
      <c r="AI1423" s="25" t="e">
        <f t="shared" si="467"/>
        <v>#VALUE!</v>
      </c>
      <c r="AJ1423" s="25" t="e">
        <f t="shared" si="468"/>
        <v>#VALUE!</v>
      </c>
      <c r="AK1423" s="25" t="e">
        <f t="shared" si="469"/>
        <v>#VALUE!</v>
      </c>
      <c r="AL1423" s="11">
        <v>24.642282669657881</v>
      </c>
      <c r="AM1423" s="11">
        <v>5.2374929893438029</v>
      </c>
      <c r="AN1423" s="26">
        <v>3.2766000000000002</v>
      </c>
      <c r="AO1423" s="125">
        <f t="shared" si="471"/>
        <v>4.9379799410121918E-2</v>
      </c>
      <c r="AT1423" s="2">
        <v>996</v>
      </c>
      <c r="AU1423" s="2">
        <v>-46064.09968015187</v>
      </c>
      <c r="AW1423" s="44" t="e">
        <f t="shared" si="452"/>
        <v>#VALUE!</v>
      </c>
    </row>
    <row r="1424" spans="1:49" hidden="1" x14ac:dyDescent="0.2">
      <c r="A1424" s="101">
        <v>1432</v>
      </c>
      <c r="B1424" s="16" t="s">
        <v>928</v>
      </c>
      <c r="C1424" s="101">
        <v>1534</v>
      </c>
      <c r="D1424" s="101">
        <v>1.4861719381833129</v>
      </c>
      <c r="E1424" s="139">
        <v>5.0086603265642099E-2</v>
      </c>
      <c r="F1424" s="122">
        <f t="shared" si="451"/>
        <v>1.5362585414489551</v>
      </c>
      <c r="G1424" s="122"/>
      <c r="H1424" s="101" t="s">
        <v>4</v>
      </c>
      <c r="I1424" s="101">
        <v>1</v>
      </c>
      <c r="J1424" s="101" t="s">
        <v>60</v>
      </c>
      <c r="K1424" s="18">
        <v>43038</v>
      </c>
      <c r="L1424" s="101" t="s">
        <v>58</v>
      </c>
      <c r="M1424" s="101" t="s">
        <v>83</v>
      </c>
      <c r="N1424" s="101" t="s">
        <v>62</v>
      </c>
      <c r="O1424" s="101" t="s">
        <v>63</v>
      </c>
      <c r="P1424" s="19" t="str">
        <f t="shared" si="453"/>
        <v>CB6 Consumo</v>
      </c>
      <c r="Q1424" s="20">
        <f t="shared" si="454"/>
        <v>153.62585414489553</v>
      </c>
      <c r="R1424" s="19">
        <v>122.6</v>
      </c>
      <c r="S1424" s="19">
        <v>-31.95</v>
      </c>
      <c r="T1424" s="19">
        <f t="shared" si="455"/>
        <v>90.649999999999991</v>
      </c>
      <c r="U1424" s="22" t="e">
        <f t="shared" si="456"/>
        <v>#VALUE!</v>
      </c>
      <c r="V1424" s="22" t="str">
        <f t="shared" si="457"/>
        <v>NY</v>
      </c>
      <c r="W1424" s="22" t="e">
        <f t="shared" si="458"/>
        <v>#VALUE!</v>
      </c>
      <c r="X1424" s="19" t="str">
        <f t="shared" si="459"/>
        <v>CB6ConsumoGS.8889</v>
      </c>
      <c r="Y1424" s="19" t="str">
        <f t="shared" si="460"/>
        <v>GS.8889</v>
      </c>
      <c r="Z1424" s="19" t="e">
        <v>#VALUE!</v>
      </c>
      <c r="AA1424" s="19" t="e">
        <f t="shared" si="461"/>
        <v>#VALUE!</v>
      </c>
      <c r="AB1424" s="22" t="e">
        <f t="shared" si="462"/>
        <v>#VALUE!</v>
      </c>
      <c r="AC1424" s="23" t="e">
        <v>#VALUE!</v>
      </c>
      <c r="AD1424" s="23" t="e">
        <f t="shared" si="472"/>
        <v>#VALUE!</v>
      </c>
      <c r="AE1424" s="24" t="e">
        <f t="shared" si="464"/>
        <v>#VALUE!</v>
      </c>
      <c r="AF1424" s="24">
        <v>92.399999999999991</v>
      </c>
      <c r="AG1424" s="24" t="e">
        <f t="shared" si="465"/>
        <v>#VALUE!</v>
      </c>
      <c r="AH1424" s="24" t="e">
        <f t="shared" si="466"/>
        <v>#VALUE!</v>
      </c>
      <c r="AI1424" s="25" t="e">
        <f t="shared" si="467"/>
        <v>#VALUE!</v>
      </c>
      <c r="AJ1424" s="25" t="e">
        <f t="shared" si="468"/>
        <v>#VALUE!</v>
      </c>
      <c r="AK1424" s="25" t="e">
        <f t="shared" si="469"/>
        <v>#VALUE!</v>
      </c>
      <c r="AL1424" s="11">
        <v>24.642282669657881</v>
      </c>
      <c r="AM1424" s="11">
        <v>5.2374929893438029</v>
      </c>
      <c r="AN1424" s="26">
        <v>3.2766000000000002</v>
      </c>
      <c r="AO1424" s="125">
        <f t="shared" si="471"/>
        <v>4.9379799410121918E-2</v>
      </c>
      <c r="AT1424" s="2">
        <v>1534</v>
      </c>
      <c r="AU1424" s="2">
        <v>-148054.77096280418</v>
      </c>
      <c r="AW1424" s="44" t="e">
        <f t="shared" si="452"/>
        <v>#VALUE!</v>
      </c>
    </row>
    <row r="1425" spans="1:49" hidden="1" x14ac:dyDescent="0.2">
      <c r="A1425" s="101">
        <v>1433</v>
      </c>
      <c r="B1425" s="16" t="s">
        <v>928</v>
      </c>
      <c r="C1425" s="101">
        <v>384</v>
      </c>
      <c r="D1425" s="101">
        <v>1.4861719381833129</v>
      </c>
      <c r="E1425" s="139">
        <v>5.0086603265642099E-2</v>
      </c>
      <c r="F1425" s="122">
        <f t="shared" si="451"/>
        <v>1.5362585414489551</v>
      </c>
      <c r="G1425" s="122"/>
      <c r="H1425" s="101" t="s">
        <v>4</v>
      </c>
      <c r="I1425" s="101">
        <v>1</v>
      </c>
      <c r="J1425" s="101" t="s">
        <v>573</v>
      </c>
      <c r="K1425" s="18">
        <v>43038</v>
      </c>
      <c r="L1425" s="101" t="s">
        <v>58</v>
      </c>
      <c r="M1425" s="101" t="s">
        <v>83</v>
      </c>
      <c r="N1425" s="101" t="s">
        <v>73</v>
      </c>
      <c r="O1425" s="101" t="s">
        <v>66</v>
      </c>
      <c r="P1425" s="19" t="str">
        <f t="shared" si="453"/>
        <v>CB1 Moka</v>
      </c>
      <c r="Q1425" s="20">
        <f t="shared" si="454"/>
        <v>153.62585414489553</v>
      </c>
      <c r="R1425" s="19">
        <v>122.6</v>
      </c>
      <c r="S1425" s="19">
        <v>-8</v>
      </c>
      <c r="T1425" s="19">
        <f t="shared" si="455"/>
        <v>114.6</v>
      </c>
      <c r="U1425" s="22" t="e">
        <f t="shared" si="456"/>
        <v>#VALUE!</v>
      </c>
      <c r="V1425" s="22" t="str">
        <f t="shared" si="457"/>
        <v>NY</v>
      </c>
      <c r="W1425" s="22" t="e">
        <f t="shared" si="458"/>
        <v>#VALUE!</v>
      </c>
      <c r="X1425" s="19" t="str">
        <f t="shared" si="459"/>
        <v>CB1MokaGS.8889</v>
      </c>
      <c r="Y1425" s="19" t="str">
        <f t="shared" si="460"/>
        <v>GS.8889</v>
      </c>
      <c r="Z1425" s="19" t="e">
        <v>#VALUE!</v>
      </c>
      <c r="AA1425" s="19" t="e">
        <f t="shared" si="461"/>
        <v>#VALUE!</v>
      </c>
      <c r="AB1425" s="22" t="e">
        <f t="shared" si="462"/>
        <v>#VALUE!</v>
      </c>
      <c r="AC1425" s="23" t="e">
        <v>#VALUE!</v>
      </c>
      <c r="AD1425" s="23" t="e">
        <f t="shared" si="472"/>
        <v>#VALUE!</v>
      </c>
      <c r="AE1425" s="24" t="e">
        <f t="shared" si="464"/>
        <v>#VALUE!</v>
      </c>
      <c r="AF1425" s="24">
        <v>116.35</v>
      </c>
      <c r="AG1425" s="24" t="e">
        <f t="shared" si="465"/>
        <v>#VALUE!</v>
      </c>
      <c r="AH1425" s="24" t="e">
        <f t="shared" si="466"/>
        <v>#VALUE!</v>
      </c>
      <c r="AI1425" s="25" t="e">
        <f t="shared" si="467"/>
        <v>#VALUE!</v>
      </c>
      <c r="AJ1425" s="25" t="e">
        <f t="shared" si="468"/>
        <v>#VALUE!</v>
      </c>
      <c r="AK1425" s="25" t="e">
        <f t="shared" si="469"/>
        <v>#VALUE!</v>
      </c>
      <c r="AL1425" s="11">
        <v>24.642282669657884</v>
      </c>
      <c r="AM1425" s="11">
        <v>5.2374929893438029</v>
      </c>
      <c r="AN1425" s="26">
        <v>3.2766000000000002</v>
      </c>
      <c r="AO1425" s="125">
        <f t="shared" si="471"/>
        <v>4.9379799410121918E-2</v>
      </c>
      <c r="AT1425" s="2">
        <v>384</v>
      </c>
      <c r="AU1425" s="2">
        <v>-21823.294488733249</v>
      </c>
      <c r="AW1425" s="44" t="e">
        <f t="shared" si="452"/>
        <v>#VALUE!</v>
      </c>
    </row>
    <row r="1426" spans="1:49" hidden="1" x14ac:dyDescent="0.2">
      <c r="A1426" s="101">
        <v>1434</v>
      </c>
      <c r="B1426" s="16" t="s">
        <v>929</v>
      </c>
      <c r="C1426" s="101">
        <v>434</v>
      </c>
      <c r="D1426" s="101">
        <v>1.3546709038916174</v>
      </c>
      <c r="E1426" s="139">
        <v>4.3596091314138531E-2</v>
      </c>
      <c r="F1426" s="122">
        <f t="shared" si="451"/>
        <v>1.3982669952057558</v>
      </c>
      <c r="G1426" s="122"/>
      <c r="H1426" s="101" t="s">
        <v>4</v>
      </c>
      <c r="I1426" s="101">
        <v>1</v>
      </c>
      <c r="J1426" s="101" t="s">
        <v>573</v>
      </c>
      <c r="K1426" s="18">
        <v>43038</v>
      </c>
      <c r="L1426" s="101" t="s">
        <v>58</v>
      </c>
      <c r="M1426" s="101" t="s">
        <v>83</v>
      </c>
      <c r="N1426" s="101" t="s">
        <v>70</v>
      </c>
      <c r="O1426" s="101" t="s">
        <v>58</v>
      </c>
      <c r="P1426" s="19" t="str">
        <f t="shared" si="453"/>
        <v>CB1UTZ 17/18</v>
      </c>
      <c r="Q1426" s="20">
        <f t="shared" si="454"/>
        <v>139.82669952057557</v>
      </c>
      <c r="R1426" s="19">
        <v>122.6</v>
      </c>
      <c r="S1426" s="19">
        <v>7.25</v>
      </c>
      <c r="T1426" s="19">
        <f t="shared" si="455"/>
        <v>129.85</v>
      </c>
      <c r="U1426" s="22" t="e">
        <f t="shared" si="456"/>
        <v>#VALUE!</v>
      </c>
      <c r="V1426" s="22" t="str">
        <f t="shared" si="457"/>
        <v>NY</v>
      </c>
      <c r="W1426" s="22" t="e">
        <f t="shared" si="458"/>
        <v>#VALUE!</v>
      </c>
      <c r="X1426" s="19" t="str">
        <f t="shared" si="459"/>
        <v>CB1UTZ17/18GS.8952</v>
      </c>
      <c r="Y1426" s="19" t="str">
        <f t="shared" si="460"/>
        <v>GS.8952</v>
      </c>
      <c r="Z1426" s="19" t="e">
        <v>#VALUE!</v>
      </c>
      <c r="AA1426" s="19" t="e">
        <f t="shared" si="461"/>
        <v>#VALUE!</v>
      </c>
      <c r="AB1426" s="22" t="e">
        <f t="shared" si="462"/>
        <v>#VALUE!</v>
      </c>
      <c r="AC1426" s="23" t="e">
        <v>#VALUE!</v>
      </c>
      <c r="AD1426" s="23" t="e">
        <f t="shared" si="472"/>
        <v>#VALUE!</v>
      </c>
      <c r="AE1426" s="24" t="e">
        <f t="shared" si="464"/>
        <v>#VALUE!</v>
      </c>
      <c r="AF1426" s="24">
        <v>131.6</v>
      </c>
      <c r="AG1426" s="24" t="e">
        <f t="shared" si="465"/>
        <v>#VALUE!</v>
      </c>
      <c r="AH1426" s="24" t="e">
        <f t="shared" si="466"/>
        <v>#VALUE!</v>
      </c>
      <c r="AI1426" s="25" t="e">
        <f t="shared" si="467"/>
        <v>#VALUE!</v>
      </c>
      <c r="AJ1426" s="25" t="e">
        <f t="shared" si="468"/>
        <v>#VALUE!</v>
      </c>
      <c r="AK1426" s="25" t="e">
        <f t="shared" si="469"/>
        <v>#VALUE!</v>
      </c>
      <c r="AL1426" s="11">
        <v>22.692500000000003</v>
      </c>
      <c r="AM1426" s="11">
        <v>6.1124999999999963</v>
      </c>
      <c r="AN1426" s="26">
        <v>3.2766000000000002</v>
      </c>
      <c r="AO1426" s="125">
        <f t="shared" si="471"/>
        <v>4.2980879193184413E-2</v>
      </c>
      <c r="AT1426" s="2">
        <v>434</v>
      </c>
      <c r="AU1426" s="2">
        <v>-9276.8375770910716</v>
      </c>
      <c r="AW1426" s="44" t="e">
        <f t="shared" si="452"/>
        <v>#VALUE!</v>
      </c>
    </row>
    <row r="1427" spans="1:49" hidden="1" x14ac:dyDescent="0.2">
      <c r="A1427" s="101">
        <v>1435</v>
      </c>
      <c r="B1427" s="16" t="s">
        <v>929</v>
      </c>
      <c r="C1427" s="101">
        <v>503</v>
      </c>
      <c r="D1427" s="101">
        <v>1.3546709038916174</v>
      </c>
      <c r="E1427" s="139">
        <v>4.3596091314138531E-2</v>
      </c>
      <c r="F1427" s="122">
        <f t="shared" si="451"/>
        <v>1.3982669952057558</v>
      </c>
      <c r="G1427" s="122"/>
      <c r="H1427" s="101" t="s">
        <v>4</v>
      </c>
      <c r="I1427" s="101">
        <v>1</v>
      </c>
      <c r="J1427" s="101" t="s">
        <v>573</v>
      </c>
      <c r="K1427" s="18">
        <v>43038</v>
      </c>
      <c r="L1427" s="101" t="s">
        <v>58</v>
      </c>
      <c r="M1427" s="101" t="s">
        <v>83</v>
      </c>
      <c r="N1427" s="101" t="s">
        <v>87</v>
      </c>
      <c r="O1427" s="101" t="s">
        <v>63</v>
      </c>
      <c r="P1427" s="19" t="str">
        <f t="shared" si="453"/>
        <v>CB6UTZ Consumo</v>
      </c>
      <c r="Q1427" s="20">
        <f t="shared" si="454"/>
        <v>139.82669952057557</v>
      </c>
      <c r="R1427" s="19">
        <v>122.6</v>
      </c>
      <c r="S1427" s="19">
        <v>-31.95</v>
      </c>
      <c r="T1427" s="19">
        <f t="shared" si="455"/>
        <v>90.649999999999991</v>
      </c>
      <c r="U1427" s="22" t="e">
        <f t="shared" si="456"/>
        <v>#VALUE!</v>
      </c>
      <c r="V1427" s="22" t="str">
        <f t="shared" si="457"/>
        <v>NY</v>
      </c>
      <c r="W1427" s="22" t="e">
        <f t="shared" si="458"/>
        <v>#VALUE!</v>
      </c>
      <c r="X1427" s="19" t="str">
        <f t="shared" si="459"/>
        <v>CB6UTZConsumoGS.8952</v>
      </c>
      <c r="Y1427" s="19" t="str">
        <f t="shared" si="460"/>
        <v>GS.8952</v>
      </c>
      <c r="Z1427" s="19" t="e">
        <v>#VALUE!</v>
      </c>
      <c r="AA1427" s="19" t="e">
        <f t="shared" si="461"/>
        <v>#VALUE!</v>
      </c>
      <c r="AB1427" s="22" t="e">
        <f t="shared" si="462"/>
        <v>#VALUE!</v>
      </c>
      <c r="AC1427" s="23" t="e">
        <v>#VALUE!</v>
      </c>
      <c r="AD1427" s="23" t="e">
        <f t="shared" si="472"/>
        <v>#VALUE!</v>
      </c>
      <c r="AE1427" s="24" t="e">
        <f t="shared" si="464"/>
        <v>#VALUE!</v>
      </c>
      <c r="AF1427" s="24">
        <v>92.399999999999991</v>
      </c>
      <c r="AG1427" s="24" t="e">
        <f t="shared" si="465"/>
        <v>#VALUE!</v>
      </c>
      <c r="AH1427" s="24" t="e">
        <f t="shared" si="466"/>
        <v>#VALUE!</v>
      </c>
      <c r="AI1427" s="25" t="e">
        <f t="shared" si="467"/>
        <v>#VALUE!</v>
      </c>
      <c r="AJ1427" s="25" t="e">
        <f t="shared" si="468"/>
        <v>#VALUE!</v>
      </c>
      <c r="AK1427" s="25" t="e">
        <f t="shared" si="469"/>
        <v>#VALUE!</v>
      </c>
      <c r="AL1427" s="11">
        <v>22.692500000000006</v>
      </c>
      <c r="AM1427" s="11">
        <v>6.1124999999999963</v>
      </c>
      <c r="AN1427" s="26">
        <v>3.2766000000000002</v>
      </c>
      <c r="AO1427" s="125">
        <f t="shared" si="471"/>
        <v>4.2980879193184413E-2</v>
      </c>
      <c r="AT1427" s="2">
        <v>503</v>
      </c>
      <c r="AU1427" s="2">
        <v>-36035.725700637806</v>
      </c>
      <c r="AW1427" s="44" t="e">
        <f t="shared" si="452"/>
        <v>#VALUE!</v>
      </c>
    </row>
    <row r="1428" spans="1:49" hidden="1" x14ac:dyDescent="0.2">
      <c r="A1428" s="101">
        <v>1436</v>
      </c>
      <c r="B1428" s="16" t="s">
        <v>929</v>
      </c>
      <c r="C1428" s="101">
        <v>183</v>
      </c>
      <c r="D1428" s="101">
        <v>1.3546709038916174</v>
      </c>
      <c r="E1428" s="139">
        <v>4.3596091314138531E-2</v>
      </c>
      <c r="F1428" s="122">
        <f t="shared" si="451"/>
        <v>1.3982669952057558</v>
      </c>
      <c r="G1428" s="122"/>
      <c r="H1428" s="101" t="s">
        <v>4</v>
      </c>
      <c r="I1428" s="101">
        <v>1</v>
      </c>
      <c r="J1428" s="101" t="s">
        <v>573</v>
      </c>
      <c r="K1428" s="18">
        <v>43038</v>
      </c>
      <c r="L1428" s="101" t="s">
        <v>58</v>
      </c>
      <c r="M1428" s="101" t="s">
        <v>83</v>
      </c>
      <c r="N1428" s="101" t="s">
        <v>70</v>
      </c>
      <c r="O1428" s="101" t="s">
        <v>66</v>
      </c>
      <c r="P1428" s="19" t="str">
        <f t="shared" si="453"/>
        <v>CB1UTZ Moka</v>
      </c>
      <c r="Q1428" s="20">
        <f t="shared" si="454"/>
        <v>139.82669952057557</v>
      </c>
      <c r="R1428" s="19">
        <v>122.6</v>
      </c>
      <c r="S1428" s="19">
        <v>-8</v>
      </c>
      <c r="T1428" s="19">
        <f t="shared" si="455"/>
        <v>114.6</v>
      </c>
      <c r="U1428" s="22" t="e">
        <f t="shared" si="456"/>
        <v>#VALUE!</v>
      </c>
      <c r="V1428" s="22" t="str">
        <f t="shared" si="457"/>
        <v>NY</v>
      </c>
      <c r="W1428" s="22" t="e">
        <f t="shared" si="458"/>
        <v>#VALUE!</v>
      </c>
      <c r="X1428" s="19" t="str">
        <f t="shared" si="459"/>
        <v>CB1UTZMokaGS.8952</v>
      </c>
      <c r="Y1428" s="19" t="str">
        <f t="shared" si="460"/>
        <v>GS.8952</v>
      </c>
      <c r="Z1428" s="19" t="e">
        <v>#VALUE!</v>
      </c>
      <c r="AA1428" s="19" t="e">
        <f t="shared" si="461"/>
        <v>#VALUE!</v>
      </c>
      <c r="AB1428" s="22" t="e">
        <f t="shared" si="462"/>
        <v>#VALUE!</v>
      </c>
      <c r="AC1428" s="23" t="e">
        <v>#VALUE!</v>
      </c>
      <c r="AD1428" s="23" t="e">
        <f t="shared" si="472"/>
        <v>#VALUE!</v>
      </c>
      <c r="AE1428" s="24" t="e">
        <f t="shared" si="464"/>
        <v>#VALUE!</v>
      </c>
      <c r="AF1428" s="24">
        <v>116.35</v>
      </c>
      <c r="AG1428" s="24" t="e">
        <f t="shared" si="465"/>
        <v>#VALUE!</v>
      </c>
      <c r="AH1428" s="24" t="e">
        <f t="shared" si="466"/>
        <v>#VALUE!</v>
      </c>
      <c r="AI1428" s="25" t="e">
        <f t="shared" si="467"/>
        <v>#VALUE!</v>
      </c>
      <c r="AJ1428" s="25" t="e">
        <f t="shared" si="468"/>
        <v>#VALUE!</v>
      </c>
      <c r="AK1428" s="25" t="e">
        <f t="shared" si="469"/>
        <v>#VALUE!</v>
      </c>
      <c r="AL1428" s="11">
        <v>22.692500000000003</v>
      </c>
      <c r="AM1428" s="11">
        <v>6.1124999999999972</v>
      </c>
      <c r="AN1428" s="26">
        <v>3.2766000000000002</v>
      </c>
      <c r="AO1428" s="125">
        <f t="shared" si="471"/>
        <v>4.2980879193184413E-2</v>
      </c>
      <c r="AT1428" s="2">
        <v>183</v>
      </c>
      <c r="AU1428" s="2">
        <v>-6090.3135276674338</v>
      </c>
      <c r="AW1428" s="44" t="e">
        <f t="shared" si="452"/>
        <v>#VALUE!</v>
      </c>
    </row>
    <row r="1429" spans="1:49" hidden="1" x14ac:dyDescent="0.2">
      <c r="A1429" s="101">
        <v>1437</v>
      </c>
      <c r="B1429" s="16" t="s">
        <v>929</v>
      </c>
      <c r="C1429" s="101">
        <v>735</v>
      </c>
      <c r="D1429" s="101">
        <v>1.3546709038916174</v>
      </c>
      <c r="E1429" s="139">
        <v>4.3596091314138531E-2</v>
      </c>
      <c r="F1429" s="122">
        <f t="shared" si="451"/>
        <v>1.3982669952057558</v>
      </c>
      <c r="G1429" s="122"/>
      <c r="H1429" s="101" t="s">
        <v>4</v>
      </c>
      <c r="I1429" s="101">
        <v>1</v>
      </c>
      <c r="J1429" s="101" t="s">
        <v>573</v>
      </c>
      <c r="K1429" s="18">
        <v>43038</v>
      </c>
      <c r="L1429" s="101" t="s">
        <v>58</v>
      </c>
      <c r="M1429" s="101" t="s">
        <v>83</v>
      </c>
      <c r="N1429" s="101" t="s">
        <v>70</v>
      </c>
      <c r="O1429" s="101" t="s">
        <v>64</v>
      </c>
      <c r="P1429" s="19" t="str">
        <f t="shared" si="453"/>
        <v>CB1UTZ 15/16</v>
      </c>
      <c r="Q1429" s="20">
        <f t="shared" si="454"/>
        <v>139.82669952057557</v>
      </c>
      <c r="R1429" s="19">
        <v>122.6</v>
      </c>
      <c r="S1429" s="19">
        <v>-2</v>
      </c>
      <c r="T1429" s="19">
        <f t="shared" si="455"/>
        <v>120.6</v>
      </c>
      <c r="U1429" s="22" t="e">
        <f t="shared" si="456"/>
        <v>#VALUE!</v>
      </c>
      <c r="V1429" s="22" t="str">
        <f t="shared" si="457"/>
        <v>NY</v>
      </c>
      <c r="W1429" s="22" t="e">
        <f t="shared" si="458"/>
        <v>#VALUE!</v>
      </c>
      <c r="X1429" s="19" t="str">
        <f t="shared" si="459"/>
        <v>CB1UTZ15/16GS.8952</v>
      </c>
      <c r="Y1429" s="19" t="str">
        <f t="shared" si="460"/>
        <v>GS.8952</v>
      </c>
      <c r="Z1429" s="19" t="e">
        <v>#VALUE!</v>
      </c>
      <c r="AA1429" s="19" t="e">
        <f t="shared" si="461"/>
        <v>#VALUE!</v>
      </c>
      <c r="AB1429" s="22" t="e">
        <f t="shared" si="462"/>
        <v>#VALUE!</v>
      </c>
      <c r="AC1429" s="23" t="e">
        <v>#VALUE!</v>
      </c>
      <c r="AD1429" s="23" t="e">
        <f t="shared" si="472"/>
        <v>#VALUE!</v>
      </c>
      <c r="AE1429" s="24" t="e">
        <f t="shared" si="464"/>
        <v>#VALUE!</v>
      </c>
      <c r="AF1429" s="24">
        <v>122.35</v>
      </c>
      <c r="AG1429" s="24" t="e">
        <f t="shared" si="465"/>
        <v>#VALUE!</v>
      </c>
      <c r="AH1429" s="24" t="e">
        <f t="shared" si="466"/>
        <v>#VALUE!</v>
      </c>
      <c r="AI1429" s="25" t="e">
        <f t="shared" si="467"/>
        <v>#VALUE!</v>
      </c>
      <c r="AJ1429" s="25" t="e">
        <f t="shared" si="468"/>
        <v>#VALUE!</v>
      </c>
      <c r="AK1429" s="25" t="e">
        <f t="shared" si="469"/>
        <v>#VALUE!</v>
      </c>
      <c r="AL1429" s="11">
        <v>22.692500000000003</v>
      </c>
      <c r="AM1429" s="11">
        <v>6.1124999999999963</v>
      </c>
      <c r="AN1429" s="26">
        <v>3.2766000000000002</v>
      </c>
      <c r="AO1429" s="125">
        <f t="shared" si="471"/>
        <v>4.2980879193184413E-2</v>
      </c>
      <c r="AT1429" s="2">
        <v>735</v>
      </c>
      <c r="AU1429" s="2">
        <v>-21544.321316041329</v>
      </c>
      <c r="AW1429" s="44" t="e">
        <f t="shared" si="452"/>
        <v>#VALUE!</v>
      </c>
    </row>
    <row r="1430" spans="1:49" hidden="1" x14ac:dyDescent="0.2">
      <c r="A1430" s="101">
        <v>1438</v>
      </c>
      <c r="B1430" s="16" t="s">
        <v>929</v>
      </c>
      <c r="C1430" s="101">
        <v>145</v>
      </c>
      <c r="D1430" s="101">
        <v>1.3546709038916174</v>
      </c>
      <c r="E1430" s="139">
        <v>4.3596091314138531E-2</v>
      </c>
      <c r="F1430" s="122">
        <f t="shared" si="451"/>
        <v>1.3982669952057558</v>
      </c>
      <c r="G1430" s="122"/>
      <c r="H1430" s="101" t="s">
        <v>4</v>
      </c>
      <c r="I1430" s="101">
        <v>1</v>
      </c>
      <c r="J1430" s="101" t="s">
        <v>573</v>
      </c>
      <c r="K1430" s="18">
        <v>43038</v>
      </c>
      <c r="L1430" s="101" t="s">
        <v>58</v>
      </c>
      <c r="M1430" s="101" t="s">
        <v>83</v>
      </c>
      <c r="N1430" s="101" t="s">
        <v>70</v>
      </c>
      <c r="O1430" s="101" t="s">
        <v>65</v>
      </c>
      <c r="P1430" s="19" t="str">
        <f t="shared" si="453"/>
        <v>CB1UTZ 13/14</v>
      </c>
      <c r="Q1430" s="20">
        <f t="shared" si="454"/>
        <v>139.82669952057557</v>
      </c>
      <c r="R1430" s="19">
        <v>122.6</v>
      </c>
      <c r="S1430" s="19">
        <v>-2</v>
      </c>
      <c r="T1430" s="19">
        <f t="shared" si="455"/>
        <v>120.6</v>
      </c>
      <c r="U1430" s="22" t="e">
        <f t="shared" si="456"/>
        <v>#VALUE!</v>
      </c>
      <c r="V1430" s="22" t="str">
        <f t="shared" si="457"/>
        <v>NY</v>
      </c>
      <c r="W1430" s="22" t="e">
        <f t="shared" si="458"/>
        <v>#VALUE!</v>
      </c>
      <c r="X1430" s="19" t="str">
        <f t="shared" si="459"/>
        <v>CB1UTZ13/14GS.8952</v>
      </c>
      <c r="Y1430" s="19" t="str">
        <f t="shared" si="460"/>
        <v>GS.8952</v>
      </c>
      <c r="Z1430" s="19" t="e">
        <v>#VALUE!</v>
      </c>
      <c r="AA1430" s="19" t="e">
        <f t="shared" si="461"/>
        <v>#VALUE!</v>
      </c>
      <c r="AB1430" s="22" t="e">
        <f t="shared" si="462"/>
        <v>#VALUE!</v>
      </c>
      <c r="AC1430" s="23" t="e">
        <v>#VALUE!</v>
      </c>
      <c r="AD1430" s="23" t="e">
        <f t="shared" si="472"/>
        <v>#VALUE!</v>
      </c>
      <c r="AE1430" s="24" t="e">
        <f t="shared" si="464"/>
        <v>#VALUE!</v>
      </c>
      <c r="AF1430" s="24">
        <v>122.35</v>
      </c>
      <c r="AG1430" s="24" t="e">
        <f t="shared" si="465"/>
        <v>#VALUE!</v>
      </c>
      <c r="AH1430" s="24" t="e">
        <f t="shared" si="466"/>
        <v>#VALUE!</v>
      </c>
      <c r="AI1430" s="25" t="e">
        <f t="shared" si="467"/>
        <v>#VALUE!</v>
      </c>
      <c r="AJ1430" s="25" t="e">
        <f t="shared" si="468"/>
        <v>#VALUE!</v>
      </c>
      <c r="AK1430" s="25" t="e">
        <f t="shared" si="469"/>
        <v>#VALUE!</v>
      </c>
      <c r="AL1430" s="11">
        <v>22.692500000000003</v>
      </c>
      <c r="AM1430" s="11">
        <v>6.1124999999999963</v>
      </c>
      <c r="AN1430" s="26">
        <v>3.2766000000000002</v>
      </c>
      <c r="AO1430" s="125">
        <f t="shared" si="471"/>
        <v>4.2980879193184413E-2</v>
      </c>
      <c r="AT1430" s="2">
        <v>145</v>
      </c>
      <c r="AU1430" s="2">
        <v>-5592.8822596272012</v>
      </c>
      <c r="AW1430" s="44" t="e">
        <f t="shared" si="452"/>
        <v>#VALUE!</v>
      </c>
    </row>
    <row r="1431" spans="1:49" hidden="1" x14ac:dyDescent="0.2">
      <c r="A1431" s="101">
        <v>1439</v>
      </c>
      <c r="B1431" s="16" t="s">
        <v>930</v>
      </c>
      <c r="C1431" s="101">
        <v>313</v>
      </c>
      <c r="D1431" s="101">
        <v>1.3788856206455238</v>
      </c>
      <c r="E1431" s="139">
        <v>5.0817705856628724E-2</v>
      </c>
      <c r="F1431" s="122">
        <f t="shared" si="451"/>
        <v>1.4297033265021526</v>
      </c>
      <c r="G1431" s="122"/>
      <c r="H1431" s="101" t="s">
        <v>4</v>
      </c>
      <c r="I1431" s="101">
        <v>1</v>
      </c>
      <c r="J1431" s="101" t="s">
        <v>60</v>
      </c>
      <c r="K1431" s="18">
        <v>43038</v>
      </c>
      <c r="L1431" s="101" t="s">
        <v>58</v>
      </c>
      <c r="M1431" s="101" t="s">
        <v>83</v>
      </c>
      <c r="N1431" s="101" t="s">
        <v>91</v>
      </c>
      <c r="O1431" s="101" t="s">
        <v>58</v>
      </c>
      <c r="P1431" s="19" t="str">
        <f t="shared" si="453"/>
        <v>CB3UTZ 17/18</v>
      </c>
      <c r="Q1431" s="20">
        <f t="shared" si="454"/>
        <v>142.97033265021525</v>
      </c>
      <c r="R1431" s="19">
        <v>122.6</v>
      </c>
      <c r="S1431" s="19">
        <v>5</v>
      </c>
      <c r="T1431" s="19">
        <f t="shared" si="455"/>
        <v>127.6</v>
      </c>
      <c r="U1431" s="22" t="e">
        <f t="shared" si="456"/>
        <v>#VALUE!</v>
      </c>
      <c r="V1431" s="22" t="str">
        <f t="shared" si="457"/>
        <v>NY</v>
      </c>
      <c r="W1431" s="22" t="e">
        <f t="shared" si="458"/>
        <v>#VALUE!</v>
      </c>
      <c r="X1431" s="19" t="str">
        <f t="shared" si="459"/>
        <v>CB3UTZ17/18GS.8951</v>
      </c>
      <c r="Y1431" s="19" t="str">
        <f t="shared" si="460"/>
        <v>GS.8951</v>
      </c>
      <c r="Z1431" s="19" t="e">
        <v>#VALUE!</v>
      </c>
      <c r="AA1431" s="19" t="e">
        <f t="shared" si="461"/>
        <v>#VALUE!</v>
      </c>
      <c r="AB1431" s="22" t="e">
        <f t="shared" si="462"/>
        <v>#VALUE!</v>
      </c>
      <c r="AC1431" s="23" t="e">
        <v>#VALUE!</v>
      </c>
      <c r="AD1431" s="23" t="e">
        <f t="shared" si="472"/>
        <v>#VALUE!</v>
      </c>
      <c r="AE1431" s="24" t="e">
        <f t="shared" si="464"/>
        <v>#VALUE!</v>
      </c>
      <c r="AF1431" s="24">
        <v>129.35</v>
      </c>
      <c r="AG1431" s="24" t="e">
        <f t="shared" si="465"/>
        <v>#VALUE!</v>
      </c>
      <c r="AH1431" s="24" t="e">
        <f t="shared" si="466"/>
        <v>#VALUE!</v>
      </c>
      <c r="AI1431" s="25" t="e">
        <f t="shared" si="467"/>
        <v>#VALUE!</v>
      </c>
      <c r="AJ1431" s="25" t="e">
        <f t="shared" si="468"/>
        <v>#VALUE!</v>
      </c>
      <c r="AK1431" s="25" t="e">
        <f t="shared" si="469"/>
        <v>#VALUE!</v>
      </c>
      <c r="AL1431" s="11">
        <v>24.900000000000002</v>
      </c>
      <c r="AM1431" s="11">
        <v>7.6599999999999966</v>
      </c>
      <c r="AN1431" s="26">
        <v>3.2766000000000002</v>
      </c>
      <c r="AO1431" s="125">
        <f t="shared" si="471"/>
        <v>5.0100584948316013E-2</v>
      </c>
      <c r="AT1431" s="2">
        <v>313</v>
      </c>
      <c r="AU1431" s="2">
        <v>-12548.636384057952</v>
      </c>
      <c r="AW1431" s="44" t="e">
        <f t="shared" si="452"/>
        <v>#VALUE!</v>
      </c>
    </row>
    <row r="1432" spans="1:49" hidden="1" x14ac:dyDescent="0.2">
      <c r="A1432" s="101">
        <v>1440</v>
      </c>
      <c r="B1432" s="16" t="s">
        <v>930</v>
      </c>
      <c r="C1432" s="101">
        <v>214</v>
      </c>
      <c r="D1432" s="101">
        <v>1.3788856206455238</v>
      </c>
      <c r="E1432" s="139">
        <v>5.0817705856628724E-2</v>
      </c>
      <c r="F1432" s="122">
        <f t="shared" si="451"/>
        <v>1.4297033265021526</v>
      </c>
      <c r="G1432" s="122"/>
      <c r="H1432" s="101" t="s">
        <v>4</v>
      </c>
      <c r="I1432" s="101">
        <v>1</v>
      </c>
      <c r="J1432" s="101" t="s">
        <v>60</v>
      </c>
      <c r="K1432" s="18">
        <v>43038</v>
      </c>
      <c r="L1432" s="101" t="s">
        <v>58</v>
      </c>
      <c r="M1432" s="101" t="s">
        <v>83</v>
      </c>
      <c r="N1432" s="101" t="s">
        <v>87</v>
      </c>
      <c r="O1432" s="101" t="s">
        <v>63</v>
      </c>
      <c r="P1432" s="19" t="str">
        <f t="shared" si="453"/>
        <v>CB6UTZ Consumo</v>
      </c>
      <c r="Q1432" s="20">
        <f t="shared" si="454"/>
        <v>142.97033265021525</v>
      </c>
      <c r="R1432" s="19">
        <v>122.6</v>
      </c>
      <c r="S1432" s="19">
        <v>-31.95</v>
      </c>
      <c r="T1432" s="19">
        <f t="shared" si="455"/>
        <v>90.649999999999991</v>
      </c>
      <c r="U1432" s="22" t="e">
        <f t="shared" si="456"/>
        <v>#VALUE!</v>
      </c>
      <c r="V1432" s="22" t="str">
        <f t="shared" si="457"/>
        <v>NY</v>
      </c>
      <c r="W1432" s="22" t="e">
        <f t="shared" si="458"/>
        <v>#VALUE!</v>
      </c>
      <c r="X1432" s="19" t="str">
        <f t="shared" si="459"/>
        <v>CB6UTZConsumoGS.8951</v>
      </c>
      <c r="Y1432" s="19" t="str">
        <f t="shared" si="460"/>
        <v>GS.8951</v>
      </c>
      <c r="Z1432" s="19" t="e">
        <v>#VALUE!</v>
      </c>
      <c r="AA1432" s="19" t="e">
        <f t="shared" si="461"/>
        <v>#VALUE!</v>
      </c>
      <c r="AB1432" s="22" t="e">
        <f t="shared" si="462"/>
        <v>#VALUE!</v>
      </c>
      <c r="AC1432" s="23" t="e">
        <v>#VALUE!</v>
      </c>
      <c r="AD1432" s="23" t="e">
        <f t="shared" si="472"/>
        <v>#VALUE!</v>
      </c>
      <c r="AE1432" s="24" t="e">
        <f t="shared" si="464"/>
        <v>#VALUE!</v>
      </c>
      <c r="AF1432" s="24">
        <v>92.399999999999991</v>
      </c>
      <c r="AG1432" s="24" t="e">
        <f t="shared" si="465"/>
        <v>#VALUE!</v>
      </c>
      <c r="AH1432" s="24" t="e">
        <f t="shared" si="466"/>
        <v>#VALUE!</v>
      </c>
      <c r="AI1432" s="25" t="e">
        <f t="shared" si="467"/>
        <v>#VALUE!</v>
      </c>
      <c r="AJ1432" s="25" t="e">
        <f t="shared" si="468"/>
        <v>#VALUE!</v>
      </c>
      <c r="AK1432" s="25" t="e">
        <f t="shared" si="469"/>
        <v>#VALUE!</v>
      </c>
      <c r="AL1432" s="11">
        <v>24.900000000000002</v>
      </c>
      <c r="AM1432" s="11">
        <v>7.6599999999999957</v>
      </c>
      <c r="AN1432" s="26">
        <v>3.2766000000000002</v>
      </c>
      <c r="AO1432" s="125">
        <f t="shared" si="471"/>
        <v>5.0100584948316013E-2</v>
      </c>
      <c r="AT1432" s="2">
        <v>214</v>
      </c>
      <c r="AU1432" s="2">
        <v>-16222.717269611507</v>
      </c>
      <c r="AW1432" s="44" t="e">
        <f t="shared" si="452"/>
        <v>#VALUE!</v>
      </c>
    </row>
    <row r="1433" spans="1:49" hidden="1" x14ac:dyDescent="0.2">
      <c r="A1433" s="101">
        <v>1441</v>
      </c>
      <c r="B1433" s="16" t="s">
        <v>930</v>
      </c>
      <c r="C1433" s="101">
        <v>82</v>
      </c>
      <c r="D1433" s="101">
        <v>1.3788856206455238</v>
      </c>
      <c r="E1433" s="139">
        <v>5.0817705856628724E-2</v>
      </c>
      <c r="F1433" s="122">
        <f t="shared" si="451"/>
        <v>1.4297033265021526</v>
      </c>
      <c r="G1433" s="122"/>
      <c r="H1433" s="101" t="s">
        <v>4</v>
      </c>
      <c r="I1433" s="101">
        <v>1</v>
      </c>
      <c r="J1433" s="101" t="s">
        <v>60</v>
      </c>
      <c r="K1433" s="18">
        <v>43038</v>
      </c>
      <c r="L1433" s="101" t="s">
        <v>58</v>
      </c>
      <c r="M1433" s="101" t="s">
        <v>83</v>
      </c>
      <c r="N1433" s="101" t="s">
        <v>91</v>
      </c>
      <c r="O1433" s="101" t="s">
        <v>66</v>
      </c>
      <c r="P1433" s="19" t="str">
        <f t="shared" si="453"/>
        <v>CB3UTZ Moka</v>
      </c>
      <c r="Q1433" s="20">
        <f t="shared" si="454"/>
        <v>142.97033265021525</v>
      </c>
      <c r="R1433" s="19">
        <v>122.6</v>
      </c>
      <c r="S1433" s="19">
        <v>-1</v>
      </c>
      <c r="T1433" s="19">
        <f t="shared" si="455"/>
        <v>121.6</v>
      </c>
      <c r="U1433" s="22" t="e">
        <f t="shared" si="456"/>
        <v>#VALUE!</v>
      </c>
      <c r="V1433" s="22" t="str">
        <f t="shared" si="457"/>
        <v>NY</v>
      </c>
      <c r="W1433" s="22" t="e">
        <f t="shared" si="458"/>
        <v>#VALUE!</v>
      </c>
      <c r="X1433" s="19" t="str">
        <f t="shared" si="459"/>
        <v>CB3UTZMokaGS.8951</v>
      </c>
      <c r="Y1433" s="19" t="str">
        <f t="shared" si="460"/>
        <v>GS.8951</v>
      </c>
      <c r="Z1433" s="19" t="e">
        <v>#VALUE!</v>
      </c>
      <c r="AA1433" s="19" t="e">
        <f t="shared" si="461"/>
        <v>#VALUE!</v>
      </c>
      <c r="AB1433" s="22" t="e">
        <f t="shared" si="462"/>
        <v>#VALUE!</v>
      </c>
      <c r="AC1433" s="23" t="e">
        <v>#VALUE!</v>
      </c>
      <c r="AD1433" s="23" t="e">
        <f t="shared" si="472"/>
        <v>#VALUE!</v>
      </c>
      <c r="AE1433" s="24" t="e">
        <f t="shared" si="464"/>
        <v>#VALUE!</v>
      </c>
      <c r="AF1433" s="24">
        <v>123.35</v>
      </c>
      <c r="AG1433" s="24" t="e">
        <f t="shared" si="465"/>
        <v>#VALUE!</v>
      </c>
      <c r="AH1433" s="24" t="e">
        <f t="shared" si="466"/>
        <v>#VALUE!</v>
      </c>
      <c r="AI1433" s="25" t="e">
        <f t="shared" si="467"/>
        <v>#VALUE!</v>
      </c>
      <c r="AJ1433" s="25" t="e">
        <f t="shared" si="468"/>
        <v>#VALUE!</v>
      </c>
      <c r="AK1433" s="25" t="e">
        <f t="shared" si="469"/>
        <v>#VALUE!</v>
      </c>
      <c r="AL1433" s="11">
        <v>24.900000000000002</v>
      </c>
      <c r="AM1433" s="11">
        <v>7.6599999999999966</v>
      </c>
      <c r="AN1433" s="26">
        <v>3.2766000000000002</v>
      </c>
      <c r="AO1433" s="125">
        <f t="shared" si="471"/>
        <v>5.0100584948316013E-2</v>
      </c>
      <c r="AT1433" s="2">
        <v>82</v>
      </c>
      <c r="AU1433" s="2">
        <v>-4155.2589836829138</v>
      </c>
      <c r="AW1433" s="44" t="e">
        <f t="shared" si="452"/>
        <v>#VALUE!</v>
      </c>
    </row>
    <row r="1434" spans="1:49" hidden="1" x14ac:dyDescent="0.2">
      <c r="A1434" s="101">
        <v>1442</v>
      </c>
      <c r="B1434" s="16" t="s">
        <v>930</v>
      </c>
      <c r="C1434" s="101">
        <v>331</v>
      </c>
      <c r="D1434" s="101">
        <v>1.3788856206455238</v>
      </c>
      <c r="E1434" s="139">
        <v>5.0817705856628724E-2</v>
      </c>
      <c r="F1434" s="122">
        <f t="shared" si="451"/>
        <v>1.4297033265021526</v>
      </c>
      <c r="G1434" s="122"/>
      <c r="H1434" s="101" t="s">
        <v>4</v>
      </c>
      <c r="I1434" s="101">
        <v>1</v>
      </c>
      <c r="J1434" s="101" t="s">
        <v>60</v>
      </c>
      <c r="K1434" s="18">
        <v>43038</v>
      </c>
      <c r="L1434" s="101" t="s">
        <v>58</v>
      </c>
      <c r="M1434" s="101" t="s">
        <v>83</v>
      </c>
      <c r="N1434" s="101" t="s">
        <v>91</v>
      </c>
      <c r="O1434" s="101" t="s">
        <v>64</v>
      </c>
      <c r="P1434" s="19" t="str">
        <f t="shared" si="453"/>
        <v>CB3UTZ 15/16</v>
      </c>
      <c r="Q1434" s="20">
        <f t="shared" si="454"/>
        <v>142.97033265021525</v>
      </c>
      <c r="R1434" s="19">
        <v>122.6</v>
      </c>
      <c r="S1434" s="19">
        <v>-1</v>
      </c>
      <c r="T1434" s="19">
        <f t="shared" si="455"/>
        <v>121.6</v>
      </c>
      <c r="U1434" s="22" t="e">
        <f t="shared" si="456"/>
        <v>#VALUE!</v>
      </c>
      <c r="V1434" s="22" t="str">
        <f t="shared" si="457"/>
        <v>NY</v>
      </c>
      <c r="W1434" s="22" t="e">
        <f t="shared" si="458"/>
        <v>#VALUE!</v>
      </c>
      <c r="X1434" s="19" t="str">
        <f t="shared" si="459"/>
        <v>CB3UTZ15/16GS.8951</v>
      </c>
      <c r="Y1434" s="19" t="str">
        <f t="shared" si="460"/>
        <v>GS.8951</v>
      </c>
      <c r="Z1434" s="19" t="e">
        <v>#VALUE!</v>
      </c>
      <c r="AA1434" s="19" t="e">
        <f t="shared" si="461"/>
        <v>#VALUE!</v>
      </c>
      <c r="AB1434" s="22" t="e">
        <f t="shared" si="462"/>
        <v>#VALUE!</v>
      </c>
      <c r="AC1434" s="23" t="e">
        <v>#VALUE!</v>
      </c>
      <c r="AD1434" s="23" t="e">
        <f t="shared" si="472"/>
        <v>#VALUE!</v>
      </c>
      <c r="AE1434" s="24" t="e">
        <f t="shared" si="464"/>
        <v>#VALUE!</v>
      </c>
      <c r="AF1434" s="24">
        <v>123.35</v>
      </c>
      <c r="AG1434" s="24" t="e">
        <f t="shared" si="465"/>
        <v>#VALUE!</v>
      </c>
      <c r="AH1434" s="24" t="e">
        <f t="shared" si="466"/>
        <v>#VALUE!</v>
      </c>
      <c r="AI1434" s="25" t="e">
        <f t="shared" si="467"/>
        <v>#VALUE!</v>
      </c>
      <c r="AJ1434" s="25" t="e">
        <f t="shared" si="468"/>
        <v>#VALUE!</v>
      </c>
      <c r="AK1434" s="25" t="e">
        <f t="shared" si="469"/>
        <v>#VALUE!</v>
      </c>
      <c r="AL1434" s="11">
        <v>24.900000000000002</v>
      </c>
      <c r="AM1434" s="11">
        <v>7.6599999999999957</v>
      </c>
      <c r="AN1434" s="26">
        <v>3.2766000000000002</v>
      </c>
      <c r="AO1434" s="125">
        <f t="shared" si="471"/>
        <v>5.0100584948316013E-2</v>
      </c>
      <c r="AT1434" s="2">
        <v>331</v>
      </c>
      <c r="AU1434" s="2">
        <v>-15459.517204866397</v>
      </c>
      <c r="AW1434" s="44" t="e">
        <f t="shared" si="452"/>
        <v>#VALUE!</v>
      </c>
    </row>
    <row r="1435" spans="1:49" hidden="1" x14ac:dyDescent="0.2">
      <c r="A1435" s="101">
        <v>1443</v>
      </c>
      <c r="B1435" s="16" t="s">
        <v>930</v>
      </c>
      <c r="C1435" s="101">
        <v>60</v>
      </c>
      <c r="D1435" s="101">
        <v>1.3788856206455238</v>
      </c>
      <c r="E1435" s="139">
        <v>5.0817705856628724E-2</v>
      </c>
      <c r="F1435" s="122">
        <f t="shared" si="451"/>
        <v>1.4297033265021526</v>
      </c>
      <c r="G1435" s="122"/>
      <c r="H1435" s="101" t="s">
        <v>4</v>
      </c>
      <c r="I1435" s="101">
        <v>1</v>
      </c>
      <c r="J1435" s="101" t="s">
        <v>60</v>
      </c>
      <c r="K1435" s="18">
        <v>43038</v>
      </c>
      <c r="L1435" s="101" t="s">
        <v>58</v>
      </c>
      <c r="M1435" s="101" t="s">
        <v>83</v>
      </c>
      <c r="N1435" s="101" t="s">
        <v>91</v>
      </c>
      <c r="O1435" s="101" t="s">
        <v>65</v>
      </c>
      <c r="P1435" s="19" t="str">
        <f t="shared" si="453"/>
        <v>CB3UTZ 13/14</v>
      </c>
      <c r="Q1435" s="20">
        <f t="shared" si="454"/>
        <v>142.97033265021525</v>
      </c>
      <c r="R1435" s="19">
        <v>122.6</v>
      </c>
      <c r="S1435" s="19">
        <v>-1</v>
      </c>
      <c r="T1435" s="19">
        <f t="shared" si="455"/>
        <v>121.6</v>
      </c>
      <c r="U1435" s="22" t="e">
        <f t="shared" si="456"/>
        <v>#VALUE!</v>
      </c>
      <c r="V1435" s="22" t="str">
        <f t="shared" si="457"/>
        <v>NY</v>
      </c>
      <c r="W1435" s="22" t="e">
        <f t="shared" si="458"/>
        <v>#VALUE!</v>
      </c>
      <c r="X1435" s="19" t="str">
        <f t="shared" si="459"/>
        <v>CB3UTZ13/14GS.8951</v>
      </c>
      <c r="Y1435" s="19" t="str">
        <f t="shared" si="460"/>
        <v>GS.8951</v>
      </c>
      <c r="Z1435" s="19" t="e">
        <v>#VALUE!</v>
      </c>
      <c r="AA1435" s="19" t="e">
        <f t="shared" si="461"/>
        <v>#VALUE!</v>
      </c>
      <c r="AB1435" s="22" t="e">
        <f t="shared" si="462"/>
        <v>#VALUE!</v>
      </c>
      <c r="AC1435" s="23" t="e">
        <v>#VALUE!</v>
      </c>
      <c r="AD1435" s="23" t="e">
        <f t="shared" si="472"/>
        <v>#VALUE!</v>
      </c>
      <c r="AE1435" s="24" t="e">
        <f t="shared" si="464"/>
        <v>#VALUE!</v>
      </c>
      <c r="AF1435" s="24">
        <v>123.35</v>
      </c>
      <c r="AG1435" s="24" t="e">
        <f t="shared" si="465"/>
        <v>#VALUE!</v>
      </c>
      <c r="AH1435" s="24" t="e">
        <f t="shared" si="466"/>
        <v>#VALUE!</v>
      </c>
      <c r="AI1435" s="25" t="e">
        <f t="shared" si="467"/>
        <v>#VALUE!</v>
      </c>
      <c r="AJ1435" s="25" t="e">
        <f t="shared" si="468"/>
        <v>#VALUE!</v>
      </c>
      <c r="AK1435" s="25" t="e">
        <f t="shared" si="469"/>
        <v>#VALUE!</v>
      </c>
      <c r="AL1435" s="11">
        <v>24.900000000000002</v>
      </c>
      <c r="AM1435" s="11">
        <v>7.6599999999999957</v>
      </c>
      <c r="AN1435" s="26">
        <v>3.2766000000000002</v>
      </c>
      <c r="AO1435" s="125">
        <f t="shared" si="471"/>
        <v>5.0100584948316013E-2</v>
      </c>
      <c r="AT1435" s="2">
        <v>60</v>
      </c>
      <c r="AU1435" s="2">
        <v>-3357.9054026948152</v>
      </c>
      <c r="AW1435" s="44" t="e">
        <f t="shared" si="452"/>
        <v>#VALUE!</v>
      </c>
    </row>
    <row r="1436" spans="1:49" hidden="1" x14ac:dyDescent="0.2">
      <c r="A1436" s="101">
        <v>1444</v>
      </c>
      <c r="B1436" s="16" t="s">
        <v>931</v>
      </c>
      <c r="C1436" s="101">
        <v>281</v>
      </c>
      <c r="D1436" s="101">
        <v>1.3874831871940536</v>
      </c>
      <c r="E1436" s="139">
        <v>4.686049781877142E-2</v>
      </c>
      <c r="F1436" s="122">
        <f t="shared" si="451"/>
        <v>1.4343436850128251</v>
      </c>
      <c r="G1436" s="122"/>
      <c r="H1436" s="101" t="s">
        <v>4</v>
      </c>
      <c r="I1436" s="101">
        <v>1</v>
      </c>
      <c r="J1436" s="101" t="s">
        <v>60</v>
      </c>
      <c r="K1436" s="18">
        <v>43038</v>
      </c>
      <c r="L1436" s="101" t="s">
        <v>58</v>
      </c>
      <c r="M1436" s="101" t="s">
        <v>83</v>
      </c>
      <c r="N1436" s="101" t="s">
        <v>94</v>
      </c>
      <c r="O1436" s="101" t="s">
        <v>58</v>
      </c>
      <c r="P1436" s="19" t="str">
        <f t="shared" si="453"/>
        <v>CB2 4C UTZ 17/18</v>
      </c>
      <c r="Q1436" s="20">
        <f t="shared" si="454"/>
        <v>143.43436850128251</v>
      </c>
      <c r="R1436" s="19">
        <v>122.6</v>
      </c>
      <c r="S1436" s="19">
        <v>5</v>
      </c>
      <c r="T1436" s="19">
        <f t="shared" si="455"/>
        <v>127.6</v>
      </c>
      <c r="U1436" s="22" t="e">
        <f t="shared" si="456"/>
        <v>#VALUE!</v>
      </c>
      <c r="V1436" s="22" t="str">
        <f t="shared" si="457"/>
        <v>NY</v>
      </c>
      <c r="W1436" s="22" t="e">
        <f t="shared" si="458"/>
        <v>#VALUE!</v>
      </c>
      <c r="X1436" s="19" t="str">
        <f t="shared" si="459"/>
        <v>CB2 4C UTZ17/18GS.8950</v>
      </c>
      <c r="Y1436" s="19" t="str">
        <f t="shared" si="460"/>
        <v>GS.8950</v>
      </c>
      <c r="Z1436" s="19" t="e">
        <v>#VALUE!</v>
      </c>
      <c r="AA1436" s="19" t="e">
        <f t="shared" si="461"/>
        <v>#VALUE!</v>
      </c>
      <c r="AB1436" s="22" t="e">
        <f t="shared" si="462"/>
        <v>#VALUE!</v>
      </c>
      <c r="AC1436" s="23" t="e">
        <v>#VALUE!</v>
      </c>
      <c r="AD1436" s="23" t="e">
        <f t="shared" si="472"/>
        <v>#VALUE!</v>
      </c>
      <c r="AE1436" s="24" t="e">
        <f t="shared" si="464"/>
        <v>#VALUE!</v>
      </c>
      <c r="AF1436" s="24">
        <v>129.35</v>
      </c>
      <c r="AG1436" s="24" t="e">
        <f t="shared" si="465"/>
        <v>#VALUE!</v>
      </c>
      <c r="AH1436" s="24" t="e">
        <f t="shared" si="466"/>
        <v>#VALUE!</v>
      </c>
      <c r="AI1436" s="25" t="e">
        <f t="shared" si="467"/>
        <v>#VALUE!</v>
      </c>
      <c r="AJ1436" s="25" t="e">
        <f t="shared" si="468"/>
        <v>#VALUE!</v>
      </c>
      <c r="AK1436" s="25" t="e">
        <f t="shared" si="469"/>
        <v>#VALUE!</v>
      </c>
      <c r="AL1436" s="11">
        <v>22.430000000000007</v>
      </c>
      <c r="AM1436" s="11">
        <v>5.8499999999999943</v>
      </c>
      <c r="AN1436" s="26">
        <v>3.2766000000000002</v>
      </c>
      <c r="AO1436" s="125">
        <f t="shared" si="471"/>
        <v>4.6199219585263761E-2</v>
      </c>
      <c r="AT1436" s="2">
        <v>281</v>
      </c>
      <c r="AU1436" s="2">
        <v>-9578.5682203267661</v>
      </c>
      <c r="AW1436" s="44" t="e">
        <f t="shared" si="452"/>
        <v>#VALUE!</v>
      </c>
    </row>
    <row r="1437" spans="1:49" hidden="1" x14ac:dyDescent="0.2">
      <c r="A1437" s="101">
        <v>1445</v>
      </c>
      <c r="B1437" s="16" t="s">
        <v>931</v>
      </c>
      <c r="C1437" s="101">
        <v>360</v>
      </c>
      <c r="D1437" s="101">
        <v>1.3874831871940536</v>
      </c>
      <c r="E1437" s="139">
        <v>4.686049781877142E-2</v>
      </c>
      <c r="F1437" s="122">
        <f t="shared" si="451"/>
        <v>1.4343436850128251</v>
      </c>
      <c r="G1437" s="122"/>
      <c r="H1437" s="101" t="s">
        <v>4</v>
      </c>
      <c r="I1437" s="101">
        <v>1</v>
      </c>
      <c r="J1437" s="101" t="s">
        <v>60</v>
      </c>
      <c r="K1437" s="18">
        <v>43038</v>
      </c>
      <c r="L1437" s="101" t="s">
        <v>58</v>
      </c>
      <c r="M1437" s="101" t="s">
        <v>83</v>
      </c>
      <c r="N1437" s="101" t="s">
        <v>95</v>
      </c>
      <c r="O1437" s="101" t="s">
        <v>63</v>
      </c>
      <c r="P1437" s="19" t="str">
        <f t="shared" si="453"/>
        <v>CB6 4C UTZ Consumo</v>
      </c>
      <c r="Q1437" s="20">
        <f t="shared" si="454"/>
        <v>143.43436850128251</v>
      </c>
      <c r="R1437" s="19">
        <v>122.6</v>
      </c>
      <c r="S1437" s="19">
        <v>-31.95</v>
      </c>
      <c r="T1437" s="19">
        <f t="shared" si="455"/>
        <v>90.649999999999991</v>
      </c>
      <c r="U1437" s="22" t="e">
        <f t="shared" si="456"/>
        <v>#VALUE!</v>
      </c>
      <c r="V1437" s="22" t="str">
        <f t="shared" si="457"/>
        <v>NY</v>
      </c>
      <c r="W1437" s="22" t="e">
        <f t="shared" si="458"/>
        <v>#VALUE!</v>
      </c>
      <c r="X1437" s="19" t="str">
        <f t="shared" si="459"/>
        <v>CB6 4C UTZConsumoGS.8950</v>
      </c>
      <c r="Y1437" s="19" t="str">
        <f t="shared" si="460"/>
        <v>GS.8950</v>
      </c>
      <c r="Z1437" s="19" t="e">
        <v>#VALUE!</v>
      </c>
      <c r="AA1437" s="19" t="e">
        <f t="shared" si="461"/>
        <v>#VALUE!</v>
      </c>
      <c r="AB1437" s="22" t="e">
        <f t="shared" si="462"/>
        <v>#VALUE!</v>
      </c>
      <c r="AC1437" s="23" t="e">
        <v>#VALUE!</v>
      </c>
      <c r="AD1437" s="23" t="e">
        <f t="shared" si="472"/>
        <v>#VALUE!</v>
      </c>
      <c r="AE1437" s="24" t="e">
        <f t="shared" si="464"/>
        <v>#VALUE!</v>
      </c>
      <c r="AF1437" s="24">
        <v>92.399999999999991</v>
      </c>
      <c r="AG1437" s="24" t="e">
        <f t="shared" si="465"/>
        <v>#VALUE!</v>
      </c>
      <c r="AH1437" s="24" t="e">
        <f t="shared" si="466"/>
        <v>#VALUE!</v>
      </c>
      <c r="AI1437" s="25" t="e">
        <f t="shared" si="467"/>
        <v>#VALUE!</v>
      </c>
      <c r="AJ1437" s="25" t="e">
        <f t="shared" si="468"/>
        <v>#VALUE!</v>
      </c>
      <c r="AK1437" s="25" t="e">
        <f t="shared" si="469"/>
        <v>#VALUE!</v>
      </c>
      <c r="AL1437" s="11">
        <v>22.430000000000007</v>
      </c>
      <c r="AM1437" s="11">
        <v>5.8499999999999943</v>
      </c>
      <c r="AN1437" s="26">
        <v>3.2766000000000002</v>
      </c>
      <c r="AO1437" s="125">
        <f t="shared" si="471"/>
        <v>4.6199219585263761E-2</v>
      </c>
      <c r="AT1437" s="2">
        <v>360</v>
      </c>
      <c r="AU1437" s="2">
        <v>-27510.13130006276</v>
      </c>
      <c r="AW1437" s="44" t="e">
        <f t="shared" si="452"/>
        <v>#VALUE!</v>
      </c>
    </row>
    <row r="1438" spans="1:49" hidden="1" x14ac:dyDescent="0.2">
      <c r="A1438" s="101">
        <v>1446</v>
      </c>
      <c r="B1438" s="16" t="s">
        <v>931</v>
      </c>
      <c r="C1438" s="101">
        <v>213</v>
      </c>
      <c r="D1438" s="101">
        <v>1.3874831871940536</v>
      </c>
      <c r="E1438" s="139">
        <v>4.686049781877142E-2</v>
      </c>
      <c r="F1438" s="122">
        <f t="shared" si="451"/>
        <v>1.4343436850128251</v>
      </c>
      <c r="G1438" s="122"/>
      <c r="H1438" s="101" t="s">
        <v>4</v>
      </c>
      <c r="I1438" s="101">
        <v>1</v>
      </c>
      <c r="J1438" s="101" t="s">
        <v>60</v>
      </c>
      <c r="K1438" s="18">
        <v>43038</v>
      </c>
      <c r="L1438" s="101" t="s">
        <v>58</v>
      </c>
      <c r="M1438" s="101" t="s">
        <v>83</v>
      </c>
      <c r="N1438" s="101" t="s">
        <v>94</v>
      </c>
      <c r="O1438" s="101" t="s">
        <v>66</v>
      </c>
      <c r="P1438" s="19" t="str">
        <f t="shared" si="453"/>
        <v>CB2 4C UTZ Moka</v>
      </c>
      <c r="Q1438" s="20">
        <f t="shared" si="454"/>
        <v>143.43436850128251</v>
      </c>
      <c r="R1438" s="19">
        <v>122.6</v>
      </c>
      <c r="S1438" s="19">
        <v>-9.67</v>
      </c>
      <c r="T1438" s="19">
        <f t="shared" si="455"/>
        <v>112.92999999999999</v>
      </c>
      <c r="U1438" s="22" t="e">
        <f t="shared" si="456"/>
        <v>#VALUE!</v>
      </c>
      <c r="V1438" s="22" t="str">
        <f t="shared" si="457"/>
        <v>NY</v>
      </c>
      <c r="W1438" s="22" t="e">
        <f t="shared" si="458"/>
        <v>#VALUE!</v>
      </c>
      <c r="X1438" s="19" t="str">
        <f t="shared" si="459"/>
        <v>CB2 4C UTZMokaGS.8950</v>
      </c>
      <c r="Y1438" s="19" t="str">
        <f t="shared" si="460"/>
        <v>GS.8950</v>
      </c>
      <c r="Z1438" s="19" t="e">
        <v>#VALUE!</v>
      </c>
      <c r="AA1438" s="19" t="e">
        <f t="shared" si="461"/>
        <v>#VALUE!</v>
      </c>
      <c r="AB1438" s="22" t="e">
        <f t="shared" si="462"/>
        <v>#VALUE!</v>
      </c>
      <c r="AC1438" s="23" t="e">
        <v>#VALUE!</v>
      </c>
      <c r="AD1438" s="23" t="e">
        <f t="shared" si="472"/>
        <v>#VALUE!</v>
      </c>
      <c r="AE1438" s="24" t="e">
        <f t="shared" si="464"/>
        <v>#VALUE!</v>
      </c>
      <c r="AF1438" s="24">
        <v>114.67999999999999</v>
      </c>
      <c r="AG1438" s="24" t="e">
        <f t="shared" si="465"/>
        <v>#VALUE!</v>
      </c>
      <c r="AH1438" s="24" t="e">
        <f t="shared" si="466"/>
        <v>#VALUE!</v>
      </c>
      <c r="AI1438" s="25" t="e">
        <f t="shared" si="467"/>
        <v>#VALUE!</v>
      </c>
      <c r="AJ1438" s="25" t="e">
        <f t="shared" si="468"/>
        <v>#VALUE!</v>
      </c>
      <c r="AK1438" s="25" t="e">
        <f t="shared" si="469"/>
        <v>#VALUE!</v>
      </c>
      <c r="AL1438" s="11">
        <v>22.430000000000007</v>
      </c>
      <c r="AM1438" s="11">
        <v>5.8499999999999943</v>
      </c>
      <c r="AN1438" s="26">
        <v>3.2766000000000002</v>
      </c>
      <c r="AO1438" s="125">
        <f t="shared" si="471"/>
        <v>4.6199219585263761E-2</v>
      </c>
      <c r="AT1438" s="2">
        <v>213</v>
      </c>
      <c r="AU1438" s="2">
        <v>-9514.674085870467</v>
      </c>
      <c r="AW1438" s="44" t="e">
        <f t="shared" si="452"/>
        <v>#VALUE!</v>
      </c>
    </row>
    <row r="1439" spans="1:49" hidden="1" x14ac:dyDescent="0.2">
      <c r="A1439" s="101">
        <v>1447</v>
      </c>
      <c r="B1439" s="16" t="s">
        <v>931</v>
      </c>
      <c r="C1439" s="101">
        <v>857</v>
      </c>
      <c r="D1439" s="101">
        <v>1.3874831871940536</v>
      </c>
      <c r="E1439" s="139">
        <v>4.686049781877142E-2</v>
      </c>
      <c r="F1439" s="122">
        <f t="shared" si="451"/>
        <v>1.4343436850128251</v>
      </c>
      <c r="G1439" s="122"/>
      <c r="H1439" s="101" t="s">
        <v>4</v>
      </c>
      <c r="I1439" s="101">
        <v>1</v>
      </c>
      <c r="J1439" s="101" t="s">
        <v>60</v>
      </c>
      <c r="K1439" s="18">
        <v>43038</v>
      </c>
      <c r="L1439" s="101" t="s">
        <v>58</v>
      </c>
      <c r="M1439" s="101" t="s">
        <v>83</v>
      </c>
      <c r="N1439" s="101" t="s">
        <v>94</v>
      </c>
      <c r="O1439" s="101" t="s">
        <v>64</v>
      </c>
      <c r="P1439" s="19" t="str">
        <f t="shared" si="453"/>
        <v>CB2 4C UTZ 15/16</v>
      </c>
      <c r="Q1439" s="20">
        <f t="shared" si="454"/>
        <v>143.43436850128251</v>
      </c>
      <c r="R1439" s="19">
        <v>122.6</v>
      </c>
      <c r="S1439" s="19">
        <v>-1</v>
      </c>
      <c r="T1439" s="19">
        <f t="shared" si="455"/>
        <v>121.6</v>
      </c>
      <c r="U1439" s="22" t="e">
        <f t="shared" si="456"/>
        <v>#VALUE!</v>
      </c>
      <c r="V1439" s="22" t="str">
        <f t="shared" si="457"/>
        <v>NY</v>
      </c>
      <c r="W1439" s="22" t="e">
        <f t="shared" si="458"/>
        <v>#VALUE!</v>
      </c>
      <c r="X1439" s="19" t="str">
        <f t="shared" si="459"/>
        <v>CB2 4C UTZ15/16GS.8950</v>
      </c>
      <c r="Y1439" s="19" t="str">
        <f t="shared" si="460"/>
        <v>GS.8950</v>
      </c>
      <c r="Z1439" s="19" t="e">
        <v>#VALUE!</v>
      </c>
      <c r="AA1439" s="19" t="e">
        <f t="shared" si="461"/>
        <v>#VALUE!</v>
      </c>
      <c r="AB1439" s="22" t="e">
        <f t="shared" si="462"/>
        <v>#VALUE!</v>
      </c>
      <c r="AC1439" s="23" t="e">
        <v>#VALUE!</v>
      </c>
      <c r="AD1439" s="23" t="e">
        <f t="shared" si="472"/>
        <v>#VALUE!</v>
      </c>
      <c r="AE1439" s="24" t="e">
        <f t="shared" si="464"/>
        <v>#VALUE!</v>
      </c>
      <c r="AF1439" s="24">
        <v>123.35</v>
      </c>
      <c r="AG1439" s="24" t="e">
        <f t="shared" si="465"/>
        <v>#VALUE!</v>
      </c>
      <c r="AH1439" s="24" t="e">
        <f t="shared" si="466"/>
        <v>#VALUE!</v>
      </c>
      <c r="AI1439" s="25" t="e">
        <f t="shared" si="467"/>
        <v>#VALUE!</v>
      </c>
      <c r="AJ1439" s="25" t="e">
        <f t="shared" si="468"/>
        <v>#VALUE!</v>
      </c>
      <c r="AK1439" s="25" t="e">
        <f t="shared" si="469"/>
        <v>#VALUE!</v>
      </c>
      <c r="AL1439" s="11">
        <v>22.430000000000007</v>
      </c>
      <c r="AM1439" s="11">
        <v>5.8499999999999943</v>
      </c>
      <c r="AN1439" s="26">
        <v>3.2766000000000002</v>
      </c>
      <c r="AO1439" s="125">
        <f t="shared" si="471"/>
        <v>4.6199219585263761E-2</v>
      </c>
      <c r="AT1439" s="2">
        <v>857</v>
      </c>
      <c r="AU1439" s="2">
        <v>-34881.126700427179</v>
      </c>
      <c r="AW1439" s="44" t="e">
        <f t="shared" si="452"/>
        <v>#VALUE!</v>
      </c>
    </row>
    <row r="1440" spans="1:49" hidden="1" x14ac:dyDescent="0.2">
      <c r="A1440" s="101">
        <v>1448</v>
      </c>
      <c r="B1440" s="16" t="s">
        <v>931</v>
      </c>
      <c r="C1440" s="101">
        <v>284</v>
      </c>
      <c r="D1440" s="101">
        <v>1.3874831871940536</v>
      </c>
      <c r="E1440" s="139">
        <v>4.686049781877142E-2</v>
      </c>
      <c r="F1440" s="122">
        <f t="shared" si="451"/>
        <v>1.4343436850128251</v>
      </c>
      <c r="G1440" s="122"/>
      <c r="H1440" s="101" t="s">
        <v>4</v>
      </c>
      <c r="I1440" s="101">
        <v>1</v>
      </c>
      <c r="J1440" s="101" t="s">
        <v>60</v>
      </c>
      <c r="K1440" s="18">
        <v>43038</v>
      </c>
      <c r="L1440" s="101" t="s">
        <v>58</v>
      </c>
      <c r="M1440" s="101" t="s">
        <v>83</v>
      </c>
      <c r="N1440" s="101" t="s">
        <v>94</v>
      </c>
      <c r="O1440" s="101" t="s">
        <v>65</v>
      </c>
      <c r="P1440" s="19" t="str">
        <f t="shared" si="453"/>
        <v>CB2 4C UTZ 13/14</v>
      </c>
      <c r="Q1440" s="20">
        <f t="shared" si="454"/>
        <v>143.43436850128251</v>
      </c>
      <c r="R1440" s="19">
        <v>122.6</v>
      </c>
      <c r="S1440" s="19">
        <v>-1</v>
      </c>
      <c r="T1440" s="19">
        <f t="shared" si="455"/>
        <v>121.6</v>
      </c>
      <c r="U1440" s="22" t="e">
        <f t="shared" si="456"/>
        <v>#VALUE!</v>
      </c>
      <c r="V1440" s="22" t="str">
        <f t="shared" si="457"/>
        <v>NY</v>
      </c>
      <c r="W1440" s="22" t="e">
        <f t="shared" si="458"/>
        <v>#VALUE!</v>
      </c>
      <c r="X1440" s="19" t="str">
        <f t="shared" si="459"/>
        <v>CB2 4C UTZ13/14GS.8950</v>
      </c>
      <c r="Y1440" s="19" t="str">
        <f t="shared" si="460"/>
        <v>GS.8950</v>
      </c>
      <c r="Z1440" s="19" t="e">
        <v>#VALUE!</v>
      </c>
      <c r="AA1440" s="19" t="e">
        <f t="shared" si="461"/>
        <v>#VALUE!</v>
      </c>
      <c r="AB1440" s="22" t="e">
        <f t="shared" si="462"/>
        <v>#VALUE!</v>
      </c>
      <c r="AC1440" s="23" t="e">
        <v>#VALUE!</v>
      </c>
      <c r="AD1440" s="23" t="e">
        <f t="shared" si="472"/>
        <v>#VALUE!</v>
      </c>
      <c r="AE1440" s="24" t="e">
        <f t="shared" si="464"/>
        <v>#VALUE!</v>
      </c>
      <c r="AF1440" s="24">
        <v>123.35</v>
      </c>
      <c r="AG1440" s="24" t="e">
        <f t="shared" si="465"/>
        <v>#VALUE!</v>
      </c>
      <c r="AH1440" s="24" t="e">
        <f t="shared" si="466"/>
        <v>#VALUE!</v>
      </c>
      <c r="AI1440" s="25" t="e">
        <f t="shared" si="467"/>
        <v>#VALUE!</v>
      </c>
      <c r="AJ1440" s="25" t="e">
        <f t="shared" si="468"/>
        <v>#VALUE!</v>
      </c>
      <c r="AK1440" s="25" t="e">
        <f t="shared" si="469"/>
        <v>#VALUE!</v>
      </c>
      <c r="AL1440" s="11">
        <v>22.430000000000007</v>
      </c>
      <c r="AM1440" s="11">
        <v>5.8499999999999934</v>
      </c>
      <c r="AN1440" s="26">
        <v>3.2766000000000002</v>
      </c>
      <c r="AO1440" s="125">
        <f t="shared" si="471"/>
        <v>4.6199219585263761E-2</v>
      </c>
      <c r="AT1440" s="2">
        <v>284</v>
      </c>
      <c r="AU1440" s="2">
        <v>-14188.932914493957</v>
      </c>
      <c r="AW1440" s="44" t="e">
        <f t="shared" si="452"/>
        <v>#VALUE!</v>
      </c>
    </row>
    <row r="1441" spans="1:49" hidden="1" x14ac:dyDescent="0.2">
      <c r="A1441" s="101">
        <v>1449</v>
      </c>
      <c r="B1441" s="16" t="s">
        <v>932</v>
      </c>
      <c r="C1441" s="101">
        <v>500</v>
      </c>
      <c r="D1441" s="101">
        <v>0.99536337062796088</v>
      </c>
      <c r="E1441" s="139">
        <v>7.9351270122623701E-3</v>
      </c>
      <c r="F1441" s="122">
        <f t="shared" si="451"/>
        <v>1.0032984976402233</v>
      </c>
      <c r="G1441" s="122"/>
      <c r="H1441" s="101" t="s">
        <v>4</v>
      </c>
      <c r="I1441" s="101">
        <v>1</v>
      </c>
      <c r="J1441" s="101" t="s">
        <v>60</v>
      </c>
      <c r="K1441" s="18">
        <v>43038</v>
      </c>
      <c r="L1441" s="101" t="s">
        <v>58</v>
      </c>
      <c r="M1441" s="101" t="s">
        <v>83</v>
      </c>
      <c r="N1441" s="101" t="s">
        <v>62</v>
      </c>
      <c r="O1441" s="101" t="s">
        <v>63</v>
      </c>
      <c r="P1441" s="19" t="str">
        <f t="shared" si="453"/>
        <v>CB6 Consumo</v>
      </c>
      <c r="Q1441" s="20">
        <f t="shared" si="454"/>
        <v>100.32984976402233</v>
      </c>
      <c r="R1441" s="19">
        <v>122.6</v>
      </c>
      <c r="S1441" s="19">
        <v>-31.95</v>
      </c>
      <c r="T1441" s="19">
        <f t="shared" si="455"/>
        <v>90.649999999999991</v>
      </c>
      <c r="U1441" s="22" t="e">
        <f t="shared" si="456"/>
        <v>#VALUE!</v>
      </c>
      <c r="V1441" s="22" t="str">
        <f t="shared" si="457"/>
        <v>NY</v>
      </c>
      <c r="W1441" s="22" t="e">
        <f t="shared" si="458"/>
        <v>#VALUE!</v>
      </c>
      <c r="X1441" s="19" t="str">
        <f t="shared" si="459"/>
        <v>CB6ConsumoGS.8981</v>
      </c>
      <c r="Y1441" s="19" t="str">
        <f t="shared" si="460"/>
        <v>GS.8981</v>
      </c>
      <c r="Z1441" s="19" t="e">
        <v>#VALUE!</v>
      </c>
      <c r="AA1441" s="19" t="e">
        <f t="shared" si="461"/>
        <v>#VALUE!</v>
      </c>
      <c r="AB1441" s="22" t="e">
        <f t="shared" si="462"/>
        <v>#VALUE!</v>
      </c>
      <c r="AC1441" s="23" t="e">
        <v>#VALUE!</v>
      </c>
      <c r="AD1441" s="23" t="e">
        <f t="shared" si="472"/>
        <v>#VALUE!</v>
      </c>
      <c r="AE1441" s="24" t="e">
        <f t="shared" si="464"/>
        <v>#VALUE!</v>
      </c>
      <c r="AF1441" s="24">
        <v>92.399999999999991</v>
      </c>
      <c r="AG1441" s="24" t="e">
        <f t="shared" si="465"/>
        <v>#VALUE!</v>
      </c>
      <c r="AH1441" s="24" t="e">
        <f t="shared" si="466"/>
        <v>#VALUE!</v>
      </c>
      <c r="AI1441" s="25" t="e">
        <f t="shared" si="467"/>
        <v>#VALUE!</v>
      </c>
      <c r="AJ1441" s="25" t="e">
        <f t="shared" si="468"/>
        <v>#VALUE!</v>
      </c>
      <c r="AK1441" s="25" t="e">
        <f t="shared" si="469"/>
        <v>#VALUE!</v>
      </c>
      <c r="AL1441" s="11">
        <v>0</v>
      </c>
      <c r="AM1441" s="11">
        <v>3.3500000000000227</v>
      </c>
      <c r="AN1441" s="26">
        <v>3.2766000000000002</v>
      </c>
      <c r="AO1441" s="125">
        <f t="shared" si="471"/>
        <v>7.8231493974785637E-3</v>
      </c>
      <c r="AT1441" s="2">
        <v>0</v>
      </c>
      <c r="AU1441" s="2">
        <v>0</v>
      </c>
      <c r="AW1441" s="44" t="e">
        <f t="shared" si="452"/>
        <v>#VALUE!</v>
      </c>
    </row>
    <row r="1442" spans="1:49" hidden="1" x14ac:dyDescent="0.2">
      <c r="A1442" s="101">
        <v>1450</v>
      </c>
      <c r="B1442" s="16" t="s">
        <v>933</v>
      </c>
      <c r="C1442" s="101">
        <v>960</v>
      </c>
      <c r="D1442" s="101">
        <v>1.4028118079749516</v>
      </c>
      <c r="E1442" s="139">
        <v>5.7560205036808018E-2</v>
      </c>
      <c r="F1442" s="122">
        <f t="shared" si="451"/>
        <v>1.4603720130117597</v>
      </c>
      <c r="G1442" s="122"/>
      <c r="H1442" s="101" t="s">
        <v>4</v>
      </c>
      <c r="I1442" s="101">
        <v>1</v>
      </c>
      <c r="J1442" s="101" t="s">
        <v>555</v>
      </c>
      <c r="K1442" s="18">
        <v>43038</v>
      </c>
      <c r="L1442" s="101" t="s">
        <v>58</v>
      </c>
      <c r="M1442" s="101" t="s">
        <v>83</v>
      </c>
      <c r="N1442" s="101" t="s">
        <v>73</v>
      </c>
      <c r="O1442" s="101" t="s">
        <v>58</v>
      </c>
      <c r="P1442" s="19" t="str">
        <f t="shared" si="453"/>
        <v>CB1 17/18</v>
      </c>
      <c r="Q1442" s="20">
        <f t="shared" si="454"/>
        <v>146.03720130117597</v>
      </c>
      <c r="R1442" s="19">
        <v>122.6</v>
      </c>
      <c r="S1442" s="19">
        <v>2.5</v>
      </c>
      <c r="T1442" s="19">
        <f t="shared" si="455"/>
        <v>125.1</v>
      </c>
      <c r="U1442" s="22" t="e">
        <f t="shared" si="456"/>
        <v>#VALUE!</v>
      </c>
      <c r="V1442" s="22" t="str">
        <f t="shared" si="457"/>
        <v>NY</v>
      </c>
      <c r="W1442" s="22" t="e">
        <f t="shared" si="458"/>
        <v>#VALUE!</v>
      </c>
      <c r="X1442" s="19" t="str">
        <f t="shared" si="459"/>
        <v>CB117/18GS.8748</v>
      </c>
      <c r="Y1442" s="19" t="str">
        <f t="shared" si="460"/>
        <v>GS.8748</v>
      </c>
      <c r="Z1442" s="19" t="e">
        <v>#VALUE!</v>
      </c>
      <c r="AA1442" s="19" t="e">
        <f t="shared" si="461"/>
        <v>#VALUE!</v>
      </c>
      <c r="AB1442" s="22" t="e">
        <f t="shared" si="462"/>
        <v>#VALUE!</v>
      </c>
      <c r="AC1442" s="23" t="e">
        <v>#VALUE!</v>
      </c>
      <c r="AD1442" s="23" t="e">
        <f t="shared" si="472"/>
        <v>#VALUE!</v>
      </c>
      <c r="AE1442" s="24" t="e">
        <f t="shared" si="464"/>
        <v>#VALUE!</v>
      </c>
      <c r="AF1442" s="24">
        <v>126.85</v>
      </c>
      <c r="AG1442" s="24" t="e">
        <f t="shared" si="465"/>
        <v>#VALUE!</v>
      </c>
      <c r="AH1442" s="24" t="e">
        <f t="shared" si="466"/>
        <v>#VALUE!</v>
      </c>
      <c r="AI1442" s="25" t="e">
        <f t="shared" si="467"/>
        <v>#VALUE!</v>
      </c>
      <c r="AJ1442" s="25" t="e">
        <f t="shared" si="468"/>
        <v>#VALUE!</v>
      </c>
      <c r="AK1442" s="25" t="e">
        <f t="shared" si="469"/>
        <v>#VALUE!</v>
      </c>
      <c r="AL1442" s="11">
        <v>24.913443986682228</v>
      </c>
      <c r="AM1442" s="11">
        <v>4.5927147633744863</v>
      </c>
      <c r="AN1442" s="26">
        <v>3.2766000000000002</v>
      </c>
      <c r="AO1442" s="125">
        <f t="shared" si="471"/>
        <v>5.6747936442174539E-2</v>
      </c>
      <c r="AT1442" s="2">
        <v>0</v>
      </c>
      <c r="AU1442" s="2">
        <v>0</v>
      </c>
      <c r="AW1442" s="44" t="e">
        <f t="shared" si="452"/>
        <v>#VALUE!</v>
      </c>
    </row>
    <row r="1443" spans="1:49" hidden="1" x14ac:dyDescent="0.2">
      <c r="A1443" s="101">
        <v>1451</v>
      </c>
      <c r="B1443" s="16" t="s">
        <v>934</v>
      </c>
      <c r="C1443" s="101">
        <v>500</v>
      </c>
      <c r="D1443" s="101">
        <v>0.98545030155689772</v>
      </c>
      <c r="E1443" s="139">
        <v>3.6289435376154269E-2</v>
      </c>
      <c r="F1443" s="122">
        <f t="shared" si="451"/>
        <v>1.0217397369330521</v>
      </c>
      <c r="G1443" s="122"/>
      <c r="H1443" s="101" t="s">
        <v>4</v>
      </c>
      <c r="I1443" s="101">
        <v>1</v>
      </c>
      <c r="J1443" s="101" t="s">
        <v>555</v>
      </c>
      <c r="K1443" s="18">
        <v>43038</v>
      </c>
      <c r="L1443" s="101" t="s">
        <v>58</v>
      </c>
      <c r="M1443" s="101" t="s">
        <v>83</v>
      </c>
      <c r="N1443" s="101" t="s">
        <v>62</v>
      </c>
      <c r="O1443" s="101" t="s">
        <v>63</v>
      </c>
      <c r="P1443" s="19" t="str">
        <f t="shared" si="453"/>
        <v>CB6 Consumo</v>
      </c>
      <c r="Q1443" s="20">
        <f t="shared" si="454"/>
        <v>102.17397369330521</v>
      </c>
      <c r="R1443" s="19">
        <v>122.6</v>
      </c>
      <c r="S1443" s="19">
        <v>-31.95</v>
      </c>
      <c r="T1443" s="19">
        <f t="shared" si="455"/>
        <v>90.649999999999991</v>
      </c>
      <c r="U1443" s="22" t="e">
        <f t="shared" si="456"/>
        <v>#VALUE!</v>
      </c>
      <c r="V1443" s="22" t="str">
        <f t="shared" si="457"/>
        <v>NY</v>
      </c>
      <c r="W1443" s="22" t="e">
        <f t="shared" si="458"/>
        <v>#VALUE!</v>
      </c>
      <c r="X1443" s="19" t="str">
        <f t="shared" si="459"/>
        <v>CB6ConsumoGS.8982</v>
      </c>
      <c r="Y1443" s="19" t="str">
        <f t="shared" si="460"/>
        <v>GS.8982</v>
      </c>
      <c r="Z1443" s="19" t="e">
        <v>#VALUE!</v>
      </c>
      <c r="AA1443" s="19" t="e">
        <f t="shared" si="461"/>
        <v>#VALUE!</v>
      </c>
      <c r="AB1443" s="22" t="e">
        <f t="shared" si="462"/>
        <v>#VALUE!</v>
      </c>
      <c r="AC1443" s="23" t="e">
        <v>#VALUE!</v>
      </c>
      <c r="AD1443" s="23" t="e">
        <f t="shared" si="472"/>
        <v>#VALUE!</v>
      </c>
      <c r="AE1443" s="24" t="e">
        <f t="shared" si="464"/>
        <v>#VALUE!</v>
      </c>
      <c r="AF1443" s="24">
        <v>92.399999999999991</v>
      </c>
      <c r="AG1443" s="24" t="e">
        <f t="shared" si="465"/>
        <v>#VALUE!</v>
      </c>
      <c r="AH1443" s="24" t="e">
        <f t="shared" si="466"/>
        <v>#VALUE!</v>
      </c>
      <c r="AI1443" s="25" t="e">
        <f t="shared" si="467"/>
        <v>#VALUE!</v>
      </c>
      <c r="AJ1443" s="25" t="e">
        <f t="shared" si="468"/>
        <v>#VALUE!</v>
      </c>
      <c r="AK1443" s="25" t="e">
        <f t="shared" si="469"/>
        <v>#VALUE!</v>
      </c>
      <c r="AL1443" s="11">
        <v>26.72670179999999</v>
      </c>
      <c r="AM1443" s="11">
        <v>7.0848479999999991</v>
      </c>
      <c r="AN1443" s="26">
        <v>3.2766000000000002</v>
      </c>
      <c r="AO1443" s="125">
        <f t="shared" si="471"/>
        <v>3.5777332115678011E-2</v>
      </c>
      <c r="AT1443" s="2">
        <v>0</v>
      </c>
      <c r="AU1443" s="2">
        <v>0</v>
      </c>
      <c r="AW1443" s="44" t="e">
        <f t="shared" si="452"/>
        <v>#VALUE!</v>
      </c>
    </row>
    <row r="1444" spans="1:49" hidden="1" x14ac:dyDescent="0.2">
      <c r="A1444" s="101">
        <v>1452</v>
      </c>
      <c r="B1444" s="16" t="s">
        <v>935</v>
      </c>
      <c r="C1444" s="101">
        <v>1250</v>
      </c>
      <c r="D1444" s="101">
        <v>1.4916113817014611</v>
      </c>
      <c r="E1444" s="139">
        <v>4.7199266423457099E-2</v>
      </c>
      <c r="F1444" s="122">
        <f t="shared" si="451"/>
        <v>1.5388106481249182</v>
      </c>
      <c r="G1444" s="122"/>
      <c r="H1444" s="101" t="s">
        <v>4</v>
      </c>
      <c r="I1444" s="101">
        <v>1</v>
      </c>
      <c r="J1444" s="101" t="s">
        <v>601</v>
      </c>
      <c r="K1444" s="18">
        <v>43039</v>
      </c>
      <c r="L1444" s="101" t="s">
        <v>58</v>
      </c>
      <c r="M1444" s="101" t="s">
        <v>83</v>
      </c>
      <c r="N1444" s="101" t="s">
        <v>73</v>
      </c>
      <c r="O1444" s="101" t="s">
        <v>58</v>
      </c>
      <c r="P1444" s="19" t="str">
        <f t="shared" si="453"/>
        <v>CB1 17/18</v>
      </c>
      <c r="Q1444" s="20">
        <f t="shared" si="454"/>
        <v>153.88106481249181</v>
      </c>
      <c r="R1444" s="19">
        <v>122.6</v>
      </c>
      <c r="S1444" s="19">
        <v>2.5</v>
      </c>
      <c r="T1444" s="19">
        <f t="shared" si="455"/>
        <v>125.1</v>
      </c>
      <c r="U1444" s="22" t="e">
        <f t="shared" si="456"/>
        <v>#VALUE!</v>
      </c>
      <c r="V1444" s="22" t="str">
        <f t="shared" si="457"/>
        <v>NY</v>
      </c>
      <c r="W1444" s="22" t="e">
        <f t="shared" si="458"/>
        <v>#VALUE!</v>
      </c>
      <c r="X1444" s="19" t="str">
        <f t="shared" si="459"/>
        <v>CB117/18GS.8964</v>
      </c>
      <c r="Y1444" s="19" t="str">
        <f t="shared" si="460"/>
        <v>GS.8964</v>
      </c>
      <c r="Z1444" s="19" t="e">
        <v>#VALUE!</v>
      </c>
      <c r="AA1444" s="19" t="e">
        <f t="shared" si="461"/>
        <v>#VALUE!</v>
      </c>
      <c r="AB1444" s="22" t="e">
        <f t="shared" si="462"/>
        <v>#VALUE!</v>
      </c>
      <c r="AC1444" s="23" t="e">
        <v>#VALUE!</v>
      </c>
      <c r="AD1444" s="23" t="e">
        <f t="shared" si="472"/>
        <v>#VALUE!</v>
      </c>
      <c r="AE1444" s="24" t="e">
        <f t="shared" si="464"/>
        <v>#VALUE!</v>
      </c>
      <c r="AF1444" s="24">
        <v>126.85</v>
      </c>
      <c r="AG1444" s="24" t="e">
        <f t="shared" si="465"/>
        <v>#VALUE!</v>
      </c>
      <c r="AH1444" s="24" t="e">
        <f t="shared" si="466"/>
        <v>#VALUE!</v>
      </c>
      <c r="AI1444" s="25" t="e">
        <f t="shared" si="467"/>
        <v>#VALUE!</v>
      </c>
      <c r="AJ1444" s="25" t="e">
        <f t="shared" si="468"/>
        <v>#VALUE!</v>
      </c>
      <c r="AK1444" s="25" t="e">
        <f t="shared" si="469"/>
        <v>#VALUE!</v>
      </c>
      <c r="AL1444" s="11">
        <v>23.312000000000001</v>
      </c>
      <c r="AM1444" s="11">
        <v>5.4279999999999928</v>
      </c>
      <c r="AN1444" s="26">
        <v>3.2766000000000002</v>
      </c>
      <c r="AO1444" s="125">
        <f t="shared" si="471"/>
        <v>4.6533207611105812E-2</v>
      </c>
      <c r="AT1444" s="2">
        <v>0</v>
      </c>
      <c r="AU1444" s="2">
        <v>0</v>
      </c>
      <c r="AW1444" s="44" t="e">
        <f t="shared" si="452"/>
        <v>#VALUE!</v>
      </c>
    </row>
    <row r="1445" spans="1:49" hidden="1" x14ac:dyDescent="0.2">
      <c r="A1445" s="101">
        <v>1453</v>
      </c>
      <c r="B1445" s="16" t="s">
        <v>935</v>
      </c>
      <c r="C1445" s="101">
        <v>3125</v>
      </c>
      <c r="D1445" s="101">
        <v>1.4916113817014611</v>
      </c>
      <c r="E1445" s="139">
        <v>4.7199266423457099E-2</v>
      </c>
      <c r="F1445" s="122">
        <f t="shared" si="451"/>
        <v>1.5388106481249182</v>
      </c>
      <c r="G1445" s="122"/>
      <c r="H1445" s="101" t="s">
        <v>4</v>
      </c>
      <c r="I1445" s="101">
        <v>1</v>
      </c>
      <c r="J1445" s="101" t="s">
        <v>601</v>
      </c>
      <c r="K1445" s="18">
        <v>43039</v>
      </c>
      <c r="L1445" s="101" t="s">
        <v>58</v>
      </c>
      <c r="M1445" s="101" t="s">
        <v>83</v>
      </c>
      <c r="N1445" s="101" t="s">
        <v>73</v>
      </c>
      <c r="O1445" s="101" t="s">
        <v>59</v>
      </c>
      <c r="P1445" s="19" t="str">
        <f t="shared" si="453"/>
        <v>CB1 14/16</v>
      </c>
      <c r="Q1445" s="20">
        <f t="shared" si="454"/>
        <v>153.88106481249181</v>
      </c>
      <c r="R1445" s="19">
        <v>122.6</v>
      </c>
      <c r="S1445" s="19">
        <v>-7</v>
      </c>
      <c r="T1445" s="19">
        <f t="shared" si="455"/>
        <v>115.6</v>
      </c>
      <c r="U1445" s="22" t="e">
        <f t="shared" si="456"/>
        <v>#VALUE!</v>
      </c>
      <c r="V1445" s="22" t="str">
        <f t="shared" si="457"/>
        <v>NY</v>
      </c>
      <c r="W1445" s="22" t="e">
        <f t="shared" si="458"/>
        <v>#VALUE!</v>
      </c>
      <c r="X1445" s="19" t="str">
        <f t="shared" si="459"/>
        <v>CB114/16GS.8964</v>
      </c>
      <c r="Y1445" s="19" t="str">
        <f t="shared" si="460"/>
        <v>GS.8964</v>
      </c>
      <c r="Z1445" s="19" t="e">
        <v>#VALUE!</v>
      </c>
      <c r="AA1445" s="19" t="e">
        <f t="shared" si="461"/>
        <v>#VALUE!</v>
      </c>
      <c r="AB1445" s="22" t="e">
        <f t="shared" si="462"/>
        <v>#VALUE!</v>
      </c>
      <c r="AC1445" s="23" t="e">
        <v>#VALUE!</v>
      </c>
      <c r="AD1445" s="23" t="e">
        <f t="shared" si="472"/>
        <v>#VALUE!</v>
      </c>
      <c r="AE1445" s="24" t="e">
        <f t="shared" si="464"/>
        <v>#VALUE!</v>
      </c>
      <c r="AF1445" s="24">
        <v>117.35</v>
      </c>
      <c r="AG1445" s="24" t="e">
        <f t="shared" si="465"/>
        <v>#VALUE!</v>
      </c>
      <c r="AH1445" s="24" t="e">
        <f t="shared" si="466"/>
        <v>#VALUE!</v>
      </c>
      <c r="AI1445" s="25" t="e">
        <f t="shared" si="467"/>
        <v>#VALUE!</v>
      </c>
      <c r="AJ1445" s="25" t="e">
        <f t="shared" si="468"/>
        <v>#VALUE!</v>
      </c>
      <c r="AK1445" s="25" t="e">
        <f t="shared" si="469"/>
        <v>#VALUE!</v>
      </c>
      <c r="AL1445" s="11">
        <v>23.312000000000001</v>
      </c>
      <c r="AM1445" s="11">
        <v>5.4279999999999928</v>
      </c>
      <c r="AN1445" s="26">
        <v>3.2766000000000002</v>
      </c>
      <c r="AO1445" s="125">
        <f t="shared" si="471"/>
        <v>4.6533207611105812E-2</v>
      </c>
      <c r="AT1445" s="2">
        <v>0</v>
      </c>
      <c r="AU1445" s="2">
        <v>0</v>
      </c>
      <c r="AW1445" s="44" t="e">
        <f t="shared" si="452"/>
        <v>#VALUE!</v>
      </c>
    </row>
    <row r="1446" spans="1:49" hidden="1" x14ac:dyDescent="0.2">
      <c r="A1446" s="101">
        <v>1454</v>
      </c>
      <c r="B1446" s="16" t="s">
        <v>935</v>
      </c>
      <c r="C1446" s="101">
        <v>625</v>
      </c>
      <c r="D1446" s="101">
        <v>1.4916113817014611</v>
      </c>
      <c r="E1446" s="139">
        <v>4.7199266423457099E-2</v>
      </c>
      <c r="F1446" s="122">
        <f t="shared" si="451"/>
        <v>1.5388106481249182</v>
      </c>
      <c r="G1446" s="122"/>
      <c r="H1446" s="101" t="s">
        <v>4</v>
      </c>
      <c r="I1446" s="101">
        <v>1</v>
      </c>
      <c r="J1446" s="101" t="s">
        <v>601</v>
      </c>
      <c r="K1446" s="18">
        <v>43039</v>
      </c>
      <c r="L1446" s="101" t="s">
        <v>58</v>
      </c>
      <c r="M1446" s="101" t="s">
        <v>83</v>
      </c>
      <c r="N1446" s="101" t="s">
        <v>73</v>
      </c>
      <c r="O1446" s="101" t="s">
        <v>66</v>
      </c>
      <c r="P1446" s="19" t="str">
        <f t="shared" si="453"/>
        <v>CB1 Moka</v>
      </c>
      <c r="Q1446" s="20">
        <f t="shared" si="454"/>
        <v>153.88106481249181</v>
      </c>
      <c r="R1446" s="19">
        <v>122.6</v>
      </c>
      <c r="S1446" s="19">
        <v>-8</v>
      </c>
      <c r="T1446" s="19">
        <f t="shared" si="455"/>
        <v>114.6</v>
      </c>
      <c r="U1446" s="22" t="e">
        <f t="shared" si="456"/>
        <v>#VALUE!</v>
      </c>
      <c r="V1446" s="22" t="str">
        <f t="shared" si="457"/>
        <v>NY</v>
      </c>
      <c r="W1446" s="22" t="e">
        <f t="shared" si="458"/>
        <v>#VALUE!</v>
      </c>
      <c r="X1446" s="19" t="str">
        <f t="shared" si="459"/>
        <v>CB1MokaGS.8964</v>
      </c>
      <c r="Y1446" s="19" t="str">
        <f t="shared" si="460"/>
        <v>GS.8964</v>
      </c>
      <c r="Z1446" s="19" t="e">
        <v>#VALUE!</v>
      </c>
      <c r="AA1446" s="19" t="e">
        <f t="shared" si="461"/>
        <v>#VALUE!</v>
      </c>
      <c r="AB1446" s="22" t="e">
        <f t="shared" si="462"/>
        <v>#VALUE!</v>
      </c>
      <c r="AC1446" s="23" t="e">
        <v>#VALUE!</v>
      </c>
      <c r="AD1446" s="23" t="e">
        <f t="shared" si="472"/>
        <v>#VALUE!</v>
      </c>
      <c r="AE1446" s="24" t="e">
        <f t="shared" si="464"/>
        <v>#VALUE!</v>
      </c>
      <c r="AF1446" s="24">
        <v>116.35</v>
      </c>
      <c r="AG1446" s="24" t="e">
        <f t="shared" si="465"/>
        <v>#VALUE!</v>
      </c>
      <c r="AH1446" s="24" t="e">
        <f t="shared" si="466"/>
        <v>#VALUE!</v>
      </c>
      <c r="AI1446" s="25" t="e">
        <f t="shared" si="467"/>
        <v>#VALUE!</v>
      </c>
      <c r="AJ1446" s="25" t="e">
        <f t="shared" si="468"/>
        <v>#VALUE!</v>
      </c>
      <c r="AK1446" s="25" t="e">
        <f t="shared" si="469"/>
        <v>#VALUE!</v>
      </c>
      <c r="AL1446" s="11">
        <v>23.312000000000001</v>
      </c>
      <c r="AM1446" s="11">
        <v>5.4279999999999928</v>
      </c>
      <c r="AN1446" s="26">
        <v>3.2766000000000002</v>
      </c>
      <c r="AO1446" s="125">
        <f t="shared" si="471"/>
        <v>4.6533207611105812E-2</v>
      </c>
      <c r="AT1446" s="2">
        <v>0</v>
      </c>
      <c r="AU1446" s="2">
        <v>0</v>
      </c>
      <c r="AW1446" s="44" t="e">
        <f t="shared" si="452"/>
        <v>#VALUE!</v>
      </c>
    </row>
    <row r="1447" spans="1:49" hidden="1" x14ac:dyDescent="0.2">
      <c r="A1447" s="101">
        <v>1455</v>
      </c>
      <c r="B1447" s="16" t="s">
        <v>935</v>
      </c>
      <c r="C1447" s="101">
        <v>1250</v>
      </c>
      <c r="D1447" s="101">
        <v>1.4916113817014611</v>
      </c>
      <c r="E1447" s="139">
        <v>4.7199266423457099E-2</v>
      </c>
      <c r="F1447" s="122">
        <f t="shared" si="451"/>
        <v>1.5388106481249182</v>
      </c>
      <c r="G1447" s="122"/>
      <c r="H1447" s="101" t="s">
        <v>4</v>
      </c>
      <c r="I1447" s="101">
        <v>1</v>
      </c>
      <c r="J1447" s="101" t="s">
        <v>601</v>
      </c>
      <c r="K1447" s="18">
        <v>43039</v>
      </c>
      <c r="L1447" s="101" t="s">
        <v>58</v>
      </c>
      <c r="M1447" s="101" t="s">
        <v>83</v>
      </c>
      <c r="N1447" s="101" t="s">
        <v>73</v>
      </c>
      <c r="O1447" s="101" t="s">
        <v>63</v>
      </c>
      <c r="P1447" s="19" t="str">
        <f t="shared" si="453"/>
        <v>CB1 Consumo</v>
      </c>
      <c r="Q1447" s="20">
        <f t="shared" si="454"/>
        <v>153.88106481249181</v>
      </c>
      <c r="R1447" s="19">
        <v>122.6</v>
      </c>
      <c r="S1447" s="19">
        <v>-31.95</v>
      </c>
      <c r="T1447" s="19">
        <f t="shared" si="455"/>
        <v>90.649999999999991</v>
      </c>
      <c r="U1447" s="22" t="e">
        <f t="shared" si="456"/>
        <v>#VALUE!</v>
      </c>
      <c r="V1447" s="22" t="str">
        <f t="shared" si="457"/>
        <v>NY</v>
      </c>
      <c r="W1447" s="22" t="e">
        <f t="shared" si="458"/>
        <v>#VALUE!</v>
      </c>
      <c r="X1447" s="19" t="str">
        <f t="shared" si="459"/>
        <v>CB1ConsumoGS.8964</v>
      </c>
      <c r="Y1447" s="19" t="str">
        <f t="shared" si="460"/>
        <v>GS.8964</v>
      </c>
      <c r="Z1447" s="19" t="e">
        <v>#VALUE!</v>
      </c>
      <c r="AA1447" s="19" t="e">
        <f t="shared" si="461"/>
        <v>#VALUE!</v>
      </c>
      <c r="AB1447" s="22" t="e">
        <f t="shared" si="462"/>
        <v>#VALUE!</v>
      </c>
      <c r="AC1447" s="23" t="e">
        <v>#VALUE!</v>
      </c>
      <c r="AD1447" s="23" t="e">
        <f t="shared" si="472"/>
        <v>#VALUE!</v>
      </c>
      <c r="AE1447" s="24" t="e">
        <f t="shared" si="464"/>
        <v>#VALUE!</v>
      </c>
      <c r="AF1447" s="24">
        <v>92.399999999999991</v>
      </c>
      <c r="AG1447" s="24" t="e">
        <f t="shared" si="465"/>
        <v>#VALUE!</v>
      </c>
      <c r="AH1447" s="24" t="e">
        <f t="shared" si="466"/>
        <v>#VALUE!</v>
      </c>
      <c r="AI1447" s="25" t="e">
        <f t="shared" si="467"/>
        <v>#VALUE!</v>
      </c>
      <c r="AJ1447" s="25" t="e">
        <f t="shared" si="468"/>
        <v>#VALUE!</v>
      </c>
      <c r="AK1447" s="25" t="e">
        <f t="shared" si="469"/>
        <v>#VALUE!</v>
      </c>
      <c r="AL1447" s="11">
        <v>23.312000000000001</v>
      </c>
      <c r="AM1447" s="11">
        <v>5.4279999999999928</v>
      </c>
      <c r="AN1447" s="26">
        <v>3.2766000000000002</v>
      </c>
      <c r="AO1447" s="125">
        <f t="shared" si="471"/>
        <v>4.6533207611105812E-2</v>
      </c>
      <c r="AT1447" s="2">
        <v>0</v>
      </c>
      <c r="AU1447" s="2">
        <v>0</v>
      </c>
      <c r="AW1447" s="44" t="e">
        <f t="shared" si="452"/>
        <v>#VALUE!</v>
      </c>
    </row>
    <row r="1448" spans="1:49" hidden="1" x14ac:dyDescent="0.2">
      <c r="A1448" s="101">
        <v>1456</v>
      </c>
      <c r="B1448" s="16" t="s">
        <v>936</v>
      </c>
      <c r="C1448" s="101">
        <v>1906</v>
      </c>
      <c r="D1448" s="101">
        <v>1.3721041301984185</v>
      </c>
      <c r="E1448" s="139">
        <v>5.7367532659861824E-2</v>
      </c>
      <c r="F1448" s="122">
        <f t="shared" si="451"/>
        <v>1.4294716628582802</v>
      </c>
      <c r="G1448" s="122"/>
      <c r="H1448" s="101" t="s">
        <v>4</v>
      </c>
      <c r="I1448" s="101">
        <v>1</v>
      </c>
      <c r="J1448" s="101" t="s">
        <v>565</v>
      </c>
      <c r="K1448" s="18">
        <v>43039</v>
      </c>
      <c r="L1448" s="101" t="s">
        <v>56</v>
      </c>
      <c r="M1448" s="101" t="s">
        <v>84</v>
      </c>
      <c r="N1448" s="101" t="s">
        <v>71</v>
      </c>
      <c r="O1448" s="101" t="s">
        <v>59</v>
      </c>
      <c r="P1448" s="19" t="str">
        <f t="shared" si="453"/>
        <v>CB1RF 14/16</v>
      </c>
      <c r="Q1448" s="20">
        <f t="shared" si="454"/>
        <v>142.94716628582802</v>
      </c>
      <c r="R1448" s="19">
        <v>122.6</v>
      </c>
      <c r="S1448" s="19" t="e">
        <v>#N/A</v>
      </c>
      <c r="T1448" s="19" t="e">
        <f t="shared" si="455"/>
        <v>#N/A</v>
      </c>
      <c r="U1448" s="22" t="e">
        <f t="shared" si="456"/>
        <v>#N/A</v>
      </c>
      <c r="V1448" s="22" t="str">
        <f t="shared" si="457"/>
        <v>NY</v>
      </c>
      <c r="W1448" s="22" t="e">
        <f t="shared" si="458"/>
        <v>#VALUE!</v>
      </c>
      <c r="X1448" s="19" t="str">
        <f t="shared" si="459"/>
        <v>CB1RF14/16GS.8944</v>
      </c>
      <c r="Y1448" s="19" t="str">
        <f t="shared" si="460"/>
        <v>GS.8944</v>
      </c>
      <c r="Z1448" s="19" t="e">
        <v>#VALUE!</v>
      </c>
      <c r="AA1448" s="19" t="e">
        <f t="shared" si="461"/>
        <v>#VALUE!</v>
      </c>
      <c r="AB1448" s="22" t="e">
        <f t="shared" si="462"/>
        <v>#N/A</v>
      </c>
      <c r="AC1448" s="23" t="e">
        <v>#VALUE!</v>
      </c>
      <c r="AD1448" s="23" t="e">
        <f t="shared" si="472"/>
        <v>#VALUE!</v>
      </c>
      <c r="AE1448" s="24" t="e">
        <f t="shared" si="464"/>
        <v>#N/A</v>
      </c>
      <c r="AF1448" s="24" t="e">
        <v>#N/A</v>
      </c>
      <c r="AG1448" s="24" t="e">
        <f t="shared" si="465"/>
        <v>#N/A</v>
      </c>
      <c r="AH1448" s="24" t="e">
        <f t="shared" si="466"/>
        <v>#N/A</v>
      </c>
      <c r="AI1448" s="25" t="e">
        <f t="shared" si="467"/>
        <v>#VALUE!</v>
      </c>
      <c r="AJ1448" s="25" t="e">
        <f t="shared" si="468"/>
        <v>#VALUE!</v>
      </c>
      <c r="AK1448" s="25" t="e">
        <f t="shared" si="469"/>
        <v>#VALUE!</v>
      </c>
      <c r="AL1448" s="11">
        <v>24.153641218169877</v>
      </c>
      <c r="AM1448" s="11">
        <v>1.4427395709884254</v>
      </c>
      <c r="AN1448" s="26">
        <v>3.2766000000000002</v>
      </c>
      <c r="AO1448" s="125">
        <f t="shared" si="471"/>
        <v>5.655798298745502E-2</v>
      </c>
      <c r="AT1448" s="2">
        <v>0</v>
      </c>
      <c r="AU1448" s="2">
        <v>0</v>
      </c>
      <c r="AW1448" s="44" t="e">
        <f t="shared" si="452"/>
        <v>#VALUE!</v>
      </c>
    </row>
    <row r="1449" spans="1:49" hidden="1" x14ac:dyDescent="0.2">
      <c r="A1449" s="101">
        <v>1458</v>
      </c>
      <c r="B1449" s="16" t="s">
        <v>937</v>
      </c>
      <c r="C1449" s="101">
        <v>983</v>
      </c>
      <c r="D1449" s="101">
        <v>1.2664005488973489</v>
      </c>
      <c r="E1449" s="139">
        <v>5.8257135902705669E-2</v>
      </c>
      <c r="F1449" s="122">
        <f t="shared" si="451"/>
        <v>1.3246576848000546</v>
      </c>
      <c r="G1449" s="122"/>
      <c r="H1449" s="101" t="s">
        <v>4</v>
      </c>
      <c r="I1449" s="101">
        <v>1</v>
      </c>
      <c r="J1449" s="101" t="s">
        <v>60</v>
      </c>
      <c r="K1449" s="18">
        <v>43040</v>
      </c>
      <c r="L1449" s="101" t="s">
        <v>58</v>
      </c>
      <c r="M1449" s="101" t="s">
        <v>83</v>
      </c>
      <c r="N1449" s="101" t="s">
        <v>73</v>
      </c>
      <c r="O1449" s="101" t="s">
        <v>58</v>
      </c>
      <c r="P1449" s="19" t="str">
        <f t="shared" si="453"/>
        <v>CB1 17/18</v>
      </c>
      <c r="Q1449" s="20">
        <f t="shared" si="454"/>
        <v>132.46576848000547</v>
      </c>
      <c r="R1449" s="19">
        <v>122.6</v>
      </c>
      <c r="S1449" s="19">
        <v>2.5</v>
      </c>
      <c r="T1449" s="19">
        <f t="shared" si="455"/>
        <v>125.1</v>
      </c>
      <c r="U1449" s="22" t="e">
        <f t="shared" si="456"/>
        <v>#VALUE!</v>
      </c>
      <c r="V1449" s="22" t="str">
        <f t="shared" si="457"/>
        <v>NY</v>
      </c>
      <c r="W1449" s="22" t="e">
        <f t="shared" si="458"/>
        <v>#VALUE!</v>
      </c>
      <c r="X1449" s="19" t="str">
        <f t="shared" si="459"/>
        <v>CB117/18GS.8969</v>
      </c>
      <c r="Y1449" s="19" t="str">
        <f t="shared" si="460"/>
        <v>GS.8969</v>
      </c>
      <c r="Z1449" s="19" t="e">
        <v>#VALUE!</v>
      </c>
      <c r="AA1449" s="19" t="e">
        <f t="shared" si="461"/>
        <v>#VALUE!</v>
      </c>
      <c r="AB1449" s="22" t="e">
        <f t="shared" si="462"/>
        <v>#VALUE!</v>
      </c>
      <c r="AC1449" s="23" t="e">
        <v>#VALUE!</v>
      </c>
      <c r="AD1449" s="23" t="e">
        <f t="shared" si="472"/>
        <v>#VALUE!</v>
      </c>
      <c r="AE1449" s="24" t="e">
        <f t="shared" si="464"/>
        <v>#VALUE!</v>
      </c>
      <c r="AF1449" s="24">
        <v>126.85</v>
      </c>
      <c r="AG1449" s="24" t="e">
        <f t="shared" si="465"/>
        <v>#VALUE!</v>
      </c>
      <c r="AH1449" s="24" t="e">
        <f t="shared" si="466"/>
        <v>#VALUE!</v>
      </c>
      <c r="AI1449" s="25" t="e">
        <f t="shared" si="467"/>
        <v>#VALUE!</v>
      </c>
      <c r="AJ1449" s="25" t="e">
        <f t="shared" si="468"/>
        <v>#VALUE!</v>
      </c>
      <c r="AK1449" s="25" t="e">
        <f t="shared" si="469"/>
        <v>#VALUE!</v>
      </c>
      <c r="AL1449" s="11">
        <v>28.97879024695218</v>
      </c>
      <c r="AM1449" s="11">
        <v>3.8818099406064381</v>
      </c>
      <c r="AN1449" s="26">
        <v>3.2766000000000002</v>
      </c>
      <c r="AO1449" s="125">
        <f t="shared" si="471"/>
        <v>5.7435032474185868E-2</v>
      </c>
      <c r="AW1449" s="44" t="e">
        <f t="shared" si="452"/>
        <v>#VALUE!</v>
      </c>
    </row>
    <row r="1450" spans="1:49" hidden="1" x14ac:dyDescent="0.2">
      <c r="A1450" s="101">
        <v>1459</v>
      </c>
      <c r="B1450" s="16" t="s">
        <v>937</v>
      </c>
      <c r="C1450" s="101">
        <v>609</v>
      </c>
      <c r="D1450" s="101">
        <v>1.2664005488973489</v>
      </c>
      <c r="E1450" s="139">
        <v>5.8257135902705669E-2</v>
      </c>
      <c r="F1450" s="122">
        <f t="shared" si="451"/>
        <v>1.3246576848000546</v>
      </c>
      <c r="G1450" s="122"/>
      <c r="H1450" s="101" t="s">
        <v>4</v>
      </c>
      <c r="I1450" s="101">
        <v>1</v>
      </c>
      <c r="J1450" s="101" t="s">
        <v>60</v>
      </c>
      <c r="K1450" s="18">
        <v>43040</v>
      </c>
      <c r="L1450" s="101" t="s">
        <v>58</v>
      </c>
      <c r="M1450" s="101" t="s">
        <v>83</v>
      </c>
      <c r="N1450" s="101" t="s">
        <v>62</v>
      </c>
      <c r="O1450" s="101" t="s">
        <v>63</v>
      </c>
      <c r="P1450" s="19" t="str">
        <f t="shared" si="453"/>
        <v>CB6 Consumo</v>
      </c>
      <c r="Q1450" s="20">
        <f t="shared" si="454"/>
        <v>132.46576848000547</v>
      </c>
      <c r="R1450" s="19">
        <v>122.6</v>
      </c>
      <c r="S1450" s="19">
        <v>-31.95</v>
      </c>
      <c r="T1450" s="19">
        <f t="shared" si="455"/>
        <v>90.649999999999991</v>
      </c>
      <c r="U1450" s="22" t="e">
        <f t="shared" si="456"/>
        <v>#VALUE!</v>
      </c>
      <c r="V1450" s="22" t="str">
        <f t="shared" si="457"/>
        <v>NY</v>
      </c>
      <c r="W1450" s="22" t="e">
        <f t="shared" si="458"/>
        <v>#VALUE!</v>
      </c>
      <c r="X1450" s="19" t="str">
        <f t="shared" si="459"/>
        <v>CB6ConsumoGS.8969</v>
      </c>
      <c r="Y1450" s="19" t="str">
        <f t="shared" si="460"/>
        <v>GS.8969</v>
      </c>
      <c r="Z1450" s="19" t="e">
        <v>#VALUE!</v>
      </c>
      <c r="AA1450" s="19" t="e">
        <f t="shared" si="461"/>
        <v>#VALUE!</v>
      </c>
      <c r="AB1450" s="22" t="e">
        <f t="shared" si="462"/>
        <v>#VALUE!</v>
      </c>
      <c r="AC1450" s="23" t="e">
        <v>#VALUE!</v>
      </c>
      <c r="AD1450" s="23" t="e">
        <f t="shared" si="472"/>
        <v>#VALUE!</v>
      </c>
      <c r="AE1450" s="24" t="e">
        <f t="shared" si="464"/>
        <v>#VALUE!</v>
      </c>
      <c r="AF1450" s="24">
        <v>92.399999999999991</v>
      </c>
      <c r="AG1450" s="24" t="e">
        <f t="shared" si="465"/>
        <v>#VALUE!</v>
      </c>
      <c r="AH1450" s="24" t="e">
        <f t="shared" si="466"/>
        <v>#VALUE!</v>
      </c>
      <c r="AI1450" s="25" t="e">
        <f t="shared" si="467"/>
        <v>#VALUE!</v>
      </c>
      <c r="AJ1450" s="25" t="e">
        <f t="shared" si="468"/>
        <v>#VALUE!</v>
      </c>
      <c r="AK1450" s="25" t="e">
        <f t="shared" si="469"/>
        <v>#VALUE!</v>
      </c>
      <c r="AL1450" s="11">
        <v>28.978790246952183</v>
      </c>
      <c r="AM1450" s="11">
        <v>3.8818099406064386</v>
      </c>
      <c r="AN1450" s="26">
        <v>3.2766000000000002</v>
      </c>
      <c r="AO1450" s="125">
        <f t="shared" si="471"/>
        <v>5.7435032474185868E-2</v>
      </c>
      <c r="AW1450" s="44" t="e">
        <f t="shared" si="452"/>
        <v>#VALUE!</v>
      </c>
    </row>
    <row r="1451" spans="1:49" hidden="1" x14ac:dyDescent="0.2">
      <c r="A1451" s="101">
        <v>1460</v>
      </c>
      <c r="B1451" s="16" t="s">
        <v>937</v>
      </c>
      <c r="C1451" s="101">
        <v>428</v>
      </c>
      <c r="D1451" s="101">
        <v>1.2664005488973489</v>
      </c>
      <c r="E1451" s="139">
        <v>5.8257135902705669E-2</v>
      </c>
      <c r="F1451" s="122">
        <f t="shared" si="451"/>
        <v>1.3246576848000546</v>
      </c>
      <c r="G1451" s="122"/>
      <c r="H1451" s="101" t="s">
        <v>4</v>
      </c>
      <c r="I1451" s="101">
        <v>1</v>
      </c>
      <c r="J1451" s="101" t="s">
        <v>60</v>
      </c>
      <c r="K1451" s="18">
        <v>43040</v>
      </c>
      <c r="L1451" s="101" t="s">
        <v>58</v>
      </c>
      <c r="M1451" s="101" t="s">
        <v>83</v>
      </c>
      <c r="N1451" s="101" t="s">
        <v>73</v>
      </c>
      <c r="O1451" s="101" t="s">
        <v>66</v>
      </c>
      <c r="P1451" s="19" t="str">
        <f t="shared" si="453"/>
        <v>CB1 Moka</v>
      </c>
      <c r="Q1451" s="20">
        <f t="shared" si="454"/>
        <v>132.46576848000547</v>
      </c>
      <c r="R1451" s="19">
        <v>122.6</v>
      </c>
      <c r="S1451" s="19">
        <v>-8</v>
      </c>
      <c r="T1451" s="19">
        <f t="shared" si="455"/>
        <v>114.6</v>
      </c>
      <c r="U1451" s="22" t="e">
        <f t="shared" si="456"/>
        <v>#VALUE!</v>
      </c>
      <c r="V1451" s="22" t="str">
        <f t="shared" si="457"/>
        <v>NY</v>
      </c>
      <c r="W1451" s="22" t="e">
        <f t="shared" si="458"/>
        <v>#VALUE!</v>
      </c>
      <c r="X1451" s="19" t="str">
        <f t="shared" si="459"/>
        <v>CB1MokaGS.8969</v>
      </c>
      <c r="Y1451" s="19" t="str">
        <f t="shared" si="460"/>
        <v>GS.8969</v>
      </c>
      <c r="Z1451" s="19" t="e">
        <v>#VALUE!</v>
      </c>
      <c r="AA1451" s="19" t="e">
        <f t="shared" si="461"/>
        <v>#VALUE!</v>
      </c>
      <c r="AB1451" s="22" t="e">
        <f t="shared" si="462"/>
        <v>#VALUE!</v>
      </c>
      <c r="AC1451" s="23" t="e">
        <v>#VALUE!</v>
      </c>
      <c r="AD1451" s="23" t="e">
        <f t="shared" si="472"/>
        <v>#VALUE!</v>
      </c>
      <c r="AE1451" s="24" t="e">
        <f t="shared" si="464"/>
        <v>#VALUE!</v>
      </c>
      <c r="AF1451" s="24">
        <v>116.35</v>
      </c>
      <c r="AG1451" s="24" t="e">
        <f t="shared" si="465"/>
        <v>#VALUE!</v>
      </c>
      <c r="AH1451" s="24" t="e">
        <f t="shared" si="466"/>
        <v>#VALUE!</v>
      </c>
      <c r="AI1451" s="25" t="e">
        <f t="shared" si="467"/>
        <v>#VALUE!</v>
      </c>
      <c r="AJ1451" s="25" t="e">
        <f t="shared" si="468"/>
        <v>#VALUE!</v>
      </c>
      <c r="AK1451" s="25" t="e">
        <f t="shared" si="469"/>
        <v>#VALUE!</v>
      </c>
      <c r="AL1451" s="11">
        <v>28.97879024695218</v>
      </c>
      <c r="AM1451" s="11">
        <v>3.8818099406064386</v>
      </c>
      <c r="AN1451" s="26">
        <v>3.2766000000000002</v>
      </c>
      <c r="AO1451" s="125">
        <f t="shared" si="471"/>
        <v>5.7435032474185868E-2</v>
      </c>
      <c r="AW1451" s="44" t="e">
        <f t="shared" si="452"/>
        <v>#VALUE!</v>
      </c>
    </row>
    <row r="1452" spans="1:49" hidden="1" x14ac:dyDescent="0.2">
      <c r="A1452" s="101">
        <v>1461</v>
      </c>
      <c r="B1452" s="16" t="s">
        <v>937</v>
      </c>
      <c r="C1452" s="101">
        <v>967</v>
      </c>
      <c r="D1452" s="101">
        <v>1.2664005488973489</v>
      </c>
      <c r="E1452" s="139">
        <v>5.8257135902705669E-2</v>
      </c>
      <c r="F1452" s="122">
        <f t="shared" si="451"/>
        <v>1.3246576848000546</v>
      </c>
      <c r="G1452" s="122"/>
      <c r="H1452" s="101" t="s">
        <v>4</v>
      </c>
      <c r="I1452" s="101">
        <v>1</v>
      </c>
      <c r="J1452" s="101" t="s">
        <v>60</v>
      </c>
      <c r="K1452" s="18">
        <v>43040</v>
      </c>
      <c r="L1452" s="101" t="s">
        <v>58</v>
      </c>
      <c r="M1452" s="101" t="s">
        <v>83</v>
      </c>
      <c r="N1452" s="101" t="s">
        <v>73</v>
      </c>
      <c r="O1452" s="101" t="s">
        <v>64</v>
      </c>
      <c r="P1452" s="19" t="str">
        <f t="shared" si="453"/>
        <v>CB1 15/16</v>
      </c>
      <c r="Q1452" s="20">
        <f t="shared" si="454"/>
        <v>132.46576848000547</v>
      </c>
      <c r="R1452" s="19">
        <v>122.6</v>
      </c>
      <c r="S1452" s="19">
        <v>-7</v>
      </c>
      <c r="T1452" s="19">
        <f t="shared" si="455"/>
        <v>115.6</v>
      </c>
      <c r="U1452" s="22" t="e">
        <f t="shared" si="456"/>
        <v>#VALUE!</v>
      </c>
      <c r="V1452" s="22" t="str">
        <f t="shared" si="457"/>
        <v>NY</v>
      </c>
      <c r="W1452" s="22" t="e">
        <f t="shared" si="458"/>
        <v>#VALUE!</v>
      </c>
      <c r="X1452" s="19" t="str">
        <f t="shared" si="459"/>
        <v>CB115/16GS.8969</v>
      </c>
      <c r="Y1452" s="19" t="str">
        <f t="shared" si="460"/>
        <v>GS.8969</v>
      </c>
      <c r="Z1452" s="19" t="e">
        <v>#VALUE!</v>
      </c>
      <c r="AA1452" s="19" t="e">
        <f t="shared" si="461"/>
        <v>#VALUE!</v>
      </c>
      <c r="AB1452" s="22" t="e">
        <f t="shared" si="462"/>
        <v>#VALUE!</v>
      </c>
      <c r="AC1452" s="23" t="e">
        <v>#VALUE!</v>
      </c>
      <c r="AD1452" s="23" t="e">
        <f t="shared" si="472"/>
        <v>#VALUE!</v>
      </c>
      <c r="AE1452" s="24" t="e">
        <f t="shared" si="464"/>
        <v>#VALUE!</v>
      </c>
      <c r="AF1452" s="24">
        <v>117.35</v>
      </c>
      <c r="AG1452" s="24" t="e">
        <f t="shared" si="465"/>
        <v>#VALUE!</v>
      </c>
      <c r="AH1452" s="24" t="e">
        <f t="shared" si="466"/>
        <v>#VALUE!</v>
      </c>
      <c r="AI1452" s="25" t="e">
        <f t="shared" si="467"/>
        <v>#VALUE!</v>
      </c>
      <c r="AJ1452" s="25" t="e">
        <f t="shared" si="468"/>
        <v>#VALUE!</v>
      </c>
      <c r="AK1452" s="25" t="e">
        <f t="shared" si="469"/>
        <v>#VALUE!</v>
      </c>
      <c r="AL1452" s="11">
        <v>28.978790246952183</v>
      </c>
      <c r="AM1452" s="11">
        <v>3.8818099406064386</v>
      </c>
      <c r="AN1452" s="26">
        <v>3.2766000000000002</v>
      </c>
      <c r="AO1452" s="125">
        <f t="shared" si="471"/>
        <v>5.7435032474185868E-2</v>
      </c>
      <c r="AW1452" s="44" t="e">
        <f t="shared" si="452"/>
        <v>#VALUE!</v>
      </c>
    </row>
    <row r="1453" spans="1:49" hidden="1" x14ac:dyDescent="0.2">
      <c r="A1453" s="101">
        <v>1462</v>
      </c>
      <c r="B1453" s="16" t="s">
        <v>937</v>
      </c>
      <c r="C1453" s="101">
        <v>209</v>
      </c>
      <c r="D1453" s="101">
        <v>1.2664005488973489</v>
      </c>
      <c r="E1453" s="139">
        <v>5.8257135902705669E-2</v>
      </c>
      <c r="F1453" s="122">
        <f t="shared" si="451"/>
        <v>1.3246576848000546</v>
      </c>
      <c r="G1453" s="122"/>
      <c r="H1453" s="101" t="s">
        <v>4</v>
      </c>
      <c r="I1453" s="101">
        <v>1</v>
      </c>
      <c r="J1453" s="101" t="s">
        <v>60</v>
      </c>
      <c r="K1453" s="18">
        <v>43040</v>
      </c>
      <c r="L1453" s="101" t="s">
        <v>58</v>
      </c>
      <c r="M1453" s="101" t="s">
        <v>83</v>
      </c>
      <c r="N1453" s="101" t="s">
        <v>73</v>
      </c>
      <c r="O1453" s="101" t="s">
        <v>65</v>
      </c>
      <c r="P1453" s="19" t="str">
        <f t="shared" si="453"/>
        <v>CB1 13/14</v>
      </c>
      <c r="Q1453" s="20">
        <f t="shared" si="454"/>
        <v>132.46576848000547</v>
      </c>
      <c r="R1453" s="19">
        <v>122.6</v>
      </c>
      <c r="S1453" s="19">
        <v>-7</v>
      </c>
      <c r="T1453" s="19">
        <f t="shared" si="455"/>
        <v>115.6</v>
      </c>
      <c r="U1453" s="22" t="e">
        <f t="shared" si="456"/>
        <v>#VALUE!</v>
      </c>
      <c r="V1453" s="22" t="str">
        <f t="shared" si="457"/>
        <v>NY</v>
      </c>
      <c r="W1453" s="22" t="e">
        <f t="shared" si="458"/>
        <v>#VALUE!</v>
      </c>
      <c r="X1453" s="19" t="str">
        <f t="shared" si="459"/>
        <v>CB113/14GS.8969</v>
      </c>
      <c r="Y1453" s="19" t="str">
        <f t="shared" si="460"/>
        <v>GS.8969</v>
      </c>
      <c r="Z1453" s="19" t="e">
        <v>#VALUE!</v>
      </c>
      <c r="AA1453" s="19" t="e">
        <f t="shared" si="461"/>
        <v>#VALUE!</v>
      </c>
      <c r="AB1453" s="22" t="e">
        <f t="shared" si="462"/>
        <v>#VALUE!</v>
      </c>
      <c r="AC1453" s="23" t="e">
        <v>#VALUE!</v>
      </c>
      <c r="AD1453" s="23" t="e">
        <f t="shared" si="472"/>
        <v>#VALUE!</v>
      </c>
      <c r="AE1453" s="24" t="e">
        <f t="shared" si="464"/>
        <v>#VALUE!</v>
      </c>
      <c r="AF1453" s="24">
        <v>117.35</v>
      </c>
      <c r="AG1453" s="24" t="e">
        <f t="shared" si="465"/>
        <v>#VALUE!</v>
      </c>
      <c r="AH1453" s="24" t="e">
        <f t="shared" si="466"/>
        <v>#VALUE!</v>
      </c>
      <c r="AI1453" s="25" t="e">
        <f t="shared" si="467"/>
        <v>#VALUE!</v>
      </c>
      <c r="AJ1453" s="25" t="e">
        <f t="shared" si="468"/>
        <v>#VALUE!</v>
      </c>
      <c r="AK1453" s="25" t="e">
        <f t="shared" si="469"/>
        <v>#VALUE!</v>
      </c>
      <c r="AL1453" s="11">
        <v>28.978790246952183</v>
      </c>
      <c r="AM1453" s="11">
        <v>3.8818099406064381</v>
      </c>
      <c r="AN1453" s="26">
        <v>3.2766000000000002</v>
      </c>
      <c r="AO1453" s="125">
        <f t="shared" si="471"/>
        <v>5.7435032474185868E-2</v>
      </c>
      <c r="AW1453" s="44" t="e">
        <f t="shared" si="452"/>
        <v>#VALUE!</v>
      </c>
    </row>
    <row r="1454" spans="1:49" hidden="1" x14ac:dyDescent="0.2">
      <c r="A1454" s="101">
        <v>1463</v>
      </c>
      <c r="B1454" s="16" t="s">
        <v>938</v>
      </c>
      <c r="C1454" s="101">
        <v>560</v>
      </c>
      <c r="D1454" s="101">
        <v>1.2908847958180683</v>
      </c>
      <c r="E1454" s="139">
        <v>3.8492904712702301E-2</v>
      </c>
      <c r="F1454" s="122">
        <f t="shared" si="451"/>
        <v>1.3293777005307705</v>
      </c>
      <c r="G1454" s="122"/>
      <c r="H1454" s="101" t="s">
        <v>4</v>
      </c>
      <c r="I1454" s="101">
        <v>1</v>
      </c>
      <c r="J1454" s="101" t="s">
        <v>60</v>
      </c>
      <c r="K1454" s="18">
        <v>43040</v>
      </c>
      <c r="L1454" s="101" t="s">
        <v>58</v>
      </c>
      <c r="M1454" s="101" t="s">
        <v>83</v>
      </c>
      <c r="N1454" s="101" t="s">
        <v>86</v>
      </c>
      <c r="O1454" s="101" t="s">
        <v>63</v>
      </c>
      <c r="P1454" s="19" t="str">
        <f t="shared" si="453"/>
        <v>CB6RF Consumo</v>
      </c>
      <c r="Q1454" s="20">
        <f t="shared" si="454"/>
        <v>132.93777005307706</v>
      </c>
      <c r="R1454" s="19">
        <v>122.6</v>
      </c>
      <c r="S1454" s="19">
        <v>-31.95</v>
      </c>
      <c r="T1454" s="19">
        <f t="shared" si="455"/>
        <v>90.649999999999991</v>
      </c>
      <c r="U1454" s="22" t="e">
        <f t="shared" si="456"/>
        <v>#VALUE!</v>
      </c>
      <c r="V1454" s="22" t="str">
        <f t="shared" si="457"/>
        <v>NY</v>
      </c>
      <c r="W1454" s="22" t="e">
        <f t="shared" si="458"/>
        <v>#VALUE!</v>
      </c>
      <c r="X1454" s="19" t="str">
        <f t="shared" si="459"/>
        <v>CB6RFConsumoGS.8970</v>
      </c>
      <c r="Y1454" s="19" t="str">
        <f t="shared" si="460"/>
        <v>GS.8970</v>
      </c>
      <c r="Z1454" s="19" t="e">
        <v>#VALUE!</v>
      </c>
      <c r="AA1454" s="19" t="e">
        <f t="shared" si="461"/>
        <v>#VALUE!</v>
      </c>
      <c r="AB1454" s="22" t="e">
        <f t="shared" si="462"/>
        <v>#VALUE!</v>
      </c>
      <c r="AC1454" s="23" t="e">
        <v>#VALUE!</v>
      </c>
      <c r="AD1454" s="23" t="e">
        <f t="shared" si="472"/>
        <v>#VALUE!</v>
      </c>
      <c r="AE1454" s="24" t="e">
        <f t="shared" si="464"/>
        <v>#VALUE!</v>
      </c>
      <c r="AF1454" s="24">
        <v>92.399999999999991</v>
      </c>
      <c r="AG1454" s="24" t="e">
        <f t="shared" si="465"/>
        <v>#VALUE!</v>
      </c>
      <c r="AH1454" s="24" t="e">
        <f t="shared" si="466"/>
        <v>#VALUE!</v>
      </c>
      <c r="AI1454" s="25" t="e">
        <f t="shared" si="467"/>
        <v>#VALUE!</v>
      </c>
      <c r="AJ1454" s="25" t="e">
        <f t="shared" si="468"/>
        <v>#VALUE!</v>
      </c>
      <c r="AK1454" s="25" t="e">
        <f t="shared" si="469"/>
        <v>#VALUE!</v>
      </c>
      <c r="AL1454" s="11">
        <v>20.435625000000002</v>
      </c>
      <c r="AM1454" s="11">
        <v>0.5</v>
      </c>
      <c r="AN1454" s="26">
        <v>3.2766000000000002</v>
      </c>
      <c r="AO1454" s="125">
        <f t="shared" si="471"/>
        <v>3.7949706897573716E-2</v>
      </c>
      <c r="AW1454" s="44" t="e">
        <f t="shared" si="452"/>
        <v>#VALUE!</v>
      </c>
    </row>
    <row r="1455" spans="1:49" hidden="1" x14ac:dyDescent="0.2">
      <c r="A1455" s="101">
        <v>1464</v>
      </c>
      <c r="B1455" s="16" t="s">
        <v>938</v>
      </c>
      <c r="C1455" s="101">
        <v>458</v>
      </c>
      <c r="D1455" s="101">
        <v>1.2908847958180683</v>
      </c>
      <c r="E1455" s="139">
        <v>3.8492904712702301E-2</v>
      </c>
      <c r="F1455" s="122">
        <f t="shared" si="451"/>
        <v>1.3293777005307705</v>
      </c>
      <c r="G1455" s="122"/>
      <c r="H1455" s="101" t="s">
        <v>4</v>
      </c>
      <c r="I1455" s="101">
        <v>1</v>
      </c>
      <c r="J1455" s="101" t="s">
        <v>60</v>
      </c>
      <c r="K1455" s="18">
        <v>43040</v>
      </c>
      <c r="L1455" s="101" t="s">
        <v>58</v>
      </c>
      <c r="M1455" s="101" t="s">
        <v>83</v>
      </c>
      <c r="N1455" s="101" t="s">
        <v>71</v>
      </c>
      <c r="O1455" s="101" t="s">
        <v>58</v>
      </c>
      <c r="P1455" s="19" t="str">
        <f t="shared" si="453"/>
        <v>CB1RF 17/18</v>
      </c>
      <c r="Q1455" s="20">
        <f t="shared" si="454"/>
        <v>132.93777005307706</v>
      </c>
      <c r="R1455" s="19">
        <v>122.6</v>
      </c>
      <c r="S1455" s="19">
        <v>10</v>
      </c>
      <c r="T1455" s="19">
        <f t="shared" si="455"/>
        <v>132.6</v>
      </c>
      <c r="U1455" s="22" t="e">
        <f t="shared" si="456"/>
        <v>#VALUE!</v>
      </c>
      <c r="V1455" s="22" t="str">
        <f t="shared" si="457"/>
        <v>NY</v>
      </c>
      <c r="W1455" s="22" t="e">
        <f t="shared" si="458"/>
        <v>#VALUE!</v>
      </c>
      <c r="X1455" s="19" t="str">
        <f t="shared" si="459"/>
        <v>CB1RF17/18GS.8970</v>
      </c>
      <c r="Y1455" s="19" t="str">
        <f t="shared" si="460"/>
        <v>GS.8970</v>
      </c>
      <c r="Z1455" s="19" t="e">
        <v>#VALUE!</v>
      </c>
      <c r="AA1455" s="19" t="e">
        <f t="shared" si="461"/>
        <v>#VALUE!</v>
      </c>
      <c r="AB1455" s="22" t="e">
        <f t="shared" si="462"/>
        <v>#VALUE!</v>
      </c>
      <c r="AC1455" s="23" t="e">
        <v>#VALUE!</v>
      </c>
      <c r="AD1455" s="23" t="e">
        <f t="shared" si="472"/>
        <v>#VALUE!</v>
      </c>
      <c r="AE1455" s="24" t="e">
        <f t="shared" si="464"/>
        <v>#VALUE!</v>
      </c>
      <c r="AF1455" s="24">
        <v>134.35</v>
      </c>
      <c r="AG1455" s="24" t="e">
        <f t="shared" si="465"/>
        <v>#VALUE!</v>
      </c>
      <c r="AH1455" s="24" t="e">
        <f t="shared" si="466"/>
        <v>#VALUE!</v>
      </c>
      <c r="AI1455" s="25" t="e">
        <f t="shared" si="467"/>
        <v>#VALUE!</v>
      </c>
      <c r="AJ1455" s="25" t="e">
        <f t="shared" si="468"/>
        <v>#VALUE!</v>
      </c>
      <c r="AK1455" s="25" t="e">
        <f t="shared" si="469"/>
        <v>#VALUE!</v>
      </c>
      <c r="AL1455" s="11">
        <v>20.435624999999998</v>
      </c>
      <c r="AM1455" s="11">
        <v>0.5</v>
      </c>
      <c r="AN1455" s="26">
        <v>3.2766000000000002</v>
      </c>
      <c r="AO1455" s="125">
        <f t="shared" si="471"/>
        <v>3.7949706897573716E-2</v>
      </c>
      <c r="AW1455" s="44" t="e">
        <f t="shared" si="452"/>
        <v>#VALUE!</v>
      </c>
    </row>
    <row r="1456" spans="1:49" hidden="1" x14ac:dyDescent="0.2">
      <c r="A1456" s="101">
        <v>1465</v>
      </c>
      <c r="B1456" s="16" t="s">
        <v>938</v>
      </c>
      <c r="C1456" s="101">
        <v>290</v>
      </c>
      <c r="D1456" s="101">
        <v>1.2908847958180683</v>
      </c>
      <c r="E1456" s="139">
        <v>3.8492904712702301E-2</v>
      </c>
      <c r="F1456" s="122">
        <f t="shared" si="451"/>
        <v>1.3293777005307705</v>
      </c>
      <c r="G1456" s="122"/>
      <c r="H1456" s="101" t="s">
        <v>4</v>
      </c>
      <c r="I1456" s="101">
        <v>1</v>
      </c>
      <c r="J1456" s="101" t="s">
        <v>60</v>
      </c>
      <c r="K1456" s="18">
        <v>43040</v>
      </c>
      <c r="L1456" s="101" t="s">
        <v>58</v>
      </c>
      <c r="M1456" s="101" t="s">
        <v>83</v>
      </c>
      <c r="N1456" s="101" t="s">
        <v>71</v>
      </c>
      <c r="O1456" s="101" t="s">
        <v>66</v>
      </c>
      <c r="P1456" s="19" t="str">
        <f t="shared" si="453"/>
        <v>CB1RF Moka</v>
      </c>
      <c r="Q1456" s="20">
        <f t="shared" si="454"/>
        <v>132.93777005307706</v>
      </c>
      <c r="R1456" s="19">
        <v>122.6</v>
      </c>
      <c r="S1456" s="19">
        <v>-7</v>
      </c>
      <c r="T1456" s="19">
        <f t="shared" si="455"/>
        <v>115.6</v>
      </c>
      <c r="U1456" s="22" t="e">
        <f t="shared" si="456"/>
        <v>#VALUE!</v>
      </c>
      <c r="V1456" s="22" t="str">
        <f t="shared" si="457"/>
        <v>NY</v>
      </c>
      <c r="W1456" s="22" t="e">
        <f t="shared" si="458"/>
        <v>#VALUE!</v>
      </c>
      <c r="X1456" s="19" t="str">
        <f t="shared" si="459"/>
        <v>CB1RFMokaGS.8970</v>
      </c>
      <c r="Y1456" s="19" t="str">
        <f t="shared" si="460"/>
        <v>GS.8970</v>
      </c>
      <c r="Z1456" s="19" t="e">
        <v>#VALUE!</v>
      </c>
      <c r="AA1456" s="19" t="e">
        <f t="shared" si="461"/>
        <v>#VALUE!</v>
      </c>
      <c r="AB1456" s="22" t="e">
        <f t="shared" si="462"/>
        <v>#VALUE!</v>
      </c>
      <c r="AC1456" s="23" t="e">
        <v>#VALUE!</v>
      </c>
      <c r="AD1456" s="23" t="e">
        <f t="shared" si="472"/>
        <v>#VALUE!</v>
      </c>
      <c r="AE1456" s="24" t="e">
        <f t="shared" si="464"/>
        <v>#VALUE!</v>
      </c>
      <c r="AF1456" s="24">
        <v>117.35</v>
      </c>
      <c r="AG1456" s="24" t="e">
        <f t="shared" si="465"/>
        <v>#VALUE!</v>
      </c>
      <c r="AH1456" s="24" t="e">
        <f t="shared" si="466"/>
        <v>#VALUE!</v>
      </c>
      <c r="AI1456" s="25" t="e">
        <f t="shared" si="467"/>
        <v>#VALUE!</v>
      </c>
      <c r="AJ1456" s="25" t="e">
        <f t="shared" si="468"/>
        <v>#VALUE!</v>
      </c>
      <c r="AK1456" s="25" t="e">
        <f t="shared" si="469"/>
        <v>#VALUE!</v>
      </c>
      <c r="AL1456" s="11">
        <v>20.435624999999998</v>
      </c>
      <c r="AM1456" s="11">
        <v>0.5</v>
      </c>
      <c r="AN1456" s="26">
        <v>3.2766000000000002</v>
      </c>
      <c r="AO1456" s="125">
        <f t="shared" si="471"/>
        <v>3.7949706897573716E-2</v>
      </c>
      <c r="AW1456" s="44" t="e">
        <f t="shared" si="452"/>
        <v>#VALUE!</v>
      </c>
    </row>
    <row r="1457" spans="1:49" hidden="1" x14ac:dyDescent="0.2">
      <c r="A1457" s="101">
        <v>1466</v>
      </c>
      <c r="B1457" s="16" t="s">
        <v>938</v>
      </c>
      <c r="C1457" s="101">
        <v>1271</v>
      </c>
      <c r="D1457" s="101">
        <v>1.2908847958180683</v>
      </c>
      <c r="E1457" s="139">
        <v>3.8492904712702301E-2</v>
      </c>
      <c r="F1457" s="122">
        <f t="shared" si="451"/>
        <v>1.3293777005307705</v>
      </c>
      <c r="G1457" s="122"/>
      <c r="H1457" s="101" t="s">
        <v>4</v>
      </c>
      <c r="I1457" s="101">
        <v>1</v>
      </c>
      <c r="J1457" s="101" t="s">
        <v>60</v>
      </c>
      <c r="K1457" s="18">
        <v>43040</v>
      </c>
      <c r="L1457" s="101" t="s">
        <v>58</v>
      </c>
      <c r="M1457" s="101" t="s">
        <v>83</v>
      </c>
      <c r="N1457" s="101" t="s">
        <v>71</v>
      </c>
      <c r="O1457" s="101" t="s">
        <v>64</v>
      </c>
      <c r="P1457" s="19" t="str">
        <f t="shared" si="453"/>
        <v>CB1RF 15/16</v>
      </c>
      <c r="Q1457" s="20">
        <f t="shared" si="454"/>
        <v>132.93777005307706</v>
      </c>
      <c r="R1457" s="19">
        <v>122.6</v>
      </c>
      <c r="S1457" s="19">
        <v>1</v>
      </c>
      <c r="T1457" s="19">
        <f t="shared" si="455"/>
        <v>123.6</v>
      </c>
      <c r="U1457" s="22" t="e">
        <f t="shared" si="456"/>
        <v>#VALUE!</v>
      </c>
      <c r="V1457" s="22" t="str">
        <f t="shared" si="457"/>
        <v>NY</v>
      </c>
      <c r="W1457" s="22" t="e">
        <f t="shared" si="458"/>
        <v>#VALUE!</v>
      </c>
      <c r="X1457" s="19" t="str">
        <f t="shared" si="459"/>
        <v>CB1RF15/16GS.8970</v>
      </c>
      <c r="Y1457" s="19" t="str">
        <f t="shared" si="460"/>
        <v>GS.8970</v>
      </c>
      <c r="Z1457" s="19" t="e">
        <v>#VALUE!</v>
      </c>
      <c r="AA1457" s="19" t="e">
        <f t="shared" si="461"/>
        <v>#VALUE!</v>
      </c>
      <c r="AB1457" s="22" t="e">
        <f t="shared" si="462"/>
        <v>#VALUE!</v>
      </c>
      <c r="AC1457" s="23" t="e">
        <v>#VALUE!</v>
      </c>
      <c r="AD1457" s="23" t="e">
        <f t="shared" si="472"/>
        <v>#VALUE!</v>
      </c>
      <c r="AE1457" s="24" t="e">
        <f t="shared" si="464"/>
        <v>#VALUE!</v>
      </c>
      <c r="AF1457" s="24">
        <v>125.35</v>
      </c>
      <c r="AG1457" s="24" t="e">
        <f t="shared" si="465"/>
        <v>#VALUE!</v>
      </c>
      <c r="AH1457" s="24" t="e">
        <f t="shared" si="466"/>
        <v>#VALUE!</v>
      </c>
      <c r="AI1457" s="25" t="e">
        <f t="shared" si="467"/>
        <v>#VALUE!</v>
      </c>
      <c r="AJ1457" s="25" t="e">
        <f t="shared" si="468"/>
        <v>#VALUE!</v>
      </c>
      <c r="AK1457" s="25" t="e">
        <f t="shared" si="469"/>
        <v>#VALUE!</v>
      </c>
      <c r="AL1457" s="11">
        <v>20.435625000000002</v>
      </c>
      <c r="AM1457" s="11">
        <v>0.5</v>
      </c>
      <c r="AN1457" s="26">
        <v>3.2766000000000002</v>
      </c>
      <c r="AO1457" s="125">
        <f t="shared" si="471"/>
        <v>3.7949706897573716E-2</v>
      </c>
      <c r="AW1457" s="44" t="e">
        <f t="shared" si="452"/>
        <v>#VALUE!</v>
      </c>
    </row>
    <row r="1458" spans="1:49" hidden="1" x14ac:dyDescent="0.2">
      <c r="A1458" s="101">
        <v>1467</v>
      </c>
      <c r="B1458" s="16" t="s">
        <v>938</v>
      </c>
      <c r="C1458" s="101">
        <v>415</v>
      </c>
      <c r="D1458" s="101">
        <v>1.2908847958180683</v>
      </c>
      <c r="E1458" s="139">
        <v>3.8492904712702301E-2</v>
      </c>
      <c r="F1458" s="122">
        <f t="shared" si="451"/>
        <v>1.3293777005307705</v>
      </c>
      <c r="G1458" s="122"/>
      <c r="H1458" s="101" t="s">
        <v>4</v>
      </c>
      <c r="I1458" s="101">
        <v>1</v>
      </c>
      <c r="J1458" s="101" t="s">
        <v>60</v>
      </c>
      <c r="K1458" s="18">
        <v>43040</v>
      </c>
      <c r="L1458" s="101" t="s">
        <v>58</v>
      </c>
      <c r="M1458" s="101" t="s">
        <v>83</v>
      </c>
      <c r="N1458" s="101" t="s">
        <v>71</v>
      </c>
      <c r="O1458" s="101" t="s">
        <v>65</v>
      </c>
      <c r="P1458" s="19" t="str">
        <f t="shared" si="453"/>
        <v>CB1RF 13/14</v>
      </c>
      <c r="Q1458" s="20">
        <f t="shared" si="454"/>
        <v>132.93777005307706</v>
      </c>
      <c r="R1458" s="19">
        <v>122.6</v>
      </c>
      <c r="S1458" s="19">
        <v>1</v>
      </c>
      <c r="T1458" s="19">
        <f t="shared" si="455"/>
        <v>123.6</v>
      </c>
      <c r="U1458" s="22" t="e">
        <f t="shared" si="456"/>
        <v>#VALUE!</v>
      </c>
      <c r="V1458" s="22" t="str">
        <f t="shared" si="457"/>
        <v>NY</v>
      </c>
      <c r="W1458" s="22" t="e">
        <f t="shared" si="458"/>
        <v>#VALUE!</v>
      </c>
      <c r="X1458" s="19" t="str">
        <f t="shared" si="459"/>
        <v>CB1RF13/14GS.8970</v>
      </c>
      <c r="Y1458" s="19" t="str">
        <f t="shared" si="460"/>
        <v>GS.8970</v>
      </c>
      <c r="Z1458" s="19" t="e">
        <v>#VALUE!</v>
      </c>
      <c r="AA1458" s="19" t="e">
        <f t="shared" si="461"/>
        <v>#VALUE!</v>
      </c>
      <c r="AB1458" s="22" t="e">
        <f t="shared" si="462"/>
        <v>#VALUE!</v>
      </c>
      <c r="AC1458" s="23" t="e">
        <v>#VALUE!</v>
      </c>
      <c r="AD1458" s="23" t="e">
        <f t="shared" si="472"/>
        <v>#VALUE!</v>
      </c>
      <c r="AE1458" s="24" t="e">
        <f t="shared" si="464"/>
        <v>#VALUE!</v>
      </c>
      <c r="AF1458" s="24">
        <v>125.35</v>
      </c>
      <c r="AG1458" s="24" t="e">
        <f t="shared" si="465"/>
        <v>#VALUE!</v>
      </c>
      <c r="AH1458" s="24" t="e">
        <f t="shared" si="466"/>
        <v>#VALUE!</v>
      </c>
      <c r="AI1458" s="25" t="e">
        <f t="shared" si="467"/>
        <v>#VALUE!</v>
      </c>
      <c r="AJ1458" s="25" t="e">
        <f t="shared" si="468"/>
        <v>#VALUE!</v>
      </c>
      <c r="AK1458" s="25" t="e">
        <f t="shared" si="469"/>
        <v>#VALUE!</v>
      </c>
      <c r="AL1458" s="11">
        <v>20.435625000000002</v>
      </c>
      <c r="AM1458" s="11">
        <v>0.5</v>
      </c>
      <c r="AN1458" s="26">
        <v>3.2766000000000002</v>
      </c>
      <c r="AO1458" s="125">
        <f t="shared" si="471"/>
        <v>3.7949706897573716E-2</v>
      </c>
      <c r="AW1458" s="44" t="e">
        <f t="shared" si="452"/>
        <v>#VALUE!</v>
      </c>
    </row>
    <row r="1459" spans="1:49" hidden="1" x14ac:dyDescent="0.2">
      <c r="A1459" s="101">
        <v>1468</v>
      </c>
      <c r="B1459" s="16" t="s">
        <v>939</v>
      </c>
      <c r="C1459" s="101">
        <v>400</v>
      </c>
      <c r="D1459" s="101">
        <v>1.1861528436835718</v>
      </c>
      <c r="E1459" s="139">
        <v>4.5882698752833101E-2</v>
      </c>
      <c r="F1459" s="122">
        <f t="shared" si="451"/>
        <v>1.2320355424364049</v>
      </c>
      <c r="G1459" s="122"/>
      <c r="H1459" s="101" t="s">
        <v>4</v>
      </c>
      <c r="I1459" s="101">
        <v>1</v>
      </c>
      <c r="J1459" s="101" t="s">
        <v>573</v>
      </c>
      <c r="K1459" s="18">
        <v>43042</v>
      </c>
      <c r="L1459" s="101" t="s">
        <v>64</v>
      </c>
      <c r="M1459" s="101" t="s">
        <v>84</v>
      </c>
      <c r="N1459" s="101" t="s">
        <v>71</v>
      </c>
      <c r="O1459" s="101" t="s">
        <v>59</v>
      </c>
      <c r="P1459" s="19" t="str">
        <f t="shared" si="453"/>
        <v>CB1RF 14/16</v>
      </c>
      <c r="Q1459" s="20">
        <f t="shared" si="454"/>
        <v>123.2035542436405</v>
      </c>
      <c r="R1459" s="19">
        <v>122.6</v>
      </c>
      <c r="S1459" s="19">
        <v>-9</v>
      </c>
      <c r="T1459" s="19">
        <f t="shared" si="455"/>
        <v>113.6</v>
      </c>
      <c r="U1459" s="22" t="e">
        <f t="shared" si="456"/>
        <v>#VALUE!</v>
      </c>
      <c r="V1459" s="22" t="str">
        <f t="shared" si="457"/>
        <v>NY</v>
      </c>
      <c r="W1459" s="22" t="e">
        <f t="shared" si="458"/>
        <v>#VALUE!</v>
      </c>
      <c r="X1459" s="19" t="str">
        <f t="shared" si="459"/>
        <v>CB1RF14/16GS.8671</v>
      </c>
      <c r="Y1459" s="19" t="str">
        <f t="shared" si="460"/>
        <v>GS.8671</v>
      </c>
      <c r="Z1459" s="19" t="e">
        <v>#VALUE!</v>
      </c>
      <c r="AA1459" s="19" t="e">
        <f t="shared" si="461"/>
        <v>#VALUE!</v>
      </c>
      <c r="AB1459" s="22" t="e">
        <f t="shared" si="462"/>
        <v>#VALUE!</v>
      </c>
      <c r="AC1459" s="23" t="e">
        <v>#VALUE!</v>
      </c>
      <c r="AD1459" s="23" t="e">
        <f t="shared" si="472"/>
        <v>#VALUE!</v>
      </c>
      <c r="AE1459" s="24" t="e">
        <f t="shared" si="464"/>
        <v>#VALUE!</v>
      </c>
      <c r="AF1459" s="24">
        <v>115.35</v>
      </c>
      <c r="AG1459" s="24" t="e">
        <f t="shared" si="465"/>
        <v>#VALUE!</v>
      </c>
      <c r="AH1459" s="24" t="e">
        <f t="shared" si="466"/>
        <v>#VALUE!</v>
      </c>
      <c r="AI1459" s="25" t="e">
        <f t="shared" si="467"/>
        <v>#VALUE!</v>
      </c>
      <c r="AJ1459" s="25" t="e">
        <f t="shared" si="468"/>
        <v>#VALUE!</v>
      </c>
      <c r="AK1459" s="25" t="e">
        <f t="shared" si="469"/>
        <v>#VALUE!</v>
      </c>
      <c r="AL1459" s="11">
        <v>19.368623210882415</v>
      </c>
      <c r="AM1459" s="11">
        <v>0</v>
      </c>
      <c r="AN1459" s="26">
        <v>3.2766000000000002</v>
      </c>
      <c r="AO1459" s="125">
        <f t="shared" si="471"/>
        <v>4.5235218862688109E-2</v>
      </c>
      <c r="AW1459" s="44" t="e">
        <f t="shared" si="452"/>
        <v>#VALUE!</v>
      </c>
    </row>
    <row r="1460" spans="1:49" s="28" customFormat="1" hidden="1" x14ac:dyDescent="0.2">
      <c r="A1460" s="16">
        <v>1469</v>
      </c>
      <c r="B1460" s="16" t="s">
        <v>940</v>
      </c>
      <c r="C1460" s="16">
        <v>1471</v>
      </c>
      <c r="D1460" s="16">
        <v>1.4281788170916221</v>
      </c>
      <c r="E1460" s="123">
        <v>6.0276847121981302E-2</v>
      </c>
      <c r="F1460" s="122">
        <f t="shared" si="451"/>
        <v>1.4884556642136033</v>
      </c>
      <c r="G1460" s="122"/>
      <c r="H1460" s="101" t="s">
        <v>4</v>
      </c>
      <c r="I1460" s="16">
        <v>1</v>
      </c>
      <c r="J1460" s="101" t="s">
        <v>718</v>
      </c>
      <c r="K1460" s="124">
        <v>43042</v>
      </c>
      <c r="L1460" s="16" t="s">
        <v>58</v>
      </c>
      <c r="M1460" s="16" t="s">
        <v>83</v>
      </c>
      <c r="N1460" s="16" t="s">
        <v>73</v>
      </c>
      <c r="O1460" s="16" t="s">
        <v>58</v>
      </c>
      <c r="P1460" s="19" t="str">
        <f t="shared" si="453"/>
        <v>CB1 17/18</v>
      </c>
      <c r="Q1460" s="20">
        <f t="shared" si="454"/>
        <v>148.84556642136033</v>
      </c>
      <c r="R1460" s="19">
        <v>122.6</v>
      </c>
      <c r="S1460" s="19">
        <v>2.5</v>
      </c>
      <c r="T1460" s="19">
        <f t="shared" si="455"/>
        <v>125.1</v>
      </c>
      <c r="U1460" s="22" t="e">
        <f t="shared" si="456"/>
        <v>#VALUE!</v>
      </c>
      <c r="V1460" s="22" t="str">
        <f t="shared" si="457"/>
        <v>NY</v>
      </c>
      <c r="W1460" s="22" t="e">
        <f t="shared" si="458"/>
        <v>#VALUE!</v>
      </c>
      <c r="X1460" s="19" t="str">
        <f t="shared" si="459"/>
        <v>CB117/18GS.8807</v>
      </c>
      <c r="Y1460" s="19" t="str">
        <f t="shared" si="460"/>
        <v>GS.8807</v>
      </c>
      <c r="Z1460" s="19" t="e">
        <v>#VALUE!</v>
      </c>
      <c r="AA1460" s="19" t="e">
        <f t="shared" si="461"/>
        <v>#VALUE!</v>
      </c>
      <c r="AB1460" s="22" t="e">
        <f t="shared" si="462"/>
        <v>#VALUE!</v>
      </c>
      <c r="AC1460" s="19" t="e">
        <v>#VALUE!</v>
      </c>
      <c r="AD1460" s="19" t="e">
        <f t="shared" si="472"/>
        <v>#VALUE!</v>
      </c>
      <c r="AE1460" s="127" t="e">
        <f t="shared" si="464"/>
        <v>#VALUE!</v>
      </c>
      <c r="AF1460" s="127">
        <v>126.85</v>
      </c>
      <c r="AG1460" s="127" t="e">
        <f t="shared" si="465"/>
        <v>#VALUE!</v>
      </c>
      <c r="AH1460" s="127" t="e">
        <f t="shared" si="466"/>
        <v>#VALUE!</v>
      </c>
      <c r="AI1460" s="25" t="e">
        <f t="shared" si="467"/>
        <v>#VALUE!</v>
      </c>
      <c r="AJ1460" s="25" t="e">
        <f t="shared" si="468"/>
        <v>#VALUE!</v>
      </c>
      <c r="AK1460" s="25" t="e">
        <f t="shared" si="469"/>
        <v>#VALUE!</v>
      </c>
      <c r="AL1460" s="12">
        <v>29.514405328258807</v>
      </c>
      <c r="AM1460" s="12">
        <v>7.5540954193285295</v>
      </c>
      <c r="AN1460" s="26">
        <v>3.2766000000000002</v>
      </c>
      <c r="AO1460" s="125">
        <f t="shared" si="471"/>
        <v>5.9426242266258499E-2</v>
      </c>
      <c r="AQ1460" s="16"/>
      <c r="AW1460" s="44" t="e">
        <f t="shared" si="452"/>
        <v>#VALUE!</v>
      </c>
    </row>
    <row r="1461" spans="1:49" s="28" customFormat="1" hidden="1" x14ac:dyDescent="0.2">
      <c r="A1461" s="16">
        <v>1470</v>
      </c>
      <c r="B1461" s="16" t="s">
        <v>940</v>
      </c>
      <c r="C1461" s="16">
        <v>3679</v>
      </c>
      <c r="D1461" s="16">
        <v>1.4281788170916221</v>
      </c>
      <c r="E1461" s="123">
        <v>6.0276847121981302E-2</v>
      </c>
      <c r="F1461" s="122">
        <f t="shared" si="451"/>
        <v>1.4884556642136033</v>
      </c>
      <c r="G1461" s="122"/>
      <c r="H1461" s="101" t="s">
        <v>4</v>
      </c>
      <c r="I1461" s="16">
        <v>1</v>
      </c>
      <c r="J1461" s="101" t="s">
        <v>718</v>
      </c>
      <c r="K1461" s="124">
        <v>43042</v>
      </c>
      <c r="L1461" s="16" t="s">
        <v>58</v>
      </c>
      <c r="M1461" s="16" t="s">
        <v>83</v>
      </c>
      <c r="N1461" s="16" t="s">
        <v>73</v>
      </c>
      <c r="O1461" s="16" t="s">
        <v>59</v>
      </c>
      <c r="P1461" s="19" t="str">
        <f t="shared" si="453"/>
        <v>CB1 14/16</v>
      </c>
      <c r="Q1461" s="20">
        <f t="shared" si="454"/>
        <v>148.84556642136033</v>
      </c>
      <c r="R1461" s="19">
        <v>122.6</v>
      </c>
      <c r="S1461" s="19">
        <v>-7</v>
      </c>
      <c r="T1461" s="19">
        <f t="shared" si="455"/>
        <v>115.6</v>
      </c>
      <c r="U1461" s="22" t="e">
        <f t="shared" si="456"/>
        <v>#VALUE!</v>
      </c>
      <c r="V1461" s="22" t="str">
        <f t="shared" si="457"/>
        <v>NY</v>
      </c>
      <c r="W1461" s="22" t="e">
        <f t="shared" si="458"/>
        <v>#VALUE!</v>
      </c>
      <c r="X1461" s="19" t="str">
        <f t="shared" si="459"/>
        <v>CB114/16GS.8807</v>
      </c>
      <c r="Y1461" s="19" t="str">
        <f t="shared" si="460"/>
        <v>GS.8807</v>
      </c>
      <c r="Z1461" s="19" t="e">
        <v>#VALUE!</v>
      </c>
      <c r="AA1461" s="19" t="e">
        <f t="shared" si="461"/>
        <v>#VALUE!</v>
      </c>
      <c r="AB1461" s="22" t="e">
        <f t="shared" si="462"/>
        <v>#VALUE!</v>
      </c>
      <c r="AC1461" s="19" t="e">
        <v>#VALUE!</v>
      </c>
      <c r="AD1461" s="19" t="e">
        <f t="shared" si="472"/>
        <v>#VALUE!</v>
      </c>
      <c r="AE1461" s="127" t="e">
        <f t="shared" si="464"/>
        <v>#VALUE!</v>
      </c>
      <c r="AF1461" s="127">
        <v>117.35</v>
      </c>
      <c r="AG1461" s="127" t="e">
        <f t="shared" si="465"/>
        <v>#VALUE!</v>
      </c>
      <c r="AH1461" s="127" t="e">
        <f t="shared" si="466"/>
        <v>#VALUE!</v>
      </c>
      <c r="AI1461" s="25" t="e">
        <f t="shared" si="467"/>
        <v>#VALUE!</v>
      </c>
      <c r="AJ1461" s="25" t="e">
        <f t="shared" si="468"/>
        <v>#VALUE!</v>
      </c>
      <c r="AK1461" s="25" t="e">
        <f t="shared" si="469"/>
        <v>#VALUE!</v>
      </c>
      <c r="AL1461" s="12">
        <v>29.514405328258807</v>
      </c>
      <c r="AM1461" s="12">
        <v>7.5540954193285295</v>
      </c>
      <c r="AN1461" s="26">
        <v>3.2766000000000002</v>
      </c>
      <c r="AO1461" s="125">
        <f t="shared" si="471"/>
        <v>5.9426242266258499E-2</v>
      </c>
      <c r="AQ1461" s="16"/>
      <c r="AW1461" s="44" t="e">
        <f t="shared" si="452"/>
        <v>#VALUE!</v>
      </c>
    </row>
    <row r="1462" spans="1:49" s="28" customFormat="1" hidden="1" x14ac:dyDescent="0.2">
      <c r="A1462" s="16">
        <v>1471</v>
      </c>
      <c r="B1462" s="16" t="s">
        <v>940</v>
      </c>
      <c r="C1462" s="16">
        <v>736</v>
      </c>
      <c r="D1462" s="16">
        <v>1.4281788170916221</v>
      </c>
      <c r="E1462" s="123">
        <v>6.0276847121981302E-2</v>
      </c>
      <c r="F1462" s="122">
        <f t="shared" si="451"/>
        <v>1.4884556642136033</v>
      </c>
      <c r="G1462" s="122"/>
      <c r="H1462" s="101" t="s">
        <v>4</v>
      </c>
      <c r="I1462" s="16">
        <v>1</v>
      </c>
      <c r="J1462" s="101" t="s">
        <v>718</v>
      </c>
      <c r="K1462" s="124">
        <v>43042</v>
      </c>
      <c r="L1462" s="16" t="s">
        <v>58</v>
      </c>
      <c r="M1462" s="16" t="s">
        <v>83</v>
      </c>
      <c r="N1462" s="16" t="s">
        <v>73</v>
      </c>
      <c r="O1462" s="16" t="s">
        <v>96</v>
      </c>
      <c r="P1462" s="19" t="str">
        <f t="shared" si="453"/>
        <v>CB1 MOKA</v>
      </c>
      <c r="Q1462" s="20">
        <f t="shared" si="454"/>
        <v>148.84556642136033</v>
      </c>
      <c r="R1462" s="19">
        <v>122.6</v>
      </c>
      <c r="S1462" s="19">
        <v>-8</v>
      </c>
      <c r="T1462" s="19">
        <f t="shared" si="455"/>
        <v>114.6</v>
      </c>
      <c r="U1462" s="22" t="e">
        <f t="shared" si="456"/>
        <v>#VALUE!</v>
      </c>
      <c r="V1462" s="22" t="str">
        <f t="shared" si="457"/>
        <v>NY</v>
      </c>
      <c r="W1462" s="22" t="e">
        <f t="shared" si="458"/>
        <v>#VALUE!</v>
      </c>
      <c r="X1462" s="19" t="str">
        <f t="shared" si="459"/>
        <v>CB1MOKAGS.8807</v>
      </c>
      <c r="Y1462" s="19" t="str">
        <f t="shared" si="460"/>
        <v>GS.8807</v>
      </c>
      <c r="Z1462" s="19" t="e">
        <v>#VALUE!</v>
      </c>
      <c r="AA1462" s="19" t="e">
        <f t="shared" si="461"/>
        <v>#VALUE!</v>
      </c>
      <c r="AB1462" s="22" t="e">
        <f t="shared" si="462"/>
        <v>#VALUE!</v>
      </c>
      <c r="AC1462" s="19" t="e">
        <v>#VALUE!</v>
      </c>
      <c r="AD1462" s="19" t="e">
        <f t="shared" si="472"/>
        <v>#VALUE!</v>
      </c>
      <c r="AE1462" s="127" t="e">
        <f t="shared" si="464"/>
        <v>#VALUE!</v>
      </c>
      <c r="AF1462" s="127">
        <v>116.35</v>
      </c>
      <c r="AG1462" s="127" t="e">
        <f t="shared" si="465"/>
        <v>#VALUE!</v>
      </c>
      <c r="AH1462" s="127" t="e">
        <f t="shared" si="466"/>
        <v>#VALUE!</v>
      </c>
      <c r="AI1462" s="25" t="e">
        <f t="shared" si="467"/>
        <v>#VALUE!</v>
      </c>
      <c r="AJ1462" s="25" t="e">
        <f t="shared" si="468"/>
        <v>#VALUE!</v>
      </c>
      <c r="AK1462" s="25" t="e">
        <f t="shared" si="469"/>
        <v>#VALUE!</v>
      </c>
      <c r="AL1462" s="12">
        <v>29.514405328258807</v>
      </c>
      <c r="AM1462" s="12">
        <v>7.5540954193285286</v>
      </c>
      <c r="AN1462" s="26">
        <v>3.2766000000000002</v>
      </c>
      <c r="AO1462" s="125">
        <f t="shared" si="471"/>
        <v>5.9426242266258499E-2</v>
      </c>
      <c r="AQ1462" s="16"/>
      <c r="AW1462" s="44" t="e">
        <f t="shared" si="452"/>
        <v>#VALUE!</v>
      </c>
    </row>
    <row r="1463" spans="1:49" s="28" customFormat="1" hidden="1" x14ac:dyDescent="0.2">
      <c r="A1463" s="16">
        <v>1472</v>
      </c>
      <c r="B1463" s="16" t="s">
        <v>940</v>
      </c>
      <c r="C1463" s="16">
        <v>1471</v>
      </c>
      <c r="D1463" s="16">
        <v>1.4281788170916221</v>
      </c>
      <c r="E1463" s="123">
        <v>6.0276847121981302E-2</v>
      </c>
      <c r="F1463" s="122">
        <f t="shared" si="451"/>
        <v>1.4884556642136033</v>
      </c>
      <c r="G1463" s="122"/>
      <c r="H1463" s="101" t="s">
        <v>4</v>
      </c>
      <c r="I1463" s="16">
        <v>1</v>
      </c>
      <c r="J1463" s="101" t="s">
        <v>718</v>
      </c>
      <c r="K1463" s="124">
        <v>43042</v>
      </c>
      <c r="L1463" s="16" t="s">
        <v>58</v>
      </c>
      <c r="M1463" s="16" t="s">
        <v>83</v>
      </c>
      <c r="N1463" s="16" t="s">
        <v>62</v>
      </c>
      <c r="O1463" s="16" t="s">
        <v>63</v>
      </c>
      <c r="P1463" s="19" t="str">
        <f t="shared" si="453"/>
        <v>CB6 Consumo</v>
      </c>
      <c r="Q1463" s="20">
        <f t="shared" si="454"/>
        <v>148.84556642136033</v>
      </c>
      <c r="R1463" s="19">
        <v>122.6</v>
      </c>
      <c r="S1463" s="19">
        <v>-31.95</v>
      </c>
      <c r="T1463" s="19">
        <f t="shared" si="455"/>
        <v>90.649999999999991</v>
      </c>
      <c r="U1463" s="22" t="e">
        <f t="shared" si="456"/>
        <v>#VALUE!</v>
      </c>
      <c r="V1463" s="22" t="str">
        <f t="shared" si="457"/>
        <v>NY</v>
      </c>
      <c r="W1463" s="22" t="e">
        <f t="shared" si="458"/>
        <v>#VALUE!</v>
      </c>
      <c r="X1463" s="19" t="str">
        <f t="shared" si="459"/>
        <v>CB6ConsumoGS.8807</v>
      </c>
      <c r="Y1463" s="19" t="str">
        <f t="shared" si="460"/>
        <v>GS.8807</v>
      </c>
      <c r="Z1463" s="19" t="e">
        <v>#VALUE!</v>
      </c>
      <c r="AA1463" s="19" t="e">
        <f t="shared" si="461"/>
        <v>#VALUE!</v>
      </c>
      <c r="AB1463" s="22" t="e">
        <f t="shared" si="462"/>
        <v>#VALUE!</v>
      </c>
      <c r="AC1463" s="19" t="e">
        <v>#VALUE!</v>
      </c>
      <c r="AD1463" s="19" t="e">
        <f t="shared" si="472"/>
        <v>#VALUE!</v>
      </c>
      <c r="AE1463" s="127" t="e">
        <f t="shared" si="464"/>
        <v>#VALUE!</v>
      </c>
      <c r="AF1463" s="127">
        <v>92.399999999999991</v>
      </c>
      <c r="AG1463" s="127" t="e">
        <f t="shared" si="465"/>
        <v>#VALUE!</v>
      </c>
      <c r="AH1463" s="127" t="e">
        <f t="shared" si="466"/>
        <v>#VALUE!</v>
      </c>
      <c r="AI1463" s="25" t="e">
        <f t="shared" si="467"/>
        <v>#VALUE!</v>
      </c>
      <c r="AJ1463" s="25" t="e">
        <f t="shared" si="468"/>
        <v>#VALUE!</v>
      </c>
      <c r="AK1463" s="25" t="e">
        <f t="shared" si="469"/>
        <v>#VALUE!</v>
      </c>
      <c r="AL1463" s="12">
        <v>29.514405328258807</v>
      </c>
      <c r="AM1463" s="12">
        <v>7.5540954193285286</v>
      </c>
      <c r="AN1463" s="26">
        <v>3.2766000000000002</v>
      </c>
      <c r="AO1463" s="125">
        <f t="shared" si="471"/>
        <v>5.9426242266258499E-2</v>
      </c>
      <c r="AQ1463" s="16"/>
      <c r="AW1463" s="44" t="e">
        <f t="shared" si="452"/>
        <v>#VALUE!</v>
      </c>
    </row>
    <row r="1464" spans="1:49" hidden="1" x14ac:dyDescent="0.2">
      <c r="A1464" s="101">
        <v>1473</v>
      </c>
      <c r="B1464" s="16" t="s">
        <v>941</v>
      </c>
      <c r="C1464" s="101">
        <v>250</v>
      </c>
      <c r="D1464" s="101">
        <v>1.469521789427084</v>
      </c>
      <c r="E1464" s="101">
        <v>6.3582026840048711E-2</v>
      </c>
      <c r="F1464" s="122">
        <f t="shared" si="451"/>
        <v>1.5331038162671327</v>
      </c>
      <c r="G1464" s="122"/>
      <c r="H1464" s="101" t="s">
        <v>4</v>
      </c>
      <c r="I1464" s="101">
        <v>1</v>
      </c>
      <c r="J1464" s="101" t="s">
        <v>891</v>
      </c>
      <c r="K1464" s="18">
        <v>43047</v>
      </c>
      <c r="L1464" s="101" t="s">
        <v>58</v>
      </c>
      <c r="M1464" s="101" t="s">
        <v>83</v>
      </c>
      <c r="N1464" s="101" t="s">
        <v>71</v>
      </c>
      <c r="O1464" s="101" t="s">
        <v>58</v>
      </c>
      <c r="P1464" s="19" t="str">
        <f t="shared" si="453"/>
        <v>CB1RF 17/18</v>
      </c>
      <c r="Q1464" s="20">
        <f t="shared" si="454"/>
        <v>153.31038162671325</v>
      </c>
      <c r="R1464" s="19">
        <v>122.6</v>
      </c>
      <c r="S1464" s="19">
        <v>10</v>
      </c>
      <c r="T1464" s="19">
        <f t="shared" si="455"/>
        <v>132.6</v>
      </c>
      <c r="U1464" s="22" t="e">
        <f t="shared" si="456"/>
        <v>#VALUE!</v>
      </c>
      <c r="V1464" s="22" t="str">
        <f t="shared" si="457"/>
        <v>NY</v>
      </c>
      <c r="W1464" s="22" t="e">
        <f t="shared" si="458"/>
        <v>#VALUE!</v>
      </c>
      <c r="X1464" s="19" t="str">
        <f t="shared" si="459"/>
        <v>CB1RF17/18GS.8808</v>
      </c>
      <c r="Y1464" s="19" t="str">
        <f t="shared" si="460"/>
        <v>GS.8808</v>
      </c>
      <c r="Z1464" s="19" t="e">
        <v>#VALUE!</v>
      </c>
      <c r="AA1464" s="19" t="e">
        <f t="shared" si="461"/>
        <v>#VALUE!</v>
      </c>
      <c r="AB1464" s="22" t="e">
        <f t="shared" si="462"/>
        <v>#VALUE!</v>
      </c>
      <c r="AC1464" s="23" t="e">
        <v>#VALUE!</v>
      </c>
      <c r="AD1464" s="23" t="e">
        <f t="shared" si="472"/>
        <v>#VALUE!</v>
      </c>
      <c r="AE1464" s="24" t="e">
        <f t="shared" si="464"/>
        <v>#VALUE!</v>
      </c>
      <c r="AF1464" s="24">
        <v>134.35</v>
      </c>
      <c r="AG1464" s="24" t="e">
        <f t="shared" si="465"/>
        <v>#VALUE!</v>
      </c>
      <c r="AH1464" s="24" t="e">
        <f t="shared" si="466"/>
        <v>#VALUE!</v>
      </c>
      <c r="AI1464" s="25" t="e">
        <f t="shared" si="467"/>
        <v>#VALUE!</v>
      </c>
      <c r="AJ1464" s="25" t="e">
        <f t="shared" si="468"/>
        <v>#VALUE!</v>
      </c>
      <c r="AK1464" s="25" t="e">
        <f t="shared" si="469"/>
        <v>#VALUE!</v>
      </c>
      <c r="AL1464" s="11">
        <v>31.472579185520374</v>
      </c>
      <c r="AM1464" s="11">
        <v>8.0020814479637998</v>
      </c>
      <c r="AN1464" s="26">
        <v>3.2766000000000002</v>
      </c>
      <c r="AO1464" s="125">
        <f t="shared" si="471"/>
        <v>6.2684780495073242E-2</v>
      </c>
      <c r="AW1464" s="44" t="e">
        <f t="shared" si="452"/>
        <v>#VALUE!</v>
      </c>
    </row>
    <row r="1465" spans="1:49" hidden="1" x14ac:dyDescent="0.2">
      <c r="A1465" s="101">
        <v>1474</v>
      </c>
      <c r="B1465" s="16" t="s">
        <v>941</v>
      </c>
      <c r="C1465" s="101">
        <v>461</v>
      </c>
      <c r="D1465" s="101">
        <v>1.469521789427084</v>
      </c>
      <c r="E1465" s="101">
        <v>6.3582026840048711E-2</v>
      </c>
      <c r="F1465" s="122">
        <f t="shared" si="451"/>
        <v>1.5331038162671327</v>
      </c>
      <c r="G1465" s="122"/>
      <c r="H1465" s="101" t="s">
        <v>4</v>
      </c>
      <c r="I1465" s="101">
        <v>1</v>
      </c>
      <c r="J1465" s="101" t="s">
        <v>891</v>
      </c>
      <c r="K1465" s="18">
        <v>43047</v>
      </c>
      <c r="L1465" s="101" t="s">
        <v>58</v>
      </c>
      <c r="M1465" s="101" t="s">
        <v>83</v>
      </c>
      <c r="N1465" s="101" t="s">
        <v>71</v>
      </c>
      <c r="O1465" s="101" t="s">
        <v>64</v>
      </c>
      <c r="P1465" s="19" t="str">
        <f t="shared" si="453"/>
        <v>CB1RF 15/16</v>
      </c>
      <c r="Q1465" s="20">
        <f t="shared" si="454"/>
        <v>153.31038162671325</v>
      </c>
      <c r="R1465" s="19">
        <v>122.6</v>
      </c>
      <c r="S1465" s="19">
        <v>1</v>
      </c>
      <c r="T1465" s="19">
        <f t="shared" si="455"/>
        <v>123.6</v>
      </c>
      <c r="U1465" s="22" t="e">
        <f t="shared" si="456"/>
        <v>#VALUE!</v>
      </c>
      <c r="V1465" s="22" t="str">
        <f t="shared" si="457"/>
        <v>NY</v>
      </c>
      <c r="W1465" s="22" t="e">
        <f t="shared" si="458"/>
        <v>#VALUE!</v>
      </c>
      <c r="X1465" s="19" t="str">
        <f t="shared" si="459"/>
        <v>CB1RF15/16GS.8808</v>
      </c>
      <c r="Y1465" s="19" t="str">
        <f t="shared" si="460"/>
        <v>GS.8808</v>
      </c>
      <c r="Z1465" s="19" t="e">
        <v>#VALUE!</v>
      </c>
      <c r="AA1465" s="19" t="e">
        <f t="shared" si="461"/>
        <v>#VALUE!</v>
      </c>
      <c r="AB1465" s="22" t="e">
        <f t="shared" si="462"/>
        <v>#VALUE!</v>
      </c>
      <c r="AC1465" s="23" t="e">
        <v>#VALUE!</v>
      </c>
      <c r="AD1465" s="23" t="e">
        <f t="shared" si="472"/>
        <v>#VALUE!</v>
      </c>
      <c r="AE1465" s="24" t="e">
        <f t="shared" si="464"/>
        <v>#VALUE!</v>
      </c>
      <c r="AF1465" s="24">
        <v>125.35</v>
      </c>
      <c r="AG1465" s="24" t="e">
        <f t="shared" si="465"/>
        <v>#VALUE!</v>
      </c>
      <c r="AH1465" s="24" t="e">
        <f t="shared" si="466"/>
        <v>#VALUE!</v>
      </c>
      <c r="AI1465" s="25" t="e">
        <f t="shared" si="467"/>
        <v>#VALUE!</v>
      </c>
      <c r="AJ1465" s="25" t="e">
        <f t="shared" si="468"/>
        <v>#VALUE!</v>
      </c>
      <c r="AK1465" s="25" t="e">
        <f t="shared" si="469"/>
        <v>#VALUE!</v>
      </c>
      <c r="AL1465" s="11">
        <v>31.472579185520374</v>
      </c>
      <c r="AM1465" s="11">
        <v>8.0020814479637998</v>
      </c>
      <c r="AN1465" s="26">
        <v>3.2766000000000002</v>
      </c>
      <c r="AO1465" s="125">
        <f t="shared" si="471"/>
        <v>6.2684780495073242E-2</v>
      </c>
      <c r="AW1465" s="44" t="e">
        <f t="shared" si="452"/>
        <v>#VALUE!</v>
      </c>
    </row>
    <row r="1466" spans="1:49" hidden="1" x14ac:dyDescent="0.2">
      <c r="A1466" s="101">
        <v>1475</v>
      </c>
      <c r="B1466" s="16" t="s">
        <v>941</v>
      </c>
      <c r="C1466" s="101">
        <v>190</v>
      </c>
      <c r="D1466" s="101">
        <v>1.469521789427084</v>
      </c>
      <c r="E1466" s="101">
        <v>6.3582026840048711E-2</v>
      </c>
      <c r="F1466" s="122">
        <f t="shared" si="451"/>
        <v>1.5331038162671327</v>
      </c>
      <c r="G1466" s="122"/>
      <c r="H1466" s="101" t="s">
        <v>4</v>
      </c>
      <c r="I1466" s="101">
        <v>1</v>
      </c>
      <c r="J1466" s="101" t="s">
        <v>891</v>
      </c>
      <c r="K1466" s="18">
        <v>43047</v>
      </c>
      <c r="L1466" s="101" t="s">
        <v>58</v>
      </c>
      <c r="M1466" s="101" t="s">
        <v>83</v>
      </c>
      <c r="N1466" s="101" t="s">
        <v>71</v>
      </c>
      <c r="O1466" s="101" t="s">
        <v>65</v>
      </c>
      <c r="P1466" s="19" t="str">
        <f t="shared" si="453"/>
        <v>CB1RF 13/14</v>
      </c>
      <c r="Q1466" s="20">
        <f t="shared" si="454"/>
        <v>153.31038162671325</v>
      </c>
      <c r="R1466" s="19">
        <v>122.6</v>
      </c>
      <c r="S1466" s="19">
        <v>1</v>
      </c>
      <c r="T1466" s="19">
        <f t="shared" si="455"/>
        <v>123.6</v>
      </c>
      <c r="U1466" s="22" t="e">
        <f t="shared" si="456"/>
        <v>#VALUE!</v>
      </c>
      <c r="V1466" s="22" t="str">
        <f t="shared" si="457"/>
        <v>NY</v>
      </c>
      <c r="W1466" s="22" t="e">
        <f t="shared" si="458"/>
        <v>#VALUE!</v>
      </c>
      <c r="X1466" s="19" t="str">
        <f t="shared" si="459"/>
        <v>CB1RF13/14GS.8808</v>
      </c>
      <c r="Y1466" s="19" t="str">
        <f t="shared" si="460"/>
        <v>GS.8808</v>
      </c>
      <c r="Z1466" s="19" t="e">
        <v>#VALUE!</v>
      </c>
      <c r="AA1466" s="19" t="e">
        <f t="shared" si="461"/>
        <v>#VALUE!</v>
      </c>
      <c r="AB1466" s="22" t="e">
        <f t="shared" si="462"/>
        <v>#VALUE!</v>
      </c>
      <c r="AC1466" s="23" t="e">
        <v>#VALUE!</v>
      </c>
      <c r="AD1466" s="23" t="e">
        <f t="shared" si="472"/>
        <v>#VALUE!</v>
      </c>
      <c r="AE1466" s="24" t="e">
        <f t="shared" si="464"/>
        <v>#VALUE!</v>
      </c>
      <c r="AF1466" s="24">
        <v>125.35</v>
      </c>
      <c r="AG1466" s="24" t="e">
        <f t="shared" si="465"/>
        <v>#VALUE!</v>
      </c>
      <c r="AH1466" s="24" t="e">
        <f t="shared" si="466"/>
        <v>#VALUE!</v>
      </c>
      <c r="AI1466" s="25" t="e">
        <f t="shared" si="467"/>
        <v>#VALUE!</v>
      </c>
      <c r="AJ1466" s="25" t="e">
        <f t="shared" si="468"/>
        <v>#VALUE!</v>
      </c>
      <c r="AK1466" s="25" t="e">
        <f t="shared" si="469"/>
        <v>#VALUE!</v>
      </c>
      <c r="AL1466" s="11">
        <v>31.472579185520374</v>
      </c>
      <c r="AM1466" s="11">
        <v>8.0020814479637998</v>
      </c>
      <c r="AN1466" s="26">
        <v>3.2766000000000002</v>
      </c>
      <c r="AO1466" s="125">
        <f t="shared" si="471"/>
        <v>6.2684780495073242E-2</v>
      </c>
      <c r="AW1466" s="44" t="e">
        <f t="shared" si="452"/>
        <v>#VALUE!</v>
      </c>
    </row>
    <row r="1467" spans="1:49" hidden="1" x14ac:dyDescent="0.2">
      <c r="A1467" s="101">
        <v>1476</v>
      </c>
      <c r="B1467" s="16" t="s">
        <v>941</v>
      </c>
      <c r="C1467" s="101">
        <v>482</v>
      </c>
      <c r="D1467" s="101">
        <v>1.469521789427084</v>
      </c>
      <c r="E1467" s="101">
        <v>6.3582026840048711E-2</v>
      </c>
      <c r="F1467" s="122">
        <f t="shared" si="451"/>
        <v>1.5331038162671327</v>
      </c>
      <c r="G1467" s="122"/>
      <c r="H1467" s="101" t="s">
        <v>4</v>
      </c>
      <c r="I1467" s="101">
        <v>1</v>
      </c>
      <c r="J1467" s="101" t="s">
        <v>891</v>
      </c>
      <c r="K1467" s="18">
        <v>43047</v>
      </c>
      <c r="L1467" s="101" t="s">
        <v>58</v>
      </c>
      <c r="M1467" s="101" t="s">
        <v>83</v>
      </c>
      <c r="N1467" s="101" t="s">
        <v>86</v>
      </c>
      <c r="O1467" s="101" t="s">
        <v>63</v>
      </c>
      <c r="P1467" s="19" t="str">
        <f t="shared" si="453"/>
        <v>CB6RF Consumo</v>
      </c>
      <c r="Q1467" s="20">
        <f t="shared" si="454"/>
        <v>153.31038162671325</v>
      </c>
      <c r="R1467" s="19">
        <v>122.6</v>
      </c>
      <c r="S1467" s="19">
        <v>-31.95</v>
      </c>
      <c r="T1467" s="19">
        <f t="shared" si="455"/>
        <v>90.649999999999991</v>
      </c>
      <c r="U1467" s="22" t="e">
        <f t="shared" si="456"/>
        <v>#VALUE!</v>
      </c>
      <c r="V1467" s="22" t="str">
        <f t="shared" si="457"/>
        <v>NY</v>
      </c>
      <c r="W1467" s="22" t="e">
        <f t="shared" si="458"/>
        <v>#VALUE!</v>
      </c>
      <c r="X1467" s="19" t="str">
        <f t="shared" si="459"/>
        <v>CB6RFConsumoGS.8808</v>
      </c>
      <c r="Y1467" s="19" t="str">
        <f t="shared" si="460"/>
        <v>GS.8808</v>
      </c>
      <c r="Z1467" s="19" t="e">
        <v>#VALUE!</v>
      </c>
      <c r="AA1467" s="19" t="e">
        <f t="shared" si="461"/>
        <v>#VALUE!</v>
      </c>
      <c r="AB1467" s="22" t="e">
        <f t="shared" si="462"/>
        <v>#VALUE!</v>
      </c>
      <c r="AC1467" s="23" t="e">
        <v>#VALUE!</v>
      </c>
      <c r="AD1467" s="23" t="e">
        <f t="shared" si="472"/>
        <v>#VALUE!</v>
      </c>
      <c r="AE1467" s="24" t="e">
        <f t="shared" si="464"/>
        <v>#VALUE!</v>
      </c>
      <c r="AF1467" s="24">
        <v>92.399999999999991</v>
      </c>
      <c r="AG1467" s="24" t="e">
        <f t="shared" si="465"/>
        <v>#VALUE!</v>
      </c>
      <c r="AH1467" s="24" t="e">
        <f t="shared" si="466"/>
        <v>#VALUE!</v>
      </c>
      <c r="AI1467" s="25" t="e">
        <f t="shared" si="467"/>
        <v>#VALUE!</v>
      </c>
      <c r="AJ1467" s="25" t="e">
        <f t="shared" si="468"/>
        <v>#VALUE!</v>
      </c>
      <c r="AK1467" s="25" t="e">
        <f t="shared" si="469"/>
        <v>#VALUE!</v>
      </c>
      <c r="AL1467" s="11">
        <v>31.472579185520374</v>
      </c>
      <c r="AM1467" s="11">
        <v>8.0020814479637981</v>
      </c>
      <c r="AN1467" s="26">
        <v>3.2766000000000002</v>
      </c>
      <c r="AO1467" s="125">
        <f t="shared" si="471"/>
        <v>6.2684780495073242E-2</v>
      </c>
      <c r="AW1467" s="44" t="e">
        <f t="shared" si="452"/>
        <v>#VALUE!</v>
      </c>
    </row>
    <row r="1468" spans="1:49" hidden="1" x14ac:dyDescent="0.2">
      <c r="A1468" s="101">
        <v>1477</v>
      </c>
      <c r="B1468" s="16" t="s">
        <v>941</v>
      </c>
      <c r="C1468" s="101">
        <v>157</v>
      </c>
      <c r="D1468" s="101">
        <v>1.469521789427084</v>
      </c>
      <c r="E1468" s="101">
        <v>6.3582026840048711E-2</v>
      </c>
      <c r="F1468" s="122">
        <f t="shared" si="451"/>
        <v>1.5331038162671327</v>
      </c>
      <c r="G1468" s="122"/>
      <c r="H1468" s="101" t="s">
        <v>4</v>
      </c>
      <c r="I1468" s="101">
        <v>1</v>
      </c>
      <c r="J1468" s="101" t="s">
        <v>891</v>
      </c>
      <c r="K1468" s="18">
        <v>43047</v>
      </c>
      <c r="L1468" s="101" t="s">
        <v>58</v>
      </c>
      <c r="M1468" s="101" t="s">
        <v>83</v>
      </c>
      <c r="N1468" s="101" t="s">
        <v>71</v>
      </c>
      <c r="O1468" s="101" t="s">
        <v>66</v>
      </c>
      <c r="P1468" s="19" t="str">
        <f t="shared" si="453"/>
        <v>CB1RF Moka</v>
      </c>
      <c r="Q1468" s="20">
        <f t="shared" si="454"/>
        <v>153.31038162671325</v>
      </c>
      <c r="R1468" s="19">
        <v>122.6</v>
      </c>
      <c r="S1468" s="19">
        <v>-7</v>
      </c>
      <c r="T1468" s="19">
        <f t="shared" si="455"/>
        <v>115.6</v>
      </c>
      <c r="U1468" s="22" t="e">
        <f t="shared" si="456"/>
        <v>#VALUE!</v>
      </c>
      <c r="V1468" s="22" t="str">
        <f t="shared" si="457"/>
        <v>NY</v>
      </c>
      <c r="W1468" s="22" t="e">
        <f t="shared" si="458"/>
        <v>#VALUE!</v>
      </c>
      <c r="X1468" s="19" t="str">
        <f t="shared" si="459"/>
        <v>CB1RFMokaGS.8808</v>
      </c>
      <c r="Y1468" s="19" t="str">
        <f t="shared" si="460"/>
        <v>GS.8808</v>
      </c>
      <c r="Z1468" s="19" t="e">
        <v>#VALUE!</v>
      </c>
      <c r="AA1468" s="19" t="e">
        <f t="shared" si="461"/>
        <v>#VALUE!</v>
      </c>
      <c r="AB1468" s="22" t="e">
        <f t="shared" si="462"/>
        <v>#VALUE!</v>
      </c>
      <c r="AC1468" s="23" t="e">
        <v>#VALUE!</v>
      </c>
      <c r="AD1468" s="23" t="e">
        <f t="shared" si="472"/>
        <v>#VALUE!</v>
      </c>
      <c r="AE1468" s="24" t="e">
        <f t="shared" si="464"/>
        <v>#VALUE!</v>
      </c>
      <c r="AF1468" s="24">
        <v>117.35</v>
      </c>
      <c r="AG1468" s="24" t="e">
        <f t="shared" si="465"/>
        <v>#VALUE!</v>
      </c>
      <c r="AH1468" s="24" t="e">
        <f t="shared" si="466"/>
        <v>#VALUE!</v>
      </c>
      <c r="AI1468" s="25" t="e">
        <f t="shared" si="467"/>
        <v>#VALUE!</v>
      </c>
      <c r="AJ1468" s="25" t="e">
        <f t="shared" si="468"/>
        <v>#VALUE!</v>
      </c>
      <c r="AK1468" s="25" t="e">
        <f t="shared" si="469"/>
        <v>#VALUE!</v>
      </c>
      <c r="AL1468" s="11">
        <v>31.472579185520377</v>
      </c>
      <c r="AM1468" s="11">
        <v>8.0020814479637981</v>
      </c>
      <c r="AN1468" s="26">
        <v>3.2766000000000002</v>
      </c>
      <c r="AO1468" s="125">
        <f t="shared" si="471"/>
        <v>6.2684780495073242E-2</v>
      </c>
      <c r="AW1468" s="44" t="e">
        <f t="shared" si="452"/>
        <v>#VALUE!</v>
      </c>
    </row>
    <row r="1469" spans="1:49" hidden="1" x14ac:dyDescent="0.2">
      <c r="A1469" s="101">
        <v>1478</v>
      </c>
      <c r="B1469" s="16" t="s">
        <v>942</v>
      </c>
      <c r="C1469" s="101">
        <v>4000</v>
      </c>
      <c r="D1469" s="101">
        <v>1.0122659747459417</v>
      </c>
      <c r="E1469" s="101">
        <v>7.0037435632583547E-3</v>
      </c>
      <c r="F1469" s="122">
        <f t="shared" si="451"/>
        <v>1.0192697183092001</v>
      </c>
      <c r="G1469" s="122"/>
      <c r="H1469" s="101" t="s">
        <v>4</v>
      </c>
      <c r="I1469" s="101">
        <v>1</v>
      </c>
      <c r="J1469" s="101" t="s">
        <v>60</v>
      </c>
      <c r="K1469" s="18">
        <v>43048</v>
      </c>
      <c r="L1469" s="101" t="s">
        <v>58</v>
      </c>
      <c r="M1469" s="101" t="s">
        <v>83</v>
      </c>
      <c r="N1469" s="101" t="s">
        <v>62</v>
      </c>
      <c r="O1469" s="101" t="s">
        <v>63</v>
      </c>
      <c r="P1469" s="19" t="str">
        <f t="shared" si="453"/>
        <v>CB6 Consumo</v>
      </c>
      <c r="Q1469" s="20">
        <f t="shared" si="454"/>
        <v>101.92697183092001</v>
      </c>
      <c r="R1469" s="19">
        <v>122.6</v>
      </c>
      <c r="S1469" s="19">
        <v>-31.95</v>
      </c>
      <c r="T1469" s="19">
        <f t="shared" si="455"/>
        <v>90.649999999999991</v>
      </c>
      <c r="U1469" s="22" t="e">
        <f t="shared" si="456"/>
        <v>#VALUE!</v>
      </c>
      <c r="V1469" s="22" t="str">
        <f t="shared" si="457"/>
        <v>NY</v>
      </c>
      <c r="W1469" s="22" t="e">
        <f t="shared" si="458"/>
        <v>#VALUE!</v>
      </c>
      <c r="X1469" s="19" t="str">
        <f t="shared" si="459"/>
        <v>CB6ConsumoGS.8990</v>
      </c>
      <c r="Y1469" s="19" t="str">
        <f t="shared" si="460"/>
        <v>GS.8990</v>
      </c>
      <c r="Z1469" s="19" t="e">
        <v>#VALUE!</v>
      </c>
      <c r="AA1469" s="19" t="e">
        <f t="shared" si="461"/>
        <v>#VALUE!</v>
      </c>
      <c r="AB1469" s="22" t="e">
        <f t="shared" si="462"/>
        <v>#VALUE!</v>
      </c>
      <c r="AC1469" s="23" t="e">
        <v>#VALUE!</v>
      </c>
      <c r="AD1469" s="23" t="e">
        <f t="shared" si="472"/>
        <v>#VALUE!</v>
      </c>
      <c r="AE1469" s="24" t="e">
        <f t="shared" si="464"/>
        <v>#VALUE!</v>
      </c>
      <c r="AF1469" s="24">
        <v>92.399999999999991</v>
      </c>
      <c r="AG1469" s="24" t="e">
        <f t="shared" si="465"/>
        <v>#VALUE!</v>
      </c>
      <c r="AH1469" s="24" t="e">
        <f t="shared" si="466"/>
        <v>#VALUE!</v>
      </c>
      <c r="AI1469" s="25" t="e">
        <f t="shared" si="467"/>
        <v>#VALUE!</v>
      </c>
      <c r="AJ1469" s="25" t="e">
        <f t="shared" si="468"/>
        <v>#VALUE!</v>
      </c>
      <c r="AK1469" s="25" t="e">
        <f t="shared" si="469"/>
        <v>#VALUE!</v>
      </c>
      <c r="AL1469" s="11">
        <v>0</v>
      </c>
      <c r="AM1469" s="11">
        <v>2.83799699924983</v>
      </c>
      <c r="AN1469" s="26">
        <v>3.2766000000000002</v>
      </c>
      <c r="AO1469" s="125">
        <f t="shared" si="471"/>
        <v>6.9049092916003011E-3</v>
      </c>
      <c r="AW1469" s="44" t="e">
        <f t="shared" si="452"/>
        <v>#VALUE!</v>
      </c>
    </row>
    <row r="1470" spans="1:49" hidden="1" x14ac:dyDescent="0.2">
      <c r="A1470" s="101">
        <v>1476</v>
      </c>
      <c r="B1470" s="16" t="s">
        <v>943</v>
      </c>
      <c r="C1470" s="101">
        <v>250</v>
      </c>
      <c r="D1470" s="101">
        <v>1.4835680151279971</v>
      </c>
      <c r="E1470" s="101">
        <v>4.4988043372152418E-2</v>
      </c>
      <c r="F1470" s="122">
        <f t="shared" si="451"/>
        <v>1.5285560585001494</v>
      </c>
      <c r="G1470" s="122"/>
      <c r="H1470" s="101" t="s">
        <v>4</v>
      </c>
      <c r="I1470" s="101">
        <v>1</v>
      </c>
      <c r="J1470" s="101" t="s">
        <v>601</v>
      </c>
      <c r="K1470" s="18">
        <v>43049</v>
      </c>
      <c r="L1470" s="101" t="s">
        <v>58</v>
      </c>
      <c r="M1470" s="101" t="s">
        <v>83</v>
      </c>
      <c r="N1470" s="101" t="s">
        <v>73</v>
      </c>
      <c r="O1470" s="101" t="s">
        <v>58</v>
      </c>
      <c r="P1470" s="19" t="str">
        <f t="shared" si="453"/>
        <v>CB1 17/18</v>
      </c>
      <c r="Q1470" s="20">
        <f t="shared" si="454"/>
        <v>152.85560585001494</v>
      </c>
      <c r="R1470" s="19">
        <v>122.6</v>
      </c>
      <c r="S1470" s="19">
        <v>2.5</v>
      </c>
      <c r="T1470" s="19">
        <f t="shared" si="455"/>
        <v>125.1</v>
      </c>
      <c r="U1470" s="22" t="e">
        <f t="shared" si="456"/>
        <v>#VALUE!</v>
      </c>
      <c r="V1470" s="22" t="str">
        <f t="shared" si="457"/>
        <v>NY</v>
      </c>
      <c r="W1470" s="22" t="e">
        <f t="shared" si="458"/>
        <v>#VALUE!</v>
      </c>
      <c r="X1470" s="19" t="str">
        <f t="shared" si="459"/>
        <v>CB117/18GS.8972</v>
      </c>
      <c r="Y1470" s="19" t="str">
        <f t="shared" si="460"/>
        <v>GS.8972</v>
      </c>
      <c r="Z1470" s="19" t="e">
        <v>#VALUE!</v>
      </c>
      <c r="AA1470" s="19" t="e">
        <f t="shared" si="461"/>
        <v>#VALUE!</v>
      </c>
      <c r="AB1470" s="22" t="e">
        <f t="shared" si="462"/>
        <v>#VALUE!</v>
      </c>
      <c r="AC1470" s="23" t="e">
        <v>#VALUE!</v>
      </c>
      <c r="AD1470" s="23" t="e">
        <f t="shared" si="472"/>
        <v>#VALUE!</v>
      </c>
      <c r="AE1470" s="24" t="e">
        <f t="shared" si="464"/>
        <v>#VALUE!</v>
      </c>
      <c r="AF1470" s="24">
        <v>126.85</v>
      </c>
      <c r="AG1470" s="24" t="e">
        <f t="shared" si="465"/>
        <v>#VALUE!</v>
      </c>
      <c r="AH1470" s="24" t="e">
        <f t="shared" si="466"/>
        <v>#VALUE!</v>
      </c>
      <c r="AI1470" s="25" t="e">
        <f t="shared" si="467"/>
        <v>#VALUE!</v>
      </c>
      <c r="AJ1470" s="25" t="e">
        <f t="shared" si="468"/>
        <v>#VALUE!</v>
      </c>
      <c r="AK1470" s="25" t="e">
        <f t="shared" si="469"/>
        <v>#VALUE!</v>
      </c>
      <c r="AL1470" s="11">
        <v>21.830000000000002</v>
      </c>
      <c r="AM1470" s="11">
        <v>7.3559999999999999</v>
      </c>
      <c r="AN1470" s="26">
        <v>3.2766000000000002</v>
      </c>
      <c r="AO1470" s="125">
        <f t="shared" si="471"/>
        <v>4.4353188532044723E-2</v>
      </c>
      <c r="AW1470" s="44" t="e">
        <f t="shared" si="452"/>
        <v>#VALUE!</v>
      </c>
    </row>
    <row r="1471" spans="1:49" hidden="1" x14ac:dyDescent="0.2">
      <c r="A1471" s="101">
        <v>1477</v>
      </c>
      <c r="B1471" s="16" t="s">
        <v>943</v>
      </c>
      <c r="C1471" s="101">
        <v>625</v>
      </c>
      <c r="D1471" s="101">
        <v>1.4835680151279971</v>
      </c>
      <c r="E1471" s="101">
        <v>4.4988043372152418E-2</v>
      </c>
      <c r="F1471" s="122">
        <f t="shared" si="451"/>
        <v>1.5285560585001494</v>
      </c>
      <c r="G1471" s="122"/>
      <c r="H1471" s="101" t="s">
        <v>4</v>
      </c>
      <c r="I1471" s="101">
        <v>1</v>
      </c>
      <c r="J1471" s="101" t="s">
        <v>601</v>
      </c>
      <c r="K1471" s="18">
        <v>43049</v>
      </c>
      <c r="L1471" s="101" t="s">
        <v>58</v>
      </c>
      <c r="M1471" s="101" t="s">
        <v>83</v>
      </c>
      <c r="N1471" s="101" t="s">
        <v>73</v>
      </c>
      <c r="O1471" s="101" t="s">
        <v>59</v>
      </c>
      <c r="P1471" s="19" t="str">
        <f t="shared" si="453"/>
        <v>CB1 14/16</v>
      </c>
      <c r="Q1471" s="20">
        <f t="shared" si="454"/>
        <v>152.85560585001494</v>
      </c>
      <c r="R1471" s="19">
        <v>122.6</v>
      </c>
      <c r="S1471" s="19">
        <v>-7</v>
      </c>
      <c r="T1471" s="19">
        <f t="shared" si="455"/>
        <v>115.6</v>
      </c>
      <c r="U1471" s="22" t="e">
        <f t="shared" si="456"/>
        <v>#VALUE!</v>
      </c>
      <c r="V1471" s="22" t="str">
        <f t="shared" si="457"/>
        <v>NY</v>
      </c>
      <c r="W1471" s="22" t="e">
        <f t="shared" si="458"/>
        <v>#VALUE!</v>
      </c>
      <c r="X1471" s="19" t="str">
        <f t="shared" si="459"/>
        <v>CB114/16GS.8972</v>
      </c>
      <c r="Y1471" s="19" t="str">
        <f t="shared" si="460"/>
        <v>GS.8972</v>
      </c>
      <c r="Z1471" s="19" t="e">
        <v>#VALUE!</v>
      </c>
      <c r="AA1471" s="19" t="e">
        <f t="shared" si="461"/>
        <v>#VALUE!</v>
      </c>
      <c r="AB1471" s="22" t="e">
        <f t="shared" si="462"/>
        <v>#VALUE!</v>
      </c>
      <c r="AC1471" s="23" t="e">
        <v>#VALUE!</v>
      </c>
      <c r="AD1471" s="23" t="e">
        <f t="shared" si="472"/>
        <v>#VALUE!</v>
      </c>
      <c r="AE1471" s="24" t="e">
        <f t="shared" si="464"/>
        <v>#VALUE!</v>
      </c>
      <c r="AF1471" s="24">
        <v>117.35</v>
      </c>
      <c r="AG1471" s="24" t="e">
        <f t="shared" si="465"/>
        <v>#VALUE!</v>
      </c>
      <c r="AH1471" s="24" t="e">
        <f t="shared" si="466"/>
        <v>#VALUE!</v>
      </c>
      <c r="AI1471" s="25" t="e">
        <f t="shared" si="467"/>
        <v>#VALUE!</v>
      </c>
      <c r="AJ1471" s="25" t="e">
        <f t="shared" si="468"/>
        <v>#VALUE!</v>
      </c>
      <c r="AK1471" s="25" t="e">
        <f t="shared" si="469"/>
        <v>#VALUE!</v>
      </c>
      <c r="AL1471" s="11">
        <v>21.830000000000002</v>
      </c>
      <c r="AM1471" s="11">
        <v>7.3559999999999999</v>
      </c>
      <c r="AN1471" s="26">
        <v>3.2766000000000002</v>
      </c>
      <c r="AO1471" s="125">
        <f t="shared" si="471"/>
        <v>4.4353188532044723E-2</v>
      </c>
      <c r="AW1471" s="44" t="e">
        <f t="shared" si="452"/>
        <v>#VALUE!</v>
      </c>
    </row>
    <row r="1472" spans="1:49" hidden="1" x14ac:dyDescent="0.2">
      <c r="A1472" s="101">
        <v>1478</v>
      </c>
      <c r="B1472" s="16" t="s">
        <v>943</v>
      </c>
      <c r="C1472" s="101">
        <v>125</v>
      </c>
      <c r="D1472" s="101">
        <v>1.4835680151279971</v>
      </c>
      <c r="E1472" s="101">
        <v>4.4988043372152418E-2</v>
      </c>
      <c r="F1472" s="122">
        <f t="shared" si="451"/>
        <v>1.5285560585001494</v>
      </c>
      <c r="G1472" s="122"/>
      <c r="H1472" s="101" t="s">
        <v>4</v>
      </c>
      <c r="I1472" s="101">
        <v>1</v>
      </c>
      <c r="J1472" s="101" t="s">
        <v>601</v>
      </c>
      <c r="K1472" s="18">
        <v>43049</v>
      </c>
      <c r="L1472" s="101" t="s">
        <v>58</v>
      </c>
      <c r="M1472" s="101" t="s">
        <v>83</v>
      </c>
      <c r="N1472" s="101" t="s">
        <v>73</v>
      </c>
      <c r="O1472" s="101" t="s">
        <v>96</v>
      </c>
      <c r="P1472" s="19" t="str">
        <f t="shared" si="453"/>
        <v>CB1 MOKA</v>
      </c>
      <c r="Q1472" s="20">
        <f t="shared" si="454"/>
        <v>152.85560585001494</v>
      </c>
      <c r="R1472" s="19">
        <v>122.6</v>
      </c>
      <c r="S1472" s="19">
        <v>-8</v>
      </c>
      <c r="T1472" s="19">
        <f t="shared" si="455"/>
        <v>114.6</v>
      </c>
      <c r="U1472" s="22" t="e">
        <f t="shared" si="456"/>
        <v>#VALUE!</v>
      </c>
      <c r="V1472" s="22" t="str">
        <f t="shared" si="457"/>
        <v>NY</v>
      </c>
      <c r="W1472" s="22" t="e">
        <f t="shared" si="458"/>
        <v>#VALUE!</v>
      </c>
      <c r="X1472" s="19" t="str">
        <f t="shared" si="459"/>
        <v>CB1MOKAGS.8972</v>
      </c>
      <c r="Y1472" s="19" t="str">
        <f t="shared" si="460"/>
        <v>GS.8972</v>
      </c>
      <c r="Z1472" s="19" t="e">
        <v>#VALUE!</v>
      </c>
      <c r="AA1472" s="19" t="e">
        <f t="shared" si="461"/>
        <v>#VALUE!</v>
      </c>
      <c r="AB1472" s="22" t="e">
        <f t="shared" si="462"/>
        <v>#VALUE!</v>
      </c>
      <c r="AC1472" s="23" t="e">
        <v>#VALUE!</v>
      </c>
      <c r="AD1472" s="23" t="e">
        <f t="shared" si="472"/>
        <v>#VALUE!</v>
      </c>
      <c r="AE1472" s="24" t="e">
        <f t="shared" si="464"/>
        <v>#VALUE!</v>
      </c>
      <c r="AF1472" s="24">
        <v>116.35</v>
      </c>
      <c r="AG1472" s="24" t="e">
        <f t="shared" si="465"/>
        <v>#VALUE!</v>
      </c>
      <c r="AH1472" s="24" t="e">
        <f t="shared" si="466"/>
        <v>#VALUE!</v>
      </c>
      <c r="AI1472" s="25" t="e">
        <f t="shared" si="467"/>
        <v>#VALUE!</v>
      </c>
      <c r="AJ1472" s="25" t="e">
        <f t="shared" si="468"/>
        <v>#VALUE!</v>
      </c>
      <c r="AK1472" s="25" t="e">
        <f t="shared" si="469"/>
        <v>#VALUE!</v>
      </c>
      <c r="AL1472" s="11">
        <v>21.830000000000002</v>
      </c>
      <c r="AM1472" s="11">
        <v>7.3559999999999999</v>
      </c>
      <c r="AN1472" s="26">
        <v>3.2766000000000002</v>
      </c>
      <c r="AO1472" s="125">
        <f t="shared" si="471"/>
        <v>4.4353188532044723E-2</v>
      </c>
      <c r="AW1472" s="44" t="e">
        <f t="shared" si="452"/>
        <v>#VALUE!</v>
      </c>
    </row>
    <row r="1473" spans="1:49" hidden="1" x14ac:dyDescent="0.2">
      <c r="A1473" s="101">
        <v>1479</v>
      </c>
      <c r="B1473" s="16" t="s">
        <v>943</v>
      </c>
      <c r="C1473" s="101">
        <v>250</v>
      </c>
      <c r="D1473" s="101">
        <v>1.4835680151279971</v>
      </c>
      <c r="E1473" s="101">
        <v>4.4988043372152418E-2</v>
      </c>
      <c r="F1473" s="122">
        <f t="shared" si="451"/>
        <v>1.5285560585001494</v>
      </c>
      <c r="G1473" s="122"/>
      <c r="H1473" s="101" t="s">
        <v>4</v>
      </c>
      <c r="I1473" s="101">
        <v>1</v>
      </c>
      <c r="J1473" s="101" t="s">
        <v>601</v>
      </c>
      <c r="K1473" s="18">
        <v>43049</v>
      </c>
      <c r="L1473" s="101" t="s">
        <v>58</v>
      </c>
      <c r="M1473" s="101" t="s">
        <v>83</v>
      </c>
      <c r="N1473" s="101" t="s">
        <v>62</v>
      </c>
      <c r="O1473" s="101" t="s">
        <v>63</v>
      </c>
      <c r="P1473" s="19" t="str">
        <f t="shared" si="453"/>
        <v>CB6 Consumo</v>
      </c>
      <c r="Q1473" s="20">
        <f t="shared" si="454"/>
        <v>152.85560585001494</v>
      </c>
      <c r="R1473" s="19">
        <v>122.6</v>
      </c>
      <c r="S1473" s="19">
        <v>-31.95</v>
      </c>
      <c r="T1473" s="19">
        <f t="shared" si="455"/>
        <v>90.649999999999991</v>
      </c>
      <c r="U1473" s="22" t="e">
        <f t="shared" si="456"/>
        <v>#VALUE!</v>
      </c>
      <c r="V1473" s="22" t="str">
        <f t="shared" si="457"/>
        <v>NY</v>
      </c>
      <c r="W1473" s="22" t="e">
        <f t="shared" si="458"/>
        <v>#VALUE!</v>
      </c>
      <c r="X1473" s="19" t="str">
        <f t="shared" si="459"/>
        <v>CB6ConsumoGS.8972</v>
      </c>
      <c r="Y1473" s="19" t="str">
        <f t="shared" si="460"/>
        <v>GS.8972</v>
      </c>
      <c r="Z1473" s="19" t="e">
        <v>#VALUE!</v>
      </c>
      <c r="AA1473" s="19" t="e">
        <f t="shared" si="461"/>
        <v>#VALUE!</v>
      </c>
      <c r="AB1473" s="22" t="e">
        <f t="shared" si="462"/>
        <v>#VALUE!</v>
      </c>
      <c r="AC1473" s="23" t="e">
        <v>#VALUE!</v>
      </c>
      <c r="AD1473" s="23" t="e">
        <f t="shared" si="472"/>
        <v>#VALUE!</v>
      </c>
      <c r="AE1473" s="24" t="e">
        <f t="shared" si="464"/>
        <v>#VALUE!</v>
      </c>
      <c r="AF1473" s="24">
        <v>92.399999999999991</v>
      </c>
      <c r="AG1473" s="24" t="e">
        <f t="shared" si="465"/>
        <v>#VALUE!</v>
      </c>
      <c r="AH1473" s="24" t="e">
        <f t="shared" si="466"/>
        <v>#VALUE!</v>
      </c>
      <c r="AI1473" s="25" t="e">
        <f t="shared" si="467"/>
        <v>#VALUE!</v>
      </c>
      <c r="AJ1473" s="25" t="e">
        <f t="shared" si="468"/>
        <v>#VALUE!</v>
      </c>
      <c r="AK1473" s="25" t="e">
        <f t="shared" si="469"/>
        <v>#VALUE!</v>
      </c>
      <c r="AL1473" s="11">
        <v>21.830000000000002</v>
      </c>
      <c r="AM1473" s="11">
        <v>7.3559999999999999</v>
      </c>
      <c r="AN1473" s="26">
        <v>3.2766000000000002</v>
      </c>
      <c r="AO1473" s="125">
        <f t="shared" si="471"/>
        <v>4.4353188532044723E-2</v>
      </c>
      <c r="AW1473" s="44" t="e">
        <f t="shared" si="452"/>
        <v>#VALUE!</v>
      </c>
    </row>
    <row r="1474" spans="1:49" hidden="1" x14ac:dyDescent="0.2">
      <c r="A1474" s="101">
        <v>1480</v>
      </c>
      <c r="B1474" s="16" t="s">
        <v>944</v>
      </c>
      <c r="C1474" s="101">
        <v>7000</v>
      </c>
      <c r="D1474" s="101">
        <v>1.041424135389819</v>
      </c>
      <c r="E1474" s="101">
        <v>1.2489202274112663E-2</v>
      </c>
      <c r="F1474" s="122">
        <f t="shared" si="451"/>
        <v>1.0539133376639318</v>
      </c>
      <c r="G1474" s="122"/>
      <c r="H1474" s="101" t="s">
        <v>4</v>
      </c>
      <c r="I1474" s="101">
        <v>1</v>
      </c>
      <c r="J1474" s="101" t="s">
        <v>60</v>
      </c>
      <c r="K1474" s="18">
        <v>43049</v>
      </c>
      <c r="L1474" s="101" t="s">
        <v>58</v>
      </c>
      <c r="M1474" s="101" t="s">
        <v>83</v>
      </c>
      <c r="N1474" s="101" t="s">
        <v>62</v>
      </c>
      <c r="O1474" s="101" t="s">
        <v>63</v>
      </c>
      <c r="P1474" s="19" t="str">
        <f t="shared" si="453"/>
        <v>CB6 Consumo</v>
      </c>
      <c r="Q1474" s="20">
        <f t="shared" si="454"/>
        <v>105.39133376639317</v>
      </c>
      <c r="R1474" s="19">
        <v>122.6</v>
      </c>
      <c r="S1474" s="19">
        <v>-31.95</v>
      </c>
      <c r="T1474" s="19">
        <f t="shared" si="455"/>
        <v>90.649999999999991</v>
      </c>
      <c r="U1474" s="22" t="e">
        <f t="shared" si="456"/>
        <v>#VALUE!</v>
      </c>
      <c r="V1474" s="22" t="str">
        <f t="shared" si="457"/>
        <v>NY</v>
      </c>
      <c r="W1474" s="22" t="e">
        <f t="shared" si="458"/>
        <v>#VALUE!</v>
      </c>
      <c r="X1474" s="19" t="str">
        <f t="shared" si="459"/>
        <v>CB6ConsumoGS.8995</v>
      </c>
      <c r="Y1474" s="19" t="str">
        <f t="shared" si="460"/>
        <v>GS.8995</v>
      </c>
      <c r="Z1474" s="19" t="e">
        <v>#VALUE!</v>
      </c>
      <c r="AA1474" s="19" t="e">
        <f t="shared" si="461"/>
        <v>#VALUE!</v>
      </c>
      <c r="AB1474" s="22" t="e">
        <f t="shared" si="462"/>
        <v>#VALUE!</v>
      </c>
      <c r="AC1474" s="23" t="e">
        <v>#VALUE!</v>
      </c>
      <c r="AD1474" s="23" t="e">
        <f t="shared" si="472"/>
        <v>#VALUE!</v>
      </c>
      <c r="AE1474" s="24" t="e">
        <f t="shared" si="464"/>
        <v>#VALUE!</v>
      </c>
      <c r="AF1474" s="24">
        <v>92.399999999999991</v>
      </c>
      <c r="AG1474" s="24" t="e">
        <f t="shared" si="465"/>
        <v>#VALUE!</v>
      </c>
      <c r="AH1474" s="24" t="e">
        <f t="shared" si="466"/>
        <v>#VALUE!</v>
      </c>
      <c r="AI1474" s="25" t="e">
        <f t="shared" si="467"/>
        <v>#VALUE!</v>
      </c>
      <c r="AJ1474" s="25" t="e">
        <f t="shared" si="468"/>
        <v>#VALUE!</v>
      </c>
      <c r="AK1474" s="25" t="e">
        <f t="shared" si="469"/>
        <v>#VALUE!</v>
      </c>
      <c r="AL1474" s="11">
        <v>2.6123615594960503</v>
      </c>
      <c r="AM1474" s="11">
        <v>3.3349503570627168</v>
      </c>
      <c r="AN1474" s="26">
        <v>3.2766000000000002</v>
      </c>
      <c r="AO1474" s="125">
        <f t="shared" si="471"/>
        <v>1.2312959212212524E-2</v>
      </c>
      <c r="AW1474" s="44" t="e">
        <f t="shared" si="452"/>
        <v>#VALUE!</v>
      </c>
    </row>
    <row r="1475" spans="1:49" hidden="1" x14ac:dyDescent="0.2">
      <c r="A1475" s="101">
        <v>1481</v>
      </c>
      <c r="B1475" s="16" t="s">
        <v>945</v>
      </c>
      <c r="C1475" s="101">
        <v>20</v>
      </c>
      <c r="D1475" s="17">
        <v>-0.74537384022846509</v>
      </c>
      <c r="E1475" s="139">
        <v>6.6868762704467885E-2</v>
      </c>
      <c r="F1475" s="122">
        <f t="shared" ref="F1475:F1538" si="473">E1475+D1475</f>
        <v>-0.67850507752399725</v>
      </c>
      <c r="G1475" s="122"/>
      <c r="H1475" s="101" t="s">
        <v>4</v>
      </c>
      <c r="I1475" s="101">
        <v>1</v>
      </c>
      <c r="J1475" s="101" t="s">
        <v>555</v>
      </c>
      <c r="K1475" s="18">
        <v>43049</v>
      </c>
      <c r="L1475" s="101" t="s">
        <v>58</v>
      </c>
      <c r="M1475" s="101" t="s">
        <v>83</v>
      </c>
      <c r="N1475" s="101" t="s">
        <v>62</v>
      </c>
      <c r="O1475" s="101" t="s">
        <v>63</v>
      </c>
      <c r="P1475" s="19" t="str">
        <f t="shared" si="453"/>
        <v>CB6 Consumo</v>
      </c>
      <c r="Q1475" s="20">
        <f t="shared" si="454"/>
        <v>-67.850507752399722</v>
      </c>
      <c r="R1475" s="19">
        <v>122.6</v>
      </c>
      <c r="S1475" s="19">
        <v>-31.95</v>
      </c>
      <c r="T1475" s="19">
        <f t="shared" si="455"/>
        <v>90.649999999999991</v>
      </c>
      <c r="U1475" s="22" t="e">
        <f t="shared" si="456"/>
        <v>#VALUE!</v>
      </c>
      <c r="V1475" s="22" t="str">
        <f t="shared" si="457"/>
        <v>NY</v>
      </c>
      <c r="W1475" s="22" t="e">
        <f t="shared" si="458"/>
        <v>#VALUE!</v>
      </c>
      <c r="X1475" s="19" t="str">
        <f t="shared" si="459"/>
        <v>CB6ConsumoGS.1002S</v>
      </c>
      <c r="Y1475" s="19" t="str">
        <f t="shared" si="460"/>
        <v>GS.1002S</v>
      </c>
      <c r="Z1475" s="19" t="e">
        <v>#VALUE!</v>
      </c>
      <c r="AA1475" s="19" t="e">
        <f t="shared" si="461"/>
        <v>#VALUE!</v>
      </c>
      <c r="AB1475" s="22" t="e">
        <f t="shared" si="462"/>
        <v>#VALUE!</v>
      </c>
      <c r="AC1475" s="23" t="e">
        <v>#VALUE!</v>
      </c>
      <c r="AD1475" s="23" t="e">
        <f t="shared" si="472"/>
        <v>#VALUE!</v>
      </c>
      <c r="AE1475" s="24" t="e">
        <f t="shared" si="464"/>
        <v>#VALUE!</v>
      </c>
      <c r="AF1475" s="24">
        <v>92.399999999999991</v>
      </c>
      <c r="AG1475" s="24" t="e">
        <f t="shared" si="465"/>
        <v>#VALUE!</v>
      </c>
      <c r="AH1475" s="24" t="e">
        <f t="shared" si="466"/>
        <v>#VALUE!</v>
      </c>
      <c r="AI1475" s="25" t="e">
        <f t="shared" si="467"/>
        <v>#VALUE!</v>
      </c>
      <c r="AJ1475" s="25" t="e">
        <f t="shared" si="468"/>
        <v>#VALUE!</v>
      </c>
      <c r="AK1475" s="25" t="e">
        <f t="shared" si="469"/>
        <v>#VALUE!</v>
      </c>
      <c r="AL1475" s="11">
        <v>2.6123615594960503</v>
      </c>
      <c r="AM1475" s="11">
        <v>3.3349503570627168</v>
      </c>
      <c r="AN1475" s="26">
        <v>3.2766000000000002</v>
      </c>
      <c r="AO1475" s="125">
        <f t="shared" si="471"/>
        <v>6.5925135143167418E-2</v>
      </c>
      <c r="AW1475" s="44" t="e">
        <f t="shared" si="452"/>
        <v>#VALUE!</v>
      </c>
    </row>
    <row r="1476" spans="1:49" hidden="1" x14ac:dyDescent="0.2">
      <c r="A1476" s="101">
        <v>1482</v>
      </c>
      <c r="B1476" s="16" t="s">
        <v>946</v>
      </c>
      <c r="C1476" s="101">
        <v>3000</v>
      </c>
      <c r="D1476" s="101">
        <v>1.2592858786747985</v>
      </c>
      <c r="E1476" s="101">
        <v>4.4353790203346295E-2</v>
      </c>
      <c r="F1476" s="122">
        <f t="shared" si="473"/>
        <v>1.3036396688781449</v>
      </c>
      <c r="G1476" s="122"/>
      <c r="H1476" s="101" t="s">
        <v>4</v>
      </c>
      <c r="I1476" s="101">
        <v>1</v>
      </c>
      <c r="J1476" s="101" t="s">
        <v>555</v>
      </c>
      <c r="K1476" s="18">
        <v>43049</v>
      </c>
      <c r="L1476" s="101" t="s">
        <v>58</v>
      </c>
      <c r="M1476" s="101" t="s">
        <v>83</v>
      </c>
      <c r="N1476" s="101" t="s">
        <v>62</v>
      </c>
      <c r="O1476" s="101" t="s">
        <v>63</v>
      </c>
      <c r="P1476" s="19" t="str">
        <f t="shared" si="453"/>
        <v>CB6 Consumo</v>
      </c>
      <c r="Q1476" s="20">
        <f t="shared" si="454"/>
        <v>130.36396688781448</v>
      </c>
      <c r="R1476" s="19">
        <v>122.6</v>
      </c>
      <c r="S1476" s="19">
        <v>-31.95</v>
      </c>
      <c r="T1476" s="19">
        <f t="shared" si="455"/>
        <v>90.649999999999991</v>
      </c>
      <c r="U1476" s="22" t="e">
        <f t="shared" si="456"/>
        <v>#VALUE!</v>
      </c>
      <c r="V1476" s="22" t="str">
        <f t="shared" si="457"/>
        <v>NY</v>
      </c>
      <c r="W1476" s="22" t="e">
        <f t="shared" si="458"/>
        <v>#VALUE!</v>
      </c>
      <c r="X1476" s="19" t="str">
        <f t="shared" si="459"/>
        <v>CB6ConsumoGS.8991</v>
      </c>
      <c r="Y1476" s="19" t="str">
        <f t="shared" si="460"/>
        <v>GS.8991</v>
      </c>
      <c r="Z1476" s="19" t="e">
        <v>#VALUE!</v>
      </c>
      <c r="AA1476" s="19" t="e">
        <f t="shared" si="461"/>
        <v>#VALUE!</v>
      </c>
      <c r="AB1476" s="22" t="e">
        <f t="shared" si="462"/>
        <v>#VALUE!</v>
      </c>
      <c r="AC1476" s="23" t="e">
        <v>#VALUE!</v>
      </c>
      <c r="AD1476" s="23" t="e">
        <f t="shared" si="472"/>
        <v>#VALUE!</v>
      </c>
      <c r="AE1476" s="24" t="e">
        <f t="shared" si="464"/>
        <v>#VALUE!</v>
      </c>
      <c r="AF1476" s="24">
        <v>92.399999999999991</v>
      </c>
      <c r="AG1476" s="24" t="e">
        <f t="shared" si="465"/>
        <v>#VALUE!</v>
      </c>
      <c r="AH1476" s="24" t="e">
        <f t="shared" si="466"/>
        <v>#VALUE!</v>
      </c>
      <c r="AI1476" s="25" t="e">
        <f t="shared" si="467"/>
        <v>#VALUE!</v>
      </c>
      <c r="AJ1476" s="25" t="e">
        <f t="shared" si="468"/>
        <v>#VALUE!</v>
      </c>
      <c r="AK1476" s="25" t="e">
        <f t="shared" si="469"/>
        <v>#VALUE!</v>
      </c>
      <c r="AL1476" s="11">
        <v>8.2435653324847724</v>
      </c>
      <c r="AM1476" s="11">
        <v>2.0650522315503559</v>
      </c>
      <c r="AN1476" s="26">
        <v>3.2766000000000002</v>
      </c>
      <c r="AO1476" s="125">
        <f t="shared" si="471"/>
        <v>4.3727885712351137E-2</v>
      </c>
      <c r="AW1476" s="44" t="e">
        <f t="shared" ref="AW1476:AW1539" si="474">E1476*132.28*AD1476</f>
        <v>#VALUE!</v>
      </c>
    </row>
    <row r="1477" spans="1:49" hidden="1" x14ac:dyDescent="0.2">
      <c r="A1477" s="101">
        <v>1483</v>
      </c>
      <c r="B1477" s="16" t="s">
        <v>947</v>
      </c>
      <c r="C1477" s="101">
        <v>898</v>
      </c>
      <c r="D1477" s="101">
        <v>1.3902979381257057</v>
      </c>
      <c r="E1477" s="101">
        <v>5.2026122685819486E-2</v>
      </c>
      <c r="F1477" s="122">
        <f t="shared" si="473"/>
        <v>1.4423240608115251</v>
      </c>
      <c r="G1477" s="122"/>
      <c r="H1477" s="101" t="s">
        <v>4</v>
      </c>
      <c r="I1477" s="101">
        <v>1</v>
      </c>
      <c r="J1477" s="101" t="s">
        <v>573</v>
      </c>
      <c r="K1477" s="18">
        <v>43052</v>
      </c>
      <c r="L1477" s="101" t="s">
        <v>58</v>
      </c>
      <c r="M1477" s="101" t="s">
        <v>83</v>
      </c>
      <c r="N1477" s="101" t="s">
        <v>62</v>
      </c>
      <c r="O1477" s="101" t="s">
        <v>63</v>
      </c>
      <c r="P1477" s="19" t="str">
        <f t="shared" ref="P1477:P1540" si="475">N1477&amp;" "&amp;O1477</f>
        <v>CB6 Consumo</v>
      </c>
      <c r="Q1477" s="20">
        <f t="shared" ref="Q1477:Q1540" si="476">F1477*100</f>
        <v>144.2324060811525</v>
      </c>
      <c r="R1477" s="19">
        <v>122.6</v>
      </c>
      <c r="S1477" s="19">
        <v>-31.95</v>
      </c>
      <c r="T1477" s="19">
        <f t="shared" ref="T1477:T1540" si="477">R1477+S1477</f>
        <v>90.649999999999991</v>
      </c>
      <c r="U1477" s="22" t="e">
        <f t="shared" ref="U1477:U1540" si="478">(T1477-Q1477)*1.3228*AD1477</f>
        <v>#VALUE!</v>
      </c>
      <c r="V1477" s="22" t="str">
        <f t="shared" ref="V1477:V1540" si="479">IF(LEFT(N1477,3)="CB7","LDN","NY")</f>
        <v>NY</v>
      </c>
      <c r="W1477" s="22" t="e">
        <f t="shared" ref="W1477:W1540" si="480">V1477-U1477</f>
        <v>#VALUE!</v>
      </c>
      <c r="X1477" s="19" t="str">
        <f t="shared" ref="X1477:X1540" si="481">TRIM(N1477)&amp;TRIM(O1477)&amp;TRIM(Y1477)</f>
        <v>CB6ConsumoGS.9008</v>
      </c>
      <c r="Y1477" s="19" t="str">
        <f t="shared" ref="Y1477:Y1540" si="482">IF(LEFT(B1477,2)&lt;&gt;"GS","GS."&amp;LEFT(B1477,4),B1477)</f>
        <v>GS.9008</v>
      </c>
      <c r="Z1477" s="19" t="e">
        <v>#VALUE!</v>
      </c>
      <c r="AA1477" s="19" t="e">
        <f t="shared" ref="AA1477:AA1540" si="483">IF(C1477=0,Z1477,C1477-Z1477)</f>
        <v>#VALUE!</v>
      </c>
      <c r="AB1477" s="22" t="e">
        <f t="shared" ref="AB1477:AB1540" si="484">(T1477-Q1477)*1.3228*AA1477</f>
        <v>#VALUE!</v>
      </c>
      <c r="AC1477" s="23" t="e">
        <v>#VALUE!</v>
      </c>
      <c r="AD1477" s="23" t="e">
        <f t="shared" si="472"/>
        <v>#VALUE!</v>
      </c>
      <c r="AE1477" s="24" t="e">
        <f t="shared" ref="AE1477:AE1540" si="485">(T1477-Q1477)*1.3228*AD1477</f>
        <v>#VALUE!</v>
      </c>
      <c r="AF1477" s="24">
        <v>92.399999999999991</v>
      </c>
      <c r="AG1477" s="24" t="e">
        <f t="shared" ref="AG1477:AG1540" si="486">(AF1477-Q1477)*1.3228*AD1477</f>
        <v>#VALUE!</v>
      </c>
      <c r="AH1477" s="24" t="e">
        <f t="shared" ref="AH1477:AH1540" si="487">AE1477-AG1477</f>
        <v>#VALUE!</v>
      </c>
      <c r="AI1477" s="25" t="e">
        <f t="shared" ref="AI1477:AI1540" si="488">AD1477*T1477*1.3228</f>
        <v>#VALUE!</v>
      </c>
      <c r="AJ1477" s="25" t="e">
        <f t="shared" ref="AJ1477:AJ1540" si="489">E1477*132.28*AD1477</f>
        <v>#VALUE!</v>
      </c>
      <c r="AK1477" s="25" t="e">
        <f t="shared" ref="AK1477:AK1540" si="490">AI1477-AE1477</f>
        <v>#VALUE!</v>
      </c>
      <c r="AL1477" s="11">
        <v>23.300663037070358</v>
      </c>
      <c r="AM1477" s="11">
        <v>4.0956756751283141</v>
      </c>
      <c r="AN1477" s="26">
        <v>3.2766000000000002</v>
      </c>
      <c r="AO1477" s="125">
        <f t="shared" si="471"/>
        <v>5.1291949040482121E-2</v>
      </c>
      <c r="AW1477" s="44" t="e">
        <f t="shared" si="474"/>
        <v>#VALUE!</v>
      </c>
    </row>
    <row r="1478" spans="1:49" hidden="1" x14ac:dyDescent="0.2">
      <c r="A1478" s="101">
        <v>1484</v>
      </c>
      <c r="B1478" s="16" t="s">
        <v>948</v>
      </c>
      <c r="C1478" s="101">
        <v>1221</v>
      </c>
      <c r="D1478" s="101">
        <v>1.4214559351929159</v>
      </c>
      <c r="E1478" s="101">
        <v>5.1981635321162373E-2</v>
      </c>
      <c r="F1478" s="122">
        <f t="shared" si="473"/>
        <v>1.4734375705140783</v>
      </c>
      <c r="G1478" s="122"/>
      <c r="H1478" s="101" t="s">
        <v>4</v>
      </c>
      <c r="I1478" s="101">
        <v>1</v>
      </c>
      <c r="J1478" s="101" t="s">
        <v>573</v>
      </c>
      <c r="K1478" s="18">
        <v>43052</v>
      </c>
      <c r="L1478" s="101" t="s">
        <v>58</v>
      </c>
      <c r="M1478" s="101" t="s">
        <v>83</v>
      </c>
      <c r="N1478" s="101" t="s">
        <v>62</v>
      </c>
      <c r="O1478" s="101" t="s">
        <v>63</v>
      </c>
      <c r="P1478" s="19" t="str">
        <f t="shared" si="475"/>
        <v>CB6 Consumo</v>
      </c>
      <c r="Q1478" s="20">
        <f t="shared" si="476"/>
        <v>147.34375705140783</v>
      </c>
      <c r="R1478" s="19">
        <v>122.6</v>
      </c>
      <c r="S1478" s="19">
        <v>-31.95</v>
      </c>
      <c r="T1478" s="19">
        <f t="shared" si="477"/>
        <v>90.649999999999991</v>
      </c>
      <c r="U1478" s="22" t="e">
        <f t="shared" si="478"/>
        <v>#VALUE!</v>
      </c>
      <c r="V1478" s="22" t="str">
        <f t="shared" si="479"/>
        <v>NY</v>
      </c>
      <c r="W1478" s="22" t="e">
        <f t="shared" si="480"/>
        <v>#VALUE!</v>
      </c>
      <c r="X1478" s="19" t="str">
        <f t="shared" si="481"/>
        <v>CB6ConsumoGS.9007</v>
      </c>
      <c r="Y1478" s="19" t="str">
        <f t="shared" si="482"/>
        <v>GS.9007</v>
      </c>
      <c r="Z1478" s="19" t="e">
        <v>#VALUE!</v>
      </c>
      <c r="AA1478" s="19" t="e">
        <f t="shared" si="483"/>
        <v>#VALUE!</v>
      </c>
      <c r="AB1478" s="22" t="e">
        <f t="shared" si="484"/>
        <v>#VALUE!</v>
      </c>
      <c r="AC1478" s="23" t="e">
        <v>#VALUE!</v>
      </c>
      <c r="AD1478" s="23" t="e">
        <f t="shared" si="472"/>
        <v>#VALUE!</v>
      </c>
      <c r="AE1478" s="24" t="e">
        <f t="shared" si="485"/>
        <v>#VALUE!</v>
      </c>
      <c r="AF1478" s="24">
        <v>92.399999999999991</v>
      </c>
      <c r="AG1478" s="24" t="e">
        <f t="shared" si="486"/>
        <v>#VALUE!</v>
      </c>
      <c r="AH1478" s="24" t="e">
        <f t="shared" si="487"/>
        <v>#VALUE!</v>
      </c>
      <c r="AI1478" s="25" t="e">
        <f t="shared" si="488"/>
        <v>#VALUE!</v>
      </c>
      <c r="AJ1478" s="25" t="e">
        <f t="shared" si="489"/>
        <v>#VALUE!</v>
      </c>
      <c r="AK1478" s="25" t="e">
        <f t="shared" si="490"/>
        <v>#VALUE!</v>
      </c>
      <c r="AL1478" s="11">
        <v>23.840513806680445</v>
      </c>
      <c r="AM1478" s="11">
        <v>4.6997020721823901</v>
      </c>
      <c r="AN1478" s="26">
        <v>3.2766000000000002</v>
      </c>
      <c r="AO1478" s="125">
        <f t="shared" ref="AO1478:AO1541" si="491">E1478*132.28*AN1478/$AO$2/132.28</f>
        <v>5.1248089465269916E-2</v>
      </c>
      <c r="AW1478" s="44" t="e">
        <f t="shared" si="474"/>
        <v>#VALUE!</v>
      </c>
    </row>
    <row r="1479" spans="1:49" hidden="1" x14ac:dyDescent="0.2">
      <c r="A1479" s="101">
        <v>1485</v>
      </c>
      <c r="B1479" s="16" t="s">
        <v>949</v>
      </c>
      <c r="C1479" s="101">
        <v>400</v>
      </c>
      <c r="D1479" s="101">
        <v>1.3804688598914867</v>
      </c>
      <c r="E1479" s="101">
        <v>4.6154150065960388E-2</v>
      </c>
      <c r="F1479" s="122">
        <f t="shared" si="473"/>
        <v>1.4266230099574471</v>
      </c>
      <c r="G1479" s="122"/>
      <c r="H1479" s="101" t="s">
        <v>4</v>
      </c>
      <c r="I1479" s="101">
        <v>1</v>
      </c>
      <c r="J1479" s="101" t="s">
        <v>573</v>
      </c>
      <c r="K1479" s="18">
        <v>43052</v>
      </c>
      <c r="L1479" s="101" t="s">
        <v>58</v>
      </c>
      <c r="M1479" s="101" t="s">
        <v>83</v>
      </c>
      <c r="N1479" s="101" t="s">
        <v>73</v>
      </c>
      <c r="O1479" s="101" t="s">
        <v>58</v>
      </c>
      <c r="P1479" s="19" t="str">
        <f t="shared" si="475"/>
        <v>CB1 17/18</v>
      </c>
      <c r="Q1479" s="20">
        <f t="shared" si="476"/>
        <v>142.66230099574472</v>
      </c>
      <c r="R1479" s="19">
        <v>122.6</v>
      </c>
      <c r="S1479" s="19">
        <v>2.5</v>
      </c>
      <c r="T1479" s="19">
        <f t="shared" si="477"/>
        <v>125.1</v>
      </c>
      <c r="U1479" s="22" t="e">
        <f t="shared" si="478"/>
        <v>#VALUE!</v>
      </c>
      <c r="V1479" s="22" t="str">
        <f t="shared" si="479"/>
        <v>NY</v>
      </c>
      <c r="W1479" s="22" t="e">
        <f t="shared" si="480"/>
        <v>#VALUE!</v>
      </c>
      <c r="X1479" s="19" t="str">
        <f t="shared" si="481"/>
        <v>CB117/18GS.9004</v>
      </c>
      <c r="Y1479" s="19" t="str">
        <f t="shared" si="482"/>
        <v>GS.9004</v>
      </c>
      <c r="Z1479" s="19" t="e">
        <v>#VALUE!</v>
      </c>
      <c r="AA1479" s="19" t="e">
        <f t="shared" si="483"/>
        <v>#VALUE!</v>
      </c>
      <c r="AB1479" s="22" t="e">
        <f t="shared" si="484"/>
        <v>#VALUE!</v>
      </c>
      <c r="AC1479" s="23" t="e">
        <v>#VALUE!</v>
      </c>
      <c r="AD1479" s="23" t="e">
        <f t="shared" si="472"/>
        <v>#VALUE!</v>
      </c>
      <c r="AE1479" s="24" t="e">
        <f t="shared" si="485"/>
        <v>#VALUE!</v>
      </c>
      <c r="AF1479" s="24">
        <v>126.85</v>
      </c>
      <c r="AG1479" s="24" t="e">
        <f t="shared" si="486"/>
        <v>#VALUE!</v>
      </c>
      <c r="AH1479" s="24" t="e">
        <f t="shared" si="487"/>
        <v>#VALUE!</v>
      </c>
      <c r="AI1479" s="25" t="e">
        <f t="shared" si="488"/>
        <v>#VALUE!</v>
      </c>
      <c r="AJ1479" s="25" t="e">
        <f t="shared" si="489"/>
        <v>#VALUE!</v>
      </c>
      <c r="AK1479" s="25" t="e">
        <f t="shared" si="490"/>
        <v>#VALUE!</v>
      </c>
      <c r="AL1479" s="11">
        <v>22.430000000000003</v>
      </c>
      <c r="AM1479" s="11">
        <v>5.8499999999999943</v>
      </c>
      <c r="AN1479" s="26">
        <v>3.2766000000000002</v>
      </c>
      <c r="AO1479" s="125">
        <f t="shared" si="491"/>
        <v>4.5502839554008474E-2</v>
      </c>
      <c r="AW1479" s="44" t="e">
        <f t="shared" si="474"/>
        <v>#VALUE!</v>
      </c>
    </row>
    <row r="1480" spans="1:49" hidden="1" x14ac:dyDescent="0.2">
      <c r="A1480" s="101">
        <v>1486</v>
      </c>
      <c r="B1480" s="16" t="s">
        <v>949</v>
      </c>
      <c r="C1480" s="101">
        <v>1000</v>
      </c>
      <c r="D1480" s="101">
        <v>1.3804688598914867</v>
      </c>
      <c r="E1480" s="101">
        <v>4.6154150065960388E-2</v>
      </c>
      <c r="F1480" s="122">
        <f t="shared" si="473"/>
        <v>1.4266230099574471</v>
      </c>
      <c r="G1480" s="122"/>
      <c r="H1480" s="101" t="s">
        <v>4</v>
      </c>
      <c r="I1480" s="101">
        <v>1</v>
      </c>
      <c r="J1480" s="101" t="s">
        <v>573</v>
      </c>
      <c r="K1480" s="18">
        <v>43052</v>
      </c>
      <c r="L1480" s="101" t="s">
        <v>58</v>
      </c>
      <c r="M1480" s="101" t="s">
        <v>83</v>
      </c>
      <c r="N1480" s="101" t="s">
        <v>73</v>
      </c>
      <c r="O1480" s="101" t="s">
        <v>59</v>
      </c>
      <c r="P1480" s="19" t="str">
        <f t="shared" si="475"/>
        <v>CB1 14/16</v>
      </c>
      <c r="Q1480" s="20">
        <f t="shared" si="476"/>
        <v>142.66230099574472</v>
      </c>
      <c r="R1480" s="19">
        <v>122.6</v>
      </c>
      <c r="S1480" s="19">
        <v>-7</v>
      </c>
      <c r="T1480" s="19">
        <f t="shared" si="477"/>
        <v>115.6</v>
      </c>
      <c r="U1480" s="22" t="e">
        <f t="shared" si="478"/>
        <v>#VALUE!</v>
      </c>
      <c r="V1480" s="22" t="str">
        <f t="shared" si="479"/>
        <v>NY</v>
      </c>
      <c r="W1480" s="22" t="e">
        <f t="shared" si="480"/>
        <v>#VALUE!</v>
      </c>
      <c r="X1480" s="19" t="str">
        <f t="shared" si="481"/>
        <v>CB114/16GS.9004</v>
      </c>
      <c r="Y1480" s="19" t="str">
        <f t="shared" si="482"/>
        <v>GS.9004</v>
      </c>
      <c r="Z1480" s="19" t="e">
        <v>#VALUE!</v>
      </c>
      <c r="AA1480" s="19" t="e">
        <f t="shared" si="483"/>
        <v>#VALUE!</v>
      </c>
      <c r="AB1480" s="22" t="e">
        <f t="shared" si="484"/>
        <v>#VALUE!</v>
      </c>
      <c r="AC1480" s="23" t="e">
        <v>#VALUE!</v>
      </c>
      <c r="AD1480" s="23" t="e">
        <f t="shared" si="472"/>
        <v>#VALUE!</v>
      </c>
      <c r="AE1480" s="24" t="e">
        <f t="shared" si="485"/>
        <v>#VALUE!</v>
      </c>
      <c r="AF1480" s="24">
        <v>117.35</v>
      </c>
      <c r="AG1480" s="24" t="e">
        <f t="shared" si="486"/>
        <v>#VALUE!</v>
      </c>
      <c r="AH1480" s="24" t="e">
        <f t="shared" si="487"/>
        <v>#VALUE!</v>
      </c>
      <c r="AI1480" s="25" t="e">
        <f t="shared" si="488"/>
        <v>#VALUE!</v>
      </c>
      <c r="AJ1480" s="25" t="e">
        <f t="shared" si="489"/>
        <v>#VALUE!</v>
      </c>
      <c r="AK1480" s="25" t="e">
        <f t="shared" si="490"/>
        <v>#VALUE!</v>
      </c>
      <c r="AL1480" s="11">
        <v>22.430000000000003</v>
      </c>
      <c r="AM1480" s="11">
        <v>5.8499999999999943</v>
      </c>
      <c r="AN1480" s="26">
        <v>3.2766000000000002</v>
      </c>
      <c r="AO1480" s="125">
        <f t="shared" si="491"/>
        <v>4.5502839554008474E-2</v>
      </c>
      <c r="AW1480" s="44" t="e">
        <f t="shared" si="474"/>
        <v>#VALUE!</v>
      </c>
    </row>
    <row r="1481" spans="1:49" hidden="1" x14ac:dyDescent="0.2">
      <c r="A1481" s="101">
        <v>1487</v>
      </c>
      <c r="B1481" s="16" t="s">
        <v>949</v>
      </c>
      <c r="C1481" s="101">
        <v>200</v>
      </c>
      <c r="D1481" s="101">
        <v>1.3804688598914867</v>
      </c>
      <c r="E1481" s="101">
        <v>4.6154150065960388E-2</v>
      </c>
      <c r="F1481" s="122">
        <f t="shared" si="473"/>
        <v>1.4266230099574471</v>
      </c>
      <c r="G1481" s="122"/>
      <c r="H1481" s="101" t="s">
        <v>4</v>
      </c>
      <c r="I1481" s="101">
        <v>1</v>
      </c>
      <c r="J1481" s="101" t="s">
        <v>573</v>
      </c>
      <c r="K1481" s="18">
        <v>43052</v>
      </c>
      <c r="L1481" s="101" t="s">
        <v>58</v>
      </c>
      <c r="M1481" s="101" t="s">
        <v>83</v>
      </c>
      <c r="N1481" s="101" t="s">
        <v>73</v>
      </c>
      <c r="O1481" s="101" t="s">
        <v>96</v>
      </c>
      <c r="P1481" s="19" t="str">
        <f t="shared" si="475"/>
        <v>CB1 MOKA</v>
      </c>
      <c r="Q1481" s="20">
        <f t="shared" si="476"/>
        <v>142.66230099574472</v>
      </c>
      <c r="R1481" s="19">
        <v>122.6</v>
      </c>
      <c r="S1481" s="19">
        <v>-8</v>
      </c>
      <c r="T1481" s="19">
        <f t="shared" si="477"/>
        <v>114.6</v>
      </c>
      <c r="U1481" s="22" t="e">
        <f t="shared" si="478"/>
        <v>#VALUE!</v>
      </c>
      <c r="V1481" s="22" t="str">
        <f t="shared" si="479"/>
        <v>NY</v>
      </c>
      <c r="W1481" s="22" t="e">
        <f t="shared" si="480"/>
        <v>#VALUE!</v>
      </c>
      <c r="X1481" s="19" t="str">
        <f t="shared" si="481"/>
        <v>CB1MOKAGS.9004</v>
      </c>
      <c r="Y1481" s="19" t="str">
        <f t="shared" si="482"/>
        <v>GS.9004</v>
      </c>
      <c r="Z1481" s="19" t="e">
        <v>#VALUE!</v>
      </c>
      <c r="AA1481" s="19" t="e">
        <f t="shared" si="483"/>
        <v>#VALUE!</v>
      </c>
      <c r="AB1481" s="22" t="e">
        <f t="shared" si="484"/>
        <v>#VALUE!</v>
      </c>
      <c r="AC1481" s="23" t="e">
        <v>#VALUE!</v>
      </c>
      <c r="AD1481" s="23" t="e">
        <f t="shared" si="472"/>
        <v>#VALUE!</v>
      </c>
      <c r="AE1481" s="24" t="e">
        <f t="shared" si="485"/>
        <v>#VALUE!</v>
      </c>
      <c r="AF1481" s="24">
        <v>116.35</v>
      </c>
      <c r="AG1481" s="24" t="e">
        <f t="shared" si="486"/>
        <v>#VALUE!</v>
      </c>
      <c r="AH1481" s="24" t="e">
        <f t="shared" si="487"/>
        <v>#VALUE!</v>
      </c>
      <c r="AI1481" s="25" t="e">
        <f t="shared" si="488"/>
        <v>#VALUE!</v>
      </c>
      <c r="AJ1481" s="25" t="e">
        <f t="shared" si="489"/>
        <v>#VALUE!</v>
      </c>
      <c r="AK1481" s="25" t="e">
        <f t="shared" si="490"/>
        <v>#VALUE!</v>
      </c>
      <c r="AL1481" s="11">
        <v>22.430000000000003</v>
      </c>
      <c r="AM1481" s="11">
        <v>5.8499999999999943</v>
      </c>
      <c r="AN1481" s="26">
        <v>3.2766000000000002</v>
      </c>
      <c r="AO1481" s="125">
        <f t="shared" si="491"/>
        <v>4.5502839554008474E-2</v>
      </c>
      <c r="AW1481" s="44" t="e">
        <f t="shared" si="474"/>
        <v>#VALUE!</v>
      </c>
    </row>
    <row r="1482" spans="1:49" hidden="1" x14ac:dyDescent="0.2">
      <c r="A1482" s="101">
        <v>1488</v>
      </c>
      <c r="B1482" s="16" t="s">
        <v>949</v>
      </c>
      <c r="C1482" s="101">
        <v>400</v>
      </c>
      <c r="D1482" s="101">
        <v>1.3804688598914867</v>
      </c>
      <c r="E1482" s="101">
        <v>4.6154150065960388E-2</v>
      </c>
      <c r="F1482" s="122">
        <f t="shared" si="473"/>
        <v>1.4266230099574471</v>
      </c>
      <c r="G1482" s="122"/>
      <c r="H1482" s="101" t="s">
        <v>4</v>
      </c>
      <c r="I1482" s="101">
        <v>1</v>
      </c>
      <c r="J1482" s="101" t="s">
        <v>573</v>
      </c>
      <c r="K1482" s="18">
        <v>43052</v>
      </c>
      <c r="L1482" s="101" t="s">
        <v>58</v>
      </c>
      <c r="M1482" s="101" t="s">
        <v>83</v>
      </c>
      <c r="N1482" s="101" t="s">
        <v>62</v>
      </c>
      <c r="O1482" s="101" t="s">
        <v>63</v>
      </c>
      <c r="P1482" s="19" t="str">
        <f t="shared" si="475"/>
        <v>CB6 Consumo</v>
      </c>
      <c r="Q1482" s="20">
        <f t="shared" si="476"/>
        <v>142.66230099574472</v>
      </c>
      <c r="R1482" s="19">
        <v>122.6</v>
      </c>
      <c r="S1482" s="19">
        <v>-31.95</v>
      </c>
      <c r="T1482" s="19">
        <f t="shared" si="477"/>
        <v>90.649999999999991</v>
      </c>
      <c r="U1482" s="22" t="e">
        <f t="shared" si="478"/>
        <v>#VALUE!</v>
      </c>
      <c r="V1482" s="22" t="str">
        <f t="shared" si="479"/>
        <v>NY</v>
      </c>
      <c r="W1482" s="22" t="e">
        <f t="shared" si="480"/>
        <v>#VALUE!</v>
      </c>
      <c r="X1482" s="19" t="str">
        <f t="shared" si="481"/>
        <v>CB6ConsumoGS.9004</v>
      </c>
      <c r="Y1482" s="19" t="str">
        <f t="shared" si="482"/>
        <v>GS.9004</v>
      </c>
      <c r="Z1482" s="19" t="e">
        <v>#VALUE!</v>
      </c>
      <c r="AA1482" s="19" t="e">
        <f t="shared" si="483"/>
        <v>#VALUE!</v>
      </c>
      <c r="AB1482" s="22" t="e">
        <f t="shared" si="484"/>
        <v>#VALUE!</v>
      </c>
      <c r="AC1482" s="23" t="e">
        <v>#VALUE!</v>
      </c>
      <c r="AD1482" s="23" t="e">
        <f t="shared" si="472"/>
        <v>#VALUE!</v>
      </c>
      <c r="AE1482" s="24" t="e">
        <f t="shared" si="485"/>
        <v>#VALUE!</v>
      </c>
      <c r="AF1482" s="24">
        <v>92.399999999999991</v>
      </c>
      <c r="AG1482" s="24" t="e">
        <f t="shared" si="486"/>
        <v>#VALUE!</v>
      </c>
      <c r="AH1482" s="24" t="e">
        <f t="shared" si="487"/>
        <v>#VALUE!</v>
      </c>
      <c r="AI1482" s="25" t="e">
        <f t="shared" si="488"/>
        <v>#VALUE!</v>
      </c>
      <c r="AJ1482" s="25" t="e">
        <f t="shared" si="489"/>
        <v>#VALUE!</v>
      </c>
      <c r="AK1482" s="25" t="e">
        <f t="shared" si="490"/>
        <v>#VALUE!</v>
      </c>
      <c r="AL1482" s="11">
        <v>22.430000000000003</v>
      </c>
      <c r="AM1482" s="11">
        <v>5.8499999999999952</v>
      </c>
      <c r="AN1482" s="26">
        <v>3.2766000000000002</v>
      </c>
      <c r="AO1482" s="125">
        <f t="shared" si="491"/>
        <v>4.5502839554008474E-2</v>
      </c>
      <c r="AW1482" s="44" t="e">
        <f t="shared" si="474"/>
        <v>#VALUE!</v>
      </c>
    </row>
    <row r="1483" spans="1:49" hidden="1" x14ac:dyDescent="0.2">
      <c r="A1483" s="101">
        <v>1489</v>
      </c>
      <c r="B1483" s="16" t="s">
        <v>950</v>
      </c>
      <c r="C1483" s="101">
        <v>4500</v>
      </c>
      <c r="D1483" s="101">
        <v>1.3335542345914491</v>
      </c>
      <c r="E1483" s="101">
        <v>5.1283168122757634E-2</v>
      </c>
      <c r="F1483" s="122">
        <f t="shared" si="473"/>
        <v>1.3848374027142067</v>
      </c>
      <c r="G1483" s="122"/>
      <c r="H1483" s="101" t="s">
        <v>4</v>
      </c>
      <c r="I1483" s="101">
        <v>1</v>
      </c>
      <c r="J1483" s="101" t="s">
        <v>60</v>
      </c>
      <c r="K1483" s="18">
        <v>43052</v>
      </c>
      <c r="L1483" s="101" t="s">
        <v>58</v>
      </c>
      <c r="M1483" s="101" t="s">
        <v>83</v>
      </c>
      <c r="N1483" s="101" t="s">
        <v>62</v>
      </c>
      <c r="O1483" s="101" t="s">
        <v>63</v>
      </c>
      <c r="P1483" s="19" t="str">
        <f t="shared" si="475"/>
        <v>CB6 Consumo</v>
      </c>
      <c r="Q1483" s="20">
        <f t="shared" si="476"/>
        <v>138.48374027142069</v>
      </c>
      <c r="R1483" s="19">
        <v>122.6</v>
      </c>
      <c r="S1483" s="19">
        <v>-31.95</v>
      </c>
      <c r="T1483" s="19">
        <f t="shared" si="477"/>
        <v>90.649999999999991</v>
      </c>
      <c r="U1483" s="22" t="e">
        <f t="shared" si="478"/>
        <v>#VALUE!</v>
      </c>
      <c r="V1483" s="22" t="str">
        <f t="shared" si="479"/>
        <v>NY</v>
      </c>
      <c r="W1483" s="22" t="e">
        <f t="shared" si="480"/>
        <v>#VALUE!</v>
      </c>
      <c r="X1483" s="19" t="str">
        <f t="shared" si="481"/>
        <v>CB6ConsumoGS.9034</v>
      </c>
      <c r="Y1483" s="19" t="str">
        <f t="shared" si="482"/>
        <v>GS.9034</v>
      </c>
      <c r="Z1483" s="19" t="e">
        <v>#VALUE!</v>
      </c>
      <c r="AA1483" s="19" t="e">
        <f t="shared" si="483"/>
        <v>#VALUE!</v>
      </c>
      <c r="AB1483" s="22" t="e">
        <f t="shared" si="484"/>
        <v>#VALUE!</v>
      </c>
      <c r="AC1483" s="23" t="e">
        <v>#VALUE!</v>
      </c>
      <c r="AD1483" s="23" t="e">
        <f t="shared" si="472"/>
        <v>#VALUE!</v>
      </c>
      <c r="AE1483" s="24" t="e">
        <f t="shared" si="485"/>
        <v>#VALUE!</v>
      </c>
      <c r="AF1483" s="24">
        <v>92.399999999999991</v>
      </c>
      <c r="AG1483" s="24" t="e">
        <f t="shared" si="486"/>
        <v>#VALUE!</v>
      </c>
      <c r="AH1483" s="24" t="e">
        <f t="shared" si="487"/>
        <v>#VALUE!</v>
      </c>
      <c r="AI1483" s="25" t="e">
        <f t="shared" si="488"/>
        <v>#VALUE!</v>
      </c>
      <c r="AJ1483" s="25" t="e">
        <f t="shared" si="489"/>
        <v>#VALUE!</v>
      </c>
      <c r="AK1483" s="25" t="e">
        <f t="shared" si="490"/>
        <v>#VALUE!</v>
      </c>
      <c r="AL1483" s="11">
        <v>23.004464675698724</v>
      </c>
      <c r="AM1483" s="11">
        <v>4.2952322334599922</v>
      </c>
      <c r="AN1483" s="26">
        <v>3.2766000000000002</v>
      </c>
      <c r="AO1483" s="125">
        <f t="shared" si="491"/>
        <v>5.0559478780914824E-2</v>
      </c>
      <c r="AW1483" s="44" t="e">
        <f t="shared" si="474"/>
        <v>#VALUE!</v>
      </c>
    </row>
    <row r="1484" spans="1:49" hidden="1" x14ac:dyDescent="0.2">
      <c r="A1484" s="101">
        <v>1490</v>
      </c>
      <c r="B1484" s="16" t="s">
        <v>951</v>
      </c>
      <c r="C1484" s="101">
        <v>752</v>
      </c>
      <c r="D1484" s="101">
        <v>1.1338420755370251</v>
      </c>
      <c r="E1484" s="101">
        <v>4.0709330699790582E-2</v>
      </c>
      <c r="F1484" s="122">
        <f t="shared" si="473"/>
        <v>1.1745514062368156</v>
      </c>
      <c r="G1484" s="122"/>
      <c r="H1484" s="101" t="s">
        <v>4</v>
      </c>
      <c r="I1484" s="101">
        <v>1</v>
      </c>
      <c r="J1484" s="101" t="s">
        <v>60</v>
      </c>
      <c r="K1484" s="18">
        <v>43052</v>
      </c>
      <c r="L1484" s="101" t="s">
        <v>58</v>
      </c>
      <c r="M1484" s="101" t="s">
        <v>83</v>
      </c>
      <c r="N1484" s="101" t="s">
        <v>75</v>
      </c>
      <c r="O1484" s="101" t="s">
        <v>58</v>
      </c>
      <c r="P1484" s="19" t="str">
        <f t="shared" si="475"/>
        <v>CB2 17/18</v>
      </c>
      <c r="Q1484" s="20">
        <f t="shared" si="476"/>
        <v>117.45514062368156</v>
      </c>
      <c r="R1484" s="19">
        <v>122.6</v>
      </c>
      <c r="S1484" s="19">
        <v>-2.67</v>
      </c>
      <c r="T1484" s="19">
        <f t="shared" si="477"/>
        <v>119.92999999999999</v>
      </c>
      <c r="U1484" s="22" t="e">
        <f t="shared" si="478"/>
        <v>#VALUE!</v>
      </c>
      <c r="V1484" s="22" t="str">
        <f t="shared" si="479"/>
        <v>NY</v>
      </c>
      <c r="W1484" s="22" t="e">
        <f t="shared" si="480"/>
        <v>#VALUE!</v>
      </c>
      <c r="X1484" s="19" t="str">
        <f t="shared" si="481"/>
        <v>CB217/18GS.8980</v>
      </c>
      <c r="Y1484" s="19" t="str">
        <f t="shared" si="482"/>
        <v>GS.8980</v>
      </c>
      <c r="Z1484" s="19" t="e">
        <v>#VALUE!</v>
      </c>
      <c r="AA1484" s="19" t="e">
        <f t="shared" si="483"/>
        <v>#VALUE!</v>
      </c>
      <c r="AB1484" s="22" t="e">
        <f t="shared" si="484"/>
        <v>#VALUE!</v>
      </c>
      <c r="AC1484" s="23" t="e">
        <v>#VALUE!</v>
      </c>
      <c r="AD1484" s="23" t="e">
        <f t="shared" si="472"/>
        <v>#VALUE!</v>
      </c>
      <c r="AE1484" s="24" t="e">
        <f t="shared" si="485"/>
        <v>#VALUE!</v>
      </c>
      <c r="AF1484" s="24">
        <v>121.67999999999999</v>
      </c>
      <c r="AG1484" s="24" t="e">
        <f t="shared" si="486"/>
        <v>#VALUE!</v>
      </c>
      <c r="AH1484" s="24" t="e">
        <f t="shared" si="487"/>
        <v>#VALUE!</v>
      </c>
      <c r="AI1484" s="25" t="e">
        <f t="shared" si="488"/>
        <v>#VALUE!</v>
      </c>
      <c r="AJ1484" s="25" t="e">
        <f t="shared" si="489"/>
        <v>#VALUE!</v>
      </c>
      <c r="AK1484" s="25" t="e">
        <f t="shared" si="490"/>
        <v>#VALUE!</v>
      </c>
      <c r="AL1484" s="11">
        <v>21.482663784067089</v>
      </c>
      <c r="AM1484" s="11">
        <v>1.8425756858501836</v>
      </c>
      <c r="AN1484" s="26">
        <v>3.2766000000000002</v>
      </c>
      <c r="AO1484" s="125">
        <f t="shared" si="491"/>
        <v>4.0134855490488543E-2</v>
      </c>
      <c r="AW1484" s="44" t="e">
        <f t="shared" si="474"/>
        <v>#VALUE!</v>
      </c>
    </row>
    <row r="1485" spans="1:49" hidden="1" x14ac:dyDescent="0.2">
      <c r="A1485" s="101">
        <v>1491</v>
      </c>
      <c r="B1485" s="16" t="s">
        <v>951</v>
      </c>
      <c r="C1485" s="101">
        <v>522</v>
      </c>
      <c r="D1485" s="101">
        <v>1.1338420755370251</v>
      </c>
      <c r="E1485" s="101">
        <v>4.0709330699790582E-2</v>
      </c>
      <c r="F1485" s="122">
        <f t="shared" si="473"/>
        <v>1.1745514062368156</v>
      </c>
      <c r="G1485" s="122"/>
      <c r="H1485" s="101" t="s">
        <v>4</v>
      </c>
      <c r="I1485" s="101">
        <v>1</v>
      </c>
      <c r="J1485" s="101" t="s">
        <v>60</v>
      </c>
      <c r="K1485" s="18">
        <v>43052</v>
      </c>
      <c r="L1485" s="101" t="s">
        <v>58</v>
      </c>
      <c r="M1485" s="101" t="s">
        <v>83</v>
      </c>
      <c r="N1485" s="101" t="s">
        <v>62</v>
      </c>
      <c r="O1485" s="101" t="s">
        <v>63</v>
      </c>
      <c r="P1485" s="19" t="str">
        <f t="shared" si="475"/>
        <v>CB6 Consumo</v>
      </c>
      <c r="Q1485" s="20">
        <f t="shared" si="476"/>
        <v>117.45514062368156</v>
      </c>
      <c r="R1485" s="19">
        <v>122.6</v>
      </c>
      <c r="S1485" s="19">
        <v>-31.95</v>
      </c>
      <c r="T1485" s="19">
        <f t="shared" si="477"/>
        <v>90.649999999999991</v>
      </c>
      <c r="U1485" s="22" t="e">
        <f t="shared" si="478"/>
        <v>#VALUE!</v>
      </c>
      <c r="V1485" s="22" t="str">
        <f t="shared" si="479"/>
        <v>NY</v>
      </c>
      <c r="W1485" s="22" t="e">
        <f t="shared" si="480"/>
        <v>#VALUE!</v>
      </c>
      <c r="X1485" s="19" t="str">
        <f t="shared" si="481"/>
        <v>CB6ConsumoGS.8980</v>
      </c>
      <c r="Y1485" s="19" t="str">
        <f t="shared" si="482"/>
        <v>GS.8980</v>
      </c>
      <c r="Z1485" s="19" t="e">
        <v>#VALUE!</v>
      </c>
      <c r="AA1485" s="19" t="e">
        <f t="shared" si="483"/>
        <v>#VALUE!</v>
      </c>
      <c r="AB1485" s="22" t="e">
        <f t="shared" si="484"/>
        <v>#VALUE!</v>
      </c>
      <c r="AC1485" s="23" t="e">
        <v>#VALUE!</v>
      </c>
      <c r="AD1485" s="23" t="e">
        <f t="shared" ref="AD1485:AD1548" si="492">AA1485-AC1485</f>
        <v>#VALUE!</v>
      </c>
      <c r="AE1485" s="24" t="e">
        <f t="shared" si="485"/>
        <v>#VALUE!</v>
      </c>
      <c r="AF1485" s="24">
        <v>92.399999999999991</v>
      </c>
      <c r="AG1485" s="24" t="e">
        <f t="shared" si="486"/>
        <v>#VALUE!</v>
      </c>
      <c r="AH1485" s="24" t="e">
        <f t="shared" si="487"/>
        <v>#VALUE!</v>
      </c>
      <c r="AI1485" s="25" t="e">
        <f t="shared" si="488"/>
        <v>#VALUE!</v>
      </c>
      <c r="AJ1485" s="25" t="e">
        <f t="shared" si="489"/>
        <v>#VALUE!</v>
      </c>
      <c r="AK1485" s="25" t="e">
        <f t="shared" si="490"/>
        <v>#VALUE!</v>
      </c>
      <c r="AL1485" s="11">
        <v>21.482663784067089</v>
      </c>
      <c r="AM1485" s="11">
        <v>1.8425756858501836</v>
      </c>
      <c r="AN1485" s="26">
        <v>3.2766000000000002</v>
      </c>
      <c r="AO1485" s="125">
        <f t="shared" si="491"/>
        <v>4.0134855490488543E-2</v>
      </c>
      <c r="AW1485" s="44" t="e">
        <f t="shared" si="474"/>
        <v>#VALUE!</v>
      </c>
    </row>
    <row r="1486" spans="1:49" hidden="1" x14ac:dyDescent="0.2">
      <c r="A1486" s="101">
        <v>1492</v>
      </c>
      <c r="B1486" s="16" t="s">
        <v>951</v>
      </c>
      <c r="C1486" s="101">
        <v>175</v>
      </c>
      <c r="D1486" s="101">
        <v>1.1338420755370251</v>
      </c>
      <c r="E1486" s="101">
        <v>4.0709330699790582E-2</v>
      </c>
      <c r="F1486" s="122">
        <f t="shared" si="473"/>
        <v>1.1745514062368156</v>
      </c>
      <c r="G1486" s="122"/>
      <c r="H1486" s="101" t="s">
        <v>4</v>
      </c>
      <c r="I1486" s="101">
        <v>1</v>
      </c>
      <c r="J1486" s="101" t="s">
        <v>60</v>
      </c>
      <c r="K1486" s="18">
        <v>43052</v>
      </c>
      <c r="L1486" s="101" t="s">
        <v>58</v>
      </c>
      <c r="M1486" s="101" t="s">
        <v>83</v>
      </c>
      <c r="N1486" s="101" t="s">
        <v>75</v>
      </c>
      <c r="O1486" s="101" t="s">
        <v>66</v>
      </c>
      <c r="P1486" s="19" t="str">
        <f t="shared" si="475"/>
        <v>CB2 Moka</v>
      </c>
      <c r="Q1486" s="20">
        <f t="shared" si="476"/>
        <v>117.45514062368156</v>
      </c>
      <c r="R1486" s="19">
        <v>122.6</v>
      </c>
      <c r="S1486" s="19">
        <v>-9.67</v>
      </c>
      <c r="T1486" s="19">
        <f t="shared" si="477"/>
        <v>112.92999999999999</v>
      </c>
      <c r="U1486" s="22" t="e">
        <f t="shared" si="478"/>
        <v>#VALUE!</v>
      </c>
      <c r="V1486" s="22" t="str">
        <f t="shared" si="479"/>
        <v>NY</v>
      </c>
      <c r="W1486" s="22" t="e">
        <f t="shared" si="480"/>
        <v>#VALUE!</v>
      </c>
      <c r="X1486" s="19" t="str">
        <f t="shared" si="481"/>
        <v>CB2MokaGS.8980</v>
      </c>
      <c r="Y1486" s="19" t="str">
        <f t="shared" si="482"/>
        <v>GS.8980</v>
      </c>
      <c r="Z1486" s="19" t="e">
        <v>#VALUE!</v>
      </c>
      <c r="AA1486" s="19" t="e">
        <f t="shared" si="483"/>
        <v>#VALUE!</v>
      </c>
      <c r="AB1486" s="22" t="e">
        <f t="shared" si="484"/>
        <v>#VALUE!</v>
      </c>
      <c r="AC1486" s="23" t="e">
        <v>#VALUE!</v>
      </c>
      <c r="AD1486" s="23" t="e">
        <f t="shared" si="492"/>
        <v>#VALUE!</v>
      </c>
      <c r="AE1486" s="24" t="e">
        <f t="shared" si="485"/>
        <v>#VALUE!</v>
      </c>
      <c r="AF1486" s="24">
        <v>114.67999999999999</v>
      </c>
      <c r="AG1486" s="24" t="e">
        <f t="shared" si="486"/>
        <v>#VALUE!</v>
      </c>
      <c r="AH1486" s="24" t="e">
        <f t="shared" si="487"/>
        <v>#VALUE!</v>
      </c>
      <c r="AI1486" s="25" t="e">
        <f t="shared" si="488"/>
        <v>#VALUE!</v>
      </c>
      <c r="AJ1486" s="25" t="e">
        <f t="shared" si="489"/>
        <v>#VALUE!</v>
      </c>
      <c r="AK1486" s="25" t="e">
        <f t="shared" si="490"/>
        <v>#VALUE!</v>
      </c>
      <c r="AL1486" s="11">
        <v>21.482663784067089</v>
      </c>
      <c r="AM1486" s="11">
        <v>1.8425756858501836</v>
      </c>
      <c r="AN1486" s="26">
        <v>3.2766000000000002</v>
      </c>
      <c r="AO1486" s="125">
        <f t="shared" si="491"/>
        <v>4.0134855490488543E-2</v>
      </c>
      <c r="AW1486" s="44" t="e">
        <f t="shared" si="474"/>
        <v>#VALUE!</v>
      </c>
    </row>
    <row r="1487" spans="1:49" hidden="1" x14ac:dyDescent="0.2">
      <c r="A1487" s="101">
        <v>1493</v>
      </c>
      <c r="B1487" s="16" t="s">
        <v>951</v>
      </c>
      <c r="C1487" s="101">
        <v>816</v>
      </c>
      <c r="D1487" s="101">
        <v>1.1338420755370251</v>
      </c>
      <c r="E1487" s="101">
        <v>4.0709330699790582E-2</v>
      </c>
      <c r="F1487" s="122">
        <f t="shared" si="473"/>
        <v>1.1745514062368156</v>
      </c>
      <c r="G1487" s="122"/>
      <c r="H1487" s="101" t="s">
        <v>4</v>
      </c>
      <c r="I1487" s="101">
        <v>1</v>
      </c>
      <c r="J1487" s="101" t="s">
        <v>60</v>
      </c>
      <c r="K1487" s="18">
        <v>43052</v>
      </c>
      <c r="L1487" s="101" t="s">
        <v>58</v>
      </c>
      <c r="M1487" s="101" t="s">
        <v>83</v>
      </c>
      <c r="N1487" s="101" t="s">
        <v>75</v>
      </c>
      <c r="O1487" s="101" t="s">
        <v>64</v>
      </c>
      <c r="P1487" s="19" t="str">
        <f t="shared" si="475"/>
        <v>CB2 15/16</v>
      </c>
      <c r="Q1487" s="20">
        <f t="shared" si="476"/>
        <v>117.45514062368156</v>
      </c>
      <c r="R1487" s="19">
        <v>122.6</v>
      </c>
      <c r="S1487" s="19">
        <v>-9.67</v>
      </c>
      <c r="T1487" s="19">
        <f t="shared" si="477"/>
        <v>112.92999999999999</v>
      </c>
      <c r="U1487" s="22" t="e">
        <f t="shared" si="478"/>
        <v>#VALUE!</v>
      </c>
      <c r="V1487" s="22" t="str">
        <f t="shared" si="479"/>
        <v>NY</v>
      </c>
      <c r="W1487" s="22" t="e">
        <f t="shared" si="480"/>
        <v>#VALUE!</v>
      </c>
      <c r="X1487" s="19" t="str">
        <f t="shared" si="481"/>
        <v>CB215/16GS.8980</v>
      </c>
      <c r="Y1487" s="19" t="str">
        <f t="shared" si="482"/>
        <v>GS.8980</v>
      </c>
      <c r="Z1487" s="19" t="e">
        <v>#VALUE!</v>
      </c>
      <c r="AA1487" s="19" t="e">
        <f t="shared" si="483"/>
        <v>#VALUE!</v>
      </c>
      <c r="AB1487" s="22" t="e">
        <f t="shared" si="484"/>
        <v>#VALUE!</v>
      </c>
      <c r="AC1487" s="23" t="e">
        <v>#VALUE!</v>
      </c>
      <c r="AD1487" s="23" t="e">
        <f t="shared" si="492"/>
        <v>#VALUE!</v>
      </c>
      <c r="AE1487" s="24" t="e">
        <f t="shared" si="485"/>
        <v>#VALUE!</v>
      </c>
      <c r="AF1487" s="24">
        <v>114.67999999999999</v>
      </c>
      <c r="AG1487" s="24" t="e">
        <f t="shared" si="486"/>
        <v>#VALUE!</v>
      </c>
      <c r="AH1487" s="24" t="e">
        <f t="shared" si="487"/>
        <v>#VALUE!</v>
      </c>
      <c r="AI1487" s="25" t="e">
        <f t="shared" si="488"/>
        <v>#VALUE!</v>
      </c>
      <c r="AJ1487" s="25" t="e">
        <f t="shared" si="489"/>
        <v>#VALUE!</v>
      </c>
      <c r="AK1487" s="25" t="e">
        <f t="shared" si="490"/>
        <v>#VALUE!</v>
      </c>
      <c r="AL1487" s="11">
        <v>21.482663784067089</v>
      </c>
      <c r="AM1487" s="11">
        <v>1.8425756858501836</v>
      </c>
      <c r="AN1487" s="26">
        <v>3.2766000000000002</v>
      </c>
      <c r="AO1487" s="125">
        <f t="shared" si="491"/>
        <v>4.0134855490488543E-2</v>
      </c>
      <c r="AW1487" s="44" t="e">
        <f t="shared" si="474"/>
        <v>#VALUE!</v>
      </c>
    </row>
    <row r="1488" spans="1:49" hidden="1" x14ac:dyDescent="0.2">
      <c r="A1488" s="101">
        <v>1494</v>
      </c>
      <c r="B1488" s="16" t="s">
        <v>951</v>
      </c>
      <c r="C1488" s="101">
        <v>159</v>
      </c>
      <c r="D1488" s="101">
        <v>1.1338420755370251</v>
      </c>
      <c r="E1488" s="101">
        <v>4.0709330699790582E-2</v>
      </c>
      <c r="F1488" s="122">
        <f t="shared" si="473"/>
        <v>1.1745514062368156</v>
      </c>
      <c r="G1488" s="122"/>
      <c r="H1488" s="101" t="s">
        <v>4</v>
      </c>
      <c r="I1488" s="101">
        <v>1</v>
      </c>
      <c r="J1488" s="101" t="s">
        <v>60</v>
      </c>
      <c r="K1488" s="18">
        <v>43052</v>
      </c>
      <c r="L1488" s="101" t="s">
        <v>58</v>
      </c>
      <c r="M1488" s="101" t="s">
        <v>83</v>
      </c>
      <c r="N1488" s="101" t="s">
        <v>75</v>
      </c>
      <c r="O1488" s="101" t="s">
        <v>65</v>
      </c>
      <c r="P1488" s="19" t="str">
        <f t="shared" si="475"/>
        <v>CB2 13/14</v>
      </c>
      <c r="Q1488" s="20">
        <f t="shared" si="476"/>
        <v>117.45514062368156</v>
      </c>
      <c r="R1488" s="19">
        <v>122.6</v>
      </c>
      <c r="S1488" s="19">
        <v>-9.67</v>
      </c>
      <c r="T1488" s="19">
        <f t="shared" si="477"/>
        <v>112.92999999999999</v>
      </c>
      <c r="U1488" s="22" t="e">
        <f t="shared" si="478"/>
        <v>#VALUE!</v>
      </c>
      <c r="V1488" s="22" t="str">
        <f t="shared" si="479"/>
        <v>NY</v>
      </c>
      <c r="W1488" s="22" t="e">
        <f t="shared" si="480"/>
        <v>#VALUE!</v>
      </c>
      <c r="X1488" s="19" t="str">
        <f t="shared" si="481"/>
        <v>CB213/14GS.8980</v>
      </c>
      <c r="Y1488" s="19" t="str">
        <f t="shared" si="482"/>
        <v>GS.8980</v>
      </c>
      <c r="Z1488" s="19" t="e">
        <v>#VALUE!</v>
      </c>
      <c r="AA1488" s="19" t="e">
        <f t="shared" si="483"/>
        <v>#VALUE!</v>
      </c>
      <c r="AB1488" s="22" t="e">
        <f t="shared" si="484"/>
        <v>#VALUE!</v>
      </c>
      <c r="AC1488" s="23" t="e">
        <v>#VALUE!</v>
      </c>
      <c r="AD1488" s="23" t="e">
        <f t="shared" si="492"/>
        <v>#VALUE!</v>
      </c>
      <c r="AE1488" s="24" t="e">
        <f t="shared" si="485"/>
        <v>#VALUE!</v>
      </c>
      <c r="AF1488" s="24">
        <v>114.67999999999999</v>
      </c>
      <c r="AG1488" s="24" t="e">
        <f t="shared" si="486"/>
        <v>#VALUE!</v>
      </c>
      <c r="AH1488" s="24" t="e">
        <f t="shared" si="487"/>
        <v>#VALUE!</v>
      </c>
      <c r="AI1488" s="25" t="e">
        <f t="shared" si="488"/>
        <v>#VALUE!</v>
      </c>
      <c r="AJ1488" s="25" t="e">
        <f t="shared" si="489"/>
        <v>#VALUE!</v>
      </c>
      <c r="AK1488" s="25" t="e">
        <f t="shared" si="490"/>
        <v>#VALUE!</v>
      </c>
      <c r="AL1488" s="11">
        <v>21.482663784067089</v>
      </c>
      <c r="AM1488" s="11">
        <v>1.8425756858501836</v>
      </c>
      <c r="AN1488" s="26">
        <v>3.2766000000000002</v>
      </c>
      <c r="AO1488" s="125">
        <f t="shared" si="491"/>
        <v>4.0134855490488543E-2</v>
      </c>
      <c r="AW1488" s="44" t="e">
        <f t="shared" si="474"/>
        <v>#VALUE!</v>
      </c>
    </row>
    <row r="1489" spans="1:49" hidden="1" x14ac:dyDescent="0.2">
      <c r="A1489" s="101">
        <v>1495</v>
      </c>
      <c r="B1489" s="16" t="s">
        <v>952</v>
      </c>
      <c r="C1489" s="101">
        <v>1285</v>
      </c>
      <c r="D1489" s="101">
        <v>1.4693214281489335</v>
      </c>
      <c r="E1489" s="101">
        <v>5.7043200722564143E-2</v>
      </c>
      <c r="F1489" s="122">
        <f t="shared" si="473"/>
        <v>1.5263646288714976</v>
      </c>
      <c r="G1489" s="122"/>
      <c r="H1489" s="101" t="s">
        <v>4</v>
      </c>
      <c r="I1489" s="101">
        <v>1</v>
      </c>
      <c r="J1489" s="101" t="s">
        <v>891</v>
      </c>
      <c r="K1489" s="18">
        <v>43052</v>
      </c>
      <c r="L1489" s="101" t="s">
        <v>58</v>
      </c>
      <c r="M1489" s="101" t="s">
        <v>83</v>
      </c>
      <c r="N1489" s="101" t="s">
        <v>97</v>
      </c>
      <c r="O1489" s="101" t="s">
        <v>58</v>
      </c>
      <c r="P1489" s="19" t="str">
        <f t="shared" si="475"/>
        <v>CB1 4C 17/18</v>
      </c>
      <c r="Q1489" s="20">
        <f t="shared" si="476"/>
        <v>152.63646288714975</v>
      </c>
      <c r="R1489" s="19">
        <v>122.6</v>
      </c>
      <c r="S1489" s="19">
        <v>2.5</v>
      </c>
      <c r="T1489" s="19">
        <f t="shared" si="477"/>
        <v>125.1</v>
      </c>
      <c r="U1489" s="22" t="e">
        <f t="shared" si="478"/>
        <v>#VALUE!</v>
      </c>
      <c r="V1489" s="22" t="str">
        <f t="shared" si="479"/>
        <v>NY</v>
      </c>
      <c r="W1489" s="22" t="e">
        <f t="shared" si="480"/>
        <v>#VALUE!</v>
      </c>
      <c r="X1489" s="19" t="str">
        <f t="shared" si="481"/>
        <v>CB1 4C17/18GS.8802</v>
      </c>
      <c r="Y1489" s="19" t="str">
        <f t="shared" si="482"/>
        <v>GS.8802</v>
      </c>
      <c r="Z1489" s="19" t="e">
        <v>#VALUE!</v>
      </c>
      <c r="AA1489" s="19" t="e">
        <f t="shared" si="483"/>
        <v>#VALUE!</v>
      </c>
      <c r="AB1489" s="22" t="e">
        <f t="shared" si="484"/>
        <v>#VALUE!</v>
      </c>
      <c r="AC1489" s="23" t="e">
        <v>#VALUE!</v>
      </c>
      <c r="AD1489" s="23" t="e">
        <f t="shared" si="492"/>
        <v>#VALUE!</v>
      </c>
      <c r="AE1489" s="24" t="e">
        <f t="shared" si="485"/>
        <v>#VALUE!</v>
      </c>
      <c r="AF1489" s="24">
        <v>126.85</v>
      </c>
      <c r="AG1489" s="24" t="e">
        <f t="shared" si="486"/>
        <v>#VALUE!</v>
      </c>
      <c r="AH1489" s="24" t="e">
        <f t="shared" si="487"/>
        <v>#VALUE!</v>
      </c>
      <c r="AI1489" s="25" t="e">
        <f t="shared" si="488"/>
        <v>#VALUE!</v>
      </c>
      <c r="AJ1489" s="25" t="e">
        <f t="shared" si="489"/>
        <v>#VALUE!</v>
      </c>
      <c r="AK1489" s="25" t="e">
        <f t="shared" si="490"/>
        <v>#VALUE!</v>
      </c>
      <c r="AL1489" s="11">
        <v>28.577931034482759</v>
      </c>
      <c r="AM1489" s="11">
        <v>7.5944827586206882</v>
      </c>
      <c r="AN1489" s="26">
        <v>3.2766000000000002</v>
      </c>
      <c r="AO1489" s="125">
        <f t="shared" si="491"/>
        <v>5.6238227904022525E-2</v>
      </c>
      <c r="AW1489" s="44" t="e">
        <f t="shared" si="474"/>
        <v>#VALUE!</v>
      </c>
    </row>
    <row r="1490" spans="1:49" hidden="1" x14ac:dyDescent="0.2">
      <c r="A1490" s="101">
        <v>1496</v>
      </c>
      <c r="B1490" s="16" t="s">
        <v>952</v>
      </c>
      <c r="C1490" s="101">
        <v>2086</v>
      </c>
      <c r="D1490" s="101">
        <v>1.4693214281489335</v>
      </c>
      <c r="E1490" s="101">
        <v>5.7043200722564143E-2</v>
      </c>
      <c r="F1490" s="122">
        <f t="shared" si="473"/>
        <v>1.5263646288714976</v>
      </c>
      <c r="G1490" s="122"/>
      <c r="H1490" s="101" t="s">
        <v>4</v>
      </c>
      <c r="I1490" s="101">
        <v>1</v>
      </c>
      <c r="J1490" s="101" t="s">
        <v>891</v>
      </c>
      <c r="K1490" s="18">
        <v>43052</v>
      </c>
      <c r="L1490" s="101" t="s">
        <v>58</v>
      </c>
      <c r="M1490" s="101" t="s">
        <v>83</v>
      </c>
      <c r="N1490" s="101" t="s">
        <v>97</v>
      </c>
      <c r="O1490" s="101" t="s">
        <v>64</v>
      </c>
      <c r="P1490" s="19" t="str">
        <f t="shared" si="475"/>
        <v>CB1 4C 15/16</v>
      </c>
      <c r="Q1490" s="20">
        <f t="shared" si="476"/>
        <v>152.63646288714975</v>
      </c>
      <c r="R1490" s="19">
        <v>122.6</v>
      </c>
      <c r="S1490" s="19">
        <v>-7</v>
      </c>
      <c r="T1490" s="19">
        <f t="shared" si="477"/>
        <v>115.6</v>
      </c>
      <c r="U1490" s="22" t="e">
        <f t="shared" si="478"/>
        <v>#VALUE!</v>
      </c>
      <c r="V1490" s="22" t="str">
        <f t="shared" si="479"/>
        <v>NY</v>
      </c>
      <c r="W1490" s="22" t="e">
        <f t="shared" si="480"/>
        <v>#VALUE!</v>
      </c>
      <c r="X1490" s="19" t="str">
        <f t="shared" si="481"/>
        <v>CB1 4C15/16GS.8802</v>
      </c>
      <c r="Y1490" s="19" t="str">
        <f t="shared" si="482"/>
        <v>GS.8802</v>
      </c>
      <c r="Z1490" s="19" t="e">
        <v>#VALUE!</v>
      </c>
      <c r="AA1490" s="19" t="e">
        <f t="shared" si="483"/>
        <v>#VALUE!</v>
      </c>
      <c r="AB1490" s="22" t="e">
        <f t="shared" si="484"/>
        <v>#VALUE!</v>
      </c>
      <c r="AC1490" s="23" t="e">
        <v>#VALUE!</v>
      </c>
      <c r="AD1490" s="23" t="e">
        <f t="shared" si="492"/>
        <v>#VALUE!</v>
      </c>
      <c r="AE1490" s="24" t="e">
        <f t="shared" si="485"/>
        <v>#VALUE!</v>
      </c>
      <c r="AF1490" s="24">
        <v>117.35</v>
      </c>
      <c r="AG1490" s="24" t="e">
        <f t="shared" si="486"/>
        <v>#VALUE!</v>
      </c>
      <c r="AH1490" s="24" t="e">
        <f t="shared" si="487"/>
        <v>#VALUE!</v>
      </c>
      <c r="AI1490" s="25" t="e">
        <f t="shared" si="488"/>
        <v>#VALUE!</v>
      </c>
      <c r="AJ1490" s="25" t="e">
        <f t="shared" si="489"/>
        <v>#VALUE!</v>
      </c>
      <c r="AK1490" s="25" t="e">
        <f t="shared" si="490"/>
        <v>#VALUE!</v>
      </c>
      <c r="AL1490" s="11">
        <v>28.577931034482759</v>
      </c>
      <c r="AM1490" s="11">
        <v>7.5944827586206882</v>
      </c>
      <c r="AN1490" s="26">
        <v>3.2766000000000002</v>
      </c>
      <c r="AO1490" s="125">
        <f t="shared" si="491"/>
        <v>5.6238227904022525E-2</v>
      </c>
      <c r="AW1490" s="44" t="e">
        <f t="shared" si="474"/>
        <v>#VALUE!</v>
      </c>
    </row>
    <row r="1491" spans="1:49" hidden="1" x14ac:dyDescent="0.2">
      <c r="A1491" s="101">
        <v>1497</v>
      </c>
      <c r="B1491" s="16" t="s">
        <v>952</v>
      </c>
      <c r="C1491" s="101">
        <v>421</v>
      </c>
      <c r="D1491" s="101">
        <v>1.4693214281489335</v>
      </c>
      <c r="E1491" s="101">
        <v>5.7043200722564143E-2</v>
      </c>
      <c r="F1491" s="122">
        <f t="shared" si="473"/>
        <v>1.5263646288714976</v>
      </c>
      <c r="G1491" s="122"/>
      <c r="H1491" s="101" t="s">
        <v>4</v>
      </c>
      <c r="I1491" s="101">
        <v>1</v>
      </c>
      <c r="J1491" s="101" t="s">
        <v>891</v>
      </c>
      <c r="K1491" s="18">
        <v>43052</v>
      </c>
      <c r="L1491" s="101" t="s">
        <v>58</v>
      </c>
      <c r="M1491" s="101" t="s">
        <v>83</v>
      </c>
      <c r="N1491" s="101" t="s">
        <v>97</v>
      </c>
      <c r="O1491" s="101" t="s">
        <v>65</v>
      </c>
      <c r="P1491" s="19" t="str">
        <f t="shared" si="475"/>
        <v>CB1 4C 13/14</v>
      </c>
      <c r="Q1491" s="20">
        <f t="shared" si="476"/>
        <v>152.63646288714975</v>
      </c>
      <c r="R1491" s="19">
        <v>122.6</v>
      </c>
      <c r="S1491" s="19">
        <v>-7</v>
      </c>
      <c r="T1491" s="19">
        <f t="shared" si="477"/>
        <v>115.6</v>
      </c>
      <c r="U1491" s="22" t="e">
        <f t="shared" si="478"/>
        <v>#VALUE!</v>
      </c>
      <c r="V1491" s="22" t="str">
        <f t="shared" si="479"/>
        <v>NY</v>
      </c>
      <c r="W1491" s="22" t="e">
        <f t="shared" si="480"/>
        <v>#VALUE!</v>
      </c>
      <c r="X1491" s="19" t="str">
        <f t="shared" si="481"/>
        <v>CB1 4C13/14GS.8802</v>
      </c>
      <c r="Y1491" s="19" t="str">
        <f t="shared" si="482"/>
        <v>GS.8802</v>
      </c>
      <c r="Z1491" s="19" t="e">
        <v>#VALUE!</v>
      </c>
      <c r="AA1491" s="19" t="e">
        <f t="shared" si="483"/>
        <v>#VALUE!</v>
      </c>
      <c r="AB1491" s="22" t="e">
        <f t="shared" si="484"/>
        <v>#VALUE!</v>
      </c>
      <c r="AC1491" s="23" t="e">
        <v>#VALUE!</v>
      </c>
      <c r="AD1491" s="23" t="e">
        <f t="shared" si="492"/>
        <v>#VALUE!</v>
      </c>
      <c r="AE1491" s="24" t="e">
        <f t="shared" si="485"/>
        <v>#VALUE!</v>
      </c>
      <c r="AF1491" s="24">
        <v>117.35</v>
      </c>
      <c r="AG1491" s="24" t="e">
        <f t="shared" si="486"/>
        <v>#VALUE!</v>
      </c>
      <c r="AH1491" s="24" t="e">
        <f t="shared" si="487"/>
        <v>#VALUE!</v>
      </c>
      <c r="AI1491" s="25" t="e">
        <f t="shared" si="488"/>
        <v>#VALUE!</v>
      </c>
      <c r="AJ1491" s="25" t="e">
        <f t="shared" si="489"/>
        <v>#VALUE!</v>
      </c>
      <c r="AK1491" s="25" t="e">
        <f t="shared" si="490"/>
        <v>#VALUE!</v>
      </c>
      <c r="AL1491" s="11">
        <v>28.577931034482759</v>
      </c>
      <c r="AM1491" s="11">
        <v>7.5944827586206882</v>
      </c>
      <c r="AN1491" s="26">
        <v>3.2766000000000002</v>
      </c>
      <c r="AO1491" s="125">
        <f t="shared" si="491"/>
        <v>5.6238227904022525E-2</v>
      </c>
      <c r="AW1491" s="44" t="e">
        <f t="shared" si="474"/>
        <v>#VALUE!</v>
      </c>
    </row>
    <row r="1492" spans="1:49" hidden="1" x14ac:dyDescent="0.2">
      <c r="A1492" s="101">
        <v>1498</v>
      </c>
      <c r="B1492" s="16" t="s">
        <v>952</v>
      </c>
      <c r="C1492" s="101">
        <v>1313</v>
      </c>
      <c r="D1492" s="101">
        <v>1.4693214281489335</v>
      </c>
      <c r="E1492" s="101">
        <v>5.7043200722564143E-2</v>
      </c>
      <c r="F1492" s="122">
        <f t="shared" si="473"/>
        <v>1.5263646288714976</v>
      </c>
      <c r="G1492" s="122"/>
      <c r="H1492" s="101" t="s">
        <v>4</v>
      </c>
      <c r="I1492" s="101">
        <v>1</v>
      </c>
      <c r="J1492" s="101" t="s">
        <v>891</v>
      </c>
      <c r="K1492" s="18">
        <v>43052</v>
      </c>
      <c r="L1492" s="101" t="s">
        <v>58</v>
      </c>
      <c r="M1492" s="101" t="s">
        <v>83</v>
      </c>
      <c r="N1492" s="101" t="s">
        <v>98</v>
      </c>
      <c r="O1492" s="101" t="s">
        <v>63</v>
      </c>
      <c r="P1492" s="19" t="str">
        <f t="shared" si="475"/>
        <v>CB6 4C Consumo</v>
      </c>
      <c r="Q1492" s="20">
        <f t="shared" si="476"/>
        <v>152.63646288714975</v>
      </c>
      <c r="R1492" s="19">
        <v>122.6</v>
      </c>
      <c r="S1492" s="19">
        <v>-31.95</v>
      </c>
      <c r="T1492" s="19">
        <f t="shared" si="477"/>
        <v>90.649999999999991</v>
      </c>
      <c r="U1492" s="22" t="e">
        <f t="shared" si="478"/>
        <v>#VALUE!</v>
      </c>
      <c r="V1492" s="22" t="str">
        <f t="shared" si="479"/>
        <v>NY</v>
      </c>
      <c r="W1492" s="22" t="e">
        <f t="shared" si="480"/>
        <v>#VALUE!</v>
      </c>
      <c r="X1492" s="19" t="str">
        <f t="shared" si="481"/>
        <v>CB6 4CConsumoGS.8802</v>
      </c>
      <c r="Y1492" s="19" t="str">
        <f t="shared" si="482"/>
        <v>GS.8802</v>
      </c>
      <c r="Z1492" s="19" t="e">
        <v>#VALUE!</v>
      </c>
      <c r="AA1492" s="19" t="e">
        <f t="shared" si="483"/>
        <v>#VALUE!</v>
      </c>
      <c r="AB1492" s="22" t="e">
        <f t="shared" si="484"/>
        <v>#VALUE!</v>
      </c>
      <c r="AC1492" s="23" t="e">
        <v>#VALUE!</v>
      </c>
      <c r="AD1492" s="23" t="e">
        <f t="shared" si="492"/>
        <v>#VALUE!</v>
      </c>
      <c r="AE1492" s="24" t="e">
        <f t="shared" si="485"/>
        <v>#VALUE!</v>
      </c>
      <c r="AF1492" s="24">
        <v>92.399999999999991</v>
      </c>
      <c r="AG1492" s="24" t="e">
        <f t="shared" si="486"/>
        <v>#VALUE!</v>
      </c>
      <c r="AH1492" s="24" t="e">
        <f t="shared" si="487"/>
        <v>#VALUE!</v>
      </c>
      <c r="AI1492" s="25" t="e">
        <f t="shared" si="488"/>
        <v>#VALUE!</v>
      </c>
      <c r="AJ1492" s="25" t="e">
        <f t="shared" si="489"/>
        <v>#VALUE!</v>
      </c>
      <c r="AK1492" s="25" t="e">
        <f t="shared" si="490"/>
        <v>#VALUE!</v>
      </c>
      <c r="AL1492" s="11">
        <v>28.577931034482763</v>
      </c>
      <c r="AM1492" s="11">
        <v>7.5944827586206882</v>
      </c>
      <c r="AN1492" s="26">
        <v>3.2766000000000002</v>
      </c>
      <c r="AO1492" s="125">
        <f t="shared" si="491"/>
        <v>5.6238227904022525E-2</v>
      </c>
      <c r="AW1492" s="44" t="e">
        <f t="shared" si="474"/>
        <v>#VALUE!</v>
      </c>
    </row>
    <row r="1493" spans="1:49" hidden="1" x14ac:dyDescent="0.2">
      <c r="A1493" s="101">
        <v>1499</v>
      </c>
      <c r="B1493" s="16" t="s">
        <v>952</v>
      </c>
      <c r="C1493" s="101">
        <v>665</v>
      </c>
      <c r="D1493" s="101">
        <v>1.4693214281489335</v>
      </c>
      <c r="E1493" s="101">
        <v>5.7043200722564143E-2</v>
      </c>
      <c r="F1493" s="122">
        <f t="shared" si="473"/>
        <v>1.5263646288714976</v>
      </c>
      <c r="G1493" s="122"/>
      <c r="H1493" s="101" t="s">
        <v>4</v>
      </c>
      <c r="I1493" s="101">
        <v>1</v>
      </c>
      <c r="J1493" s="101" t="s">
        <v>891</v>
      </c>
      <c r="K1493" s="18">
        <v>43052</v>
      </c>
      <c r="L1493" s="101" t="s">
        <v>58</v>
      </c>
      <c r="M1493" s="101" t="s">
        <v>83</v>
      </c>
      <c r="N1493" s="101" t="s">
        <v>97</v>
      </c>
      <c r="O1493" s="101" t="s">
        <v>66</v>
      </c>
      <c r="P1493" s="19" t="str">
        <f t="shared" si="475"/>
        <v>CB1 4C Moka</v>
      </c>
      <c r="Q1493" s="20">
        <f t="shared" si="476"/>
        <v>152.63646288714975</v>
      </c>
      <c r="R1493" s="19">
        <v>122.6</v>
      </c>
      <c r="S1493" s="19">
        <v>-8</v>
      </c>
      <c r="T1493" s="19">
        <f t="shared" si="477"/>
        <v>114.6</v>
      </c>
      <c r="U1493" s="22" t="e">
        <f t="shared" si="478"/>
        <v>#VALUE!</v>
      </c>
      <c r="V1493" s="22" t="str">
        <f t="shared" si="479"/>
        <v>NY</v>
      </c>
      <c r="W1493" s="22" t="e">
        <f t="shared" si="480"/>
        <v>#VALUE!</v>
      </c>
      <c r="X1493" s="19" t="str">
        <f t="shared" si="481"/>
        <v>CB1 4CMokaGS.8802</v>
      </c>
      <c r="Y1493" s="19" t="str">
        <f t="shared" si="482"/>
        <v>GS.8802</v>
      </c>
      <c r="Z1493" s="19" t="e">
        <v>#VALUE!</v>
      </c>
      <c r="AA1493" s="19" t="e">
        <f t="shared" si="483"/>
        <v>#VALUE!</v>
      </c>
      <c r="AB1493" s="22" t="e">
        <f t="shared" si="484"/>
        <v>#VALUE!</v>
      </c>
      <c r="AC1493" s="23" t="e">
        <v>#VALUE!</v>
      </c>
      <c r="AD1493" s="23" t="e">
        <f t="shared" si="492"/>
        <v>#VALUE!</v>
      </c>
      <c r="AE1493" s="24" t="e">
        <f t="shared" si="485"/>
        <v>#VALUE!</v>
      </c>
      <c r="AF1493" s="24">
        <v>116.35</v>
      </c>
      <c r="AG1493" s="24" t="e">
        <f t="shared" si="486"/>
        <v>#VALUE!</v>
      </c>
      <c r="AH1493" s="24" t="e">
        <f t="shared" si="487"/>
        <v>#VALUE!</v>
      </c>
      <c r="AI1493" s="25" t="e">
        <f t="shared" si="488"/>
        <v>#VALUE!</v>
      </c>
      <c r="AJ1493" s="25" t="e">
        <f t="shared" si="489"/>
        <v>#VALUE!</v>
      </c>
      <c r="AK1493" s="25" t="e">
        <f t="shared" si="490"/>
        <v>#VALUE!</v>
      </c>
      <c r="AL1493" s="11">
        <v>28.577931034482759</v>
      </c>
      <c r="AM1493" s="11">
        <v>7.5944827586206891</v>
      </c>
      <c r="AN1493" s="26">
        <v>3.2766000000000002</v>
      </c>
      <c r="AO1493" s="125">
        <f t="shared" si="491"/>
        <v>5.6238227904022525E-2</v>
      </c>
      <c r="AW1493" s="44" t="e">
        <f t="shared" si="474"/>
        <v>#VALUE!</v>
      </c>
    </row>
    <row r="1494" spans="1:49" hidden="1" x14ac:dyDescent="0.2">
      <c r="A1494" s="101">
        <v>1499</v>
      </c>
      <c r="B1494" s="16" t="s">
        <v>953</v>
      </c>
      <c r="C1494" s="101">
        <v>1000</v>
      </c>
      <c r="D1494" s="101">
        <v>1.1688864256861702</v>
      </c>
      <c r="E1494" s="101">
        <v>4.1191063311837299E-2</v>
      </c>
      <c r="F1494" s="122">
        <f t="shared" si="473"/>
        <v>1.2100774889980075</v>
      </c>
      <c r="G1494" s="122"/>
      <c r="H1494" s="101" t="s">
        <v>4</v>
      </c>
      <c r="I1494" s="101">
        <v>1</v>
      </c>
      <c r="J1494" s="101" t="s">
        <v>555</v>
      </c>
      <c r="K1494" s="18">
        <v>43052</v>
      </c>
      <c r="L1494" s="101" t="s">
        <v>58</v>
      </c>
      <c r="M1494" s="101" t="s">
        <v>83</v>
      </c>
      <c r="N1494" s="101" t="s">
        <v>62</v>
      </c>
      <c r="O1494" s="101" t="s">
        <v>63</v>
      </c>
      <c r="P1494" s="19" t="str">
        <f t="shared" si="475"/>
        <v>CB6 Consumo</v>
      </c>
      <c r="Q1494" s="20">
        <f t="shared" si="476"/>
        <v>121.00774889980075</v>
      </c>
      <c r="R1494" s="19">
        <v>122.6</v>
      </c>
      <c r="S1494" s="19">
        <v>-31.95</v>
      </c>
      <c r="T1494" s="19">
        <f t="shared" si="477"/>
        <v>90.649999999999991</v>
      </c>
      <c r="U1494" s="22" t="e">
        <f t="shared" si="478"/>
        <v>#VALUE!</v>
      </c>
      <c r="V1494" s="22" t="str">
        <f t="shared" si="479"/>
        <v>NY</v>
      </c>
      <c r="W1494" s="22" t="e">
        <f t="shared" si="480"/>
        <v>#VALUE!</v>
      </c>
      <c r="X1494" s="19" t="str">
        <f t="shared" si="481"/>
        <v>CB6ConsumoGS.8968</v>
      </c>
      <c r="Y1494" s="19" t="str">
        <f t="shared" si="482"/>
        <v>GS.8968</v>
      </c>
      <c r="Z1494" s="19" t="e">
        <v>#VALUE!</v>
      </c>
      <c r="AA1494" s="19" t="e">
        <f t="shared" si="483"/>
        <v>#VALUE!</v>
      </c>
      <c r="AB1494" s="22" t="e">
        <f t="shared" si="484"/>
        <v>#VALUE!</v>
      </c>
      <c r="AC1494" s="23" t="e">
        <v>#VALUE!</v>
      </c>
      <c r="AD1494" s="23" t="e">
        <f t="shared" si="492"/>
        <v>#VALUE!</v>
      </c>
      <c r="AE1494" s="24" t="e">
        <f t="shared" si="485"/>
        <v>#VALUE!</v>
      </c>
      <c r="AF1494" s="24">
        <v>92.399999999999991</v>
      </c>
      <c r="AG1494" s="24" t="e">
        <f t="shared" si="486"/>
        <v>#VALUE!</v>
      </c>
      <c r="AH1494" s="24" t="e">
        <f t="shared" si="487"/>
        <v>#VALUE!</v>
      </c>
      <c r="AI1494" s="25" t="e">
        <f t="shared" si="488"/>
        <v>#VALUE!</v>
      </c>
      <c r="AJ1494" s="25" t="e">
        <f t="shared" si="489"/>
        <v>#VALUE!</v>
      </c>
      <c r="AK1494" s="25" t="e">
        <f t="shared" si="490"/>
        <v>#VALUE!</v>
      </c>
      <c r="AL1494" s="11">
        <v>14.616831051030447</v>
      </c>
      <c r="AM1494" s="11">
        <v>2.8938273221192214</v>
      </c>
      <c r="AN1494" s="26">
        <v>3.2766000000000002</v>
      </c>
      <c r="AO1494" s="125">
        <f t="shared" si="491"/>
        <v>4.0609790067824884E-2</v>
      </c>
      <c r="AW1494" s="44" t="e">
        <f t="shared" si="474"/>
        <v>#VALUE!</v>
      </c>
    </row>
    <row r="1495" spans="1:49" hidden="1" x14ac:dyDescent="0.2">
      <c r="A1495" s="101">
        <v>1500</v>
      </c>
      <c r="B1495" s="16" t="s">
        <v>954</v>
      </c>
      <c r="C1495" s="101">
        <v>1000</v>
      </c>
      <c r="D1495" s="101">
        <v>1.1522065557088175</v>
      </c>
      <c r="E1495" s="101">
        <v>4.2203534676836393E-2</v>
      </c>
      <c r="F1495" s="122">
        <f t="shared" si="473"/>
        <v>1.1944100903856538</v>
      </c>
      <c r="G1495" s="122"/>
      <c r="H1495" s="101" t="s">
        <v>4</v>
      </c>
      <c r="I1495" s="101">
        <v>1</v>
      </c>
      <c r="J1495" s="101" t="s">
        <v>555</v>
      </c>
      <c r="K1495" s="18">
        <v>43052</v>
      </c>
      <c r="L1495" s="101" t="s">
        <v>58</v>
      </c>
      <c r="M1495" s="101" t="s">
        <v>83</v>
      </c>
      <c r="N1495" s="101" t="s">
        <v>62</v>
      </c>
      <c r="O1495" s="101" t="s">
        <v>63</v>
      </c>
      <c r="P1495" s="19" t="str">
        <f t="shared" si="475"/>
        <v>CB6 Consumo</v>
      </c>
      <c r="Q1495" s="20">
        <f t="shared" si="476"/>
        <v>119.44100903856538</v>
      </c>
      <c r="R1495" s="19">
        <v>122.6</v>
      </c>
      <c r="S1495" s="19">
        <v>-31.95</v>
      </c>
      <c r="T1495" s="19">
        <f t="shared" si="477"/>
        <v>90.649999999999991</v>
      </c>
      <c r="U1495" s="22" t="e">
        <f t="shared" si="478"/>
        <v>#VALUE!</v>
      </c>
      <c r="V1495" s="22" t="str">
        <f t="shared" si="479"/>
        <v>NY</v>
      </c>
      <c r="W1495" s="22" t="e">
        <f t="shared" si="480"/>
        <v>#VALUE!</v>
      </c>
      <c r="X1495" s="19" t="str">
        <f t="shared" si="481"/>
        <v>CB6ConsumoGS.9009</v>
      </c>
      <c r="Y1495" s="19" t="str">
        <f t="shared" si="482"/>
        <v>GS.9009</v>
      </c>
      <c r="Z1495" s="19" t="e">
        <v>#VALUE!</v>
      </c>
      <c r="AA1495" s="19" t="e">
        <f t="shared" si="483"/>
        <v>#VALUE!</v>
      </c>
      <c r="AB1495" s="22" t="e">
        <f t="shared" si="484"/>
        <v>#VALUE!</v>
      </c>
      <c r="AC1495" s="23" t="e">
        <v>#VALUE!</v>
      </c>
      <c r="AD1495" s="23" t="e">
        <f t="shared" si="492"/>
        <v>#VALUE!</v>
      </c>
      <c r="AE1495" s="24" t="e">
        <f t="shared" si="485"/>
        <v>#VALUE!</v>
      </c>
      <c r="AF1495" s="24">
        <v>92.399999999999991</v>
      </c>
      <c r="AG1495" s="24" t="e">
        <f t="shared" si="486"/>
        <v>#VALUE!</v>
      </c>
      <c r="AH1495" s="24" t="e">
        <f t="shared" si="487"/>
        <v>#VALUE!</v>
      </c>
      <c r="AI1495" s="25" t="e">
        <f t="shared" si="488"/>
        <v>#VALUE!</v>
      </c>
      <c r="AJ1495" s="25" t="e">
        <f t="shared" si="489"/>
        <v>#VALUE!</v>
      </c>
      <c r="AK1495" s="25" t="e">
        <f t="shared" si="490"/>
        <v>#VALUE!</v>
      </c>
      <c r="AL1495" s="11">
        <v>15.318587391378433</v>
      </c>
      <c r="AM1495" s="11">
        <v>2.6073384172294185</v>
      </c>
      <c r="AN1495" s="26">
        <v>3.2766000000000002</v>
      </c>
      <c r="AO1495" s="125">
        <f t="shared" si="491"/>
        <v>4.1607973806637999E-2</v>
      </c>
      <c r="AW1495" s="44" t="e">
        <f t="shared" si="474"/>
        <v>#VALUE!</v>
      </c>
    </row>
    <row r="1496" spans="1:49" hidden="1" x14ac:dyDescent="0.2">
      <c r="A1496" s="101">
        <v>1499</v>
      </c>
      <c r="B1496" s="16" t="s">
        <v>955</v>
      </c>
      <c r="C1496" s="101">
        <v>5000</v>
      </c>
      <c r="D1496" s="101">
        <v>1.0149256459966873</v>
      </c>
      <c r="E1496" s="101">
        <v>1.1658170370843877E-2</v>
      </c>
      <c r="F1496" s="122">
        <f t="shared" si="473"/>
        <v>1.0265838163675312</v>
      </c>
      <c r="G1496" s="122"/>
      <c r="H1496" s="101" t="s">
        <v>4</v>
      </c>
      <c r="I1496" s="101">
        <v>1</v>
      </c>
      <c r="J1496" s="101" t="s">
        <v>60</v>
      </c>
      <c r="K1496" s="18">
        <v>43055</v>
      </c>
      <c r="L1496" s="101" t="s">
        <v>58</v>
      </c>
      <c r="M1496" s="101" t="s">
        <v>83</v>
      </c>
      <c r="N1496" s="101" t="s">
        <v>62</v>
      </c>
      <c r="O1496" s="101" t="s">
        <v>63</v>
      </c>
      <c r="P1496" s="19" t="str">
        <f t="shared" si="475"/>
        <v>CB6 Consumo</v>
      </c>
      <c r="Q1496" s="20">
        <f t="shared" si="476"/>
        <v>102.65838163675312</v>
      </c>
      <c r="R1496" s="19">
        <v>122.6</v>
      </c>
      <c r="S1496" s="19">
        <v>-31.95</v>
      </c>
      <c r="T1496" s="19">
        <f t="shared" si="477"/>
        <v>90.649999999999991</v>
      </c>
      <c r="U1496" s="22" t="e">
        <f t="shared" si="478"/>
        <v>#VALUE!</v>
      </c>
      <c r="V1496" s="22" t="str">
        <f t="shared" si="479"/>
        <v>NY</v>
      </c>
      <c r="W1496" s="22" t="e">
        <f t="shared" si="480"/>
        <v>#VALUE!</v>
      </c>
      <c r="X1496" s="19" t="str">
        <f t="shared" si="481"/>
        <v>CB6ConsumoGS.9032</v>
      </c>
      <c r="Y1496" s="19" t="str">
        <f t="shared" si="482"/>
        <v>GS.9032</v>
      </c>
      <c r="Z1496" s="19" t="e">
        <v>#VALUE!</v>
      </c>
      <c r="AA1496" s="19" t="e">
        <f t="shared" si="483"/>
        <v>#VALUE!</v>
      </c>
      <c r="AB1496" s="22" t="e">
        <f t="shared" si="484"/>
        <v>#VALUE!</v>
      </c>
      <c r="AC1496" s="23" t="e">
        <v>#VALUE!</v>
      </c>
      <c r="AD1496" s="23" t="e">
        <f t="shared" si="492"/>
        <v>#VALUE!</v>
      </c>
      <c r="AE1496" s="24" t="e">
        <f t="shared" si="485"/>
        <v>#VALUE!</v>
      </c>
      <c r="AF1496" s="24">
        <v>92.399999999999991</v>
      </c>
      <c r="AG1496" s="24" t="e">
        <f t="shared" si="486"/>
        <v>#VALUE!</v>
      </c>
      <c r="AH1496" s="24" t="e">
        <f t="shared" si="487"/>
        <v>#VALUE!</v>
      </c>
      <c r="AI1496" s="25" t="e">
        <f t="shared" si="488"/>
        <v>#VALUE!</v>
      </c>
      <c r="AJ1496" s="25" t="e">
        <f t="shared" si="489"/>
        <v>#VALUE!</v>
      </c>
      <c r="AK1496" s="25" t="e">
        <f t="shared" si="490"/>
        <v>#VALUE!</v>
      </c>
      <c r="AL1496" s="11">
        <v>1.9007865281312186</v>
      </c>
      <c r="AM1496" s="11">
        <v>3.2695451443571866</v>
      </c>
      <c r="AN1496" s="26">
        <v>3.2766000000000002</v>
      </c>
      <c r="AO1496" s="125">
        <f t="shared" si="491"/>
        <v>1.1493654527700728E-2</v>
      </c>
      <c r="AW1496" s="44" t="e">
        <f t="shared" si="474"/>
        <v>#VALUE!</v>
      </c>
    </row>
    <row r="1497" spans="1:49" hidden="1" x14ac:dyDescent="0.2">
      <c r="A1497" s="101">
        <v>1500</v>
      </c>
      <c r="B1497" s="16" t="s">
        <v>956</v>
      </c>
      <c r="C1497" s="101">
        <v>2030</v>
      </c>
      <c r="D1497" s="101">
        <v>1.2808432674682626</v>
      </c>
      <c r="E1497" s="101">
        <v>4.4788963318205574E-2</v>
      </c>
      <c r="F1497" s="122">
        <f t="shared" si="473"/>
        <v>1.3256322307864681</v>
      </c>
      <c r="G1497" s="122"/>
      <c r="H1497" s="101" t="s">
        <v>4</v>
      </c>
      <c r="I1497" s="101">
        <v>1</v>
      </c>
      <c r="J1497" s="101" t="s">
        <v>60</v>
      </c>
      <c r="K1497" s="18">
        <v>43055</v>
      </c>
      <c r="L1497" s="101" t="s">
        <v>58</v>
      </c>
      <c r="M1497" s="101" t="s">
        <v>83</v>
      </c>
      <c r="N1497" s="101" t="s">
        <v>86</v>
      </c>
      <c r="O1497" s="101" t="s">
        <v>63</v>
      </c>
      <c r="P1497" s="19" t="str">
        <f t="shared" si="475"/>
        <v>CB6RF Consumo</v>
      </c>
      <c r="Q1497" s="20">
        <f t="shared" si="476"/>
        <v>132.56322307864681</v>
      </c>
      <c r="R1497" s="19">
        <v>122.6</v>
      </c>
      <c r="S1497" s="19">
        <v>-31.95</v>
      </c>
      <c r="T1497" s="19">
        <f t="shared" si="477"/>
        <v>90.649999999999991</v>
      </c>
      <c r="U1497" s="22" t="e">
        <f t="shared" si="478"/>
        <v>#VALUE!</v>
      </c>
      <c r="V1497" s="22" t="str">
        <f t="shared" si="479"/>
        <v>NY</v>
      </c>
      <c r="W1497" s="22" t="e">
        <f t="shared" si="480"/>
        <v>#VALUE!</v>
      </c>
      <c r="X1497" s="19" t="str">
        <f t="shared" si="481"/>
        <v>CB6RFConsumoGS.9023</v>
      </c>
      <c r="Y1497" s="19" t="str">
        <f t="shared" si="482"/>
        <v>GS.9023</v>
      </c>
      <c r="Z1497" s="19" t="e">
        <v>#VALUE!</v>
      </c>
      <c r="AA1497" s="19" t="e">
        <f t="shared" si="483"/>
        <v>#VALUE!</v>
      </c>
      <c r="AB1497" s="22" t="e">
        <f t="shared" si="484"/>
        <v>#VALUE!</v>
      </c>
      <c r="AC1497" s="23" t="e">
        <v>#VALUE!</v>
      </c>
      <c r="AD1497" s="23" t="e">
        <f t="shared" si="492"/>
        <v>#VALUE!</v>
      </c>
      <c r="AE1497" s="24" t="e">
        <f t="shared" si="485"/>
        <v>#VALUE!</v>
      </c>
      <c r="AF1497" s="24">
        <v>92.399999999999991</v>
      </c>
      <c r="AG1497" s="24" t="e">
        <f t="shared" si="486"/>
        <v>#VALUE!</v>
      </c>
      <c r="AH1497" s="24" t="e">
        <f t="shared" si="487"/>
        <v>#VALUE!</v>
      </c>
      <c r="AI1497" s="25" t="e">
        <f t="shared" si="488"/>
        <v>#VALUE!</v>
      </c>
      <c r="AJ1497" s="25" t="e">
        <f t="shared" si="489"/>
        <v>#VALUE!</v>
      </c>
      <c r="AK1497" s="25" t="e">
        <f t="shared" si="490"/>
        <v>#VALUE!</v>
      </c>
      <c r="AL1497" s="11">
        <v>21.310180819704804</v>
      </c>
      <c r="AM1497" s="11">
        <v>1.5459709987782264</v>
      </c>
      <c r="AN1497" s="26">
        <v>3.2766000000000002</v>
      </c>
      <c r="AO1497" s="125">
        <f t="shared" si="491"/>
        <v>4.4156917823122553E-2</v>
      </c>
      <c r="AW1497" s="44" t="e">
        <f t="shared" si="474"/>
        <v>#VALUE!</v>
      </c>
    </row>
    <row r="1498" spans="1:49" hidden="1" x14ac:dyDescent="0.2">
      <c r="A1498" s="101">
        <v>1501</v>
      </c>
      <c r="B1498" s="16" t="s">
        <v>957</v>
      </c>
      <c r="C1498" s="101">
        <v>1000</v>
      </c>
      <c r="D1498" s="101">
        <v>1.4184453697080868</v>
      </c>
      <c r="E1498" s="101">
        <v>5.3293672468150768E-2</v>
      </c>
      <c r="F1498" s="122">
        <f t="shared" si="473"/>
        <v>1.4717390421762375</v>
      </c>
      <c r="G1498" s="122"/>
      <c r="H1498" s="101" t="s">
        <v>4</v>
      </c>
      <c r="I1498" s="101">
        <v>1</v>
      </c>
      <c r="J1498" s="101" t="s">
        <v>60</v>
      </c>
      <c r="K1498" s="18">
        <v>43055</v>
      </c>
      <c r="L1498" s="101" t="s">
        <v>58</v>
      </c>
      <c r="M1498" s="101" t="s">
        <v>83</v>
      </c>
      <c r="N1498" s="101" t="s">
        <v>958</v>
      </c>
      <c r="O1498" s="101" t="s">
        <v>59</v>
      </c>
      <c r="P1498" s="19" t="str">
        <f t="shared" si="475"/>
        <v>CB1 BMF 14/16</v>
      </c>
      <c r="Q1498" s="20">
        <f t="shared" si="476"/>
        <v>147.17390421762374</v>
      </c>
      <c r="R1498" s="19">
        <v>122.6</v>
      </c>
      <c r="S1498" s="19">
        <v>-7</v>
      </c>
      <c r="T1498" s="19">
        <f t="shared" si="477"/>
        <v>115.6</v>
      </c>
      <c r="U1498" s="22" t="e">
        <f t="shared" si="478"/>
        <v>#VALUE!</v>
      </c>
      <c r="V1498" s="22" t="str">
        <f t="shared" si="479"/>
        <v>NY</v>
      </c>
      <c r="W1498" s="22" t="e">
        <f t="shared" si="480"/>
        <v>#VALUE!</v>
      </c>
      <c r="X1498" s="19" t="str">
        <f t="shared" si="481"/>
        <v>CB1 BMF14/16GS.8996</v>
      </c>
      <c r="Y1498" s="19" t="str">
        <f t="shared" si="482"/>
        <v>GS.8996</v>
      </c>
      <c r="Z1498" s="19" t="e">
        <v>#VALUE!</v>
      </c>
      <c r="AA1498" s="19" t="e">
        <f t="shared" si="483"/>
        <v>#VALUE!</v>
      </c>
      <c r="AB1498" s="22" t="e">
        <f t="shared" si="484"/>
        <v>#VALUE!</v>
      </c>
      <c r="AC1498" s="23" t="e">
        <v>#VALUE!</v>
      </c>
      <c r="AD1498" s="23" t="e">
        <f t="shared" si="492"/>
        <v>#VALUE!</v>
      </c>
      <c r="AE1498" s="24" t="e">
        <f t="shared" si="485"/>
        <v>#VALUE!</v>
      </c>
      <c r="AF1498" s="24">
        <v>117.35</v>
      </c>
      <c r="AG1498" s="24" t="e">
        <f t="shared" si="486"/>
        <v>#VALUE!</v>
      </c>
      <c r="AH1498" s="24" t="e">
        <f t="shared" si="487"/>
        <v>#VALUE!</v>
      </c>
      <c r="AI1498" s="25" t="e">
        <f t="shared" si="488"/>
        <v>#VALUE!</v>
      </c>
      <c r="AJ1498" s="25" t="e">
        <f t="shared" si="489"/>
        <v>#VALUE!</v>
      </c>
      <c r="AK1498" s="25" t="e">
        <f t="shared" si="490"/>
        <v>#VALUE!</v>
      </c>
      <c r="AL1498" s="11">
        <v>24.050893345000873</v>
      </c>
      <c r="AM1498" s="11">
        <v>5.9988114885030139</v>
      </c>
      <c r="AN1498" s="26">
        <v>3.2766000000000002</v>
      </c>
      <c r="AO1498" s="125">
        <f t="shared" si="491"/>
        <v>5.2541611623147168E-2</v>
      </c>
      <c r="AW1498" s="44" t="e">
        <f t="shared" si="474"/>
        <v>#VALUE!</v>
      </c>
    </row>
    <row r="1499" spans="1:49" hidden="1" x14ac:dyDescent="0.2">
      <c r="A1499" s="101">
        <v>1502</v>
      </c>
      <c r="B1499" s="16" t="s">
        <v>959</v>
      </c>
      <c r="C1499" s="101">
        <v>200</v>
      </c>
      <c r="D1499" s="101">
        <v>1.4934882455432614</v>
      </c>
      <c r="E1499" s="101">
        <v>4.9475392225792225E-2</v>
      </c>
      <c r="F1499" s="122">
        <f t="shared" si="473"/>
        <v>1.5429636377690537</v>
      </c>
      <c r="G1499" s="122"/>
      <c r="H1499" s="101" t="s">
        <v>4</v>
      </c>
      <c r="I1499" s="101">
        <v>1</v>
      </c>
      <c r="J1499" s="101" t="s">
        <v>60</v>
      </c>
      <c r="K1499" s="18">
        <v>43055</v>
      </c>
      <c r="L1499" s="101" t="s">
        <v>58</v>
      </c>
      <c r="M1499" s="101" t="s">
        <v>83</v>
      </c>
      <c r="N1499" s="101" t="s">
        <v>97</v>
      </c>
      <c r="O1499" s="101" t="s">
        <v>58</v>
      </c>
      <c r="P1499" s="19" t="str">
        <f t="shared" si="475"/>
        <v>CB1 4C 17/18</v>
      </c>
      <c r="Q1499" s="20">
        <f t="shared" si="476"/>
        <v>154.29636377690537</v>
      </c>
      <c r="R1499" s="19">
        <v>122.6</v>
      </c>
      <c r="S1499" s="19">
        <v>2.5</v>
      </c>
      <c r="T1499" s="19">
        <f t="shared" si="477"/>
        <v>125.1</v>
      </c>
      <c r="U1499" s="22" t="e">
        <f t="shared" si="478"/>
        <v>#VALUE!</v>
      </c>
      <c r="V1499" s="22" t="str">
        <f t="shared" si="479"/>
        <v>NY</v>
      </c>
      <c r="W1499" s="22" t="e">
        <f t="shared" si="480"/>
        <v>#VALUE!</v>
      </c>
      <c r="X1499" s="19" t="str">
        <f t="shared" si="481"/>
        <v>CB1 4C17/18GS.9022</v>
      </c>
      <c r="Y1499" s="19" t="str">
        <f t="shared" si="482"/>
        <v>GS.9022</v>
      </c>
      <c r="Z1499" s="19" t="e">
        <v>#VALUE!</v>
      </c>
      <c r="AA1499" s="19" t="e">
        <f t="shared" si="483"/>
        <v>#VALUE!</v>
      </c>
      <c r="AB1499" s="22" t="e">
        <f t="shared" si="484"/>
        <v>#VALUE!</v>
      </c>
      <c r="AC1499" s="23" t="e">
        <v>#VALUE!</v>
      </c>
      <c r="AD1499" s="23" t="e">
        <f t="shared" si="492"/>
        <v>#VALUE!</v>
      </c>
      <c r="AE1499" s="24" t="e">
        <f t="shared" si="485"/>
        <v>#VALUE!</v>
      </c>
      <c r="AF1499" s="24">
        <v>126.85</v>
      </c>
      <c r="AG1499" s="24" t="e">
        <f t="shared" si="486"/>
        <v>#VALUE!</v>
      </c>
      <c r="AH1499" s="24" t="e">
        <f t="shared" si="487"/>
        <v>#VALUE!</v>
      </c>
      <c r="AI1499" s="25" t="e">
        <f t="shared" si="488"/>
        <v>#VALUE!</v>
      </c>
      <c r="AJ1499" s="25" t="e">
        <f t="shared" si="489"/>
        <v>#VALUE!</v>
      </c>
      <c r="AK1499" s="25" t="e">
        <f t="shared" si="490"/>
        <v>#VALUE!</v>
      </c>
      <c r="AL1499" s="11">
        <v>23.480000000000004</v>
      </c>
      <c r="AM1499" s="11">
        <v>6.9000000000000057</v>
      </c>
      <c r="AN1499" s="26">
        <v>3.2766000000000002</v>
      </c>
      <c r="AO1499" s="125">
        <f t="shared" si="491"/>
        <v>4.8777213557274872E-2</v>
      </c>
      <c r="AW1499" s="44" t="e">
        <f t="shared" si="474"/>
        <v>#VALUE!</v>
      </c>
    </row>
    <row r="1500" spans="1:49" hidden="1" x14ac:dyDescent="0.2">
      <c r="A1500" s="101">
        <v>1503</v>
      </c>
      <c r="B1500" s="16" t="s">
        <v>959</v>
      </c>
      <c r="C1500" s="101">
        <v>550</v>
      </c>
      <c r="D1500" s="101">
        <v>1.4934882455432614</v>
      </c>
      <c r="E1500" s="101">
        <v>4.9475392225792225E-2</v>
      </c>
      <c r="F1500" s="122">
        <f t="shared" si="473"/>
        <v>1.5429636377690537</v>
      </c>
      <c r="G1500" s="122"/>
      <c r="H1500" s="101" t="s">
        <v>4</v>
      </c>
      <c r="I1500" s="101">
        <v>1</v>
      </c>
      <c r="J1500" s="101" t="s">
        <v>60</v>
      </c>
      <c r="K1500" s="18">
        <v>43055</v>
      </c>
      <c r="L1500" s="101" t="s">
        <v>58</v>
      </c>
      <c r="M1500" s="101" t="s">
        <v>83</v>
      </c>
      <c r="N1500" s="101" t="s">
        <v>97</v>
      </c>
      <c r="O1500" s="101" t="s">
        <v>59</v>
      </c>
      <c r="P1500" s="19" t="str">
        <f t="shared" si="475"/>
        <v>CB1 4C 14/16</v>
      </c>
      <c r="Q1500" s="20">
        <f t="shared" si="476"/>
        <v>154.29636377690537</v>
      </c>
      <c r="R1500" s="19">
        <v>122.6</v>
      </c>
      <c r="S1500" s="19">
        <v>-7</v>
      </c>
      <c r="T1500" s="19">
        <f t="shared" si="477"/>
        <v>115.6</v>
      </c>
      <c r="U1500" s="22" t="e">
        <f t="shared" si="478"/>
        <v>#VALUE!</v>
      </c>
      <c r="V1500" s="22" t="str">
        <f t="shared" si="479"/>
        <v>NY</v>
      </c>
      <c r="W1500" s="22" t="e">
        <f t="shared" si="480"/>
        <v>#VALUE!</v>
      </c>
      <c r="X1500" s="19" t="str">
        <f t="shared" si="481"/>
        <v>CB1 4C14/16GS.9022</v>
      </c>
      <c r="Y1500" s="19" t="str">
        <f t="shared" si="482"/>
        <v>GS.9022</v>
      </c>
      <c r="Z1500" s="19" t="e">
        <v>#VALUE!</v>
      </c>
      <c r="AA1500" s="19" t="e">
        <f t="shared" si="483"/>
        <v>#VALUE!</v>
      </c>
      <c r="AB1500" s="22" t="e">
        <f t="shared" si="484"/>
        <v>#VALUE!</v>
      </c>
      <c r="AC1500" s="23" t="e">
        <v>#VALUE!</v>
      </c>
      <c r="AD1500" s="23" t="e">
        <f t="shared" si="492"/>
        <v>#VALUE!</v>
      </c>
      <c r="AE1500" s="24" t="e">
        <f t="shared" si="485"/>
        <v>#VALUE!</v>
      </c>
      <c r="AF1500" s="24">
        <v>117.35</v>
      </c>
      <c r="AG1500" s="24" t="e">
        <f t="shared" si="486"/>
        <v>#VALUE!</v>
      </c>
      <c r="AH1500" s="24" t="e">
        <f t="shared" si="487"/>
        <v>#VALUE!</v>
      </c>
      <c r="AI1500" s="25" t="e">
        <f t="shared" si="488"/>
        <v>#VALUE!</v>
      </c>
      <c r="AJ1500" s="25" t="e">
        <f t="shared" si="489"/>
        <v>#VALUE!</v>
      </c>
      <c r="AK1500" s="25" t="e">
        <f t="shared" si="490"/>
        <v>#VALUE!</v>
      </c>
      <c r="AL1500" s="11">
        <v>23.480000000000004</v>
      </c>
      <c r="AM1500" s="11">
        <v>6.9000000000000057</v>
      </c>
      <c r="AN1500" s="26">
        <v>3.2766000000000002</v>
      </c>
      <c r="AO1500" s="125">
        <f t="shared" si="491"/>
        <v>4.8777213557274872E-2</v>
      </c>
      <c r="AW1500" s="44" t="e">
        <f t="shared" si="474"/>
        <v>#VALUE!</v>
      </c>
    </row>
    <row r="1501" spans="1:49" hidden="1" x14ac:dyDescent="0.2">
      <c r="A1501" s="101">
        <v>1504</v>
      </c>
      <c r="B1501" s="16" t="s">
        <v>959</v>
      </c>
      <c r="C1501" s="101">
        <v>100</v>
      </c>
      <c r="D1501" s="101">
        <v>1.4934882455432614</v>
      </c>
      <c r="E1501" s="101">
        <v>4.9475392225792225E-2</v>
      </c>
      <c r="F1501" s="122">
        <f t="shared" si="473"/>
        <v>1.5429636377690537</v>
      </c>
      <c r="G1501" s="122"/>
      <c r="H1501" s="101" t="s">
        <v>4</v>
      </c>
      <c r="I1501" s="101">
        <v>1</v>
      </c>
      <c r="J1501" s="101" t="s">
        <v>60</v>
      </c>
      <c r="K1501" s="18">
        <v>43055</v>
      </c>
      <c r="L1501" s="101" t="s">
        <v>58</v>
      </c>
      <c r="M1501" s="101" t="s">
        <v>83</v>
      </c>
      <c r="N1501" s="101" t="s">
        <v>97</v>
      </c>
      <c r="O1501" s="101" t="s">
        <v>96</v>
      </c>
      <c r="P1501" s="19" t="str">
        <f t="shared" si="475"/>
        <v>CB1 4C MOKA</v>
      </c>
      <c r="Q1501" s="20">
        <f t="shared" si="476"/>
        <v>154.29636377690537</v>
      </c>
      <c r="R1501" s="19">
        <v>122.6</v>
      </c>
      <c r="S1501" s="19">
        <v>-8</v>
      </c>
      <c r="T1501" s="19">
        <f t="shared" si="477"/>
        <v>114.6</v>
      </c>
      <c r="U1501" s="22" t="e">
        <f t="shared" si="478"/>
        <v>#VALUE!</v>
      </c>
      <c r="V1501" s="22" t="str">
        <f t="shared" si="479"/>
        <v>NY</v>
      </c>
      <c r="W1501" s="22" t="e">
        <f t="shared" si="480"/>
        <v>#VALUE!</v>
      </c>
      <c r="X1501" s="19" t="str">
        <f t="shared" si="481"/>
        <v>CB1 4CMOKAGS.9022</v>
      </c>
      <c r="Y1501" s="19" t="str">
        <f t="shared" si="482"/>
        <v>GS.9022</v>
      </c>
      <c r="Z1501" s="19" t="e">
        <v>#VALUE!</v>
      </c>
      <c r="AA1501" s="19" t="e">
        <f t="shared" si="483"/>
        <v>#VALUE!</v>
      </c>
      <c r="AB1501" s="22" t="e">
        <f t="shared" si="484"/>
        <v>#VALUE!</v>
      </c>
      <c r="AC1501" s="23" t="e">
        <v>#VALUE!</v>
      </c>
      <c r="AD1501" s="23" t="e">
        <f t="shared" si="492"/>
        <v>#VALUE!</v>
      </c>
      <c r="AE1501" s="24" t="e">
        <f t="shared" si="485"/>
        <v>#VALUE!</v>
      </c>
      <c r="AF1501" s="24">
        <v>116.35</v>
      </c>
      <c r="AG1501" s="24" t="e">
        <f t="shared" si="486"/>
        <v>#VALUE!</v>
      </c>
      <c r="AH1501" s="24" t="e">
        <f t="shared" si="487"/>
        <v>#VALUE!</v>
      </c>
      <c r="AI1501" s="25" t="e">
        <f t="shared" si="488"/>
        <v>#VALUE!</v>
      </c>
      <c r="AJ1501" s="25" t="e">
        <f t="shared" si="489"/>
        <v>#VALUE!</v>
      </c>
      <c r="AK1501" s="25" t="e">
        <f t="shared" si="490"/>
        <v>#VALUE!</v>
      </c>
      <c r="AL1501" s="11">
        <v>23.480000000000004</v>
      </c>
      <c r="AM1501" s="11">
        <v>6.9000000000000066</v>
      </c>
      <c r="AN1501" s="26">
        <v>3.2766000000000002</v>
      </c>
      <c r="AO1501" s="125">
        <f t="shared" si="491"/>
        <v>4.8777213557274872E-2</v>
      </c>
      <c r="AW1501" s="44" t="e">
        <f t="shared" si="474"/>
        <v>#VALUE!</v>
      </c>
    </row>
    <row r="1502" spans="1:49" hidden="1" x14ac:dyDescent="0.2">
      <c r="A1502" s="101">
        <v>1505</v>
      </c>
      <c r="B1502" s="16" t="s">
        <v>959</v>
      </c>
      <c r="C1502" s="101">
        <v>150</v>
      </c>
      <c r="D1502" s="101">
        <v>1.4934882455432614</v>
      </c>
      <c r="E1502" s="101">
        <v>4.9475392225792225E-2</v>
      </c>
      <c r="F1502" s="122">
        <f t="shared" si="473"/>
        <v>1.5429636377690537</v>
      </c>
      <c r="G1502" s="122"/>
      <c r="H1502" s="101" t="s">
        <v>4</v>
      </c>
      <c r="I1502" s="101">
        <v>1</v>
      </c>
      <c r="J1502" s="101" t="s">
        <v>60</v>
      </c>
      <c r="K1502" s="18">
        <v>43055</v>
      </c>
      <c r="L1502" s="101" t="s">
        <v>58</v>
      </c>
      <c r="M1502" s="101" t="s">
        <v>83</v>
      </c>
      <c r="N1502" s="101" t="s">
        <v>98</v>
      </c>
      <c r="O1502" s="101" t="s">
        <v>63</v>
      </c>
      <c r="P1502" s="19" t="str">
        <f t="shared" si="475"/>
        <v>CB6 4C Consumo</v>
      </c>
      <c r="Q1502" s="20">
        <f t="shared" si="476"/>
        <v>154.29636377690537</v>
      </c>
      <c r="R1502" s="19">
        <v>122.6</v>
      </c>
      <c r="S1502" s="19">
        <v>-31.95</v>
      </c>
      <c r="T1502" s="19">
        <f t="shared" si="477"/>
        <v>90.649999999999991</v>
      </c>
      <c r="U1502" s="22" t="e">
        <f t="shared" si="478"/>
        <v>#VALUE!</v>
      </c>
      <c r="V1502" s="22" t="str">
        <f t="shared" si="479"/>
        <v>NY</v>
      </c>
      <c r="W1502" s="22" t="e">
        <f t="shared" si="480"/>
        <v>#VALUE!</v>
      </c>
      <c r="X1502" s="19" t="str">
        <f t="shared" si="481"/>
        <v>CB6 4CConsumoGS.9022</v>
      </c>
      <c r="Y1502" s="19" t="str">
        <f t="shared" si="482"/>
        <v>GS.9022</v>
      </c>
      <c r="Z1502" s="19" t="e">
        <v>#VALUE!</v>
      </c>
      <c r="AA1502" s="19" t="e">
        <f t="shared" si="483"/>
        <v>#VALUE!</v>
      </c>
      <c r="AB1502" s="22" t="e">
        <f t="shared" si="484"/>
        <v>#VALUE!</v>
      </c>
      <c r="AC1502" s="23" t="e">
        <v>#VALUE!</v>
      </c>
      <c r="AD1502" s="23" t="e">
        <f t="shared" si="492"/>
        <v>#VALUE!</v>
      </c>
      <c r="AE1502" s="24" t="e">
        <f t="shared" si="485"/>
        <v>#VALUE!</v>
      </c>
      <c r="AF1502" s="24">
        <v>92.399999999999991</v>
      </c>
      <c r="AG1502" s="24" t="e">
        <f t="shared" si="486"/>
        <v>#VALUE!</v>
      </c>
      <c r="AH1502" s="24" t="e">
        <f t="shared" si="487"/>
        <v>#VALUE!</v>
      </c>
      <c r="AI1502" s="25" t="e">
        <f t="shared" si="488"/>
        <v>#VALUE!</v>
      </c>
      <c r="AJ1502" s="25" t="e">
        <f t="shared" si="489"/>
        <v>#VALUE!</v>
      </c>
      <c r="AK1502" s="25" t="e">
        <f t="shared" si="490"/>
        <v>#VALUE!</v>
      </c>
      <c r="AL1502" s="11">
        <v>23.480000000000004</v>
      </c>
      <c r="AM1502" s="11">
        <v>6.9000000000000057</v>
      </c>
      <c r="AN1502" s="26">
        <v>3.2766000000000002</v>
      </c>
      <c r="AO1502" s="125">
        <f t="shared" si="491"/>
        <v>4.8777213557274872E-2</v>
      </c>
      <c r="AW1502" s="44" t="e">
        <f t="shared" si="474"/>
        <v>#VALUE!</v>
      </c>
    </row>
    <row r="1503" spans="1:49" hidden="1" x14ac:dyDescent="0.2">
      <c r="A1503" s="101">
        <v>1506</v>
      </c>
      <c r="B1503" s="16" t="s">
        <v>960</v>
      </c>
      <c r="C1503" s="101">
        <v>104</v>
      </c>
      <c r="D1503" s="101">
        <v>1.1286882719638995</v>
      </c>
      <c r="E1503" s="101">
        <v>5.0698503072796774E-2</v>
      </c>
      <c r="F1503" s="122">
        <f t="shared" si="473"/>
        <v>1.1793867750366962</v>
      </c>
      <c r="G1503" s="122"/>
      <c r="H1503" s="101" t="s">
        <v>4</v>
      </c>
      <c r="I1503" s="101">
        <v>1</v>
      </c>
      <c r="J1503" s="101" t="s">
        <v>555</v>
      </c>
      <c r="K1503" s="18">
        <v>43056</v>
      </c>
      <c r="L1503" s="101" t="s">
        <v>58</v>
      </c>
      <c r="M1503" s="101" t="s">
        <v>83</v>
      </c>
      <c r="N1503" s="101" t="s">
        <v>75</v>
      </c>
      <c r="O1503" s="101" t="s">
        <v>58</v>
      </c>
      <c r="P1503" s="19" t="str">
        <f t="shared" si="475"/>
        <v>CB2 17/18</v>
      </c>
      <c r="Q1503" s="20">
        <f t="shared" si="476"/>
        <v>117.93867750366962</v>
      </c>
      <c r="R1503" s="19">
        <v>122.6</v>
      </c>
      <c r="S1503" s="19">
        <v>-2.67</v>
      </c>
      <c r="T1503" s="19">
        <f t="shared" si="477"/>
        <v>119.92999999999999</v>
      </c>
      <c r="U1503" s="22" t="e">
        <f t="shared" si="478"/>
        <v>#VALUE!</v>
      </c>
      <c r="V1503" s="22" t="str">
        <f t="shared" si="479"/>
        <v>NY</v>
      </c>
      <c r="W1503" s="22" t="e">
        <f t="shared" si="480"/>
        <v>#VALUE!</v>
      </c>
      <c r="X1503" s="19" t="str">
        <f t="shared" si="481"/>
        <v>CB217/18GS.9011</v>
      </c>
      <c r="Y1503" s="19" t="str">
        <f t="shared" si="482"/>
        <v>GS.9011</v>
      </c>
      <c r="Z1503" s="19" t="e">
        <v>#VALUE!</v>
      </c>
      <c r="AA1503" s="19" t="e">
        <f t="shared" si="483"/>
        <v>#VALUE!</v>
      </c>
      <c r="AB1503" s="22" t="e">
        <f t="shared" si="484"/>
        <v>#VALUE!</v>
      </c>
      <c r="AC1503" s="23" t="e">
        <v>#VALUE!</v>
      </c>
      <c r="AD1503" s="23" t="e">
        <f t="shared" si="492"/>
        <v>#VALUE!</v>
      </c>
      <c r="AE1503" s="24" t="e">
        <f t="shared" si="485"/>
        <v>#VALUE!</v>
      </c>
      <c r="AF1503" s="24">
        <v>121.67999999999999</v>
      </c>
      <c r="AG1503" s="24" t="e">
        <f t="shared" si="486"/>
        <v>#VALUE!</v>
      </c>
      <c r="AH1503" s="24" t="e">
        <f t="shared" si="487"/>
        <v>#VALUE!</v>
      </c>
      <c r="AI1503" s="25" t="e">
        <f t="shared" si="488"/>
        <v>#VALUE!</v>
      </c>
      <c r="AJ1503" s="25" t="e">
        <f t="shared" si="489"/>
        <v>#VALUE!</v>
      </c>
      <c r="AK1503" s="25" t="e">
        <f t="shared" si="490"/>
        <v>#VALUE!</v>
      </c>
      <c r="AL1503" s="11">
        <v>26.530000000000005</v>
      </c>
      <c r="AM1503" s="11">
        <v>6.0161417539988973</v>
      </c>
      <c r="AN1503" s="26">
        <v>3.2766000000000002</v>
      </c>
      <c r="AO1503" s="125">
        <f t="shared" si="491"/>
        <v>4.9983064310641083E-2</v>
      </c>
      <c r="AW1503" s="44" t="e">
        <f t="shared" si="474"/>
        <v>#VALUE!</v>
      </c>
    </row>
    <row r="1504" spans="1:49" hidden="1" x14ac:dyDescent="0.2">
      <c r="A1504" s="101">
        <v>1507</v>
      </c>
      <c r="B1504" s="16" t="s">
        <v>960</v>
      </c>
      <c r="C1504" s="101">
        <v>260</v>
      </c>
      <c r="D1504" s="101">
        <v>1.1286882719638995</v>
      </c>
      <c r="E1504" s="101">
        <v>5.0698503072796774E-2</v>
      </c>
      <c r="F1504" s="122">
        <f t="shared" si="473"/>
        <v>1.1793867750366962</v>
      </c>
      <c r="G1504" s="122"/>
      <c r="H1504" s="101" t="s">
        <v>4</v>
      </c>
      <c r="I1504" s="101">
        <v>1</v>
      </c>
      <c r="J1504" s="101" t="s">
        <v>555</v>
      </c>
      <c r="K1504" s="18">
        <v>43056</v>
      </c>
      <c r="L1504" s="101" t="s">
        <v>58</v>
      </c>
      <c r="M1504" s="101" t="s">
        <v>83</v>
      </c>
      <c r="N1504" s="101" t="s">
        <v>75</v>
      </c>
      <c r="O1504" s="101" t="s">
        <v>59</v>
      </c>
      <c r="P1504" s="19" t="str">
        <f t="shared" si="475"/>
        <v>CB2 14/16</v>
      </c>
      <c r="Q1504" s="20">
        <f t="shared" si="476"/>
        <v>117.93867750366962</v>
      </c>
      <c r="R1504" s="19">
        <v>122.6</v>
      </c>
      <c r="S1504" s="19">
        <v>-9.67</v>
      </c>
      <c r="T1504" s="19">
        <f t="shared" si="477"/>
        <v>112.92999999999999</v>
      </c>
      <c r="U1504" s="22" t="e">
        <f t="shared" si="478"/>
        <v>#VALUE!</v>
      </c>
      <c r="V1504" s="22" t="str">
        <f t="shared" si="479"/>
        <v>NY</v>
      </c>
      <c r="W1504" s="22" t="e">
        <f t="shared" si="480"/>
        <v>#VALUE!</v>
      </c>
      <c r="X1504" s="19" t="str">
        <f t="shared" si="481"/>
        <v>CB214/16GS.9011</v>
      </c>
      <c r="Y1504" s="19" t="str">
        <f t="shared" si="482"/>
        <v>GS.9011</v>
      </c>
      <c r="Z1504" s="19" t="e">
        <v>#VALUE!</v>
      </c>
      <c r="AA1504" s="19" t="e">
        <f t="shared" si="483"/>
        <v>#VALUE!</v>
      </c>
      <c r="AB1504" s="22" t="e">
        <f t="shared" si="484"/>
        <v>#VALUE!</v>
      </c>
      <c r="AC1504" s="23" t="e">
        <v>#VALUE!</v>
      </c>
      <c r="AD1504" s="23" t="e">
        <f t="shared" si="492"/>
        <v>#VALUE!</v>
      </c>
      <c r="AE1504" s="24" t="e">
        <f t="shared" si="485"/>
        <v>#VALUE!</v>
      </c>
      <c r="AF1504" s="24">
        <v>114.67999999999999</v>
      </c>
      <c r="AG1504" s="24" t="e">
        <f t="shared" si="486"/>
        <v>#VALUE!</v>
      </c>
      <c r="AH1504" s="24" t="e">
        <f t="shared" si="487"/>
        <v>#VALUE!</v>
      </c>
      <c r="AI1504" s="25" t="e">
        <f t="shared" si="488"/>
        <v>#VALUE!</v>
      </c>
      <c r="AJ1504" s="25" t="e">
        <f t="shared" si="489"/>
        <v>#VALUE!</v>
      </c>
      <c r="AK1504" s="25" t="e">
        <f t="shared" si="490"/>
        <v>#VALUE!</v>
      </c>
      <c r="AL1504" s="11">
        <v>26.53</v>
      </c>
      <c r="AM1504" s="11">
        <v>6.0161417539988973</v>
      </c>
      <c r="AN1504" s="26">
        <v>3.2766000000000002</v>
      </c>
      <c r="AO1504" s="125">
        <f t="shared" si="491"/>
        <v>4.9983064310641083E-2</v>
      </c>
      <c r="AW1504" s="44" t="e">
        <f t="shared" si="474"/>
        <v>#VALUE!</v>
      </c>
    </row>
    <row r="1505" spans="1:49" hidden="1" x14ac:dyDescent="0.2">
      <c r="A1505" s="101">
        <v>1508</v>
      </c>
      <c r="B1505" s="16" t="s">
        <v>960</v>
      </c>
      <c r="C1505" s="101">
        <v>52</v>
      </c>
      <c r="D1505" s="101">
        <v>1.1286882719638995</v>
      </c>
      <c r="E1505" s="101">
        <v>5.0698503072796774E-2</v>
      </c>
      <c r="F1505" s="122">
        <f t="shared" si="473"/>
        <v>1.1793867750366962</v>
      </c>
      <c r="G1505" s="122"/>
      <c r="H1505" s="101" t="s">
        <v>4</v>
      </c>
      <c r="I1505" s="101">
        <v>1</v>
      </c>
      <c r="J1505" s="101" t="s">
        <v>555</v>
      </c>
      <c r="K1505" s="18">
        <v>43056</v>
      </c>
      <c r="L1505" s="101" t="s">
        <v>58</v>
      </c>
      <c r="M1505" s="101" t="s">
        <v>83</v>
      </c>
      <c r="N1505" s="101" t="s">
        <v>75</v>
      </c>
      <c r="O1505" s="101" t="s">
        <v>96</v>
      </c>
      <c r="P1505" s="19" t="str">
        <f t="shared" si="475"/>
        <v>CB2 MOKA</v>
      </c>
      <c r="Q1505" s="20">
        <f t="shared" si="476"/>
        <v>117.93867750366962</v>
      </c>
      <c r="R1505" s="19">
        <v>122.6</v>
      </c>
      <c r="S1505" s="19">
        <v>-9.67</v>
      </c>
      <c r="T1505" s="19">
        <f t="shared" si="477"/>
        <v>112.92999999999999</v>
      </c>
      <c r="U1505" s="22" t="e">
        <f t="shared" si="478"/>
        <v>#VALUE!</v>
      </c>
      <c r="V1505" s="22" t="str">
        <f t="shared" si="479"/>
        <v>NY</v>
      </c>
      <c r="W1505" s="22" t="e">
        <f t="shared" si="480"/>
        <v>#VALUE!</v>
      </c>
      <c r="X1505" s="19" t="str">
        <f t="shared" si="481"/>
        <v>CB2MOKAGS.9011</v>
      </c>
      <c r="Y1505" s="19" t="str">
        <f t="shared" si="482"/>
        <v>GS.9011</v>
      </c>
      <c r="Z1505" s="19" t="e">
        <v>#VALUE!</v>
      </c>
      <c r="AA1505" s="19" t="e">
        <f t="shared" si="483"/>
        <v>#VALUE!</v>
      </c>
      <c r="AB1505" s="22" t="e">
        <f t="shared" si="484"/>
        <v>#VALUE!</v>
      </c>
      <c r="AC1505" s="23" t="e">
        <v>#VALUE!</v>
      </c>
      <c r="AD1505" s="23" t="e">
        <f t="shared" si="492"/>
        <v>#VALUE!</v>
      </c>
      <c r="AE1505" s="24" t="e">
        <f t="shared" si="485"/>
        <v>#VALUE!</v>
      </c>
      <c r="AF1505" s="24">
        <v>114.67999999999999</v>
      </c>
      <c r="AG1505" s="24" t="e">
        <f t="shared" si="486"/>
        <v>#VALUE!</v>
      </c>
      <c r="AH1505" s="24" t="e">
        <f t="shared" si="487"/>
        <v>#VALUE!</v>
      </c>
      <c r="AI1505" s="25" t="e">
        <f t="shared" si="488"/>
        <v>#VALUE!</v>
      </c>
      <c r="AJ1505" s="25" t="e">
        <f t="shared" si="489"/>
        <v>#VALUE!</v>
      </c>
      <c r="AK1505" s="25" t="e">
        <f t="shared" si="490"/>
        <v>#VALUE!</v>
      </c>
      <c r="AL1505" s="11">
        <v>26.53</v>
      </c>
      <c r="AM1505" s="11">
        <v>6.0161417539988973</v>
      </c>
      <c r="AN1505" s="26">
        <v>3.2766000000000002</v>
      </c>
      <c r="AO1505" s="125">
        <f t="shared" si="491"/>
        <v>4.9983064310641083E-2</v>
      </c>
      <c r="AW1505" s="44" t="e">
        <f t="shared" si="474"/>
        <v>#VALUE!</v>
      </c>
    </row>
    <row r="1506" spans="1:49" hidden="1" x14ac:dyDescent="0.2">
      <c r="A1506" s="101">
        <v>1509</v>
      </c>
      <c r="B1506" s="16" t="s">
        <v>960</v>
      </c>
      <c r="C1506" s="101">
        <v>104</v>
      </c>
      <c r="D1506" s="101">
        <v>1.1286882719638995</v>
      </c>
      <c r="E1506" s="101">
        <v>5.0698503072796774E-2</v>
      </c>
      <c r="F1506" s="122">
        <f t="shared" si="473"/>
        <v>1.1793867750366962</v>
      </c>
      <c r="G1506" s="122"/>
      <c r="H1506" s="101" t="s">
        <v>4</v>
      </c>
      <c r="I1506" s="101">
        <v>1</v>
      </c>
      <c r="J1506" s="101" t="s">
        <v>555</v>
      </c>
      <c r="K1506" s="18">
        <v>43056</v>
      </c>
      <c r="L1506" s="101" t="s">
        <v>58</v>
      </c>
      <c r="M1506" s="101" t="s">
        <v>83</v>
      </c>
      <c r="N1506" s="101" t="s">
        <v>62</v>
      </c>
      <c r="O1506" s="101" t="s">
        <v>63</v>
      </c>
      <c r="P1506" s="19" t="str">
        <f t="shared" si="475"/>
        <v>CB6 Consumo</v>
      </c>
      <c r="Q1506" s="20">
        <f t="shared" si="476"/>
        <v>117.93867750366962</v>
      </c>
      <c r="R1506" s="19">
        <v>122.6</v>
      </c>
      <c r="S1506" s="19">
        <v>-31.95</v>
      </c>
      <c r="T1506" s="19">
        <f t="shared" si="477"/>
        <v>90.649999999999991</v>
      </c>
      <c r="U1506" s="22" t="e">
        <f t="shared" si="478"/>
        <v>#VALUE!</v>
      </c>
      <c r="V1506" s="22" t="str">
        <f t="shared" si="479"/>
        <v>NY</v>
      </c>
      <c r="W1506" s="22" t="e">
        <f t="shared" si="480"/>
        <v>#VALUE!</v>
      </c>
      <c r="X1506" s="19" t="str">
        <f t="shared" si="481"/>
        <v>CB6ConsumoGS.9011</v>
      </c>
      <c r="Y1506" s="19" t="str">
        <f t="shared" si="482"/>
        <v>GS.9011</v>
      </c>
      <c r="Z1506" s="19" t="e">
        <v>#VALUE!</v>
      </c>
      <c r="AA1506" s="19" t="e">
        <f t="shared" si="483"/>
        <v>#VALUE!</v>
      </c>
      <c r="AB1506" s="22" t="e">
        <f t="shared" si="484"/>
        <v>#VALUE!</v>
      </c>
      <c r="AC1506" s="23" t="e">
        <v>#VALUE!</v>
      </c>
      <c r="AD1506" s="23" t="e">
        <f t="shared" si="492"/>
        <v>#VALUE!</v>
      </c>
      <c r="AE1506" s="24" t="e">
        <f t="shared" si="485"/>
        <v>#VALUE!</v>
      </c>
      <c r="AF1506" s="24">
        <v>92.399999999999991</v>
      </c>
      <c r="AG1506" s="24" t="e">
        <f t="shared" si="486"/>
        <v>#VALUE!</v>
      </c>
      <c r="AH1506" s="24" t="e">
        <f t="shared" si="487"/>
        <v>#VALUE!</v>
      </c>
      <c r="AI1506" s="25" t="e">
        <f t="shared" si="488"/>
        <v>#VALUE!</v>
      </c>
      <c r="AJ1506" s="25" t="e">
        <f t="shared" si="489"/>
        <v>#VALUE!</v>
      </c>
      <c r="AK1506" s="25" t="e">
        <f t="shared" si="490"/>
        <v>#VALUE!</v>
      </c>
      <c r="AL1506" s="11">
        <v>26.53</v>
      </c>
      <c r="AM1506" s="11">
        <v>6.0161417539988973</v>
      </c>
      <c r="AN1506" s="26">
        <v>3.2766000000000002</v>
      </c>
      <c r="AO1506" s="125">
        <f t="shared" si="491"/>
        <v>4.9983064310641083E-2</v>
      </c>
      <c r="AW1506" s="44" t="e">
        <f t="shared" si="474"/>
        <v>#VALUE!</v>
      </c>
    </row>
    <row r="1507" spans="1:49" hidden="1" x14ac:dyDescent="0.2">
      <c r="A1507" s="101">
        <v>1510</v>
      </c>
      <c r="B1507" s="16" t="s">
        <v>961</v>
      </c>
      <c r="C1507" s="101">
        <v>202</v>
      </c>
      <c r="D1507" s="101">
        <v>1.4961770497341722</v>
      </c>
      <c r="E1507" s="101">
        <v>4.9992703094456074E-2</v>
      </c>
      <c r="F1507" s="122">
        <f t="shared" si="473"/>
        <v>1.5461697528286282</v>
      </c>
      <c r="G1507" s="122"/>
      <c r="H1507" s="101" t="s">
        <v>4</v>
      </c>
      <c r="I1507" s="101">
        <v>1</v>
      </c>
      <c r="J1507" s="101" t="s">
        <v>555</v>
      </c>
      <c r="K1507" s="18">
        <v>43056</v>
      </c>
      <c r="L1507" s="101" t="s">
        <v>58</v>
      </c>
      <c r="M1507" s="101" t="s">
        <v>83</v>
      </c>
      <c r="N1507" s="101" t="s">
        <v>71</v>
      </c>
      <c r="O1507" s="101" t="s">
        <v>65</v>
      </c>
      <c r="P1507" s="19" t="str">
        <f t="shared" si="475"/>
        <v>CB1RF 13/14</v>
      </c>
      <c r="Q1507" s="20">
        <f t="shared" si="476"/>
        <v>154.61697528286282</v>
      </c>
      <c r="R1507" s="19">
        <v>122.6</v>
      </c>
      <c r="S1507" s="19">
        <v>1</v>
      </c>
      <c r="T1507" s="19">
        <f t="shared" si="477"/>
        <v>123.6</v>
      </c>
      <c r="U1507" s="22" t="e">
        <f t="shared" si="478"/>
        <v>#VALUE!</v>
      </c>
      <c r="V1507" s="22" t="str">
        <f t="shared" si="479"/>
        <v>NY</v>
      </c>
      <c r="W1507" s="22" t="e">
        <f t="shared" si="480"/>
        <v>#VALUE!</v>
      </c>
      <c r="X1507" s="19" t="str">
        <f t="shared" si="481"/>
        <v>CB1RF13/14GS.9028</v>
      </c>
      <c r="Y1507" s="19" t="str">
        <f t="shared" si="482"/>
        <v>GS.9028</v>
      </c>
      <c r="Z1507" s="19" t="e">
        <v>#VALUE!</v>
      </c>
      <c r="AA1507" s="19" t="e">
        <f t="shared" si="483"/>
        <v>#VALUE!</v>
      </c>
      <c r="AB1507" s="22" t="e">
        <f t="shared" si="484"/>
        <v>#VALUE!</v>
      </c>
      <c r="AC1507" s="23" t="e">
        <v>#VALUE!</v>
      </c>
      <c r="AD1507" s="23" t="e">
        <f t="shared" si="492"/>
        <v>#VALUE!</v>
      </c>
      <c r="AE1507" s="24" t="e">
        <f t="shared" si="485"/>
        <v>#VALUE!</v>
      </c>
      <c r="AF1507" s="24">
        <v>125.35</v>
      </c>
      <c r="AG1507" s="24" t="e">
        <f t="shared" si="486"/>
        <v>#VALUE!</v>
      </c>
      <c r="AH1507" s="24" t="e">
        <f t="shared" si="487"/>
        <v>#VALUE!</v>
      </c>
      <c r="AI1507" s="25" t="e">
        <f t="shared" si="488"/>
        <v>#VALUE!</v>
      </c>
      <c r="AJ1507" s="25" t="e">
        <f t="shared" si="489"/>
        <v>#VALUE!</v>
      </c>
      <c r="AK1507" s="25" t="e">
        <f t="shared" si="490"/>
        <v>#VALUE!</v>
      </c>
      <c r="AL1507" s="11">
        <v>24.31</v>
      </c>
      <c r="AM1507" s="11">
        <v>4.1299999999999955</v>
      </c>
      <c r="AN1507" s="26">
        <v>3.2766000000000002</v>
      </c>
      <c r="AO1507" s="125">
        <f t="shared" si="491"/>
        <v>4.9287224323862823E-2</v>
      </c>
      <c r="AW1507" s="44" t="e">
        <f t="shared" si="474"/>
        <v>#VALUE!</v>
      </c>
    </row>
    <row r="1508" spans="1:49" hidden="1" x14ac:dyDescent="0.2">
      <c r="A1508" s="101">
        <v>1511</v>
      </c>
      <c r="B1508" s="16" t="s">
        <v>961</v>
      </c>
      <c r="C1508" s="101">
        <v>47</v>
      </c>
      <c r="D1508" s="101">
        <v>1.4961770497341722</v>
      </c>
      <c r="E1508" s="101">
        <v>4.9992703094456074E-2</v>
      </c>
      <c r="F1508" s="122">
        <f t="shared" si="473"/>
        <v>1.5461697528286282</v>
      </c>
      <c r="G1508" s="122"/>
      <c r="H1508" s="101" t="s">
        <v>4</v>
      </c>
      <c r="I1508" s="101">
        <v>1</v>
      </c>
      <c r="J1508" s="101" t="s">
        <v>555</v>
      </c>
      <c r="K1508" s="18">
        <v>43056</v>
      </c>
      <c r="L1508" s="101" t="s">
        <v>58</v>
      </c>
      <c r="M1508" s="101" t="s">
        <v>83</v>
      </c>
      <c r="N1508" s="101" t="s">
        <v>86</v>
      </c>
      <c r="O1508" s="101" t="s">
        <v>63</v>
      </c>
      <c r="P1508" s="19" t="str">
        <f t="shared" si="475"/>
        <v>CB6RF Consumo</v>
      </c>
      <c r="Q1508" s="20">
        <f t="shared" si="476"/>
        <v>154.61697528286282</v>
      </c>
      <c r="R1508" s="19">
        <v>122.6</v>
      </c>
      <c r="S1508" s="19">
        <v>-31.95</v>
      </c>
      <c r="T1508" s="19">
        <f t="shared" si="477"/>
        <v>90.649999999999991</v>
      </c>
      <c r="U1508" s="22" t="e">
        <f t="shared" si="478"/>
        <v>#VALUE!</v>
      </c>
      <c r="V1508" s="22" t="str">
        <f t="shared" si="479"/>
        <v>NY</v>
      </c>
      <c r="W1508" s="22" t="e">
        <f t="shared" si="480"/>
        <v>#VALUE!</v>
      </c>
      <c r="X1508" s="19" t="str">
        <f t="shared" si="481"/>
        <v>CB6RFConsumoGS.9028</v>
      </c>
      <c r="Y1508" s="19" t="str">
        <f t="shared" si="482"/>
        <v>GS.9028</v>
      </c>
      <c r="Z1508" s="19" t="e">
        <v>#VALUE!</v>
      </c>
      <c r="AA1508" s="19" t="e">
        <f t="shared" si="483"/>
        <v>#VALUE!</v>
      </c>
      <c r="AB1508" s="22" t="e">
        <f t="shared" si="484"/>
        <v>#VALUE!</v>
      </c>
      <c r="AC1508" s="23" t="e">
        <v>#VALUE!</v>
      </c>
      <c r="AD1508" s="23" t="e">
        <f t="shared" si="492"/>
        <v>#VALUE!</v>
      </c>
      <c r="AE1508" s="24" t="e">
        <f t="shared" si="485"/>
        <v>#VALUE!</v>
      </c>
      <c r="AF1508" s="24">
        <v>92.399999999999991</v>
      </c>
      <c r="AG1508" s="24" t="e">
        <f t="shared" si="486"/>
        <v>#VALUE!</v>
      </c>
      <c r="AH1508" s="24" t="e">
        <f t="shared" si="487"/>
        <v>#VALUE!</v>
      </c>
      <c r="AI1508" s="25" t="e">
        <f t="shared" si="488"/>
        <v>#VALUE!</v>
      </c>
      <c r="AJ1508" s="25" t="e">
        <f t="shared" si="489"/>
        <v>#VALUE!</v>
      </c>
      <c r="AK1508" s="25" t="e">
        <f t="shared" si="490"/>
        <v>#VALUE!</v>
      </c>
      <c r="AL1508" s="11">
        <v>24.31</v>
      </c>
      <c r="AM1508" s="11">
        <v>4.1299999999999955</v>
      </c>
      <c r="AN1508" s="26">
        <v>3.2766000000000002</v>
      </c>
      <c r="AO1508" s="125">
        <f t="shared" si="491"/>
        <v>4.9287224323862823E-2</v>
      </c>
      <c r="AW1508" s="44" t="e">
        <f t="shared" si="474"/>
        <v>#VALUE!</v>
      </c>
    </row>
    <row r="1509" spans="1:49" hidden="1" x14ac:dyDescent="0.2">
      <c r="A1509" s="101">
        <v>1512</v>
      </c>
      <c r="B1509" s="16" t="s">
        <v>962</v>
      </c>
      <c r="C1509" s="101">
        <v>640</v>
      </c>
      <c r="D1509" s="101">
        <v>1.5091713935048707</v>
      </c>
      <c r="E1509" s="101">
        <v>5.2283282760139854E-2</v>
      </c>
      <c r="F1509" s="122">
        <f t="shared" si="473"/>
        <v>1.5614546762650106</v>
      </c>
      <c r="G1509" s="122"/>
      <c r="H1509" s="101" t="s">
        <v>4</v>
      </c>
      <c r="I1509" s="101">
        <v>1</v>
      </c>
      <c r="J1509" s="101" t="s">
        <v>555</v>
      </c>
      <c r="K1509" s="18">
        <v>43056</v>
      </c>
      <c r="L1509" s="101" t="s">
        <v>58</v>
      </c>
      <c r="M1509" s="101" t="s">
        <v>83</v>
      </c>
      <c r="N1509" s="101" t="s">
        <v>71</v>
      </c>
      <c r="O1509" s="101" t="s">
        <v>58</v>
      </c>
      <c r="P1509" s="19" t="str">
        <f t="shared" si="475"/>
        <v>CB1RF 17/18</v>
      </c>
      <c r="Q1509" s="20">
        <f t="shared" si="476"/>
        <v>156.14546762650104</v>
      </c>
      <c r="R1509" s="19">
        <v>122.6</v>
      </c>
      <c r="S1509" s="19">
        <v>10</v>
      </c>
      <c r="T1509" s="19">
        <f t="shared" si="477"/>
        <v>132.6</v>
      </c>
      <c r="U1509" s="22" t="e">
        <f t="shared" si="478"/>
        <v>#VALUE!</v>
      </c>
      <c r="V1509" s="22" t="str">
        <f t="shared" si="479"/>
        <v>NY</v>
      </c>
      <c r="W1509" s="22" t="e">
        <f t="shared" si="480"/>
        <v>#VALUE!</v>
      </c>
      <c r="X1509" s="19" t="str">
        <f t="shared" si="481"/>
        <v>CB1RF17/18GS.9044</v>
      </c>
      <c r="Y1509" s="19" t="str">
        <f t="shared" si="482"/>
        <v>GS.9044</v>
      </c>
      <c r="Z1509" s="19" t="e">
        <v>#VALUE!</v>
      </c>
      <c r="AA1509" s="19" t="e">
        <f t="shared" si="483"/>
        <v>#VALUE!</v>
      </c>
      <c r="AB1509" s="22" t="e">
        <f t="shared" si="484"/>
        <v>#VALUE!</v>
      </c>
      <c r="AC1509" s="23" t="e">
        <v>#VALUE!</v>
      </c>
      <c r="AD1509" s="23" t="e">
        <f t="shared" si="492"/>
        <v>#VALUE!</v>
      </c>
      <c r="AE1509" s="24" t="e">
        <f t="shared" si="485"/>
        <v>#VALUE!</v>
      </c>
      <c r="AF1509" s="24">
        <v>134.35</v>
      </c>
      <c r="AG1509" s="24" t="e">
        <f t="shared" si="486"/>
        <v>#VALUE!</v>
      </c>
      <c r="AH1509" s="24" t="e">
        <f t="shared" si="487"/>
        <v>#VALUE!</v>
      </c>
      <c r="AI1509" s="25" t="e">
        <f t="shared" si="488"/>
        <v>#VALUE!</v>
      </c>
      <c r="AJ1509" s="25" t="e">
        <f t="shared" si="489"/>
        <v>#VALUE!</v>
      </c>
      <c r="AK1509" s="25" t="e">
        <f t="shared" si="490"/>
        <v>#VALUE!</v>
      </c>
      <c r="AL1509" s="11">
        <v>23.930000000000007</v>
      </c>
      <c r="AM1509" s="11">
        <v>4.6500000000000057</v>
      </c>
      <c r="AN1509" s="26">
        <v>3.2766000000000002</v>
      </c>
      <c r="AO1509" s="125">
        <f t="shared" si="491"/>
        <v>5.1545480165738962E-2</v>
      </c>
      <c r="AW1509" s="44" t="e">
        <f t="shared" si="474"/>
        <v>#VALUE!</v>
      </c>
    </row>
    <row r="1510" spans="1:49" hidden="1" x14ac:dyDescent="0.2">
      <c r="A1510" s="101">
        <v>1513</v>
      </c>
      <c r="B1510" s="16" t="s">
        <v>963</v>
      </c>
      <c r="C1510" s="101">
        <v>494</v>
      </c>
      <c r="D1510" s="101">
        <v>1.4847749170515923</v>
      </c>
      <c r="E1510" s="101">
        <v>5.2929558982854133E-2</v>
      </c>
      <c r="F1510" s="122">
        <f t="shared" si="473"/>
        <v>1.5377044760344465</v>
      </c>
      <c r="G1510" s="122"/>
      <c r="H1510" s="101" t="s">
        <v>4</v>
      </c>
      <c r="I1510" s="101">
        <v>1</v>
      </c>
      <c r="J1510" s="101" t="s">
        <v>555</v>
      </c>
      <c r="K1510" s="18">
        <v>43056</v>
      </c>
      <c r="L1510" s="101" t="s">
        <v>58</v>
      </c>
      <c r="M1510" s="101" t="s">
        <v>83</v>
      </c>
      <c r="N1510" s="101" t="s">
        <v>73</v>
      </c>
      <c r="O1510" s="101" t="s">
        <v>65</v>
      </c>
      <c r="P1510" s="19" t="str">
        <f t="shared" si="475"/>
        <v>CB1 13/14</v>
      </c>
      <c r="Q1510" s="20">
        <f t="shared" si="476"/>
        <v>153.77044760344464</v>
      </c>
      <c r="R1510" s="19">
        <v>122.6</v>
      </c>
      <c r="S1510" s="19">
        <v>-7</v>
      </c>
      <c r="T1510" s="19">
        <f t="shared" si="477"/>
        <v>115.6</v>
      </c>
      <c r="U1510" s="22" t="e">
        <f t="shared" si="478"/>
        <v>#VALUE!</v>
      </c>
      <c r="V1510" s="22" t="str">
        <f t="shared" si="479"/>
        <v>NY</v>
      </c>
      <c r="W1510" s="22" t="e">
        <f t="shared" si="480"/>
        <v>#VALUE!</v>
      </c>
      <c r="X1510" s="19" t="str">
        <f t="shared" si="481"/>
        <v>CB113/14GS.8885</v>
      </c>
      <c r="Y1510" s="19" t="str">
        <f t="shared" si="482"/>
        <v>GS.8885</v>
      </c>
      <c r="Z1510" s="19" t="e">
        <v>#VALUE!</v>
      </c>
      <c r="AA1510" s="19" t="e">
        <f t="shared" si="483"/>
        <v>#VALUE!</v>
      </c>
      <c r="AB1510" s="22" t="e">
        <f t="shared" si="484"/>
        <v>#VALUE!</v>
      </c>
      <c r="AC1510" s="23" t="e">
        <v>#VALUE!</v>
      </c>
      <c r="AD1510" s="23" t="e">
        <f t="shared" si="492"/>
        <v>#VALUE!</v>
      </c>
      <c r="AE1510" s="24" t="e">
        <f t="shared" si="485"/>
        <v>#VALUE!</v>
      </c>
      <c r="AF1510" s="24">
        <v>117.35</v>
      </c>
      <c r="AG1510" s="24" t="e">
        <f t="shared" si="486"/>
        <v>#VALUE!</v>
      </c>
      <c r="AH1510" s="24" t="e">
        <f t="shared" si="487"/>
        <v>#VALUE!</v>
      </c>
      <c r="AI1510" s="25" t="e">
        <f t="shared" si="488"/>
        <v>#VALUE!</v>
      </c>
      <c r="AJ1510" s="25" t="e">
        <f t="shared" si="489"/>
        <v>#VALUE!</v>
      </c>
      <c r="AK1510" s="25" t="e">
        <f t="shared" si="490"/>
        <v>#VALUE!</v>
      </c>
      <c r="AL1510" s="11">
        <v>25.322857142857149</v>
      </c>
      <c r="AM1510" s="11">
        <v>6.9797619047619035</v>
      </c>
      <c r="AN1510" s="26">
        <v>3.2766000000000002</v>
      </c>
      <c r="AO1510" s="125">
        <f t="shared" si="491"/>
        <v>5.2182636374394339E-2</v>
      </c>
      <c r="AW1510" s="44" t="e">
        <f t="shared" si="474"/>
        <v>#VALUE!</v>
      </c>
    </row>
    <row r="1511" spans="1:49" hidden="1" x14ac:dyDescent="0.2">
      <c r="A1511" s="101">
        <v>1514</v>
      </c>
      <c r="B1511" s="16" t="s">
        <v>963</v>
      </c>
      <c r="C1511" s="101">
        <v>1990</v>
      </c>
      <c r="D1511" s="101">
        <v>1.4847749170515923</v>
      </c>
      <c r="E1511" s="101">
        <v>5.2929558982854133E-2</v>
      </c>
      <c r="F1511" s="122">
        <f t="shared" si="473"/>
        <v>1.5377044760344465</v>
      </c>
      <c r="G1511" s="122"/>
      <c r="H1511" s="101" t="s">
        <v>4</v>
      </c>
      <c r="I1511" s="101">
        <v>1</v>
      </c>
      <c r="J1511" s="101" t="s">
        <v>555</v>
      </c>
      <c r="K1511" s="18">
        <v>43056</v>
      </c>
      <c r="L1511" s="101" t="s">
        <v>58</v>
      </c>
      <c r="M1511" s="101" t="s">
        <v>83</v>
      </c>
      <c r="N1511" s="101" t="s">
        <v>73</v>
      </c>
      <c r="O1511" s="101" t="s">
        <v>64</v>
      </c>
      <c r="P1511" s="19" t="str">
        <f t="shared" si="475"/>
        <v>CB1 15/16</v>
      </c>
      <c r="Q1511" s="20">
        <f t="shared" si="476"/>
        <v>153.77044760344464</v>
      </c>
      <c r="R1511" s="19">
        <v>122.6</v>
      </c>
      <c r="S1511" s="19">
        <v>-7</v>
      </c>
      <c r="T1511" s="19">
        <f t="shared" si="477"/>
        <v>115.6</v>
      </c>
      <c r="U1511" s="22" t="e">
        <f t="shared" si="478"/>
        <v>#VALUE!</v>
      </c>
      <c r="V1511" s="22" t="str">
        <f t="shared" si="479"/>
        <v>NY</v>
      </c>
      <c r="W1511" s="22" t="e">
        <f t="shared" si="480"/>
        <v>#VALUE!</v>
      </c>
      <c r="X1511" s="19" t="str">
        <f t="shared" si="481"/>
        <v>CB115/16GS.8885</v>
      </c>
      <c r="Y1511" s="19" t="str">
        <f t="shared" si="482"/>
        <v>GS.8885</v>
      </c>
      <c r="Z1511" s="19" t="e">
        <v>#VALUE!</v>
      </c>
      <c r="AA1511" s="19" t="e">
        <f t="shared" si="483"/>
        <v>#VALUE!</v>
      </c>
      <c r="AB1511" s="22" t="e">
        <f t="shared" si="484"/>
        <v>#VALUE!</v>
      </c>
      <c r="AC1511" s="23" t="e">
        <v>#VALUE!</v>
      </c>
      <c r="AD1511" s="23" t="e">
        <f t="shared" si="492"/>
        <v>#VALUE!</v>
      </c>
      <c r="AE1511" s="24" t="e">
        <f t="shared" si="485"/>
        <v>#VALUE!</v>
      </c>
      <c r="AF1511" s="24">
        <v>117.35</v>
      </c>
      <c r="AG1511" s="24" t="e">
        <f t="shared" si="486"/>
        <v>#VALUE!</v>
      </c>
      <c r="AH1511" s="24" t="e">
        <f t="shared" si="487"/>
        <v>#VALUE!</v>
      </c>
      <c r="AI1511" s="25" t="e">
        <f t="shared" si="488"/>
        <v>#VALUE!</v>
      </c>
      <c r="AJ1511" s="25" t="e">
        <f t="shared" si="489"/>
        <v>#VALUE!</v>
      </c>
      <c r="AK1511" s="25" t="e">
        <f t="shared" si="490"/>
        <v>#VALUE!</v>
      </c>
      <c r="AL1511" s="11">
        <v>25.322857142857149</v>
      </c>
      <c r="AM1511" s="11">
        <v>6.9797619047619044</v>
      </c>
      <c r="AN1511" s="26">
        <v>3.2766000000000002</v>
      </c>
      <c r="AO1511" s="125">
        <f t="shared" si="491"/>
        <v>5.2182636374394339E-2</v>
      </c>
      <c r="AW1511" s="44" t="e">
        <f t="shared" si="474"/>
        <v>#VALUE!</v>
      </c>
    </row>
    <row r="1512" spans="1:49" hidden="1" x14ac:dyDescent="0.2">
      <c r="A1512" s="101">
        <v>1515</v>
      </c>
      <c r="B1512" s="16" t="s">
        <v>963</v>
      </c>
      <c r="C1512" s="101">
        <v>677</v>
      </c>
      <c r="D1512" s="101">
        <v>1.4847749170515923</v>
      </c>
      <c r="E1512" s="101">
        <v>5.2929558982854133E-2</v>
      </c>
      <c r="F1512" s="122">
        <f t="shared" si="473"/>
        <v>1.5377044760344465</v>
      </c>
      <c r="G1512" s="122"/>
      <c r="H1512" s="101" t="s">
        <v>4</v>
      </c>
      <c r="I1512" s="101">
        <v>1</v>
      </c>
      <c r="J1512" s="101" t="s">
        <v>555</v>
      </c>
      <c r="K1512" s="18">
        <v>43056</v>
      </c>
      <c r="L1512" s="101" t="s">
        <v>58</v>
      </c>
      <c r="M1512" s="101" t="s">
        <v>83</v>
      </c>
      <c r="N1512" s="101" t="s">
        <v>73</v>
      </c>
      <c r="O1512" s="101" t="s">
        <v>58</v>
      </c>
      <c r="P1512" s="19" t="str">
        <f t="shared" si="475"/>
        <v>CB1 17/18</v>
      </c>
      <c r="Q1512" s="20">
        <f t="shared" si="476"/>
        <v>153.77044760344464</v>
      </c>
      <c r="R1512" s="19">
        <v>122.6</v>
      </c>
      <c r="S1512" s="19">
        <v>2.5</v>
      </c>
      <c r="T1512" s="19">
        <f t="shared" si="477"/>
        <v>125.1</v>
      </c>
      <c r="U1512" s="22" t="e">
        <f t="shared" si="478"/>
        <v>#VALUE!</v>
      </c>
      <c r="V1512" s="22" t="str">
        <f t="shared" si="479"/>
        <v>NY</v>
      </c>
      <c r="W1512" s="22" t="e">
        <f t="shared" si="480"/>
        <v>#VALUE!</v>
      </c>
      <c r="X1512" s="19" t="str">
        <f t="shared" si="481"/>
        <v>CB117/18GS.8885</v>
      </c>
      <c r="Y1512" s="19" t="str">
        <f t="shared" si="482"/>
        <v>GS.8885</v>
      </c>
      <c r="Z1512" s="19" t="e">
        <v>#VALUE!</v>
      </c>
      <c r="AA1512" s="19" t="e">
        <f t="shared" si="483"/>
        <v>#VALUE!</v>
      </c>
      <c r="AB1512" s="22" t="e">
        <f t="shared" si="484"/>
        <v>#VALUE!</v>
      </c>
      <c r="AC1512" s="23" t="e">
        <v>#VALUE!</v>
      </c>
      <c r="AD1512" s="23" t="e">
        <f t="shared" si="492"/>
        <v>#VALUE!</v>
      </c>
      <c r="AE1512" s="24" t="e">
        <f t="shared" si="485"/>
        <v>#VALUE!</v>
      </c>
      <c r="AF1512" s="24">
        <v>126.85</v>
      </c>
      <c r="AG1512" s="24" t="e">
        <f t="shared" si="486"/>
        <v>#VALUE!</v>
      </c>
      <c r="AH1512" s="24" t="e">
        <f t="shared" si="487"/>
        <v>#VALUE!</v>
      </c>
      <c r="AI1512" s="25" t="e">
        <f t="shared" si="488"/>
        <v>#VALUE!</v>
      </c>
      <c r="AJ1512" s="25" t="e">
        <f t="shared" si="489"/>
        <v>#VALUE!</v>
      </c>
      <c r="AK1512" s="25" t="e">
        <f t="shared" si="490"/>
        <v>#VALUE!</v>
      </c>
      <c r="AL1512" s="11">
        <v>25.322857142857149</v>
      </c>
      <c r="AM1512" s="11">
        <v>6.9797619047619044</v>
      </c>
      <c r="AN1512" s="26">
        <v>3.2766000000000002</v>
      </c>
      <c r="AO1512" s="125">
        <f t="shared" si="491"/>
        <v>5.2182636374394339E-2</v>
      </c>
      <c r="AW1512" s="44" t="e">
        <f t="shared" si="474"/>
        <v>#VALUE!</v>
      </c>
    </row>
    <row r="1513" spans="1:49" hidden="1" x14ac:dyDescent="0.2">
      <c r="A1513" s="101">
        <v>1516</v>
      </c>
      <c r="B1513" s="16" t="s">
        <v>963</v>
      </c>
      <c r="C1513" s="101">
        <v>679</v>
      </c>
      <c r="D1513" s="101">
        <v>1.4847749170515923</v>
      </c>
      <c r="E1513" s="101">
        <v>5.2929558982854133E-2</v>
      </c>
      <c r="F1513" s="122">
        <f t="shared" si="473"/>
        <v>1.5377044760344465</v>
      </c>
      <c r="G1513" s="122"/>
      <c r="H1513" s="101" t="s">
        <v>4</v>
      </c>
      <c r="I1513" s="101">
        <v>1</v>
      </c>
      <c r="J1513" s="101" t="s">
        <v>555</v>
      </c>
      <c r="K1513" s="18">
        <v>43056</v>
      </c>
      <c r="L1513" s="101" t="s">
        <v>58</v>
      </c>
      <c r="M1513" s="101" t="s">
        <v>83</v>
      </c>
      <c r="N1513" s="101" t="s">
        <v>62</v>
      </c>
      <c r="O1513" s="101" t="s">
        <v>63</v>
      </c>
      <c r="P1513" s="19" t="str">
        <f t="shared" si="475"/>
        <v>CB6 Consumo</v>
      </c>
      <c r="Q1513" s="20">
        <f t="shared" si="476"/>
        <v>153.77044760344464</v>
      </c>
      <c r="R1513" s="19">
        <v>122.6</v>
      </c>
      <c r="S1513" s="19">
        <v>-31.95</v>
      </c>
      <c r="T1513" s="19">
        <f t="shared" si="477"/>
        <v>90.649999999999991</v>
      </c>
      <c r="U1513" s="22" t="e">
        <f t="shared" si="478"/>
        <v>#VALUE!</v>
      </c>
      <c r="V1513" s="22" t="str">
        <f t="shared" si="479"/>
        <v>NY</v>
      </c>
      <c r="W1513" s="22" t="e">
        <f t="shared" si="480"/>
        <v>#VALUE!</v>
      </c>
      <c r="X1513" s="19" t="str">
        <f t="shared" si="481"/>
        <v>CB6ConsumoGS.8885</v>
      </c>
      <c r="Y1513" s="19" t="str">
        <f t="shared" si="482"/>
        <v>GS.8885</v>
      </c>
      <c r="Z1513" s="19" t="e">
        <v>#VALUE!</v>
      </c>
      <c r="AA1513" s="19" t="e">
        <f t="shared" si="483"/>
        <v>#VALUE!</v>
      </c>
      <c r="AB1513" s="22" t="e">
        <f t="shared" si="484"/>
        <v>#VALUE!</v>
      </c>
      <c r="AC1513" s="23" t="e">
        <v>#VALUE!</v>
      </c>
      <c r="AD1513" s="23" t="e">
        <f t="shared" si="492"/>
        <v>#VALUE!</v>
      </c>
      <c r="AE1513" s="24" t="e">
        <f t="shared" si="485"/>
        <v>#VALUE!</v>
      </c>
      <c r="AF1513" s="24">
        <v>92.399999999999991</v>
      </c>
      <c r="AG1513" s="24" t="e">
        <f t="shared" si="486"/>
        <v>#VALUE!</v>
      </c>
      <c r="AH1513" s="24" t="e">
        <f t="shared" si="487"/>
        <v>#VALUE!</v>
      </c>
      <c r="AI1513" s="25" t="e">
        <f t="shared" si="488"/>
        <v>#VALUE!</v>
      </c>
      <c r="AJ1513" s="25" t="e">
        <f t="shared" si="489"/>
        <v>#VALUE!</v>
      </c>
      <c r="AK1513" s="25" t="e">
        <f t="shared" si="490"/>
        <v>#VALUE!</v>
      </c>
      <c r="AL1513" s="11">
        <v>25.322857142857146</v>
      </c>
      <c r="AM1513" s="11">
        <v>6.9797619047619044</v>
      </c>
      <c r="AN1513" s="26">
        <v>3.2766000000000002</v>
      </c>
      <c r="AO1513" s="125">
        <f t="shared" si="491"/>
        <v>5.2182636374394339E-2</v>
      </c>
      <c r="AW1513" s="44" t="e">
        <f t="shared" si="474"/>
        <v>#VALUE!</v>
      </c>
    </row>
    <row r="1514" spans="1:49" hidden="1" x14ac:dyDescent="0.2">
      <c r="A1514" s="101">
        <v>1517</v>
      </c>
      <c r="B1514" s="16" t="s">
        <v>963</v>
      </c>
      <c r="C1514" s="101">
        <v>354</v>
      </c>
      <c r="D1514" s="101">
        <v>1.4847749170515923</v>
      </c>
      <c r="E1514" s="101">
        <v>5.2929558982854133E-2</v>
      </c>
      <c r="F1514" s="122">
        <f t="shared" si="473"/>
        <v>1.5377044760344465</v>
      </c>
      <c r="G1514" s="122"/>
      <c r="H1514" s="101" t="s">
        <v>4</v>
      </c>
      <c r="I1514" s="101">
        <v>1</v>
      </c>
      <c r="J1514" s="101" t="s">
        <v>555</v>
      </c>
      <c r="K1514" s="18">
        <v>43056</v>
      </c>
      <c r="L1514" s="101" t="s">
        <v>58</v>
      </c>
      <c r="M1514" s="101" t="s">
        <v>83</v>
      </c>
      <c r="N1514" s="101" t="s">
        <v>73</v>
      </c>
      <c r="O1514" s="101" t="s">
        <v>66</v>
      </c>
      <c r="P1514" s="19" t="str">
        <f t="shared" si="475"/>
        <v>CB1 Moka</v>
      </c>
      <c r="Q1514" s="20">
        <f t="shared" si="476"/>
        <v>153.77044760344464</v>
      </c>
      <c r="R1514" s="19">
        <v>122.6</v>
      </c>
      <c r="S1514" s="19">
        <v>-8</v>
      </c>
      <c r="T1514" s="19">
        <f t="shared" si="477"/>
        <v>114.6</v>
      </c>
      <c r="U1514" s="22" t="e">
        <f t="shared" si="478"/>
        <v>#VALUE!</v>
      </c>
      <c r="V1514" s="22" t="str">
        <f t="shared" si="479"/>
        <v>NY</v>
      </c>
      <c r="W1514" s="22" t="e">
        <f t="shared" si="480"/>
        <v>#VALUE!</v>
      </c>
      <c r="X1514" s="19" t="str">
        <f t="shared" si="481"/>
        <v>CB1MokaGS.8885</v>
      </c>
      <c r="Y1514" s="19" t="str">
        <f t="shared" si="482"/>
        <v>GS.8885</v>
      </c>
      <c r="Z1514" s="19" t="e">
        <v>#VALUE!</v>
      </c>
      <c r="AA1514" s="19" t="e">
        <f t="shared" si="483"/>
        <v>#VALUE!</v>
      </c>
      <c r="AB1514" s="22" t="e">
        <f t="shared" si="484"/>
        <v>#VALUE!</v>
      </c>
      <c r="AC1514" s="23" t="e">
        <v>#VALUE!</v>
      </c>
      <c r="AD1514" s="23" t="e">
        <f t="shared" si="492"/>
        <v>#VALUE!</v>
      </c>
      <c r="AE1514" s="24" t="e">
        <f t="shared" si="485"/>
        <v>#VALUE!</v>
      </c>
      <c r="AF1514" s="24">
        <v>116.35</v>
      </c>
      <c r="AG1514" s="24" t="e">
        <f t="shared" si="486"/>
        <v>#VALUE!</v>
      </c>
      <c r="AH1514" s="24" t="e">
        <f t="shared" si="487"/>
        <v>#VALUE!</v>
      </c>
      <c r="AI1514" s="25" t="e">
        <f t="shared" si="488"/>
        <v>#VALUE!</v>
      </c>
      <c r="AJ1514" s="25" t="e">
        <f t="shared" si="489"/>
        <v>#VALUE!</v>
      </c>
      <c r="AK1514" s="25" t="e">
        <f t="shared" si="490"/>
        <v>#VALUE!</v>
      </c>
      <c r="AL1514" s="11">
        <v>25.322857142857146</v>
      </c>
      <c r="AM1514" s="11">
        <v>6.9797619047619044</v>
      </c>
      <c r="AN1514" s="26">
        <v>3.2766000000000002</v>
      </c>
      <c r="AO1514" s="125">
        <f t="shared" si="491"/>
        <v>5.2182636374394339E-2</v>
      </c>
      <c r="AW1514" s="44" t="e">
        <f t="shared" si="474"/>
        <v>#VALUE!</v>
      </c>
    </row>
    <row r="1515" spans="1:49" s="28" customFormat="1" hidden="1" x14ac:dyDescent="0.2">
      <c r="A1515" s="16">
        <v>1518</v>
      </c>
      <c r="B1515" s="16" t="s">
        <v>964</v>
      </c>
      <c r="C1515" s="16">
        <v>283</v>
      </c>
      <c r="D1515" s="16">
        <v>1.3492705511065965</v>
      </c>
      <c r="E1515" s="16">
        <v>4.8544991751327669E-2</v>
      </c>
      <c r="F1515" s="122">
        <f t="shared" si="473"/>
        <v>1.3978155428579242</v>
      </c>
      <c r="G1515" s="122"/>
      <c r="H1515" s="101" t="s">
        <v>4</v>
      </c>
      <c r="I1515" s="16">
        <v>1</v>
      </c>
      <c r="J1515" s="16" t="s">
        <v>555</v>
      </c>
      <c r="K1515" s="124">
        <v>43056</v>
      </c>
      <c r="L1515" s="16" t="s">
        <v>58</v>
      </c>
      <c r="M1515" s="16" t="s">
        <v>83</v>
      </c>
      <c r="N1515" s="16" t="s">
        <v>73</v>
      </c>
      <c r="O1515" s="16" t="s">
        <v>65</v>
      </c>
      <c r="P1515" s="19" t="str">
        <f t="shared" si="475"/>
        <v>CB1 13/14</v>
      </c>
      <c r="Q1515" s="20">
        <f t="shared" si="476"/>
        <v>139.78155428579242</v>
      </c>
      <c r="R1515" s="19">
        <v>122.6</v>
      </c>
      <c r="S1515" s="19">
        <v>-7</v>
      </c>
      <c r="T1515" s="19">
        <f t="shared" si="477"/>
        <v>115.6</v>
      </c>
      <c r="U1515" s="22" t="e">
        <f t="shared" si="478"/>
        <v>#VALUE!</v>
      </c>
      <c r="V1515" s="22" t="str">
        <f t="shared" si="479"/>
        <v>NY</v>
      </c>
      <c r="W1515" s="22" t="e">
        <f t="shared" si="480"/>
        <v>#VALUE!</v>
      </c>
      <c r="X1515" s="19" t="str">
        <f t="shared" si="481"/>
        <v>CB113/14GS.8907</v>
      </c>
      <c r="Y1515" s="19" t="str">
        <f t="shared" si="482"/>
        <v>GS.8907</v>
      </c>
      <c r="Z1515" s="19" t="e">
        <v>#VALUE!</v>
      </c>
      <c r="AA1515" s="19" t="e">
        <f t="shared" si="483"/>
        <v>#VALUE!</v>
      </c>
      <c r="AB1515" s="22" t="e">
        <f t="shared" si="484"/>
        <v>#VALUE!</v>
      </c>
      <c r="AC1515" s="19" t="e">
        <v>#VALUE!</v>
      </c>
      <c r="AD1515" s="19" t="e">
        <f>AA1515-AC1515+AQ1515</f>
        <v>#VALUE!</v>
      </c>
      <c r="AE1515" s="127" t="e">
        <f t="shared" si="485"/>
        <v>#VALUE!</v>
      </c>
      <c r="AF1515" s="127">
        <v>117.35</v>
      </c>
      <c r="AG1515" s="127" t="e">
        <f t="shared" si="486"/>
        <v>#VALUE!</v>
      </c>
      <c r="AH1515" s="127" t="e">
        <f t="shared" si="487"/>
        <v>#VALUE!</v>
      </c>
      <c r="AI1515" s="25" t="e">
        <f t="shared" si="488"/>
        <v>#VALUE!</v>
      </c>
      <c r="AJ1515" s="25" t="e">
        <f t="shared" si="489"/>
        <v>#VALUE!</v>
      </c>
      <c r="AK1515" s="25" t="e">
        <f t="shared" si="490"/>
        <v>#VALUE!</v>
      </c>
      <c r="AL1515" s="12">
        <v>23.93</v>
      </c>
      <c r="AM1515" s="12">
        <v>4.6500000000000066</v>
      </c>
      <c r="AN1515" s="190">
        <v>3.2766000000000002</v>
      </c>
      <c r="AO1515" s="125">
        <f t="shared" si="491"/>
        <v>4.7859942554558312E-2</v>
      </c>
      <c r="AQ1515" s="16">
        <v>79</v>
      </c>
      <c r="AW1515" s="44" t="e">
        <f t="shared" si="474"/>
        <v>#VALUE!</v>
      </c>
    </row>
    <row r="1516" spans="1:49" s="28" customFormat="1" hidden="1" x14ac:dyDescent="0.2">
      <c r="A1516" s="16">
        <v>1519</v>
      </c>
      <c r="B1516" s="16" t="s">
        <v>964</v>
      </c>
      <c r="C1516" s="16">
        <v>1880</v>
      </c>
      <c r="D1516" s="16">
        <v>1.3492705511065965</v>
      </c>
      <c r="E1516" s="16">
        <v>4.8544991751327669E-2</v>
      </c>
      <c r="F1516" s="122">
        <f t="shared" si="473"/>
        <v>1.3978155428579242</v>
      </c>
      <c r="G1516" s="122"/>
      <c r="H1516" s="101" t="s">
        <v>4</v>
      </c>
      <c r="I1516" s="16">
        <v>1</v>
      </c>
      <c r="J1516" s="16" t="s">
        <v>555</v>
      </c>
      <c r="K1516" s="124">
        <v>43056</v>
      </c>
      <c r="L1516" s="16" t="s">
        <v>58</v>
      </c>
      <c r="M1516" s="16" t="s">
        <v>83</v>
      </c>
      <c r="N1516" s="16" t="s">
        <v>73</v>
      </c>
      <c r="O1516" s="16" t="s">
        <v>64</v>
      </c>
      <c r="P1516" s="19" t="str">
        <f t="shared" si="475"/>
        <v>CB1 15/16</v>
      </c>
      <c r="Q1516" s="20">
        <f t="shared" si="476"/>
        <v>139.78155428579242</v>
      </c>
      <c r="R1516" s="19">
        <v>122.6</v>
      </c>
      <c r="S1516" s="19">
        <v>-7</v>
      </c>
      <c r="T1516" s="19">
        <f t="shared" si="477"/>
        <v>115.6</v>
      </c>
      <c r="U1516" s="22" t="e">
        <f t="shared" si="478"/>
        <v>#VALUE!</v>
      </c>
      <c r="V1516" s="22" t="str">
        <f t="shared" si="479"/>
        <v>NY</v>
      </c>
      <c r="W1516" s="22" t="e">
        <f t="shared" si="480"/>
        <v>#VALUE!</v>
      </c>
      <c r="X1516" s="19" t="str">
        <f t="shared" si="481"/>
        <v>CB115/16GS.8907</v>
      </c>
      <c r="Y1516" s="19" t="str">
        <f t="shared" si="482"/>
        <v>GS.8907</v>
      </c>
      <c r="Z1516" s="19" t="e">
        <v>#VALUE!</v>
      </c>
      <c r="AA1516" s="19" t="e">
        <f t="shared" si="483"/>
        <v>#VALUE!</v>
      </c>
      <c r="AB1516" s="22" t="e">
        <f t="shared" si="484"/>
        <v>#VALUE!</v>
      </c>
      <c r="AC1516" s="19" t="e">
        <v>#VALUE!</v>
      </c>
      <c r="AD1516" s="19" t="e">
        <f t="shared" si="492"/>
        <v>#VALUE!</v>
      </c>
      <c r="AE1516" s="127" t="e">
        <f t="shared" si="485"/>
        <v>#VALUE!</v>
      </c>
      <c r="AF1516" s="127">
        <v>117.35</v>
      </c>
      <c r="AG1516" s="127" t="e">
        <f t="shared" si="486"/>
        <v>#VALUE!</v>
      </c>
      <c r="AH1516" s="127" t="e">
        <f t="shared" si="487"/>
        <v>#VALUE!</v>
      </c>
      <c r="AI1516" s="25" t="e">
        <f t="shared" si="488"/>
        <v>#VALUE!</v>
      </c>
      <c r="AJ1516" s="25" t="e">
        <f t="shared" si="489"/>
        <v>#VALUE!</v>
      </c>
      <c r="AK1516" s="25" t="e">
        <f t="shared" si="490"/>
        <v>#VALUE!</v>
      </c>
      <c r="AL1516" s="12">
        <v>23.93</v>
      </c>
      <c r="AM1516" s="12">
        <v>4.6500000000000066</v>
      </c>
      <c r="AN1516" s="190">
        <v>3.2766000000000002</v>
      </c>
      <c r="AO1516" s="125">
        <f t="shared" si="491"/>
        <v>4.7859942554558312E-2</v>
      </c>
      <c r="AQ1516" s="16"/>
      <c r="AW1516" s="44" t="e">
        <f t="shared" si="474"/>
        <v>#VALUE!</v>
      </c>
    </row>
    <row r="1517" spans="1:49" s="28" customFormat="1" hidden="1" x14ac:dyDescent="0.2">
      <c r="A1517" s="16">
        <v>1520</v>
      </c>
      <c r="B1517" s="16" t="s">
        <v>964</v>
      </c>
      <c r="C1517" s="16">
        <v>1022</v>
      </c>
      <c r="D1517" s="16">
        <v>1.3492705511065965</v>
      </c>
      <c r="E1517" s="16">
        <v>4.8544991751327669E-2</v>
      </c>
      <c r="F1517" s="122">
        <f t="shared" si="473"/>
        <v>1.3978155428579242</v>
      </c>
      <c r="G1517" s="122"/>
      <c r="H1517" s="101" t="s">
        <v>4</v>
      </c>
      <c r="I1517" s="16">
        <v>1</v>
      </c>
      <c r="J1517" s="16" t="s">
        <v>555</v>
      </c>
      <c r="K1517" s="124">
        <v>43056</v>
      </c>
      <c r="L1517" s="16" t="s">
        <v>58</v>
      </c>
      <c r="M1517" s="16" t="s">
        <v>83</v>
      </c>
      <c r="N1517" s="16" t="s">
        <v>73</v>
      </c>
      <c r="O1517" s="16" t="s">
        <v>58</v>
      </c>
      <c r="P1517" s="19" t="str">
        <f t="shared" si="475"/>
        <v>CB1 17/18</v>
      </c>
      <c r="Q1517" s="20">
        <f t="shared" si="476"/>
        <v>139.78155428579242</v>
      </c>
      <c r="R1517" s="19">
        <v>122.6</v>
      </c>
      <c r="S1517" s="19">
        <v>2.5</v>
      </c>
      <c r="T1517" s="19">
        <f t="shared" si="477"/>
        <v>125.1</v>
      </c>
      <c r="U1517" s="22" t="e">
        <f t="shared" si="478"/>
        <v>#VALUE!</v>
      </c>
      <c r="V1517" s="22" t="str">
        <f t="shared" si="479"/>
        <v>NY</v>
      </c>
      <c r="W1517" s="22" t="e">
        <f t="shared" si="480"/>
        <v>#VALUE!</v>
      </c>
      <c r="X1517" s="19" t="str">
        <f t="shared" si="481"/>
        <v>CB117/18GS.8907</v>
      </c>
      <c r="Y1517" s="19" t="str">
        <f t="shared" si="482"/>
        <v>GS.8907</v>
      </c>
      <c r="Z1517" s="19" t="e">
        <v>#VALUE!</v>
      </c>
      <c r="AA1517" s="19" t="e">
        <f t="shared" si="483"/>
        <v>#VALUE!</v>
      </c>
      <c r="AB1517" s="22" t="e">
        <f t="shared" si="484"/>
        <v>#VALUE!</v>
      </c>
      <c r="AC1517" s="19" t="e">
        <v>#VALUE!</v>
      </c>
      <c r="AD1517" s="19" t="e">
        <f t="shared" si="492"/>
        <v>#VALUE!</v>
      </c>
      <c r="AE1517" s="127" t="e">
        <f t="shared" si="485"/>
        <v>#VALUE!</v>
      </c>
      <c r="AF1517" s="127">
        <v>126.85</v>
      </c>
      <c r="AG1517" s="127" t="e">
        <f t="shared" si="486"/>
        <v>#VALUE!</v>
      </c>
      <c r="AH1517" s="127" t="e">
        <f t="shared" si="487"/>
        <v>#VALUE!</v>
      </c>
      <c r="AI1517" s="25" t="e">
        <f t="shared" si="488"/>
        <v>#VALUE!</v>
      </c>
      <c r="AJ1517" s="25" t="e">
        <f t="shared" si="489"/>
        <v>#VALUE!</v>
      </c>
      <c r="AK1517" s="25" t="e">
        <f t="shared" si="490"/>
        <v>#VALUE!</v>
      </c>
      <c r="AL1517" s="12">
        <v>23.930000000000003</v>
      </c>
      <c r="AM1517" s="12">
        <v>4.6500000000000057</v>
      </c>
      <c r="AN1517" s="190">
        <v>3.2766000000000002</v>
      </c>
      <c r="AO1517" s="125">
        <f t="shared" si="491"/>
        <v>4.7859942554558312E-2</v>
      </c>
      <c r="AQ1517" s="16"/>
      <c r="AW1517" s="44" t="e">
        <f t="shared" si="474"/>
        <v>#VALUE!</v>
      </c>
    </row>
    <row r="1518" spans="1:49" s="28" customFormat="1" hidden="1" x14ac:dyDescent="0.2">
      <c r="A1518" s="16">
        <v>1521</v>
      </c>
      <c r="B1518" s="16" t="s">
        <v>964</v>
      </c>
      <c r="C1518" s="16">
        <v>390</v>
      </c>
      <c r="D1518" s="16">
        <v>1.3492705511065965</v>
      </c>
      <c r="E1518" s="16">
        <v>4.8544991751327669E-2</v>
      </c>
      <c r="F1518" s="122">
        <f t="shared" si="473"/>
        <v>1.3978155428579242</v>
      </c>
      <c r="G1518" s="122"/>
      <c r="H1518" s="101" t="s">
        <v>4</v>
      </c>
      <c r="I1518" s="16">
        <v>1</v>
      </c>
      <c r="J1518" s="16" t="s">
        <v>555</v>
      </c>
      <c r="K1518" s="124">
        <v>43056</v>
      </c>
      <c r="L1518" s="16" t="s">
        <v>58</v>
      </c>
      <c r="M1518" s="16" t="s">
        <v>83</v>
      </c>
      <c r="N1518" s="16" t="s">
        <v>73</v>
      </c>
      <c r="O1518" s="16" t="s">
        <v>66</v>
      </c>
      <c r="P1518" s="19" t="str">
        <f t="shared" si="475"/>
        <v>CB1 Moka</v>
      </c>
      <c r="Q1518" s="20">
        <f t="shared" si="476"/>
        <v>139.78155428579242</v>
      </c>
      <c r="R1518" s="19">
        <v>122.6</v>
      </c>
      <c r="S1518" s="19">
        <v>-8</v>
      </c>
      <c r="T1518" s="19">
        <f t="shared" si="477"/>
        <v>114.6</v>
      </c>
      <c r="U1518" s="22" t="e">
        <f t="shared" si="478"/>
        <v>#VALUE!</v>
      </c>
      <c r="V1518" s="22" t="str">
        <f t="shared" si="479"/>
        <v>NY</v>
      </c>
      <c r="W1518" s="22" t="e">
        <f t="shared" si="480"/>
        <v>#VALUE!</v>
      </c>
      <c r="X1518" s="19" t="str">
        <f t="shared" si="481"/>
        <v>CB1MokaGS.8907</v>
      </c>
      <c r="Y1518" s="19" t="str">
        <f t="shared" si="482"/>
        <v>GS.8907</v>
      </c>
      <c r="Z1518" s="19" t="e">
        <v>#VALUE!</v>
      </c>
      <c r="AA1518" s="19" t="e">
        <f t="shared" si="483"/>
        <v>#VALUE!</v>
      </c>
      <c r="AB1518" s="22" t="e">
        <f t="shared" si="484"/>
        <v>#VALUE!</v>
      </c>
      <c r="AC1518" s="19" t="e">
        <v>#VALUE!</v>
      </c>
      <c r="AD1518" s="19" t="e">
        <f t="shared" si="492"/>
        <v>#VALUE!</v>
      </c>
      <c r="AE1518" s="127" t="e">
        <f t="shared" si="485"/>
        <v>#VALUE!</v>
      </c>
      <c r="AF1518" s="127">
        <v>116.35</v>
      </c>
      <c r="AG1518" s="127" t="e">
        <f t="shared" si="486"/>
        <v>#VALUE!</v>
      </c>
      <c r="AH1518" s="127" t="e">
        <f t="shared" si="487"/>
        <v>#VALUE!</v>
      </c>
      <c r="AI1518" s="25" t="e">
        <f t="shared" si="488"/>
        <v>#VALUE!</v>
      </c>
      <c r="AJ1518" s="25" t="e">
        <f t="shared" si="489"/>
        <v>#VALUE!</v>
      </c>
      <c r="AK1518" s="25" t="e">
        <f t="shared" si="490"/>
        <v>#VALUE!</v>
      </c>
      <c r="AL1518" s="12">
        <v>23.93</v>
      </c>
      <c r="AM1518" s="12">
        <v>4.6500000000000057</v>
      </c>
      <c r="AN1518" s="190">
        <v>3.2766000000000002</v>
      </c>
      <c r="AO1518" s="125">
        <f t="shared" si="491"/>
        <v>4.7859942554558312E-2</v>
      </c>
      <c r="AQ1518" s="16"/>
      <c r="AW1518" s="44" t="e">
        <f t="shared" si="474"/>
        <v>#VALUE!</v>
      </c>
    </row>
    <row r="1519" spans="1:49" s="28" customFormat="1" hidden="1" x14ac:dyDescent="0.2">
      <c r="A1519" s="16">
        <v>1522</v>
      </c>
      <c r="B1519" s="16" t="s">
        <v>964</v>
      </c>
      <c r="C1519" s="16">
        <v>925</v>
      </c>
      <c r="D1519" s="16">
        <v>1.3492705511065965</v>
      </c>
      <c r="E1519" s="16">
        <v>4.8544991751327669E-2</v>
      </c>
      <c r="F1519" s="122">
        <f t="shared" si="473"/>
        <v>1.3978155428579242</v>
      </c>
      <c r="G1519" s="122"/>
      <c r="H1519" s="101" t="s">
        <v>4</v>
      </c>
      <c r="I1519" s="16">
        <v>1</v>
      </c>
      <c r="J1519" s="16" t="s">
        <v>555</v>
      </c>
      <c r="K1519" s="124">
        <v>43056</v>
      </c>
      <c r="L1519" s="16" t="s">
        <v>58</v>
      </c>
      <c r="M1519" s="16" t="s">
        <v>83</v>
      </c>
      <c r="N1519" s="16" t="s">
        <v>62</v>
      </c>
      <c r="O1519" s="16" t="s">
        <v>63</v>
      </c>
      <c r="P1519" s="19" t="str">
        <f t="shared" si="475"/>
        <v>CB6 Consumo</v>
      </c>
      <c r="Q1519" s="20">
        <f t="shared" si="476"/>
        <v>139.78155428579242</v>
      </c>
      <c r="R1519" s="19">
        <v>122.6</v>
      </c>
      <c r="S1519" s="19">
        <v>-31.95</v>
      </c>
      <c r="T1519" s="19">
        <f t="shared" si="477"/>
        <v>90.649999999999991</v>
      </c>
      <c r="U1519" s="22" t="e">
        <f t="shared" si="478"/>
        <v>#VALUE!</v>
      </c>
      <c r="V1519" s="22" t="str">
        <f t="shared" si="479"/>
        <v>NY</v>
      </c>
      <c r="W1519" s="22" t="e">
        <f t="shared" si="480"/>
        <v>#VALUE!</v>
      </c>
      <c r="X1519" s="19" t="str">
        <f t="shared" si="481"/>
        <v>CB6ConsumoGS.8907</v>
      </c>
      <c r="Y1519" s="19" t="str">
        <f t="shared" si="482"/>
        <v>GS.8907</v>
      </c>
      <c r="Z1519" s="19" t="e">
        <v>#VALUE!</v>
      </c>
      <c r="AA1519" s="19" t="e">
        <f t="shared" si="483"/>
        <v>#VALUE!</v>
      </c>
      <c r="AB1519" s="22" t="e">
        <f t="shared" si="484"/>
        <v>#VALUE!</v>
      </c>
      <c r="AC1519" s="19" t="e">
        <v>#VALUE!</v>
      </c>
      <c r="AD1519" s="19" t="e">
        <f>AA1519-AC1519+AQ1519</f>
        <v>#VALUE!</v>
      </c>
      <c r="AE1519" s="127" t="e">
        <f t="shared" si="485"/>
        <v>#VALUE!</v>
      </c>
      <c r="AF1519" s="127">
        <v>92.399999999999991</v>
      </c>
      <c r="AG1519" s="127" t="e">
        <f t="shared" si="486"/>
        <v>#VALUE!</v>
      </c>
      <c r="AH1519" s="127" t="e">
        <f t="shared" si="487"/>
        <v>#VALUE!</v>
      </c>
      <c r="AI1519" s="25" t="e">
        <f t="shared" si="488"/>
        <v>#VALUE!</v>
      </c>
      <c r="AJ1519" s="25" t="e">
        <f t="shared" si="489"/>
        <v>#VALUE!</v>
      </c>
      <c r="AK1519" s="25" t="e">
        <f t="shared" si="490"/>
        <v>#VALUE!</v>
      </c>
      <c r="AL1519" s="12">
        <v>23.930000000000003</v>
      </c>
      <c r="AM1519" s="12">
        <v>4.6500000000000057</v>
      </c>
      <c r="AN1519" s="190">
        <v>3.2766000000000002</v>
      </c>
      <c r="AO1519" s="125">
        <f t="shared" si="491"/>
        <v>4.7859942554558312E-2</v>
      </c>
      <c r="AQ1519" s="16">
        <v>-79</v>
      </c>
      <c r="AW1519" s="44" t="e">
        <f t="shared" si="474"/>
        <v>#VALUE!</v>
      </c>
    </row>
    <row r="1520" spans="1:49" s="28" customFormat="1" hidden="1" x14ac:dyDescent="0.2">
      <c r="A1520" s="16">
        <v>1523</v>
      </c>
      <c r="B1520" s="16" t="s">
        <v>965</v>
      </c>
      <c r="C1520" s="16">
        <v>1417</v>
      </c>
      <c r="D1520" s="16">
        <v>1.3352152282387892</v>
      </c>
      <c r="E1520" s="16">
        <v>5.0617838145654521E-2</v>
      </c>
      <c r="F1520" s="122">
        <f t="shared" si="473"/>
        <v>1.3858330663844438</v>
      </c>
      <c r="G1520" s="122"/>
      <c r="H1520" s="101" t="s">
        <v>4</v>
      </c>
      <c r="I1520" s="16">
        <v>1</v>
      </c>
      <c r="J1520" s="16" t="s">
        <v>60</v>
      </c>
      <c r="K1520" s="124">
        <v>43060</v>
      </c>
      <c r="L1520" s="16" t="s">
        <v>58</v>
      </c>
      <c r="M1520" s="16" t="s">
        <v>83</v>
      </c>
      <c r="N1520" s="16" t="s">
        <v>87</v>
      </c>
      <c r="O1520" s="16" t="s">
        <v>63</v>
      </c>
      <c r="P1520" s="19" t="str">
        <f t="shared" si="475"/>
        <v>CB6UTZ Consumo</v>
      </c>
      <c r="Q1520" s="20">
        <f t="shared" si="476"/>
        <v>138.58330663844438</v>
      </c>
      <c r="R1520" s="19">
        <v>122.6</v>
      </c>
      <c r="S1520" s="19">
        <v>-31.95</v>
      </c>
      <c r="T1520" s="19">
        <f t="shared" si="477"/>
        <v>90.649999999999991</v>
      </c>
      <c r="U1520" s="22" t="e">
        <f t="shared" si="478"/>
        <v>#VALUE!</v>
      </c>
      <c r="V1520" s="22" t="str">
        <f t="shared" si="479"/>
        <v>NY</v>
      </c>
      <c r="W1520" s="22" t="e">
        <f t="shared" si="480"/>
        <v>#VALUE!</v>
      </c>
      <c r="X1520" s="19" t="str">
        <f t="shared" si="481"/>
        <v>CB6UTZConsumoGS.9001</v>
      </c>
      <c r="Y1520" s="19" t="str">
        <f t="shared" si="482"/>
        <v>GS.9001</v>
      </c>
      <c r="Z1520" s="19" t="e">
        <v>#VALUE!</v>
      </c>
      <c r="AA1520" s="19" t="e">
        <f t="shared" si="483"/>
        <v>#VALUE!</v>
      </c>
      <c r="AB1520" s="22" t="e">
        <f t="shared" si="484"/>
        <v>#VALUE!</v>
      </c>
      <c r="AC1520" s="19" t="e">
        <v>#VALUE!</v>
      </c>
      <c r="AD1520" s="19" t="e">
        <f t="shared" si="492"/>
        <v>#VALUE!</v>
      </c>
      <c r="AE1520" s="127" t="e">
        <f t="shared" si="485"/>
        <v>#VALUE!</v>
      </c>
      <c r="AF1520" s="127">
        <v>92.399999999999991</v>
      </c>
      <c r="AG1520" s="127" t="e">
        <f t="shared" si="486"/>
        <v>#VALUE!</v>
      </c>
      <c r="AH1520" s="127" t="e">
        <f t="shared" si="487"/>
        <v>#VALUE!</v>
      </c>
      <c r="AI1520" s="25" t="e">
        <f t="shared" si="488"/>
        <v>#VALUE!</v>
      </c>
      <c r="AJ1520" s="25" t="e">
        <f t="shared" si="489"/>
        <v>#VALUE!</v>
      </c>
      <c r="AK1520" s="25" t="e">
        <f t="shared" si="490"/>
        <v>#VALUE!</v>
      </c>
      <c r="AL1520" s="12">
        <v>22.300506190232838</v>
      </c>
      <c r="AM1520" s="12">
        <v>3.5761521209220644</v>
      </c>
      <c r="AN1520" s="190">
        <v>3.2766000000000002</v>
      </c>
      <c r="AO1520" s="125">
        <f t="shared" si="491"/>
        <v>4.9903537697494831E-2</v>
      </c>
      <c r="AQ1520" s="16"/>
      <c r="AW1520" s="44" t="e">
        <f t="shared" si="474"/>
        <v>#VALUE!</v>
      </c>
    </row>
    <row r="1521" spans="1:49" s="28" customFormat="1" hidden="1" x14ac:dyDescent="0.2">
      <c r="A1521" s="16">
        <v>1524</v>
      </c>
      <c r="B1521" s="16" t="s">
        <v>966</v>
      </c>
      <c r="C1521" s="16">
        <v>1470</v>
      </c>
      <c r="D1521" s="16">
        <v>1.2829426814039433</v>
      </c>
      <c r="E1521" s="16">
        <v>4.5523728567151839E-2</v>
      </c>
      <c r="F1521" s="122">
        <f t="shared" si="473"/>
        <v>1.3284664099710952</v>
      </c>
      <c r="G1521" s="122"/>
      <c r="H1521" s="101" t="s">
        <v>4</v>
      </c>
      <c r="I1521" s="16">
        <v>1</v>
      </c>
      <c r="J1521" s="16" t="s">
        <v>60</v>
      </c>
      <c r="K1521" s="124">
        <v>43060</v>
      </c>
      <c r="L1521" s="16" t="s">
        <v>58</v>
      </c>
      <c r="M1521" s="16" t="s">
        <v>83</v>
      </c>
      <c r="N1521" s="16" t="s">
        <v>86</v>
      </c>
      <c r="O1521" s="16" t="s">
        <v>63</v>
      </c>
      <c r="P1521" s="19" t="str">
        <f t="shared" si="475"/>
        <v>CB6RF Consumo</v>
      </c>
      <c r="Q1521" s="20">
        <f t="shared" si="476"/>
        <v>132.84664099710952</v>
      </c>
      <c r="R1521" s="19">
        <v>122.6</v>
      </c>
      <c r="S1521" s="19">
        <v>-31.95</v>
      </c>
      <c r="T1521" s="19">
        <f t="shared" si="477"/>
        <v>90.649999999999991</v>
      </c>
      <c r="U1521" s="22" t="e">
        <f t="shared" si="478"/>
        <v>#VALUE!</v>
      </c>
      <c r="V1521" s="22" t="str">
        <f t="shared" si="479"/>
        <v>NY</v>
      </c>
      <c r="W1521" s="22" t="e">
        <f t="shared" si="480"/>
        <v>#VALUE!</v>
      </c>
      <c r="X1521" s="19" t="str">
        <f t="shared" si="481"/>
        <v>CB6RFConsumoGS.9002</v>
      </c>
      <c r="Y1521" s="19" t="str">
        <f t="shared" si="482"/>
        <v>GS.9002</v>
      </c>
      <c r="Z1521" s="19" t="e">
        <v>#VALUE!</v>
      </c>
      <c r="AA1521" s="19" t="e">
        <f t="shared" si="483"/>
        <v>#VALUE!</v>
      </c>
      <c r="AB1521" s="22" t="e">
        <f t="shared" si="484"/>
        <v>#VALUE!</v>
      </c>
      <c r="AC1521" s="19" t="e">
        <v>#VALUE!</v>
      </c>
      <c r="AD1521" s="19" t="e">
        <f t="shared" si="492"/>
        <v>#VALUE!</v>
      </c>
      <c r="AE1521" s="127" t="e">
        <f t="shared" si="485"/>
        <v>#VALUE!</v>
      </c>
      <c r="AF1521" s="127">
        <v>92.399999999999991</v>
      </c>
      <c r="AG1521" s="127" t="e">
        <f t="shared" si="486"/>
        <v>#VALUE!</v>
      </c>
      <c r="AH1521" s="127" t="e">
        <f t="shared" si="487"/>
        <v>#VALUE!</v>
      </c>
      <c r="AI1521" s="25" t="e">
        <f t="shared" si="488"/>
        <v>#VALUE!</v>
      </c>
      <c r="AJ1521" s="25" t="e">
        <f t="shared" si="489"/>
        <v>#VALUE!</v>
      </c>
      <c r="AK1521" s="25" t="e">
        <f t="shared" si="490"/>
        <v>#VALUE!</v>
      </c>
      <c r="AL1521" s="12">
        <v>21.269304698879935</v>
      </c>
      <c r="AM1521" s="12">
        <v>1.5066859729907991</v>
      </c>
      <c r="AN1521" s="190">
        <v>3.2766000000000002</v>
      </c>
      <c r="AO1521" s="125">
        <f t="shared" si="491"/>
        <v>4.4881314333184638E-2</v>
      </c>
      <c r="AQ1521" s="16"/>
      <c r="AW1521" s="44" t="e">
        <f t="shared" si="474"/>
        <v>#VALUE!</v>
      </c>
    </row>
    <row r="1522" spans="1:49" s="28" customFormat="1" hidden="1" x14ac:dyDescent="0.2">
      <c r="A1522" s="16">
        <v>1525</v>
      </c>
      <c r="B1522" s="16" t="s">
        <v>967</v>
      </c>
      <c r="C1522" s="16">
        <v>1501</v>
      </c>
      <c r="D1522" s="16">
        <v>1.4025205722757943</v>
      </c>
      <c r="E1522" s="16">
        <v>5.1368668692407381E-2</v>
      </c>
      <c r="F1522" s="122">
        <f t="shared" si="473"/>
        <v>1.4538892409682016</v>
      </c>
      <c r="G1522" s="122"/>
      <c r="H1522" s="101" t="s">
        <v>4</v>
      </c>
      <c r="I1522" s="16">
        <v>1</v>
      </c>
      <c r="J1522" s="16" t="s">
        <v>573</v>
      </c>
      <c r="K1522" s="124">
        <v>43060</v>
      </c>
      <c r="L1522" s="16" t="s">
        <v>58</v>
      </c>
      <c r="M1522" s="16" t="s">
        <v>83</v>
      </c>
      <c r="N1522" s="16" t="s">
        <v>62</v>
      </c>
      <c r="O1522" s="16" t="s">
        <v>63</v>
      </c>
      <c r="P1522" s="19" t="str">
        <f t="shared" si="475"/>
        <v>CB6 Consumo</v>
      </c>
      <c r="Q1522" s="20">
        <f t="shared" si="476"/>
        <v>145.38892409682015</v>
      </c>
      <c r="R1522" s="19">
        <v>122.6</v>
      </c>
      <c r="S1522" s="19">
        <v>-31.95</v>
      </c>
      <c r="T1522" s="19">
        <f t="shared" si="477"/>
        <v>90.649999999999991</v>
      </c>
      <c r="U1522" s="22" t="e">
        <f t="shared" si="478"/>
        <v>#VALUE!</v>
      </c>
      <c r="V1522" s="22" t="str">
        <f t="shared" si="479"/>
        <v>NY</v>
      </c>
      <c r="W1522" s="22" t="e">
        <f t="shared" si="480"/>
        <v>#VALUE!</v>
      </c>
      <c r="X1522" s="19" t="str">
        <f t="shared" si="481"/>
        <v>CB6ConsumoGS.9054</v>
      </c>
      <c r="Y1522" s="19" t="str">
        <f t="shared" si="482"/>
        <v>GS.9054</v>
      </c>
      <c r="Z1522" s="19" t="e">
        <v>#VALUE!</v>
      </c>
      <c r="AA1522" s="19" t="e">
        <f t="shared" si="483"/>
        <v>#VALUE!</v>
      </c>
      <c r="AB1522" s="22" t="e">
        <f t="shared" si="484"/>
        <v>#VALUE!</v>
      </c>
      <c r="AC1522" s="19" t="e">
        <v>#VALUE!</v>
      </c>
      <c r="AD1522" s="19" t="e">
        <f t="shared" si="492"/>
        <v>#VALUE!</v>
      </c>
      <c r="AE1522" s="127" t="e">
        <f t="shared" si="485"/>
        <v>#VALUE!</v>
      </c>
      <c r="AF1522" s="127">
        <v>92.399999999999991</v>
      </c>
      <c r="AG1522" s="127" t="e">
        <f t="shared" si="486"/>
        <v>#VALUE!</v>
      </c>
      <c r="AH1522" s="127" t="e">
        <f t="shared" si="487"/>
        <v>#VALUE!</v>
      </c>
      <c r="AI1522" s="25" t="e">
        <f t="shared" si="488"/>
        <v>#VALUE!</v>
      </c>
      <c r="AJ1522" s="25" t="e">
        <f t="shared" si="489"/>
        <v>#VALUE!</v>
      </c>
      <c r="AK1522" s="25" t="e">
        <f t="shared" si="490"/>
        <v>#VALUE!</v>
      </c>
      <c r="AL1522" s="12">
        <v>23.38609792661126</v>
      </c>
      <c r="AM1522" s="12">
        <v>4.0667947546652394</v>
      </c>
      <c r="AN1522" s="190">
        <v>3.2766000000000002</v>
      </c>
      <c r="AO1522" s="125">
        <f t="shared" si="491"/>
        <v>5.0643772797747302E-2</v>
      </c>
      <c r="AQ1522" s="16"/>
      <c r="AW1522" s="44" t="e">
        <f t="shared" si="474"/>
        <v>#VALUE!</v>
      </c>
    </row>
    <row r="1523" spans="1:49" s="28" customFormat="1" hidden="1" x14ac:dyDescent="0.2">
      <c r="A1523" s="16">
        <v>1526</v>
      </c>
      <c r="B1523" s="16" t="s">
        <v>968</v>
      </c>
      <c r="C1523" s="16">
        <v>2000</v>
      </c>
      <c r="D1523" s="16">
        <v>1.2029329918994192</v>
      </c>
      <c r="E1523" s="16">
        <v>4.3822170800415811E-2</v>
      </c>
      <c r="F1523" s="122">
        <f t="shared" si="473"/>
        <v>1.246755162699835</v>
      </c>
      <c r="G1523" s="122"/>
      <c r="H1523" s="101" t="s">
        <v>4</v>
      </c>
      <c r="I1523" s="16">
        <v>1</v>
      </c>
      <c r="J1523" s="16" t="s">
        <v>555</v>
      </c>
      <c r="K1523" s="124">
        <v>43060</v>
      </c>
      <c r="L1523" s="16" t="s">
        <v>58</v>
      </c>
      <c r="M1523" s="16" t="s">
        <v>83</v>
      </c>
      <c r="N1523" s="16" t="s">
        <v>62</v>
      </c>
      <c r="O1523" s="16" t="s">
        <v>63</v>
      </c>
      <c r="P1523" s="19" t="str">
        <f t="shared" si="475"/>
        <v>CB6 Consumo</v>
      </c>
      <c r="Q1523" s="20">
        <f t="shared" si="476"/>
        <v>124.6755162699835</v>
      </c>
      <c r="R1523" s="19">
        <v>122.6</v>
      </c>
      <c r="S1523" s="19">
        <v>-31.95</v>
      </c>
      <c r="T1523" s="19">
        <f t="shared" si="477"/>
        <v>90.649999999999991</v>
      </c>
      <c r="U1523" s="22" t="e">
        <f t="shared" si="478"/>
        <v>#VALUE!</v>
      </c>
      <c r="V1523" s="22" t="str">
        <f t="shared" si="479"/>
        <v>NY</v>
      </c>
      <c r="W1523" s="22" t="e">
        <f t="shared" si="480"/>
        <v>#VALUE!</v>
      </c>
      <c r="X1523" s="19" t="str">
        <f t="shared" si="481"/>
        <v>CB6ConsumoGS.9021</v>
      </c>
      <c r="Y1523" s="19" t="str">
        <f t="shared" si="482"/>
        <v>GS.9021</v>
      </c>
      <c r="Z1523" s="19" t="e">
        <v>#VALUE!</v>
      </c>
      <c r="AA1523" s="19" t="e">
        <f t="shared" si="483"/>
        <v>#VALUE!</v>
      </c>
      <c r="AB1523" s="22" t="e">
        <f t="shared" si="484"/>
        <v>#VALUE!</v>
      </c>
      <c r="AC1523" s="19" t="e">
        <v>#VALUE!</v>
      </c>
      <c r="AD1523" s="19" t="e">
        <f t="shared" si="492"/>
        <v>#VALUE!</v>
      </c>
      <c r="AE1523" s="127" t="e">
        <f t="shared" si="485"/>
        <v>#VALUE!</v>
      </c>
      <c r="AF1523" s="127">
        <v>92.399999999999991</v>
      </c>
      <c r="AG1523" s="127" t="e">
        <f t="shared" si="486"/>
        <v>#VALUE!</v>
      </c>
      <c r="AH1523" s="127" t="e">
        <f t="shared" si="487"/>
        <v>#VALUE!</v>
      </c>
      <c r="AI1523" s="25" t="e">
        <f t="shared" si="488"/>
        <v>#VALUE!</v>
      </c>
      <c r="AJ1523" s="25" t="e">
        <f t="shared" si="489"/>
        <v>#VALUE!</v>
      </c>
      <c r="AK1523" s="25" t="e">
        <f t="shared" si="490"/>
        <v>#VALUE!</v>
      </c>
      <c r="AL1523" s="12">
        <v>18.464095790945535</v>
      </c>
      <c r="AM1523" s="12">
        <v>3.1360926469371035</v>
      </c>
      <c r="AN1523" s="190">
        <v>3.2766000000000002</v>
      </c>
      <c r="AO1523" s="125">
        <f t="shared" si="491"/>
        <v>4.320376832830717E-2</v>
      </c>
      <c r="AQ1523" s="16"/>
      <c r="AW1523" s="44" t="e">
        <f t="shared" si="474"/>
        <v>#VALUE!</v>
      </c>
    </row>
    <row r="1524" spans="1:49" s="28" customFormat="1" hidden="1" x14ac:dyDescent="0.2">
      <c r="A1524" s="16">
        <v>1527</v>
      </c>
      <c r="B1524" s="16" t="s">
        <v>969</v>
      </c>
      <c r="C1524" s="16">
        <v>536</v>
      </c>
      <c r="D1524" s="16">
        <v>1.3492705511065965</v>
      </c>
      <c r="E1524" s="16">
        <v>4.8544991751327669E-2</v>
      </c>
      <c r="F1524" s="122">
        <f t="shared" si="473"/>
        <v>1.3978155428579242</v>
      </c>
      <c r="G1524" s="122"/>
      <c r="H1524" s="101" t="s">
        <v>4</v>
      </c>
      <c r="I1524" s="16">
        <v>1</v>
      </c>
      <c r="J1524" s="16" t="s">
        <v>555</v>
      </c>
      <c r="K1524" s="124">
        <v>43060</v>
      </c>
      <c r="L1524" s="16" t="s">
        <v>58</v>
      </c>
      <c r="M1524" s="16" t="s">
        <v>83</v>
      </c>
      <c r="N1524" s="16" t="s">
        <v>73</v>
      </c>
      <c r="O1524" s="16" t="s">
        <v>65</v>
      </c>
      <c r="P1524" s="19" t="str">
        <f t="shared" si="475"/>
        <v>CB1 13/14</v>
      </c>
      <c r="Q1524" s="20">
        <f t="shared" si="476"/>
        <v>139.78155428579242</v>
      </c>
      <c r="R1524" s="19">
        <v>122.6</v>
      </c>
      <c r="S1524" s="19">
        <v>-7</v>
      </c>
      <c r="T1524" s="19">
        <f t="shared" si="477"/>
        <v>115.6</v>
      </c>
      <c r="U1524" s="22" t="e">
        <f t="shared" si="478"/>
        <v>#VALUE!</v>
      </c>
      <c r="V1524" s="22" t="str">
        <f t="shared" si="479"/>
        <v>NY</v>
      </c>
      <c r="W1524" s="22" t="e">
        <f t="shared" si="480"/>
        <v>#VALUE!</v>
      </c>
      <c r="X1524" s="19" t="str">
        <f t="shared" si="481"/>
        <v>CB113/14GS.8908</v>
      </c>
      <c r="Y1524" s="19" t="str">
        <f t="shared" si="482"/>
        <v>GS.8908</v>
      </c>
      <c r="Z1524" s="19" t="e">
        <v>#VALUE!</v>
      </c>
      <c r="AA1524" s="19" t="e">
        <f t="shared" si="483"/>
        <v>#VALUE!</v>
      </c>
      <c r="AB1524" s="22" t="e">
        <f t="shared" si="484"/>
        <v>#VALUE!</v>
      </c>
      <c r="AC1524" s="19" t="e">
        <v>#VALUE!</v>
      </c>
      <c r="AD1524" s="19" t="e">
        <f t="shared" si="492"/>
        <v>#VALUE!</v>
      </c>
      <c r="AE1524" s="127" t="e">
        <f t="shared" si="485"/>
        <v>#VALUE!</v>
      </c>
      <c r="AF1524" s="127">
        <v>117.35</v>
      </c>
      <c r="AG1524" s="127" t="e">
        <f t="shared" si="486"/>
        <v>#VALUE!</v>
      </c>
      <c r="AH1524" s="127" t="e">
        <f t="shared" si="487"/>
        <v>#VALUE!</v>
      </c>
      <c r="AI1524" s="25" t="e">
        <f t="shared" si="488"/>
        <v>#VALUE!</v>
      </c>
      <c r="AJ1524" s="25" t="e">
        <f t="shared" si="489"/>
        <v>#VALUE!</v>
      </c>
      <c r="AK1524" s="25" t="e">
        <f t="shared" si="490"/>
        <v>#VALUE!</v>
      </c>
      <c r="AL1524" s="12">
        <v>23.930000000000007</v>
      </c>
      <c r="AM1524" s="12">
        <v>4.6500000000000057</v>
      </c>
      <c r="AN1524" s="190">
        <v>3.2766000000000002</v>
      </c>
      <c r="AO1524" s="125">
        <f t="shared" si="491"/>
        <v>4.7859942554558312E-2</v>
      </c>
      <c r="AQ1524" s="16"/>
      <c r="AW1524" s="44" t="e">
        <f t="shared" si="474"/>
        <v>#VALUE!</v>
      </c>
    </row>
    <row r="1525" spans="1:49" s="28" customFormat="1" hidden="1" x14ac:dyDescent="0.2">
      <c r="A1525" s="16">
        <v>1528</v>
      </c>
      <c r="B1525" s="16" t="s">
        <v>969</v>
      </c>
      <c r="C1525" s="16">
        <v>2247</v>
      </c>
      <c r="D1525" s="16">
        <v>1.3492705511065965</v>
      </c>
      <c r="E1525" s="16">
        <v>4.8544991751327669E-2</v>
      </c>
      <c r="F1525" s="122">
        <f t="shared" si="473"/>
        <v>1.3978155428579242</v>
      </c>
      <c r="G1525" s="122"/>
      <c r="H1525" s="101" t="s">
        <v>4</v>
      </c>
      <c r="I1525" s="16">
        <v>1</v>
      </c>
      <c r="J1525" s="16" t="s">
        <v>555</v>
      </c>
      <c r="K1525" s="124">
        <v>43060</v>
      </c>
      <c r="L1525" s="16" t="s">
        <v>58</v>
      </c>
      <c r="M1525" s="16" t="s">
        <v>83</v>
      </c>
      <c r="N1525" s="16" t="s">
        <v>73</v>
      </c>
      <c r="O1525" s="16" t="s">
        <v>64</v>
      </c>
      <c r="P1525" s="19" t="str">
        <f t="shared" si="475"/>
        <v>CB1 15/16</v>
      </c>
      <c r="Q1525" s="20">
        <f t="shared" si="476"/>
        <v>139.78155428579242</v>
      </c>
      <c r="R1525" s="19">
        <v>122.6</v>
      </c>
      <c r="S1525" s="19">
        <v>-7</v>
      </c>
      <c r="T1525" s="19">
        <f t="shared" si="477"/>
        <v>115.6</v>
      </c>
      <c r="U1525" s="22" t="e">
        <f t="shared" si="478"/>
        <v>#VALUE!</v>
      </c>
      <c r="V1525" s="22" t="str">
        <f t="shared" si="479"/>
        <v>NY</v>
      </c>
      <c r="W1525" s="22" t="e">
        <f t="shared" si="480"/>
        <v>#VALUE!</v>
      </c>
      <c r="X1525" s="19" t="str">
        <f t="shared" si="481"/>
        <v>CB115/16GS.8908</v>
      </c>
      <c r="Y1525" s="19" t="str">
        <f t="shared" si="482"/>
        <v>GS.8908</v>
      </c>
      <c r="Z1525" s="19" t="e">
        <v>#VALUE!</v>
      </c>
      <c r="AA1525" s="19" t="e">
        <f t="shared" si="483"/>
        <v>#VALUE!</v>
      </c>
      <c r="AB1525" s="22" t="e">
        <f t="shared" si="484"/>
        <v>#VALUE!</v>
      </c>
      <c r="AC1525" s="19" t="e">
        <v>#VALUE!</v>
      </c>
      <c r="AD1525" s="19" t="e">
        <f t="shared" si="492"/>
        <v>#VALUE!</v>
      </c>
      <c r="AE1525" s="127" t="e">
        <f t="shared" si="485"/>
        <v>#VALUE!</v>
      </c>
      <c r="AF1525" s="127">
        <v>117.35</v>
      </c>
      <c r="AG1525" s="127" t="e">
        <f t="shared" si="486"/>
        <v>#VALUE!</v>
      </c>
      <c r="AH1525" s="127" t="e">
        <f t="shared" si="487"/>
        <v>#VALUE!</v>
      </c>
      <c r="AI1525" s="25" t="e">
        <f t="shared" si="488"/>
        <v>#VALUE!</v>
      </c>
      <c r="AJ1525" s="25" t="e">
        <f t="shared" si="489"/>
        <v>#VALUE!</v>
      </c>
      <c r="AK1525" s="25" t="e">
        <f t="shared" si="490"/>
        <v>#VALUE!</v>
      </c>
      <c r="AL1525" s="12">
        <v>23.930000000000007</v>
      </c>
      <c r="AM1525" s="12">
        <v>4.6500000000000066</v>
      </c>
      <c r="AN1525" s="190">
        <v>3.2766000000000002</v>
      </c>
      <c r="AO1525" s="125">
        <f t="shared" si="491"/>
        <v>4.7859942554558312E-2</v>
      </c>
      <c r="AQ1525" s="16"/>
      <c r="AW1525" s="44" t="e">
        <f t="shared" si="474"/>
        <v>#VALUE!</v>
      </c>
    </row>
    <row r="1526" spans="1:49" s="28" customFormat="1" hidden="1" x14ac:dyDescent="0.2">
      <c r="A1526" s="16">
        <v>1529</v>
      </c>
      <c r="B1526" s="16" t="s">
        <v>969</v>
      </c>
      <c r="C1526" s="16">
        <v>1142</v>
      </c>
      <c r="D1526" s="16">
        <v>1.3492705511065965</v>
      </c>
      <c r="E1526" s="16">
        <v>4.8544991751327669E-2</v>
      </c>
      <c r="F1526" s="122">
        <f t="shared" si="473"/>
        <v>1.3978155428579242</v>
      </c>
      <c r="G1526" s="122"/>
      <c r="H1526" s="101" t="s">
        <v>4</v>
      </c>
      <c r="I1526" s="16">
        <v>1</v>
      </c>
      <c r="J1526" s="16" t="s">
        <v>555</v>
      </c>
      <c r="K1526" s="124">
        <v>43060</v>
      </c>
      <c r="L1526" s="16" t="s">
        <v>58</v>
      </c>
      <c r="M1526" s="16" t="s">
        <v>83</v>
      </c>
      <c r="N1526" s="16" t="s">
        <v>73</v>
      </c>
      <c r="O1526" s="16" t="s">
        <v>58</v>
      </c>
      <c r="P1526" s="19" t="str">
        <f t="shared" si="475"/>
        <v>CB1 17/18</v>
      </c>
      <c r="Q1526" s="20">
        <f t="shared" si="476"/>
        <v>139.78155428579242</v>
      </c>
      <c r="R1526" s="19">
        <v>122.6</v>
      </c>
      <c r="S1526" s="19">
        <v>2.5</v>
      </c>
      <c r="T1526" s="19">
        <f t="shared" si="477"/>
        <v>125.1</v>
      </c>
      <c r="U1526" s="22" t="e">
        <f t="shared" si="478"/>
        <v>#VALUE!</v>
      </c>
      <c r="V1526" s="22" t="str">
        <f t="shared" si="479"/>
        <v>NY</v>
      </c>
      <c r="W1526" s="22" t="e">
        <f t="shared" si="480"/>
        <v>#VALUE!</v>
      </c>
      <c r="X1526" s="19" t="str">
        <f t="shared" si="481"/>
        <v>CB117/18GS.8908</v>
      </c>
      <c r="Y1526" s="19" t="str">
        <f t="shared" si="482"/>
        <v>GS.8908</v>
      </c>
      <c r="Z1526" s="19" t="e">
        <v>#VALUE!</v>
      </c>
      <c r="AA1526" s="19" t="e">
        <f t="shared" si="483"/>
        <v>#VALUE!</v>
      </c>
      <c r="AB1526" s="22" t="e">
        <f t="shared" si="484"/>
        <v>#VALUE!</v>
      </c>
      <c r="AC1526" s="19" t="e">
        <v>#VALUE!</v>
      </c>
      <c r="AD1526" s="19" t="e">
        <f t="shared" si="492"/>
        <v>#VALUE!</v>
      </c>
      <c r="AE1526" s="127" t="e">
        <f t="shared" si="485"/>
        <v>#VALUE!</v>
      </c>
      <c r="AF1526" s="127">
        <v>126.85</v>
      </c>
      <c r="AG1526" s="127" t="e">
        <f t="shared" si="486"/>
        <v>#VALUE!</v>
      </c>
      <c r="AH1526" s="127" t="e">
        <f t="shared" si="487"/>
        <v>#VALUE!</v>
      </c>
      <c r="AI1526" s="25" t="e">
        <f t="shared" si="488"/>
        <v>#VALUE!</v>
      </c>
      <c r="AJ1526" s="25" t="e">
        <f t="shared" si="489"/>
        <v>#VALUE!</v>
      </c>
      <c r="AK1526" s="25" t="e">
        <f t="shared" si="490"/>
        <v>#VALUE!</v>
      </c>
      <c r="AL1526" s="12">
        <v>23.93000000000001</v>
      </c>
      <c r="AM1526" s="12">
        <v>4.6500000000000066</v>
      </c>
      <c r="AN1526" s="190">
        <v>3.2766000000000002</v>
      </c>
      <c r="AO1526" s="125">
        <f t="shared" si="491"/>
        <v>4.7859942554558312E-2</v>
      </c>
      <c r="AQ1526" s="16"/>
      <c r="AW1526" s="44" t="e">
        <f t="shared" si="474"/>
        <v>#VALUE!</v>
      </c>
    </row>
    <row r="1527" spans="1:49" s="28" customFormat="1" hidden="1" x14ac:dyDescent="0.2">
      <c r="A1527" s="16">
        <v>1530</v>
      </c>
      <c r="B1527" s="16" t="s">
        <v>969</v>
      </c>
      <c r="C1527" s="16">
        <v>1087</v>
      </c>
      <c r="D1527" s="16">
        <v>1.3492705511065965</v>
      </c>
      <c r="E1527" s="16">
        <v>4.8544991751327669E-2</v>
      </c>
      <c r="F1527" s="122">
        <f t="shared" si="473"/>
        <v>1.3978155428579242</v>
      </c>
      <c r="G1527" s="122"/>
      <c r="H1527" s="101" t="s">
        <v>4</v>
      </c>
      <c r="I1527" s="16">
        <v>1</v>
      </c>
      <c r="J1527" s="16" t="s">
        <v>555</v>
      </c>
      <c r="K1527" s="124">
        <v>43060</v>
      </c>
      <c r="L1527" s="16" t="s">
        <v>58</v>
      </c>
      <c r="M1527" s="16" t="s">
        <v>83</v>
      </c>
      <c r="N1527" s="16" t="s">
        <v>62</v>
      </c>
      <c r="O1527" s="16" t="s">
        <v>63</v>
      </c>
      <c r="P1527" s="19" t="str">
        <f t="shared" si="475"/>
        <v>CB6 Consumo</v>
      </c>
      <c r="Q1527" s="20">
        <f t="shared" si="476"/>
        <v>139.78155428579242</v>
      </c>
      <c r="R1527" s="19">
        <v>122.6</v>
      </c>
      <c r="S1527" s="19">
        <v>-31.95</v>
      </c>
      <c r="T1527" s="19">
        <f t="shared" si="477"/>
        <v>90.649999999999991</v>
      </c>
      <c r="U1527" s="22" t="e">
        <f t="shared" si="478"/>
        <v>#VALUE!</v>
      </c>
      <c r="V1527" s="22" t="str">
        <f t="shared" si="479"/>
        <v>NY</v>
      </c>
      <c r="W1527" s="22" t="e">
        <f t="shared" si="480"/>
        <v>#VALUE!</v>
      </c>
      <c r="X1527" s="19" t="str">
        <f t="shared" si="481"/>
        <v>CB6ConsumoGS.8908</v>
      </c>
      <c r="Y1527" s="19" t="str">
        <f t="shared" si="482"/>
        <v>GS.8908</v>
      </c>
      <c r="Z1527" s="19" t="e">
        <v>#VALUE!</v>
      </c>
      <c r="AA1527" s="19" t="e">
        <f t="shared" si="483"/>
        <v>#VALUE!</v>
      </c>
      <c r="AB1527" s="22" t="e">
        <f t="shared" si="484"/>
        <v>#VALUE!</v>
      </c>
      <c r="AC1527" s="19" t="e">
        <v>#VALUE!</v>
      </c>
      <c r="AD1527" s="19" t="e">
        <f t="shared" si="492"/>
        <v>#VALUE!</v>
      </c>
      <c r="AE1527" s="127" t="e">
        <f t="shared" si="485"/>
        <v>#VALUE!</v>
      </c>
      <c r="AF1527" s="127">
        <v>92.399999999999991</v>
      </c>
      <c r="AG1527" s="127" t="e">
        <f t="shared" si="486"/>
        <v>#VALUE!</v>
      </c>
      <c r="AH1527" s="127" t="e">
        <f t="shared" si="487"/>
        <v>#VALUE!</v>
      </c>
      <c r="AI1527" s="25" t="e">
        <f t="shared" si="488"/>
        <v>#VALUE!</v>
      </c>
      <c r="AJ1527" s="25" t="e">
        <f t="shared" si="489"/>
        <v>#VALUE!</v>
      </c>
      <c r="AK1527" s="25" t="e">
        <f t="shared" si="490"/>
        <v>#VALUE!</v>
      </c>
      <c r="AL1527" s="12">
        <v>23.930000000000007</v>
      </c>
      <c r="AM1527" s="12">
        <v>4.6500000000000066</v>
      </c>
      <c r="AN1527" s="190">
        <v>3.2766000000000002</v>
      </c>
      <c r="AO1527" s="125">
        <f t="shared" si="491"/>
        <v>4.7859942554558312E-2</v>
      </c>
      <c r="AQ1527" s="16"/>
      <c r="AW1527" s="44" t="e">
        <f t="shared" si="474"/>
        <v>#VALUE!</v>
      </c>
    </row>
    <row r="1528" spans="1:49" s="28" customFormat="1" hidden="1" x14ac:dyDescent="0.2">
      <c r="A1528" s="16">
        <v>1531</v>
      </c>
      <c r="B1528" s="16" t="s">
        <v>969</v>
      </c>
      <c r="C1528" s="16">
        <v>467</v>
      </c>
      <c r="D1528" s="16">
        <v>1.3492705511065965</v>
      </c>
      <c r="E1528" s="16">
        <v>4.8544991751327669E-2</v>
      </c>
      <c r="F1528" s="122">
        <f t="shared" si="473"/>
        <v>1.3978155428579242</v>
      </c>
      <c r="G1528" s="122"/>
      <c r="H1528" s="101" t="s">
        <v>4</v>
      </c>
      <c r="I1528" s="16">
        <v>1</v>
      </c>
      <c r="J1528" s="16" t="s">
        <v>555</v>
      </c>
      <c r="K1528" s="124">
        <v>43060</v>
      </c>
      <c r="L1528" s="16" t="s">
        <v>58</v>
      </c>
      <c r="M1528" s="16" t="s">
        <v>83</v>
      </c>
      <c r="N1528" s="16" t="s">
        <v>73</v>
      </c>
      <c r="O1528" s="16" t="s">
        <v>66</v>
      </c>
      <c r="P1528" s="19" t="str">
        <f t="shared" si="475"/>
        <v>CB1 Moka</v>
      </c>
      <c r="Q1528" s="20">
        <f t="shared" si="476"/>
        <v>139.78155428579242</v>
      </c>
      <c r="R1528" s="19">
        <v>122.6</v>
      </c>
      <c r="S1528" s="19">
        <v>-8</v>
      </c>
      <c r="T1528" s="19">
        <f t="shared" si="477"/>
        <v>114.6</v>
      </c>
      <c r="U1528" s="22" t="e">
        <f t="shared" si="478"/>
        <v>#VALUE!</v>
      </c>
      <c r="V1528" s="22" t="str">
        <f t="shared" si="479"/>
        <v>NY</v>
      </c>
      <c r="W1528" s="22" t="e">
        <f t="shared" si="480"/>
        <v>#VALUE!</v>
      </c>
      <c r="X1528" s="19" t="str">
        <f t="shared" si="481"/>
        <v>CB1MokaGS.8908</v>
      </c>
      <c r="Y1528" s="19" t="str">
        <f t="shared" si="482"/>
        <v>GS.8908</v>
      </c>
      <c r="Z1528" s="19" t="e">
        <v>#VALUE!</v>
      </c>
      <c r="AA1528" s="19" t="e">
        <f t="shared" si="483"/>
        <v>#VALUE!</v>
      </c>
      <c r="AB1528" s="22" t="e">
        <f t="shared" si="484"/>
        <v>#VALUE!</v>
      </c>
      <c r="AC1528" s="19" t="e">
        <v>#VALUE!</v>
      </c>
      <c r="AD1528" s="19" t="e">
        <f t="shared" si="492"/>
        <v>#VALUE!</v>
      </c>
      <c r="AE1528" s="127" t="e">
        <f t="shared" si="485"/>
        <v>#VALUE!</v>
      </c>
      <c r="AF1528" s="127">
        <v>116.35</v>
      </c>
      <c r="AG1528" s="127" t="e">
        <f t="shared" si="486"/>
        <v>#VALUE!</v>
      </c>
      <c r="AH1528" s="127" t="e">
        <f t="shared" si="487"/>
        <v>#VALUE!</v>
      </c>
      <c r="AI1528" s="25" t="e">
        <f t="shared" si="488"/>
        <v>#VALUE!</v>
      </c>
      <c r="AJ1528" s="25" t="e">
        <f t="shared" si="489"/>
        <v>#VALUE!</v>
      </c>
      <c r="AK1528" s="25" t="e">
        <f t="shared" si="490"/>
        <v>#VALUE!</v>
      </c>
      <c r="AL1528" s="12">
        <v>23.930000000000007</v>
      </c>
      <c r="AM1528" s="12">
        <v>4.6500000000000075</v>
      </c>
      <c r="AN1528" s="190">
        <v>3.2766000000000002</v>
      </c>
      <c r="AO1528" s="125">
        <f t="shared" si="491"/>
        <v>4.7859942554558312E-2</v>
      </c>
      <c r="AQ1528" s="16"/>
      <c r="AW1528" s="44" t="e">
        <f t="shared" si="474"/>
        <v>#VALUE!</v>
      </c>
    </row>
    <row r="1529" spans="1:49" s="28" customFormat="1" hidden="1" x14ac:dyDescent="0.2">
      <c r="A1529" s="16">
        <v>1532</v>
      </c>
      <c r="B1529" s="16" t="s">
        <v>970</v>
      </c>
      <c r="C1529" s="16">
        <v>3500</v>
      </c>
      <c r="D1529" s="16">
        <v>1.3467966389931336</v>
      </c>
      <c r="E1529" s="16">
        <v>4.9249513683299634E-2</v>
      </c>
      <c r="F1529" s="122">
        <f t="shared" si="473"/>
        <v>1.3960461526764332</v>
      </c>
      <c r="G1529" s="122"/>
      <c r="H1529" s="101" t="s">
        <v>4</v>
      </c>
      <c r="I1529" s="16">
        <v>1</v>
      </c>
      <c r="J1529" s="16" t="s">
        <v>60</v>
      </c>
      <c r="K1529" s="124">
        <v>43061</v>
      </c>
      <c r="L1529" s="16" t="s">
        <v>58</v>
      </c>
      <c r="M1529" s="16" t="s">
        <v>83</v>
      </c>
      <c r="N1529" s="16" t="s">
        <v>62</v>
      </c>
      <c r="O1529" s="16" t="s">
        <v>63</v>
      </c>
      <c r="P1529" s="19" t="str">
        <f t="shared" si="475"/>
        <v>CB6 Consumo</v>
      </c>
      <c r="Q1529" s="20">
        <f t="shared" si="476"/>
        <v>139.60461526764331</v>
      </c>
      <c r="R1529" s="19">
        <v>122.6</v>
      </c>
      <c r="S1529" s="19">
        <v>-31.95</v>
      </c>
      <c r="T1529" s="19">
        <f t="shared" si="477"/>
        <v>90.649999999999991</v>
      </c>
      <c r="U1529" s="22" t="e">
        <f t="shared" si="478"/>
        <v>#VALUE!</v>
      </c>
      <c r="V1529" s="22" t="str">
        <f t="shared" si="479"/>
        <v>NY</v>
      </c>
      <c r="W1529" s="22" t="e">
        <f t="shared" si="480"/>
        <v>#VALUE!</v>
      </c>
      <c r="X1529" s="19" t="str">
        <f t="shared" si="481"/>
        <v>CB6ConsumoGS.9059</v>
      </c>
      <c r="Y1529" s="19" t="str">
        <f t="shared" si="482"/>
        <v>GS.9059</v>
      </c>
      <c r="Z1529" s="19" t="e">
        <v>#VALUE!</v>
      </c>
      <c r="AA1529" s="19" t="e">
        <f t="shared" si="483"/>
        <v>#VALUE!</v>
      </c>
      <c r="AB1529" s="22" t="e">
        <f t="shared" si="484"/>
        <v>#VALUE!</v>
      </c>
      <c r="AC1529" s="19" t="e">
        <v>#VALUE!</v>
      </c>
      <c r="AD1529" s="19" t="e">
        <f t="shared" si="492"/>
        <v>#VALUE!</v>
      </c>
      <c r="AE1529" s="127" t="e">
        <f t="shared" si="485"/>
        <v>#VALUE!</v>
      </c>
      <c r="AF1529" s="127">
        <v>92.399999999999991</v>
      </c>
      <c r="AG1529" s="127" t="e">
        <f t="shared" si="486"/>
        <v>#VALUE!</v>
      </c>
      <c r="AH1529" s="127" t="e">
        <f t="shared" si="487"/>
        <v>#VALUE!</v>
      </c>
      <c r="AI1529" s="25" t="e">
        <f t="shared" si="488"/>
        <v>#VALUE!</v>
      </c>
      <c r="AJ1529" s="25" t="e">
        <f t="shared" si="489"/>
        <v>#VALUE!</v>
      </c>
      <c r="AK1529" s="25" t="e">
        <f t="shared" si="490"/>
        <v>#VALUE!</v>
      </c>
      <c r="AL1529" s="12">
        <v>20.782727418526825</v>
      </c>
      <c r="AM1529" s="12">
        <v>4.0247330815144178</v>
      </c>
      <c r="AN1529" s="190">
        <v>3.2766000000000002</v>
      </c>
      <c r="AO1529" s="125">
        <f t="shared" si="491"/>
        <v>4.8554522530291487E-2</v>
      </c>
      <c r="AQ1529" s="16"/>
      <c r="AW1529" s="44" t="e">
        <f t="shared" si="474"/>
        <v>#VALUE!</v>
      </c>
    </row>
    <row r="1530" spans="1:49" hidden="1" x14ac:dyDescent="0.2">
      <c r="A1530" s="101">
        <v>1533</v>
      </c>
      <c r="B1530" s="16" t="s">
        <v>971</v>
      </c>
      <c r="C1530" s="101">
        <v>2500</v>
      </c>
      <c r="D1530" s="101">
        <v>1.3467966389931336</v>
      </c>
      <c r="E1530" s="101">
        <v>4.9249513683299634E-2</v>
      </c>
      <c r="F1530" s="122">
        <f t="shared" si="473"/>
        <v>1.3960461526764332</v>
      </c>
      <c r="G1530" s="122"/>
      <c r="H1530" s="101" t="s">
        <v>4</v>
      </c>
      <c r="I1530" s="101">
        <v>1</v>
      </c>
      <c r="J1530" s="101" t="s">
        <v>60</v>
      </c>
      <c r="K1530" s="18">
        <v>43061</v>
      </c>
      <c r="L1530" s="101" t="s">
        <v>58</v>
      </c>
      <c r="M1530" s="101" t="s">
        <v>83</v>
      </c>
      <c r="N1530" s="101" t="s">
        <v>62</v>
      </c>
      <c r="O1530" s="101" t="s">
        <v>63</v>
      </c>
      <c r="P1530" s="19" t="str">
        <f t="shared" si="475"/>
        <v>CB6 Consumo</v>
      </c>
      <c r="Q1530" s="20">
        <f t="shared" si="476"/>
        <v>139.60461526764331</v>
      </c>
      <c r="R1530" s="19">
        <v>122.6</v>
      </c>
      <c r="S1530" s="19">
        <v>-31.95</v>
      </c>
      <c r="T1530" s="19">
        <f t="shared" si="477"/>
        <v>90.649999999999991</v>
      </c>
      <c r="U1530" s="22" t="e">
        <f t="shared" si="478"/>
        <v>#VALUE!</v>
      </c>
      <c r="V1530" s="22" t="str">
        <f t="shared" si="479"/>
        <v>NY</v>
      </c>
      <c r="W1530" s="22" t="e">
        <f t="shared" si="480"/>
        <v>#VALUE!</v>
      </c>
      <c r="X1530" s="19" t="str">
        <f t="shared" si="481"/>
        <v>CB6ConsumoGS.9065</v>
      </c>
      <c r="Y1530" s="19" t="str">
        <f t="shared" si="482"/>
        <v>GS.9065</v>
      </c>
      <c r="Z1530" s="19" t="e">
        <v>#VALUE!</v>
      </c>
      <c r="AA1530" s="19" t="e">
        <f t="shared" si="483"/>
        <v>#VALUE!</v>
      </c>
      <c r="AB1530" s="22" t="e">
        <f t="shared" si="484"/>
        <v>#VALUE!</v>
      </c>
      <c r="AC1530" s="23" t="e">
        <v>#VALUE!</v>
      </c>
      <c r="AD1530" s="23" t="e">
        <f t="shared" si="492"/>
        <v>#VALUE!</v>
      </c>
      <c r="AE1530" s="24" t="e">
        <f t="shared" si="485"/>
        <v>#VALUE!</v>
      </c>
      <c r="AF1530" s="24">
        <v>92.399999999999991</v>
      </c>
      <c r="AG1530" s="24" t="e">
        <f t="shared" si="486"/>
        <v>#VALUE!</v>
      </c>
      <c r="AH1530" s="24" t="e">
        <f t="shared" si="487"/>
        <v>#VALUE!</v>
      </c>
      <c r="AI1530" s="25" t="e">
        <f t="shared" si="488"/>
        <v>#VALUE!</v>
      </c>
      <c r="AJ1530" s="25" t="e">
        <f t="shared" si="489"/>
        <v>#VALUE!</v>
      </c>
      <c r="AK1530" s="25" t="e">
        <f t="shared" si="490"/>
        <v>#VALUE!</v>
      </c>
      <c r="AL1530" s="11">
        <v>20.782727418526825</v>
      </c>
      <c r="AM1530" s="11">
        <v>4.0247330815144178</v>
      </c>
      <c r="AN1530" s="26">
        <v>3.2766000000000002</v>
      </c>
      <c r="AO1530" s="125">
        <f t="shared" si="491"/>
        <v>4.8554522530291487E-2</v>
      </c>
      <c r="AW1530" s="44" t="e">
        <f t="shared" si="474"/>
        <v>#VALUE!</v>
      </c>
    </row>
    <row r="1531" spans="1:49" hidden="1" x14ac:dyDescent="0.2">
      <c r="A1531" s="101">
        <v>1534</v>
      </c>
      <c r="B1531" s="16" t="s">
        <v>972</v>
      </c>
      <c r="C1531" s="101">
        <v>5000</v>
      </c>
      <c r="D1531" s="101">
        <v>1.3295103773487882</v>
      </c>
      <c r="E1531" s="101">
        <v>4.7700279668557242E-2</v>
      </c>
      <c r="F1531" s="122">
        <f t="shared" si="473"/>
        <v>1.3772106570173455</v>
      </c>
      <c r="G1531" s="122"/>
      <c r="H1531" s="101" t="s">
        <v>4</v>
      </c>
      <c r="I1531" s="101">
        <v>1</v>
      </c>
      <c r="J1531" s="101" t="s">
        <v>60</v>
      </c>
      <c r="K1531" s="18">
        <v>43061</v>
      </c>
      <c r="L1531" s="101" t="s">
        <v>58</v>
      </c>
      <c r="M1531" s="101" t="s">
        <v>83</v>
      </c>
      <c r="N1531" s="101" t="s">
        <v>73</v>
      </c>
      <c r="O1531" s="101" t="s">
        <v>59</v>
      </c>
      <c r="P1531" s="19" t="str">
        <f t="shared" si="475"/>
        <v>CB1 14/16</v>
      </c>
      <c r="Q1531" s="20">
        <f t="shared" si="476"/>
        <v>137.72106570173455</v>
      </c>
      <c r="R1531" s="19">
        <v>122.6</v>
      </c>
      <c r="S1531" s="19">
        <v>-7</v>
      </c>
      <c r="T1531" s="19">
        <f t="shared" si="477"/>
        <v>115.6</v>
      </c>
      <c r="U1531" s="22" t="e">
        <f t="shared" si="478"/>
        <v>#VALUE!</v>
      </c>
      <c r="V1531" s="22" t="str">
        <f t="shared" si="479"/>
        <v>NY</v>
      </c>
      <c r="W1531" s="22" t="e">
        <f t="shared" si="480"/>
        <v>#VALUE!</v>
      </c>
      <c r="X1531" s="19" t="str">
        <f t="shared" si="481"/>
        <v>CB114/16GS.9038</v>
      </c>
      <c r="Y1531" s="19" t="str">
        <f t="shared" si="482"/>
        <v>GS.9038</v>
      </c>
      <c r="Z1531" s="19" t="e">
        <v>#VALUE!</v>
      </c>
      <c r="AA1531" s="19" t="e">
        <f t="shared" si="483"/>
        <v>#VALUE!</v>
      </c>
      <c r="AB1531" s="22" t="e">
        <f t="shared" si="484"/>
        <v>#VALUE!</v>
      </c>
      <c r="AC1531" s="23" t="e">
        <v>#VALUE!</v>
      </c>
      <c r="AD1531" s="23" t="e">
        <f t="shared" si="492"/>
        <v>#VALUE!</v>
      </c>
      <c r="AE1531" s="24" t="e">
        <f t="shared" si="485"/>
        <v>#VALUE!</v>
      </c>
      <c r="AF1531" s="24">
        <v>117.35</v>
      </c>
      <c r="AG1531" s="24" t="e">
        <f t="shared" si="486"/>
        <v>#VALUE!</v>
      </c>
      <c r="AH1531" s="24" t="e">
        <f t="shared" si="487"/>
        <v>#VALUE!</v>
      </c>
      <c r="AI1531" s="25" t="e">
        <f t="shared" si="488"/>
        <v>#VALUE!</v>
      </c>
      <c r="AJ1531" s="25" t="e">
        <f t="shared" si="489"/>
        <v>#VALUE!</v>
      </c>
      <c r="AK1531" s="25" t="e">
        <f t="shared" si="490"/>
        <v>#VALUE!</v>
      </c>
      <c r="AL1531" s="11">
        <v>23.131576867573919</v>
      </c>
      <c r="AM1531" s="11">
        <v>5.1400803234384949</v>
      </c>
      <c r="AN1531" s="26">
        <v>3.2766000000000002</v>
      </c>
      <c r="AO1531" s="125">
        <f t="shared" si="491"/>
        <v>4.702715074024251E-2</v>
      </c>
      <c r="AW1531" s="44" t="e">
        <f t="shared" si="474"/>
        <v>#VALUE!</v>
      </c>
    </row>
    <row r="1532" spans="1:49" hidden="1" x14ac:dyDescent="0.2">
      <c r="A1532" s="101">
        <v>1535</v>
      </c>
      <c r="B1532" s="16" t="s">
        <v>973</v>
      </c>
      <c r="C1532" s="101">
        <v>427</v>
      </c>
      <c r="D1532" s="101">
        <v>1.0792488951851191</v>
      </c>
      <c r="E1532" s="101">
        <v>3.6603869511045793E-2</v>
      </c>
      <c r="F1532" s="122">
        <f t="shared" si="473"/>
        <v>1.1158527646961649</v>
      </c>
      <c r="G1532" s="122"/>
      <c r="H1532" s="101" t="s">
        <v>4</v>
      </c>
      <c r="I1532" s="101">
        <v>1</v>
      </c>
      <c r="J1532" s="101" t="s">
        <v>60</v>
      </c>
      <c r="K1532" s="18">
        <v>43061</v>
      </c>
      <c r="L1532" s="101" t="s">
        <v>58</v>
      </c>
      <c r="M1532" s="101" t="s">
        <v>83</v>
      </c>
      <c r="N1532" s="101" t="s">
        <v>77</v>
      </c>
      <c r="O1532" s="101" t="s">
        <v>65</v>
      </c>
      <c r="P1532" s="19" t="str">
        <f t="shared" si="475"/>
        <v>CB3 13/14</v>
      </c>
      <c r="Q1532" s="20">
        <f t="shared" si="476"/>
        <v>111.58527646961649</v>
      </c>
      <c r="R1532" s="19">
        <v>122.6</v>
      </c>
      <c r="S1532" s="19">
        <v>-9.67</v>
      </c>
      <c r="T1532" s="19">
        <f t="shared" si="477"/>
        <v>112.92999999999999</v>
      </c>
      <c r="U1532" s="22" t="e">
        <f t="shared" si="478"/>
        <v>#VALUE!</v>
      </c>
      <c r="V1532" s="22" t="str">
        <f t="shared" si="479"/>
        <v>NY</v>
      </c>
      <c r="W1532" s="22" t="e">
        <f t="shared" si="480"/>
        <v>#VALUE!</v>
      </c>
      <c r="X1532" s="19" t="str">
        <f t="shared" si="481"/>
        <v>CB313/14GS.9014</v>
      </c>
      <c r="Y1532" s="19" t="str">
        <f t="shared" si="482"/>
        <v>GS.9014</v>
      </c>
      <c r="Z1532" s="19" t="e">
        <v>#VALUE!</v>
      </c>
      <c r="AA1532" s="19" t="e">
        <f t="shared" si="483"/>
        <v>#VALUE!</v>
      </c>
      <c r="AB1532" s="22" t="e">
        <f t="shared" si="484"/>
        <v>#VALUE!</v>
      </c>
      <c r="AC1532" s="23" t="e">
        <v>#VALUE!</v>
      </c>
      <c r="AD1532" s="23" t="e">
        <f t="shared" si="492"/>
        <v>#VALUE!</v>
      </c>
      <c r="AE1532" s="24" t="e">
        <f t="shared" si="485"/>
        <v>#VALUE!</v>
      </c>
      <c r="AF1532" s="24">
        <v>114.67999999999999</v>
      </c>
      <c r="AG1532" s="24" t="e">
        <f t="shared" si="486"/>
        <v>#VALUE!</v>
      </c>
      <c r="AH1532" s="24" t="e">
        <f t="shared" si="487"/>
        <v>#VALUE!</v>
      </c>
      <c r="AI1532" s="25" t="e">
        <f t="shared" si="488"/>
        <v>#VALUE!</v>
      </c>
      <c r="AJ1532" s="25" t="e">
        <f t="shared" si="489"/>
        <v>#VALUE!</v>
      </c>
      <c r="AK1532" s="25" t="e">
        <f t="shared" si="490"/>
        <v>#VALUE!</v>
      </c>
      <c r="AL1532" s="11">
        <v>20.435625000000002</v>
      </c>
      <c r="AM1532" s="11">
        <v>0.5</v>
      </c>
      <c r="AN1532" s="26">
        <v>3.2766000000000002</v>
      </c>
      <c r="AO1532" s="125">
        <f t="shared" si="491"/>
        <v>3.6087329070877597E-2</v>
      </c>
      <c r="AW1532" s="44" t="e">
        <f t="shared" si="474"/>
        <v>#VALUE!</v>
      </c>
    </row>
    <row r="1533" spans="1:49" hidden="1" x14ac:dyDescent="0.2">
      <c r="A1533" s="101">
        <v>1536</v>
      </c>
      <c r="B1533" s="16" t="s">
        <v>973</v>
      </c>
      <c r="C1533" s="101">
        <v>123</v>
      </c>
      <c r="D1533" s="101">
        <v>1.0792488951851191</v>
      </c>
      <c r="E1533" s="101">
        <v>3.6603869511045793E-2</v>
      </c>
      <c r="F1533" s="122">
        <f t="shared" si="473"/>
        <v>1.1158527646961649</v>
      </c>
      <c r="G1533" s="122"/>
      <c r="H1533" s="101" t="s">
        <v>4</v>
      </c>
      <c r="I1533" s="101">
        <v>1</v>
      </c>
      <c r="J1533" s="101" t="s">
        <v>60</v>
      </c>
      <c r="K1533" s="18">
        <v>43061</v>
      </c>
      <c r="L1533" s="101" t="s">
        <v>58</v>
      </c>
      <c r="M1533" s="101" t="s">
        <v>83</v>
      </c>
      <c r="N1533" s="101" t="s">
        <v>62</v>
      </c>
      <c r="O1533" s="101" t="s">
        <v>63</v>
      </c>
      <c r="P1533" s="19" t="str">
        <f t="shared" si="475"/>
        <v>CB6 Consumo</v>
      </c>
      <c r="Q1533" s="20">
        <f t="shared" si="476"/>
        <v>111.58527646961649</v>
      </c>
      <c r="R1533" s="19">
        <v>122.6</v>
      </c>
      <c r="S1533" s="19">
        <v>-31.95</v>
      </c>
      <c r="T1533" s="19">
        <f t="shared" si="477"/>
        <v>90.649999999999991</v>
      </c>
      <c r="U1533" s="22" t="e">
        <f t="shared" si="478"/>
        <v>#VALUE!</v>
      </c>
      <c r="V1533" s="22" t="str">
        <f t="shared" si="479"/>
        <v>NY</v>
      </c>
      <c r="W1533" s="22" t="e">
        <f t="shared" si="480"/>
        <v>#VALUE!</v>
      </c>
      <c r="X1533" s="19" t="str">
        <f t="shared" si="481"/>
        <v>CB6ConsumoGS.9014</v>
      </c>
      <c r="Y1533" s="19" t="str">
        <f t="shared" si="482"/>
        <v>GS.9014</v>
      </c>
      <c r="Z1533" s="19" t="e">
        <v>#VALUE!</v>
      </c>
      <c r="AA1533" s="19" t="e">
        <f t="shared" si="483"/>
        <v>#VALUE!</v>
      </c>
      <c r="AB1533" s="22" t="e">
        <f t="shared" si="484"/>
        <v>#VALUE!</v>
      </c>
      <c r="AC1533" s="23" t="e">
        <v>#VALUE!</v>
      </c>
      <c r="AD1533" s="23" t="e">
        <f t="shared" si="492"/>
        <v>#VALUE!</v>
      </c>
      <c r="AE1533" s="24" t="e">
        <f t="shared" si="485"/>
        <v>#VALUE!</v>
      </c>
      <c r="AF1533" s="24">
        <v>92.399999999999991</v>
      </c>
      <c r="AG1533" s="24" t="e">
        <f t="shared" si="486"/>
        <v>#VALUE!</v>
      </c>
      <c r="AH1533" s="24" t="e">
        <f t="shared" si="487"/>
        <v>#VALUE!</v>
      </c>
      <c r="AI1533" s="25" t="e">
        <f t="shared" si="488"/>
        <v>#VALUE!</v>
      </c>
      <c r="AJ1533" s="25" t="e">
        <f t="shared" si="489"/>
        <v>#VALUE!</v>
      </c>
      <c r="AK1533" s="25" t="e">
        <f t="shared" si="490"/>
        <v>#VALUE!</v>
      </c>
      <c r="AL1533" s="11">
        <v>20.435625000000005</v>
      </c>
      <c r="AM1533" s="11">
        <v>0.5</v>
      </c>
      <c r="AN1533" s="26">
        <v>3.2766000000000002</v>
      </c>
      <c r="AO1533" s="125">
        <f t="shared" si="491"/>
        <v>3.6087329070877597E-2</v>
      </c>
      <c r="AW1533" s="44" t="e">
        <f t="shared" si="474"/>
        <v>#VALUE!</v>
      </c>
    </row>
    <row r="1534" spans="1:49" hidden="1" x14ac:dyDescent="0.2">
      <c r="A1534" s="101">
        <v>1537</v>
      </c>
      <c r="B1534" s="16" t="s">
        <v>974</v>
      </c>
      <c r="C1534" s="101">
        <v>1000</v>
      </c>
      <c r="D1534" s="101">
        <v>1.5030569341407942</v>
      </c>
      <c r="E1534" s="101">
        <v>5.4774931186665578E-2</v>
      </c>
      <c r="F1534" s="122">
        <f t="shared" si="473"/>
        <v>1.5578318653274599</v>
      </c>
      <c r="G1534" s="122"/>
      <c r="H1534" s="101" t="s">
        <v>4</v>
      </c>
      <c r="I1534" s="101">
        <v>1</v>
      </c>
      <c r="J1534" s="101" t="s">
        <v>555</v>
      </c>
      <c r="K1534" s="18">
        <v>43061</v>
      </c>
      <c r="L1534" s="101" t="s">
        <v>58</v>
      </c>
      <c r="M1534" s="101" t="s">
        <v>83</v>
      </c>
      <c r="N1534" s="101" t="s">
        <v>73</v>
      </c>
      <c r="O1534" s="101" t="s">
        <v>59</v>
      </c>
      <c r="P1534" s="19" t="str">
        <f t="shared" si="475"/>
        <v>CB1 14/16</v>
      </c>
      <c r="Q1534" s="20">
        <f t="shared" si="476"/>
        <v>155.78318653274599</v>
      </c>
      <c r="R1534" s="19">
        <v>122.6</v>
      </c>
      <c r="S1534" s="19">
        <v>-7</v>
      </c>
      <c r="T1534" s="19">
        <f t="shared" si="477"/>
        <v>115.6</v>
      </c>
      <c r="U1534" s="22" t="e">
        <f t="shared" si="478"/>
        <v>#VALUE!</v>
      </c>
      <c r="V1534" s="22" t="str">
        <f t="shared" si="479"/>
        <v>NY</v>
      </c>
      <c r="W1534" s="22" t="e">
        <f t="shared" si="480"/>
        <v>#VALUE!</v>
      </c>
      <c r="X1534" s="19" t="str">
        <f t="shared" si="481"/>
        <v>CB114/16GS.8997</v>
      </c>
      <c r="Y1534" s="19" t="str">
        <f t="shared" si="482"/>
        <v>GS.8997</v>
      </c>
      <c r="Z1534" s="19" t="e">
        <v>#VALUE!</v>
      </c>
      <c r="AA1534" s="19" t="e">
        <f t="shared" si="483"/>
        <v>#VALUE!</v>
      </c>
      <c r="AB1534" s="22" t="e">
        <f t="shared" si="484"/>
        <v>#VALUE!</v>
      </c>
      <c r="AC1534" s="23" t="e">
        <v>#VALUE!</v>
      </c>
      <c r="AD1534" s="23" t="e">
        <f t="shared" si="492"/>
        <v>#VALUE!</v>
      </c>
      <c r="AE1534" s="24" t="e">
        <f t="shared" si="485"/>
        <v>#VALUE!</v>
      </c>
      <c r="AF1534" s="24">
        <v>117.35</v>
      </c>
      <c r="AG1534" s="24" t="e">
        <f t="shared" si="486"/>
        <v>#VALUE!</v>
      </c>
      <c r="AH1534" s="24" t="e">
        <f t="shared" si="487"/>
        <v>#VALUE!</v>
      </c>
      <c r="AI1534" s="25" t="e">
        <f t="shared" si="488"/>
        <v>#VALUE!</v>
      </c>
      <c r="AJ1534" s="25" t="e">
        <f t="shared" si="489"/>
        <v>#VALUE!</v>
      </c>
      <c r="AK1534" s="25" t="e">
        <f t="shared" si="490"/>
        <v>#VALUE!</v>
      </c>
      <c r="AL1534" s="11">
        <v>24.760601269679523</v>
      </c>
      <c r="AM1534" s="11">
        <v>6.1066732918957545</v>
      </c>
      <c r="AN1534" s="26">
        <v>3.2766000000000002</v>
      </c>
      <c r="AO1534" s="125">
        <f t="shared" si="491"/>
        <v>5.4001967359526892E-2</v>
      </c>
      <c r="AW1534" s="44" t="e">
        <f t="shared" si="474"/>
        <v>#VALUE!</v>
      </c>
    </row>
    <row r="1535" spans="1:49" hidden="1" x14ac:dyDescent="0.2">
      <c r="A1535" s="101">
        <v>1538</v>
      </c>
      <c r="B1535" s="16" t="s">
        <v>975</v>
      </c>
      <c r="C1535" s="101">
        <v>1371</v>
      </c>
      <c r="D1535" s="101">
        <v>1.323493463645885</v>
      </c>
      <c r="E1535" s="101">
        <v>4.9609058255615998E-2</v>
      </c>
      <c r="F1535" s="122">
        <f t="shared" si="473"/>
        <v>1.3731025219015009</v>
      </c>
      <c r="G1535" s="122"/>
      <c r="H1535" s="101" t="s">
        <v>4</v>
      </c>
      <c r="I1535" s="101">
        <v>1</v>
      </c>
      <c r="J1535" s="101" t="s">
        <v>60</v>
      </c>
      <c r="K1535" s="18">
        <v>43061</v>
      </c>
      <c r="L1535" s="101" t="s">
        <v>58</v>
      </c>
      <c r="M1535" s="101" t="s">
        <v>83</v>
      </c>
      <c r="N1535" s="101" t="s">
        <v>73</v>
      </c>
      <c r="O1535" s="101" t="s">
        <v>58</v>
      </c>
      <c r="P1535" s="19" t="str">
        <f t="shared" si="475"/>
        <v>CB1 17/18</v>
      </c>
      <c r="Q1535" s="20">
        <f t="shared" si="476"/>
        <v>137.31025219015009</v>
      </c>
      <c r="R1535" s="19">
        <v>122.6</v>
      </c>
      <c r="S1535" s="19">
        <v>2.5</v>
      </c>
      <c r="T1535" s="19">
        <f t="shared" si="477"/>
        <v>125.1</v>
      </c>
      <c r="U1535" s="22" t="e">
        <f t="shared" si="478"/>
        <v>#VALUE!</v>
      </c>
      <c r="V1535" s="22" t="str">
        <f t="shared" si="479"/>
        <v>NY</v>
      </c>
      <c r="W1535" s="22" t="e">
        <f t="shared" si="480"/>
        <v>#VALUE!</v>
      </c>
      <c r="X1535" s="19" t="str">
        <f t="shared" si="481"/>
        <v>CB117/18GS.8994</v>
      </c>
      <c r="Y1535" s="19" t="str">
        <f t="shared" si="482"/>
        <v>GS.8994</v>
      </c>
      <c r="Z1535" s="19" t="e">
        <v>#VALUE!</v>
      </c>
      <c r="AA1535" s="19" t="e">
        <f t="shared" si="483"/>
        <v>#VALUE!</v>
      </c>
      <c r="AB1535" s="22" t="e">
        <f t="shared" si="484"/>
        <v>#VALUE!</v>
      </c>
      <c r="AC1535" s="23" t="e">
        <v>#VALUE!</v>
      </c>
      <c r="AD1535" s="23" t="e">
        <f t="shared" si="492"/>
        <v>#VALUE!</v>
      </c>
      <c r="AE1535" s="24" t="e">
        <f t="shared" si="485"/>
        <v>#VALUE!</v>
      </c>
      <c r="AF1535" s="24">
        <v>126.85</v>
      </c>
      <c r="AG1535" s="24" t="e">
        <f t="shared" si="486"/>
        <v>#VALUE!</v>
      </c>
      <c r="AH1535" s="24" t="e">
        <f t="shared" si="487"/>
        <v>#VALUE!</v>
      </c>
      <c r="AI1535" s="25" t="e">
        <f t="shared" si="488"/>
        <v>#VALUE!</v>
      </c>
      <c r="AJ1535" s="25" t="e">
        <f t="shared" si="489"/>
        <v>#VALUE!</v>
      </c>
      <c r="AK1535" s="25" t="e">
        <f t="shared" si="490"/>
        <v>#VALUE!</v>
      </c>
      <c r="AL1535" s="11">
        <v>24.130000000000006</v>
      </c>
      <c r="AM1535" s="11">
        <v>6.3833333333333373</v>
      </c>
      <c r="AN1535" s="26">
        <v>3.2766000000000002</v>
      </c>
      <c r="AO1535" s="125">
        <f t="shared" si="491"/>
        <v>4.8908993340895629E-2</v>
      </c>
      <c r="AW1535" s="44" t="e">
        <f t="shared" si="474"/>
        <v>#VALUE!</v>
      </c>
    </row>
    <row r="1536" spans="1:49" hidden="1" x14ac:dyDescent="0.2">
      <c r="A1536" s="101">
        <v>1539</v>
      </c>
      <c r="B1536" s="16" t="s">
        <v>975</v>
      </c>
      <c r="C1536" s="101">
        <v>1126</v>
      </c>
      <c r="D1536" s="101">
        <v>1.323493463645885</v>
      </c>
      <c r="E1536" s="101">
        <v>4.9609058255615998E-2</v>
      </c>
      <c r="F1536" s="122">
        <f t="shared" si="473"/>
        <v>1.3731025219015009</v>
      </c>
      <c r="G1536" s="122"/>
      <c r="H1536" s="101" t="s">
        <v>4</v>
      </c>
      <c r="I1536" s="101">
        <v>1</v>
      </c>
      <c r="J1536" s="101" t="s">
        <v>60</v>
      </c>
      <c r="K1536" s="18">
        <v>43061</v>
      </c>
      <c r="L1536" s="101" t="s">
        <v>58</v>
      </c>
      <c r="M1536" s="101" t="s">
        <v>83</v>
      </c>
      <c r="N1536" s="101" t="s">
        <v>62</v>
      </c>
      <c r="O1536" s="101" t="s">
        <v>63</v>
      </c>
      <c r="P1536" s="19" t="str">
        <f t="shared" si="475"/>
        <v>CB6 Consumo</v>
      </c>
      <c r="Q1536" s="20">
        <f t="shared" si="476"/>
        <v>137.31025219015009</v>
      </c>
      <c r="R1536" s="19">
        <v>122.6</v>
      </c>
      <c r="S1536" s="19">
        <v>-31.95</v>
      </c>
      <c r="T1536" s="19">
        <f t="shared" si="477"/>
        <v>90.649999999999991</v>
      </c>
      <c r="U1536" s="22" t="e">
        <f t="shared" si="478"/>
        <v>#VALUE!</v>
      </c>
      <c r="V1536" s="22" t="str">
        <f t="shared" si="479"/>
        <v>NY</v>
      </c>
      <c r="W1536" s="22" t="e">
        <f t="shared" si="480"/>
        <v>#VALUE!</v>
      </c>
      <c r="X1536" s="19" t="str">
        <f t="shared" si="481"/>
        <v>CB6ConsumoGS.8994</v>
      </c>
      <c r="Y1536" s="19" t="str">
        <f t="shared" si="482"/>
        <v>GS.8994</v>
      </c>
      <c r="Z1536" s="19" t="e">
        <v>#VALUE!</v>
      </c>
      <c r="AA1536" s="19" t="e">
        <f t="shared" si="483"/>
        <v>#VALUE!</v>
      </c>
      <c r="AB1536" s="22" t="e">
        <f t="shared" si="484"/>
        <v>#VALUE!</v>
      </c>
      <c r="AC1536" s="23" t="e">
        <v>#VALUE!</v>
      </c>
      <c r="AD1536" s="23" t="e">
        <f t="shared" si="492"/>
        <v>#VALUE!</v>
      </c>
      <c r="AE1536" s="24" t="e">
        <f t="shared" si="485"/>
        <v>#VALUE!</v>
      </c>
      <c r="AF1536" s="24">
        <v>92.399999999999991</v>
      </c>
      <c r="AG1536" s="24" t="e">
        <f t="shared" si="486"/>
        <v>#VALUE!</v>
      </c>
      <c r="AH1536" s="24" t="e">
        <f t="shared" si="487"/>
        <v>#VALUE!</v>
      </c>
      <c r="AI1536" s="25" t="e">
        <f t="shared" si="488"/>
        <v>#VALUE!</v>
      </c>
      <c r="AJ1536" s="25" t="e">
        <f t="shared" si="489"/>
        <v>#VALUE!</v>
      </c>
      <c r="AK1536" s="25" t="e">
        <f t="shared" si="490"/>
        <v>#VALUE!</v>
      </c>
      <c r="AL1536" s="11">
        <v>24.130000000000006</v>
      </c>
      <c r="AM1536" s="11">
        <v>6.3833333333333364</v>
      </c>
      <c r="AN1536" s="26">
        <v>3.2766000000000002</v>
      </c>
      <c r="AO1536" s="125">
        <f t="shared" si="491"/>
        <v>4.8908993340895629E-2</v>
      </c>
      <c r="AW1536" s="44" t="e">
        <f t="shared" si="474"/>
        <v>#VALUE!</v>
      </c>
    </row>
    <row r="1537" spans="1:49" hidden="1" x14ac:dyDescent="0.2">
      <c r="A1537" s="101">
        <v>1540</v>
      </c>
      <c r="B1537" s="16" t="s">
        <v>975</v>
      </c>
      <c r="C1537" s="101">
        <v>339</v>
      </c>
      <c r="D1537" s="101">
        <v>1.323493463645885</v>
      </c>
      <c r="E1537" s="101">
        <v>4.9609058255615998E-2</v>
      </c>
      <c r="F1537" s="122">
        <f t="shared" si="473"/>
        <v>1.3731025219015009</v>
      </c>
      <c r="G1537" s="122"/>
      <c r="H1537" s="101" t="s">
        <v>4</v>
      </c>
      <c r="I1537" s="101">
        <v>1</v>
      </c>
      <c r="J1537" s="101" t="s">
        <v>60</v>
      </c>
      <c r="K1537" s="18">
        <v>43061</v>
      </c>
      <c r="L1537" s="101" t="s">
        <v>58</v>
      </c>
      <c r="M1537" s="101" t="s">
        <v>83</v>
      </c>
      <c r="N1537" s="101" t="s">
        <v>73</v>
      </c>
      <c r="O1537" s="101" t="s">
        <v>66</v>
      </c>
      <c r="P1537" s="19" t="str">
        <f t="shared" si="475"/>
        <v>CB1 Moka</v>
      </c>
      <c r="Q1537" s="20">
        <f t="shared" si="476"/>
        <v>137.31025219015009</v>
      </c>
      <c r="R1537" s="19">
        <v>122.6</v>
      </c>
      <c r="S1537" s="19">
        <v>-8</v>
      </c>
      <c r="T1537" s="19">
        <f t="shared" si="477"/>
        <v>114.6</v>
      </c>
      <c r="U1537" s="22" t="e">
        <f t="shared" si="478"/>
        <v>#VALUE!</v>
      </c>
      <c r="V1537" s="22" t="str">
        <f t="shared" si="479"/>
        <v>NY</v>
      </c>
      <c r="W1537" s="22" t="e">
        <f t="shared" si="480"/>
        <v>#VALUE!</v>
      </c>
      <c r="X1537" s="19" t="str">
        <f t="shared" si="481"/>
        <v>CB1MokaGS.8994</v>
      </c>
      <c r="Y1537" s="19" t="str">
        <f t="shared" si="482"/>
        <v>GS.8994</v>
      </c>
      <c r="Z1537" s="19" t="e">
        <v>#VALUE!</v>
      </c>
      <c r="AA1537" s="19" t="e">
        <f t="shared" si="483"/>
        <v>#VALUE!</v>
      </c>
      <c r="AB1537" s="22" t="e">
        <f t="shared" si="484"/>
        <v>#VALUE!</v>
      </c>
      <c r="AC1537" s="23" t="e">
        <v>#VALUE!</v>
      </c>
      <c r="AD1537" s="23" t="e">
        <f t="shared" si="492"/>
        <v>#VALUE!</v>
      </c>
      <c r="AE1537" s="24" t="e">
        <f t="shared" si="485"/>
        <v>#VALUE!</v>
      </c>
      <c r="AF1537" s="24">
        <v>116.35</v>
      </c>
      <c r="AG1537" s="24" t="e">
        <f t="shared" si="486"/>
        <v>#VALUE!</v>
      </c>
      <c r="AH1537" s="24" t="e">
        <f t="shared" si="487"/>
        <v>#VALUE!</v>
      </c>
      <c r="AI1537" s="25" t="e">
        <f t="shared" si="488"/>
        <v>#VALUE!</v>
      </c>
      <c r="AJ1537" s="25" t="e">
        <f t="shared" si="489"/>
        <v>#VALUE!</v>
      </c>
      <c r="AK1537" s="25" t="e">
        <f t="shared" si="490"/>
        <v>#VALUE!</v>
      </c>
      <c r="AL1537" s="11">
        <v>24.130000000000006</v>
      </c>
      <c r="AM1537" s="11">
        <v>6.3833333333333373</v>
      </c>
      <c r="AN1537" s="26">
        <v>3.2766000000000002</v>
      </c>
      <c r="AO1537" s="125">
        <f t="shared" si="491"/>
        <v>4.8908993340895629E-2</v>
      </c>
      <c r="AW1537" s="44" t="e">
        <f t="shared" si="474"/>
        <v>#VALUE!</v>
      </c>
    </row>
    <row r="1538" spans="1:49" hidden="1" x14ac:dyDescent="0.2">
      <c r="A1538" s="101">
        <v>1541</v>
      </c>
      <c r="B1538" s="16" t="s">
        <v>975</v>
      </c>
      <c r="C1538" s="101">
        <v>2075</v>
      </c>
      <c r="D1538" s="101">
        <v>1.323493463645885</v>
      </c>
      <c r="E1538" s="101">
        <v>4.9609058255615998E-2</v>
      </c>
      <c r="F1538" s="122">
        <f t="shared" si="473"/>
        <v>1.3731025219015009</v>
      </c>
      <c r="G1538" s="122"/>
      <c r="H1538" s="101" t="s">
        <v>4</v>
      </c>
      <c r="I1538" s="101">
        <v>1</v>
      </c>
      <c r="J1538" s="101" t="s">
        <v>60</v>
      </c>
      <c r="K1538" s="18">
        <v>43061</v>
      </c>
      <c r="L1538" s="101" t="s">
        <v>58</v>
      </c>
      <c r="M1538" s="101" t="s">
        <v>83</v>
      </c>
      <c r="N1538" s="101" t="s">
        <v>73</v>
      </c>
      <c r="O1538" s="101" t="s">
        <v>64</v>
      </c>
      <c r="P1538" s="19" t="str">
        <f t="shared" si="475"/>
        <v>CB1 15/16</v>
      </c>
      <c r="Q1538" s="20">
        <f t="shared" si="476"/>
        <v>137.31025219015009</v>
      </c>
      <c r="R1538" s="19">
        <v>122.6</v>
      </c>
      <c r="S1538" s="19">
        <v>-7</v>
      </c>
      <c r="T1538" s="19">
        <f t="shared" si="477"/>
        <v>115.6</v>
      </c>
      <c r="U1538" s="22" t="e">
        <f t="shared" si="478"/>
        <v>#VALUE!</v>
      </c>
      <c r="V1538" s="22" t="str">
        <f t="shared" si="479"/>
        <v>NY</v>
      </c>
      <c r="W1538" s="22" t="e">
        <f t="shared" si="480"/>
        <v>#VALUE!</v>
      </c>
      <c r="X1538" s="19" t="str">
        <f t="shared" si="481"/>
        <v>CB115/16GS.8994</v>
      </c>
      <c r="Y1538" s="19" t="str">
        <f t="shared" si="482"/>
        <v>GS.8994</v>
      </c>
      <c r="Z1538" s="19" t="e">
        <v>#VALUE!</v>
      </c>
      <c r="AA1538" s="19" t="e">
        <f t="shared" si="483"/>
        <v>#VALUE!</v>
      </c>
      <c r="AB1538" s="22" t="e">
        <f t="shared" si="484"/>
        <v>#VALUE!</v>
      </c>
      <c r="AC1538" s="23" t="e">
        <v>#VALUE!</v>
      </c>
      <c r="AD1538" s="23" t="e">
        <f t="shared" si="492"/>
        <v>#VALUE!</v>
      </c>
      <c r="AE1538" s="24" t="e">
        <f t="shared" si="485"/>
        <v>#VALUE!</v>
      </c>
      <c r="AF1538" s="24">
        <v>117.35</v>
      </c>
      <c r="AG1538" s="24" t="e">
        <f t="shared" si="486"/>
        <v>#VALUE!</v>
      </c>
      <c r="AH1538" s="24" t="e">
        <f t="shared" si="487"/>
        <v>#VALUE!</v>
      </c>
      <c r="AI1538" s="25" t="e">
        <f t="shared" si="488"/>
        <v>#VALUE!</v>
      </c>
      <c r="AJ1538" s="25" t="e">
        <f t="shared" si="489"/>
        <v>#VALUE!</v>
      </c>
      <c r="AK1538" s="25" t="e">
        <f t="shared" si="490"/>
        <v>#VALUE!</v>
      </c>
      <c r="AL1538" s="11">
        <v>24.130000000000006</v>
      </c>
      <c r="AM1538" s="11">
        <v>6.3833333333333373</v>
      </c>
      <c r="AN1538" s="26">
        <v>3.2766000000000002</v>
      </c>
      <c r="AO1538" s="125">
        <f t="shared" si="491"/>
        <v>4.8908993340895629E-2</v>
      </c>
      <c r="AW1538" s="44" t="e">
        <f t="shared" si="474"/>
        <v>#VALUE!</v>
      </c>
    </row>
    <row r="1539" spans="1:49" hidden="1" x14ac:dyDescent="0.2">
      <c r="A1539" s="101">
        <v>1542</v>
      </c>
      <c r="B1539" s="16" t="s">
        <v>975</v>
      </c>
      <c r="C1539" s="101">
        <v>1080</v>
      </c>
      <c r="D1539" s="101">
        <v>1.323493463645885</v>
      </c>
      <c r="E1539" s="101">
        <v>4.9609058255615998E-2</v>
      </c>
      <c r="F1539" s="122">
        <f t="shared" ref="F1539:F1602" si="493">E1539+D1539</f>
        <v>1.3731025219015009</v>
      </c>
      <c r="G1539" s="122"/>
      <c r="H1539" s="101" t="s">
        <v>4</v>
      </c>
      <c r="I1539" s="101">
        <v>1</v>
      </c>
      <c r="J1539" s="101" t="s">
        <v>60</v>
      </c>
      <c r="K1539" s="18">
        <v>43061</v>
      </c>
      <c r="L1539" s="101" t="s">
        <v>58</v>
      </c>
      <c r="M1539" s="101" t="s">
        <v>83</v>
      </c>
      <c r="N1539" s="101" t="s">
        <v>73</v>
      </c>
      <c r="O1539" s="101" t="s">
        <v>65</v>
      </c>
      <c r="P1539" s="19" t="str">
        <f t="shared" si="475"/>
        <v>CB1 13/14</v>
      </c>
      <c r="Q1539" s="20">
        <f t="shared" si="476"/>
        <v>137.31025219015009</v>
      </c>
      <c r="R1539" s="19">
        <v>122.6</v>
      </c>
      <c r="S1539" s="19">
        <v>-7</v>
      </c>
      <c r="T1539" s="19">
        <f t="shared" si="477"/>
        <v>115.6</v>
      </c>
      <c r="U1539" s="22" t="e">
        <f t="shared" si="478"/>
        <v>#VALUE!</v>
      </c>
      <c r="V1539" s="22" t="str">
        <f t="shared" si="479"/>
        <v>NY</v>
      </c>
      <c r="W1539" s="22" t="e">
        <f t="shared" si="480"/>
        <v>#VALUE!</v>
      </c>
      <c r="X1539" s="19" t="str">
        <f t="shared" si="481"/>
        <v>CB113/14GS.8994</v>
      </c>
      <c r="Y1539" s="19" t="str">
        <f t="shared" si="482"/>
        <v>GS.8994</v>
      </c>
      <c r="Z1539" s="19" t="e">
        <v>#VALUE!</v>
      </c>
      <c r="AA1539" s="19" t="e">
        <f t="shared" si="483"/>
        <v>#VALUE!</v>
      </c>
      <c r="AB1539" s="22" t="e">
        <f t="shared" si="484"/>
        <v>#VALUE!</v>
      </c>
      <c r="AC1539" s="23" t="e">
        <v>#VALUE!</v>
      </c>
      <c r="AD1539" s="23" t="e">
        <f t="shared" si="492"/>
        <v>#VALUE!</v>
      </c>
      <c r="AE1539" s="24" t="e">
        <f t="shared" si="485"/>
        <v>#VALUE!</v>
      </c>
      <c r="AF1539" s="24">
        <v>117.35</v>
      </c>
      <c r="AG1539" s="24" t="e">
        <f t="shared" si="486"/>
        <v>#VALUE!</v>
      </c>
      <c r="AH1539" s="24" t="e">
        <f t="shared" si="487"/>
        <v>#VALUE!</v>
      </c>
      <c r="AI1539" s="25" t="e">
        <f t="shared" si="488"/>
        <v>#VALUE!</v>
      </c>
      <c r="AJ1539" s="25" t="e">
        <f t="shared" si="489"/>
        <v>#VALUE!</v>
      </c>
      <c r="AK1539" s="25" t="e">
        <f t="shared" si="490"/>
        <v>#VALUE!</v>
      </c>
      <c r="AL1539" s="11">
        <v>24.130000000000006</v>
      </c>
      <c r="AM1539" s="11">
        <v>6.3833333333333373</v>
      </c>
      <c r="AN1539" s="26">
        <v>3.2766000000000002</v>
      </c>
      <c r="AO1539" s="125">
        <f t="shared" si="491"/>
        <v>4.8908993340895629E-2</v>
      </c>
      <c r="AW1539" s="44" t="e">
        <f t="shared" si="474"/>
        <v>#VALUE!</v>
      </c>
    </row>
    <row r="1540" spans="1:49" hidden="1" x14ac:dyDescent="0.2">
      <c r="A1540" s="101">
        <v>1543</v>
      </c>
      <c r="B1540" s="16" t="s">
        <v>976</v>
      </c>
      <c r="C1540" s="101">
        <v>813</v>
      </c>
      <c r="D1540" s="101">
        <v>1.3798327037273439</v>
      </c>
      <c r="E1540" s="101">
        <v>4.9122433484575831E-2</v>
      </c>
      <c r="F1540" s="122">
        <f t="shared" si="493"/>
        <v>1.4289551372119198</v>
      </c>
      <c r="G1540" s="122"/>
      <c r="H1540" s="101" t="s">
        <v>4</v>
      </c>
      <c r="I1540" s="101">
        <v>1</v>
      </c>
      <c r="J1540" s="101" t="s">
        <v>573</v>
      </c>
      <c r="K1540" s="18">
        <v>43062</v>
      </c>
      <c r="L1540" s="101" t="s">
        <v>58</v>
      </c>
      <c r="M1540" s="101" t="s">
        <v>83</v>
      </c>
      <c r="N1540" s="101" t="s">
        <v>73</v>
      </c>
      <c r="O1540" s="101" t="s">
        <v>65</v>
      </c>
      <c r="P1540" s="19" t="str">
        <f t="shared" si="475"/>
        <v>CB1 13/14</v>
      </c>
      <c r="Q1540" s="20">
        <f t="shared" si="476"/>
        <v>142.89551372119197</v>
      </c>
      <c r="R1540" s="19">
        <v>122.6</v>
      </c>
      <c r="S1540" s="19">
        <v>-7</v>
      </c>
      <c r="T1540" s="19">
        <f t="shared" si="477"/>
        <v>115.6</v>
      </c>
      <c r="U1540" s="22" t="e">
        <f t="shared" si="478"/>
        <v>#VALUE!</v>
      </c>
      <c r="V1540" s="22" t="str">
        <f t="shared" si="479"/>
        <v>NY</v>
      </c>
      <c r="W1540" s="22" t="e">
        <f t="shared" si="480"/>
        <v>#VALUE!</v>
      </c>
      <c r="X1540" s="19" t="str">
        <f t="shared" si="481"/>
        <v>CB113/14GS.8906</v>
      </c>
      <c r="Y1540" s="19" t="str">
        <f t="shared" si="482"/>
        <v>GS.8906</v>
      </c>
      <c r="Z1540" s="19" t="e">
        <v>#VALUE!</v>
      </c>
      <c r="AA1540" s="19" t="e">
        <f t="shared" si="483"/>
        <v>#VALUE!</v>
      </c>
      <c r="AB1540" s="22" t="e">
        <f t="shared" si="484"/>
        <v>#VALUE!</v>
      </c>
      <c r="AC1540" s="23" t="e">
        <v>#VALUE!</v>
      </c>
      <c r="AD1540" s="23" t="e">
        <f t="shared" si="492"/>
        <v>#VALUE!</v>
      </c>
      <c r="AE1540" s="24" t="e">
        <f t="shared" si="485"/>
        <v>#VALUE!</v>
      </c>
      <c r="AF1540" s="24">
        <v>117.35</v>
      </c>
      <c r="AG1540" s="24" t="e">
        <f t="shared" si="486"/>
        <v>#VALUE!</v>
      </c>
      <c r="AH1540" s="24" t="e">
        <f t="shared" si="487"/>
        <v>#VALUE!</v>
      </c>
      <c r="AI1540" s="25" t="e">
        <f t="shared" si="488"/>
        <v>#VALUE!</v>
      </c>
      <c r="AJ1540" s="25" t="e">
        <f t="shared" si="489"/>
        <v>#VALUE!</v>
      </c>
      <c r="AK1540" s="25" t="e">
        <f t="shared" si="490"/>
        <v>#VALUE!</v>
      </c>
      <c r="AL1540" s="11">
        <v>24.115542168674708</v>
      </c>
      <c r="AM1540" s="11">
        <v>4.9186746987951846</v>
      </c>
      <c r="AN1540" s="26">
        <v>3.2766000000000002</v>
      </c>
      <c r="AO1540" s="125">
        <f t="shared" si="491"/>
        <v>4.8429235640927111E-2</v>
      </c>
      <c r="AW1540" s="44" t="e">
        <f t="shared" ref="AW1540:AW1603" si="494">E1540*132.28*AD1540</f>
        <v>#VALUE!</v>
      </c>
    </row>
    <row r="1541" spans="1:49" hidden="1" x14ac:dyDescent="0.2">
      <c r="A1541" s="101">
        <v>1544</v>
      </c>
      <c r="B1541" s="16" t="s">
        <v>976</v>
      </c>
      <c r="C1541" s="101">
        <v>3433</v>
      </c>
      <c r="D1541" s="101">
        <v>1.3798327037273439</v>
      </c>
      <c r="E1541" s="101">
        <v>4.9122433484575831E-2</v>
      </c>
      <c r="F1541" s="122">
        <f t="shared" si="493"/>
        <v>1.4289551372119198</v>
      </c>
      <c r="G1541" s="122"/>
      <c r="H1541" s="101" t="s">
        <v>4</v>
      </c>
      <c r="I1541" s="101">
        <v>1</v>
      </c>
      <c r="J1541" s="101" t="s">
        <v>573</v>
      </c>
      <c r="K1541" s="18">
        <v>43062</v>
      </c>
      <c r="L1541" s="101" t="s">
        <v>58</v>
      </c>
      <c r="M1541" s="101" t="s">
        <v>83</v>
      </c>
      <c r="N1541" s="101" t="s">
        <v>73</v>
      </c>
      <c r="O1541" s="101" t="s">
        <v>64</v>
      </c>
      <c r="P1541" s="19" t="str">
        <f t="shared" ref="P1541:P1605" si="495">N1541&amp;" "&amp;O1541</f>
        <v>CB1 15/16</v>
      </c>
      <c r="Q1541" s="20">
        <f t="shared" ref="Q1541:Q1605" si="496">F1541*100</f>
        <v>142.89551372119197</v>
      </c>
      <c r="R1541" s="19">
        <v>122.6</v>
      </c>
      <c r="S1541" s="19">
        <v>-7</v>
      </c>
      <c r="T1541" s="19">
        <f t="shared" ref="T1541:T1605" si="497">R1541+S1541</f>
        <v>115.6</v>
      </c>
      <c r="U1541" s="22" t="e">
        <f t="shared" ref="U1541:U1605" si="498">(T1541-Q1541)*1.3228*AD1541</f>
        <v>#VALUE!</v>
      </c>
      <c r="V1541" s="22" t="str">
        <f t="shared" ref="V1541:V1605" si="499">IF(LEFT(N1541,3)="CB7","LDN","NY")</f>
        <v>NY</v>
      </c>
      <c r="W1541" s="22" t="e">
        <f t="shared" ref="W1541:W1605" si="500">V1541-U1541</f>
        <v>#VALUE!</v>
      </c>
      <c r="X1541" s="19" t="str">
        <f t="shared" ref="X1541:X1605" si="501">TRIM(N1541)&amp;TRIM(O1541)&amp;TRIM(Y1541)</f>
        <v>CB115/16GS.8906</v>
      </c>
      <c r="Y1541" s="19" t="str">
        <f t="shared" ref="Y1541:Y1605" si="502">IF(LEFT(B1541,2)&lt;&gt;"GS","GS."&amp;LEFT(B1541,4),B1541)</f>
        <v>GS.8906</v>
      </c>
      <c r="Z1541" s="19" t="e">
        <v>#VALUE!</v>
      </c>
      <c r="AA1541" s="19" t="e">
        <f t="shared" ref="AA1541:AA1605" si="503">IF(C1541=0,Z1541,C1541-Z1541)</f>
        <v>#VALUE!</v>
      </c>
      <c r="AB1541" s="22" t="e">
        <f t="shared" ref="AB1541:AB1605" si="504">(T1541-Q1541)*1.3228*AA1541</f>
        <v>#VALUE!</v>
      </c>
      <c r="AC1541" s="23" t="e">
        <v>#VALUE!</v>
      </c>
      <c r="AD1541" s="23" t="e">
        <f t="shared" si="492"/>
        <v>#VALUE!</v>
      </c>
      <c r="AE1541" s="24" t="e">
        <f t="shared" ref="AE1541:AE1605" si="505">(T1541-Q1541)*1.3228*AD1541</f>
        <v>#VALUE!</v>
      </c>
      <c r="AF1541" s="24">
        <v>117.35</v>
      </c>
      <c r="AG1541" s="24" t="e">
        <f t="shared" ref="AG1541:AG1605" si="506">(AF1541-Q1541)*1.3228*AD1541</f>
        <v>#VALUE!</v>
      </c>
      <c r="AH1541" s="24" t="e">
        <f t="shared" ref="AH1541:AH1605" si="507">AE1541-AG1541</f>
        <v>#VALUE!</v>
      </c>
      <c r="AI1541" s="25" t="e">
        <f t="shared" ref="AI1541:AI1605" si="508">AD1541*T1541*1.3228</f>
        <v>#VALUE!</v>
      </c>
      <c r="AJ1541" s="25" t="e">
        <f t="shared" ref="AJ1541:AJ1605" si="509">E1541*132.28*AD1541</f>
        <v>#VALUE!</v>
      </c>
      <c r="AK1541" s="25" t="e">
        <f t="shared" ref="AK1541:AK1605" si="510">AI1541-AE1541</f>
        <v>#VALUE!</v>
      </c>
      <c r="AL1541" s="11">
        <v>24.115542168674704</v>
      </c>
      <c r="AM1541" s="11">
        <v>4.9186746987951846</v>
      </c>
      <c r="AN1541" s="26">
        <v>3.2766000000000002</v>
      </c>
      <c r="AO1541" s="125">
        <f t="shared" si="491"/>
        <v>4.8429235640927111E-2</v>
      </c>
      <c r="AW1541" s="44" t="e">
        <f t="shared" si="494"/>
        <v>#VALUE!</v>
      </c>
    </row>
    <row r="1542" spans="1:49" hidden="1" x14ac:dyDescent="0.2">
      <c r="A1542" s="101">
        <v>1545</v>
      </c>
      <c r="B1542" s="16" t="s">
        <v>976</v>
      </c>
      <c r="C1542" s="101">
        <v>1648</v>
      </c>
      <c r="D1542" s="101">
        <v>1.3798327037273439</v>
      </c>
      <c r="E1542" s="101">
        <v>4.9122433484575831E-2</v>
      </c>
      <c r="F1542" s="122">
        <f t="shared" si="493"/>
        <v>1.4289551372119198</v>
      </c>
      <c r="G1542" s="122"/>
      <c r="H1542" s="101" t="s">
        <v>4</v>
      </c>
      <c r="I1542" s="101">
        <v>1</v>
      </c>
      <c r="J1542" s="101" t="s">
        <v>573</v>
      </c>
      <c r="K1542" s="18">
        <v>43062</v>
      </c>
      <c r="L1542" s="101" t="s">
        <v>58</v>
      </c>
      <c r="M1542" s="101" t="s">
        <v>83</v>
      </c>
      <c r="N1542" s="101" t="s">
        <v>73</v>
      </c>
      <c r="O1542" s="101" t="s">
        <v>58</v>
      </c>
      <c r="P1542" s="19" t="str">
        <f t="shared" si="495"/>
        <v>CB1 17/18</v>
      </c>
      <c r="Q1542" s="20">
        <f t="shared" si="496"/>
        <v>142.89551372119197</v>
      </c>
      <c r="R1542" s="19">
        <v>122.6</v>
      </c>
      <c r="S1542" s="19">
        <v>2.5</v>
      </c>
      <c r="T1542" s="19">
        <f t="shared" si="497"/>
        <v>125.1</v>
      </c>
      <c r="U1542" s="22" t="e">
        <f t="shared" si="498"/>
        <v>#VALUE!</v>
      </c>
      <c r="V1542" s="22" t="str">
        <f t="shared" si="499"/>
        <v>NY</v>
      </c>
      <c r="W1542" s="22" t="e">
        <f t="shared" si="500"/>
        <v>#VALUE!</v>
      </c>
      <c r="X1542" s="19" t="str">
        <f t="shared" si="501"/>
        <v>CB117/18GS.8906</v>
      </c>
      <c r="Y1542" s="19" t="str">
        <f t="shared" si="502"/>
        <v>GS.8906</v>
      </c>
      <c r="Z1542" s="19" t="e">
        <v>#VALUE!</v>
      </c>
      <c r="AA1542" s="19" t="e">
        <f t="shared" si="503"/>
        <v>#VALUE!</v>
      </c>
      <c r="AB1542" s="22" t="e">
        <f t="shared" si="504"/>
        <v>#VALUE!</v>
      </c>
      <c r="AC1542" s="23" t="e">
        <v>#VALUE!</v>
      </c>
      <c r="AD1542" s="23" t="e">
        <f t="shared" si="492"/>
        <v>#VALUE!</v>
      </c>
      <c r="AE1542" s="24" t="e">
        <f t="shared" si="505"/>
        <v>#VALUE!</v>
      </c>
      <c r="AF1542" s="24">
        <v>126.85</v>
      </c>
      <c r="AG1542" s="24" t="e">
        <f t="shared" si="506"/>
        <v>#VALUE!</v>
      </c>
      <c r="AH1542" s="24" t="e">
        <f t="shared" si="507"/>
        <v>#VALUE!</v>
      </c>
      <c r="AI1542" s="25" t="e">
        <f t="shared" si="508"/>
        <v>#VALUE!</v>
      </c>
      <c r="AJ1542" s="25" t="e">
        <f t="shared" si="509"/>
        <v>#VALUE!</v>
      </c>
      <c r="AK1542" s="25" t="e">
        <f t="shared" si="510"/>
        <v>#VALUE!</v>
      </c>
      <c r="AL1542" s="11">
        <v>24.115542168674708</v>
      </c>
      <c r="AM1542" s="11">
        <v>4.9186746987951846</v>
      </c>
      <c r="AN1542" s="26">
        <v>3.2766000000000002</v>
      </c>
      <c r="AO1542" s="125">
        <f t="shared" ref="AO1542:AO1606" si="511">E1542*132.28*AN1542/$AO$2/132.28</f>
        <v>4.8429235640927111E-2</v>
      </c>
      <c r="AW1542" s="44" t="e">
        <f t="shared" si="494"/>
        <v>#VALUE!</v>
      </c>
    </row>
    <row r="1543" spans="1:49" hidden="1" x14ac:dyDescent="0.2">
      <c r="A1543" s="101">
        <v>1546</v>
      </c>
      <c r="B1543" s="16" t="s">
        <v>976</v>
      </c>
      <c r="C1543" s="101">
        <v>1890</v>
      </c>
      <c r="D1543" s="101">
        <v>1.3798327037273439</v>
      </c>
      <c r="E1543" s="101">
        <v>4.9122433484575831E-2</v>
      </c>
      <c r="F1543" s="122">
        <f t="shared" si="493"/>
        <v>1.4289551372119198</v>
      </c>
      <c r="G1543" s="122"/>
      <c r="H1543" s="101" t="s">
        <v>4</v>
      </c>
      <c r="I1543" s="101">
        <v>1</v>
      </c>
      <c r="J1543" s="101" t="s">
        <v>573</v>
      </c>
      <c r="K1543" s="18">
        <v>43062</v>
      </c>
      <c r="L1543" s="101" t="s">
        <v>58</v>
      </c>
      <c r="M1543" s="101" t="s">
        <v>83</v>
      </c>
      <c r="N1543" s="101" t="s">
        <v>62</v>
      </c>
      <c r="O1543" s="101" t="s">
        <v>63</v>
      </c>
      <c r="P1543" s="19" t="str">
        <f t="shared" si="495"/>
        <v>CB6 Consumo</v>
      </c>
      <c r="Q1543" s="20">
        <f t="shared" si="496"/>
        <v>142.89551372119197</v>
      </c>
      <c r="R1543" s="19">
        <v>122.6</v>
      </c>
      <c r="S1543" s="19">
        <v>-31.95</v>
      </c>
      <c r="T1543" s="19">
        <f t="shared" si="497"/>
        <v>90.649999999999991</v>
      </c>
      <c r="U1543" s="22" t="e">
        <f t="shared" si="498"/>
        <v>#VALUE!</v>
      </c>
      <c r="V1543" s="22" t="str">
        <f t="shared" si="499"/>
        <v>NY</v>
      </c>
      <c r="W1543" s="22" t="e">
        <f t="shared" si="500"/>
        <v>#VALUE!</v>
      </c>
      <c r="X1543" s="19" t="str">
        <f t="shared" si="501"/>
        <v>CB6ConsumoGS.8906</v>
      </c>
      <c r="Y1543" s="19" t="str">
        <f t="shared" si="502"/>
        <v>GS.8906</v>
      </c>
      <c r="Z1543" s="19" t="e">
        <v>#VALUE!</v>
      </c>
      <c r="AA1543" s="19" t="e">
        <f t="shared" si="503"/>
        <v>#VALUE!</v>
      </c>
      <c r="AB1543" s="22" t="e">
        <f t="shared" si="504"/>
        <v>#VALUE!</v>
      </c>
      <c r="AC1543" s="23" t="e">
        <v>#VALUE!</v>
      </c>
      <c r="AD1543" s="23" t="e">
        <f t="shared" si="492"/>
        <v>#VALUE!</v>
      </c>
      <c r="AE1543" s="24" t="e">
        <f t="shared" si="505"/>
        <v>#VALUE!</v>
      </c>
      <c r="AF1543" s="24">
        <v>92.399999999999991</v>
      </c>
      <c r="AG1543" s="24" t="e">
        <f t="shared" si="506"/>
        <v>#VALUE!</v>
      </c>
      <c r="AH1543" s="24" t="e">
        <f t="shared" si="507"/>
        <v>#VALUE!</v>
      </c>
      <c r="AI1543" s="25" t="e">
        <f t="shared" si="508"/>
        <v>#VALUE!</v>
      </c>
      <c r="AJ1543" s="25" t="e">
        <f t="shared" si="509"/>
        <v>#VALUE!</v>
      </c>
      <c r="AK1543" s="25" t="e">
        <f t="shared" si="510"/>
        <v>#VALUE!</v>
      </c>
      <c r="AL1543" s="11">
        <v>24.115542168674708</v>
      </c>
      <c r="AM1543" s="11">
        <v>4.9186746987951846</v>
      </c>
      <c r="AN1543" s="26">
        <v>3.2766000000000002</v>
      </c>
      <c r="AO1543" s="125">
        <f t="shared" si="511"/>
        <v>4.8429235640927111E-2</v>
      </c>
      <c r="AW1543" s="44" t="e">
        <f t="shared" si="494"/>
        <v>#VALUE!</v>
      </c>
    </row>
    <row r="1544" spans="1:49" hidden="1" x14ac:dyDescent="0.2">
      <c r="A1544" s="101">
        <v>1547</v>
      </c>
      <c r="B1544" s="16" t="s">
        <v>976</v>
      </c>
      <c r="C1544" s="101">
        <v>495</v>
      </c>
      <c r="D1544" s="101">
        <v>1.3798327037273439</v>
      </c>
      <c r="E1544" s="101">
        <v>4.9122433484575831E-2</v>
      </c>
      <c r="F1544" s="122">
        <f t="shared" si="493"/>
        <v>1.4289551372119198</v>
      </c>
      <c r="G1544" s="122"/>
      <c r="H1544" s="101" t="s">
        <v>4</v>
      </c>
      <c r="I1544" s="101">
        <v>1</v>
      </c>
      <c r="J1544" s="101" t="s">
        <v>573</v>
      </c>
      <c r="K1544" s="18">
        <v>43062</v>
      </c>
      <c r="L1544" s="101" t="s">
        <v>58</v>
      </c>
      <c r="M1544" s="101" t="s">
        <v>83</v>
      </c>
      <c r="N1544" s="101" t="s">
        <v>73</v>
      </c>
      <c r="O1544" s="101" t="s">
        <v>66</v>
      </c>
      <c r="P1544" s="19" t="str">
        <f t="shared" si="495"/>
        <v>CB1 Moka</v>
      </c>
      <c r="Q1544" s="20">
        <f t="shared" si="496"/>
        <v>142.89551372119197</v>
      </c>
      <c r="R1544" s="19">
        <v>122.6</v>
      </c>
      <c r="S1544" s="19">
        <v>-8</v>
      </c>
      <c r="T1544" s="19">
        <f t="shared" si="497"/>
        <v>114.6</v>
      </c>
      <c r="U1544" s="22" t="e">
        <f t="shared" si="498"/>
        <v>#VALUE!</v>
      </c>
      <c r="V1544" s="22" t="str">
        <f t="shared" si="499"/>
        <v>NY</v>
      </c>
      <c r="W1544" s="22" t="e">
        <f t="shared" si="500"/>
        <v>#VALUE!</v>
      </c>
      <c r="X1544" s="19" t="str">
        <f t="shared" si="501"/>
        <v>CB1MokaGS.8906</v>
      </c>
      <c r="Y1544" s="19" t="str">
        <f t="shared" si="502"/>
        <v>GS.8906</v>
      </c>
      <c r="Z1544" s="19" t="e">
        <v>#VALUE!</v>
      </c>
      <c r="AA1544" s="19" t="e">
        <f t="shared" si="503"/>
        <v>#VALUE!</v>
      </c>
      <c r="AB1544" s="22" t="e">
        <f t="shared" si="504"/>
        <v>#VALUE!</v>
      </c>
      <c r="AC1544" s="23" t="e">
        <v>#VALUE!</v>
      </c>
      <c r="AD1544" s="23" t="e">
        <f t="shared" si="492"/>
        <v>#VALUE!</v>
      </c>
      <c r="AE1544" s="24" t="e">
        <f t="shared" si="505"/>
        <v>#VALUE!</v>
      </c>
      <c r="AF1544" s="24">
        <v>116.35</v>
      </c>
      <c r="AG1544" s="24" t="e">
        <f t="shared" si="506"/>
        <v>#VALUE!</v>
      </c>
      <c r="AH1544" s="24" t="e">
        <f t="shared" si="507"/>
        <v>#VALUE!</v>
      </c>
      <c r="AI1544" s="25" t="e">
        <f t="shared" si="508"/>
        <v>#VALUE!</v>
      </c>
      <c r="AJ1544" s="25" t="e">
        <f t="shared" si="509"/>
        <v>#VALUE!</v>
      </c>
      <c r="AK1544" s="25" t="e">
        <f t="shared" si="510"/>
        <v>#VALUE!</v>
      </c>
      <c r="AL1544" s="11">
        <v>24.115542168674708</v>
      </c>
      <c r="AM1544" s="11">
        <v>4.9186746987951846</v>
      </c>
      <c r="AN1544" s="26">
        <v>3.2766000000000002</v>
      </c>
      <c r="AO1544" s="125">
        <f t="shared" si="511"/>
        <v>4.8429235640927111E-2</v>
      </c>
      <c r="AW1544" s="44" t="e">
        <f t="shared" si="494"/>
        <v>#VALUE!</v>
      </c>
    </row>
    <row r="1545" spans="1:49" hidden="1" x14ac:dyDescent="0.2">
      <c r="A1545" s="101">
        <v>1548</v>
      </c>
      <c r="B1545" s="16" t="s">
        <v>977</v>
      </c>
      <c r="C1545" s="101">
        <v>1800</v>
      </c>
      <c r="D1545" s="101">
        <v>1.2419422617576623</v>
      </c>
      <c r="E1545" s="101">
        <v>4.5559997005785342E-2</v>
      </c>
      <c r="F1545" s="122">
        <f t="shared" si="493"/>
        <v>1.2875022587634477</v>
      </c>
      <c r="G1545" s="122"/>
      <c r="H1545" s="101" t="s">
        <v>4</v>
      </c>
      <c r="I1545" s="101">
        <v>1</v>
      </c>
      <c r="J1545" s="101" t="s">
        <v>573</v>
      </c>
      <c r="K1545" s="18">
        <v>43062</v>
      </c>
      <c r="L1545" s="101" t="s">
        <v>58</v>
      </c>
      <c r="M1545" s="101" t="s">
        <v>83</v>
      </c>
      <c r="N1545" s="101" t="s">
        <v>73</v>
      </c>
      <c r="O1545" s="101" t="s">
        <v>59</v>
      </c>
      <c r="P1545" s="19" t="str">
        <f t="shared" si="495"/>
        <v>CB1 14/16</v>
      </c>
      <c r="Q1545" s="20">
        <f t="shared" si="496"/>
        <v>128.75022587634476</v>
      </c>
      <c r="R1545" s="19">
        <v>122.6</v>
      </c>
      <c r="S1545" s="19">
        <v>-7</v>
      </c>
      <c r="T1545" s="19">
        <f t="shared" si="497"/>
        <v>115.6</v>
      </c>
      <c r="U1545" s="22" t="e">
        <f t="shared" si="498"/>
        <v>#VALUE!</v>
      </c>
      <c r="V1545" s="22" t="str">
        <f t="shared" si="499"/>
        <v>NY</v>
      </c>
      <c r="W1545" s="22" t="e">
        <f t="shared" si="500"/>
        <v>#VALUE!</v>
      </c>
      <c r="X1545" s="19" t="str">
        <f t="shared" si="501"/>
        <v>CB114/16GS.9031</v>
      </c>
      <c r="Y1545" s="19" t="str">
        <f t="shared" si="502"/>
        <v>GS.9031</v>
      </c>
      <c r="Z1545" s="19" t="e">
        <v>#VALUE!</v>
      </c>
      <c r="AA1545" s="19" t="e">
        <f t="shared" si="503"/>
        <v>#VALUE!</v>
      </c>
      <c r="AB1545" s="22" t="e">
        <f t="shared" si="504"/>
        <v>#VALUE!</v>
      </c>
      <c r="AC1545" s="23" t="e">
        <v>#VALUE!</v>
      </c>
      <c r="AD1545" s="23" t="e">
        <f t="shared" si="492"/>
        <v>#VALUE!</v>
      </c>
      <c r="AE1545" s="24" t="e">
        <f t="shared" si="505"/>
        <v>#VALUE!</v>
      </c>
      <c r="AF1545" s="24">
        <v>117.35</v>
      </c>
      <c r="AG1545" s="24" t="e">
        <f t="shared" si="506"/>
        <v>#VALUE!</v>
      </c>
      <c r="AH1545" s="24" t="e">
        <f t="shared" si="507"/>
        <v>#VALUE!</v>
      </c>
      <c r="AI1545" s="25" t="e">
        <f t="shared" si="508"/>
        <v>#VALUE!</v>
      </c>
      <c r="AJ1545" s="25" t="e">
        <f t="shared" si="509"/>
        <v>#VALUE!</v>
      </c>
      <c r="AK1545" s="25" t="e">
        <f t="shared" si="510"/>
        <v>#VALUE!</v>
      </c>
      <c r="AL1545" s="11">
        <v>20.680000000000003</v>
      </c>
      <c r="AM1545" s="11">
        <v>0</v>
      </c>
      <c r="AN1545" s="26">
        <v>3.2766000000000002</v>
      </c>
      <c r="AO1545" s="125">
        <f t="shared" si="511"/>
        <v>4.4917070964856018E-2</v>
      </c>
      <c r="AW1545" s="44" t="e">
        <f t="shared" si="494"/>
        <v>#VALUE!</v>
      </c>
    </row>
    <row r="1546" spans="1:49" hidden="1" x14ac:dyDescent="0.2">
      <c r="A1546" s="101">
        <v>1549</v>
      </c>
      <c r="B1546" s="16" t="s">
        <v>978</v>
      </c>
      <c r="C1546" s="101">
        <v>2999</v>
      </c>
      <c r="D1546" s="101">
        <v>0.99853017830514568</v>
      </c>
      <c r="E1546" s="101">
        <v>6.9481585198410334E-3</v>
      </c>
      <c r="F1546" s="122">
        <f t="shared" si="493"/>
        <v>1.0054783368249867</v>
      </c>
      <c r="G1546" s="122"/>
      <c r="H1546" s="101" t="s">
        <v>4</v>
      </c>
      <c r="I1546" s="101">
        <v>1</v>
      </c>
      <c r="J1546" s="101" t="s">
        <v>60</v>
      </c>
      <c r="K1546" s="18">
        <v>43062</v>
      </c>
      <c r="L1546" s="101" t="s">
        <v>58</v>
      </c>
      <c r="M1546" s="101" t="s">
        <v>83</v>
      </c>
      <c r="N1546" s="101" t="s">
        <v>62</v>
      </c>
      <c r="O1546" s="101" t="s">
        <v>63</v>
      </c>
      <c r="P1546" s="19" t="str">
        <f t="shared" si="495"/>
        <v>CB6 Consumo</v>
      </c>
      <c r="Q1546" s="20">
        <f t="shared" si="496"/>
        <v>100.54783368249866</v>
      </c>
      <c r="R1546" s="19">
        <v>122.6</v>
      </c>
      <c r="S1546" s="19">
        <v>-31.95</v>
      </c>
      <c r="T1546" s="19">
        <f t="shared" si="497"/>
        <v>90.649999999999991</v>
      </c>
      <c r="U1546" s="22" t="e">
        <f t="shared" si="498"/>
        <v>#VALUE!</v>
      </c>
      <c r="V1546" s="22" t="str">
        <f t="shared" si="499"/>
        <v>NY</v>
      </c>
      <c r="W1546" s="22" t="e">
        <f t="shared" si="500"/>
        <v>#VALUE!</v>
      </c>
      <c r="X1546" s="19" t="str">
        <f t="shared" si="501"/>
        <v>CB6ConsumoGS.9068</v>
      </c>
      <c r="Y1546" s="19" t="str">
        <f t="shared" si="502"/>
        <v>GS.9068</v>
      </c>
      <c r="Z1546" s="19" t="e">
        <v>#VALUE!</v>
      </c>
      <c r="AA1546" s="19" t="e">
        <f t="shared" si="503"/>
        <v>#VALUE!</v>
      </c>
      <c r="AB1546" s="22" t="e">
        <f t="shared" si="504"/>
        <v>#VALUE!</v>
      </c>
      <c r="AC1546" s="23" t="e">
        <v>#VALUE!</v>
      </c>
      <c r="AD1546" s="23" t="e">
        <f t="shared" si="492"/>
        <v>#VALUE!</v>
      </c>
      <c r="AE1546" s="24" t="e">
        <f t="shared" si="505"/>
        <v>#VALUE!</v>
      </c>
      <c r="AF1546" s="24">
        <v>92.399999999999991</v>
      </c>
      <c r="AG1546" s="24" t="e">
        <f t="shared" si="506"/>
        <v>#VALUE!</v>
      </c>
      <c r="AH1546" s="24" t="e">
        <f t="shared" si="507"/>
        <v>#VALUE!</v>
      </c>
      <c r="AI1546" s="25" t="e">
        <f t="shared" si="508"/>
        <v>#VALUE!</v>
      </c>
      <c r="AJ1546" s="25" t="e">
        <f t="shared" si="509"/>
        <v>#VALUE!</v>
      </c>
      <c r="AK1546" s="25" t="e">
        <f t="shared" si="510"/>
        <v>#VALUE!</v>
      </c>
      <c r="AL1546" s="11">
        <v>0</v>
      </c>
      <c r="AM1546" s="11">
        <v>2.8656718906302276</v>
      </c>
      <c r="AN1546" s="26">
        <v>3.2766000000000002</v>
      </c>
      <c r="AO1546" s="125">
        <f t="shared" si="511"/>
        <v>6.8501086440180938E-3</v>
      </c>
      <c r="AW1546" s="44" t="e">
        <f t="shared" si="494"/>
        <v>#VALUE!</v>
      </c>
    </row>
    <row r="1547" spans="1:49" hidden="1" x14ac:dyDescent="0.2">
      <c r="A1547" s="101">
        <v>1550</v>
      </c>
      <c r="B1547" s="16" t="s">
        <v>979</v>
      </c>
      <c r="C1547" s="101">
        <v>1000</v>
      </c>
      <c r="D1547" s="101">
        <v>1.3238823328276417</v>
      </c>
      <c r="E1547" s="101">
        <v>4.9210360155794948E-2</v>
      </c>
      <c r="F1547" s="122">
        <f t="shared" si="493"/>
        <v>1.3730926929834366</v>
      </c>
      <c r="G1547" s="122"/>
      <c r="H1547" s="101" t="s">
        <v>4</v>
      </c>
      <c r="I1547" s="101">
        <v>1</v>
      </c>
      <c r="J1547" s="101" t="s">
        <v>60</v>
      </c>
      <c r="K1547" s="18">
        <v>43066</v>
      </c>
      <c r="L1547" s="101" t="s">
        <v>58</v>
      </c>
      <c r="M1547" s="101" t="s">
        <v>83</v>
      </c>
      <c r="N1547" s="101" t="s">
        <v>62</v>
      </c>
      <c r="O1547" s="101" t="s">
        <v>63</v>
      </c>
      <c r="P1547" s="19" t="str">
        <f t="shared" si="495"/>
        <v>CB6 Consumo</v>
      </c>
      <c r="Q1547" s="20">
        <f t="shared" si="496"/>
        <v>137.30926929834365</v>
      </c>
      <c r="R1547" s="19">
        <v>122.6</v>
      </c>
      <c r="S1547" s="19">
        <v>-31.95</v>
      </c>
      <c r="T1547" s="19">
        <f t="shared" si="497"/>
        <v>90.649999999999991</v>
      </c>
      <c r="U1547" s="22" t="e">
        <f t="shared" si="498"/>
        <v>#VALUE!</v>
      </c>
      <c r="V1547" s="22" t="str">
        <f t="shared" si="499"/>
        <v>NY</v>
      </c>
      <c r="W1547" s="22" t="e">
        <f t="shared" si="500"/>
        <v>#VALUE!</v>
      </c>
      <c r="X1547" s="19" t="str">
        <f t="shared" si="501"/>
        <v>CB6ConsumoGS.9080</v>
      </c>
      <c r="Y1547" s="19" t="str">
        <f t="shared" si="502"/>
        <v>GS.9080</v>
      </c>
      <c r="Z1547" s="19" t="e">
        <v>#VALUE!</v>
      </c>
      <c r="AA1547" s="19" t="e">
        <f t="shared" si="503"/>
        <v>#VALUE!</v>
      </c>
      <c r="AB1547" s="22" t="e">
        <f t="shared" si="504"/>
        <v>#VALUE!</v>
      </c>
      <c r="AC1547" s="23" t="e">
        <v>#VALUE!</v>
      </c>
      <c r="AD1547" s="23" t="e">
        <f t="shared" si="492"/>
        <v>#VALUE!</v>
      </c>
      <c r="AE1547" s="24" t="e">
        <f t="shared" si="505"/>
        <v>#VALUE!</v>
      </c>
      <c r="AF1547" s="24">
        <v>92.399999999999991</v>
      </c>
      <c r="AG1547" s="24" t="e">
        <f t="shared" si="506"/>
        <v>#VALUE!</v>
      </c>
      <c r="AH1547" s="24" t="e">
        <f t="shared" si="507"/>
        <v>#VALUE!</v>
      </c>
      <c r="AI1547" s="25" t="e">
        <f t="shared" si="508"/>
        <v>#VALUE!</v>
      </c>
      <c r="AJ1547" s="25" t="e">
        <f t="shared" si="509"/>
        <v>#VALUE!</v>
      </c>
      <c r="AK1547" s="25" t="e">
        <f t="shared" si="510"/>
        <v>#VALUE!</v>
      </c>
      <c r="AL1547" s="11">
        <v>22.312790664911848</v>
      </c>
      <c r="AM1547" s="11">
        <v>3.9511593432817214</v>
      </c>
      <c r="AN1547" s="26">
        <v>3.2766000000000002</v>
      </c>
      <c r="AO1547" s="125">
        <f t="shared" si="511"/>
        <v>4.8515921523069536E-2</v>
      </c>
      <c r="AW1547" s="44" t="e">
        <f t="shared" si="494"/>
        <v>#VALUE!</v>
      </c>
    </row>
    <row r="1548" spans="1:49" hidden="1" x14ac:dyDescent="0.2">
      <c r="A1548" s="101">
        <v>1551</v>
      </c>
      <c r="B1548" s="16" t="s">
        <v>980</v>
      </c>
      <c r="C1548" s="101">
        <v>173</v>
      </c>
      <c r="D1548" s="101">
        <v>1.0781648723204096</v>
      </c>
      <c r="E1548" s="101">
        <v>3.6603869511045814E-2</v>
      </c>
      <c r="F1548" s="122">
        <f t="shared" si="493"/>
        <v>1.1147687418314554</v>
      </c>
      <c r="G1548" s="122"/>
      <c r="H1548" s="101" t="s">
        <v>4</v>
      </c>
      <c r="I1548" s="101">
        <v>1</v>
      </c>
      <c r="J1548" s="101" t="s">
        <v>60</v>
      </c>
      <c r="K1548" s="18">
        <v>43066</v>
      </c>
      <c r="L1548" s="101" t="s">
        <v>58</v>
      </c>
      <c r="M1548" s="101" t="s">
        <v>83</v>
      </c>
      <c r="N1548" s="101" t="s">
        <v>75</v>
      </c>
      <c r="O1548" s="101" t="s">
        <v>58</v>
      </c>
      <c r="P1548" s="19" t="str">
        <f t="shared" si="495"/>
        <v>CB2 17/18</v>
      </c>
      <c r="Q1548" s="20">
        <f t="shared" si="496"/>
        <v>111.47687418314554</v>
      </c>
      <c r="R1548" s="19">
        <v>122.6</v>
      </c>
      <c r="S1548" s="19">
        <v>-2.67</v>
      </c>
      <c r="T1548" s="19">
        <f t="shared" si="497"/>
        <v>119.92999999999999</v>
      </c>
      <c r="U1548" s="22" t="e">
        <f t="shared" si="498"/>
        <v>#VALUE!</v>
      </c>
      <c r="V1548" s="22" t="str">
        <f t="shared" si="499"/>
        <v>NY</v>
      </c>
      <c r="W1548" s="22" t="e">
        <f t="shared" si="500"/>
        <v>#VALUE!</v>
      </c>
      <c r="X1548" s="19" t="str">
        <f t="shared" si="501"/>
        <v>CB217/18GS.9026</v>
      </c>
      <c r="Y1548" s="19" t="str">
        <f t="shared" si="502"/>
        <v>GS.9026</v>
      </c>
      <c r="Z1548" s="19" t="e">
        <v>#VALUE!</v>
      </c>
      <c r="AA1548" s="19" t="e">
        <f t="shared" si="503"/>
        <v>#VALUE!</v>
      </c>
      <c r="AB1548" s="22" t="e">
        <f t="shared" si="504"/>
        <v>#VALUE!</v>
      </c>
      <c r="AC1548" s="23" t="e">
        <v>#VALUE!</v>
      </c>
      <c r="AD1548" s="23" t="e">
        <f t="shared" si="492"/>
        <v>#VALUE!</v>
      </c>
      <c r="AE1548" s="24" t="e">
        <f t="shared" si="505"/>
        <v>#VALUE!</v>
      </c>
      <c r="AF1548" s="24">
        <v>121.67999999999999</v>
      </c>
      <c r="AG1548" s="24" t="e">
        <f t="shared" si="506"/>
        <v>#VALUE!</v>
      </c>
      <c r="AH1548" s="24" t="e">
        <f t="shared" si="507"/>
        <v>#VALUE!</v>
      </c>
      <c r="AI1548" s="25" t="e">
        <f t="shared" si="508"/>
        <v>#VALUE!</v>
      </c>
      <c r="AJ1548" s="25" t="e">
        <f t="shared" si="509"/>
        <v>#VALUE!</v>
      </c>
      <c r="AK1548" s="25" t="e">
        <f t="shared" si="510"/>
        <v>#VALUE!</v>
      </c>
      <c r="AL1548" s="11">
        <v>20.435625000000002</v>
      </c>
      <c r="AM1548" s="11">
        <v>0.5</v>
      </c>
      <c r="AN1548" s="26">
        <v>3.2766000000000002</v>
      </c>
      <c r="AO1548" s="125">
        <f t="shared" si="511"/>
        <v>3.6087329070877618E-2</v>
      </c>
      <c r="AW1548" s="44" t="e">
        <f t="shared" si="494"/>
        <v>#VALUE!</v>
      </c>
    </row>
    <row r="1549" spans="1:49" hidden="1" x14ac:dyDescent="0.2">
      <c r="A1549" s="101">
        <v>1552</v>
      </c>
      <c r="B1549" s="16" t="s">
        <v>980</v>
      </c>
      <c r="C1549" s="101">
        <v>330</v>
      </c>
      <c r="D1549" s="101">
        <v>1.0781648723204096</v>
      </c>
      <c r="E1549" s="101">
        <v>3.6603869511045814E-2</v>
      </c>
      <c r="F1549" s="122">
        <f t="shared" si="493"/>
        <v>1.1147687418314554</v>
      </c>
      <c r="G1549" s="122"/>
      <c r="H1549" s="101" t="s">
        <v>4</v>
      </c>
      <c r="I1549" s="101">
        <v>1</v>
      </c>
      <c r="J1549" s="101" t="s">
        <v>60</v>
      </c>
      <c r="K1549" s="18">
        <v>43066</v>
      </c>
      <c r="L1549" s="101" t="s">
        <v>58</v>
      </c>
      <c r="M1549" s="101" t="s">
        <v>83</v>
      </c>
      <c r="N1549" s="101" t="s">
        <v>62</v>
      </c>
      <c r="O1549" s="101" t="s">
        <v>63</v>
      </c>
      <c r="P1549" s="19" t="str">
        <f t="shared" si="495"/>
        <v>CB6 Consumo</v>
      </c>
      <c r="Q1549" s="20">
        <f t="shared" si="496"/>
        <v>111.47687418314554</v>
      </c>
      <c r="R1549" s="19">
        <v>122.6</v>
      </c>
      <c r="S1549" s="19">
        <v>-31.95</v>
      </c>
      <c r="T1549" s="19">
        <f t="shared" si="497"/>
        <v>90.649999999999991</v>
      </c>
      <c r="U1549" s="22" t="e">
        <f t="shared" si="498"/>
        <v>#VALUE!</v>
      </c>
      <c r="V1549" s="22" t="str">
        <f t="shared" si="499"/>
        <v>NY</v>
      </c>
      <c r="W1549" s="22" t="e">
        <f t="shared" si="500"/>
        <v>#VALUE!</v>
      </c>
      <c r="X1549" s="19" t="str">
        <f t="shared" si="501"/>
        <v>CB6ConsumoGS.9026</v>
      </c>
      <c r="Y1549" s="19" t="str">
        <f t="shared" si="502"/>
        <v>GS.9026</v>
      </c>
      <c r="Z1549" s="19" t="e">
        <v>#VALUE!</v>
      </c>
      <c r="AA1549" s="19" t="e">
        <f t="shared" si="503"/>
        <v>#VALUE!</v>
      </c>
      <c r="AB1549" s="22" t="e">
        <f t="shared" si="504"/>
        <v>#VALUE!</v>
      </c>
      <c r="AC1549" s="23" t="e">
        <v>#VALUE!</v>
      </c>
      <c r="AD1549" s="23" t="e">
        <f t="shared" ref="AD1549:AD1613" si="512">AA1549-AC1549</f>
        <v>#VALUE!</v>
      </c>
      <c r="AE1549" s="24" t="e">
        <f t="shared" si="505"/>
        <v>#VALUE!</v>
      </c>
      <c r="AF1549" s="24">
        <v>92.399999999999991</v>
      </c>
      <c r="AG1549" s="24" t="e">
        <f t="shared" si="506"/>
        <v>#VALUE!</v>
      </c>
      <c r="AH1549" s="24" t="e">
        <f t="shared" si="507"/>
        <v>#VALUE!</v>
      </c>
      <c r="AI1549" s="25" t="e">
        <f t="shared" si="508"/>
        <v>#VALUE!</v>
      </c>
      <c r="AJ1549" s="25" t="e">
        <f t="shared" si="509"/>
        <v>#VALUE!</v>
      </c>
      <c r="AK1549" s="25" t="e">
        <f t="shared" si="510"/>
        <v>#VALUE!</v>
      </c>
      <c r="AL1549" s="11">
        <v>20.435624999999998</v>
      </c>
      <c r="AM1549" s="11">
        <v>0.5</v>
      </c>
      <c r="AN1549" s="26">
        <v>3.2766000000000002</v>
      </c>
      <c r="AO1549" s="125">
        <f t="shared" si="511"/>
        <v>3.6087329070877618E-2</v>
      </c>
      <c r="AW1549" s="44" t="e">
        <f t="shared" si="494"/>
        <v>#VALUE!</v>
      </c>
    </row>
    <row r="1550" spans="1:49" hidden="1" x14ac:dyDescent="0.2">
      <c r="A1550" s="101">
        <v>1553</v>
      </c>
      <c r="B1550" s="16" t="s">
        <v>980</v>
      </c>
      <c r="C1550" s="101">
        <v>59</v>
      </c>
      <c r="D1550" s="101">
        <v>1.0781648723204096</v>
      </c>
      <c r="E1550" s="101">
        <v>3.6603869511045814E-2</v>
      </c>
      <c r="F1550" s="122">
        <f t="shared" si="493"/>
        <v>1.1147687418314554</v>
      </c>
      <c r="G1550" s="122"/>
      <c r="H1550" s="101" t="s">
        <v>4</v>
      </c>
      <c r="I1550" s="101">
        <v>1</v>
      </c>
      <c r="J1550" s="101" t="s">
        <v>60</v>
      </c>
      <c r="K1550" s="18">
        <v>43066</v>
      </c>
      <c r="L1550" s="101" t="s">
        <v>58</v>
      </c>
      <c r="M1550" s="101" t="s">
        <v>83</v>
      </c>
      <c r="N1550" s="101" t="s">
        <v>75</v>
      </c>
      <c r="O1550" s="101" t="s">
        <v>66</v>
      </c>
      <c r="P1550" s="19" t="str">
        <f t="shared" si="495"/>
        <v>CB2 Moka</v>
      </c>
      <c r="Q1550" s="20">
        <f t="shared" si="496"/>
        <v>111.47687418314554</v>
      </c>
      <c r="R1550" s="19">
        <v>122.6</v>
      </c>
      <c r="S1550" s="19">
        <v>-9.67</v>
      </c>
      <c r="T1550" s="19">
        <f t="shared" si="497"/>
        <v>112.92999999999999</v>
      </c>
      <c r="U1550" s="22" t="e">
        <f t="shared" si="498"/>
        <v>#VALUE!</v>
      </c>
      <c r="V1550" s="22" t="str">
        <f t="shared" si="499"/>
        <v>NY</v>
      </c>
      <c r="W1550" s="22" t="e">
        <f t="shared" si="500"/>
        <v>#VALUE!</v>
      </c>
      <c r="X1550" s="19" t="str">
        <f t="shared" si="501"/>
        <v>CB2MokaGS.9026</v>
      </c>
      <c r="Y1550" s="19" t="str">
        <f t="shared" si="502"/>
        <v>GS.9026</v>
      </c>
      <c r="Z1550" s="19" t="e">
        <v>#VALUE!</v>
      </c>
      <c r="AA1550" s="19" t="e">
        <f t="shared" si="503"/>
        <v>#VALUE!</v>
      </c>
      <c r="AB1550" s="22" t="e">
        <f t="shared" si="504"/>
        <v>#VALUE!</v>
      </c>
      <c r="AC1550" s="23" t="e">
        <v>#VALUE!</v>
      </c>
      <c r="AD1550" s="23" t="e">
        <f t="shared" si="512"/>
        <v>#VALUE!</v>
      </c>
      <c r="AE1550" s="24" t="e">
        <f t="shared" si="505"/>
        <v>#VALUE!</v>
      </c>
      <c r="AF1550" s="24">
        <v>114.67999999999999</v>
      </c>
      <c r="AG1550" s="24" t="e">
        <f t="shared" si="506"/>
        <v>#VALUE!</v>
      </c>
      <c r="AH1550" s="24" t="e">
        <f t="shared" si="507"/>
        <v>#VALUE!</v>
      </c>
      <c r="AI1550" s="25" t="e">
        <f t="shared" si="508"/>
        <v>#VALUE!</v>
      </c>
      <c r="AJ1550" s="25" t="e">
        <f t="shared" si="509"/>
        <v>#VALUE!</v>
      </c>
      <c r="AK1550" s="25" t="e">
        <f t="shared" si="510"/>
        <v>#VALUE!</v>
      </c>
      <c r="AL1550" s="11">
        <v>20.435625000000002</v>
      </c>
      <c r="AM1550" s="11">
        <v>0.5</v>
      </c>
      <c r="AN1550" s="26">
        <v>3.2766000000000002</v>
      </c>
      <c r="AO1550" s="125">
        <f t="shared" si="511"/>
        <v>3.6087329070877618E-2</v>
      </c>
      <c r="AW1550" s="44" t="e">
        <f t="shared" si="494"/>
        <v>#VALUE!</v>
      </c>
    </row>
    <row r="1551" spans="1:49" hidden="1" x14ac:dyDescent="0.2">
      <c r="A1551" s="101">
        <v>1554</v>
      </c>
      <c r="B1551" s="16" t="s">
        <v>980</v>
      </c>
      <c r="C1551" s="101">
        <v>530</v>
      </c>
      <c r="D1551" s="101">
        <v>1.0781648723204096</v>
      </c>
      <c r="E1551" s="101">
        <v>3.6603869511045814E-2</v>
      </c>
      <c r="F1551" s="122">
        <f t="shared" si="493"/>
        <v>1.1147687418314554</v>
      </c>
      <c r="G1551" s="122"/>
      <c r="H1551" s="101" t="s">
        <v>4</v>
      </c>
      <c r="I1551" s="101">
        <v>1</v>
      </c>
      <c r="J1551" s="101" t="s">
        <v>60</v>
      </c>
      <c r="K1551" s="18">
        <v>43066</v>
      </c>
      <c r="L1551" s="101" t="s">
        <v>58</v>
      </c>
      <c r="M1551" s="101" t="s">
        <v>83</v>
      </c>
      <c r="N1551" s="101" t="s">
        <v>75</v>
      </c>
      <c r="O1551" s="101" t="s">
        <v>64</v>
      </c>
      <c r="P1551" s="19" t="str">
        <f t="shared" si="495"/>
        <v>CB2 15/16</v>
      </c>
      <c r="Q1551" s="20">
        <f t="shared" si="496"/>
        <v>111.47687418314554</v>
      </c>
      <c r="R1551" s="19">
        <v>122.6</v>
      </c>
      <c r="S1551" s="19">
        <v>-9.67</v>
      </c>
      <c r="T1551" s="19">
        <f t="shared" si="497"/>
        <v>112.92999999999999</v>
      </c>
      <c r="U1551" s="22" t="e">
        <f t="shared" si="498"/>
        <v>#VALUE!</v>
      </c>
      <c r="V1551" s="22" t="str">
        <f t="shared" si="499"/>
        <v>NY</v>
      </c>
      <c r="W1551" s="22" t="e">
        <f t="shared" si="500"/>
        <v>#VALUE!</v>
      </c>
      <c r="X1551" s="19" t="str">
        <f t="shared" si="501"/>
        <v>CB215/16GS.9026</v>
      </c>
      <c r="Y1551" s="19" t="str">
        <f t="shared" si="502"/>
        <v>GS.9026</v>
      </c>
      <c r="Z1551" s="19" t="e">
        <v>#VALUE!</v>
      </c>
      <c r="AA1551" s="19" t="e">
        <f t="shared" si="503"/>
        <v>#VALUE!</v>
      </c>
      <c r="AB1551" s="22" t="e">
        <f t="shared" si="504"/>
        <v>#VALUE!</v>
      </c>
      <c r="AC1551" s="23" t="e">
        <v>#VALUE!</v>
      </c>
      <c r="AD1551" s="23" t="e">
        <f t="shared" si="512"/>
        <v>#VALUE!</v>
      </c>
      <c r="AE1551" s="24" t="e">
        <f t="shared" si="505"/>
        <v>#VALUE!</v>
      </c>
      <c r="AF1551" s="24">
        <v>114.67999999999999</v>
      </c>
      <c r="AG1551" s="24" t="e">
        <f t="shared" si="506"/>
        <v>#VALUE!</v>
      </c>
      <c r="AH1551" s="24" t="e">
        <f t="shared" si="507"/>
        <v>#VALUE!</v>
      </c>
      <c r="AI1551" s="25" t="e">
        <f t="shared" si="508"/>
        <v>#VALUE!</v>
      </c>
      <c r="AJ1551" s="25" t="e">
        <f t="shared" si="509"/>
        <v>#VALUE!</v>
      </c>
      <c r="AK1551" s="25" t="e">
        <f t="shared" si="510"/>
        <v>#VALUE!</v>
      </c>
      <c r="AL1551" s="11">
        <v>20.435625000000002</v>
      </c>
      <c r="AM1551" s="11">
        <v>0.5</v>
      </c>
      <c r="AN1551" s="26">
        <v>3.2766000000000002</v>
      </c>
      <c r="AO1551" s="125">
        <f t="shared" si="511"/>
        <v>3.6087329070877618E-2</v>
      </c>
      <c r="AW1551" s="44" t="e">
        <f t="shared" si="494"/>
        <v>#VALUE!</v>
      </c>
    </row>
    <row r="1552" spans="1:49" hidden="1" x14ac:dyDescent="0.2">
      <c r="A1552" s="101">
        <v>1555</v>
      </c>
      <c r="B1552" s="16" t="s">
        <v>980</v>
      </c>
      <c r="C1552" s="101">
        <v>156</v>
      </c>
      <c r="D1552" s="101">
        <v>1.0781648723204096</v>
      </c>
      <c r="E1552" s="101">
        <v>3.6603869511045814E-2</v>
      </c>
      <c r="F1552" s="122">
        <f t="shared" si="493"/>
        <v>1.1147687418314554</v>
      </c>
      <c r="G1552" s="122"/>
      <c r="H1552" s="101" t="s">
        <v>4</v>
      </c>
      <c r="I1552" s="101">
        <v>1</v>
      </c>
      <c r="J1552" s="101" t="s">
        <v>60</v>
      </c>
      <c r="K1552" s="18">
        <v>43066</v>
      </c>
      <c r="L1552" s="101" t="s">
        <v>58</v>
      </c>
      <c r="M1552" s="101" t="s">
        <v>83</v>
      </c>
      <c r="N1552" s="101" t="s">
        <v>75</v>
      </c>
      <c r="O1552" s="101" t="s">
        <v>65</v>
      </c>
      <c r="P1552" s="19" t="str">
        <f t="shared" si="495"/>
        <v>CB2 13/14</v>
      </c>
      <c r="Q1552" s="20">
        <f t="shared" si="496"/>
        <v>111.47687418314554</v>
      </c>
      <c r="R1552" s="19">
        <v>122.6</v>
      </c>
      <c r="S1552" s="19">
        <v>-9.67</v>
      </c>
      <c r="T1552" s="19">
        <f t="shared" si="497"/>
        <v>112.92999999999999</v>
      </c>
      <c r="U1552" s="22" t="e">
        <f t="shared" si="498"/>
        <v>#VALUE!</v>
      </c>
      <c r="V1552" s="22" t="str">
        <f t="shared" si="499"/>
        <v>NY</v>
      </c>
      <c r="W1552" s="22" t="e">
        <f t="shared" si="500"/>
        <v>#VALUE!</v>
      </c>
      <c r="X1552" s="19" t="str">
        <f t="shared" si="501"/>
        <v>CB213/14GS.9026</v>
      </c>
      <c r="Y1552" s="19" t="str">
        <f t="shared" si="502"/>
        <v>GS.9026</v>
      </c>
      <c r="Z1552" s="19" t="e">
        <v>#VALUE!</v>
      </c>
      <c r="AA1552" s="19" t="e">
        <f t="shared" si="503"/>
        <v>#VALUE!</v>
      </c>
      <c r="AB1552" s="22" t="e">
        <f t="shared" si="504"/>
        <v>#VALUE!</v>
      </c>
      <c r="AC1552" s="23" t="e">
        <v>#VALUE!</v>
      </c>
      <c r="AD1552" s="23" t="e">
        <f t="shared" si="512"/>
        <v>#VALUE!</v>
      </c>
      <c r="AE1552" s="24" t="e">
        <f t="shared" si="505"/>
        <v>#VALUE!</v>
      </c>
      <c r="AF1552" s="24">
        <v>114.67999999999999</v>
      </c>
      <c r="AG1552" s="24" t="e">
        <f t="shared" si="506"/>
        <v>#VALUE!</v>
      </c>
      <c r="AH1552" s="24" t="e">
        <f t="shared" si="507"/>
        <v>#VALUE!</v>
      </c>
      <c r="AI1552" s="25" t="e">
        <f t="shared" si="508"/>
        <v>#VALUE!</v>
      </c>
      <c r="AJ1552" s="25" t="e">
        <f t="shared" si="509"/>
        <v>#VALUE!</v>
      </c>
      <c r="AK1552" s="25" t="e">
        <f t="shared" si="510"/>
        <v>#VALUE!</v>
      </c>
      <c r="AL1552" s="11">
        <v>20.435624999999998</v>
      </c>
      <c r="AM1552" s="11">
        <v>0.5</v>
      </c>
      <c r="AN1552" s="26">
        <v>3.2766000000000002</v>
      </c>
      <c r="AO1552" s="125">
        <f t="shared" si="511"/>
        <v>3.6087329070877618E-2</v>
      </c>
      <c r="AW1552" s="44" t="e">
        <f t="shared" si="494"/>
        <v>#VALUE!</v>
      </c>
    </row>
    <row r="1553" spans="1:49" hidden="1" x14ac:dyDescent="0.2">
      <c r="A1553" s="101">
        <v>1556</v>
      </c>
      <c r="B1553" s="16" t="s">
        <v>981</v>
      </c>
      <c r="C1553" s="101">
        <v>783</v>
      </c>
      <c r="D1553" s="101">
        <v>1.5020564105667042</v>
      </c>
      <c r="E1553" s="101">
        <v>6.1047585840629845E-2</v>
      </c>
      <c r="F1553" s="122">
        <f t="shared" si="493"/>
        <v>1.5631039964073341</v>
      </c>
      <c r="G1553" s="122"/>
      <c r="H1553" s="101" t="s">
        <v>4</v>
      </c>
      <c r="I1553" s="101">
        <v>1</v>
      </c>
      <c r="J1553" s="101" t="s">
        <v>60</v>
      </c>
      <c r="K1553" s="18">
        <v>43066</v>
      </c>
      <c r="L1553" s="101" t="s">
        <v>58</v>
      </c>
      <c r="M1553" s="101" t="s">
        <v>83</v>
      </c>
      <c r="N1553" s="101" t="s">
        <v>73</v>
      </c>
      <c r="O1553" s="101" t="s">
        <v>58</v>
      </c>
      <c r="P1553" s="19" t="str">
        <f t="shared" si="495"/>
        <v>CB1 17/18</v>
      </c>
      <c r="Q1553" s="20">
        <f t="shared" si="496"/>
        <v>156.31039964073341</v>
      </c>
      <c r="R1553" s="19">
        <v>122.6</v>
      </c>
      <c r="S1553" s="19">
        <v>2.5</v>
      </c>
      <c r="T1553" s="19">
        <f t="shared" si="497"/>
        <v>125.1</v>
      </c>
      <c r="U1553" s="22" t="e">
        <f t="shared" si="498"/>
        <v>#VALUE!</v>
      </c>
      <c r="V1553" s="22" t="str">
        <f t="shared" si="499"/>
        <v>NY</v>
      </c>
      <c r="W1553" s="22" t="e">
        <f t="shared" si="500"/>
        <v>#VALUE!</v>
      </c>
      <c r="X1553" s="19" t="str">
        <f t="shared" si="501"/>
        <v>CB117/18GS.8973</v>
      </c>
      <c r="Y1553" s="19" t="str">
        <f t="shared" si="502"/>
        <v>GS.8973</v>
      </c>
      <c r="Z1553" s="19" t="e">
        <v>#VALUE!</v>
      </c>
      <c r="AA1553" s="19" t="e">
        <f t="shared" si="503"/>
        <v>#VALUE!</v>
      </c>
      <c r="AB1553" s="22" t="e">
        <f t="shared" si="504"/>
        <v>#VALUE!</v>
      </c>
      <c r="AC1553" s="23" t="e">
        <v>#VALUE!</v>
      </c>
      <c r="AD1553" s="23" t="e">
        <f t="shared" si="512"/>
        <v>#VALUE!</v>
      </c>
      <c r="AE1553" s="24" t="e">
        <f t="shared" si="505"/>
        <v>#VALUE!</v>
      </c>
      <c r="AF1553" s="24">
        <v>126.85</v>
      </c>
      <c r="AG1553" s="24" t="e">
        <f t="shared" si="506"/>
        <v>#VALUE!</v>
      </c>
      <c r="AH1553" s="24" t="e">
        <f t="shared" si="507"/>
        <v>#VALUE!</v>
      </c>
      <c r="AI1553" s="25" t="e">
        <f t="shared" si="508"/>
        <v>#VALUE!</v>
      </c>
      <c r="AJ1553" s="25" t="e">
        <f t="shared" si="509"/>
        <v>#VALUE!</v>
      </c>
      <c r="AK1553" s="25" t="e">
        <f t="shared" si="510"/>
        <v>#VALUE!</v>
      </c>
      <c r="AL1553" s="11">
        <v>30.161699451789747</v>
      </c>
      <c r="AM1553" s="11">
        <v>7.2816349564656537</v>
      </c>
      <c r="AN1553" s="26">
        <v>3.2766000000000002</v>
      </c>
      <c r="AO1553" s="125">
        <f t="shared" si="511"/>
        <v>6.0186104601554588E-2</v>
      </c>
      <c r="AW1553" s="44" t="e">
        <f t="shared" si="494"/>
        <v>#VALUE!</v>
      </c>
    </row>
    <row r="1554" spans="1:49" hidden="1" x14ac:dyDescent="0.2">
      <c r="A1554" s="101">
        <v>1557</v>
      </c>
      <c r="B1554" s="16" t="s">
        <v>981</v>
      </c>
      <c r="C1554" s="101">
        <v>678</v>
      </c>
      <c r="D1554" s="101">
        <v>1.5020564105667042</v>
      </c>
      <c r="E1554" s="101">
        <v>6.1047585840629845E-2</v>
      </c>
      <c r="F1554" s="122">
        <f t="shared" si="493"/>
        <v>1.5631039964073341</v>
      </c>
      <c r="G1554" s="122"/>
      <c r="H1554" s="101" t="s">
        <v>4</v>
      </c>
      <c r="I1554" s="101">
        <v>1</v>
      </c>
      <c r="J1554" s="101" t="s">
        <v>60</v>
      </c>
      <c r="K1554" s="18">
        <v>43066</v>
      </c>
      <c r="L1554" s="101" t="s">
        <v>58</v>
      </c>
      <c r="M1554" s="101" t="s">
        <v>83</v>
      </c>
      <c r="N1554" s="101" t="s">
        <v>62</v>
      </c>
      <c r="O1554" s="101" t="s">
        <v>63</v>
      </c>
      <c r="P1554" s="19" t="str">
        <f t="shared" si="495"/>
        <v>CB6 Consumo</v>
      </c>
      <c r="Q1554" s="20">
        <f t="shared" si="496"/>
        <v>156.31039964073341</v>
      </c>
      <c r="R1554" s="19">
        <v>122.6</v>
      </c>
      <c r="S1554" s="19">
        <v>-31.95</v>
      </c>
      <c r="T1554" s="19">
        <f t="shared" si="497"/>
        <v>90.649999999999991</v>
      </c>
      <c r="U1554" s="22" t="e">
        <f t="shared" si="498"/>
        <v>#VALUE!</v>
      </c>
      <c r="V1554" s="22" t="str">
        <f t="shared" si="499"/>
        <v>NY</v>
      </c>
      <c r="W1554" s="22" t="e">
        <f t="shared" si="500"/>
        <v>#VALUE!</v>
      </c>
      <c r="X1554" s="19" t="str">
        <f t="shared" si="501"/>
        <v>CB6ConsumoGS.8973</v>
      </c>
      <c r="Y1554" s="19" t="str">
        <f t="shared" si="502"/>
        <v>GS.8973</v>
      </c>
      <c r="Z1554" s="19" t="e">
        <v>#VALUE!</v>
      </c>
      <c r="AA1554" s="19" t="e">
        <f t="shared" si="503"/>
        <v>#VALUE!</v>
      </c>
      <c r="AB1554" s="22" t="e">
        <f t="shared" si="504"/>
        <v>#VALUE!</v>
      </c>
      <c r="AC1554" s="23" t="e">
        <v>#VALUE!</v>
      </c>
      <c r="AD1554" s="23" t="e">
        <f t="shared" si="512"/>
        <v>#VALUE!</v>
      </c>
      <c r="AE1554" s="24" t="e">
        <f t="shared" si="505"/>
        <v>#VALUE!</v>
      </c>
      <c r="AF1554" s="24">
        <v>92.399999999999991</v>
      </c>
      <c r="AG1554" s="24" t="e">
        <f t="shared" si="506"/>
        <v>#VALUE!</v>
      </c>
      <c r="AH1554" s="24" t="e">
        <f t="shared" si="507"/>
        <v>#VALUE!</v>
      </c>
      <c r="AI1554" s="25" t="e">
        <f t="shared" si="508"/>
        <v>#VALUE!</v>
      </c>
      <c r="AJ1554" s="25" t="e">
        <f t="shared" si="509"/>
        <v>#VALUE!</v>
      </c>
      <c r="AK1554" s="25" t="e">
        <f t="shared" si="510"/>
        <v>#VALUE!</v>
      </c>
      <c r="AL1554" s="11">
        <v>30.161699451789747</v>
      </c>
      <c r="AM1554" s="11">
        <v>7.2816349564656528</v>
      </c>
      <c r="AN1554" s="26">
        <v>3.2766000000000002</v>
      </c>
      <c r="AO1554" s="125">
        <f t="shared" si="511"/>
        <v>6.0186104601554588E-2</v>
      </c>
      <c r="AW1554" s="44" t="e">
        <f t="shared" si="494"/>
        <v>#VALUE!</v>
      </c>
    </row>
    <row r="1555" spans="1:49" hidden="1" x14ac:dyDescent="0.2">
      <c r="A1555" s="101">
        <v>1558</v>
      </c>
      <c r="B1555" s="16" t="s">
        <v>981</v>
      </c>
      <c r="C1555" s="101">
        <v>395</v>
      </c>
      <c r="D1555" s="101">
        <v>1.5020564105667042</v>
      </c>
      <c r="E1555" s="101">
        <v>6.1047585840629845E-2</v>
      </c>
      <c r="F1555" s="122">
        <f t="shared" si="493"/>
        <v>1.5631039964073341</v>
      </c>
      <c r="G1555" s="122"/>
      <c r="H1555" s="101" t="s">
        <v>4</v>
      </c>
      <c r="I1555" s="101">
        <v>1</v>
      </c>
      <c r="J1555" s="101" t="s">
        <v>60</v>
      </c>
      <c r="K1555" s="18">
        <v>43066</v>
      </c>
      <c r="L1555" s="101" t="s">
        <v>58</v>
      </c>
      <c r="M1555" s="101" t="s">
        <v>83</v>
      </c>
      <c r="N1555" s="101" t="s">
        <v>73</v>
      </c>
      <c r="O1555" s="101" t="s">
        <v>66</v>
      </c>
      <c r="P1555" s="19" t="str">
        <f t="shared" si="495"/>
        <v>CB1 Moka</v>
      </c>
      <c r="Q1555" s="20">
        <f t="shared" si="496"/>
        <v>156.31039964073341</v>
      </c>
      <c r="R1555" s="19">
        <v>122.6</v>
      </c>
      <c r="S1555" s="19">
        <v>-8</v>
      </c>
      <c r="T1555" s="19">
        <f t="shared" si="497"/>
        <v>114.6</v>
      </c>
      <c r="U1555" s="22" t="e">
        <f t="shared" si="498"/>
        <v>#VALUE!</v>
      </c>
      <c r="V1555" s="22" t="str">
        <f t="shared" si="499"/>
        <v>NY</v>
      </c>
      <c r="W1555" s="22" t="e">
        <f t="shared" si="500"/>
        <v>#VALUE!</v>
      </c>
      <c r="X1555" s="19" t="str">
        <f t="shared" si="501"/>
        <v>CB1MokaGS.8973</v>
      </c>
      <c r="Y1555" s="19" t="str">
        <f t="shared" si="502"/>
        <v>GS.8973</v>
      </c>
      <c r="Z1555" s="19" t="e">
        <v>#VALUE!</v>
      </c>
      <c r="AA1555" s="19" t="e">
        <f t="shared" si="503"/>
        <v>#VALUE!</v>
      </c>
      <c r="AB1555" s="22" t="e">
        <f t="shared" si="504"/>
        <v>#VALUE!</v>
      </c>
      <c r="AC1555" s="23" t="e">
        <v>#VALUE!</v>
      </c>
      <c r="AD1555" s="23" t="e">
        <f t="shared" si="512"/>
        <v>#VALUE!</v>
      </c>
      <c r="AE1555" s="24" t="e">
        <f t="shared" si="505"/>
        <v>#VALUE!</v>
      </c>
      <c r="AF1555" s="24">
        <v>116.35</v>
      </c>
      <c r="AG1555" s="24" t="e">
        <f t="shared" si="506"/>
        <v>#VALUE!</v>
      </c>
      <c r="AH1555" s="24" t="e">
        <f t="shared" si="507"/>
        <v>#VALUE!</v>
      </c>
      <c r="AI1555" s="25" t="e">
        <f t="shared" si="508"/>
        <v>#VALUE!</v>
      </c>
      <c r="AJ1555" s="25" t="e">
        <f t="shared" si="509"/>
        <v>#VALUE!</v>
      </c>
      <c r="AK1555" s="25" t="e">
        <f t="shared" si="510"/>
        <v>#VALUE!</v>
      </c>
      <c r="AL1555" s="11">
        <v>30.161699451789751</v>
      </c>
      <c r="AM1555" s="11">
        <v>7.2816349564656528</v>
      </c>
      <c r="AN1555" s="26">
        <v>3.2766000000000002</v>
      </c>
      <c r="AO1555" s="125">
        <f t="shared" si="511"/>
        <v>6.0186104601554588E-2</v>
      </c>
      <c r="AW1555" s="44" t="e">
        <f t="shared" si="494"/>
        <v>#VALUE!</v>
      </c>
    </row>
    <row r="1556" spans="1:49" hidden="1" x14ac:dyDescent="0.2">
      <c r="A1556" s="101">
        <v>1559</v>
      </c>
      <c r="B1556" s="16" t="s">
        <v>981</v>
      </c>
      <c r="C1556" s="101">
        <v>1067</v>
      </c>
      <c r="D1556" s="101">
        <v>1.5020564105667042</v>
      </c>
      <c r="E1556" s="101">
        <v>6.1047585840629845E-2</v>
      </c>
      <c r="F1556" s="122">
        <f t="shared" si="493"/>
        <v>1.5631039964073341</v>
      </c>
      <c r="G1556" s="122"/>
      <c r="H1556" s="101" t="s">
        <v>4</v>
      </c>
      <c r="I1556" s="101">
        <v>1</v>
      </c>
      <c r="J1556" s="101" t="s">
        <v>60</v>
      </c>
      <c r="K1556" s="18">
        <v>43066</v>
      </c>
      <c r="L1556" s="101" t="s">
        <v>58</v>
      </c>
      <c r="M1556" s="101" t="s">
        <v>83</v>
      </c>
      <c r="N1556" s="101" t="s">
        <v>73</v>
      </c>
      <c r="O1556" s="101" t="s">
        <v>64</v>
      </c>
      <c r="P1556" s="19" t="str">
        <f t="shared" si="495"/>
        <v>CB1 15/16</v>
      </c>
      <c r="Q1556" s="20">
        <f t="shared" si="496"/>
        <v>156.31039964073341</v>
      </c>
      <c r="R1556" s="19">
        <v>122.6</v>
      </c>
      <c r="S1556" s="19">
        <v>-7</v>
      </c>
      <c r="T1556" s="19">
        <f t="shared" si="497"/>
        <v>115.6</v>
      </c>
      <c r="U1556" s="22" t="e">
        <f t="shared" si="498"/>
        <v>#VALUE!</v>
      </c>
      <c r="V1556" s="22" t="str">
        <f t="shared" si="499"/>
        <v>NY</v>
      </c>
      <c r="W1556" s="22" t="e">
        <f t="shared" si="500"/>
        <v>#VALUE!</v>
      </c>
      <c r="X1556" s="19" t="str">
        <f t="shared" si="501"/>
        <v>CB115/16GS.8973</v>
      </c>
      <c r="Y1556" s="19" t="str">
        <f t="shared" si="502"/>
        <v>GS.8973</v>
      </c>
      <c r="Z1556" s="19" t="e">
        <v>#VALUE!</v>
      </c>
      <c r="AA1556" s="19" t="e">
        <f t="shared" si="503"/>
        <v>#VALUE!</v>
      </c>
      <c r="AB1556" s="22" t="e">
        <f t="shared" si="504"/>
        <v>#VALUE!</v>
      </c>
      <c r="AC1556" s="23" t="e">
        <v>#VALUE!</v>
      </c>
      <c r="AD1556" s="23" t="e">
        <f t="shared" si="512"/>
        <v>#VALUE!</v>
      </c>
      <c r="AE1556" s="24" t="e">
        <f t="shared" si="505"/>
        <v>#VALUE!</v>
      </c>
      <c r="AF1556" s="24">
        <v>117.35</v>
      </c>
      <c r="AG1556" s="24" t="e">
        <f t="shared" si="506"/>
        <v>#VALUE!</v>
      </c>
      <c r="AH1556" s="24" t="e">
        <f t="shared" si="507"/>
        <v>#VALUE!</v>
      </c>
      <c r="AI1556" s="25" t="e">
        <f t="shared" si="508"/>
        <v>#VALUE!</v>
      </c>
      <c r="AJ1556" s="25" t="e">
        <f t="shared" si="509"/>
        <v>#VALUE!</v>
      </c>
      <c r="AK1556" s="25" t="e">
        <f t="shared" si="510"/>
        <v>#VALUE!</v>
      </c>
      <c r="AL1556" s="11">
        <v>30.161699451789747</v>
      </c>
      <c r="AM1556" s="11">
        <v>7.2816349564656528</v>
      </c>
      <c r="AN1556" s="26">
        <v>3.2766000000000002</v>
      </c>
      <c r="AO1556" s="125">
        <f t="shared" si="511"/>
        <v>6.0186104601554588E-2</v>
      </c>
      <c r="AW1556" s="44" t="e">
        <f t="shared" si="494"/>
        <v>#VALUE!</v>
      </c>
    </row>
    <row r="1557" spans="1:49" hidden="1" x14ac:dyDescent="0.2">
      <c r="A1557" s="101">
        <v>1560</v>
      </c>
      <c r="B1557" s="16" t="s">
        <v>981</v>
      </c>
      <c r="C1557" s="101">
        <v>173</v>
      </c>
      <c r="D1557" s="101">
        <v>1.5020564105667042</v>
      </c>
      <c r="E1557" s="101">
        <v>6.1047585840629845E-2</v>
      </c>
      <c r="F1557" s="122">
        <f t="shared" si="493"/>
        <v>1.5631039964073341</v>
      </c>
      <c r="G1557" s="122"/>
      <c r="H1557" s="101" t="s">
        <v>4</v>
      </c>
      <c r="I1557" s="101">
        <v>1</v>
      </c>
      <c r="J1557" s="101" t="s">
        <v>60</v>
      </c>
      <c r="K1557" s="18">
        <v>43066</v>
      </c>
      <c r="L1557" s="101" t="s">
        <v>58</v>
      </c>
      <c r="M1557" s="101" t="s">
        <v>83</v>
      </c>
      <c r="N1557" s="101" t="s">
        <v>73</v>
      </c>
      <c r="O1557" s="101" t="s">
        <v>65</v>
      </c>
      <c r="P1557" s="19" t="str">
        <f t="shared" si="495"/>
        <v>CB1 13/14</v>
      </c>
      <c r="Q1557" s="20">
        <f t="shared" si="496"/>
        <v>156.31039964073341</v>
      </c>
      <c r="R1557" s="19">
        <v>122.6</v>
      </c>
      <c r="S1557" s="19">
        <v>-7</v>
      </c>
      <c r="T1557" s="19">
        <f t="shared" si="497"/>
        <v>115.6</v>
      </c>
      <c r="U1557" s="22" t="e">
        <f t="shared" si="498"/>
        <v>#VALUE!</v>
      </c>
      <c r="V1557" s="22" t="str">
        <f t="shared" si="499"/>
        <v>NY</v>
      </c>
      <c r="W1557" s="22" t="e">
        <f t="shared" si="500"/>
        <v>#VALUE!</v>
      </c>
      <c r="X1557" s="19" t="str">
        <f t="shared" si="501"/>
        <v>CB113/14GS.8973</v>
      </c>
      <c r="Y1557" s="19" t="str">
        <f t="shared" si="502"/>
        <v>GS.8973</v>
      </c>
      <c r="Z1557" s="19" t="e">
        <v>#VALUE!</v>
      </c>
      <c r="AA1557" s="19" t="e">
        <f t="shared" si="503"/>
        <v>#VALUE!</v>
      </c>
      <c r="AB1557" s="22" t="e">
        <f t="shared" si="504"/>
        <v>#VALUE!</v>
      </c>
      <c r="AC1557" s="23" t="e">
        <v>#VALUE!</v>
      </c>
      <c r="AD1557" s="23" t="e">
        <f t="shared" si="512"/>
        <v>#VALUE!</v>
      </c>
      <c r="AE1557" s="24" t="e">
        <f t="shared" si="505"/>
        <v>#VALUE!</v>
      </c>
      <c r="AF1557" s="24">
        <v>117.35</v>
      </c>
      <c r="AG1557" s="24" t="e">
        <f t="shared" si="506"/>
        <v>#VALUE!</v>
      </c>
      <c r="AH1557" s="24" t="e">
        <f t="shared" si="507"/>
        <v>#VALUE!</v>
      </c>
      <c r="AI1557" s="25" t="e">
        <f t="shared" si="508"/>
        <v>#VALUE!</v>
      </c>
      <c r="AJ1557" s="25" t="e">
        <f t="shared" si="509"/>
        <v>#VALUE!</v>
      </c>
      <c r="AK1557" s="25" t="e">
        <f t="shared" si="510"/>
        <v>#VALUE!</v>
      </c>
      <c r="AL1557" s="11">
        <v>30.161699451789751</v>
      </c>
      <c r="AM1557" s="11">
        <v>7.2816349564656528</v>
      </c>
      <c r="AN1557" s="26">
        <v>3.2766000000000002</v>
      </c>
      <c r="AO1557" s="125">
        <f t="shared" si="511"/>
        <v>6.0186104601554588E-2</v>
      </c>
      <c r="AW1557" s="44" t="e">
        <f t="shared" si="494"/>
        <v>#VALUE!</v>
      </c>
    </row>
    <row r="1558" spans="1:49" hidden="1" x14ac:dyDescent="0.2">
      <c r="A1558" s="101">
        <v>1561</v>
      </c>
      <c r="B1558" s="16" t="s">
        <v>982</v>
      </c>
      <c r="C1558" s="101">
        <v>962</v>
      </c>
      <c r="D1558" s="101">
        <v>1.4599939734559162</v>
      </c>
      <c r="E1558" s="101">
        <v>5.7268573148435378E-2</v>
      </c>
      <c r="F1558" s="122">
        <f t="shared" si="493"/>
        <v>1.5172625466043517</v>
      </c>
      <c r="G1558" s="122"/>
      <c r="H1558" s="101" t="s">
        <v>4</v>
      </c>
      <c r="I1558" s="101">
        <v>1</v>
      </c>
      <c r="J1558" s="101" t="s">
        <v>718</v>
      </c>
      <c r="K1558" s="18">
        <v>43066</v>
      </c>
      <c r="L1558" s="101" t="s">
        <v>58</v>
      </c>
      <c r="M1558" s="101" t="s">
        <v>83</v>
      </c>
      <c r="N1558" s="101" t="s">
        <v>71</v>
      </c>
      <c r="O1558" s="101" t="s">
        <v>58</v>
      </c>
      <c r="P1558" s="19" t="str">
        <f t="shared" si="495"/>
        <v>CB1RF 17/18</v>
      </c>
      <c r="Q1558" s="20">
        <f t="shared" si="496"/>
        <v>151.72625466043516</v>
      </c>
      <c r="R1558" s="19">
        <v>122.6</v>
      </c>
      <c r="S1558" s="19">
        <v>10</v>
      </c>
      <c r="T1558" s="19">
        <f t="shared" si="497"/>
        <v>132.6</v>
      </c>
      <c r="U1558" s="22" t="e">
        <f t="shared" si="498"/>
        <v>#VALUE!</v>
      </c>
      <c r="V1558" s="22" t="str">
        <f t="shared" si="499"/>
        <v>NY</v>
      </c>
      <c r="W1558" s="22" t="e">
        <f t="shared" si="500"/>
        <v>#VALUE!</v>
      </c>
      <c r="X1558" s="19" t="str">
        <f t="shared" si="501"/>
        <v>CB1RF17/18GS.8853</v>
      </c>
      <c r="Y1558" s="19" t="str">
        <f t="shared" si="502"/>
        <v>GS.8853</v>
      </c>
      <c r="Z1558" s="19" t="e">
        <v>#VALUE!</v>
      </c>
      <c r="AA1558" s="19" t="e">
        <f t="shared" si="503"/>
        <v>#VALUE!</v>
      </c>
      <c r="AB1558" s="22" t="e">
        <f t="shared" si="504"/>
        <v>#VALUE!</v>
      </c>
      <c r="AC1558" s="23" t="e">
        <v>#VALUE!</v>
      </c>
      <c r="AD1558" s="23" t="e">
        <f t="shared" si="512"/>
        <v>#VALUE!</v>
      </c>
      <c r="AE1558" s="24" t="e">
        <f t="shared" si="505"/>
        <v>#VALUE!</v>
      </c>
      <c r="AF1558" s="24">
        <v>134.35</v>
      </c>
      <c r="AG1558" s="24" t="e">
        <f t="shared" si="506"/>
        <v>#VALUE!</v>
      </c>
      <c r="AH1558" s="24" t="e">
        <f t="shared" si="507"/>
        <v>#VALUE!</v>
      </c>
      <c r="AI1558" s="25" t="e">
        <f t="shared" si="508"/>
        <v>#VALUE!</v>
      </c>
      <c r="AJ1558" s="25" t="e">
        <f t="shared" si="509"/>
        <v>#VALUE!</v>
      </c>
      <c r="AK1558" s="25" t="e">
        <f t="shared" si="510"/>
        <v>#VALUE!</v>
      </c>
      <c r="AL1558" s="11">
        <v>27.926720049916806</v>
      </c>
      <c r="AM1558" s="11">
        <v>7.6187520798668871</v>
      </c>
      <c r="AN1558" s="26">
        <v>3.2766000000000002</v>
      </c>
      <c r="AO1558" s="125">
        <f t="shared" si="511"/>
        <v>5.6460419956517488E-2</v>
      </c>
      <c r="AW1558" s="44" t="e">
        <f t="shared" si="494"/>
        <v>#VALUE!</v>
      </c>
    </row>
    <row r="1559" spans="1:49" hidden="1" x14ac:dyDescent="0.2">
      <c r="A1559" s="101">
        <v>1562</v>
      </c>
      <c r="B1559" s="16" t="s">
        <v>982</v>
      </c>
      <c r="C1559" s="101">
        <v>2644</v>
      </c>
      <c r="D1559" s="101">
        <v>1.4599939734559162</v>
      </c>
      <c r="E1559" s="101">
        <v>5.7268573148435378E-2</v>
      </c>
      <c r="F1559" s="122">
        <f t="shared" si="493"/>
        <v>1.5172625466043517</v>
      </c>
      <c r="G1559" s="122"/>
      <c r="H1559" s="101" t="s">
        <v>4</v>
      </c>
      <c r="I1559" s="101">
        <v>1</v>
      </c>
      <c r="J1559" s="101" t="s">
        <v>718</v>
      </c>
      <c r="K1559" s="18">
        <v>43066</v>
      </c>
      <c r="L1559" s="101" t="s">
        <v>58</v>
      </c>
      <c r="M1559" s="101" t="s">
        <v>83</v>
      </c>
      <c r="N1559" s="101" t="s">
        <v>71</v>
      </c>
      <c r="O1559" s="101" t="s">
        <v>59</v>
      </c>
      <c r="P1559" s="19" t="str">
        <f t="shared" si="495"/>
        <v>CB1RF 14/16</v>
      </c>
      <c r="Q1559" s="20">
        <f t="shared" si="496"/>
        <v>151.72625466043516</v>
      </c>
      <c r="R1559" s="19">
        <v>122.6</v>
      </c>
      <c r="S1559" s="19">
        <v>1</v>
      </c>
      <c r="T1559" s="19">
        <f t="shared" si="497"/>
        <v>123.6</v>
      </c>
      <c r="U1559" s="22" t="e">
        <f t="shared" si="498"/>
        <v>#VALUE!</v>
      </c>
      <c r="V1559" s="22" t="str">
        <f t="shared" si="499"/>
        <v>NY</v>
      </c>
      <c r="W1559" s="22" t="e">
        <f t="shared" si="500"/>
        <v>#VALUE!</v>
      </c>
      <c r="X1559" s="19" t="str">
        <f t="shared" si="501"/>
        <v>CB1RF14/16GS.8853</v>
      </c>
      <c r="Y1559" s="19" t="str">
        <f t="shared" si="502"/>
        <v>GS.8853</v>
      </c>
      <c r="Z1559" s="19" t="e">
        <v>#VALUE!</v>
      </c>
      <c r="AA1559" s="19" t="e">
        <f t="shared" si="503"/>
        <v>#VALUE!</v>
      </c>
      <c r="AB1559" s="22" t="e">
        <f t="shared" si="504"/>
        <v>#VALUE!</v>
      </c>
      <c r="AC1559" s="23" t="e">
        <v>#VALUE!</v>
      </c>
      <c r="AD1559" s="23" t="e">
        <f t="shared" si="512"/>
        <v>#VALUE!</v>
      </c>
      <c r="AE1559" s="24" t="e">
        <f t="shared" si="505"/>
        <v>#VALUE!</v>
      </c>
      <c r="AF1559" s="24">
        <v>125.35</v>
      </c>
      <c r="AG1559" s="24" t="e">
        <f t="shared" si="506"/>
        <v>#VALUE!</v>
      </c>
      <c r="AH1559" s="24" t="e">
        <f t="shared" si="507"/>
        <v>#VALUE!</v>
      </c>
      <c r="AI1559" s="25" t="e">
        <f t="shared" si="508"/>
        <v>#VALUE!</v>
      </c>
      <c r="AJ1559" s="25" t="e">
        <f t="shared" si="509"/>
        <v>#VALUE!</v>
      </c>
      <c r="AK1559" s="25" t="e">
        <f t="shared" si="510"/>
        <v>#VALUE!</v>
      </c>
      <c r="AL1559" s="11">
        <v>27.926720049916806</v>
      </c>
      <c r="AM1559" s="11">
        <v>7.6187520798668862</v>
      </c>
      <c r="AN1559" s="26">
        <v>3.2766000000000002</v>
      </c>
      <c r="AO1559" s="125">
        <f t="shared" si="511"/>
        <v>5.6460419956517488E-2</v>
      </c>
      <c r="AW1559" s="44" t="e">
        <f t="shared" si="494"/>
        <v>#VALUE!</v>
      </c>
    </row>
    <row r="1560" spans="1:49" hidden="1" x14ac:dyDescent="0.2">
      <c r="A1560" s="101">
        <v>1563</v>
      </c>
      <c r="B1560" s="16" t="s">
        <v>982</v>
      </c>
      <c r="C1560" s="101">
        <v>481</v>
      </c>
      <c r="D1560" s="101">
        <v>1.4599939734559162</v>
      </c>
      <c r="E1560" s="101">
        <v>5.7268573148435378E-2</v>
      </c>
      <c r="F1560" s="122">
        <f t="shared" si="493"/>
        <v>1.5172625466043517</v>
      </c>
      <c r="G1560" s="122"/>
      <c r="H1560" s="101" t="s">
        <v>4</v>
      </c>
      <c r="I1560" s="101">
        <v>1</v>
      </c>
      <c r="J1560" s="101" t="s">
        <v>718</v>
      </c>
      <c r="K1560" s="18">
        <v>43066</v>
      </c>
      <c r="L1560" s="101" t="s">
        <v>58</v>
      </c>
      <c r="M1560" s="101" t="s">
        <v>83</v>
      </c>
      <c r="N1560" s="101" t="s">
        <v>71</v>
      </c>
      <c r="O1560" s="101" t="s">
        <v>66</v>
      </c>
      <c r="P1560" s="19" t="str">
        <f t="shared" si="495"/>
        <v>CB1RF Moka</v>
      </c>
      <c r="Q1560" s="20">
        <f t="shared" si="496"/>
        <v>151.72625466043516</v>
      </c>
      <c r="R1560" s="19">
        <v>122.6</v>
      </c>
      <c r="S1560" s="19">
        <v>-7</v>
      </c>
      <c r="T1560" s="19">
        <f t="shared" si="497"/>
        <v>115.6</v>
      </c>
      <c r="U1560" s="22" t="e">
        <f t="shared" si="498"/>
        <v>#VALUE!</v>
      </c>
      <c r="V1560" s="22" t="str">
        <f t="shared" si="499"/>
        <v>NY</v>
      </c>
      <c r="W1560" s="22" t="e">
        <f t="shared" si="500"/>
        <v>#VALUE!</v>
      </c>
      <c r="X1560" s="19" t="str">
        <f t="shared" si="501"/>
        <v>CB1RFMokaGS.8853</v>
      </c>
      <c r="Y1560" s="19" t="str">
        <f t="shared" si="502"/>
        <v>GS.8853</v>
      </c>
      <c r="Z1560" s="19" t="e">
        <v>#VALUE!</v>
      </c>
      <c r="AA1560" s="19" t="e">
        <f t="shared" si="503"/>
        <v>#VALUE!</v>
      </c>
      <c r="AB1560" s="22" t="e">
        <f t="shared" si="504"/>
        <v>#VALUE!</v>
      </c>
      <c r="AC1560" s="23" t="e">
        <v>#VALUE!</v>
      </c>
      <c r="AD1560" s="23" t="e">
        <f t="shared" si="512"/>
        <v>#VALUE!</v>
      </c>
      <c r="AE1560" s="24" t="e">
        <f t="shared" si="505"/>
        <v>#VALUE!</v>
      </c>
      <c r="AF1560" s="24">
        <v>117.35</v>
      </c>
      <c r="AG1560" s="24" t="e">
        <f t="shared" si="506"/>
        <v>#VALUE!</v>
      </c>
      <c r="AH1560" s="24" t="e">
        <f t="shared" si="507"/>
        <v>#VALUE!</v>
      </c>
      <c r="AI1560" s="25" t="e">
        <f t="shared" si="508"/>
        <v>#VALUE!</v>
      </c>
      <c r="AJ1560" s="25" t="e">
        <f t="shared" si="509"/>
        <v>#VALUE!</v>
      </c>
      <c r="AK1560" s="25" t="e">
        <f t="shared" si="510"/>
        <v>#VALUE!</v>
      </c>
      <c r="AL1560" s="11">
        <v>27.926720049916803</v>
      </c>
      <c r="AM1560" s="11">
        <v>7.6187520798668862</v>
      </c>
      <c r="AN1560" s="26">
        <v>3.2766000000000002</v>
      </c>
      <c r="AO1560" s="125">
        <f t="shared" si="511"/>
        <v>5.6460419956517488E-2</v>
      </c>
      <c r="AW1560" s="44" t="e">
        <f t="shared" si="494"/>
        <v>#VALUE!</v>
      </c>
    </row>
    <row r="1561" spans="1:49" hidden="1" x14ac:dyDescent="0.2">
      <c r="A1561" s="101">
        <v>1564</v>
      </c>
      <c r="B1561" s="16" t="s">
        <v>982</v>
      </c>
      <c r="C1561" s="101">
        <v>721</v>
      </c>
      <c r="D1561" s="101">
        <v>1.4599939734559162</v>
      </c>
      <c r="E1561" s="101">
        <v>5.7268573148435378E-2</v>
      </c>
      <c r="F1561" s="122">
        <f t="shared" si="493"/>
        <v>1.5172625466043517</v>
      </c>
      <c r="G1561" s="122"/>
      <c r="H1561" s="101" t="s">
        <v>4</v>
      </c>
      <c r="I1561" s="101">
        <v>1</v>
      </c>
      <c r="J1561" s="101" t="s">
        <v>718</v>
      </c>
      <c r="K1561" s="18">
        <v>43066</v>
      </c>
      <c r="L1561" s="101" t="s">
        <v>58</v>
      </c>
      <c r="M1561" s="101" t="s">
        <v>83</v>
      </c>
      <c r="N1561" s="101" t="s">
        <v>86</v>
      </c>
      <c r="O1561" s="101" t="s">
        <v>63</v>
      </c>
      <c r="P1561" s="19" t="str">
        <f t="shared" si="495"/>
        <v>CB6RF Consumo</v>
      </c>
      <c r="Q1561" s="20">
        <f t="shared" si="496"/>
        <v>151.72625466043516</v>
      </c>
      <c r="R1561" s="19">
        <v>122.6</v>
      </c>
      <c r="S1561" s="19">
        <v>-31.95</v>
      </c>
      <c r="T1561" s="19">
        <f t="shared" si="497"/>
        <v>90.649999999999991</v>
      </c>
      <c r="U1561" s="22" t="e">
        <f t="shared" si="498"/>
        <v>#VALUE!</v>
      </c>
      <c r="V1561" s="22" t="str">
        <f t="shared" si="499"/>
        <v>NY</v>
      </c>
      <c r="W1561" s="22" t="e">
        <f t="shared" si="500"/>
        <v>#VALUE!</v>
      </c>
      <c r="X1561" s="19" t="str">
        <f t="shared" si="501"/>
        <v>CB6RFConsumoGS.8853</v>
      </c>
      <c r="Y1561" s="19" t="str">
        <f t="shared" si="502"/>
        <v>GS.8853</v>
      </c>
      <c r="Z1561" s="19" t="e">
        <v>#VALUE!</v>
      </c>
      <c r="AA1561" s="19" t="e">
        <f t="shared" si="503"/>
        <v>#VALUE!</v>
      </c>
      <c r="AB1561" s="22" t="e">
        <f t="shared" si="504"/>
        <v>#VALUE!</v>
      </c>
      <c r="AC1561" s="23" t="e">
        <v>#VALUE!</v>
      </c>
      <c r="AD1561" s="23" t="e">
        <f t="shared" si="512"/>
        <v>#VALUE!</v>
      </c>
      <c r="AE1561" s="24" t="e">
        <f t="shared" si="505"/>
        <v>#VALUE!</v>
      </c>
      <c r="AF1561" s="24">
        <v>92.399999999999991</v>
      </c>
      <c r="AG1561" s="24" t="e">
        <f t="shared" si="506"/>
        <v>#VALUE!</v>
      </c>
      <c r="AH1561" s="24" t="e">
        <f t="shared" si="507"/>
        <v>#VALUE!</v>
      </c>
      <c r="AI1561" s="25" t="e">
        <f t="shared" si="508"/>
        <v>#VALUE!</v>
      </c>
      <c r="AJ1561" s="25" t="e">
        <f t="shared" si="509"/>
        <v>#VALUE!</v>
      </c>
      <c r="AK1561" s="25" t="e">
        <f t="shared" si="510"/>
        <v>#VALUE!</v>
      </c>
      <c r="AL1561" s="11">
        <v>27.926720049916806</v>
      </c>
      <c r="AM1561" s="11">
        <v>7.6187520798668871</v>
      </c>
      <c r="AN1561" s="26">
        <v>3.2766000000000002</v>
      </c>
      <c r="AO1561" s="125">
        <f t="shared" si="511"/>
        <v>5.6460419956517488E-2</v>
      </c>
      <c r="AW1561" s="44" t="e">
        <f t="shared" si="494"/>
        <v>#VALUE!</v>
      </c>
    </row>
    <row r="1562" spans="1:49" hidden="1" x14ac:dyDescent="0.2">
      <c r="A1562" s="101">
        <v>1570</v>
      </c>
      <c r="B1562" s="16" t="s">
        <v>983</v>
      </c>
      <c r="C1562" s="101">
        <v>320</v>
      </c>
      <c r="D1562" s="101">
        <v>1.3618718397120464</v>
      </c>
      <c r="E1562" s="101">
        <v>5.5120699255376611E-2</v>
      </c>
      <c r="F1562" s="122">
        <f t="shared" si="493"/>
        <v>1.4169925389674229</v>
      </c>
      <c r="G1562" s="122"/>
      <c r="H1562" s="101" t="s">
        <v>4</v>
      </c>
      <c r="I1562" s="101">
        <v>1</v>
      </c>
      <c r="J1562" s="101" t="s">
        <v>60</v>
      </c>
      <c r="K1562" s="18">
        <v>43067</v>
      </c>
      <c r="L1562" s="101" t="s">
        <v>58</v>
      </c>
      <c r="M1562" s="101" t="s">
        <v>83</v>
      </c>
      <c r="N1562" s="101" t="s">
        <v>73</v>
      </c>
      <c r="O1562" s="101" t="s">
        <v>59</v>
      </c>
      <c r="P1562" s="19" t="str">
        <f t="shared" si="495"/>
        <v>CB1 14/16</v>
      </c>
      <c r="Q1562" s="20">
        <f t="shared" si="496"/>
        <v>141.69925389674231</v>
      </c>
      <c r="R1562" s="19">
        <v>122.6</v>
      </c>
      <c r="S1562" s="19">
        <v>-7</v>
      </c>
      <c r="T1562" s="19">
        <f t="shared" si="497"/>
        <v>115.6</v>
      </c>
      <c r="U1562" s="22" t="e">
        <f t="shared" si="498"/>
        <v>#VALUE!</v>
      </c>
      <c r="V1562" s="22" t="str">
        <f t="shared" si="499"/>
        <v>NY</v>
      </c>
      <c r="W1562" s="22" t="e">
        <f t="shared" si="500"/>
        <v>#VALUE!</v>
      </c>
      <c r="X1562" s="19" t="str">
        <f t="shared" si="501"/>
        <v>CB114/16GS.9029</v>
      </c>
      <c r="Y1562" s="19" t="str">
        <f t="shared" si="502"/>
        <v>GS.9029</v>
      </c>
      <c r="Z1562" s="19" t="e">
        <v>#VALUE!</v>
      </c>
      <c r="AA1562" s="19" t="e">
        <f t="shared" si="503"/>
        <v>#VALUE!</v>
      </c>
      <c r="AB1562" s="22" t="e">
        <f t="shared" si="504"/>
        <v>#VALUE!</v>
      </c>
      <c r="AC1562" s="23" t="e">
        <v>#VALUE!</v>
      </c>
      <c r="AD1562" s="23" t="e">
        <f t="shared" si="512"/>
        <v>#VALUE!</v>
      </c>
      <c r="AE1562" s="24" t="e">
        <f t="shared" si="505"/>
        <v>#VALUE!</v>
      </c>
      <c r="AF1562" s="24">
        <v>117.35</v>
      </c>
      <c r="AG1562" s="24" t="e">
        <f t="shared" si="506"/>
        <v>#VALUE!</v>
      </c>
      <c r="AH1562" s="24" t="e">
        <f t="shared" si="507"/>
        <v>#VALUE!</v>
      </c>
      <c r="AI1562" s="25" t="e">
        <f t="shared" si="508"/>
        <v>#VALUE!</v>
      </c>
      <c r="AJ1562" s="25" t="e">
        <f t="shared" si="509"/>
        <v>#VALUE!</v>
      </c>
      <c r="AK1562" s="25" t="e">
        <f t="shared" si="510"/>
        <v>#VALUE!</v>
      </c>
      <c r="AL1562" s="11">
        <v>23.870965435312655</v>
      </c>
      <c r="AM1562" s="11">
        <v>6.7183858559027119</v>
      </c>
      <c r="AN1562" s="26">
        <v>3.2766000000000002</v>
      </c>
      <c r="AO1562" s="125">
        <f t="shared" si="511"/>
        <v>5.434285607551391E-2</v>
      </c>
      <c r="AW1562" s="44" t="e">
        <f t="shared" si="494"/>
        <v>#VALUE!</v>
      </c>
    </row>
    <row r="1563" spans="1:49" hidden="1" x14ac:dyDescent="0.2">
      <c r="A1563" s="101">
        <v>1571</v>
      </c>
      <c r="B1563" s="16" t="s">
        <v>984</v>
      </c>
      <c r="C1563" s="101">
        <v>640</v>
      </c>
      <c r="D1563" s="101">
        <v>1.4273477585065906</v>
      </c>
      <c r="E1563" s="101">
        <v>4.9592176274115926E-2</v>
      </c>
      <c r="F1563" s="122">
        <f t="shared" si="493"/>
        <v>1.4769399347807064</v>
      </c>
      <c r="G1563" s="122"/>
      <c r="H1563" s="101" t="s">
        <v>4</v>
      </c>
      <c r="I1563" s="101">
        <v>1</v>
      </c>
      <c r="J1563" s="101" t="s">
        <v>60</v>
      </c>
      <c r="K1563" s="18">
        <v>43067</v>
      </c>
      <c r="L1563" s="101" t="s">
        <v>58</v>
      </c>
      <c r="M1563" s="101" t="s">
        <v>83</v>
      </c>
      <c r="N1563" s="101" t="s">
        <v>70</v>
      </c>
      <c r="O1563" s="101" t="s">
        <v>59</v>
      </c>
      <c r="P1563" s="19" t="str">
        <f t="shared" si="495"/>
        <v>CB1UTZ 14/16</v>
      </c>
      <c r="Q1563" s="20">
        <f t="shared" si="496"/>
        <v>147.69399347807064</v>
      </c>
      <c r="R1563" s="19">
        <v>122.6</v>
      </c>
      <c r="S1563" s="19">
        <v>-2</v>
      </c>
      <c r="T1563" s="19">
        <f t="shared" si="497"/>
        <v>120.6</v>
      </c>
      <c r="U1563" s="22" t="e">
        <f t="shared" si="498"/>
        <v>#VALUE!</v>
      </c>
      <c r="V1563" s="22" t="str">
        <f t="shared" si="499"/>
        <v>NY</v>
      </c>
      <c r="W1563" s="22" t="e">
        <f t="shared" si="500"/>
        <v>#VALUE!</v>
      </c>
      <c r="X1563" s="19" t="str">
        <f t="shared" si="501"/>
        <v>CB1UTZ14/16GS.9070</v>
      </c>
      <c r="Y1563" s="19" t="str">
        <f t="shared" si="502"/>
        <v>GS.9070</v>
      </c>
      <c r="Z1563" s="19" t="e">
        <v>#VALUE!</v>
      </c>
      <c r="AA1563" s="19" t="e">
        <f t="shared" si="503"/>
        <v>#VALUE!</v>
      </c>
      <c r="AB1563" s="22" t="e">
        <f t="shared" si="504"/>
        <v>#VALUE!</v>
      </c>
      <c r="AC1563" s="23" t="e">
        <v>#VALUE!</v>
      </c>
      <c r="AD1563" s="23" t="e">
        <f t="shared" si="512"/>
        <v>#VALUE!</v>
      </c>
      <c r="AE1563" s="24" t="e">
        <f t="shared" si="505"/>
        <v>#VALUE!</v>
      </c>
      <c r="AF1563" s="24">
        <v>122.35</v>
      </c>
      <c r="AG1563" s="24" t="e">
        <f t="shared" si="506"/>
        <v>#VALUE!</v>
      </c>
      <c r="AH1563" s="24" t="e">
        <f t="shared" si="507"/>
        <v>#VALUE!</v>
      </c>
      <c r="AI1563" s="25" t="e">
        <f t="shared" si="508"/>
        <v>#VALUE!</v>
      </c>
      <c r="AJ1563" s="25" t="e">
        <f t="shared" si="509"/>
        <v>#VALUE!</v>
      </c>
      <c r="AK1563" s="25" t="e">
        <f t="shared" si="510"/>
        <v>#VALUE!</v>
      </c>
      <c r="AL1563" s="11">
        <v>22.370328249951161</v>
      </c>
      <c r="AM1563" s="11">
        <v>5.48622091023429</v>
      </c>
      <c r="AN1563" s="26">
        <v>3.2766000000000002</v>
      </c>
      <c r="AO1563" s="125">
        <f t="shared" si="511"/>
        <v>4.8892349591753821E-2</v>
      </c>
      <c r="AW1563" s="44" t="e">
        <f t="shared" si="494"/>
        <v>#VALUE!</v>
      </c>
    </row>
    <row r="1564" spans="1:49" hidden="1" x14ac:dyDescent="0.2">
      <c r="A1564" s="101">
        <v>1570</v>
      </c>
      <c r="B1564" s="16" t="s">
        <v>985</v>
      </c>
      <c r="C1564" s="101">
        <v>3433</v>
      </c>
      <c r="D1564" s="101">
        <v>1.0803998479298713</v>
      </c>
      <c r="E1564" s="101">
        <v>1.5828374426431691E-2</v>
      </c>
      <c r="F1564" s="122">
        <f t="shared" si="493"/>
        <v>1.0962282223563029</v>
      </c>
      <c r="G1564" s="122"/>
      <c r="H1564" s="101" t="s">
        <v>4</v>
      </c>
      <c r="I1564" s="101">
        <v>1</v>
      </c>
      <c r="J1564" s="101" t="s">
        <v>60</v>
      </c>
      <c r="K1564" s="18">
        <v>43067</v>
      </c>
      <c r="L1564" s="101" t="s">
        <v>58</v>
      </c>
      <c r="M1564" s="101" t="s">
        <v>83</v>
      </c>
      <c r="N1564" s="101" t="s">
        <v>62</v>
      </c>
      <c r="O1564" s="101" t="s">
        <v>63</v>
      </c>
      <c r="P1564" s="19" t="str">
        <f t="shared" si="495"/>
        <v>CB6 Consumo</v>
      </c>
      <c r="Q1564" s="20">
        <f t="shared" si="496"/>
        <v>109.6228222356303</v>
      </c>
      <c r="R1564" s="19">
        <v>122.6</v>
      </c>
      <c r="S1564" s="19">
        <v>-31.95</v>
      </c>
      <c r="T1564" s="19">
        <f t="shared" si="497"/>
        <v>90.649999999999991</v>
      </c>
      <c r="U1564" s="22" t="e">
        <f t="shared" si="498"/>
        <v>#VALUE!</v>
      </c>
      <c r="V1564" s="22" t="str">
        <f t="shared" si="499"/>
        <v>NY</v>
      </c>
      <c r="W1564" s="22" t="e">
        <f t="shared" si="500"/>
        <v>#VALUE!</v>
      </c>
      <c r="X1564" s="19" t="str">
        <f t="shared" si="501"/>
        <v>CB6ConsumoGS.9035</v>
      </c>
      <c r="Y1564" s="19" t="str">
        <f t="shared" si="502"/>
        <v>GS.9035</v>
      </c>
      <c r="Z1564" s="19" t="e">
        <v>#VALUE!</v>
      </c>
      <c r="AA1564" s="19" t="e">
        <f t="shared" si="503"/>
        <v>#VALUE!</v>
      </c>
      <c r="AB1564" s="22" t="e">
        <f t="shared" si="504"/>
        <v>#VALUE!</v>
      </c>
      <c r="AC1564" s="23" t="e">
        <v>#VALUE!</v>
      </c>
      <c r="AD1564" s="23" t="e">
        <f t="shared" si="512"/>
        <v>#VALUE!</v>
      </c>
      <c r="AE1564" s="24" t="e">
        <f t="shared" si="505"/>
        <v>#VALUE!</v>
      </c>
      <c r="AF1564" s="24">
        <v>92.399999999999991</v>
      </c>
      <c r="AG1564" s="24" t="e">
        <f t="shared" si="506"/>
        <v>#VALUE!</v>
      </c>
      <c r="AH1564" s="24" t="e">
        <f t="shared" si="507"/>
        <v>#VALUE!</v>
      </c>
      <c r="AI1564" s="25" t="e">
        <f t="shared" si="508"/>
        <v>#VALUE!</v>
      </c>
      <c r="AJ1564" s="25" t="e">
        <f t="shared" si="509"/>
        <v>#VALUE!</v>
      </c>
      <c r="AK1564" s="25" t="e">
        <f t="shared" si="510"/>
        <v>#VALUE!</v>
      </c>
      <c r="AL1564" s="11">
        <v>5.143991815701046</v>
      </c>
      <c r="AM1564" s="11">
        <v>3.4515535752296023</v>
      </c>
      <c r="AN1564" s="26">
        <v>3.2766000000000002</v>
      </c>
      <c r="AO1564" s="125">
        <f t="shared" si="511"/>
        <v>1.5605010186459496E-2</v>
      </c>
      <c r="AW1564" s="44" t="e">
        <f t="shared" si="494"/>
        <v>#VALUE!</v>
      </c>
    </row>
    <row r="1565" spans="1:49" hidden="1" x14ac:dyDescent="0.2">
      <c r="A1565" s="101">
        <v>1569</v>
      </c>
      <c r="B1565" s="16" t="s">
        <v>986</v>
      </c>
      <c r="C1565" s="101">
        <v>1414</v>
      </c>
      <c r="D1565" s="101">
        <v>1.0493355867278971</v>
      </c>
      <c r="E1565" s="101">
        <v>3.4518827174955573E-2</v>
      </c>
      <c r="F1565" s="122">
        <f t="shared" si="493"/>
        <v>1.0838544139028525</v>
      </c>
      <c r="G1565" s="122"/>
      <c r="H1565" s="101" t="s">
        <v>4</v>
      </c>
      <c r="I1565" s="101">
        <v>1</v>
      </c>
      <c r="J1565" s="101" t="s">
        <v>60</v>
      </c>
      <c r="K1565" s="18">
        <v>43067</v>
      </c>
      <c r="L1565" s="101" t="s">
        <v>58</v>
      </c>
      <c r="M1565" s="101" t="s">
        <v>83</v>
      </c>
      <c r="N1565" s="101" t="s">
        <v>77</v>
      </c>
      <c r="O1565" s="101" t="s">
        <v>80</v>
      </c>
      <c r="P1565" s="19" t="str">
        <f t="shared" si="495"/>
        <v>CB3 14 UP</v>
      </c>
      <c r="Q1565" s="20">
        <f t="shared" si="496"/>
        <v>108.38544139028525</v>
      </c>
      <c r="R1565" s="19">
        <v>122.6</v>
      </c>
      <c r="S1565" s="19">
        <v>-9.67</v>
      </c>
      <c r="T1565" s="19">
        <f t="shared" si="497"/>
        <v>112.92999999999999</v>
      </c>
      <c r="U1565" s="22" t="e">
        <f t="shared" si="498"/>
        <v>#VALUE!</v>
      </c>
      <c r="V1565" s="22" t="str">
        <f t="shared" si="499"/>
        <v>NY</v>
      </c>
      <c r="W1565" s="22" t="e">
        <f t="shared" si="500"/>
        <v>#VALUE!</v>
      </c>
      <c r="X1565" s="19" t="str">
        <f t="shared" si="501"/>
        <v>CB314 UPGS.8993</v>
      </c>
      <c r="Y1565" s="19" t="str">
        <f t="shared" si="502"/>
        <v>GS.8993</v>
      </c>
      <c r="Z1565" s="19" t="e">
        <v>#VALUE!</v>
      </c>
      <c r="AA1565" s="19" t="e">
        <f t="shared" si="503"/>
        <v>#VALUE!</v>
      </c>
      <c r="AB1565" s="22" t="e">
        <f t="shared" si="504"/>
        <v>#VALUE!</v>
      </c>
      <c r="AC1565" s="23" t="e">
        <v>#VALUE!</v>
      </c>
      <c r="AD1565" s="23" t="e">
        <f t="shared" si="512"/>
        <v>#VALUE!</v>
      </c>
      <c r="AE1565" s="24" t="e">
        <f t="shared" si="505"/>
        <v>#VALUE!</v>
      </c>
      <c r="AF1565" s="24">
        <v>114.67999999999999</v>
      </c>
      <c r="AG1565" s="24" t="e">
        <f t="shared" si="506"/>
        <v>#VALUE!</v>
      </c>
      <c r="AH1565" s="24" t="e">
        <f t="shared" si="507"/>
        <v>#VALUE!</v>
      </c>
      <c r="AI1565" s="25" t="e">
        <f t="shared" si="508"/>
        <v>#VALUE!</v>
      </c>
      <c r="AJ1565" s="25" t="e">
        <f t="shared" si="509"/>
        <v>#VALUE!</v>
      </c>
      <c r="AK1565" s="25" t="e">
        <f t="shared" si="510"/>
        <v>#VALUE!</v>
      </c>
      <c r="AL1565" s="11">
        <v>20.435625000000005</v>
      </c>
      <c r="AM1565" s="11">
        <v>0.5</v>
      </c>
      <c r="AN1565" s="26">
        <v>3.2766000000000002</v>
      </c>
      <c r="AO1565" s="125">
        <f t="shared" si="511"/>
        <v>3.4031710090854372E-2</v>
      </c>
      <c r="AW1565" s="44" t="e">
        <f t="shared" si="494"/>
        <v>#VALUE!</v>
      </c>
    </row>
    <row r="1566" spans="1:49" hidden="1" x14ac:dyDescent="0.2">
      <c r="A1566" s="101">
        <v>1570</v>
      </c>
      <c r="B1566" s="16" t="s">
        <v>986</v>
      </c>
      <c r="C1566" s="101">
        <v>86</v>
      </c>
      <c r="D1566" s="101">
        <v>1.0493355867278971</v>
      </c>
      <c r="E1566" s="101">
        <v>3.4518827174955573E-2</v>
      </c>
      <c r="F1566" s="122">
        <f t="shared" si="493"/>
        <v>1.0838544139028525</v>
      </c>
      <c r="G1566" s="122"/>
      <c r="H1566" s="101" t="s">
        <v>4</v>
      </c>
      <c r="I1566" s="101">
        <v>1</v>
      </c>
      <c r="J1566" s="101" t="s">
        <v>60</v>
      </c>
      <c r="K1566" s="18">
        <v>43067</v>
      </c>
      <c r="L1566" s="101" t="s">
        <v>58</v>
      </c>
      <c r="M1566" s="101" t="s">
        <v>83</v>
      </c>
      <c r="N1566" s="101" t="s">
        <v>77</v>
      </c>
      <c r="O1566" s="101" t="s">
        <v>65</v>
      </c>
      <c r="P1566" s="19" t="str">
        <f t="shared" si="495"/>
        <v>CB3 13/14</v>
      </c>
      <c r="Q1566" s="20">
        <f t="shared" si="496"/>
        <v>108.38544139028525</v>
      </c>
      <c r="R1566" s="19">
        <v>122.6</v>
      </c>
      <c r="S1566" s="19">
        <v>-9.67</v>
      </c>
      <c r="T1566" s="19">
        <f t="shared" si="497"/>
        <v>112.92999999999999</v>
      </c>
      <c r="U1566" s="22" t="e">
        <f t="shared" si="498"/>
        <v>#VALUE!</v>
      </c>
      <c r="V1566" s="22" t="str">
        <f t="shared" si="499"/>
        <v>NY</v>
      </c>
      <c r="W1566" s="22" t="e">
        <f t="shared" si="500"/>
        <v>#VALUE!</v>
      </c>
      <c r="X1566" s="19" t="str">
        <f t="shared" si="501"/>
        <v>CB313/14GS.8993</v>
      </c>
      <c r="Y1566" s="19" t="str">
        <f t="shared" si="502"/>
        <v>GS.8993</v>
      </c>
      <c r="Z1566" s="19" t="e">
        <v>#VALUE!</v>
      </c>
      <c r="AA1566" s="19" t="e">
        <f t="shared" si="503"/>
        <v>#VALUE!</v>
      </c>
      <c r="AB1566" s="22" t="e">
        <f t="shared" si="504"/>
        <v>#VALUE!</v>
      </c>
      <c r="AC1566" s="23" t="e">
        <v>#VALUE!</v>
      </c>
      <c r="AD1566" s="23" t="e">
        <f t="shared" si="512"/>
        <v>#VALUE!</v>
      </c>
      <c r="AE1566" s="24" t="e">
        <f t="shared" si="505"/>
        <v>#VALUE!</v>
      </c>
      <c r="AF1566" s="24">
        <v>114.67999999999999</v>
      </c>
      <c r="AG1566" s="24" t="e">
        <f t="shared" si="506"/>
        <v>#VALUE!</v>
      </c>
      <c r="AH1566" s="24" t="e">
        <f t="shared" si="507"/>
        <v>#VALUE!</v>
      </c>
      <c r="AI1566" s="25" t="e">
        <f t="shared" si="508"/>
        <v>#VALUE!</v>
      </c>
      <c r="AJ1566" s="25" t="e">
        <f t="shared" si="509"/>
        <v>#VALUE!</v>
      </c>
      <c r="AK1566" s="25" t="e">
        <f t="shared" si="510"/>
        <v>#VALUE!</v>
      </c>
      <c r="AL1566" s="11">
        <v>20.435625000000002</v>
      </c>
      <c r="AM1566" s="11">
        <v>0.5</v>
      </c>
      <c r="AN1566" s="26">
        <v>3.2766000000000002</v>
      </c>
      <c r="AO1566" s="125">
        <f t="shared" si="511"/>
        <v>3.4031710090854372E-2</v>
      </c>
      <c r="AW1566" s="44" t="e">
        <f t="shared" si="494"/>
        <v>#VALUE!</v>
      </c>
    </row>
    <row r="1567" spans="1:49" hidden="1" x14ac:dyDescent="0.2">
      <c r="A1567" s="101">
        <v>1571</v>
      </c>
      <c r="B1567" s="16" t="s">
        <v>986</v>
      </c>
      <c r="C1567" s="101">
        <v>643</v>
      </c>
      <c r="D1567" s="101">
        <v>1.0493355867278971</v>
      </c>
      <c r="E1567" s="101">
        <v>3.4518827174955573E-2</v>
      </c>
      <c r="F1567" s="122">
        <f t="shared" si="493"/>
        <v>1.0838544139028525</v>
      </c>
      <c r="G1567" s="122"/>
      <c r="H1567" s="101" t="s">
        <v>4</v>
      </c>
      <c r="I1567" s="101">
        <v>1</v>
      </c>
      <c r="J1567" s="101" t="s">
        <v>60</v>
      </c>
      <c r="K1567" s="18">
        <v>43067</v>
      </c>
      <c r="L1567" s="101" t="s">
        <v>58</v>
      </c>
      <c r="M1567" s="101" t="s">
        <v>83</v>
      </c>
      <c r="N1567" s="101" t="s">
        <v>62</v>
      </c>
      <c r="O1567" s="101" t="s">
        <v>63</v>
      </c>
      <c r="P1567" s="19" t="str">
        <f t="shared" si="495"/>
        <v>CB6 Consumo</v>
      </c>
      <c r="Q1567" s="20">
        <f t="shared" si="496"/>
        <v>108.38544139028525</v>
      </c>
      <c r="R1567" s="19">
        <v>122.6</v>
      </c>
      <c r="S1567" s="19">
        <v>-31.95</v>
      </c>
      <c r="T1567" s="19">
        <f t="shared" si="497"/>
        <v>90.649999999999991</v>
      </c>
      <c r="U1567" s="22" t="e">
        <f t="shared" si="498"/>
        <v>#VALUE!</v>
      </c>
      <c r="V1567" s="22" t="str">
        <f t="shared" si="499"/>
        <v>NY</v>
      </c>
      <c r="W1567" s="22" t="e">
        <f t="shared" si="500"/>
        <v>#VALUE!</v>
      </c>
      <c r="X1567" s="19" t="str">
        <f t="shared" si="501"/>
        <v>CB6ConsumoGS.8993</v>
      </c>
      <c r="Y1567" s="19" t="str">
        <f t="shared" si="502"/>
        <v>GS.8993</v>
      </c>
      <c r="Z1567" s="19" t="e">
        <v>#VALUE!</v>
      </c>
      <c r="AA1567" s="19" t="e">
        <f t="shared" si="503"/>
        <v>#VALUE!</v>
      </c>
      <c r="AB1567" s="22" t="e">
        <f t="shared" si="504"/>
        <v>#VALUE!</v>
      </c>
      <c r="AC1567" s="23" t="e">
        <v>#VALUE!</v>
      </c>
      <c r="AD1567" s="23" t="e">
        <f t="shared" si="512"/>
        <v>#VALUE!</v>
      </c>
      <c r="AE1567" s="24" t="e">
        <f t="shared" si="505"/>
        <v>#VALUE!</v>
      </c>
      <c r="AF1567" s="24">
        <v>92.399999999999991</v>
      </c>
      <c r="AG1567" s="24" t="e">
        <f t="shared" si="506"/>
        <v>#VALUE!</v>
      </c>
      <c r="AH1567" s="24" t="e">
        <f t="shared" si="507"/>
        <v>#VALUE!</v>
      </c>
      <c r="AI1567" s="25" t="e">
        <f t="shared" si="508"/>
        <v>#VALUE!</v>
      </c>
      <c r="AJ1567" s="25" t="e">
        <f t="shared" si="509"/>
        <v>#VALUE!</v>
      </c>
      <c r="AK1567" s="25" t="e">
        <f t="shared" si="510"/>
        <v>#VALUE!</v>
      </c>
      <c r="AL1567" s="11">
        <v>20.435625000000002</v>
      </c>
      <c r="AM1567" s="11">
        <v>0.5</v>
      </c>
      <c r="AN1567" s="26">
        <v>3.2766000000000002</v>
      </c>
      <c r="AO1567" s="125">
        <f t="shared" si="511"/>
        <v>3.4031710090854372E-2</v>
      </c>
      <c r="AW1567" s="44" t="e">
        <f t="shared" si="494"/>
        <v>#VALUE!</v>
      </c>
    </row>
    <row r="1568" spans="1:49" hidden="1" x14ac:dyDescent="0.2">
      <c r="A1568" s="101">
        <v>1572</v>
      </c>
      <c r="B1568" s="16" t="s">
        <v>987</v>
      </c>
      <c r="C1568" s="101">
        <v>3053</v>
      </c>
      <c r="D1568" s="101">
        <v>1.1975790909488389</v>
      </c>
      <c r="E1568" s="101">
        <v>3.9955457966606087E-2</v>
      </c>
      <c r="F1568" s="122">
        <f t="shared" si="493"/>
        <v>1.237534548915445</v>
      </c>
      <c r="G1568" s="122"/>
      <c r="H1568" s="101" t="s">
        <v>4</v>
      </c>
      <c r="I1568" s="101">
        <v>1</v>
      </c>
      <c r="J1568" s="101" t="s">
        <v>60</v>
      </c>
      <c r="K1568" s="18">
        <v>43067</v>
      </c>
      <c r="L1568" s="101" t="s">
        <v>58</v>
      </c>
      <c r="M1568" s="101" t="s">
        <v>83</v>
      </c>
      <c r="N1568" s="101" t="s">
        <v>62</v>
      </c>
      <c r="O1568" s="101" t="s">
        <v>63</v>
      </c>
      <c r="P1568" s="19" t="str">
        <f t="shared" si="495"/>
        <v>CB6 Consumo</v>
      </c>
      <c r="Q1568" s="20">
        <f t="shared" si="496"/>
        <v>123.75345489154451</v>
      </c>
      <c r="R1568" s="19">
        <v>122.6</v>
      </c>
      <c r="S1568" s="19">
        <v>-31.95</v>
      </c>
      <c r="T1568" s="19">
        <f t="shared" si="497"/>
        <v>90.649999999999991</v>
      </c>
      <c r="U1568" s="22" t="e">
        <f t="shared" si="498"/>
        <v>#VALUE!</v>
      </c>
      <c r="V1568" s="22" t="str">
        <f t="shared" si="499"/>
        <v>NY</v>
      </c>
      <c r="W1568" s="22" t="e">
        <f t="shared" si="500"/>
        <v>#VALUE!</v>
      </c>
      <c r="X1568" s="19" t="str">
        <f t="shared" si="501"/>
        <v>CB6ConsumoGS.9058</v>
      </c>
      <c r="Y1568" s="19" t="str">
        <f t="shared" si="502"/>
        <v>GS.9058</v>
      </c>
      <c r="Z1568" s="19" t="e">
        <v>#VALUE!</v>
      </c>
      <c r="AA1568" s="19" t="e">
        <f t="shared" si="503"/>
        <v>#VALUE!</v>
      </c>
      <c r="AB1568" s="22" t="e">
        <f t="shared" si="504"/>
        <v>#VALUE!</v>
      </c>
      <c r="AC1568" s="23" t="e">
        <v>#VALUE!</v>
      </c>
      <c r="AD1568" s="23" t="e">
        <f t="shared" si="512"/>
        <v>#VALUE!</v>
      </c>
      <c r="AE1568" s="24" t="e">
        <f t="shared" si="505"/>
        <v>#VALUE!</v>
      </c>
      <c r="AF1568" s="24">
        <v>92.399999999999991</v>
      </c>
      <c r="AG1568" s="24" t="e">
        <f t="shared" si="506"/>
        <v>#VALUE!</v>
      </c>
      <c r="AH1568" s="24" t="e">
        <f t="shared" si="507"/>
        <v>#VALUE!</v>
      </c>
      <c r="AI1568" s="25" t="e">
        <f t="shared" si="508"/>
        <v>#VALUE!</v>
      </c>
      <c r="AJ1568" s="25" t="e">
        <f t="shared" si="509"/>
        <v>#VALUE!</v>
      </c>
      <c r="AK1568" s="25" t="e">
        <f t="shared" si="510"/>
        <v>#VALUE!</v>
      </c>
      <c r="AL1568" s="11">
        <v>18.15837254975547</v>
      </c>
      <c r="AM1568" s="11">
        <v>2.9258650654428759</v>
      </c>
      <c r="AN1568" s="26">
        <v>3.2766000000000002</v>
      </c>
      <c r="AO1568" s="125">
        <f t="shared" si="511"/>
        <v>3.9391621134028464E-2</v>
      </c>
      <c r="AW1568" s="44" t="e">
        <f t="shared" si="494"/>
        <v>#VALUE!</v>
      </c>
    </row>
    <row r="1569" spans="1:49" hidden="1" x14ac:dyDescent="0.2">
      <c r="A1569" s="101">
        <v>1573</v>
      </c>
      <c r="B1569" s="16" t="s">
        <v>988</v>
      </c>
      <c r="C1569" s="101">
        <v>500</v>
      </c>
      <c r="D1569" s="101">
        <v>1.4451847639864523</v>
      </c>
      <c r="E1569" s="101">
        <v>5.072763597902475E-2</v>
      </c>
      <c r="F1569" s="122">
        <f t="shared" si="493"/>
        <v>1.4959123999654771</v>
      </c>
      <c r="G1569" s="122"/>
      <c r="H1569" s="101" t="s">
        <v>4</v>
      </c>
      <c r="I1569" s="101">
        <v>1</v>
      </c>
      <c r="J1569" s="101" t="s">
        <v>573</v>
      </c>
      <c r="K1569" s="18">
        <v>43068</v>
      </c>
      <c r="L1569" s="101" t="s">
        <v>58</v>
      </c>
      <c r="M1569" s="101" t="s">
        <v>83</v>
      </c>
      <c r="N1569" s="101" t="s">
        <v>62</v>
      </c>
      <c r="O1569" s="101" t="s">
        <v>63</v>
      </c>
      <c r="P1569" s="19" t="str">
        <f t="shared" si="495"/>
        <v>CB6 Consumo</v>
      </c>
      <c r="Q1569" s="20">
        <f t="shared" si="496"/>
        <v>149.5912399965477</v>
      </c>
      <c r="R1569" s="19">
        <v>122.6</v>
      </c>
      <c r="S1569" s="19">
        <v>-31.95</v>
      </c>
      <c r="T1569" s="19">
        <f t="shared" si="497"/>
        <v>90.649999999999991</v>
      </c>
      <c r="U1569" s="22" t="e">
        <f t="shared" si="498"/>
        <v>#VALUE!</v>
      </c>
      <c r="V1569" s="22" t="str">
        <f t="shared" si="499"/>
        <v>NY</v>
      </c>
      <c r="W1569" s="22" t="e">
        <f t="shared" si="500"/>
        <v>#VALUE!</v>
      </c>
      <c r="X1569" s="19" t="str">
        <f t="shared" si="501"/>
        <v>CB6ConsumoGS.9084</v>
      </c>
      <c r="Y1569" s="19" t="str">
        <f t="shared" si="502"/>
        <v>GS.9084</v>
      </c>
      <c r="Z1569" s="19" t="e">
        <v>#VALUE!</v>
      </c>
      <c r="AA1569" s="19" t="e">
        <f t="shared" si="503"/>
        <v>#VALUE!</v>
      </c>
      <c r="AB1569" s="22" t="e">
        <f t="shared" si="504"/>
        <v>#VALUE!</v>
      </c>
      <c r="AC1569" s="23" t="e">
        <v>#VALUE!</v>
      </c>
      <c r="AD1569" s="23" t="e">
        <f t="shared" si="512"/>
        <v>#VALUE!</v>
      </c>
      <c r="AE1569" s="24" t="e">
        <f t="shared" si="505"/>
        <v>#VALUE!</v>
      </c>
      <c r="AF1569" s="24">
        <v>92.399999999999991</v>
      </c>
      <c r="AG1569" s="24" t="e">
        <f t="shared" si="506"/>
        <v>#VALUE!</v>
      </c>
      <c r="AH1569" s="24" t="e">
        <f t="shared" si="507"/>
        <v>#VALUE!</v>
      </c>
      <c r="AI1569" s="25" t="e">
        <f t="shared" si="508"/>
        <v>#VALUE!</v>
      </c>
      <c r="AJ1569" s="25" t="e">
        <f t="shared" si="509"/>
        <v>#VALUE!</v>
      </c>
      <c r="AK1569" s="25" t="e">
        <f t="shared" si="510"/>
        <v>#VALUE!</v>
      </c>
      <c r="AL1569" s="11">
        <v>24.014190298134569</v>
      </c>
      <c r="AM1569" s="11">
        <v>4.6521438720045207</v>
      </c>
      <c r="AN1569" s="26">
        <v>3.2766000000000002</v>
      </c>
      <c r="AO1569" s="125">
        <f t="shared" si="511"/>
        <v>5.001178610393462E-2</v>
      </c>
      <c r="AW1569" s="44" t="e">
        <f t="shared" si="494"/>
        <v>#VALUE!</v>
      </c>
    </row>
    <row r="1570" spans="1:49" hidden="1" x14ac:dyDescent="0.2">
      <c r="A1570" s="101">
        <v>1574</v>
      </c>
      <c r="B1570" s="16" t="s">
        <v>989</v>
      </c>
      <c r="C1570" s="101">
        <v>320</v>
      </c>
      <c r="D1570" s="101">
        <v>1.3097141707721138</v>
      </c>
      <c r="E1570" s="101">
        <v>5.2128960656242E-2</v>
      </c>
      <c r="F1570" s="122">
        <f t="shared" si="493"/>
        <v>1.3618431314283559</v>
      </c>
      <c r="G1570" s="122"/>
      <c r="H1570" s="101" t="s">
        <v>4</v>
      </c>
      <c r="I1570" s="101">
        <v>1</v>
      </c>
      <c r="J1570" s="101" t="s">
        <v>573</v>
      </c>
      <c r="K1570" s="18">
        <v>43068</v>
      </c>
      <c r="L1570" s="101" t="s">
        <v>58</v>
      </c>
      <c r="M1570" s="101" t="s">
        <v>83</v>
      </c>
      <c r="N1570" s="101" t="s">
        <v>91</v>
      </c>
      <c r="O1570" s="101" t="s">
        <v>59</v>
      </c>
      <c r="P1570" s="19" t="str">
        <f t="shared" si="495"/>
        <v>CB3UTZ 14/16</v>
      </c>
      <c r="Q1570" s="20">
        <f t="shared" si="496"/>
        <v>136.18431314283558</v>
      </c>
      <c r="R1570" s="19">
        <v>122.6</v>
      </c>
      <c r="S1570" s="19">
        <v>-1</v>
      </c>
      <c r="T1570" s="19">
        <f t="shared" si="497"/>
        <v>121.6</v>
      </c>
      <c r="U1570" s="22" t="e">
        <f t="shared" si="498"/>
        <v>#VALUE!</v>
      </c>
      <c r="V1570" s="22" t="str">
        <f t="shared" si="499"/>
        <v>NY</v>
      </c>
      <c r="W1570" s="22" t="e">
        <f t="shared" si="500"/>
        <v>#VALUE!</v>
      </c>
      <c r="X1570" s="19" t="str">
        <f t="shared" si="501"/>
        <v>CB3UTZ14/16GS.9052</v>
      </c>
      <c r="Y1570" s="19" t="str">
        <f t="shared" si="502"/>
        <v>GS.9052</v>
      </c>
      <c r="Z1570" s="19" t="e">
        <v>#VALUE!</v>
      </c>
      <c r="AA1570" s="19" t="e">
        <f t="shared" si="503"/>
        <v>#VALUE!</v>
      </c>
      <c r="AB1570" s="22" t="e">
        <f t="shared" si="504"/>
        <v>#VALUE!</v>
      </c>
      <c r="AC1570" s="23" t="e">
        <v>#VALUE!</v>
      </c>
      <c r="AD1570" s="23" t="e">
        <f t="shared" si="512"/>
        <v>#VALUE!</v>
      </c>
      <c r="AE1570" s="24" t="e">
        <f t="shared" si="505"/>
        <v>#VALUE!</v>
      </c>
      <c r="AF1570" s="24">
        <v>123.35</v>
      </c>
      <c r="AG1570" s="24" t="e">
        <f t="shared" si="506"/>
        <v>#VALUE!</v>
      </c>
      <c r="AH1570" s="24" t="e">
        <f t="shared" si="507"/>
        <v>#VALUE!</v>
      </c>
      <c r="AI1570" s="25" t="e">
        <f t="shared" si="508"/>
        <v>#VALUE!</v>
      </c>
      <c r="AJ1570" s="25" t="e">
        <f t="shared" si="509"/>
        <v>#VALUE!</v>
      </c>
      <c r="AK1570" s="25" t="e">
        <f t="shared" si="510"/>
        <v>#VALUE!</v>
      </c>
      <c r="AL1570" s="11">
        <v>21.899530938262775</v>
      </c>
      <c r="AM1570" s="11">
        <v>2.5183083052348598</v>
      </c>
      <c r="AN1570" s="26">
        <v>3.2766000000000002</v>
      </c>
      <c r="AO1570" s="125">
        <f t="shared" si="511"/>
        <v>5.1393335799018634E-2</v>
      </c>
      <c r="AW1570" s="44" t="e">
        <f t="shared" si="494"/>
        <v>#VALUE!</v>
      </c>
    </row>
    <row r="1571" spans="1:49" hidden="1" x14ac:dyDescent="0.2">
      <c r="A1571" s="101">
        <v>1573</v>
      </c>
      <c r="B1571" s="16" t="s">
        <v>990</v>
      </c>
      <c r="C1571" s="101">
        <v>731</v>
      </c>
      <c r="D1571" s="101">
        <v>1.4820383583019605</v>
      </c>
      <c r="E1571" s="101">
        <v>4.9715681354214225E-2</v>
      </c>
      <c r="F1571" s="122">
        <f t="shared" si="493"/>
        <v>1.5317540396561746</v>
      </c>
      <c r="G1571" s="122"/>
      <c r="H1571" s="101" t="s">
        <v>4</v>
      </c>
      <c r="I1571" s="101">
        <v>1</v>
      </c>
      <c r="J1571" s="101" t="s">
        <v>60</v>
      </c>
      <c r="K1571" s="18">
        <v>43068</v>
      </c>
      <c r="L1571" s="101" t="s">
        <v>58</v>
      </c>
      <c r="M1571" s="101" t="s">
        <v>83</v>
      </c>
      <c r="N1571" s="101" t="s">
        <v>62</v>
      </c>
      <c r="O1571" s="101" t="s">
        <v>63</v>
      </c>
      <c r="P1571" s="19" t="str">
        <f t="shared" si="495"/>
        <v>CB6 Consumo</v>
      </c>
      <c r="Q1571" s="20">
        <f t="shared" si="496"/>
        <v>153.17540396561748</v>
      </c>
      <c r="R1571" s="19">
        <v>122.6</v>
      </c>
      <c r="S1571" s="19">
        <v>-31.95</v>
      </c>
      <c r="T1571" s="19">
        <f t="shared" si="497"/>
        <v>90.649999999999991</v>
      </c>
      <c r="U1571" s="22" t="e">
        <f t="shared" si="498"/>
        <v>#VALUE!</v>
      </c>
      <c r="V1571" s="22" t="str">
        <f t="shared" si="499"/>
        <v>NY</v>
      </c>
      <c r="W1571" s="22" t="e">
        <f t="shared" si="500"/>
        <v>#VALUE!</v>
      </c>
      <c r="X1571" s="19" t="str">
        <f t="shared" si="501"/>
        <v>CB6ConsumoGS.8983</v>
      </c>
      <c r="Y1571" s="19" t="str">
        <f t="shared" si="502"/>
        <v>GS.8983</v>
      </c>
      <c r="Z1571" s="19" t="e">
        <v>#VALUE!</v>
      </c>
      <c r="AA1571" s="19" t="e">
        <f t="shared" si="503"/>
        <v>#VALUE!</v>
      </c>
      <c r="AB1571" s="22" t="e">
        <f t="shared" si="504"/>
        <v>#VALUE!</v>
      </c>
      <c r="AC1571" s="23" t="e">
        <v>#VALUE!</v>
      </c>
      <c r="AD1571" s="23" t="e">
        <f t="shared" si="512"/>
        <v>#VALUE!</v>
      </c>
      <c r="AE1571" s="24" t="e">
        <f t="shared" si="505"/>
        <v>#VALUE!</v>
      </c>
      <c r="AF1571" s="24">
        <v>92.399999999999991</v>
      </c>
      <c r="AG1571" s="24" t="e">
        <f t="shared" si="506"/>
        <v>#VALUE!</v>
      </c>
      <c r="AH1571" s="24" t="e">
        <f t="shared" si="507"/>
        <v>#VALUE!</v>
      </c>
      <c r="AI1571" s="25" t="e">
        <f t="shared" si="508"/>
        <v>#VALUE!</v>
      </c>
      <c r="AJ1571" s="25" t="e">
        <f t="shared" si="509"/>
        <v>#VALUE!</v>
      </c>
      <c r="AK1571" s="25" t="e">
        <f t="shared" si="510"/>
        <v>#VALUE!</v>
      </c>
      <c r="AL1571" s="11">
        <v>24.102307692307694</v>
      </c>
      <c r="AM1571" s="11">
        <v>4.7653846153846109</v>
      </c>
      <c r="AN1571" s="26">
        <v>3.2766000000000002</v>
      </c>
      <c r="AO1571" s="125">
        <f t="shared" si="511"/>
        <v>4.9014111813261221E-2</v>
      </c>
      <c r="AW1571" s="44" t="e">
        <f t="shared" si="494"/>
        <v>#VALUE!</v>
      </c>
    </row>
    <row r="1572" spans="1:49" hidden="1" x14ac:dyDescent="0.2">
      <c r="A1572" s="101">
        <v>1574</v>
      </c>
      <c r="B1572" s="16" t="s">
        <v>990</v>
      </c>
      <c r="C1572" s="101">
        <v>533</v>
      </c>
      <c r="D1572" s="101">
        <v>1.4820383583019605</v>
      </c>
      <c r="E1572" s="101">
        <v>4.9715681354214225E-2</v>
      </c>
      <c r="F1572" s="122">
        <f t="shared" si="493"/>
        <v>1.5317540396561746</v>
      </c>
      <c r="G1572" s="122"/>
      <c r="H1572" s="101" t="s">
        <v>4</v>
      </c>
      <c r="I1572" s="101">
        <v>1</v>
      </c>
      <c r="J1572" s="101" t="s">
        <v>60</v>
      </c>
      <c r="K1572" s="18">
        <v>43068</v>
      </c>
      <c r="L1572" s="101" t="s">
        <v>58</v>
      </c>
      <c r="M1572" s="101" t="s">
        <v>83</v>
      </c>
      <c r="N1572" s="101" t="s">
        <v>73</v>
      </c>
      <c r="O1572" s="101" t="s">
        <v>58</v>
      </c>
      <c r="P1572" s="19" t="str">
        <f t="shared" si="495"/>
        <v>CB1 17/18</v>
      </c>
      <c r="Q1572" s="20">
        <f t="shared" si="496"/>
        <v>153.17540396561748</v>
      </c>
      <c r="R1572" s="19">
        <v>122.6</v>
      </c>
      <c r="S1572" s="19">
        <v>2.5</v>
      </c>
      <c r="T1572" s="19">
        <f t="shared" si="497"/>
        <v>125.1</v>
      </c>
      <c r="U1572" s="22" t="e">
        <f t="shared" si="498"/>
        <v>#VALUE!</v>
      </c>
      <c r="V1572" s="22" t="str">
        <f t="shared" si="499"/>
        <v>NY</v>
      </c>
      <c r="W1572" s="22" t="e">
        <f t="shared" si="500"/>
        <v>#VALUE!</v>
      </c>
      <c r="X1572" s="19" t="str">
        <f t="shared" si="501"/>
        <v>CB117/18GS.8983</v>
      </c>
      <c r="Y1572" s="19" t="str">
        <f t="shared" si="502"/>
        <v>GS.8983</v>
      </c>
      <c r="Z1572" s="19" t="e">
        <v>#VALUE!</v>
      </c>
      <c r="AA1572" s="19" t="e">
        <f t="shared" si="503"/>
        <v>#VALUE!</v>
      </c>
      <c r="AB1572" s="22" t="e">
        <f t="shared" si="504"/>
        <v>#VALUE!</v>
      </c>
      <c r="AC1572" s="23" t="e">
        <v>#VALUE!</v>
      </c>
      <c r="AD1572" s="23" t="e">
        <f t="shared" si="512"/>
        <v>#VALUE!</v>
      </c>
      <c r="AE1572" s="24" t="e">
        <f t="shared" si="505"/>
        <v>#VALUE!</v>
      </c>
      <c r="AF1572" s="24">
        <v>126.85</v>
      </c>
      <c r="AG1572" s="24" t="e">
        <f t="shared" si="506"/>
        <v>#VALUE!</v>
      </c>
      <c r="AH1572" s="24" t="e">
        <f t="shared" si="507"/>
        <v>#VALUE!</v>
      </c>
      <c r="AI1572" s="25" t="e">
        <f t="shared" si="508"/>
        <v>#VALUE!</v>
      </c>
      <c r="AJ1572" s="25" t="e">
        <f t="shared" si="509"/>
        <v>#VALUE!</v>
      </c>
      <c r="AK1572" s="25" t="e">
        <f t="shared" si="510"/>
        <v>#VALUE!</v>
      </c>
      <c r="AL1572" s="11">
        <v>24.102307692307694</v>
      </c>
      <c r="AM1572" s="11">
        <v>4.7653846153846109</v>
      </c>
      <c r="AN1572" s="26">
        <v>3.2766000000000002</v>
      </c>
      <c r="AO1572" s="125">
        <f t="shared" si="511"/>
        <v>4.9014111813261221E-2</v>
      </c>
      <c r="AW1572" s="44" t="e">
        <f t="shared" si="494"/>
        <v>#VALUE!</v>
      </c>
    </row>
    <row r="1573" spans="1:49" hidden="1" x14ac:dyDescent="0.2">
      <c r="A1573" s="101">
        <v>1575</v>
      </c>
      <c r="B1573" s="16" t="s">
        <v>990</v>
      </c>
      <c r="C1573" s="101">
        <v>210</v>
      </c>
      <c r="D1573" s="101">
        <v>1.4820383583019605</v>
      </c>
      <c r="E1573" s="101">
        <v>4.9715681354214225E-2</v>
      </c>
      <c r="F1573" s="122">
        <f t="shared" si="493"/>
        <v>1.5317540396561746</v>
      </c>
      <c r="G1573" s="122"/>
      <c r="H1573" s="101" t="s">
        <v>4</v>
      </c>
      <c r="I1573" s="101">
        <v>1</v>
      </c>
      <c r="J1573" s="101" t="s">
        <v>60</v>
      </c>
      <c r="K1573" s="18">
        <v>43068</v>
      </c>
      <c r="L1573" s="101" t="s">
        <v>58</v>
      </c>
      <c r="M1573" s="101" t="s">
        <v>83</v>
      </c>
      <c r="N1573" s="101" t="s">
        <v>73</v>
      </c>
      <c r="O1573" s="101" t="s">
        <v>66</v>
      </c>
      <c r="P1573" s="19" t="str">
        <f t="shared" si="495"/>
        <v>CB1 Moka</v>
      </c>
      <c r="Q1573" s="20">
        <f t="shared" si="496"/>
        <v>153.17540396561748</v>
      </c>
      <c r="R1573" s="19">
        <v>122.6</v>
      </c>
      <c r="S1573" s="19">
        <v>-8</v>
      </c>
      <c r="T1573" s="19">
        <f t="shared" si="497"/>
        <v>114.6</v>
      </c>
      <c r="U1573" s="22" t="e">
        <f t="shared" si="498"/>
        <v>#VALUE!</v>
      </c>
      <c r="V1573" s="22" t="str">
        <f t="shared" si="499"/>
        <v>NY</v>
      </c>
      <c r="W1573" s="22" t="e">
        <f t="shared" si="500"/>
        <v>#VALUE!</v>
      </c>
      <c r="X1573" s="19" t="str">
        <f t="shared" si="501"/>
        <v>CB1MokaGS.8983</v>
      </c>
      <c r="Y1573" s="19" t="str">
        <f t="shared" si="502"/>
        <v>GS.8983</v>
      </c>
      <c r="Z1573" s="19" t="e">
        <v>#VALUE!</v>
      </c>
      <c r="AA1573" s="19" t="e">
        <f t="shared" si="503"/>
        <v>#VALUE!</v>
      </c>
      <c r="AB1573" s="22" t="e">
        <f t="shared" si="504"/>
        <v>#VALUE!</v>
      </c>
      <c r="AC1573" s="23" t="e">
        <v>#VALUE!</v>
      </c>
      <c r="AD1573" s="23" t="e">
        <f t="shared" si="512"/>
        <v>#VALUE!</v>
      </c>
      <c r="AE1573" s="24" t="e">
        <f t="shared" si="505"/>
        <v>#VALUE!</v>
      </c>
      <c r="AF1573" s="24">
        <v>116.35</v>
      </c>
      <c r="AG1573" s="24" t="e">
        <f t="shared" si="506"/>
        <v>#VALUE!</v>
      </c>
      <c r="AH1573" s="24" t="e">
        <f t="shared" si="507"/>
        <v>#VALUE!</v>
      </c>
      <c r="AI1573" s="25" t="e">
        <f t="shared" si="508"/>
        <v>#VALUE!</v>
      </c>
      <c r="AJ1573" s="25" t="e">
        <f t="shared" si="509"/>
        <v>#VALUE!</v>
      </c>
      <c r="AK1573" s="25" t="e">
        <f t="shared" si="510"/>
        <v>#VALUE!</v>
      </c>
      <c r="AL1573" s="11">
        <v>24.102307692307694</v>
      </c>
      <c r="AM1573" s="11">
        <v>4.7653846153846109</v>
      </c>
      <c r="AN1573" s="26">
        <v>3.2766000000000002</v>
      </c>
      <c r="AO1573" s="125">
        <f t="shared" si="511"/>
        <v>4.9014111813261221E-2</v>
      </c>
      <c r="AW1573" s="44" t="e">
        <f t="shared" si="494"/>
        <v>#VALUE!</v>
      </c>
    </row>
    <row r="1574" spans="1:49" hidden="1" x14ac:dyDescent="0.2">
      <c r="A1574" s="101">
        <v>1576</v>
      </c>
      <c r="B1574" s="16" t="s">
        <v>990</v>
      </c>
      <c r="C1574" s="101">
        <v>1880</v>
      </c>
      <c r="D1574" s="101">
        <v>1.4820383583019605</v>
      </c>
      <c r="E1574" s="101">
        <v>4.9715681354214225E-2</v>
      </c>
      <c r="F1574" s="122">
        <f t="shared" si="493"/>
        <v>1.5317540396561746</v>
      </c>
      <c r="G1574" s="122"/>
      <c r="H1574" s="101" t="s">
        <v>4</v>
      </c>
      <c r="I1574" s="101">
        <v>1</v>
      </c>
      <c r="J1574" s="101" t="s">
        <v>60</v>
      </c>
      <c r="K1574" s="18">
        <v>43068</v>
      </c>
      <c r="L1574" s="101" t="s">
        <v>58</v>
      </c>
      <c r="M1574" s="101" t="s">
        <v>83</v>
      </c>
      <c r="N1574" s="101" t="s">
        <v>73</v>
      </c>
      <c r="O1574" s="101" t="s">
        <v>64</v>
      </c>
      <c r="P1574" s="19" t="str">
        <f t="shared" si="495"/>
        <v>CB1 15/16</v>
      </c>
      <c r="Q1574" s="20">
        <f t="shared" si="496"/>
        <v>153.17540396561748</v>
      </c>
      <c r="R1574" s="19">
        <v>122.6</v>
      </c>
      <c r="S1574" s="19">
        <v>-7</v>
      </c>
      <c r="T1574" s="19">
        <f t="shared" si="497"/>
        <v>115.6</v>
      </c>
      <c r="U1574" s="22" t="e">
        <f t="shared" si="498"/>
        <v>#VALUE!</v>
      </c>
      <c r="V1574" s="22" t="str">
        <f t="shared" si="499"/>
        <v>NY</v>
      </c>
      <c r="W1574" s="22" t="e">
        <f t="shared" si="500"/>
        <v>#VALUE!</v>
      </c>
      <c r="X1574" s="19" t="str">
        <f t="shared" si="501"/>
        <v>CB115/16GS.8983</v>
      </c>
      <c r="Y1574" s="19" t="str">
        <f t="shared" si="502"/>
        <v>GS.8983</v>
      </c>
      <c r="Z1574" s="19" t="e">
        <v>#VALUE!</v>
      </c>
      <c r="AA1574" s="19" t="e">
        <f t="shared" si="503"/>
        <v>#VALUE!</v>
      </c>
      <c r="AB1574" s="22" t="e">
        <f t="shared" si="504"/>
        <v>#VALUE!</v>
      </c>
      <c r="AC1574" s="23" t="e">
        <v>#VALUE!</v>
      </c>
      <c r="AD1574" s="23" t="e">
        <f t="shared" si="512"/>
        <v>#VALUE!</v>
      </c>
      <c r="AE1574" s="24" t="e">
        <f t="shared" si="505"/>
        <v>#VALUE!</v>
      </c>
      <c r="AF1574" s="24">
        <v>117.35</v>
      </c>
      <c r="AG1574" s="24" t="e">
        <f t="shared" si="506"/>
        <v>#VALUE!</v>
      </c>
      <c r="AH1574" s="24" t="e">
        <f t="shared" si="507"/>
        <v>#VALUE!</v>
      </c>
      <c r="AI1574" s="25" t="e">
        <f t="shared" si="508"/>
        <v>#VALUE!</v>
      </c>
      <c r="AJ1574" s="25" t="e">
        <f t="shared" si="509"/>
        <v>#VALUE!</v>
      </c>
      <c r="AK1574" s="25" t="e">
        <f t="shared" si="510"/>
        <v>#VALUE!</v>
      </c>
      <c r="AL1574" s="11">
        <v>24.102307692307694</v>
      </c>
      <c r="AM1574" s="11">
        <v>4.7653846153846109</v>
      </c>
      <c r="AN1574" s="26">
        <v>3.2766000000000002</v>
      </c>
      <c r="AO1574" s="125">
        <f t="shared" si="511"/>
        <v>4.9014111813261221E-2</v>
      </c>
      <c r="AW1574" s="44" t="e">
        <f t="shared" si="494"/>
        <v>#VALUE!</v>
      </c>
    </row>
    <row r="1575" spans="1:49" hidden="1" x14ac:dyDescent="0.2">
      <c r="A1575" s="101">
        <v>1577</v>
      </c>
      <c r="B1575" s="16" t="s">
        <v>990</v>
      </c>
      <c r="C1575" s="101">
        <v>540</v>
      </c>
      <c r="D1575" s="101">
        <v>1.4820383583019605</v>
      </c>
      <c r="E1575" s="101">
        <v>4.9715681354214225E-2</v>
      </c>
      <c r="F1575" s="122">
        <f t="shared" si="493"/>
        <v>1.5317540396561746</v>
      </c>
      <c r="G1575" s="122"/>
      <c r="H1575" s="101" t="s">
        <v>4</v>
      </c>
      <c r="I1575" s="101">
        <v>1</v>
      </c>
      <c r="J1575" s="101" t="s">
        <v>60</v>
      </c>
      <c r="K1575" s="18">
        <v>43068</v>
      </c>
      <c r="L1575" s="101" t="s">
        <v>58</v>
      </c>
      <c r="M1575" s="101" t="s">
        <v>83</v>
      </c>
      <c r="N1575" s="101" t="s">
        <v>73</v>
      </c>
      <c r="O1575" s="101" t="s">
        <v>65</v>
      </c>
      <c r="P1575" s="19" t="str">
        <f t="shared" si="495"/>
        <v>CB1 13/14</v>
      </c>
      <c r="Q1575" s="20">
        <f t="shared" si="496"/>
        <v>153.17540396561748</v>
      </c>
      <c r="R1575" s="19">
        <v>122.6</v>
      </c>
      <c r="S1575" s="19">
        <v>-7</v>
      </c>
      <c r="T1575" s="19">
        <f t="shared" si="497"/>
        <v>115.6</v>
      </c>
      <c r="U1575" s="22" t="e">
        <f t="shared" si="498"/>
        <v>#VALUE!</v>
      </c>
      <c r="V1575" s="22" t="str">
        <f t="shared" si="499"/>
        <v>NY</v>
      </c>
      <c r="W1575" s="22" t="e">
        <f t="shared" si="500"/>
        <v>#VALUE!</v>
      </c>
      <c r="X1575" s="19" t="str">
        <f t="shared" si="501"/>
        <v>CB113/14GS.8983</v>
      </c>
      <c r="Y1575" s="19" t="str">
        <f t="shared" si="502"/>
        <v>GS.8983</v>
      </c>
      <c r="Z1575" s="19" t="e">
        <v>#VALUE!</v>
      </c>
      <c r="AA1575" s="19" t="e">
        <f t="shared" si="503"/>
        <v>#VALUE!</v>
      </c>
      <c r="AB1575" s="22" t="e">
        <f t="shared" si="504"/>
        <v>#VALUE!</v>
      </c>
      <c r="AC1575" s="23" t="e">
        <v>#VALUE!</v>
      </c>
      <c r="AD1575" s="23" t="e">
        <f t="shared" si="512"/>
        <v>#VALUE!</v>
      </c>
      <c r="AE1575" s="24" t="e">
        <f t="shared" si="505"/>
        <v>#VALUE!</v>
      </c>
      <c r="AF1575" s="24">
        <v>117.35</v>
      </c>
      <c r="AG1575" s="24" t="e">
        <f t="shared" si="506"/>
        <v>#VALUE!</v>
      </c>
      <c r="AH1575" s="24" t="e">
        <f t="shared" si="507"/>
        <v>#VALUE!</v>
      </c>
      <c r="AI1575" s="25" t="e">
        <f t="shared" si="508"/>
        <v>#VALUE!</v>
      </c>
      <c r="AJ1575" s="25" t="e">
        <f t="shared" si="509"/>
        <v>#VALUE!</v>
      </c>
      <c r="AK1575" s="25" t="e">
        <f t="shared" si="510"/>
        <v>#VALUE!</v>
      </c>
      <c r="AL1575" s="11">
        <v>24.102307692307694</v>
      </c>
      <c r="AM1575" s="11">
        <v>4.7653846153846109</v>
      </c>
      <c r="AN1575" s="26">
        <v>3.2766000000000002</v>
      </c>
      <c r="AO1575" s="125">
        <f t="shared" si="511"/>
        <v>4.9014111813261221E-2</v>
      </c>
      <c r="AW1575" s="44" t="e">
        <f t="shared" si="494"/>
        <v>#VALUE!</v>
      </c>
    </row>
    <row r="1576" spans="1:49" hidden="1" x14ac:dyDescent="0.2">
      <c r="A1576" s="101">
        <v>1575</v>
      </c>
      <c r="B1576" s="16" t="s">
        <v>991</v>
      </c>
      <c r="C1576" s="101">
        <v>809</v>
      </c>
      <c r="D1576" s="101">
        <v>1.3626550970552853</v>
      </c>
      <c r="E1576" s="101">
        <v>5.2268620252687505E-2</v>
      </c>
      <c r="F1576" s="122">
        <f t="shared" si="493"/>
        <v>1.4149237173079727</v>
      </c>
      <c r="G1576" s="122"/>
      <c r="H1576" s="101" t="s">
        <v>4</v>
      </c>
      <c r="I1576" s="101">
        <v>1</v>
      </c>
      <c r="J1576" s="101" t="s">
        <v>60</v>
      </c>
      <c r="K1576" s="18">
        <v>43068</v>
      </c>
      <c r="L1576" s="101" t="s">
        <v>58</v>
      </c>
      <c r="M1576" s="101" t="s">
        <v>83</v>
      </c>
      <c r="N1576" s="101" t="s">
        <v>73</v>
      </c>
      <c r="O1576" s="101" t="s">
        <v>93</v>
      </c>
      <c r="P1576" s="19" t="str">
        <f t="shared" si="495"/>
        <v>CB1 13 UP</v>
      </c>
      <c r="Q1576" s="20">
        <f t="shared" si="496"/>
        <v>141.49237173079726</v>
      </c>
      <c r="R1576" s="19">
        <v>122.6</v>
      </c>
      <c r="S1576" s="19">
        <v>-7</v>
      </c>
      <c r="T1576" s="19">
        <f t="shared" si="497"/>
        <v>115.6</v>
      </c>
      <c r="U1576" s="22" t="e">
        <f t="shared" si="498"/>
        <v>#VALUE!</v>
      </c>
      <c r="V1576" s="22" t="str">
        <f t="shared" si="499"/>
        <v>NY</v>
      </c>
      <c r="W1576" s="22" t="e">
        <f t="shared" si="500"/>
        <v>#VALUE!</v>
      </c>
      <c r="X1576" s="19" t="str">
        <f t="shared" si="501"/>
        <v>CB113 UPGS.9069</v>
      </c>
      <c r="Y1576" s="19" t="str">
        <f t="shared" si="502"/>
        <v>GS.9069</v>
      </c>
      <c r="Z1576" s="19" t="e">
        <v>#VALUE!</v>
      </c>
      <c r="AA1576" s="19" t="e">
        <f t="shared" si="503"/>
        <v>#VALUE!</v>
      </c>
      <c r="AB1576" s="22" t="e">
        <f t="shared" si="504"/>
        <v>#VALUE!</v>
      </c>
      <c r="AC1576" s="23" t="e">
        <v>#VALUE!</v>
      </c>
      <c r="AD1576" s="23" t="e">
        <f t="shared" si="512"/>
        <v>#VALUE!</v>
      </c>
      <c r="AE1576" s="24" t="e">
        <f t="shared" si="505"/>
        <v>#VALUE!</v>
      </c>
      <c r="AF1576" s="24">
        <v>117.35</v>
      </c>
      <c r="AG1576" s="24" t="e">
        <f t="shared" si="506"/>
        <v>#VALUE!</v>
      </c>
      <c r="AH1576" s="24" t="e">
        <f t="shared" si="507"/>
        <v>#VALUE!</v>
      </c>
      <c r="AI1576" s="25" t="e">
        <f t="shared" si="508"/>
        <v>#VALUE!</v>
      </c>
      <c r="AJ1576" s="25" t="e">
        <f t="shared" si="509"/>
        <v>#VALUE!</v>
      </c>
      <c r="AK1576" s="25" t="e">
        <f t="shared" si="510"/>
        <v>#VALUE!</v>
      </c>
      <c r="AL1576" s="11">
        <v>23.602154457658433</v>
      </c>
      <c r="AM1576" s="11">
        <v>3.7487846870291697</v>
      </c>
      <c r="AN1576" s="26">
        <v>3.2766000000000002</v>
      </c>
      <c r="AO1576" s="125">
        <f t="shared" si="511"/>
        <v>5.1531024570237581E-2</v>
      </c>
      <c r="AW1576" s="44" t="e">
        <f t="shared" si="494"/>
        <v>#VALUE!</v>
      </c>
    </row>
    <row r="1577" spans="1:49" hidden="1" x14ac:dyDescent="0.2">
      <c r="A1577" s="101">
        <v>1576</v>
      </c>
      <c r="B1577" s="16" t="s">
        <v>991</v>
      </c>
      <c r="C1577" s="101">
        <v>1596</v>
      </c>
      <c r="D1577" s="101">
        <v>1.3626550970552853</v>
      </c>
      <c r="E1577" s="101">
        <v>5.2268620252687505E-2</v>
      </c>
      <c r="F1577" s="122">
        <f t="shared" si="493"/>
        <v>1.4149237173079727</v>
      </c>
      <c r="G1577" s="122"/>
      <c r="H1577" s="101" t="s">
        <v>4</v>
      </c>
      <c r="I1577" s="101">
        <v>1</v>
      </c>
      <c r="J1577" s="101" t="s">
        <v>60</v>
      </c>
      <c r="K1577" s="18">
        <v>43068</v>
      </c>
      <c r="L1577" s="101" t="s">
        <v>58</v>
      </c>
      <c r="M1577" s="101" t="s">
        <v>83</v>
      </c>
      <c r="N1577" s="101" t="s">
        <v>62</v>
      </c>
      <c r="O1577" s="101" t="s">
        <v>63</v>
      </c>
      <c r="P1577" s="19" t="str">
        <f t="shared" si="495"/>
        <v>CB6 Consumo</v>
      </c>
      <c r="Q1577" s="20">
        <f t="shared" si="496"/>
        <v>141.49237173079726</v>
      </c>
      <c r="R1577" s="19">
        <v>122.6</v>
      </c>
      <c r="S1577" s="19">
        <v>-31.95</v>
      </c>
      <c r="T1577" s="19">
        <f t="shared" si="497"/>
        <v>90.649999999999991</v>
      </c>
      <c r="U1577" s="22" t="e">
        <f t="shared" si="498"/>
        <v>#VALUE!</v>
      </c>
      <c r="V1577" s="22" t="str">
        <f t="shared" si="499"/>
        <v>NY</v>
      </c>
      <c r="W1577" s="22" t="e">
        <f t="shared" si="500"/>
        <v>#VALUE!</v>
      </c>
      <c r="X1577" s="19" t="str">
        <f t="shared" si="501"/>
        <v>CB6ConsumoGS.9069</v>
      </c>
      <c r="Y1577" s="19" t="str">
        <f t="shared" si="502"/>
        <v>GS.9069</v>
      </c>
      <c r="Z1577" s="19" t="e">
        <v>#VALUE!</v>
      </c>
      <c r="AA1577" s="19" t="e">
        <f t="shared" si="503"/>
        <v>#VALUE!</v>
      </c>
      <c r="AB1577" s="22" t="e">
        <f t="shared" si="504"/>
        <v>#VALUE!</v>
      </c>
      <c r="AC1577" s="23" t="e">
        <v>#VALUE!</v>
      </c>
      <c r="AD1577" s="23" t="e">
        <f t="shared" si="512"/>
        <v>#VALUE!</v>
      </c>
      <c r="AE1577" s="24" t="e">
        <f t="shared" si="505"/>
        <v>#VALUE!</v>
      </c>
      <c r="AF1577" s="24">
        <v>92.399999999999991</v>
      </c>
      <c r="AG1577" s="24" t="e">
        <f t="shared" si="506"/>
        <v>#VALUE!</v>
      </c>
      <c r="AH1577" s="24" t="e">
        <f t="shared" si="507"/>
        <v>#VALUE!</v>
      </c>
      <c r="AI1577" s="25" t="e">
        <f t="shared" si="508"/>
        <v>#VALUE!</v>
      </c>
      <c r="AJ1577" s="25" t="e">
        <f t="shared" si="509"/>
        <v>#VALUE!</v>
      </c>
      <c r="AK1577" s="25" t="e">
        <f t="shared" si="510"/>
        <v>#VALUE!</v>
      </c>
      <c r="AL1577" s="11">
        <v>23.602154457658433</v>
      </c>
      <c r="AM1577" s="11">
        <v>3.7487846870291697</v>
      </c>
      <c r="AN1577" s="26">
        <v>3.2766000000000002</v>
      </c>
      <c r="AO1577" s="125">
        <f t="shared" si="511"/>
        <v>5.1531024570237581E-2</v>
      </c>
      <c r="AW1577" s="44" t="e">
        <f t="shared" si="494"/>
        <v>#VALUE!</v>
      </c>
    </row>
    <row r="1578" spans="1:49" hidden="1" x14ac:dyDescent="0.2">
      <c r="A1578" s="101">
        <v>1577</v>
      </c>
      <c r="B1578" s="16" t="s">
        <v>992</v>
      </c>
      <c r="C1578" s="101">
        <v>1000</v>
      </c>
      <c r="D1578" s="101">
        <v>1.3626550970552851</v>
      </c>
      <c r="E1578" s="101">
        <v>5.2268620252687505E-2</v>
      </c>
      <c r="F1578" s="122">
        <f t="shared" si="493"/>
        <v>1.4149237173079725</v>
      </c>
      <c r="G1578" s="122"/>
      <c r="H1578" s="101" t="s">
        <v>4</v>
      </c>
      <c r="I1578" s="101">
        <v>1</v>
      </c>
      <c r="J1578" s="101" t="s">
        <v>60</v>
      </c>
      <c r="K1578" s="18">
        <v>43068</v>
      </c>
      <c r="L1578" s="101" t="s">
        <v>58</v>
      </c>
      <c r="M1578" s="101" t="s">
        <v>83</v>
      </c>
      <c r="N1578" s="101" t="s">
        <v>62</v>
      </c>
      <c r="O1578" s="101" t="s">
        <v>63</v>
      </c>
      <c r="P1578" s="19" t="str">
        <f t="shared" si="495"/>
        <v>CB6 Consumo</v>
      </c>
      <c r="Q1578" s="20">
        <f t="shared" si="496"/>
        <v>141.49237173079726</v>
      </c>
      <c r="R1578" s="19">
        <v>122.6</v>
      </c>
      <c r="S1578" s="19">
        <v>-31.95</v>
      </c>
      <c r="T1578" s="19">
        <f t="shared" si="497"/>
        <v>90.649999999999991</v>
      </c>
      <c r="U1578" s="22" t="e">
        <f t="shared" si="498"/>
        <v>#VALUE!</v>
      </c>
      <c r="V1578" s="22" t="str">
        <f t="shared" si="499"/>
        <v>NY</v>
      </c>
      <c r="W1578" s="22" t="e">
        <f t="shared" si="500"/>
        <v>#VALUE!</v>
      </c>
      <c r="X1578" s="19" t="str">
        <f t="shared" si="501"/>
        <v>CB6ConsumoGS.9073</v>
      </c>
      <c r="Y1578" s="19" t="str">
        <f t="shared" si="502"/>
        <v>GS.9073</v>
      </c>
      <c r="Z1578" s="19" t="e">
        <v>#VALUE!</v>
      </c>
      <c r="AA1578" s="19" t="e">
        <f t="shared" si="503"/>
        <v>#VALUE!</v>
      </c>
      <c r="AB1578" s="22" t="e">
        <f t="shared" si="504"/>
        <v>#VALUE!</v>
      </c>
      <c r="AC1578" s="23" t="e">
        <v>#VALUE!</v>
      </c>
      <c r="AD1578" s="23" t="e">
        <f t="shared" si="512"/>
        <v>#VALUE!</v>
      </c>
      <c r="AE1578" s="24" t="e">
        <f t="shared" si="505"/>
        <v>#VALUE!</v>
      </c>
      <c r="AF1578" s="24">
        <v>92.399999999999991</v>
      </c>
      <c r="AG1578" s="24" t="e">
        <f t="shared" si="506"/>
        <v>#VALUE!</v>
      </c>
      <c r="AH1578" s="24" t="e">
        <f t="shared" si="507"/>
        <v>#VALUE!</v>
      </c>
      <c r="AI1578" s="25" t="e">
        <f t="shared" si="508"/>
        <v>#VALUE!</v>
      </c>
      <c r="AJ1578" s="25" t="e">
        <f t="shared" si="509"/>
        <v>#VALUE!</v>
      </c>
      <c r="AK1578" s="25" t="e">
        <f t="shared" si="510"/>
        <v>#VALUE!</v>
      </c>
      <c r="AL1578" s="11">
        <v>23.602154457658433</v>
      </c>
      <c r="AM1578" s="11">
        <v>3.7487846870291697</v>
      </c>
      <c r="AN1578" s="26">
        <v>3.2766000000000002</v>
      </c>
      <c r="AO1578" s="125">
        <f t="shared" si="511"/>
        <v>5.1531024570237581E-2</v>
      </c>
      <c r="AW1578" s="44" t="e">
        <f t="shared" si="494"/>
        <v>#VALUE!</v>
      </c>
    </row>
    <row r="1579" spans="1:49" hidden="1" x14ac:dyDescent="0.2">
      <c r="A1579" s="101">
        <v>1578</v>
      </c>
      <c r="B1579" s="16" t="s">
        <v>993</v>
      </c>
      <c r="C1579" s="101">
        <v>857</v>
      </c>
      <c r="D1579" s="101">
        <v>1.3418570332382418</v>
      </c>
      <c r="E1579" s="101">
        <v>5.0650684944566517E-2</v>
      </c>
      <c r="F1579" s="122">
        <f t="shared" si="493"/>
        <v>1.3925077181828083</v>
      </c>
      <c r="G1579" s="122"/>
      <c r="H1579" s="101" t="s">
        <v>4</v>
      </c>
      <c r="I1579" s="101">
        <v>1</v>
      </c>
      <c r="J1579" s="101" t="s">
        <v>60</v>
      </c>
      <c r="K1579" s="18">
        <v>43068</v>
      </c>
      <c r="L1579" s="101" t="s">
        <v>58</v>
      </c>
      <c r="M1579" s="101" t="s">
        <v>83</v>
      </c>
      <c r="N1579" s="101" t="s">
        <v>73</v>
      </c>
      <c r="O1579" s="101" t="s">
        <v>93</v>
      </c>
      <c r="P1579" s="19" t="str">
        <f t="shared" si="495"/>
        <v>CB1 13 UP</v>
      </c>
      <c r="Q1579" s="20">
        <f t="shared" si="496"/>
        <v>139.25077181828084</v>
      </c>
      <c r="R1579" s="19">
        <v>122.6</v>
      </c>
      <c r="S1579" s="19">
        <v>-7</v>
      </c>
      <c r="T1579" s="19">
        <f t="shared" si="497"/>
        <v>115.6</v>
      </c>
      <c r="U1579" s="22" t="e">
        <f t="shared" si="498"/>
        <v>#VALUE!</v>
      </c>
      <c r="V1579" s="22" t="str">
        <f t="shared" si="499"/>
        <v>NY</v>
      </c>
      <c r="W1579" s="22" t="e">
        <f t="shared" si="500"/>
        <v>#VALUE!</v>
      </c>
      <c r="X1579" s="19" t="str">
        <f t="shared" si="501"/>
        <v>CB113 UPGS.9041</v>
      </c>
      <c r="Y1579" s="19" t="str">
        <f t="shared" si="502"/>
        <v>GS.9041</v>
      </c>
      <c r="Z1579" s="19" t="e">
        <v>#VALUE!</v>
      </c>
      <c r="AA1579" s="19" t="e">
        <f t="shared" si="503"/>
        <v>#VALUE!</v>
      </c>
      <c r="AB1579" s="22" t="e">
        <f t="shared" si="504"/>
        <v>#VALUE!</v>
      </c>
      <c r="AC1579" s="23" t="e">
        <v>#VALUE!</v>
      </c>
      <c r="AD1579" s="23" t="e">
        <f t="shared" si="512"/>
        <v>#VALUE!</v>
      </c>
      <c r="AE1579" s="24" t="e">
        <f t="shared" si="505"/>
        <v>#VALUE!</v>
      </c>
      <c r="AF1579" s="24">
        <v>117.35</v>
      </c>
      <c r="AG1579" s="24" t="e">
        <f t="shared" si="506"/>
        <v>#VALUE!</v>
      </c>
      <c r="AH1579" s="24" t="e">
        <f t="shared" si="507"/>
        <v>#VALUE!</v>
      </c>
      <c r="AI1579" s="25" t="e">
        <f t="shared" si="508"/>
        <v>#VALUE!</v>
      </c>
      <c r="AJ1579" s="25" t="e">
        <f t="shared" si="509"/>
        <v>#VALUE!</v>
      </c>
      <c r="AK1579" s="25" t="e">
        <f t="shared" si="510"/>
        <v>#VALUE!</v>
      </c>
      <c r="AL1579" s="11">
        <v>25.037178481717554</v>
      </c>
      <c r="AM1579" s="11">
        <v>5.0910219403175123</v>
      </c>
      <c r="AN1579" s="26">
        <v>3.2766000000000002</v>
      </c>
      <c r="AO1579" s="125">
        <f t="shared" si="511"/>
        <v>4.9935920974374999E-2</v>
      </c>
      <c r="AW1579" s="44" t="e">
        <f t="shared" si="494"/>
        <v>#VALUE!</v>
      </c>
    </row>
    <row r="1580" spans="1:49" hidden="1" x14ac:dyDescent="0.2">
      <c r="A1580" s="101">
        <v>1579</v>
      </c>
      <c r="B1580" s="16" t="s">
        <v>993</v>
      </c>
      <c r="C1580" s="101">
        <v>1104</v>
      </c>
      <c r="D1580" s="101">
        <v>1.3418570332382418</v>
      </c>
      <c r="E1580" s="101">
        <v>5.0650684944566517E-2</v>
      </c>
      <c r="F1580" s="122">
        <f t="shared" si="493"/>
        <v>1.3925077181828083</v>
      </c>
      <c r="G1580" s="122"/>
      <c r="H1580" s="101" t="s">
        <v>4</v>
      </c>
      <c r="I1580" s="101">
        <v>1</v>
      </c>
      <c r="J1580" s="101" t="s">
        <v>60</v>
      </c>
      <c r="K1580" s="18">
        <v>43068</v>
      </c>
      <c r="L1580" s="101" t="s">
        <v>58</v>
      </c>
      <c r="M1580" s="101" t="s">
        <v>83</v>
      </c>
      <c r="N1580" s="101" t="s">
        <v>62</v>
      </c>
      <c r="O1580" s="101" t="s">
        <v>63</v>
      </c>
      <c r="P1580" s="19" t="str">
        <f t="shared" si="495"/>
        <v>CB6 Consumo</v>
      </c>
      <c r="Q1580" s="20">
        <f t="shared" si="496"/>
        <v>139.25077181828084</v>
      </c>
      <c r="R1580" s="19">
        <v>122.6</v>
      </c>
      <c r="S1580" s="19">
        <v>-31.95</v>
      </c>
      <c r="T1580" s="19">
        <f t="shared" si="497"/>
        <v>90.649999999999991</v>
      </c>
      <c r="U1580" s="22" t="e">
        <f t="shared" si="498"/>
        <v>#VALUE!</v>
      </c>
      <c r="V1580" s="22" t="str">
        <f t="shared" si="499"/>
        <v>NY</v>
      </c>
      <c r="W1580" s="22" t="e">
        <f t="shared" si="500"/>
        <v>#VALUE!</v>
      </c>
      <c r="X1580" s="19" t="str">
        <f t="shared" si="501"/>
        <v>CB6ConsumoGS.9041</v>
      </c>
      <c r="Y1580" s="19" t="str">
        <f t="shared" si="502"/>
        <v>GS.9041</v>
      </c>
      <c r="Z1580" s="19" t="e">
        <v>#VALUE!</v>
      </c>
      <c r="AA1580" s="19" t="e">
        <f t="shared" si="503"/>
        <v>#VALUE!</v>
      </c>
      <c r="AB1580" s="22" t="e">
        <f t="shared" si="504"/>
        <v>#VALUE!</v>
      </c>
      <c r="AC1580" s="23" t="e">
        <v>#VALUE!</v>
      </c>
      <c r="AD1580" s="23" t="e">
        <f t="shared" si="512"/>
        <v>#VALUE!</v>
      </c>
      <c r="AE1580" s="24" t="e">
        <f t="shared" si="505"/>
        <v>#VALUE!</v>
      </c>
      <c r="AF1580" s="24">
        <v>92.399999999999991</v>
      </c>
      <c r="AG1580" s="24" t="e">
        <f t="shared" si="506"/>
        <v>#VALUE!</v>
      </c>
      <c r="AH1580" s="24" t="e">
        <f t="shared" si="507"/>
        <v>#VALUE!</v>
      </c>
      <c r="AI1580" s="25" t="e">
        <f t="shared" si="508"/>
        <v>#VALUE!</v>
      </c>
      <c r="AJ1580" s="25" t="e">
        <f t="shared" si="509"/>
        <v>#VALUE!</v>
      </c>
      <c r="AK1580" s="25" t="e">
        <f t="shared" si="510"/>
        <v>#VALUE!</v>
      </c>
      <c r="AL1580" s="11">
        <v>25.037178481717554</v>
      </c>
      <c r="AM1580" s="11">
        <v>5.0910219403175123</v>
      </c>
      <c r="AN1580" s="26">
        <v>3.2766000000000002</v>
      </c>
      <c r="AO1580" s="125">
        <f t="shared" si="511"/>
        <v>4.9935920974374999E-2</v>
      </c>
      <c r="AW1580" s="44" t="e">
        <f t="shared" si="494"/>
        <v>#VALUE!</v>
      </c>
    </row>
    <row r="1581" spans="1:49" hidden="1" x14ac:dyDescent="0.2">
      <c r="A1581" s="101">
        <v>1580</v>
      </c>
      <c r="B1581" s="16" t="s">
        <v>994</v>
      </c>
      <c r="C1581" s="101">
        <v>1680</v>
      </c>
      <c r="D1581" s="101">
        <v>1.0595800474184187</v>
      </c>
      <c r="E1581" s="101">
        <v>3.6776976457593029E-2</v>
      </c>
      <c r="F1581" s="122">
        <f t="shared" si="493"/>
        <v>1.0963570238760116</v>
      </c>
      <c r="G1581" s="122"/>
      <c r="H1581" s="101" t="s">
        <v>4</v>
      </c>
      <c r="I1581" s="101">
        <v>1</v>
      </c>
      <c r="J1581" s="101" t="s">
        <v>60</v>
      </c>
      <c r="K1581" s="18">
        <v>43068</v>
      </c>
      <c r="L1581" s="101" t="s">
        <v>58</v>
      </c>
      <c r="M1581" s="101" t="s">
        <v>83</v>
      </c>
      <c r="N1581" s="101" t="s">
        <v>77</v>
      </c>
      <c r="O1581" s="101" t="s">
        <v>59</v>
      </c>
      <c r="P1581" s="19" t="str">
        <f t="shared" si="495"/>
        <v>CB3 14/16</v>
      </c>
      <c r="Q1581" s="20">
        <f t="shared" si="496"/>
        <v>109.63570238760116</v>
      </c>
      <c r="R1581" s="19">
        <v>122.6</v>
      </c>
      <c r="S1581" s="19">
        <v>-9.67</v>
      </c>
      <c r="T1581" s="19">
        <f t="shared" si="497"/>
        <v>112.92999999999999</v>
      </c>
      <c r="U1581" s="22" t="e">
        <f t="shared" si="498"/>
        <v>#VALUE!</v>
      </c>
      <c r="V1581" s="22" t="str">
        <f t="shared" si="499"/>
        <v>NY</v>
      </c>
      <c r="W1581" s="22" t="e">
        <f t="shared" si="500"/>
        <v>#VALUE!</v>
      </c>
      <c r="X1581" s="19" t="str">
        <f t="shared" si="501"/>
        <v>CB314/16GS.9047</v>
      </c>
      <c r="Y1581" s="19" t="str">
        <f t="shared" si="502"/>
        <v>GS.9047</v>
      </c>
      <c r="Z1581" s="19" t="e">
        <v>#VALUE!</v>
      </c>
      <c r="AA1581" s="19" t="e">
        <f t="shared" si="503"/>
        <v>#VALUE!</v>
      </c>
      <c r="AB1581" s="22" t="e">
        <f t="shared" si="504"/>
        <v>#VALUE!</v>
      </c>
      <c r="AC1581" s="23" t="e">
        <v>#VALUE!</v>
      </c>
      <c r="AD1581" s="23" t="e">
        <f t="shared" si="512"/>
        <v>#VALUE!</v>
      </c>
      <c r="AE1581" s="24" t="e">
        <f t="shared" si="505"/>
        <v>#VALUE!</v>
      </c>
      <c r="AF1581" s="24">
        <v>114.67999999999999</v>
      </c>
      <c r="AG1581" s="24" t="e">
        <f t="shared" si="506"/>
        <v>#VALUE!</v>
      </c>
      <c r="AH1581" s="24" t="e">
        <f t="shared" si="507"/>
        <v>#VALUE!</v>
      </c>
      <c r="AI1581" s="25" t="e">
        <f t="shared" si="508"/>
        <v>#VALUE!</v>
      </c>
      <c r="AJ1581" s="25" t="e">
        <f t="shared" si="509"/>
        <v>#VALUE!</v>
      </c>
      <c r="AK1581" s="25" t="e">
        <f t="shared" si="510"/>
        <v>#VALUE!</v>
      </c>
      <c r="AL1581" s="11">
        <v>20.936713526034438</v>
      </c>
      <c r="AM1581" s="11">
        <v>1.1458519473060638</v>
      </c>
      <c r="AN1581" s="26">
        <v>3.2766000000000002</v>
      </c>
      <c r="AO1581" s="125">
        <f t="shared" si="511"/>
        <v>3.625799319540738E-2</v>
      </c>
      <c r="AW1581" s="44" t="e">
        <f t="shared" si="494"/>
        <v>#VALUE!</v>
      </c>
    </row>
    <row r="1582" spans="1:49" hidden="1" x14ac:dyDescent="0.2">
      <c r="A1582" s="101">
        <v>1581</v>
      </c>
      <c r="B1582" s="16" t="s">
        <v>995</v>
      </c>
      <c r="C1582" s="101">
        <v>1299</v>
      </c>
      <c r="D1582" s="101">
        <v>1.4084124990474882</v>
      </c>
      <c r="E1582" s="101">
        <v>5.8921826864642209E-2</v>
      </c>
      <c r="F1582" s="122">
        <f t="shared" si="493"/>
        <v>1.4673343259121305</v>
      </c>
      <c r="G1582" s="122"/>
      <c r="H1582" s="101" t="s">
        <v>4</v>
      </c>
      <c r="I1582" s="101">
        <v>1</v>
      </c>
      <c r="J1582" s="101" t="s">
        <v>718</v>
      </c>
      <c r="K1582" s="18">
        <v>43068</v>
      </c>
      <c r="L1582" s="101" t="s">
        <v>58</v>
      </c>
      <c r="M1582" s="101" t="s">
        <v>83</v>
      </c>
      <c r="N1582" s="101" t="s">
        <v>73</v>
      </c>
      <c r="O1582" s="101" t="s">
        <v>58</v>
      </c>
      <c r="P1582" s="19" t="str">
        <f t="shared" si="495"/>
        <v>CB1 17/18</v>
      </c>
      <c r="Q1582" s="20">
        <f t="shared" si="496"/>
        <v>146.73343259121305</v>
      </c>
      <c r="R1582" s="19">
        <v>122.6</v>
      </c>
      <c r="S1582" s="19">
        <v>2.5</v>
      </c>
      <c r="T1582" s="19">
        <f t="shared" si="497"/>
        <v>125.1</v>
      </c>
      <c r="U1582" s="22" t="e">
        <f t="shared" si="498"/>
        <v>#VALUE!</v>
      </c>
      <c r="V1582" s="22" t="str">
        <f t="shared" si="499"/>
        <v>NY</v>
      </c>
      <c r="W1582" s="22" t="e">
        <f t="shared" si="500"/>
        <v>#VALUE!</v>
      </c>
      <c r="X1582" s="19" t="str">
        <f t="shared" si="501"/>
        <v>CB117/18GS.8852</v>
      </c>
      <c r="Y1582" s="19" t="str">
        <f t="shared" si="502"/>
        <v>GS.8852</v>
      </c>
      <c r="Z1582" s="19" t="e">
        <v>#VALUE!</v>
      </c>
      <c r="AA1582" s="19" t="e">
        <f t="shared" si="503"/>
        <v>#VALUE!</v>
      </c>
      <c r="AB1582" s="22" t="e">
        <f t="shared" si="504"/>
        <v>#VALUE!</v>
      </c>
      <c r="AC1582" s="23" t="e">
        <v>#VALUE!</v>
      </c>
      <c r="AD1582" s="23" t="e">
        <f t="shared" si="512"/>
        <v>#VALUE!</v>
      </c>
      <c r="AE1582" s="24" t="e">
        <f t="shared" si="505"/>
        <v>#VALUE!</v>
      </c>
      <c r="AF1582" s="24">
        <v>126.85</v>
      </c>
      <c r="AG1582" s="24" t="e">
        <f t="shared" si="506"/>
        <v>#VALUE!</v>
      </c>
      <c r="AH1582" s="24" t="e">
        <f t="shared" si="507"/>
        <v>#VALUE!</v>
      </c>
      <c r="AI1582" s="25" t="e">
        <f t="shared" si="508"/>
        <v>#VALUE!</v>
      </c>
      <c r="AJ1582" s="25" t="e">
        <f t="shared" si="509"/>
        <v>#VALUE!</v>
      </c>
      <c r="AK1582" s="25" t="e">
        <f t="shared" si="510"/>
        <v>#VALUE!</v>
      </c>
      <c r="AL1582" s="11">
        <v>28.926249999999996</v>
      </c>
      <c r="AM1582" s="11">
        <v>7.5404987684729079</v>
      </c>
      <c r="AN1582" s="26">
        <v>3.2766000000000002</v>
      </c>
      <c r="AO1582" s="125">
        <f t="shared" si="511"/>
        <v>5.8090343559987975E-2</v>
      </c>
      <c r="AW1582" s="44" t="e">
        <f t="shared" si="494"/>
        <v>#VALUE!</v>
      </c>
    </row>
    <row r="1583" spans="1:49" hidden="1" x14ac:dyDescent="0.2">
      <c r="A1583" s="101">
        <v>1582</v>
      </c>
      <c r="B1583" s="16" t="s">
        <v>995</v>
      </c>
      <c r="C1583" s="101">
        <v>3573</v>
      </c>
      <c r="D1583" s="101">
        <v>1.4084124990474882</v>
      </c>
      <c r="E1583" s="101">
        <v>5.8921826864642209E-2</v>
      </c>
      <c r="F1583" s="122">
        <f t="shared" si="493"/>
        <v>1.4673343259121305</v>
      </c>
      <c r="G1583" s="122"/>
      <c r="H1583" s="101" t="s">
        <v>4</v>
      </c>
      <c r="I1583" s="101">
        <v>1</v>
      </c>
      <c r="J1583" s="101" t="s">
        <v>718</v>
      </c>
      <c r="K1583" s="18">
        <v>43068</v>
      </c>
      <c r="L1583" s="101" t="s">
        <v>58</v>
      </c>
      <c r="M1583" s="101" t="s">
        <v>83</v>
      </c>
      <c r="N1583" s="101" t="s">
        <v>73</v>
      </c>
      <c r="O1583" s="101" t="s">
        <v>59</v>
      </c>
      <c r="P1583" s="19" t="str">
        <f t="shared" si="495"/>
        <v>CB1 14/16</v>
      </c>
      <c r="Q1583" s="20">
        <f t="shared" si="496"/>
        <v>146.73343259121305</v>
      </c>
      <c r="R1583" s="19">
        <v>122.6</v>
      </c>
      <c r="S1583" s="19">
        <v>-7</v>
      </c>
      <c r="T1583" s="19">
        <f t="shared" si="497"/>
        <v>115.6</v>
      </c>
      <c r="U1583" s="22" t="e">
        <f t="shared" si="498"/>
        <v>#VALUE!</v>
      </c>
      <c r="V1583" s="22" t="str">
        <f t="shared" si="499"/>
        <v>NY</v>
      </c>
      <c r="W1583" s="22" t="e">
        <f t="shared" si="500"/>
        <v>#VALUE!</v>
      </c>
      <c r="X1583" s="19" t="str">
        <f t="shared" si="501"/>
        <v>CB114/16GS.8852</v>
      </c>
      <c r="Y1583" s="19" t="str">
        <f t="shared" si="502"/>
        <v>GS.8852</v>
      </c>
      <c r="Z1583" s="19" t="e">
        <v>#VALUE!</v>
      </c>
      <c r="AA1583" s="19" t="e">
        <f t="shared" si="503"/>
        <v>#VALUE!</v>
      </c>
      <c r="AB1583" s="22" t="e">
        <f t="shared" si="504"/>
        <v>#VALUE!</v>
      </c>
      <c r="AC1583" s="23" t="e">
        <v>#VALUE!</v>
      </c>
      <c r="AD1583" s="23" t="e">
        <f t="shared" si="512"/>
        <v>#VALUE!</v>
      </c>
      <c r="AE1583" s="24" t="e">
        <f t="shared" si="505"/>
        <v>#VALUE!</v>
      </c>
      <c r="AF1583" s="24">
        <v>117.35</v>
      </c>
      <c r="AG1583" s="24" t="e">
        <f t="shared" si="506"/>
        <v>#VALUE!</v>
      </c>
      <c r="AH1583" s="24" t="e">
        <f t="shared" si="507"/>
        <v>#VALUE!</v>
      </c>
      <c r="AI1583" s="25" t="e">
        <f t="shared" si="508"/>
        <v>#VALUE!</v>
      </c>
      <c r="AJ1583" s="25" t="e">
        <f t="shared" si="509"/>
        <v>#VALUE!</v>
      </c>
      <c r="AK1583" s="25" t="e">
        <f t="shared" si="510"/>
        <v>#VALUE!</v>
      </c>
      <c r="AL1583" s="11">
        <v>28.926249999999996</v>
      </c>
      <c r="AM1583" s="11">
        <v>7.5404987684729079</v>
      </c>
      <c r="AN1583" s="26">
        <v>3.2766000000000002</v>
      </c>
      <c r="AO1583" s="125">
        <f t="shared" si="511"/>
        <v>5.8090343559987975E-2</v>
      </c>
      <c r="AW1583" s="44" t="e">
        <f t="shared" si="494"/>
        <v>#VALUE!</v>
      </c>
    </row>
    <row r="1584" spans="1:49" hidden="1" x14ac:dyDescent="0.2">
      <c r="A1584" s="101">
        <v>1583</v>
      </c>
      <c r="B1584" s="16" t="s">
        <v>995</v>
      </c>
      <c r="C1584" s="101">
        <v>650</v>
      </c>
      <c r="D1584" s="101">
        <v>1.4084124990474882</v>
      </c>
      <c r="E1584" s="101">
        <v>5.8921826864642209E-2</v>
      </c>
      <c r="F1584" s="122">
        <f t="shared" si="493"/>
        <v>1.4673343259121305</v>
      </c>
      <c r="G1584" s="122"/>
      <c r="H1584" s="101" t="s">
        <v>4</v>
      </c>
      <c r="I1584" s="101">
        <v>1</v>
      </c>
      <c r="J1584" s="101" t="s">
        <v>718</v>
      </c>
      <c r="K1584" s="18">
        <v>43068</v>
      </c>
      <c r="L1584" s="101" t="s">
        <v>58</v>
      </c>
      <c r="M1584" s="101" t="s">
        <v>83</v>
      </c>
      <c r="N1584" s="101" t="s">
        <v>73</v>
      </c>
      <c r="O1584" s="101" t="s">
        <v>66</v>
      </c>
      <c r="P1584" s="19" t="str">
        <f t="shared" si="495"/>
        <v>CB1 Moka</v>
      </c>
      <c r="Q1584" s="20">
        <f t="shared" si="496"/>
        <v>146.73343259121305</v>
      </c>
      <c r="R1584" s="19">
        <v>122.6</v>
      </c>
      <c r="S1584" s="19">
        <v>-8</v>
      </c>
      <c r="T1584" s="19">
        <f t="shared" si="497"/>
        <v>114.6</v>
      </c>
      <c r="U1584" s="22" t="e">
        <f t="shared" si="498"/>
        <v>#VALUE!</v>
      </c>
      <c r="V1584" s="22" t="str">
        <f t="shared" si="499"/>
        <v>NY</v>
      </c>
      <c r="W1584" s="22" t="e">
        <f t="shared" si="500"/>
        <v>#VALUE!</v>
      </c>
      <c r="X1584" s="19" t="str">
        <f t="shared" si="501"/>
        <v>CB1MokaGS.8852</v>
      </c>
      <c r="Y1584" s="19" t="str">
        <f t="shared" si="502"/>
        <v>GS.8852</v>
      </c>
      <c r="Z1584" s="19" t="e">
        <v>#VALUE!</v>
      </c>
      <c r="AA1584" s="19" t="e">
        <f t="shared" si="503"/>
        <v>#VALUE!</v>
      </c>
      <c r="AB1584" s="22" t="e">
        <f t="shared" si="504"/>
        <v>#VALUE!</v>
      </c>
      <c r="AC1584" s="23" t="e">
        <v>#VALUE!</v>
      </c>
      <c r="AD1584" s="23" t="e">
        <f t="shared" si="512"/>
        <v>#VALUE!</v>
      </c>
      <c r="AE1584" s="24" t="e">
        <f t="shared" si="505"/>
        <v>#VALUE!</v>
      </c>
      <c r="AF1584" s="24">
        <v>116.35</v>
      </c>
      <c r="AG1584" s="24" t="e">
        <f t="shared" si="506"/>
        <v>#VALUE!</v>
      </c>
      <c r="AH1584" s="24" t="e">
        <f t="shared" si="507"/>
        <v>#VALUE!</v>
      </c>
      <c r="AI1584" s="25" t="e">
        <f t="shared" si="508"/>
        <v>#VALUE!</v>
      </c>
      <c r="AJ1584" s="25" t="e">
        <f t="shared" si="509"/>
        <v>#VALUE!</v>
      </c>
      <c r="AK1584" s="25" t="e">
        <f t="shared" si="510"/>
        <v>#VALUE!</v>
      </c>
      <c r="AL1584" s="11">
        <v>28.92625</v>
      </c>
      <c r="AM1584" s="11">
        <v>7.5404987684729079</v>
      </c>
      <c r="AN1584" s="26">
        <v>3.2766000000000002</v>
      </c>
      <c r="AO1584" s="125">
        <f t="shared" si="511"/>
        <v>5.8090343559987975E-2</v>
      </c>
      <c r="AW1584" s="44" t="e">
        <f t="shared" si="494"/>
        <v>#VALUE!</v>
      </c>
    </row>
    <row r="1585" spans="1:49" hidden="1" x14ac:dyDescent="0.2">
      <c r="A1585" s="101">
        <v>1584</v>
      </c>
      <c r="B1585" s="16" t="s">
        <v>995</v>
      </c>
      <c r="C1585" s="101">
        <v>974</v>
      </c>
      <c r="D1585" s="101">
        <v>1.4084124990474882</v>
      </c>
      <c r="E1585" s="101">
        <v>5.8921826864642209E-2</v>
      </c>
      <c r="F1585" s="122">
        <f t="shared" si="493"/>
        <v>1.4673343259121305</v>
      </c>
      <c r="G1585" s="122"/>
      <c r="H1585" s="101" t="s">
        <v>4</v>
      </c>
      <c r="I1585" s="101">
        <v>1</v>
      </c>
      <c r="J1585" s="101" t="s">
        <v>718</v>
      </c>
      <c r="K1585" s="18">
        <v>43068</v>
      </c>
      <c r="L1585" s="101" t="s">
        <v>58</v>
      </c>
      <c r="M1585" s="101" t="s">
        <v>83</v>
      </c>
      <c r="N1585" s="101" t="s">
        <v>62</v>
      </c>
      <c r="O1585" s="101" t="s">
        <v>63</v>
      </c>
      <c r="P1585" s="19" t="str">
        <f t="shared" si="495"/>
        <v>CB6 Consumo</v>
      </c>
      <c r="Q1585" s="20">
        <f t="shared" si="496"/>
        <v>146.73343259121305</v>
      </c>
      <c r="R1585" s="19">
        <v>122.6</v>
      </c>
      <c r="S1585" s="19">
        <v>-31.95</v>
      </c>
      <c r="T1585" s="19">
        <f t="shared" si="497"/>
        <v>90.649999999999991</v>
      </c>
      <c r="U1585" s="22" t="e">
        <f t="shared" si="498"/>
        <v>#VALUE!</v>
      </c>
      <c r="V1585" s="22" t="str">
        <f t="shared" si="499"/>
        <v>NY</v>
      </c>
      <c r="W1585" s="22" t="e">
        <f t="shared" si="500"/>
        <v>#VALUE!</v>
      </c>
      <c r="X1585" s="19" t="str">
        <f t="shared" si="501"/>
        <v>CB6ConsumoGS.8852</v>
      </c>
      <c r="Y1585" s="19" t="str">
        <f t="shared" si="502"/>
        <v>GS.8852</v>
      </c>
      <c r="Z1585" s="19" t="e">
        <v>#VALUE!</v>
      </c>
      <c r="AA1585" s="19" t="e">
        <f t="shared" si="503"/>
        <v>#VALUE!</v>
      </c>
      <c r="AB1585" s="22" t="e">
        <f t="shared" si="504"/>
        <v>#VALUE!</v>
      </c>
      <c r="AC1585" s="23" t="e">
        <v>#VALUE!</v>
      </c>
      <c r="AD1585" s="23" t="e">
        <f t="shared" si="512"/>
        <v>#VALUE!</v>
      </c>
      <c r="AE1585" s="24" t="e">
        <f t="shared" si="505"/>
        <v>#VALUE!</v>
      </c>
      <c r="AF1585" s="24">
        <v>92.399999999999991</v>
      </c>
      <c r="AG1585" s="24" t="e">
        <f t="shared" si="506"/>
        <v>#VALUE!</v>
      </c>
      <c r="AH1585" s="24" t="e">
        <f t="shared" si="507"/>
        <v>#VALUE!</v>
      </c>
      <c r="AI1585" s="25" t="e">
        <f t="shared" si="508"/>
        <v>#VALUE!</v>
      </c>
      <c r="AJ1585" s="25" t="e">
        <f t="shared" si="509"/>
        <v>#VALUE!</v>
      </c>
      <c r="AK1585" s="25" t="e">
        <f t="shared" si="510"/>
        <v>#VALUE!</v>
      </c>
      <c r="AL1585" s="11">
        <v>28.92625</v>
      </c>
      <c r="AM1585" s="11">
        <v>7.5404987684729079</v>
      </c>
      <c r="AN1585" s="26">
        <v>3.2766000000000002</v>
      </c>
      <c r="AO1585" s="125">
        <f t="shared" si="511"/>
        <v>5.8090343559987975E-2</v>
      </c>
      <c r="AW1585" s="44" t="e">
        <f t="shared" si="494"/>
        <v>#VALUE!</v>
      </c>
    </row>
    <row r="1586" spans="1:49" hidden="1" x14ac:dyDescent="0.2">
      <c r="A1586" s="101">
        <v>1585</v>
      </c>
      <c r="B1586" s="16" t="s">
        <v>996</v>
      </c>
      <c r="C1586" s="101">
        <v>2500</v>
      </c>
      <c r="D1586" s="101">
        <v>1.0011014168722097</v>
      </c>
      <c r="E1586" s="101">
        <v>7.7859756689524816E-3</v>
      </c>
      <c r="F1586" s="122">
        <f t="shared" si="493"/>
        <v>1.0088873925411621</v>
      </c>
      <c r="G1586" s="122"/>
      <c r="H1586" s="101" t="s">
        <v>4</v>
      </c>
      <c r="I1586" s="101">
        <v>1</v>
      </c>
      <c r="J1586" s="101" t="s">
        <v>60</v>
      </c>
      <c r="K1586" s="18">
        <v>43068</v>
      </c>
      <c r="L1586" s="101" t="s">
        <v>58</v>
      </c>
      <c r="M1586" s="101" t="s">
        <v>83</v>
      </c>
      <c r="N1586" s="101" t="s">
        <v>62</v>
      </c>
      <c r="O1586" s="101" t="s">
        <v>63</v>
      </c>
      <c r="P1586" s="19" t="str">
        <f t="shared" si="495"/>
        <v>CB6 Consumo</v>
      </c>
      <c r="Q1586" s="20">
        <f t="shared" si="496"/>
        <v>100.88873925411622</v>
      </c>
      <c r="R1586" s="19">
        <v>122.6</v>
      </c>
      <c r="S1586" s="19">
        <v>-31.95</v>
      </c>
      <c r="T1586" s="19">
        <f t="shared" si="497"/>
        <v>90.649999999999991</v>
      </c>
      <c r="U1586" s="22" t="e">
        <f t="shared" si="498"/>
        <v>#VALUE!</v>
      </c>
      <c r="V1586" s="22" t="str">
        <f t="shared" si="499"/>
        <v>NY</v>
      </c>
      <c r="W1586" s="22" t="e">
        <f t="shared" si="500"/>
        <v>#VALUE!</v>
      </c>
      <c r="X1586" s="19" t="str">
        <f t="shared" si="501"/>
        <v>CB6ConsumoGS.9000</v>
      </c>
      <c r="Y1586" s="19" t="str">
        <f t="shared" si="502"/>
        <v>GS.9000</v>
      </c>
      <c r="Z1586" s="19" t="e">
        <v>#VALUE!</v>
      </c>
      <c r="AA1586" s="19" t="e">
        <f t="shared" si="503"/>
        <v>#VALUE!</v>
      </c>
      <c r="AB1586" s="22" t="e">
        <f t="shared" si="504"/>
        <v>#VALUE!</v>
      </c>
      <c r="AC1586" s="23" t="e">
        <v>#VALUE!</v>
      </c>
      <c r="AD1586" s="23" t="e">
        <f t="shared" si="512"/>
        <v>#VALUE!</v>
      </c>
      <c r="AE1586" s="24" t="e">
        <f t="shared" si="505"/>
        <v>#VALUE!</v>
      </c>
      <c r="AF1586" s="24">
        <v>92.399999999999991</v>
      </c>
      <c r="AG1586" s="24" t="e">
        <f t="shared" si="506"/>
        <v>#VALUE!</v>
      </c>
      <c r="AH1586" s="24" t="e">
        <f t="shared" si="507"/>
        <v>#VALUE!</v>
      </c>
      <c r="AI1586" s="25" t="e">
        <f t="shared" si="508"/>
        <v>#VALUE!</v>
      </c>
      <c r="AJ1586" s="25" t="e">
        <f t="shared" si="509"/>
        <v>#VALUE!</v>
      </c>
      <c r="AK1586" s="25" t="e">
        <f t="shared" si="510"/>
        <v>#VALUE!</v>
      </c>
      <c r="AL1586" s="11">
        <v>0</v>
      </c>
      <c r="AM1586" s="11">
        <v>3.1400000000000206</v>
      </c>
      <c r="AN1586" s="26">
        <v>3.2766000000000002</v>
      </c>
      <c r="AO1586" s="125">
        <f t="shared" si="511"/>
        <v>7.6761028234609424E-3</v>
      </c>
      <c r="AW1586" s="44" t="e">
        <f t="shared" si="494"/>
        <v>#VALUE!</v>
      </c>
    </row>
    <row r="1587" spans="1:49" hidden="1" x14ac:dyDescent="0.2">
      <c r="A1587" s="101">
        <v>1586</v>
      </c>
      <c r="B1587" s="16" t="s">
        <v>997</v>
      </c>
      <c r="C1587" s="101">
        <v>4018</v>
      </c>
      <c r="D1587" s="101">
        <v>1.1338157547041874</v>
      </c>
      <c r="E1587" s="101">
        <v>2.5788645998271475E-2</v>
      </c>
      <c r="F1587" s="122">
        <f t="shared" si="493"/>
        <v>1.1596044007024588</v>
      </c>
      <c r="G1587" s="122"/>
      <c r="H1587" s="101" t="s">
        <v>4</v>
      </c>
      <c r="I1587" s="101">
        <v>1</v>
      </c>
      <c r="J1587" s="101" t="s">
        <v>60</v>
      </c>
      <c r="K1587" s="18">
        <v>43069</v>
      </c>
      <c r="L1587" s="101" t="s">
        <v>58</v>
      </c>
      <c r="M1587" s="101" t="s">
        <v>83</v>
      </c>
      <c r="N1587" s="101" t="s">
        <v>62</v>
      </c>
      <c r="O1587" s="101" t="s">
        <v>63</v>
      </c>
      <c r="P1587" s="19" t="str">
        <f t="shared" si="495"/>
        <v>CB6 Consumo</v>
      </c>
      <c r="Q1587" s="20">
        <f t="shared" si="496"/>
        <v>115.96044007024588</v>
      </c>
      <c r="R1587" s="19">
        <v>122.6</v>
      </c>
      <c r="S1587" s="19">
        <v>-31.95</v>
      </c>
      <c r="T1587" s="19">
        <f t="shared" si="497"/>
        <v>90.649999999999991</v>
      </c>
      <c r="U1587" s="22" t="e">
        <f t="shared" si="498"/>
        <v>#VALUE!</v>
      </c>
      <c r="V1587" s="22" t="str">
        <f t="shared" si="499"/>
        <v>NY</v>
      </c>
      <c r="W1587" s="22" t="e">
        <f t="shared" si="500"/>
        <v>#VALUE!</v>
      </c>
      <c r="X1587" s="19" t="str">
        <f t="shared" si="501"/>
        <v>CB6ConsumoGS.9082</v>
      </c>
      <c r="Y1587" s="19" t="str">
        <f t="shared" si="502"/>
        <v>GS.9082</v>
      </c>
      <c r="Z1587" s="19" t="e">
        <v>#VALUE!</v>
      </c>
      <c r="AA1587" s="19" t="e">
        <f t="shared" si="503"/>
        <v>#VALUE!</v>
      </c>
      <c r="AB1587" s="22" t="e">
        <f t="shared" si="504"/>
        <v>#VALUE!</v>
      </c>
      <c r="AC1587" s="23" t="e">
        <v>#VALUE!</v>
      </c>
      <c r="AD1587" s="23" t="e">
        <f t="shared" si="512"/>
        <v>#VALUE!</v>
      </c>
      <c r="AE1587" s="24" t="e">
        <f t="shared" si="505"/>
        <v>#VALUE!</v>
      </c>
      <c r="AF1587" s="24">
        <v>92.399999999999991</v>
      </c>
      <c r="AG1587" s="24" t="e">
        <f t="shared" si="506"/>
        <v>#VALUE!</v>
      </c>
      <c r="AH1587" s="24" t="e">
        <f t="shared" si="507"/>
        <v>#VALUE!</v>
      </c>
      <c r="AI1587" s="25" t="e">
        <f t="shared" si="508"/>
        <v>#VALUE!</v>
      </c>
      <c r="AJ1587" s="25" t="e">
        <f t="shared" si="509"/>
        <v>#VALUE!</v>
      </c>
      <c r="AK1587" s="25" t="e">
        <f t="shared" si="510"/>
        <v>#VALUE!</v>
      </c>
      <c r="AL1587" s="11">
        <v>9.4035615812695692</v>
      </c>
      <c r="AM1587" s="11">
        <v>2.7848503869483054</v>
      </c>
      <c r="AN1587" s="26">
        <v>3.2766000000000002</v>
      </c>
      <c r="AO1587" s="125">
        <f t="shared" si="511"/>
        <v>2.542472604299819E-2</v>
      </c>
      <c r="AW1587" s="44" t="e">
        <f t="shared" si="494"/>
        <v>#VALUE!</v>
      </c>
    </row>
    <row r="1588" spans="1:49" hidden="1" x14ac:dyDescent="0.2">
      <c r="A1588" s="101">
        <v>1587</v>
      </c>
      <c r="B1588" s="16" t="s">
        <v>998</v>
      </c>
      <c r="C1588" s="101">
        <v>320</v>
      </c>
      <c r="D1588" s="101">
        <v>1.0781648723204096</v>
      </c>
      <c r="E1588" s="101">
        <v>3.6603869511045814E-2</v>
      </c>
      <c r="F1588" s="122">
        <f t="shared" si="493"/>
        <v>1.1147687418314554</v>
      </c>
      <c r="G1588" s="122"/>
      <c r="H1588" s="101" t="s">
        <v>4</v>
      </c>
      <c r="I1588" s="101">
        <v>1</v>
      </c>
      <c r="J1588" s="101" t="s">
        <v>60</v>
      </c>
      <c r="K1588" s="18">
        <v>43069</v>
      </c>
      <c r="L1588" s="101" t="s">
        <v>58</v>
      </c>
      <c r="M1588" s="101" t="s">
        <v>83</v>
      </c>
      <c r="N1588" s="101" t="s">
        <v>75</v>
      </c>
      <c r="O1588" s="101" t="s">
        <v>64</v>
      </c>
      <c r="P1588" s="19" t="str">
        <f t="shared" si="495"/>
        <v>CB2 15/16</v>
      </c>
      <c r="Q1588" s="20">
        <f t="shared" si="496"/>
        <v>111.47687418314554</v>
      </c>
      <c r="R1588" s="19">
        <v>122.6</v>
      </c>
      <c r="S1588" s="19">
        <v>-9.67</v>
      </c>
      <c r="T1588" s="19">
        <f t="shared" si="497"/>
        <v>112.92999999999999</v>
      </c>
      <c r="U1588" s="22" t="e">
        <f t="shared" si="498"/>
        <v>#VALUE!</v>
      </c>
      <c r="V1588" s="22" t="str">
        <f t="shared" si="499"/>
        <v>NY</v>
      </c>
      <c r="W1588" s="22" t="e">
        <f t="shared" si="500"/>
        <v>#VALUE!</v>
      </c>
      <c r="X1588" s="19" t="str">
        <f t="shared" si="501"/>
        <v>CB215/16GS.9089</v>
      </c>
      <c r="Y1588" s="19" t="str">
        <f t="shared" si="502"/>
        <v>GS.9089</v>
      </c>
      <c r="Z1588" s="19" t="e">
        <v>#VALUE!</v>
      </c>
      <c r="AA1588" s="19" t="e">
        <f t="shared" si="503"/>
        <v>#VALUE!</v>
      </c>
      <c r="AB1588" s="22" t="e">
        <f t="shared" si="504"/>
        <v>#VALUE!</v>
      </c>
      <c r="AC1588" s="23" t="e">
        <v>#VALUE!</v>
      </c>
      <c r="AD1588" s="23" t="e">
        <f t="shared" si="512"/>
        <v>#VALUE!</v>
      </c>
      <c r="AE1588" s="24" t="e">
        <f t="shared" si="505"/>
        <v>#VALUE!</v>
      </c>
      <c r="AF1588" s="24">
        <v>114.67999999999999</v>
      </c>
      <c r="AG1588" s="24" t="e">
        <f t="shared" si="506"/>
        <v>#VALUE!</v>
      </c>
      <c r="AH1588" s="24" t="e">
        <f t="shared" si="507"/>
        <v>#VALUE!</v>
      </c>
      <c r="AI1588" s="25" t="e">
        <f t="shared" si="508"/>
        <v>#VALUE!</v>
      </c>
      <c r="AJ1588" s="25" t="e">
        <f t="shared" si="509"/>
        <v>#VALUE!</v>
      </c>
      <c r="AK1588" s="25" t="e">
        <f t="shared" si="510"/>
        <v>#VALUE!</v>
      </c>
      <c r="AL1588" s="11">
        <v>20.435625000000002</v>
      </c>
      <c r="AM1588" s="11">
        <v>0.5</v>
      </c>
      <c r="AN1588" s="26">
        <v>3.2766000000000002</v>
      </c>
      <c r="AO1588" s="125">
        <f t="shared" si="511"/>
        <v>3.6087329070877618E-2</v>
      </c>
      <c r="AW1588" s="44" t="e">
        <f t="shared" si="494"/>
        <v>#VALUE!</v>
      </c>
    </row>
    <row r="1589" spans="1:49" hidden="1" x14ac:dyDescent="0.2">
      <c r="A1589" s="101">
        <v>1588</v>
      </c>
      <c r="B1589" s="16" t="s">
        <v>999</v>
      </c>
      <c r="C1589" s="101">
        <v>2000</v>
      </c>
      <c r="D1589" s="101">
        <v>1.4217093874534223</v>
      </c>
      <c r="E1589" s="101">
        <v>5.0086085353035013E-2</v>
      </c>
      <c r="F1589" s="122">
        <f t="shared" si="493"/>
        <v>1.4717954728064573</v>
      </c>
      <c r="G1589" s="122"/>
      <c r="H1589" s="101" t="s">
        <v>4</v>
      </c>
      <c r="I1589" s="101">
        <v>1</v>
      </c>
      <c r="J1589" s="101" t="s">
        <v>60</v>
      </c>
      <c r="K1589" s="18">
        <v>43069</v>
      </c>
      <c r="L1589" s="101" t="s">
        <v>58</v>
      </c>
      <c r="M1589" s="101" t="s">
        <v>83</v>
      </c>
      <c r="N1589" s="101" t="s">
        <v>73</v>
      </c>
      <c r="O1589" s="101" t="s">
        <v>58</v>
      </c>
      <c r="P1589" s="19" t="str">
        <f t="shared" si="495"/>
        <v>CB1 17/18</v>
      </c>
      <c r="Q1589" s="20">
        <f t="shared" si="496"/>
        <v>147.17954728064572</v>
      </c>
      <c r="R1589" s="19">
        <v>122.6</v>
      </c>
      <c r="S1589" s="19">
        <v>2.5</v>
      </c>
      <c r="T1589" s="19">
        <f t="shared" si="497"/>
        <v>125.1</v>
      </c>
      <c r="U1589" s="22" t="e">
        <f t="shared" si="498"/>
        <v>#VALUE!</v>
      </c>
      <c r="V1589" s="22" t="str">
        <f t="shared" si="499"/>
        <v>NY</v>
      </c>
      <c r="W1589" s="22" t="e">
        <f t="shared" si="500"/>
        <v>#VALUE!</v>
      </c>
      <c r="X1589" s="19" t="str">
        <f t="shared" si="501"/>
        <v>CB117/18GS.9091</v>
      </c>
      <c r="Y1589" s="19" t="str">
        <f t="shared" si="502"/>
        <v>GS.9091</v>
      </c>
      <c r="Z1589" s="19" t="e">
        <v>#VALUE!</v>
      </c>
      <c r="AA1589" s="19" t="e">
        <f t="shared" si="503"/>
        <v>#VALUE!</v>
      </c>
      <c r="AB1589" s="22" t="e">
        <f t="shared" si="504"/>
        <v>#VALUE!</v>
      </c>
      <c r="AC1589" s="23" t="e">
        <v>#VALUE!</v>
      </c>
      <c r="AD1589" s="23" t="e">
        <f t="shared" si="512"/>
        <v>#VALUE!</v>
      </c>
      <c r="AE1589" s="24" t="e">
        <f t="shared" si="505"/>
        <v>#VALUE!</v>
      </c>
      <c r="AF1589" s="24">
        <v>126.85</v>
      </c>
      <c r="AG1589" s="24" t="e">
        <f t="shared" si="506"/>
        <v>#VALUE!</v>
      </c>
      <c r="AH1589" s="24" t="e">
        <f t="shared" si="507"/>
        <v>#VALUE!</v>
      </c>
      <c r="AI1589" s="25" t="e">
        <f t="shared" si="508"/>
        <v>#VALUE!</v>
      </c>
      <c r="AJ1589" s="25" t="e">
        <f t="shared" si="509"/>
        <v>#VALUE!</v>
      </c>
      <c r="AK1589" s="25" t="e">
        <f t="shared" si="510"/>
        <v>#VALUE!</v>
      </c>
      <c r="AL1589" s="11">
        <v>24.395409913155245</v>
      </c>
      <c r="AM1589" s="11">
        <v>6.2288080360398519</v>
      </c>
      <c r="AN1589" s="26">
        <v>3.2766000000000002</v>
      </c>
      <c r="AO1589" s="125">
        <f t="shared" si="511"/>
        <v>4.9379288806108416E-2</v>
      </c>
      <c r="AW1589" s="44" t="e">
        <f t="shared" si="494"/>
        <v>#VALUE!</v>
      </c>
    </row>
    <row r="1590" spans="1:49" hidden="1" x14ac:dyDescent="0.2">
      <c r="A1590" s="101">
        <v>1589</v>
      </c>
      <c r="B1590" s="16" t="s">
        <v>1000</v>
      </c>
      <c r="C1590" s="101">
        <v>106</v>
      </c>
      <c r="D1590" s="101">
        <v>1.4504992906428411</v>
      </c>
      <c r="E1590" s="101">
        <v>6.6134115859935755E-2</v>
      </c>
      <c r="F1590" s="122">
        <f t="shared" si="493"/>
        <v>1.5166334065027769</v>
      </c>
      <c r="G1590" s="122"/>
      <c r="H1590" s="101" t="s">
        <v>4</v>
      </c>
      <c r="I1590" s="101">
        <v>1</v>
      </c>
      <c r="J1590" s="101" t="s">
        <v>718</v>
      </c>
      <c r="K1590" s="18">
        <v>43069</v>
      </c>
      <c r="L1590" s="101" t="s">
        <v>58</v>
      </c>
      <c r="M1590" s="101" t="s">
        <v>83</v>
      </c>
      <c r="N1590" s="101" t="s">
        <v>73</v>
      </c>
      <c r="O1590" s="101" t="s">
        <v>64</v>
      </c>
      <c r="P1590" s="19" t="str">
        <f t="shared" si="495"/>
        <v>CB1 15/16</v>
      </c>
      <c r="Q1590" s="20">
        <f t="shared" si="496"/>
        <v>151.66334065027769</v>
      </c>
      <c r="R1590" s="19">
        <v>122.6</v>
      </c>
      <c r="S1590" s="19">
        <v>-7</v>
      </c>
      <c r="T1590" s="19">
        <f t="shared" si="497"/>
        <v>115.6</v>
      </c>
      <c r="U1590" s="22" t="e">
        <f t="shared" si="498"/>
        <v>#VALUE!</v>
      </c>
      <c r="V1590" s="22" t="str">
        <f t="shared" si="499"/>
        <v>NY</v>
      </c>
      <c r="W1590" s="22" t="e">
        <f t="shared" si="500"/>
        <v>#VALUE!</v>
      </c>
      <c r="X1590" s="19" t="str">
        <f t="shared" si="501"/>
        <v>CB115/16GS.8992</v>
      </c>
      <c r="Y1590" s="19" t="str">
        <f t="shared" si="502"/>
        <v>GS.8992</v>
      </c>
      <c r="Z1590" s="19" t="e">
        <v>#VALUE!</v>
      </c>
      <c r="AA1590" s="19" t="e">
        <f t="shared" si="503"/>
        <v>#VALUE!</v>
      </c>
      <c r="AB1590" s="22" t="e">
        <f t="shared" si="504"/>
        <v>#VALUE!</v>
      </c>
      <c r="AC1590" s="23" t="e">
        <v>#VALUE!</v>
      </c>
      <c r="AD1590" s="23" t="e">
        <f t="shared" si="512"/>
        <v>#VALUE!</v>
      </c>
      <c r="AE1590" s="24" t="e">
        <f t="shared" si="505"/>
        <v>#VALUE!</v>
      </c>
      <c r="AF1590" s="24">
        <v>117.35</v>
      </c>
      <c r="AG1590" s="24" t="e">
        <f t="shared" si="506"/>
        <v>#VALUE!</v>
      </c>
      <c r="AH1590" s="24" t="e">
        <f t="shared" si="507"/>
        <v>#VALUE!</v>
      </c>
      <c r="AI1590" s="25" t="e">
        <f t="shared" si="508"/>
        <v>#VALUE!</v>
      </c>
      <c r="AJ1590" s="25" t="e">
        <f t="shared" si="509"/>
        <v>#VALUE!</v>
      </c>
      <c r="AK1590" s="25" t="e">
        <f t="shared" si="510"/>
        <v>#VALUE!</v>
      </c>
      <c r="AL1590" s="11">
        <v>32.482354177614297</v>
      </c>
      <c r="AM1590" s="11">
        <v>7.4527115081450335</v>
      </c>
      <c r="AN1590" s="26">
        <v>3.2766000000000002</v>
      </c>
      <c r="AO1590" s="125">
        <f t="shared" si="511"/>
        <v>6.5200855366639623E-2</v>
      </c>
      <c r="AW1590" s="44" t="e">
        <f t="shared" si="494"/>
        <v>#VALUE!</v>
      </c>
    </row>
    <row r="1591" spans="1:49" hidden="1" x14ac:dyDescent="0.2">
      <c r="A1591" s="101">
        <v>1589</v>
      </c>
      <c r="B1591" s="16" t="s">
        <v>1000</v>
      </c>
      <c r="C1591" s="101">
        <v>128</v>
      </c>
      <c r="D1591" s="101">
        <v>1.4504992906428411</v>
      </c>
      <c r="E1591" s="101">
        <v>6.6134115859935755E-2</v>
      </c>
      <c r="F1591" s="122">
        <f t="shared" si="493"/>
        <v>1.5166334065027769</v>
      </c>
      <c r="G1591" s="122"/>
      <c r="H1591" s="101" t="s">
        <v>4</v>
      </c>
      <c r="I1591" s="101">
        <v>1</v>
      </c>
      <c r="J1591" s="101" t="s">
        <v>718</v>
      </c>
      <c r="K1591" s="18">
        <v>43069</v>
      </c>
      <c r="L1591" s="101" t="s">
        <v>58</v>
      </c>
      <c r="M1591" s="101" t="s">
        <v>83</v>
      </c>
      <c r="N1591" s="101" t="s">
        <v>62</v>
      </c>
      <c r="O1591" s="101" t="s">
        <v>63</v>
      </c>
      <c r="P1591" s="19" t="str">
        <f>N1591&amp;" "&amp;O1591</f>
        <v>CB6 Consumo</v>
      </c>
      <c r="Q1591" s="20">
        <f>F1591*100</f>
        <v>151.66334065027769</v>
      </c>
      <c r="R1591" s="19">
        <v>122.6</v>
      </c>
      <c r="S1591" s="19">
        <v>-31.95</v>
      </c>
      <c r="T1591" s="19">
        <f>R1591+S1591</f>
        <v>90.649999999999991</v>
      </c>
      <c r="U1591" s="22" t="e">
        <f>(T1591-Q1591)*1.3228*AD1591</f>
        <v>#VALUE!</v>
      </c>
      <c r="V1591" s="22" t="str">
        <f>IF(LEFT(N1591,3)="CB7","LDN","NY")</f>
        <v>NY</v>
      </c>
      <c r="W1591" s="22" t="e">
        <f>V1591-U1591</f>
        <v>#VALUE!</v>
      </c>
      <c r="X1591" s="19" t="str">
        <f>TRIM(N1591)&amp;TRIM(O1591)&amp;TRIM(Y1591)</f>
        <v>CB6ConsumoGS.8992</v>
      </c>
      <c r="Y1591" s="19" t="str">
        <f>IF(LEFT(B1591,2)&lt;&gt;"GS","GS."&amp;LEFT(B1591,4),B1591)</f>
        <v>GS.8992</v>
      </c>
      <c r="Z1591" s="19" t="e">
        <v>#VALUE!</v>
      </c>
      <c r="AA1591" s="19" t="e">
        <f>IF(C1591=0,Z1591,C1591-Z1591)</f>
        <v>#VALUE!</v>
      </c>
      <c r="AB1591" s="22" t="e">
        <f>(T1591-Q1591)*1.3228*AA1591</f>
        <v>#VALUE!</v>
      </c>
      <c r="AC1591" s="23" t="e">
        <v>#VALUE!</v>
      </c>
      <c r="AD1591" s="23" t="e">
        <f>AA1591-AC1591</f>
        <v>#VALUE!</v>
      </c>
      <c r="AE1591" s="24" t="e">
        <f>(T1591-Q1591)*1.3228*AD1591</f>
        <v>#VALUE!</v>
      </c>
      <c r="AF1591" s="24">
        <v>92.399999999999991</v>
      </c>
      <c r="AG1591" s="24" t="e">
        <f>(AF1591-Q1591)*1.3228*AD1591</f>
        <v>#VALUE!</v>
      </c>
      <c r="AH1591" s="24" t="e">
        <f>AE1591-AG1591</f>
        <v>#VALUE!</v>
      </c>
      <c r="AI1591" s="25" t="e">
        <f>AD1591*T1591*1.3228</f>
        <v>#VALUE!</v>
      </c>
      <c r="AJ1591" s="25" t="e">
        <f>E1591*132.28*AD1591</f>
        <v>#VALUE!</v>
      </c>
      <c r="AK1591" s="25" t="e">
        <f>AI1591-AE1591</f>
        <v>#VALUE!</v>
      </c>
      <c r="AL1591" s="11">
        <v>32.482354177614297</v>
      </c>
      <c r="AM1591" s="11">
        <v>7.4527115081450335</v>
      </c>
      <c r="AN1591" s="26">
        <v>3.2766000000000002</v>
      </c>
      <c r="AO1591" s="125">
        <f>E1591*132.28*AN1591/$AO$2/132.28</f>
        <v>6.5200855366639623E-2</v>
      </c>
      <c r="AW1591" s="44" t="e">
        <f t="shared" si="494"/>
        <v>#VALUE!</v>
      </c>
    </row>
    <row r="1592" spans="1:49" hidden="1" x14ac:dyDescent="0.2">
      <c r="A1592" s="101">
        <v>1590</v>
      </c>
      <c r="B1592" s="16" t="s">
        <v>1001</v>
      </c>
      <c r="C1592" s="101">
        <v>1473</v>
      </c>
      <c r="D1592" s="101">
        <v>1.4639822635177808</v>
      </c>
      <c r="E1592" s="101">
        <v>6.0067058182929359E-2</v>
      </c>
      <c r="F1592" s="122">
        <f t="shared" si="493"/>
        <v>1.5240493217007103</v>
      </c>
      <c r="G1592" s="122"/>
      <c r="H1592" s="101" t="s">
        <v>4</v>
      </c>
      <c r="I1592" s="101">
        <v>1</v>
      </c>
      <c r="J1592" s="101" t="s">
        <v>60</v>
      </c>
      <c r="K1592" s="18">
        <v>43069</v>
      </c>
      <c r="L1592" s="101" t="s">
        <v>58</v>
      </c>
      <c r="M1592" s="101" t="s">
        <v>83</v>
      </c>
      <c r="N1592" s="101" t="s">
        <v>73</v>
      </c>
      <c r="O1592" s="101" t="s">
        <v>58</v>
      </c>
      <c r="P1592" s="19" t="str">
        <f t="shared" si="495"/>
        <v>CB1 17/18</v>
      </c>
      <c r="Q1592" s="20">
        <f t="shared" si="496"/>
        <v>152.40493217007102</v>
      </c>
      <c r="R1592" s="19">
        <v>122.6</v>
      </c>
      <c r="S1592" s="19">
        <v>2.5</v>
      </c>
      <c r="T1592" s="19">
        <f t="shared" si="497"/>
        <v>125.1</v>
      </c>
      <c r="U1592" s="22" t="e">
        <f t="shared" si="498"/>
        <v>#VALUE!</v>
      </c>
      <c r="V1592" s="22" t="str">
        <f t="shared" si="499"/>
        <v>NY</v>
      </c>
      <c r="W1592" s="22" t="e">
        <f t="shared" si="500"/>
        <v>#VALUE!</v>
      </c>
      <c r="X1592" s="19" t="str">
        <f t="shared" si="501"/>
        <v>CB117/18GS.9018</v>
      </c>
      <c r="Y1592" s="19" t="str">
        <f t="shared" si="502"/>
        <v>GS.9018</v>
      </c>
      <c r="Z1592" s="19" t="e">
        <v>#VALUE!</v>
      </c>
      <c r="AA1592" s="19" t="e">
        <f t="shared" si="503"/>
        <v>#VALUE!</v>
      </c>
      <c r="AB1592" s="22" t="e">
        <f t="shared" si="504"/>
        <v>#VALUE!</v>
      </c>
      <c r="AC1592" s="23" t="e">
        <v>#VALUE!</v>
      </c>
      <c r="AD1592" s="23" t="e">
        <f t="shared" si="512"/>
        <v>#VALUE!</v>
      </c>
      <c r="AE1592" s="24" t="e">
        <f t="shared" si="505"/>
        <v>#VALUE!</v>
      </c>
      <c r="AF1592" s="24">
        <v>126.85</v>
      </c>
      <c r="AG1592" s="24" t="e">
        <f t="shared" si="506"/>
        <v>#VALUE!</v>
      </c>
      <c r="AH1592" s="24" t="e">
        <f t="shared" si="507"/>
        <v>#VALUE!</v>
      </c>
      <c r="AI1592" s="25" t="e">
        <f t="shared" si="508"/>
        <v>#VALUE!</v>
      </c>
      <c r="AJ1592" s="25" t="e">
        <f t="shared" si="509"/>
        <v>#VALUE!</v>
      </c>
      <c r="AK1592" s="25" t="e">
        <f t="shared" si="510"/>
        <v>#VALUE!</v>
      </c>
      <c r="AL1592" s="11">
        <v>30.110900348200968</v>
      </c>
      <c r="AM1592" s="11">
        <v>7.7076869507544341</v>
      </c>
      <c r="AN1592" s="26">
        <v>3.2766000000000002</v>
      </c>
      <c r="AO1592" s="125">
        <f t="shared" si="511"/>
        <v>5.9219413792107337E-2</v>
      </c>
      <c r="AW1592" s="44" t="e">
        <f t="shared" si="494"/>
        <v>#VALUE!</v>
      </c>
    </row>
    <row r="1593" spans="1:49" hidden="1" x14ac:dyDescent="0.2">
      <c r="A1593" s="101">
        <v>1591</v>
      </c>
      <c r="B1593" s="16" t="s">
        <v>1001</v>
      </c>
      <c r="C1593" s="101">
        <v>1314</v>
      </c>
      <c r="D1593" s="101">
        <v>1.4639822635177808</v>
      </c>
      <c r="E1593" s="101">
        <v>6.0067058182929359E-2</v>
      </c>
      <c r="F1593" s="122">
        <f t="shared" si="493"/>
        <v>1.5240493217007103</v>
      </c>
      <c r="G1593" s="122"/>
      <c r="H1593" s="101" t="s">
        <v>4</v>
      </c>
      <c r="I1593" s="101">
        <v>1</v>
      </c>
      <c r="J1593" s="101" t="s">
        <v>60</v>
      </c>
      <c r="K1593" s="18">
        <v>43069</v>
      </c>
      <c r="L1593" s="101" t="s">
        <v>58</v>
      </c>
      <c r="M1593" s="101" t="s">
        <v>83</v>
      </c>
      <c r="N1593" s="101" t="s">
        <v>62</v>
      </c>
      <c r="O1593" s="101" t="s">
        <v>63</v>
      </c>
      <c r="P1593" s="19" t="str">
        <f t="shared" si="495"/>
        <v>CB6 Consumo</v>
      </c>
      <c r="Q1593" s="20">
        <f t="shared" si="496"/>
        <v>152.40493217007102</v>
      </c>
      <c r="R1593" s="19">
        <v>122.6</v>
      </c>
      <c r="S1593" s="19">
        <v>-31.95</v>
      </c>
      <c r="T1593" s="19">
        <f t="shared" si="497"/>
        <v>90.649999999999991</v>
      </c>
      <c r="U1593" s="22" t="e">
        <f t="shared" si="498"/>
        <v>#VALUE!</v>
      </c>
      <c r="V1593" s="22" t="str">
        <f t="shared" si="499"/>
        <v>NY</v>
      </c>
      <c r="W1593" s="22" t="e">
        <f t="shared" si="500"/>
        <v>#VALUE!</v>
      </c>
      <c r="X1593" s="19" t="str">
        <f t="shared" si="501"/>
        <v>CB6ConsumoGS.9018</v>
      </c>
      <c r="Y1593" s="19" t="str">
        <f t="shared" si="502"/>
        <v>GS.9018</v>
      </c>
      <c r="Z1593" s="19" t="e">
        <v>#VALUE!</v>
      </c>
      <c r="AA1593" s="19" t="e">
        <f t="shared" si="503"/>
        <v>#VALUE!</v>
      </c>
      <c r="AB1593" s="22" t="e">
        <f t="shared" si="504"/>
        <v>#VALUE!</v>
      </c>
      <c r="AC1593" s="23" t="e">
        <v>#VALUE!</v>
      </c>
      <c r="AD1593" s="23" t="e">
        <f t="shared" si="512"/>
        <v>#VALUE!</v>
      </c>
      <c r="AE1593" s="24" t="e">
        <f t="shared" si="505"/>
        <v>#VALUE!</v>
      </c>
      <c r="AF1593" s="24">
        <v>92.399999999999991</v>
      </c>
      <c r="AG1593" s="24" t="e">
        <f t="shared" si="506"/>
        <v>#VALUE!</v>
      </c>
      <c r="AH1593" s="24" t="e">
        <f t="shared" si="507"/>
        <v>#VALUE!</v>
      </c>
      <c r="AI1593" s="25" t="e">
        <f t="shared" si="508"/>
        <v>#VALUE!</v>
      </c>
      <c r="AJ1593" s="25" t="e">
        <f t="shared" si="509"/>
        <v>#VALUE!</v>
      </c>
      <c r="AK1593" s="25" t="e">
        <f t="shared" si="510"/>
        <v>#VALUE!</v>
      </c>
      <c r="AL1593" s="11">
        <v>30.110900348200964</v>
      </c>
      <c r="AM1593" s="11">
        <v>7.7076869507544332</v>
      </c>
      <c r="AN1593" s="26">
        <v>3.2766000000000002</v>
      </c>
      <c r="AO1593" s="125">
        <f t="shared" si="511"/>
        <v>5.9219413792107337E-2</v>
      </c>
      <c r="AW1593" s="44" t="e">
        <f t="shared" si="494"/>
        <v>#VALUE!</v>
      </c>
    </row>
    <row r="1594" spans="1:49" hidden="1" x14ac:dyDescent="0.2">
      <c r="A1594" s="101">
        <v>1592</v>
      </c>
      <c r="B1594" s="16" t="s">
        <v>1001</v>
      </c>
      <c r="C1594" s="101">
        <v>695</v>
      </c>
      <c r="D1594" s="101">
        <v>1.4639822635177808</v>
      </c>
      <c r="E1594" s="101">
        <v>6.0067058182929359E-2</v>
      </c>
      <c r="F1594" s="122">
        <f t="shared" si="493"/>
        <v>1.5240493217007103</v>
      </c>
      <c r="G1594" s="122"/>
      <c r="H1594" s="101" t="s">
        <v>4</v>
      </c>
      <c r="I1594" s="101">
        <v>1</v>
      </c>
      <c r="J1594" s="101" t="s">
        <v>60</v>
      </c>
      <c r="K1594" s="18">
        <v>43069</v>
      </c>
      <c r="L1594" s="101" t="s">
        <v>58</v>
      </c>
      <c r="M1594" s="101" t="s">
        <v>83</v>
      </c>
      <c r="N1594" s="101" t="s">
        <v>73</v>
      </c>
      <c r="O1594" s="101" t="s">
        <v>66</v>
      </c>
      <c r="P1594" s="19" t="str">
        <f t="shared" si="495"/>
        <v>CB1 Moka</v>
      </c>
      <c r="Q1594" s="20">
        <f t="shared" si="496"/>
        <v>152.40493217007102</v>
      </c>
      <c r="R1594" s="19">
        <v>122.6</v>
      </c>
      <c r="S1594" s="19">
        <v>-8</v>
      </c>
      <c r="T1594" s="19">
        <f t="shared" si="497"/>
        <v>114.6</v>
      </c>
      <c r="U1594" s="22" t="e">
        <f t="shared" si="498"/>
        <v>#VALUE!</v>
      </c>
      <c r="V1594" s="22" t="str">
        <f t="shared" si="499"/>
        <v>NY</v>
      </c>
      <c r="W1594" s="22" t="e">
        <f t="shared" si="500"/>
        <v>#VALUE!</v>
      </c>
      <c r="X1594" s="19" t="str">
        <f t="shared" si="501"/>
        <v>CB1MokaGS.9018</v>
      </c>
      <c r="Y1594" s="19" t="str">
        <f t="shared" si="502"/>
        <v>GS.9018</v>
      </c>
      <c r="Z1594" s="19" t="e">
        <v>#VALUE!</v>
      </c>
      <c r="AA1594" s="19" t="e">
        <f t="shared" si="503"/>
        <v>#VALUE!</v>
      </c>
      <c r="AB1594" s="22" t="e">
        <f t="shared" si="504"/>
        <v>#VALUE!</v>
      </c>
      <c r="AC1594" s="23" t="e">
        <v>#VALUE!</v>
      </c>
      <c r="AD1594" s="23" t="e">
        <f t="shared" si="512"/>
        <v>#VALUE!</v>
      </c>
      <c r="AE1594" s="24" t="e">
        <f t="shared" si="505"/>
        <v>#VALUE!</v>
      </c>
      <c r="AF1594" s="24">
        <v>116.35</v>
      </c>
      <c r="AG1594" s="24" t="e">
        <f t="shared" si="506"/>
        <v>#VALUE!</v>
      </c>
      <c r="AH1594" s="24" t="e">
        <f t="shared" si="507"/>
        <v>#VALUE!</v>
      </c>
      <c r="AI1594" s="25" t="e">
        <f t="shared" si="508"/>
        <v>#VALUE!</v>
      </c>
      <c r="AJ1594" s="25" t="e">
        <f t="shared" si="509"/>
        <v>#VALUE!</v>
      </c>
      <c r="AK1594" s="25" t="e">
        <f t="shared" si="510"/>
        <v>#VALUE!</v>
      </c>
      <c r="AL1594" s="11">
        <v>30.110900348200964</v>
      </c>
      <c r="AM1594" s="11">
        <v>7.7076869507544332</v>
      </c>
      <c r="AN1594" s="26">
        <v>3.2766000000000002</v>
      </c>
      <c r="AO1594" s="125">
        <f t="shared" si="511"/>
        <v>5.9219413792107337E-2</v>
      </c>
      <c r="AW1594" s="44" t="e">
        <f t="shared" si="494"/>
        <v>#VALUE!</v>
      </c>
    </row>
    <row r="1595" spans="1:49" hidden="1" x14ac:dyDescent="0.2">
      <c r="A1595" s="101">
        <v>1593</v>
      </c>
      <c r="B1595" s="16" t="s">
        <v>1001</v>
      </c>
      <c r="C1595" s="101">
        <v>2054</v>
      </c>
      <c r="D1595" s="101">
        <v>1.4639822635177808</v>
      </c>
      <c r="E1595" s="101">
        <v>6.0067058182929359E-2</v>
      </c>
      <c r="F1595" s="122">
        <f t="shared" si="493"/>
        <v>1.5240493217007103</v>
      </c>
      <c r="G1595" s="122"/>
      <c r="H1595" s="101" t="s">
        <v>4</v>
      </c>
      <c r="I1595" s="101">
        <v>1</v>
      </c>
      <c r="J1595" s="101" t="s">
        <v>60</v>
      </c>
      <c r="K1595" s="18">
        <v>43069</v>
      </c>
      <c r="L1595" s="101" t="s">
        <v>58</v>
      </c>
      <c r="M1595" s="101" t="s">
        <v>83</v>
      </c>
      <c r="N1595" s="101" t="s">
        <v>73</v>
      </c>
      <c r="O1595" s="101" t="s">
        <v>64</v>
      </c>
      <c r="P1595" s="19" t="str">
        <f t="shared" si="495"/>
        <v>CB1 15/16</v>
      </c>
      <c r="Q1595" s="20">
        <f t="shared" si="496"/>
        <v>152.40493217007102</v>
      </c>
      <c r="R1595" s="19">
        <v>122.6</v>
      </c>
      <c r="S1595" s="19">
        <v>-7</v>
      </c>
      <c r="T1595" s="19">
        <f t="shared" si="497"/>
        <v>115.6</v>
      </c>
      <c r="U1595" s="22" t="e">
        <f t="shared" si="498"/>
        <v>#VALUE!</v>
      </c>
      <c r="V1595" s="22" t="str">
        <f t="shared" si="499"/>
        <v>NY</v>
      </c>
      <c r="W1595" s="22" t="e">
        <f t="shared" si="500"/>
        <v>#VALUE!</v>
      </c>
      <c r="X1595" s="19" t="str">
        <f t="shared" si="501"/>
        <v>CB115/16GS.9018</v>
      </c>
      <c r="Y1595" s="19" t="str">
        <f t="shared" si="502"/>
        <v>GS.9018</v>
      </c>
      <c r="Z1595" s="19" t="e">
        <v>#VALUE!</v>
      </c>
      <c r="AA1595" s="19" t="e">
        <f t="shared" si="503"/>
        <v>#VALUE!</v>
      </c>
      <c r="AB1595" s="22" t="e">
        <f t="shared" si="504"/>
        <v>#VALUE!</v>
      </c>
      <c r="AC1595" s="23" t="e">
        <v>#VALUE!</v>
      </c>
      <c r="AD1595" s="23" t="e">
        <f t="shared" si="512"/>
        <v>#VALUE!</v>
      </c>
      <c r="AE1595" s="24" t="e">
        <f t="shared" si="505"/>
        <v>#VALUE!</v>
      </c>
      <c r="AF1595" s="24">
        <v>117.35</v>
      </c>
      <c r="AG1595" s="24" t="e">
        <f t="shared" si="506"/>
        <v>#VALUE!</v>
      </c>
      <c r="AH1595" s="24" t="e">
        <f t="shared" si="507"/>
        <v>#VALUE!</v>
      </c>
      <c r="AI1595" s="25" t="e">
        <f t="shared" si="508"/>
        <v>#VALUE!</v>
      </c>
      <c r="AJ1595" s="25" t="e">
        <f t="shared" si="509"/>
        <v>#VALUE!</v>
      </c>
      <c r="AK1595" s="25" t="e">
        <f t="shared" si="510"/>
        <v>#VALUE!</v>
      </c>
      <c r="AL1595" s="11">
        <v>30.110900348200964</v>
      </c>
      <c r="AM1595" s="11">
        <v>7.7076869507544332</v>
      </c>
      <c r="AN1595" s="26">
        <v>3.2766000000000002</v>
      </c>
      <c r="AO1595" s="125">
        <f t="shared" si="511"/>
        <v>5.9219413792107337E-2</v>
      </c>
      <c r="AW1595" s="44" t="e">
        <f t="shared" si="494"/>
        <v>#VALUE!</v>
      </c>
    </row>
    <row r="1596" spans="1:49" hidden="1" x14ac:dyDescent="0.2">
      <c r="A1596" s="101">
        <v>1594</v>
      </c>
      <c r="B1596" s="16" t="s">
        <v>1001</v>
      </c>
      <c r="C1596" s="101">
        <v>488</v>
      </c>
      <c r="D1596" s="101">
        <v>1.4639822635177808</v>
      </c>
      <c r="E1596" s="101">
        <v>6.0067058182929359E-2</v>
      </c>
      <c r="F1596" s="122">
        <f t="shared" si="493"/>
        <v>1.5240493217007103</v>
      </c>
      <c r="G1596" s="122"/>
      <c r="H1596" s="101" t="s">
        <v>4</v>
      </c>
      <c r="I1596" s="101">
        <v>1</v>
      </c>
      <c r="J1596" s="101" t="s">
        <v>60</v>
      </c>
      <c r="K1596" s="18">
        <v>43069</v>
      </c>
      <c r="L1596" s="101" t="s">
        <v>58</v>
      </c>
      <c r="M1596" s="101" t="s">
        <v>83</v>
      </c>
      <c r="N1596" s="101" t="s">
        <v>73</v>
      </c>
      <c r="O1596" s="101" t="s">
        <v>65</v>
      </c>
      <c r="P1596" s="19" t="str">
        <f t="shared" si="495"/>
        <v>CB1 13/14</v>
      </c>
      <c r="Q1596" s="20">
        <f t="shared" si="496"/>
        <v>152.40493217007102</v>
      </c>
      <c r="R1596" s="19">
        <v>122.6</v>
      </c>
      <c r="S1596" s="19">
        <v>-7</v>
      </c>
      <c r="T1596" s="19">
        <f t="shared" si="497"/>
        <v>115.6</v>
      </c>
      <c r="U1596" s="22" t="e">
        <f t="shared" si="498"/>
        <v>#VALUE!</v>
      </c>
      <c r="V1596" s="22" t="str">
        <f t="shared" si="499"/>
        <v>NY</v>
      </c>
      <c r="W1596" s="22" t="e">
        <f t="shared" si="500"/>
        <v>#VALUE!</v>
      </c>
      <c r="X1596" s="19" t="str">
        <f t="shared" si="501"/>
        <v>CB113/14GS.9018</v>
      </c>
      <c r="Y1596" s="19" t="str">
        <f t="shared" si="502"/>
        <v>GS.9018</v>
      </c>
      <c r="Z1596" s="19" t="e">
        <v>#VALUE!</v>
      </c>
      <c r="AA1596" s="19" t="e">
        <f t="shared" si="503"/>
        <v>#VALUE!</v>
      </c>
      <c r="AB1596" s="22" t="e">
        <f t="shared" si="504"/>
        <v>#VALUE!</v>
      </c>
      <c r="AC1596" s="23" t="e">
        <v>#VALUE!</v>
      </c>
      <c r="AD1596" s="23" t="e">
        <f t="shared" si="512"/>
        <v>#VALUE!</v>
      </c>
      <c r="AE1596" s="24" t="e">
        <f t="shared" si="505"/>
        <v>#VALUE!</v>
      </c>
      <c r="AF1596" s="24">
        <v>117.35</v>
      </c>
      <c r="AG1596" s="24" t="e">
        <f t="shared" si="506"/>
        <v>#VALUE!</v>
      </c>
      <c r="AH1596" s="24" t="e">
        <f t="shared" si="507"/>
        <v>#VALUE!</v>
      </c>
      <c r="AI1596" s="25" t="e">
        <f t="shared" si="508"/>
        <v>#VALUE!</v>
      </c>
      <c r="AJ1596" s="25" t="e">
        <f t="shared" si="509"/>
        <v>#VALUE!</v>
      </c>
      <c r="AK1596" s="25" t="e">
        <f t="shared" si="510"/>
        <v>#VALUE!</v>
      </c>
      <c r="AL1596" s="11">
        <v>30.110900348200964</v>
      </c>
      <c r="AM1596" s="11">
        <v>7.7076869507544332</v>
      </c>
      <c r="AN1596" s="26">
        <v>3.2766000000000002</v>
      </c>
      <c r="AO1596" s="125">
        <f t="shared" si="511"/>
        <v>5.9219413792107337E-2</v>
      </c>
      <c r="AW1596" s="44" t="e">
        <f t="shared" si="494"/>
        <v>#VALUE!</v>
      </c>
    </row>
    <row r="1597" spans="1:49" hidden="1" x14ac:dyDescent="0.2">
      <c r="A1597" s="101">
        <v>1595</v>
      </c>
      <c r="B1597" s="16" t="s">
        <v>1002</v>
      </c>
      <c r="C1597" s="101">
        <v>375</v>
      </c>
      <c r="D1597" s="101">
        <v>1.4870436209366846</v>
      </c>
      <c r="E1597" s="101">
        <v>4.9246930091133574E-2</v>
      </c>
      <c r="F1597" s="122">
        <f t="shared" si="493"/>
        <v>1.5362905510278182</v>
      </c>
      <c r="G1597" s="122"/>
      <c r="H1597" s="101" t="s">
        <v>4</v>
      </c>
      <c r="I1597" s="101">
        <v>1</v>
      </c>
      <c r="J1597" s="101" t="s">
        <v>60</v>
      </c>
      <c r="K1597" s="18">
        <v>43070</v>
      </c>
      <c r="L1597" s="101" t="s">
        <v>58</v>
      </c>
      <c r="M1597" s="101" t="s">
        <v>83</v>
      </c>
      <c r="N1597" s="101" t="s">
        <v>97</v>
      </c>
      <c r="O1597" s="101" t="s">
        <v>58</v>
      </c>
      <c r="P1597" s="19" t="str">
        <f t="shared" si="495"/>
        <v>CB1 4C 17/18</v>
      </c>
      <c r="Q1597" s="20">
        <f t="shared" si="496"/>
        <v>153.62905510278182</v>
      </c>
      <c r="R1597" s="19">
        <v>122.6</v>
      </c>
      <c r="S1597" s="19">
        <v>2.5</v>
      </c>
      <c r="T1597" s="19">
        <f t="shared" si="497"/>
        <v>125.1</v>
      </c>
      <c r="U1597" s="22" t="e">
        <f t="shared" si="498"/>
        <v>#VALUE!</v>
      </c>
      <c r="V1597" s="22" t="str">
        <f t="shared" si="499"/>
        <v>NY</v>
      </c>
      <c r="W1597" s="22" t="e">
        <f t="shared" si="500"/>
        <v>#VALUE!</v>
      </c>
      <c r="X1597" s="19" t="str">
        <f t="shared" si="501"/>
        <v>CB1 4C17/18GS.9027</v>
      </c>
      <c r="Y1597" s="19" t="str">
        <f t="shared" si="502"/>
        <v>GS.9027</v>
      </c>
      <c r="Z1597" s="19" t="e">
        <v>#VALUE!</v>
      </c>
      <c r="AA1597" s="19" t="e">
        <f t="shared" si="503"/>
        <v>#VALUE!</v>
      </c>
      <c r="AB1597" s="22" t="e">
        <f t="shared" si="504"/>
        <v>#VALUE!</v>
      </c>
      <c r="AC1597" s="23" t="e">
        <v>#VALUE!</v>
      </c>
      <c r="AD1597" s="23" t="e">
        <f t="shared" si="512"/>
        <v>#VALUE!</v>
      </c>
      <c r="AE1597" s="24" t="e">
        <f t="shared" si="505"/>
        <v>#VALUE!</v>
      </c>
      <c r="AF1597" s="24">
        <v>126.85</v>
      </c>
      <c r="AG1597" s="24" t="e">
        <f t="shared" si="506"/>
        <v>#VALUE!</v>
      </c>
      <c r="AH1597" s="24" t="e">
        <f t="shared" si="507"/>
        <v>#VALUE!</v>
      </c>
      <c r="AI1597" s="25" t="e">
        <f t="shared" si="508"/>
        <v>#VALUE!</v>
      </c>
      <c r="AJ1597" s="25" t="e">
        <f t="shared" si="509"/>
        <v>#VALUE!</v>
      </c>
      <c r="AK1597" s="25" t="e">
        <f t="shared" si="510"/>
        <v>#VALUE!</v>
      </c>
      <c r="AL1597" s="11">
        <v>23.480000000000004</v>
      </c>
      <c r="AM1597" s="11">
        <v>7.280000000000002</v>
      </c>
      <c r="AN1597" s="26">
        <v>3.2766000000000002</v>
      </c>
      <c r="AO1597" s="125">
        <f t="shared" si="511"/>
        <v>4.8551975396834646E-2</v>
      </c>
      <c r="AW1597" s="44" t="e">
        <f t="shared" si="494"/>
        <v>#VALUE!</v>
      </c>
    </row>
    <row r="1598" spans="1:49" hidden="1" x14ac:dyDescent="0.2">
      <c r="A1598" s="101">
        <v>1596</v>
      </c>
      <c r="B1598" s="16" t="s">
        <v>1002</v>
      </c>
      <c r="C1598" s="101">
        <v>325</v>
      </c>
      <c r="D1598" s="101">
        <v>1.4870436209366846</v>
      </c>
      <c r="E1598" s="101">
        <v>4.9246930091133574E-2</v>
      </c>
      <c r="F1598" s="122">
        <f t="shared" si="493"/>
        <v>1.5362905510278182</v>
      </c>
      <c r="G1598" s="122"/>
      <c r="H1598" s="101" t="s">
        <v>4</v>
      </c>
      <c r="I1598" s="101">
        <v>1</v>
      </c>
      <c r="J1598" s="101" t="s">
        <v>60</v>
      </c>
      <c r="K1598" s="18">
        <v>43070</v>
      </c>
      <c r="L1598" s="101" t="s">
        <v>58</v>
      </c>
      <c r="M1598" s="101" t="s">
        <v>83</v>
      </c>
      <c r="N1598" s="101" t="s">
        <v>98</v>
      </c>
      <c r="O1598" s="101" t="s">
        <v>63</v>
      </c>
      <c r="P1598" s="19" t="str">
        <f t="shared" si="495"/>
        <v>CB6 4C Consumo</v>
      </c>
      <c r="Q1598" s="20">
        <f t="shared" si="496"/>
        <v>153.62905510278182</v>
      </c>
      <c r="R1598" s="19">
        <v>122.6</v>
      </c>
      <c r="S1598" s="19">
        <v>-31.95</v>
      </c>
      <c r="T1598" s="19">
        <f t="shared" si="497"/>
        <v>90.649999999999991</v>
      </c>
      <c r="U1598" s="22" t="e">
        <f t="shared" si="498"/>
        <v>#VALUE!</v>
      </c>
      <c r="V1598" s="22" t="str">
        <f t="shared" si="499"/>
        <v>NY</v>
      </c>
      <c r="W1598" s="22" t="e">
        <f t="shared" si="500"/>
        <v>#VALUE!</v>
      </c>
      <c r="X1598" s="19" t="str">
        <f t="shared" si="501"/>
        <v>CB6 4CConsumoGS.9027</v>
      </c>
      <c r="Y1598" s="19" t="str">
        <f t="shared" si="502"/>
        <v>GS.9027</v>
      </c>
      <c r="Z1598" s="19" t="e">
        <v>#VALUE!</v>
      </c>
      <c r="AA1598" s="19" t="e">
        <f t="shared" si="503"/>
        <v>#VALUE!</v>
      </c>
      <c r="AB1598" s="22" t="e">
        <f t="shared" si="504"/>
        <v>#VALUE!</v>
      </c>
      <c r="AC1598" s="23" t="e">
        <v>#VALUE!</v>
      </c>
      <c r="AD1598" s="23" t="e">
        <f t="shared" si="512"/>
        <v>#VALUE!</v>
      </c>
      <c r="AE1598" s="24" t="e">
        <f t="shared" si="505"/>
        <v>#VALUE!</v>
      </c>
      <c r="AF1598" s="24">
        <v>92.399999999999991</v>
      </c>
      <c r="AG1598" s="24" t="e">
        <f t="shared" si="506"/>
        <v>#VALUE!</v>
      </c>
      <c r="AH1598" s="24" t="e">
        <f t="shared" si="507"/>
        <v>#VALUE!</v>
      </c>
      <c r="AI1598" s="25" t="e">
        <f t="shared" si="508"/>
        <v>#VALUE!</v>
      </c>
      <c r="AJ1598" s="25" t="e">
        <f t="shared" si="509"/>
        <v>#VALUE!</v>
      </c>
      <c r="AK1598" s="25" t="e">
        <f t="shared" si="510"/>
        <v>#VALUE!</v>
      </c>
      <c r="AL1598" s="11">
        <v>23.480000000000004</v>
      </c>
      <c r="AM1598" s="11">
        <v>7.2800000000000011</v>
      </c>
      <c r="AN1598" s="26">
        <v>3.2766000000000002</v>
      </c>
      <c r="AO1598" s="125">
        <f t="shared" si="511"/>
        <v>4.8551975396834646E-2</v>
      </c>
      <c r="AW1598" s="44" t="e">
        <f t="shared" si="494"/>
        <v>#VALUE!</v>
      </c>
    </row>
    <row r="1599" spans="1:49" hidden="1" x14ac:dyDescent="0.2">
      <c r="A1599" s="101">
        <v>1597</v>
      </c>
      <c r="B1599" s="16" t="s">
        <v>1002</v>
      </c>
      <c r="C1599" s="101">
        <v>216</v>
      </c>
      <c r="D1599" s="101">
        <v>1.4870436209366846</v>
      </c>
      <c r="E1599" s="101">
        <v>4.9246930091133574E-2</v>
      </c>
      <c r="F1599" s="122">
        <f t="shared" si="493"/>
        <v>1.5362905510278182</v>
      </c>
      <c r="G1599" s="122"/>
      <c r="H1599" s="101" t="s">
        <v>4</v>
      </c>
      <c r="I1599" s="101">
        <v>1</v>
      </c>
      <c r="J1599" s="101" t="s">
        <v>60</v>
      </c>
      <c r="K1599" s="18">
        <v>43070</v>
      </c>
      <c r="L1599" s="101" t="s">
        <v>58</v>
      </c>
      <c r="M1599" s="101" t="s">
        <v>83</v>
      </c>
      <c r="N1599" s="101" t="s">
        <v>97</v>
      </c>
      <c r="O1599" s="101" t="s">
        <v>66</v>
      </c>
      <c r="P1599" s="19" t="str">
        <f t="shared" si="495"/>
        <v>CB1 4C Moka</v>
      </c>
      <c r="Q1599" s="20">
        <f t="shared" si="496"/>
        <v>153.62905510278182</v>
      </c>
      <c r="R1599" s="19">
        <v>122.6</v>
      </c>
      <c r="S1599" s="19">
        <v>-8</v>
      </c>
      <c r="T1599" s="19">
        <f t="shared" si="497"/>
        <v>114.6</v>
      </c>
      <c r="U1599" s="22" t="e">
        <f t="shared" si="498"/>
        <v>#VALUE!</v>
      </c>
      <c r="V1599" s="22" t="str">
        <f t="shared" si="499"/>
        <v>NY</v>
      </c>
      <c r="W1599" s="22" t="e">
        <f t="shared" si="500"/>
        <v>#VALUE!</v>
      </c>
      <c r="X1599" s="19" t="str">
        <f t="shared" si="501"/>
        <v>CB1 4CMokaGS.9027</v>
      </c>
      <c r="Y1599" s="19" t="str">
        <f t="shared" si="502"/>
        <v>GS.9027</v>
      </c>
      <c r="Z1599" s="19" t="e">
        <v>#VALUE!</v>
      </c>
      <c r="AA1599" s="19" t="e">
        <f t="shared" si="503"/>
        <v>#VALUE!</v>
      </c>
      <c r="AB1599" s="22" t="e">
        <f t="shared" si="504"/>
        <v>#VALUE!</v>
      </c>
      <c r="AC1599" s="23" t="e">
        <v>#VALUE!</v>
      </c>
      <c r="AD1599" s="23" t="e">
        <f t="shared" si="512"/>
        <v>#VALUE!</v>
      </c>
      <c r="AE1599" s="24" t="e">
        <f t="shared" si="505"/>
        <v>#VALUE!</v>
      </c>
      <c r="AF1599" s="24">
        <v>116.35</v>
      </c>
      <c r="AG1599" s="24" t="e">
        <f t="shared" si="506"/>
        <v>#VALUE!</v>
      </c>
      <c r="AH1599" s="24" t="e">
        <f t="shared" si="507"/>
        <v>#VALUE!</v>
      </c>
      <c r="AI1599" s="25" t="e">
        <f t="shared" si="508"/>
        <v>#VALUE!</v>
      </c>
      <c r="AJ1599" s="25" t="e">
        <f t="shared" si="509"/>
        <v>#VALUE!</v>
      </c>
      <c r="AK1599" s="25" t="e">
        <f t="shared" si="510"/>
        <v>#VALUE!</v>
      </c>
      <c r="AL1599" s="11">
        <v>23.480000000000004</v>
      </c>
      <c r="AM1599" s="11">
        <v>7.2800000000000011</v>
      </c>
      <c r="AN1599" s="26">
        <v>3.2766000000000002</v>
      </c>
      <c r="AO1599" s="125">
        <f t="shared" si="511"/>
        <v>4.8551975396834646E-2</v>
      </c>
      <c r="AW1599" s="44" t="e">
        <f t="shared" si="494"/>
        <v>#VALUE!</v>
      </c>
    </row>
    <row r="1600" spans="1:49" hidden="1" x14ac:dyDescent="0.2">
      <c r="A1600" s="101">
        <v>1598</v>
      </c>
      <c r="B1600" s="16" t="s">
        <v>1002</v>
      </c>
      <c r="C1600" s="101">
        <v>820</v>
      </c>
      <c r="D1600" s="101">
        <v>1.4870436209366846</v>
      </c>
      <c r="E1600" s="101">
        <v>4.9246930091133574E-2</v>
      </c>
      <c r="F1600" s="122">
        <f t="shared" si="493"/>
        <v>1.5362905510278182</v>
      </c>
      <c r="G1600" s="122"/>
      <c r="H1600" s="101" t="s">
        <v>4</v>
      </c>
      <c r="I1600" s="101">
        <v>1</v>
      </c>
      <c r="J1600" s="101" t="s">
        <v>60</v>
      </c>
      <c r="K1600" s="18">
        <v>43070</v>
      </c>
      <c r="L1600" s="101" t="s">
        <v>58</v>
      </c>
      <c r="M1600" s="101" t="s">
        <v>83</v>
      </c>
      <c r="N1600" s="101" t="s">
        <v>97</v>
      </c>
      <c r="O1600" s="101" t="s">
        <v>64</v>
      </c>
      <c r="P1600" s="19" t="str">
        <f t="shared" si="495"/>
        <v>CB1 4C 15/16</v>
      </c>
      <c r="Q1600" s="20">
        <f t="shared" si="496"/>
        <v>153.62905510278182</v>
      </c>
      <c r="R1600" s="19">
        <v>122.6</v>
      </c>
      <c r="S1600" s="19">
        <v>-7</v>
      </c>
      <c r="T1600" s="19">
        <f t="shared" si="497"/>
        <v>115.6</v>
      </c>
      <c r="U1600" s="22" t="e">
        <f t="shared" si="498"/>
        <v>#VALUE!</v>
      </c>
      <c r="V1600" s="22" t="str">
        <f t="shared" si="499"/>
        <v>NY</v>
      </c>
      <c r="W1600" s="22" t="e">
        <f t="shared" si="500"/>
        <v>#VALUE!</v>
      </c>
      <c r="X1600" s="19" t="str">
        <f t="shared" si="501"/>
        <v>CB1 4C15/16GS.9027</v>
      </c>
      <c r="Y1600" s="19" t="str">
        <f t="shared" si="502"/>
        <v>GS.9027</v>
      </c>
      <c r="Z1600" s="19" t="e">
        <v>#VALUE!</v>
      </c>
      <c r="AA1600" s="19" t="e">
        <f t="shared" si="503"/>
        <v>#VALUE!</v>
      </c>
      <c r="AB1600" s="22" t="e">
        <f t="shared" si="504"/>
        <v>#VALUE!</v>
      </c>
      <c r="AC1600" s="23" t="e">
        <v>#VALUE!</v>
      </c>
      <c r="AD1600" s="23" t="e">
        <f t="shared" si="512"/>
        <v>#VALUE!</v>
      </c>
      <c r="AE1600" s="24" t="e">
        <f t="shared" si="505"/>
        <v>#VALUE!</v>
      </c>
      <c r="AF1600" s="24">
        <v>117.35</v>
      </c>
      <c r="AG1600" s="24" t="e">
        <f t="shared" si="506"/>
        <v>#VALUE!</v>
      </c>
      <c r="AH1600" s="24" t="e">
        <f t="shared" si="507"/>
        <v>#VALUE!</v>
      </c>
      <c r="AI1600" s="25" t="e">
        <f t="shared" si="508"/>
        <v>#VALUE!</v>
      </c>
      <c r="AJ1600" s="25" t="e">
        <f t="shared" si="509"/>
        <v>#VALUE!</v>
      </c>
      <c r="AK1600" s="25" t="e">
        <f t="shared" si="510"/>
        <v>#VALUE!</v>
      </c>
      <c r="AL1600" s="11">
        <v>23.480000000000004</v>
      </c>
      <c r="AM1600" s="11">
        <v>7.2800000000000011</v>
      </c>
      <c r="AN1600" s="26">
        <v>3.2766000000000002</v>
      </c>
      <c r="AO1600" s="125">
        <f t="shared" si="511"/>
        <v>4.8551975396834646E-2</v>
      </c>
      <c r="AW1600" s="44" t="e">
        <f t="shared" si="494"/>
        <v>#VALUE!</v>
      </c>
    </row>
    <row r="1601" spans="1:49" hidden="1" x14ac:dyDescent="0.2">
      <c r="A1601" s="101">
        <v>1599</v>
      </c>
      <c r="B1601" s="16" t="s">
        <v>1002</v>
      </c>
      <c r="C1601" s="101">
        <v>260</v>
      </c>
      <c r="D1601" s="101">
        <v>1.4870436209366846</v>
      </c>
      <c r="E1601" s="101">
        <v>4.9246930091133574E-2</v>
      </c>
      <c r="F1601" s="122">
        <f t="shared" si="493"/>
        <v>1.5362905510278182</v>
      </c>
      <c r="G1601" s="122"/>
      <c r="H1601" s="101" t="s">
        <v>4</v>
      </c>
      <c r="I1601" s="101">
        <v>1</v>
      </c>
      <c r="J1601" s="101" t="s">
        <v>60</v>
      </c>
      <c r="K1601" s="18">
        <v>43070</v>
      </c>
      <c r="L1601" s="101" t="s">
        <v>58</v>
      </c>
      <c r="M1601" s="101" t="s">
        <v>83</v>
      </c>
      <c r="N1601" s="101" t="s">
        <v>97</v>
      </c>
      <c r="O1601" s="101" t="s">
        <v>65</v>
      </c>
      <c r="P1601" s="19" t="str">
        <f t="shared" si="495"/>
        <v>CB1 4C 13/14</v>
      </c>
      <c r="Q1601" s="20">
        <f t="shared" si="496"/>
        <v>153.62905510278182</v>
      </c>
      <c r="R1601" s="19">
        <v>122.6</v>
      </c>
      <c r="S1601" s="19">
        <v>-7</v>
      </c>
      <c r="T1601" s="19">
        <f t="shared" si="497"/>
        <v>115.6</v>
      </c>
      <c r="U1601" s="22" t="e">
        <f t="shared" si="498"/>
        <v>#VALUE!</v>
      </c>
      <c r="V1601" s="22" t="str">
        <f t="shared" si="499"/>
        <v>NY</v>
      </c>
      <c r="W1601" s="22" t="e">
        <f t="shared" si="500"/>
        <v>#VALUE!</v>
      </c>
      <c r="X1601" s="19" t="str">
        <f t="shared" si="501"/>
        <v>CB1 4C13/14GS.9027</v>
      </c>
      <c r="Y1601" s="19" t="str">
        <f t="shared" si="502"/>
        <v>GS.9027</v>
      </c>
      <c r="Z1601" s="19" t="e">
        <v>#VALUE!</v>
      </c>
      <c r="AA1601" s="19" t="e">
        <f t="shared" si="503"/>
        <v>#VALUE!</v>
      </c>
      <c r="AB1601" s="22" t="e">
        <f t="shared" si="504"/>
        <v>#VALUE!</v>
      </c>
      <c r="AC1601" s="23" t="e">
        <v>#VALUE!</v>
      </c>
      <c r="AD1601" s="23" t="e">
        <f t="shared" si="512"/>
        <v>#VALUE!</v>
      </c>
      <c r="AE1601" s="24" t="e">
        <f t="shared" si="505"/>
        <v>#VALUE!</v>
      </c>
      <c r="AF1601" s="24">
        <v>117.35</v>
      </c>
      <c r="AG1601" s="24" t="e">
        <f t="shared" si="506"/>
        <v>#VALUE!</v>
      </c>
      <c r="AH1601" s="24" t="e">
        <f t="shared" si="507"/>
        <v>#VALUE!</v>
      </c>
      <c r="AI1601" s="25" t="e">
        <f t="shared" si="508"/>
        <v>#VALUE!</v>
      </c>
      <c r="AJ1601" s="25" t="e">
        <f t="shared" si="509"/>
        <v>#VALUE!</v>
      </c>
      <c r="AK1601" s="25" t="e">
        <f t="shared" si="510"/>
        <v>#VALUE!</v>
      </c>
      <c r="AL1601" s="11">
        <v>23.480000000000004</v>
      </c>
      <c r="AM1601" s="11">
        <v>7.2800000000000011</v>
      </c>
      <c r="AN1601" s="26">
        <v>3.2766000000000002</v>
      </c>
      <c r="AO1601" s="125">
        <f t="shared" si="511"/>
        <v>4.8551975396834646E-2</v>
      </c>
      <c r="AW1601" s="44" t="e">
        <f t="shared" si="494"/>
        <v>#VALUE!</v>
      </c>
    </row>
    <row r="1602" spans="1:49" hidden="1" x14ac:dyDescent="0.2">
      <c r="A1602" s="101">
        <v>1603</v>
      </c>
      <c r="B1602" s="16" t="s">
        <v>1003</v>
      </c>
      <c r="C1602" s="101">
        <v>1996</v>
      </c>
      <c r="D1602" s="101">
        <v>1.2029329918994196</v>
      </c>
      <c r="E1602" s="101">
        <v>4.3822170800415811E-2</v>
      </c>
      <c r="F1602" s="122">
        <f t="shared" si="493"/>
        <v>1.2467551626998354</v>
      </c>
      <c r="G1602" s="122"/>
      <c r="H1602" s="101" t="s">
        <v>4</v>
      </c>
      <c r="I1602" s="101">
        <v>1</v>
      </c>
      <c r="J1602" s="101" t="s">
        <v>555</v>
      </c>
      <c r="K1602" s="18">
        <v>43070</v>
      </c>
      <c r="L1602" s="101" t="s">
        <v>58</v>
      </c>
      <c r="M1602" s="101" t="s">
        <v>83</v>
      </c>
      <c r="N1602" s="101" t="s">
        <v>62</v>
      </c>
      <c r="O1602" s="101" t="s">
        <v>63</v>
      </c>
      <c r="P1602" s="19" t="str">
        <f t="shared" si="495"/>
        <v>CB6 Consumo</v>
      </c>
      <c r="Q1602" s="20">
        <f t="shared" si="496"/>
        <v>124.67551626998355</v>
      </c>
      <c r="R1602" s="19">
        <v>122.6</v>
      </c>
      <c r="S1602" s="19">
        <v>-31.95</v>
      </c>
      <c r="T1602" s="19">
        <f t="shared" si="497"/>
        <v>90.649999999999991</v>
      </c>
      <c r="U1602" s="22" t="e">
        <f t="shared" si="498"/>
        <v>#VALUE!</v>
      </c>
      <c r="V1602" s="22" t="str">
        <f t="shared" si="499"/>
        <v>NY</v>
      </c>
      <c r="W1602" s="22" t="e">
        <f t="shared" si="500"/>
        <v>#VALUE!</v>
      </c>
      <c r="X1602" s="19" t="str">
        <f t="shared" si="501"/>
        <v>CB6ConsumoGS.9083</v>
      </c>
      <c r="Y1602" s="19" t="str">
        <f t="shared" si="502"/>
        <v>GS.9083</v>
      </c>
      <c r="Z1602" s="19" t="e">
        <v>#VALUE!</v>
      </c>
      <c r="AA1602" s="19" t="e">
        <f t="shared" si="503"/>
        <v>#VALUE!</v>
      </c>
      <c r="AB1602" s="22" t="e">
        <f t="shared" si="504"/>
        <v>#VALUE!</v>
      </c>
      <c r="AC1602" s="23" t="e">
        <v>#VALUE!</v>
      </c>
      <c r="AD1602" s="23" t="e">
        <f t="shared" si="512"/>
        <v>#VALUE!</v>
      </c>
      <c r="AE1602" s="24" t="e">
        <f t="shared" si="505"/>
        <v>#VALUE!</v>
      </c>
      <c r="AF1602" s="24">
        <v>92.399999999999991</v>
      </c>
      <c r="AG1602" s="24" t="e">
        <f t="shared" si="506"/>
        <v>#VALUE!</v>
      </c>
      <c r="AH1602" s="24" t="e">
        <f t="shared" si="507"/>
        <v>#VALUE!</v>
      </c>
      <c r="AI1602" s="25" t="e">
        <f t="shared" si="508"/>
        <v>#VALUE!</v>
      </c>
      <c r="AJ1602" s="25" t="e">
        <f t="shared" si="509"/>
        <v>#VALUE!</v>
      </c>
      <c r="AK1602" s="25" t="e">
        <f t="shared" si="510"/>
        <v>#VALUE!</v>
      </c>
      <c r="AL1602" s="11">
        <v>18.464095790945535</v>
      </c>
      <c r="AM1602" s="11">
        <v>3.1360926469371035</v>
      </c>
      <c r="AN1602" s="26">
        <v>3.2766000000000002</v>
      </c>
      <c r="AO1602" s="125">
        <f t="shared" si="511"/>
        <v>4.320376832830717E-2</v>
      </c>
      <c r="AW1602" s="44" t="e">
        <f t="shared" si="494"/>
        <v>#VALUE!</v>
      </c>
    </row>
    <row r="1603" spans="1:49" hidden="1" x14ac:dyDescent="0.2">
      <c r="A1603" s="101">
        <v>1604</v>
      </c>
      <c r="B1603" s="16" t="s">
        <v>1004</v>
      </c>
      <c r="C1603" s="101">
        <v>5507</v>
      </c>
      <c r="D1603" s="101">
        <v>0.99802159434324067</v>
      </c>
      <c r="E1603" s="101">
        <v>8.4434356807662342E-3</v>
      </c>
      <c r="F1603" s="122">
        <f t="shared" ref="F1603:F1666" si="513">E1603+D1603</f>
        <v>1.006465030024007</v>
      </c>
      <c r="G1603" s="122"/>
      <c r="H1603" s="101" t="s">
        <v>4</v>
      </c>
      <c r="I1603" s="101">
        <v>1</v>
      </c>
      <c r="J1603" s="101" t="s">
        <v>60</v>
      </c>
      <c r="K1603" s="18">
        <v>43070</v>
      </c>
      <c r="L1603" s="101" t="s">
        <v>58</v>
      </c>
      <c r="M1603" s="101" t="s">
        <v>83</v>
      </c>
      <c r="N1603" s="101" t="s">
        <v>62</v>
      </c>
      <c r="O1603" s="101" t="s">
        <v>63</v>
      </c>
      <c r="P1603" s="19" t="str">
        <f t="shared" si="495"/>
        <v>CB6 Consumo</v>
      </c>
      <c r="Q1603" s="20">
        <f t="shared" si="496"/>
        <v>100.64650300240071</v>
      </c>
      <c r="R1603" s="19">
        <v>122.6</v>
      </c>
      <c r="S1603" s="19">
        <v>-31.95</v>
      </c>
      <c r="T1603" s="19">
        <f t="shared" si="497"/>
        <v>90.649999999999991</v>
      </c>
      <c r="U1603" s="22" t="e">
        <f t="shared" si="498"/>
        <v>#VALUE!</v>
      </c>
      <c r="V1603" s="22" t="str">
        <f t="shared" si="499"/>
        <v>NY</v>
      </c>
      <c r="W1603" s="22" t="e">
        <f t="shared" si="500"/>
        <v>#VALUE!</v>
      </c>
      <c r="X1603" s="19" t="str">
        <f t="shared" si="501"/>
        <v>CB6ConsumoGS.9098</v>
      </c>
      <c r="Y1603" s="19" t="str">
        <f t="shared" si="502"/>
        <v>GS.9098</v>
      </c>
      <c r="Z1603" s="19" t="e">
        <v>#VALUE!</v>
      </c>
      <c r="AA1603" s="19" t="e">
        <f t="shared" si="503"/>
        <v>#VALUE!</v>
      </c>
      <c r="AB1603" s="22" t="e">
        <f t="shared" si="504"/>
        <v>#VALUE!</v>
      </c>
      <c r="AC1603" s="23" t="e">
        <v>#VALUE!</v>
      </c>
      <c r="AD1603" s="23" t="e">
        <f t="shared" si="512"/>
        <v>#VALUE!</v>
      </c>
      <c r="AE1603" s="24" t="e">
        <f t="shared" si="505"/>
        <v>#VALUE!</v>
      </c>
      <c r="AF1603" s="24">
        <v>92.399999999999991</v>
      </c>
      <c r="AG1603" s="24" t="e">
        <f t="shared" si="506"/>
        <v>#VALUE!</v>
      </c>
      <c r="AH1603" s="24" t="e">
        <f t="shared" si="507"/>
        <v>#VALUE!</v>
      </c>
      <c r="AI1603" s="25" t="e">
        <f t="shared" si="508"/>
        <v>#VALUE!</v>
      </c>
      <c r="AJ1603" s="25" t="e">
        <f t="shared" si="509"/>
        <v>#VALUE!</v>
      </c>
      <c r="AK1603" s="25" t="e">
        <f t="shared" si="510"/>
        <v>#VALUE!</v>
      </c>
      <c r="AL1603" s="11">
        <v>1.0951856734002738</v>
      </c>
      <c r="AM1603" s="11">
        <v>2.6222240412805964</v>
      </c>
      <c r="AN1603" s="26">
        <v>3.2766000000000002</v>
      </c>
      <c r="AO1603" s="125">
        <f t="shared" si="511"/>
        <v>8.3242849996679191E-3</v>
      </c>
      <c r="AW1603" s="44" t="e">
        <f t="shared" si="494"/>
        <v>#VALUE!</v>
      </c>
    </row>
    <row r="1604" spans="1:49" hidden="1" x14ac:dyDescent="0.2">
      <c r="A1604" s="101">
        <v>1605</v>
      </c>
      <c r="B1604" s="16" t="s">
        <v>1005</v>
      </c>
      <c r="C1604" s="101">
        <v>309</v>
      </c>
      <c r="D1604" s="101">
        <v>1.4587730580249445</v>
      </c>
      <c r="E1604" s="101">
        <v>6.3522593364814472E-2</v>
      </c>
      <c r="F1604" s="122">
        <f t="shared" si="513"/>
        <v>1.522295651389759</v>
      </c>
      <c r="G1604" s="122"/>
      <c r="H1604" s="101" t="s">
        <v>4</v>
      </c>
      <c r="I1604" s="101">
        <v>1</v>
      </c>
      <c r="J1604" s="101" t="s">
        <v>60</v>
      </c>
      <c r="K1604" s="18">
        <v>43070</v>
      </c>
      <c r="L1604" s="101" t="s">
        <v>58</v>
      </c>
      <c r="M1604" s="101" t="s">
        <v>83</v>
      </c>
      <c r="N1604" s="101" t="s">
        <v>71</v>
      </c>
      <c r="O1604" s="101" t="s">
        <v>58</v>
      </c>
      <c r="P1604" s="19" t="str">
        <f t="shared" si="495"/>
        <v>CB1RF 17/18</v>
      </c>
      <c r="Q1604" s="20">
        <f t="shared" si="496"/>
        <v>152.22956513897589</v>
      </c>
      <c r="R1604" s="19">
        <v>122.6</v>
      </c>
      <c r="S1604" s="19">
        <v>10</v>
      </c>
      <c r="T1604" s="19">
        <f t="shared" si="497"/>
        <v>132.6</v>
      </c>
      <c r="U1604" s="22" t="e">
        <f t="shared" si="498"/>
        <v>#VALUE!</v>
      </c>
      <c r="V1604" s="22" t="str">
        <f t="shared" si="499"/>
        <v>NY</v>
      </c>
      <c r="W1604" s="22" t="e">
        <f t="shared" si="500"/>
        <v>#VALUE!</v>
      </c>
      <c r="X1604" s="19" t="str">
        <f t="shared" si="501"/>
        <v>CB1RF17/18GS.9025</v>
      </c>
      <c r="Y1604" s="19" t="str">
        <f t="shared" si="502"/>
        <v>GS.9025</v>
      </c>
      <c r="Z1604" s="19" t="e">
        <v>#VALUE!</v>
      </c>
      <c r="AA1604" s="19" t="e">
        <f t="shared" si="503"/>
        <v>#VALUE!</v>
      </c>
      <c r="AB1604" s="22" t="e">
        <f t="shared" si="504"/>
        <v>#VALUE!</v>
      </c>
      <c r="AC1604" s="23" t="e">
        <v>#VALUE!</v>
      </c>
      <c r="AD1604" s="23" t="e">
        <f t="shared" si="512"/>
        <v>#VALUE!</v>
      </c>
      <c r="AE1604" s="24" t="e">
        <f t="shared" si="505"/>
        <v>#VALUE!</v>
      </c>
      <c r="AF1604" s="24">
        <v>134.35</v>
      </c>
      <c r="AG1604" s="24" t="e">
        <f t="shared" si="506"/>
        <v>#VALUE!</v>
      </c>
      <c r="AH1604" s="24" t="e">
        <f t="shared" si="507"/>
        <v>#VALUE!</v>
      </c>
      <c r="AI1604" s="25" t="e">
        <f t="shared" si="508"/>
        <v>#VALUE!</v>
      </c>
      <c r="AJ1604" s="25" t="e">
        <f t="shared" si="509"/>
        <v>#VALUE!</v>
      </c>
      <c r="AK1604" s="25" t="e">
        <f t="shared" si="510"/>
        <v>#VALUE!</v>
      </c>
      <c r="AL1604" s="11">
        <v>31.140000000000008</v>
      </c>
      <c r="AM1604" s="11">
        <v>8.2199999999999989</v>
      </c>
      <c r="AN1604" s="26">
        <v>3.2766000000000002</v>
      </c>
      <c r="AO1604" s="125">
        <f t="shared" si="511"/>
        <v>6.2626185723338612E-2</v>
      </c>
      <c r="AW1604" s="44" t="e">
        <f t="shared" ref="AW1604:AW1667" si="514">E1604*132.28*AD1604</f>
        <v>#VALUE!</v>
      </c>
    </row>
    <row r="1605" spans="1:49" hidden="1" x14ac:dyDescent="0.2">
      <c r="A1605" s="101">
        <v>1606</v>
      </c>
      <c r="B1605" s="16" t="s">
        <v>1005</v>
      </c>
      <c r="C1605" s="101">
        <v>104</v>
      </c>
      <c r="D1605" s="101">
        <v>1.4587730580249445</v>
      </c>
      <c r="E1605" s="101">
        <v>6.3522593364814472E-2</v>
      </c>
      <c r="F1605" s="122">
        <f t="shared" si="513"/>
        <v>1.522295651389759</v>
      </c>
      <c r="G1605" s="122"/>
      <c r="H1605" s="101" t="s">
        <v>4</v>
      </c>
      <c r="I1605" s="101">
        <v>1</v>
      </c>
      <c r="J1605" s="101" t="s">
        <v>60</v>
      </c>
      <c r="K1605" s="18">
        <v>43070</v>
      </c>
      <c r="L1605" s="101" t="s">
        <v>58</v>
      </c>
      <c r="M1605" s="101" t="s">
        <v>83</v>
      </c>
      <c r="N1605" s="101" t="s">
        <v>86</v>
      </c>
      <c r="O1605" s="101" t="s">
        <v>63</v>
      </c>
      <c r="P1605" s="19" t="str">
        <f t="shared" si="495"/>
        <v>CB6RF Consumo</v>
      </c>
      <c r="Q1605" s="20">
        <f t="shared" si="496"/>
        <v>152.22956513897589</v>
      </c>
      <c r="R1605" s="19">
        <v>122.6</v>
      </c>
      <c r="S1605" s="19">
        <v>-31.95</v>
      </c>
      <c r="T1605" s="19">
        <f t="shared" si="497"/>
        <v>90.649999999999991</v>
      </c>
      <c r="U1605" s="22" t="e">
        <f t="shared" si="498"/>
        <v>#VALUE!</v>
      </c>
      <c r="V1605" s="22" t="str">
        <f t="shared" si="499"/>
        <v>NY</v>
      </c>
      <c r="W1605" s="22" t="e">
        <f t="shared" si="500"/>
        <v>#VALUE!</v>
      </c>
      <c r="X1605" s="19" t="str">
        <f t="shared" si="501"/>
        <v>CB6RFConsumoGS.9025</v>
      </c>
      <c r="Y1605" s="19" t="str">
        <f t="shared" si="502"/>
        <v>GS.9025</v>
      </c>
      <c r="Z1605" s="19" t="e">
        <v>#VALUE!</v>
      </c>
      <c r="AA1605" s="19" t="e">
        <f t="shared" si="503"/>
        <v>#VALUE!</v>
      </c>
      <c r="AB1605" s="22" t="e">
        <f t="shared" si="504"/>
        <v>#VALUE!</v>
      </c>
      <c r="AC1605" s="23" t="e">
        <v>#VALUE!</v>
      </c>
      <c r="AD1605" s="23" t="e">
        <f t="shared" si="512"/>
        <v>#VALUE!</v>
      </c>
      <c r="AE1605" s="24" t="e">
        <f t="shared" si="505"/>
        <v>#VALUE!</v>
      </c>
      <c r="AF1605" s="24">
        <v>92.399999999999991</v>
      </c>
      <c r="AG1605" s="24" t="e">
        <f t="shared" si="506"/>
        <v>#VALUE!</v>
      </c>
      <c r="AH1605" s="24" t="e">
        <f t="shared" si="507"/>
        <v>#VALUE!</v>
      </c>
      <c r="AI1605" s="25" t="e">
        <f t="shared" si="508"/>
        <v>#VALUE!</v>
      </c>
      <c r="AJ1605" s="25" t="e">
        <f t="shared" si="509"/>
        <v>#VALUE!</v>
      </c>
      <c r="AK1605" s="25" t="e">
        <f t="shared" si="510"/>
        <v>#VALUE!</v>
      </c>
      <c r="AL1605" s="11">
        <v>31.140000000000008</v>
      </c>
      <c r="AM1605" s="11">
        <v>8.2199999999999989</v>
      </c>
      <c r="AN1605" s="26">
        <v>3.2766000000000002</v>
      </c>
      <c r="AO1605" s="125">
        <f t="shared" si="511"/>
        <v>6.2626185723338612E-2</v>
      </c>
      <c r="AW1605" s="44" t="e">
        <f t="shared" si="514"/>
        <v>#VALUE!</v>
      </c>
    </row>
    <row r="1606" spans="1:49" hidden="1" x14ac:dyDescent="0.2">
      <c r="A1606" s="101">
        <v>1607</v>
      </c>
      <c r="B1606" s="16" t="s">
        <v>1005</v>
      </c>
      <c r="C1606" s="101">
        <v>175</v>
      </c>
      <c r="D1606" s="101">
        <v>1.4587730580249445</v>
      </c>
      <c r="E1606" s="101">
        <v>6.3522593364814472E-2</v>
      </c>
      <c r="F1606" s="122">
        <f t="shared" si="513"/>
        <v>1.522295651389759</v>
      </c>
      <c r="G1606" s="122"/>
      <c r="H1606" s="101" t="s">
        <v>4</v>
      </c>
      <c r="I1606" s="101">
        <v>1</v>
      </c>
      <c r="J1606" s="101" t="s">
        <v>60</v>
      </c>
      <c r="K1606" s="18">
        <v>43070</v>
      </c>
      <c r="L1606" s="101" t="s">
        <v>58</v>
      </c>
      <c r="M1606" s="101" t="s">
        <v>83</v>
      </c>
      <c r="N1606" s="101" t="s">
        <v>71</v>
      </c>
      <c r="O1606" s="101" t="s">
        <v>66</v>
      </c>
      <c r="P1606" s="19" t="str">
        <f t="shared" ref="P1606:P1669" si="515">N1606&amp;" "&amp;O1606</f>
        <v>CB1RF Moka</v>
      </c>
      <c r="Q1606" s="20">
        <f t="shared" ref="Q1606:Q1669" si="516">F1606*100</f>
        <v>152.22956513897589</v>
      </c>
      <c r="R1606" s="19">
        <v>122.6</v>
      </c>
      <c r="S1606" s="19">
        <v>-7</v>
      </c>
      <c r="T1606" s="19">
        <f t="shared" ref="T1606:T1669" si="517">R1606+S1606</f>
        <v>115.6</v>
      </c>
      <c r="U1606" s="22" t="e">
        <f t="shared" ref="U1606:U1669" si="518">(T1606-Q1606)*1.3228*AD1606</f>
        <v>#VALUE!</v>
      </c>
      <c r="V1606" s="22" t="str">
        <f t="shared" ref="V1606:V1669" si="519">IF(LEFT(N1606,3)="CB7","LDN","NY")</f>
        <v>NY</v>
      </c>
      <c r="W1606" s="22" t="e">
        <f t="shared" ref="W1606:W1669" si="520">V1606-U1606</f>
        <v>#VALUE!</v>
      </c>
      <c r="X1606" s="19" t="str">
        <f t="shared" ref="X1606:X1669" si="521">TRIM(N1606)&amp;TRIM(O1606)&amp;TRIM(Y1606)</f>
        <v>CB1RFMokaGS.9025</v>
      </c>
      <c r="Y1606" s="19" t="str">
        <f t="shared" ref="Y1606:Y1669" si="522">IF(LEFT(B1606,2)&lt;&gt;"GS","GS."&amp;LEFT(B1606,4),B1606)</f>
        <v>GS.9025</v>
      </c>
      <c r="Z1606" s="19" t="e">
        <v>#VALUE!</v>
      </c>
      <c r="AA1606" s="19" t="e">
        <f t="shared" ref="AA1606:AA1669" si="523">IF(C1606=0,Z1606,C1606-Z1606)</f>
        <v>#VALUE!</v>
      </c>
      <c r="AB1606" s="22" t="e">
        <f t="shared" ref="AB1606:AB1669" si="524">(T1606-Q1606)*1.3228*AA1606</f>
        <v>#VALUE!</v>
      </c>
      <c r="AC1606" s="23" t="e">
        <v>#VALUE!</v>
      </c>
      <c r="AD1606" s="23" t="e">
        <f t="shared" si="512"/>
        <v>#VALUE!</v>
      </c>
      <c r="AE1606" s="24" t="e">
        <f t="shared" ref="AE1606:AE1669" si="525">(T1606-Q1606)*1.3228*AD1606</f>
        <v>#VALUE!</v>
      </c>
      <c r="AF1606" s="24">
        <v>117.35</v>
      </c>
      <c r="AG1606" s="24" t="e">
        <f t="shared" ref="AG1606:AG1669" si="526">(AF1606-Q1606)*1.3228*AD1606</f>
        <v>#VALUE!</v>
      </c>
      <c r="AH1606" s="24" t="e">
        <f t="shared" ref="AH1606:AH1669" si="527">AE1606-AG1606</f>
        <v>#VALUE!</v>
      </c>
      <c r="AI1606" s="25" t="e">
        <f t="shared" ref="AI1606:AI1669" si="528">AD1606*T1606*1.3228</f>
        <v>#VALUE!</v>
      </c>
      <c r="AJ1606" s="25" t="e">
        <f t="shared" ref="AJ1606:AJ1669" si="529">E1606*132.28*AD1606</f>
        <v>#VALUE!</v>
      </c>
      <c r="AK1606" s="25" t="e">
        <f t="shared" ref="AK1606:AK1669" si="530">AI1606-AE1606</f>
        <v>#VALUE!</v>
      </c>
      <c r="AL1606" s="11">
        <v>31.140000000000004</v>
      </c>
      <c r="AM1606" s="11">
        <v>8.2199999999999971</v>
      </c>
      <c r="AN1606" s="26">
        <v>3.2766000000000002</v>
      </c>
      <c r="AO1606" s="125">
        <f t="shared" si="511"/>
        <v>6.2626185723338612E-2</v>
      </c>
      <c r="AW1606" s="44" t="e">
        <f t="shared" si="514"/>
        <v>#VALUE!</v>
      </c>
    </row>
    <row r="1607" spans="1:49" hidden="1" x14ac:dyDescent="0.2">
      <c r="A1607" s="101">
        <v>1608</v>
      </c>
      <c r="B1607" s="16" t="s">
        <v>1005</v>
      </c>
      <c r="C1607" s="101">
        <v>349</v>
      </c>
      <c r="D1607" s="101">
        <v>1.4587730580249445</v>
      </c>
      <c r="E1607" s="101">
        <v>6.3522593364814472E-2</v>
      </c>
      <c r="F1607" s="122">
        <f t="shared" si="513"/>
        <v>1.522295651389759</v>
      </c>
      <c r="G1607" s="122"/>
      <c r="H1607" s="101" t="s">
        <v>4</v>
      </c>
      <c r="I1607" s="101">
        <v>1</v>
      </c>
      <c r="J1607" s="101" t="s">
        <v>60</v>
      </c>
      <c r="K1607" s="18">
        <v>43070</v>
      </c>
      <c r="L1607" s="101" t="s">
        <v>58</v>
      </c>
      <c r="M1607" s="101" t="s">
        <v>83</v>
      </c>
      <c r="N1607" s="101" t="s">
        <v>71</v>
      </c>
      <c r="O1607" s="101" t="s">
        <v>64</v>
      </c>
      <c r="P1607" s="19" t="str">
        <f t="shared" si="515"/>
        <v>CB1RF 15/16</v>
      </c>
      <c r="Q1607" s="20">
        <f t="shared" si="516"/>
        <v>152.22956513897589</v>
      </c>
      <c r="R1607" s="19">
        <v>122.6</v>
      </c>
      <c r="S1607" s="19">
        <v>1</v>
      </c>
      <c r="T1607" s="19">
        <f t="shared" si="517"/>
        <v>123.6</v>
      </c>
      <c r="U1607" s="22" t="e">
        <f t="shared" si="518"/>
        <v>#VALUE!</v>
      </c>
      <c r="V1607" s="22" t="str">
        <f t="shared" si="519"/>
        <v>NY</v>
      </c>
      <c r="W1607" s="22" t="e">
        <f t="shared" si="520"/>
        <v>#VALUE!</v>
      </c>
      <c r="X1607" s="19" t="str">
        <f t="shared" si="521"/>
        <v>CB1RF15/16GS.9025</v>
      </c>
      <c r="Y1607" s="19" t="str">
        <f t="shared" si="522"/>
        <v>GS.9025</v>
      </c>
      <c r="Z1607" s="19" t="e">
        <v>#VALUE!</v>
      </c>
      <c r="AA1607" s="19" t="e">
        <f t="shared" si="523"/>
        <v>#VALUE!</v>
      </c>
      <c r="AB1607" s="22" t="e">
        <f t="shared" si="524"/>
        <v>#VALUE!</v>
      </c>
      <c r="AC1607" s="23" t="e">
        <v>#VALUE!</v>
      </c>
      <c r="AD1607" s="23" t="e">
        <f t="shared" si="512"/>
        <v>#VALUE!</v>
      </c>
      <c r="AE1607" s="24" t="e">
        <f t="shared" si="525"/>
        <v>#VALUE!</v>
      </c>
      <c r="AF1607" s="24">
        <v>125.35</v>
      </c>
      <c r="AG1607" s="24" t="e">
        <f t="shared" si="526"/>
        <v>#VALUE!</v>
      </c>
      <c r="AH1607" s="24" t="e">
        <f t="shared" si="527"/>
        <v>#VALUE!</v>
      </c>
      <c r="AI1607" s="25" t="e">
        <f t="shared" si="528"/>
        <v>#VALUE!</v>
      </c>
      <c r="AJ1607" s="25" t="e">
        <f t="shared" si="529"/>
        <v>#VALUE!</v>
      </c>
      <c r="AK1607" s="25" t="e">
        <f t="shared" si="530"/>
        <v>#VALUE!</v>
      </c>
      <c r="AL1607" s="11">
        <v>31.140000000000004</v>
      </c>
      <c r="AM1607" s="11">
        <v>8.2199999999999989</v>
      </c>
      <c r="AN1607" s="26">
        <v>3.2766000000000002</v>
      </c>
      <c r="AO1607" s="125">
        <f t="shared" ref="AO1607:AO1670" si="531">E1607*132.28*AN1607/$AO$2/132.28</f>
        <v>6.2626185723338612E-2</v>
      </c>
      <c r="AW1607" s="44" t="e">
        <f t="shared" si="514"/>
        <v>#VALUE!</v>
      </c>
    </row>
    <row r="1608" spans="1:49" hidden="1" x14ac:dyDescent="0.2">
      <c r="A1608" s="101">
        <v>1609</v>
      </c>
      <c r="B1608" s="16" t="s">
        <v>1005</v>
      </c>
      <c r="C1608" s="101">
        <v>61</v>
      </c>
      <c r="D1608" s="101">
        <v>1.4587730580249445</v>
      </c>
      <c r="E1608" s="101">
        <v>6.3522593364814472E-2</v>
      </c>
      <c r="F1608" s="122">
        <f t="shared" si="513"/>
        <v>1.522295651389759</v>
      </c>
      <c r="G1608" s="122"/>
      <c r="H1608" s="101" t="s">
        <v>4</v>
      </c>
      <c r="I1608" s="101">
        <v>1</v>
      </c>
      <c r="J1608" s="101" t="s">
        <v>60</v>
      </c>
      <c r="K1608" s="18">
        <v>43070</v>
      </c>
      <c r="L1608" s="101" t="s">
        <v>58</v>
      </c>
      <c r="M1608" s="101" t="s">
        <v>83</v>
      </c>
      <c r="N1608" s="101" t="s">
        <v>71</v>
      </c>
      <c r="O1608" s="101" t="s">
        <v>65</v>
      </c>
      <c r="P1608" s="19" t="str">
        <f t="shared" si="515"/>
        <v>CB1RF 13/14</v>
      </c>
      <c r="Q1608" s="20">
        <f t="shared" si="516"/>
        <v>152.22956513897589</v>
      </c>
      <c r="R1608" s="19">
        <v>122.6</v>
      </c>
      <c r="S1608" s="19">
        <v>1</v>
      </c>
      <c r="T1608" s="19">
        <f t="shared" si="517"/>
        <v>123.6</v>
      </c>
      <c r="U1608" s="22" t="e">
        <f t="shared" si="518"/>
        <v>#VALUE!</v>
      </c>
      <c r="V1608" s="22" t="str">
        <f t="shared" si="519"/>
        <v>NY</v>
      </c>
      <c r="W1608" s="22" t="e">
        <f t="shared" si="520"/>
        <v>#VALUE!</v>
      </c>
      <c r="X1608" s="19" t="str">
        <f t="shared" si="521"/>
        <v>CB1RF13/14GS.9025</v>
      </c>
      <c r="Y1608" s="19" t="str">
        <f t="shared" si="522"/>
        <v>GS.9025</v>
      </c>
      <c r="Z1608" s="19" t="e">
        <v>#VALUE!</v>
      </c>
      <c r="AA1608" s="19" t="e">
        <f t="shared" si="523"/>
        <v>#VALUE!</v>
      </c>
      <c r="AB1608" s="22" t="e">
        <f t="shared" si="524"/>
        <v>#VALUE!</v>
      </c>
      <c r="AC1608" s="23" t="e">
        <v>#VALUE!</v>
      </c>
      <c r="AD1608" s="23" t="e">
        <f t="shared" si="512"/>
        <v>#VALUE!</v>
      </c>
      <c r="AE1608" s="24" t="e">
        <f t="shared" si="525"/>
        <v>#VALUE!</v>
      </c>
      <c r="AF1608" s="24">
        <v>125.35</v>
      </c>
      <c r="AG1608" s="24" t="e">
        <f t="shared" si="526"/>
        <v>#VALUE!</v>
      </c>
      <c r="AH1608" s="24" t="e">
        <f t="shared" si="527"/>
        <v>#VALUE!</v>
      </c>
      <c r="AI1608" s="25" t="e">
        <f t="shared" si="528"/>
        <v>#VALUE!</v>
      </c>
      <c r="AJ1608" s="25" t="e">
        <f t="shared" si="529"/>
        <v>#VALUE!</v>
      </c>
      <c r="AK1608" s="25" t="e">
        <f t="shared" si="530"/>
        <v>#VALUE!</v>
      </c>
      <c r="AL1608" s="11">
        <v>31.140000000000004</v>
      </c>
      <c r="AM1608" s="11">
        <v>8.2199999999999971</v>
      </c>
      <c r="AN1608" s="26">
        <v>3.2766000000000002</v>
      </c>
      <c r="AO1608" s="125">
        <f t="shared" si="531"/>
        <v>6.2626185723338612E-2</v>
      </c>
      <c r="AW1608" s="44" t="e">
        <f t="shared" si="514"/>
        <v>#VALUE!</v>
      </c>
    </row>
    <row r="1609" spans="1:49" hidden="1" x14ac:dyDescent="0.2">
      <c r="A1609" s="101">
        <v>1610</v>
      </c>
      <c r="B1609" s="16" t="s">
        <v>1006</v>
      </c>
      <c r="C1609" s="101">
        <v>793</v>
      </c>
      <c r="D1609" s="101">
        <v>1.2258335136520397</v>
      </c>
      <c r="E1609" s="101">
        <v>4.9398119504733655E-2</v>
      </c>
      <c r="F1609" s="122">
        <f t="shared" si="513"/>
        <v>1.2752316331567735</v>
      </c>
      <c r="G1609" s="122"/>
      <c r="H1609" s="101" t="s">
        <v>4</v>
      </c>
      <c r="I1609" s="101">
        <v>1</v>
      </c>
      <c r="J1609" s="101" t="s">
        <v>60</v>
      </c>
      <c r="K1609" s="18">
        <v>43070</v>
      </c>
      <c r="L1609" s="101" t="s">
        <v>58</v>
      </c>
      <c r="M1609" s="101" t="s">
        <v>83</v>
      </c>
      <c r="N1609" s="101" t="s">
        <v>71</v>
      </c>
      <c r="O1609" s="101" t="s">
        <v>58</v>
      </c>
      <c r="P1609" s="19" t="str">
        <f t="shared" si="515"/>
        <v>CB1RF 17/18</v>
      </c>
      <c r="Q1609" s="20">
        <f t="shared" si="516"/>
        <v>127.52316331567735</v>
      </c>
      <c r="R1609" s="19">
        <v>122.6</v>
      </c>
      <c r="S1609" s="19">
        <v>10</v>
      </c>
      <c r="T1609" s="19">
        <f t="shared" si="517"/>
        <v>132.6</v>
      </c>
      <c r="U1609" s="22" t="e">
        <f t="shared" si="518"/>
        <v>#VALUE!</v>
      </c>
      <c r="V1609" s="22" t="str">
        <f t="shared" si="519"/>
        <v>NY</v>
      </c>
      <c r="W1609" s="22" t="e">
        <f t="shared" si="520"/>
        <v>#VALUE!</v>
      </c>
      <c r="X1609" s="19" t="str">
        <f t="shared" si="521"/>
        <v>CB1RF17/18GS.9024</v>
      </c>
      <c r="Y1609" s="19" t="str">
        <f t="shared" si="522"/>
        <v>GS.9024</v>
      </c>
      <c r="Z1609" s="19" t="e">
        <v>#VALUE!</v>
      </c>
      <c r="AA1609" s="19" t="e">
        <f t="shared" si="523"/>
        <v>#VALUE!</v>
      </c>
      <c r="AB1609" s="22" t="e">
        <f t="shared" si="524"/>
        <v>#VALUE!</v>
      </c>
      <c r="AC1609" s="23" t="e">
        <v>#VALUE!</v>
      </c>
      <c r="AD1609" s="23" t="e">
        <f t="shared" si="512"/>
        <v>#VALUE!</v>
      </c>
      <c r="AE1609" s="24" t="e">
        <f t="shared" si="525"/>
        <v>#VALUE!</v>
      </c>
      <c r="AF1609" s="24">
        <v>134.35</v>
      </c>
      <c r="AG1609" s="24" t="e">
        <f t="shared" si="526"/>
        <v>#VALUE!</v>
      </c>
      <c r="AH1609" s="24" t="e">
        <f t="shared" si="527"/>
        <v>#VALUE!</v>
      </c>
      <c r="AI1609" s="25" t="e">
        <f t="shared" si="528"/>
        <v>#VALUE!</v>
      </c>
      <c r="AJ1609" s="25" t="e">
        <f t="shared" si="529"/>
        <v>#VALUE!</v>
      </c>
      <c r="AK1609" s="25" t="e">
        <f t="shared" si="530"/>
        <v>#VALUE!</v>
      </c>
      <c r="AL1609" s="11">
        <v>25.430000000000003</v>
      </c>
      <c r="AM1609" s="11">
        <v>0</v>
      </c>
      <c r="AN1609" s="26">
        <v>3.2766000000000002</v>
      </c>
      <c r="AO1609" s="125">
        <f t="shared" si="531"/>
        <v>4.8701031280638747E-2</v>
      </c>
      <c r="AW1609" s="44" t="e">
        <f t="shared" si="514"/>
        <v>#VALUE!</v>
      </c>
    </row>
    <row r="1610" spans="1:49" hidden="1" x14ac:dyDescent="0.2">
      <c r="A1610" s="101">
        <v>1611</v>
      </c>
      <c r="B1610" s="16" t="s">
        <v>1006</v>
      </c>
      <c r="C1610" s="101">
        <v>245</v>
      </c>
      <c r="D1610" s="101">
        <v>1.2258335136520397</v>
      </c>
      <c r="E1610" s="101">
        <v>4.9398119504733655E-2</v>
      </c>
      <c r="F1610" s="122">
        <f t="shared" si="513"/>
        <v>1.2752316331567735</v>
      </c>
      <c r="G1610" s="122"/>
      <c r="H1610" s="101" t="s">
        <v>4</v>
      </c>
      <c r="I1610" s="101">
        <v>1</v>
      </c>
      <c r="J1610" s="101" t="s">
        <v>60</v>
      </c>
      <c r="K1610" s="18">
        <v>43070</v>
      </c>
      <c r="L1610" s="101" t="s">
        <v>58</v>
      </c>
      <c r="M1610" s="101" t="s">
        <v>83</v>
      </c>
      <c r="N1610" s="101" t="s">
        <v>86</v>
      </c>
      <c r="O1610" s="101" t="s">
        <v>63</v>
      </c>
      <c r="P1610" s="19" t="str">
        <f t="shared" si="515"/>
        <v>CB6RF Consumo</v>
      </c>
      <c r="Q1610" s="20">
        <f t="shared" si="516"/>
        <v>127.52316331567735</v>
      </c>
      <c r="R1610" s="19">
        <v>122.6</v>
      </c>
      <c r="S1610" s="19">
        <v>-31.95</v>
      </c>
      <c r="T1610" s="19">
        <f t="shared" si="517"/>
        <v>90.649999999999991</v>
      </c>
      <c r="U1610" s="22" t="e">
        <f t="shared" si="518"/>
        <v>#VALUE!</v>
      </c>
      <c r="V1610" s="22" t="str">
        <f t="shared" si="519"/>
        <v>NY</v>
      </c>
      <c r="W1610" s="22" t="e">
        <f t="shared" si="520"/>
        <v>#VALUE!</v>
      </c>
      <c r="X1610" s="19" t="str">
        <f t="shared" si="521"/>
        <v>CB6RFConsumoGS.9024</v>
      </c>
      <c r="Y1610" s="19" t="str">
        <f t="shared" si="522"/>
        <v>GS.9024</v>
      </c>
      <c r="Z1610" s="19" t="e">
        <v>#VALUE!</v>
      </c>
      <c r="AA1610" s="19" t="e">
        <f t="shared" si="523"/>
        <v>#VALUE!</v>
      </c>
      <c r="AB1610" s="22" t="e">
        <f t="shared" si="524"/>
        <v>#VALUE!</v>
      </c>
      <c r="AC1610" s="23" t="e">
        <v>#VALUE!</v>
      </c>
      <c r="AD1610" s="23" t="e">
        <f t="shared" si="512"/>
        <v>#VALUE!</v>
      </c>
      <c r="AE1610" s="24" t="e">
        <f t="shared" si="525"/>
        <v>#VALUE!</v>
      </c>
      <c r="AF1610" s="24">
        <v>92.399999999999991</v>
      </c>
      <c r="AG1610" s="24" t="e">
        <f t="shared" si="526"/>
        <v>#VALUE!</v>
      </c>
      <c r="AH1610" s="24" t="e">
        <f t="shared" si="527"/>
        <v>#VALUE!</v>
      </c>
      <c r="AI1610" s="25" t="e">
        <f t="shared" si="528"/>
        <v>#VALUE!</v>
      </c>
      <c r="AJ1610" s="25" t="e">
        <f t="shared" si="529"/>
        <v>#VALUE!</v>
      </c>
      <c r="AK1610" s="25" t="e">
        <f t="shared" si="530"/>
        <v>#VALUE!</v>
      </c>
      <c r="AL1610" s="11">
        <v>25.43</v>
      </c>
      <c r="AM1610" s="11">
        <v>0</v>
      </c>
      <c r="AN1610" s="26">
        <v>3.2766000000000002</v>
      </c>
      <c r="AO1610" s="125">
        <f t="shared" si="531"/>
        <v>4.8701031280638747E-2</v>
      </c>
      <c r="AW1610" s="44" t="e">
        <f t="shared" si="514"/>
        <v>#VALUE!</v>
      </c>
    </row>
    <row r="1611" spans="1:49" hidden="1" x14ac:dyDescent="0.2">
      <c r="A1611" s="101">
        <v>1612</v>
      </c>
      <c r="B1611" s="16" t="s">
        <v>1006</v>
      </c>
      <c r="C1611" s="101">
        <v>236</v>
      </c>
      <c r="D1611" s="101">
        <v>1.2258335136520397</v>
      </c>
      <c r="E1611" s="101">
        <v>4.9398119504733655E-2</v>
      </c>
      <c r="F1611" s="122">
        <f t="shared" si="513"/>
        <v>1.2752316331567735</v>
      </c>
      <c r="G1611" s="122"/>
      <c r="H1611" s="101" t="s">
        <v>4</v>
      </c>
      <c r="I1611" s="101">
        <v>1</v>
      </c>
      <c r="J1611" s="101" t="s">
        <v>60</v>
      </c>
      <c r="K1611" s="18">
        <v>43070</v>
      </c>
      <c r="L1611" s="101" t="s">
        <v>58</v>
      </c>
      <c r="M1611" s="101" t="s">
        <v>83</v>
      </c>
      <c r="N1611" s="101" t="s">
        <v>71</v>
      </c>
      <c r="O1611" s="101" t="s">
        <v>66</v>
      </c>
      <c r="P1611" s="19" t="str">
        <f t="shared" si="515"/>
        <v>CB1RF Moka</v>
      </c>
      <c r="Q1611" s="20">
        <f t="shared" si="516"/>
        <v>127.52316331567735</v>
      </c>
      <c r="R1611" s="19">
        <v>122.6</v>
      </c>
      <c r="S1611" s="19">
        <v>-7</v>
      </c>
      <c r="T1611" s="19">
        <f t="shared" si="517"/>
        <v>115.6</v>
      </c>
      <c r="U1611" s="22" t="e">
        <f t="shared" si="518"/>
        <v>#VALUE!</v>
      </c>
      <c r="V1611" s="22" t="str">
        <f t="shared" si="519"/>
        <v>NY</v>
      </c>
      <c r="W1611" s="22" t="e">
        <f t="shared" si="520"/>
        <v>#VALUE!</v>
      </c>
      <c r="X1611" s="19" t="str">
        <f t="shared" si="521"/>
        <v>CB1RFMokaGS.9024</v>
      </c>
      <c r="Y1611" s="19" t="str">
        <f t="shared" si="522"/>
        <v>GS.9024</v>
      </c>
      <c r="Z1611" s="19" t="e">
        <v>#VALUE!</v>
      </c>
      <c r="AA1611" s="19" t="e">
        <f t="shared" si="523"/>
        <v>#VALUE!</v>
      </c>
      <c r="AB1611" s="22" t="e">
        <f t="shared" si="524"/>
        <v>#VALUE!</v>
      </c>
      <c r="AC1611" s="23" t="e">
        <v>#VALUE!</v>
      </c>
      <c r="AD1611" s="23" t="e">
        <f t="shared" si="512"/>
        <v>#VALUE!</v>
      </c>
      <c r="AE1611" s="24" t="e">
        <f t="shared" si="525"/>
        <v>#VALUE!</v>
      </c>
      <c r="AF1611" s="24">
        <v>117.35</v>
      </c>
      <c r="AG1611" s="24" t="e">
        <f t="shared" si="526"/>
        <v>#VALUE!</v>
      </c>
      <c r="AH1611" s="24" t="e">
        <f t="shared" si="527"/>
        <v>#VALUE!</v>
      </c>
      <c r="AI1611" s="25" t="e">
        <f t="shared" si="528"/>
        <v>#VALUE!</v>
      </c>
      <c r="AJ1611" s="25" t="e">
        <f t="shared" si="529"/>
        <v>#VALUE!</v>
      </c>
      <c r="AK1611" s="25" t="e">
        <f t="shared" si="530"/>
        <v>#VALUE!</v>
      </c>
      <c r="AL1611" s="11">
        <v>25.430000000000003</v>
      </c>
      <c r="AM1611" s="11">
        <v>0</v>
      </c>
      <c r="AN1611" s="26">
        <v>3.2766000000000002</v>
      </c>
      <c r="AO1611" s="125">
        <f t="shared" si="531"/>
        <v>4.8701031280638747E-2</v>
      </c>
      <c r="AW1611" s="44" t="e">
        <f t="shared" si="514"/>
        <v>#VALUE!</v>
      </c>
    </row>
    <row r="1612" spans="1:49" hidden="1" x14ac:dyDescent="0.2">
      <c r="A1612" s="101">
        <v>1613</v>
      </c>
      <c r="B1612" s="16" t="s">
        <v>1006</v>
      </c>
      <c r="C1612" s="101">
        <v>838</v>
      </c>
      <c r="D1612" s="101">
        <v>1.2258335136520397</v>
      </c>
      <c r="E1612" s="101">
        <v>4.9398119504733655E-2</v>
      </c>
      <c r="F1612" s="122">
        <f t="shared" si="513"/>
        <v>1.2752316331567735</v>
      </c>
      <c r="G1612" s="122"/>
      <c r="H1612" s="101" t="s">
        <v>4</v>
      </c>
      <c r="I1612" s="101">
        <v>1</v>
      </c>
      <c r="J1612" s="101" t="s">
        <v>60</v>
      </c>
      <c r="K1612" s="18">
        <v>43070</v>
      </c>
      <c r="L1612" s="101" t="s">
        <v>58</v>
      </c>
      <c r="M1612" s="101" t="s">
        <v>83</v>
      </c>
      <c r="N1612" s="101" t="s">
        <v>71</v>
      </c>
      <c r="O1612" s="101" t="s">
        <v>64</v>
      </c>
      <c r="P1612" s="19" t="str">
        <f t="shared" si="515"/>
        <v>CB1RF 15/16</v>
      </c>
      <c r="Q1612" s="20">
        <f t="shared" si="516"/>
        <v>127.52316331567735</v>
      </c>
      <c r="R1612" s="19">
        <v>122.6</v>
      </c>
      <c r="S1612" s="19">
        <v>1</v>
      </c>
      <c r="T1612" s="19">
        <f t="shared" si="517"/>
        <v>123.6</v>
      </c>
      <c r="U1612" s="22" t="e">
        <f t="shared" si="518"/>
        <v>#VALUE!</v>
      </c>
      <c r="V1612" s="22" t="str">
        <f t="shared" si="519"/>
        <v>NY</v>
      </c>
      <c r="W1612" s="22" t="e">
        <f t="shared" si="520"/>
        <v>#VALUE!</v>
      </c>
      <c r="X1612" s="19" t="str">
        <f t="shared" si="521"/>
        <v>CB1RF15/16GS.9024</v>
      </c>
      <c r="Y1612" s="19" t="str">
        <f t="shared" si="522"/>
        <v>GS.9024</v>
      </c>
      <c r="Z1612" s="19" t="e">
        <v>#VALUE!</v>
      </c>
      <c r="AA1612" s="19" t="e">
        <f t="shared" si="523"/>
        <v>#VALUE!</v>
      </c>
      <c r="AB1612" s="22" t="e">
        <f t="shared" si="524"/>
        <v>#VALUE!</v>
      </c>
      <c r="AC1612" s="23" t="e">
        <v>#VALUE!</v>
      </c>
      <c r="AD1612" s="23" t="e">
        <f t="shared" si="512"/>
        <v>#VALUE!</v>
      </c>
      <c r="AE1612" s="24" t="e">
        <f t="shared" si="525"/>
        <v>#VALUE!</v>
      </c>
      <c r="AF1612" s="24">
        <v>125.35</v>
      </c>
      <c r="AG1612" s="24" t="e">
        <f t="shared" si="526"/>
        <v>#VALUE!</v>
      </c>
      <c r="AH1612" s="24" t="e">
        <f t="shared" si="527"/>
        <v>#VALUE!</v>
      </c>
      <c r="AI1612" s="25" t="e">
        <f t="shared" si="528"/>
        <v>#VALUE!</v>
      </c>
      <c r="AJ1612" s="25" t="e">
        <f t="shared" si="529"/>
        <v>#VALUE!</v>
      </c>
      <c r="AK1612" s="25" t="e">
        <f t="shared" si="530"/>
        <v>#VALUE!</v>
      </c>
      <c r="AL1612" s="11">
        <v>25.430000000000003</v>
      </c>
      <c r="AM1612" s="11">
        <v>0</v>
      </c>
      <c r="AN1612" s="26">
        <v>3.2766000000000002</v>
      </c>
      <c r="AO1612" s="125">
        <f t="shared" si="531"/>
        <v>4.8701031280638747E-2</v>
      </c>
      <c r="AW1612" s="44" t="e">
        <f t="shared" si="514"/>
        <v>#VALUE!</v>
      </c>
    </row>
    <row r="1613" spans="1:49" hidden="1" x14ac:dyDescent="0.2">
      <c r="A1613" s="101">
        <v>1614</v>
      </c>
      <c r="B1613" s="16" t="s">
        <v>1006</v>
      </c>
      <c r="C1613" s="101">
        <v>107</v>
      </c>
      <c r="D1613" s="101">
        <v>1.2258335136520397</v>
      </c>
      <c r="E1613" s="101">
        <v>4.9398119504733655E-2</v>
      </c>
      <c r="F1613" s="122">
        <f t="shared" si="513"/>
        <v>1.2752316331567735</v>
      </c>
      <c r="G1613" s="122"/>
      <c r="H1613" s="101" t="s">
        <v>4</v>
      </c>
      <c r="I1613" s="101">
        <v>1</v>
      </c>
      <c r="J1613" s="101" t="s">
        <v>60</v>
      </c>
      <c r="K1613" s="18">
        <v>43070</v>
      </c>
      <c r="L1613" s="101" t="s">
        <v>58</v>
      </c>
      <c r="M1613" s="101" t="s">
        <v>83</v>
      </c>
      <c r="N1613" s="101" t="s">
        <v>71</v>
      </c>
      <c r="O1613" s="101" t="s">
        <v>65</v>
      </c>
      <c r="P1613" s="19" t="str">
        <f t="shared" si="515"/>
        <v>CB1RF 13/14</v>
      </c>
      <c r="Q1613" s="20">
        <f t="shared" si="516"/>
        <v>127.52316331567735</v>
      </c>
      <c r="R1613" s="19">
        <v>122.6</v>
      </c>
      <c r="S1613" s="19">
        <v>1</v>
      </c>
      <c r="T1613" s="19">
        <f t="shared" si="517"/>
        <v>123.6</v>
      </c>
      <c r="U1613" s="22" t="e">
        <f t="shared" si="518"/>
        <v>#VALUE!</v>
      </c>
      <c r="V1613" s="22" t="str">
        <f t="shared" si="519"/>
        <v>NY</v>
      </c>
      <c r="W1613" s="22" t="e">
        <f t="shared" si="520"/>
        <v>#VALUE!</v>
      </c>
      <c r="X1613" s="19" t="str">
        <f t="shared" si="521"/>
        <v>CB1RF13/14GS.9024</v>
      </c>
      <c r="Y1613" s="19" t="str">
        <f t="shared" si="522"/>
        <v>GS.9024</v>
      </c>
      <c r="Z1613" s="19" t="e">
        <v>#VALUE!</v>
      </c>
      <c r="AA1613" s="19" t="e">
        <f t="shared" si="523"/>
        <v>#VALUE!</v>
      </c>
      <c r="AB1613" s="22" t="e">
        <f t="shared" si="524"/>
        <v>#VALUE!</v>
      </c>
      <c r="AC1613" s="23" t="e">
        <v>#VALUE!</v>
      </c>
      <c r="AD1613" s="23" t="e">
        <f t="shared" si="512"/>
        <v>#VALUE!</v>
      </c>
      <c r="AE1613" s="24" t="e">
        <f t="shared" si="525"/>
        <v>#VALUE!</v>
      </c>
      <c r="AF1613" s="24">
        <v>125.35</v>
      </c>
      <c r="AG1613" s="24" t="e">
        <f t="shared" si="526"/>
        <v>#VALUE!</v>
      </c>
      <c r="AH1613" s="24" t="e">
        <f t="shared" si="527"/>
        <v>#VALUE!</v>
      </c>
      <c r="AI1613" s="25" t="e">
        <f t="shared" si="528"/>
        <v>#VALUE!</v>
      </c>
      <c r="AJ1613" s="25" t="e">
        <f t="shared" si="529"/>
        <v>#VALUE!</v>
      </c>
      <c r="AK1613" s="25" t="e">
        <f t="shared" si="530"/>
        <v>#VALUE!</v>
      </c>
      <c r="AL1613" s="11">
        <v>25.430000000000003</v>
      </c>
      <c r="AM1613" s="11">
        <v>0</v>
      </c>
      <c r="AN1613" s="26">
        <v>3.2766000000000002</v>
      </c>
      <c r="AO1613" s="125">
        <f t="shared" si="531"/>
        <v>4.8701031280638747E-2</v>
      </c>
      <c r="AW1613" s="44" t="e">
        <f t="shared" si="514"/>
        <v>#VALUE!</v>
      </c>
    </row>
    <row r="1614" spans="1:49" hidden="1" x14ac:dyDescent="0.2">
      <c r="A1614" s="101">
        <v>1615</v>
      </c>
      <c r="B1614" s="16" t="s">
        <v>1007</v>
      </c>
      <c r="C1614" s="101">
        <v>640</v>
      </c>
      <c r="D1614" s="101">
        <v>1.3964948928000334</v>
      </c>
      <c r="E1614" s="101">
        <v>5.3281132373262569E-2</v>
      </c>
      <c r="F1614" s="122">
        <f t="shared" si="513"/>
        <v>1.4497760251732958</v>
      </c>
      <c r="G1614" s="122"/>
      <c r="H1614" s="101" t="s">
        <v>4</v>
      </c>
      <c r="I1614" s="101">
        <v>1</v>
      </c>
      <c r="J1614" s="101" t="s">
        <v>60</v>
      </c>
      <c r="K1614" s="18">
        <v>43070</v>
      </c>
      <c r="L1614" s="101" t="s">
        <v>58</v>
      </c>
      <c r="M1614" s="101" t="s">
        <v>83</v>
      </c>
      <c r="N1614" s="101" t="s">
        <v>73</v>
      </c>
      <c r="O1614" s="101" t="s">
        <v>58</v>
      </c>
      <c r="P1614" s="19" t="str">
        <f t="shared" si="515"/>
        <v>CB1 17/18</v>
      </c>
      <c r="Q1614" s="20">
        <f t="shared" si="516"/>
        <v>144.97760251732959</v>
      </c>
      <c r="R1614" s="19">
        <v>122.6</v>
      </c>
      <c r="S1614" s="19">
        <v>2.5</v>
      </c>
      <c r="T1614" s="19">
        <f t="shared" si="517"/>
        <v>125.1</v>
      </c>
      <c r="U1614" s="22" t="e">
        <f t="shared" si="518"/>
        <v>#VALUE!</v>
      </c>
      <c r="V1614" s="22" t="str">
        <f t="shared" si="519"/>
        <v>NY</v>
      </c>
      <c r="W1614" s="22" t="e">
        <f t="shared" si="520"/>
        <v>#VALUE!</v>
      </c>
      <c r="X1614" s="19" t="str">
        <f t="shared" si="521"/>
        <v>CB117/18GS.9063</v>
      </c>
      <c r="Y1614" s="19" t="str">
        <f t="shared" si="522"/>
        <v>GS.9063</v>
      </c>
      <c r="Z1614" s="19" t="e">
        <v>#VALUE!</v>
      </c>
      <c r="AA1614" s="19" t="e">
        <f t="shared" si="523"/>
        <v>#VALUE!</v>
      </c>
      <c r="AB1614" s="22" t="e">
        <f t="shared" si="524"/>
        <v>#VALUE!</v>
      </c>
      <c r="AC1614" s="23" t="e">
        <v>#VALUE!</v>
      </c>
      <c r="AD1614" s="23" t="e">
        <f t="shared" ref="AD1614:AD1677" si="532">AA1614-AC1614</f>
        <v>#VALUE!</v>
      </c>
      <c r="AE1614" s="24" t="e">
        <f t="shared" si="525"/>
        <v>#VALUE!</v>
      </c>
      <c r="AF1614" s="24">
        <v>126.85</v>
      </c>
      <c r="AG1614" s="24" t="e">
        <f t="shared" si="526"/>
        <v>#VALUE!</v>
      </c>
      <c r="AH1614" s="24" t="e">
        <f t="shared" si="527"/>
        <v>#VALUE!</v>
      </c>
      <c r="AI1614" s="25" t="e">
        <f t="shared" si="528"/>
        <v>#VALUE!</v>
      </c>
      <c r="AJ1614" s="25" t="e">
        <f t="shared" si="529"/>
        <v>#VALUE!</v>
      </c>
      <c r="AK1614" s="25" t="e">
        <f t="shared" si="530"/>
        <v>#VALUE!</v>
      </c>
      <c r="AL1614" s="11">
        <v>23.085267632604179</v>
      </c>
      <c r="AM1614" s="11">
        <v>5.7263163216230186</v>
      </c>
      <c r="AN1614" s="26">
        <v>3.2766000000000002</v>
      </c>
      <c r="AO1614" s="125">
        <f t="shared" si="531"/>
        <v>5.2529248489498866E-2</v>
      </c>
      <c r="AW1614" s="44" t="e">
        <f t="shared" si="514"/>
        <v>#VALUE!</v>
      </c>
    </row>
    <row r="1615" spans="1:49" hidden="1" x14ac:dyDescent="0.2">
      <c r="A1615" s="101">
        <v>1616</v>
      </c>
      <c r="B1615" s="16" t="s">
        <v>1008</v>
      </c>
      <c r="C1615" s="101">
        <v>284</v>
      </c>
      <c r="D1615" s="101">
        <v>1.1292310323531398</v>
      </c>
      <c r="E1615" s="101">
        <v>4.3609355105426045E-2</v>
      </c>
      <c r="F1615" s="122">
        <f t="shared" si="513"/>
        <v>1.1728403874585658</v>
      </c>
      <c r="G1615" s="122"/>
      <c r="H1615" s="101" t="s">
        <v>4</v>
      </c>
      <c r="I1615" s="101">
        <v>1</v>
      </c>
      <c r="J1615" s="101" t="s">
        <v>573</v>
      </c>
      <c r="K1615" s="18">
        <v>43070</v>
      </c>
      <c r="L1615" s="101" t="s">
        <v>58</v>
      </c>
      <c r="M1615" s="101" t="s">
        <v>83</v>
      </c>
      <c r="N1615" s="101" t="s">
        <v>75</v>
      </c>
      <c r="O1615" s="101" t="s">
        <v>59</v>
      </c>
      <c r="P1615" s="19" t="str">
        <f t="shared" si="515"/>
        <v>CB2 14/16</v>
      </c>
      <c r="Q1615" s="20">
        <f t="shared" si="516"/>
        <v>117.28403874585658</v>
      </c>
      <c r="R1615" s="19">
        <v>122.6</v>
      </c>
      <c r="S1615" s="19">
        <v>-9.67</v>
      </c>
      <c r="T1615" s="19">
        <f t="shared" si="517"/>
        <v>112.92999999999999</v>
      </c>
      <c r="U1615" s="22" t="e">
        <f t="shared" si="518"/>
        <v>#VALUE!</v>
      </c>
      <c r="V1615" s="22" t="str">
        <f t="shared" si="519"/>
        <v>NY</v>
      </c>
      <c r="W1615" s="22" t="e">
        <f t="shared" si="520"/>
        <v>#VALUE!</v>
      </c>
      <c r="X1615" s="19" t="str">
        <f t="shared" si="521"/>
        <v>CB214/16GS.9037</v>
      </c>
      <c r="Y1615" s="19" t="str">
        <f t="shared" si="522"/>
        <v>GS.9037</v>
      </c>
      <c r="Z1615" s="19" t="e">
        <v>#VALUE!</v>
      </c>
      <c r="AA1615" s="19" t="e">
        <f t="shared" si="523"/>
        <v>#VALUE!</v>
      </c>
      <c r="AB1615" s="22" t="e">
        <f t="shared" si="524"/>
        <v>#VALUE!</v>
      </c>
      <c r="AC1615" s="23" t="e">
        <v>#VALUE!</v>
      </c>
      <c r="AD1615" s="23" t="e">
        <f t="shared" si="532"/>
        <v>#VALUE!</v>
      </c>
      <c r="AE1615" s="24" t="e">
        <f t="shared" si="525"/>
        <v>#VALUE!</v>
      </c>
      <c r="AF1615" s="24">
        <v>114.67999999999999</v>
      </c>
      <c r="AG1615" s="24" t="e">
        <f t="shared" si="526"/>
        <v>#VALUE!</v>
      </c>
      <c r="AH1615" s="24" t="e">
        <f t="shared" si="527"/>
        <v>#VALUE!</v>
      </c>
      <c r="AI1615" s="25" t="e">
        <f t="shared" si="528"/>
        <v>#VALUE!</v>
      </c>
      <c r="AJ1615" s="25" t="e">
        <f t="shared" si="529"/>
        <v>#VALUE!</v>
      </c>
      <c r="AK1615" s="25" t="e">
        <f t="shared" si="530"/>
        <v>#VALUE!</v>
      </c>
      <c r="AL1615" s="11">
        <v>21.569375000000001</v>
      </c>
      <c r="AM1615" s="11">
        <v>0.5</v>
      </c>
      <c r="AN1615" s="26">
        <v>3.2766000000000002</v>
      </c>
      <c r="AO1615" s="125">
        <f t="shared" si="531"/>
        <v>4.2993955810692722E-2</v>
      </c>
      <c r="AW1615" s="44" t="e">
        <f t="shared" si="514"/>
        <v>#VALUE!</v>
      </c>
    </row>
    <row r="1616" spans="1:49" hidden="1" x14ac:dyDescent="0.2">
      <c r="A1616" s="101">
        <v>1617</v>
      </c>
      <c r="B1616" s="16" t="s">
        <v>1008</v>
      </c>
      <c r="C1616" s="101">
        <v>95</v>
      </c>
      <c r="D1616" s="101">
        <v>1.1292310323531398</v>
      </c>
      <c r="E1616" s="101">
        <v>4.3609355105426045E-2</v>
      </c>
      <c r="F1616" s="122">
        <f t="shared" si="513"/>
        <v>1.1728403874585658</v>
      </c>
      <c r="G1616" s="122"/>
      <c r="H1616" s="101" t="s">
        <v>4</v>
      </c>
      <c r="I1616" s="101">
        <v>1</v>
      </c>
      <c r="J1616" s="101" t="s">
        <v>573</v>
      </c>
      <c r="K1616" s="18">
        <v>43070</v>
      </c>
      <c r="L1616" s="101" t="s">
        <v>58</v>
      </c>
      <c r="M1616" s="101" t="s">
        <v>83</v>
      </c>
      <c r="N1616" s="101" t="s">
        <v>75</v>
      </c>
      <c r="O1616" s="101" t="s">
        <v>58</v>
      </c>
      <c r="P1616" s="19" t="str">
        <f t="shared" si="515"/>
        <v>CB2 17/18</v>
      </c>
      <c r="Q1616" s="20">
        <f t="shared" si="516"/>
        <v>117.28403874585658</v>
      </c>
      <c r="R1616" s="19">
        <v>122.6</v>
      </c>
      <c r="S1616" s="19">
        <v>-2.67</v>
      </c>
      <c r="T1616" s="19">
        <f t="shared" si="517"/>
        <v>119.92999999999999</v>
      </c>
      <c r="U1616" s="22" t="e">
        <f t="shared" si="518"/>
        <v>#VALUE!</v>
      </c>
      <c r="V1616" s="22" t="str">
        <f t="shared" si="519"/>
        <v>NY</v>
      </c>
      <c r="W1616" s="22" t="e">
        <f t="shared" si="520"/>
        <v>#VALUE!</v>
      </c>
      <c r="X1616" s="19" t="str">
        <f t="shared" si="521"/>
        <v>CB217/18GS.9037</v>
      </c>
      <c r="Y1616" s="19" t="str">
        <f t="shared" si="522"/>
        <v>GS.9037</v>
      </c>
      <c r="Z1616" s="19" t="e">
        <v>#VALUE!</v>
      </c>
      <c r="AA1616" s="19" t="e">
        <f t="shared" si="523"/>
        <v>#VALUE!</v>
      </c>
      <c r="AB1616" s="22" t="e">
        <f t="shared" si="524"/>
        <v>#VALUE!</v>
      </c>
      <c r="AC1616" s="23" t="e">
        <v>#VALUE!</v>
      </c>
      <c r="AD1616" s="23" t="e">
        <f t="shared" si="532"/>
        <v>#VALUE!</v>
      </c>
      <c r="AE1616" s="24" t="e">
        <f t="shared" si="525"/>
        <v>#VALUE!</v>
      </c>
      <c r="AF1616" s="24">
        <v>121.67999999999999</v>
      </c>
      <c r="AG1616" s="24" t="e">
        <f t="shared" si="526"/>
        <v>#VALUE!</v>
      </c>
      <c r="AH1616" s="24" t="e">
        <f t="shared" si="527"/>
        <v>#VALUE!</v>
      </c>
      <c r="AI1616" s="25" t="e">
        <f t="shared" si="528"/>
        <v>#VALUE!</v>
      </c>
      <c r="AJ1616" s="25" t="e">
        <f t="shared" si="529"/>
        <v>#VALUE!</v>
      </c>
      <c r="AK1616" s="25" t="e">
        <f t="shared" si="530"/>
        <v>#VALUE!</v>
      </c>
      <c r="AL1616" s="11">
        <v>21.569375000000001</v>
      </c>
      <c r="AM1616" s="11">
        <v>0.5</v>
      </c>
      <c r="AN1616" s="26">
        <v>3.2766000000000002</v>
      </c>
      <c r="AO1616" s="125">
        <f t="shared" si="531"/>
        <v>4.2993955810692722E-2</v>
      </c>
      <c r="AW1616" s="44" t="e">
        <f t="shared" si="514"/>
        <v>#VALUE!</v>
      </c>
    </row>
    <row r="1617" spans="1:49" hidden="1" x14ac:dyDescent="0.2">
      <c r="A1617" s="101">
        <v>1618</v>
      </c>
      <c r="B1617" s="16" t="s">
        <v>1008</v>
      </c>
      <c r="C1617" s="101">
        <v>116</v>
      </c>
      <c r="D1617" s="101">
        <v>1.1292310323531398</v>
      </c>
      <c r="E1617" s="101">
        <v>4.3609355105426045E-2</v>
      </c>
      <c r="F1617" s="122">
        <f t="shared" si="513"/>
        <v>1.1728403874585658</v>
      </c>
      <c r="G1617" s="122"/>
      <c r="H1617" s="101" t="s">
        <v>4</v>
      </c>
      <c r="I1617" s="101">
        <v>1</v>
      </c>
      <c r="J1617" s="101" t="s">
        <v>573</v>
      </c>
      <c r="K1617" s="18">
        <v>43070</v>
      </c>
      <c r="L1617" s="101" t="s">
        <v>58</v>
      </c>
      <c r="M1617" s="101" t="s">
        <v>83</v>
      </c>
      <c r="N1617" s="101" t="s">
        <v>62</v>
      </c>
      <c r="O1617" s="101" t="s">
        <v>63</v>
      </c>
      <c r="P1617" s="19" t="str">
        <f t="shared" si="515"/>
        <v>CB6 Consumo</v>
      </c>
      <c r="Q1617" s="20">
        <f t="shared" si="516"/>
        <v>117.28403874585658</v>
      </c>
      <c r="R1617" s="19">
        <v>122.6</v>
      </c>
      <c r="S1617" s="19">
        <v>-31.95</v>
      </c>
      <c r="T1617" s="19">
        <f t="shared" si="517"/>
        <v>90.649999999999991</v>
      </c>
      <c r="U1617" s="22" t="e">
        <f t="shared" si="518"/>
        <v>#VALUE!</v>
      </c>
      <c r="V1617" s="22" t="str">
        <f t="shared" si="519"/>
        <v>NY</v>
      </c>
      <c r="W1617" s="22" t="e">
        <f t="shared" si="520"/>
        <v>#VALUE!</v>
      </c>
      <c r="X1617" s="19" t="str">
        <f t="shared" si="521"/>
        <v>CB6ConsumoGS.9037</v>
      </c>
      <c r="Y1617" s="19" t="str">
        <f t="shared" si="522"/>
        <v>GS.9037</v>
      </c>
      <c r="Z1617" s="19" t="e">
        <v>#VALUE!</v>
      </c>
      <c r="AA1617" s="19" t="e">
        <f t="shared" si="523"/>
        <v>#VALUE!</v>
      </c>
      <c r="AB1617" s="22" t="e">
        <f t="shared" si="524"/>
        <v>#VALUE!</v>
      </c>
      <c r="AC1617" s="23" t="e">
        <v>#VALUE!</v>
      </c>
      <c r="AD1617" s="23" t="e">
        <f t="shared" si="532"/>
        <v>#VALUE!</v>
      </c>
      <c r="AE1617" s="24" t="e">
        <f t="shared" si="525"/>
        <v>#VALUE!</v>
      </c>
      <c r="AF1617" s="24">
        <v>92.399999999999991</v>
      </c>
      <c r="AG1617" s="24" t="e">
        <f t="shared" si="526"/>
        <v>#VALUE!</v>
      </c>
      <c r="AH1617" s="24" t="e">
        <f t="shared" si="527"/>
        <v>#VALUE!</v>
      </c>
      <c r="AI1617" s="25" t="e">
        <f t="shared" si="528"/>
        <v>#VALUE!</v>
      </c>
      <c r="AJ1617" s="25" t="e">
        <f t="shared" si="529"/>
        <v>#VALUE!</v>
      </c>
      <c r="AK1617" s="25" t="e">
        <f t="shared" si="530"/>
        <v>#VALUE!</v>
      </c>
      <c r="AL1617" s="11">
        <v>21.569375000000001</v>
      </c>
      <c r="AM1617" s="11">
        <v>0.5</v>
      </c>
      <c r="AN1617" s="26">
        <v>3.2766000000000002</v>
      </c>
      <c r="AO1617" s="125">
        <f t="shared" si="531"/>
        <v>4.2993955810692722E-2</v>
      </c>
      <c r="AW1617" s="44" t="e">
        <f t="shared" si="514"/>
        <v>#VALUE!</v>
      </c>
    </row>
    <row r="1618" spans="1:49" hidden="1" x14ac:dyDescent="0.2">
      <c r="A1618" s="101">
        <v>1619</v>
      </c>
      <c r="B1618" s="16" t="s">
        <v>1008</v>
      </c>
      <c r="C1618" s="101">
        <v>4</v>
      </c>
      <c r="D1618" s="101">
        <v>1.1292310323531398</v>
      </c>
      <c r="E1618" s="101">
        <v>4.3609355105426045E-2</v>
      </c>
      <c r="F1618" s="122">
        <f t="shared" si="513"/>
        <v>1.1728403874585658</v>
      </c>
      <c r="G1618" s="122"/>
      <c r="H1618" s="101" t="s">
        <v>4</v>
      </c>
      <c r="I1618" s="101">
        <v>1</v>
      </c>
      <c r="J1618" s="101" t="s">
        <v>573</v>
      </c>
      <c r="K1618" s="18">
        <v>43070</v>
      </c>
      <c r="L1618" s="101" t="s">
        <v>58</v>
      </c>
      <c r="M1618" s="101" t="s">
        <v>83</v>
      </c>
      <c r="N1618" s="101" t="s">
        <v>75</v>
      </c>
      <c r="O1618" s="101" t="s">
        <v>66</v>
      </c>
      <c r="P1618" s="19" t="str">
        <f t="shared" si="515"/>
        <v>CB2 Moka</v>
      </c>
      <c r="Q1618" s="20">
        <f t="shared" si="516"/>
        <v>117.28403874585658</v>
      </c>
      <c r="R1618" s="19">
        <v>122.6</v>
      </c>
      <c r="S1618" s="19">
        <v>-9.67</v>
      </c>
      <c r="T1618" s="19">
        <f t="shared" si="517"/>
        <v>112.92999999999999</v>
      </c>
      <c r="U1618" s="22" t="e">
        <f t="shared" si="518"/>
        <v>#VALUE!</v>
      </c>
      <c r="V1618" s="22" t="str">
        <f t="shared" si="519"/>
        <v>NY</v>
      </c>
      <c r="W1618" s="22" t="e">
        <f t="shared" si="520"/>
        <v>#VALUE!</v>
      </c>
      <c r="X1618" s="19" t="str">
        <f t="shared" si="521"/>
        <v>CB2MokaGS.9037</v>
      </c>
      <c r="Y1618" s="19" t="str">
        <f t="shared" si="522"/>
        <v>GS.9037</v>
      </c>
      <c r="Z1618" s="19" t="e">
        <v>#VALUE!</v>
      </c>
      <c r="AA1618" s="19" t="e">
        <f t="shared" si="523"/>
        <v>#VALUE!</v>
      </c>
      <c r="AB1618" s="22" t="e">
        <f t="shared" si="524"/>
        <v>#VALUE!</v>
      </c>
      <c r="AC1618" s="23" t="e">
        <v>#VALUE!</v>
      </c>
      <c r="AD1618" s="23" t="e">
        <f t="shared" si="532"/>
        <v>#VALUE!</v>
      </c>
      <c r="AE1618" s="24" t="e">
        <f t="shared" si="525"/>
        <v>#VALUE!</v>
      </c>
      <c r="AF1618" s="24">
        <v>114.67999999999999</v>
      </c>
      <c r="AG1618" s="24" t="e">
        <f t="shared" si="526"/>
        <v>#VALUE!</v>
      </c>
      <c r="AH1618" s="24" t="e">
        <f t="shared" si="527"/>
        <v>#VALUE!</v>
      </c>
      <c r="AI1618" s="25" t="e">
        <f t="shared" si="528"/>
        <v>#VALUE!</v>
      </c>
      <c r="AJ1618" s="25" t="e">
        <f t="shared" si="529"/>
        <v>#VALUE!</v>
      </c>
      <c r="AK1618" s="25" t="e">
        <f t="shared" si="530"/>
        <v>#VALUE!</v>
      </c>
      <c r="AL1618" s="11">
        <v>21.569375000000001</v>
      </c>
      <c r="AM1618" s="11">
        <v>0.5</v>
      </c>
      <c r="AN1618" s="26">
        <v>3.2766000000000002</v>
      </c>
      <c r="AO1618" s="125">
        <f t="shared" si="531"/>
        <v>4.2993955810692722E-2</v>
      </c>
      <c r="AW1618" s="44" t="e">
        <f t="shared" si="514"/>
        <v>#VALUE!</v>
      </c>
    </row>
    <row r="1619" spans="1:49" hidden="1" x14ac:dyDescent="0.2">
      <c r="A1619" s="101">
        <v>1616</v>
      </c>
      <c r="B1619" s="16" t="s">
        <v>1009</v>
      </c>
      <c r="C1619" s="101">
        <v>236</v>
      </c>
      <c r="D1619" s="101">
        <v>1.0953444539580912</v>
      </c>
      <c r="E1619" s="101">
        <v>4.7782763008327719E-2</v>
      </c>
      <c r="F1619" s="122">
        <f t="shared" si="513"/>
        <v>1.1431272169664188</v>
      </c>
      <c r="G1619" s="122"/>
      <c r="H1619" s="101" t="s">
        <v>4</v>
      </c>
      <c r="I1619" s="101">
        <v>1</v>
      </c>
      <c r="J1619" s="101" t="s">
        <v>573</v>
      </c>
      <c r="K1619" s="18">
        <v>43070</v>
      </c>
      <c r="L1619" s="101" t="s">
        <v>58</v>
      </c>
      <c r="M1619" s="101" t="s">
        <v>83</v>
      </c>
      <c r="N1619" s="101" t="s">
        <v>77</v>
      </c>
      <c r="O1619" s="101" t="s">
        <v>59</v>
      </c>
      <c r="P1619" s="19" t="str">
        <f t="shared" si="515"/>
        <v>CB3 14/16</v>
      </c>
      <c r="Q1619" s="20">
        <f t="shared" si="516"/>
        <v>114.31272169664189</v>
      </c>
      <c r="R1619" s="19">
        <v>122.6</v>
      </c>
      <c r="S1619" s="19">
        <v>-9.67</v>
      </c>
      <c r="T1619" s="19">
        <f t="shared" si="517"/>
        <v>112.92999999999999</v>
      </c>
      <c r="U1619" s="22" t="e">
        <f t="shared" si="518"/>
        <v>#VALUE!</v>
      </c>
      <c r="V1619" s="22" t="str">
        <f t="shared" si="519"/>
        <v>NY</v>
      </c>
      <c r="W1619" s="22" t="e">
        <f t="shared" si="520"/>
        <v>#VALUE!</v>
      </c>
      <c r="X1619" s="19" t="str">
        <f t="shared" si="521"/>
        <v>CB314/16GS.9036</v>
      </c>
      <c r="Y1619" s="19" t="str">
        <f t="shared" si="522"/>
        <v>GS.9036</v>
      </c>
      <c r="Z1619" s="19" t="e">
        <v>#VALUE!</v>
      </c>
      <c r="AA1619" s="19" t="e">
        <f t="shared" si="523"/>
        <v>#VALUE!</v>
      </c>
      <c r="AB1619" s="22" t="e">
        <f t="shared" si="524"/>
        <v>#VALUE!</v>
      </c>
      <c r="AC1619" s="23" t="e">
        <v>#VALUE!</v>
      </c>
      <c r="AD1619" s="23" t="e">
        <f t="shared" si="532"/>
        <v>#VALUE!</v>
      </c>
      <c r="AE1619" s="24" t="e">
        <f t="shared" si="525"/>
        <v>#VALUE!</v>
      </c>
      <c r="AF1619" s="24">
        <v>114.67999999999999</v>
      </c>
      <c r="AG1619" s="24" t="e">
        <f t="shared" si="526"/>
        <v>#VALUE!</v>
      </c>
      <c r="AH1619" s="24" t="e">
        <f t="shared" si="527"/>
        <v>#VALUE!</v>
      </c>
      <c r="AI1619" s="25" t="e">
        <f t="shared" si="528"/>
        <v>#VALUE!</v>
      </c>
      <c r="AJ1619" s="25" t="e">
        <f t="shared" si="529"/>
        <v>#VALUE!</v>
      </c>
      <c r="AK1619" s="25" t="e">
        <f t="shared" si="530"/>
        <v>#VALUE!</v>
      </c>
      <c r="AL1619" s="11">
        <v>26.530000000000005</v>
      </c>
      <c r="AM1619" s="11">
        <v>6.0161417539988973</v>
      </c>
      <c r="AN1619" s="26">
        <v>3.2766000000000002</v>
      </c>
      <c r="AO1619" s="125">
        <f t="shared" si="531"/>
        <v>4.7108470105241988E-2</v>
      </c>
      <c r="AW1619" s="44" t="e">
        <f t="shared" si="514"/>
        <v>#VALUE!</v>
      </c>
    </row>
    <row r="1620" spans="1:49" hidden="1" x14ac:dyDescent="0.2">
      <c r="A1620" s="101">
        <v>1617</v>
      </c>
      <c r="B1620" s="16" t="s">
        <v>1009</v>
      </c>
      <c r="C1620" s="101">
        <v>100</v>
      </c>
      <c r="D1620" s="16">
        <v>1.0953444539580912</v>
      </c>
      <c r="E1620" s="101">
        <v>4.7782763008327719E-2</v>
      </c>
      <c r="F1620" s="122">
        <f t="shared" si="513"/>
        <v>1.1431272169664188</v>
      </c>
      <c r="G1620" s="122"/>
      <c r="H1620" s="101" t="s">
        <v>4</v>
      </c>
      <c r="I1620" s="101">
        <v>1</v>
      </c>
      <c r="J1620" s="101" t="s">
        <v>573</v>
      </c>
      <c r="K1620" s="18">
        <v>43070</v>
      </c>
      <c r="L1620" s="101" t="s">
        <v>58</v>
      </c>
      <c r="M1620" s="101" t="s">
        <v>83</v>
      </c>
      <c r="N1620" s="101" t="s">
        <v>77</v>
      </c>
      <c r="O1620" s="101" t="s">
        <v>58</v>
      </c>
      <c r="P1620" s="19" t="str">
        <f t="shared" si="515"/>
        <v>CB3 17/18</v>
      </c>
      <c r="Q1620" s="20">
        <f t="shared" si="516"/>
        <v>114.31272169664189</v>
      </c>
      <c r="R1620" s="19">
        <v>122.6</v>
      </c>
      <c r="S1620" s="19">
        <v>-2.67</v>
      </c>
      <c r="T1620" s="19">
        <f t="shared" si="517"/>
        <v>119.92999999999999</v>
      </c>
      <c r="U1620" s="22" t="e">
        <f t="shared" si="518"/>
        <v>#VALUE!</v>
      </c>
      <c r="V1620" s="22" t="str">
        <f t="shared" si="519"/>
        <v>NY</v>
      </c>
      <c r="W1620" s="22" t="e">
        <f t="shared" si="520"/>
        <v>#VALUE!</v>
      </c>
      <c r="X1620" s="19" t="str">
        <f t="shared" si="521"/>
        <v>CB317/18GS.9036</v>
      </c>
      <c r="Y1620" s="19" t="str">
        <f t="shared" si="522"/>
        <v>GS.9036</v>
      </c>
      <c r="Z1620" s="19" t="e">
        <v>#VALUE!</v>
      </c>
      <c r="AA1620" s="19" t="e">
        <f t="shared" si="523"/>
        <v>#VALUE!</v>
      </c>
      <c r="AB1620" s="22" t="e">
        <f t="shared" si="524"/>
        <v>#VALUE!</v>
      </c>
      <c r="AC1620" s="23" t="e">
        <v>#VALUE!</v>
      </c>
      <c r="AD1620" s="23" t="e">
        <f t="shared" si="532"/>
        <v>#VALUE!</v>
      </c>
      <c r="AE1620" s="24" t="e">
        <f t="shared" si="525"/>
        <v>#VALUE!</v>
      </c>
      <c r="AF1620" s="24">
        <v>121.67999999999999</v>
      </c>
      <c r="AG1620" s="24" t="e">
        <f t="shared" si="526"/>
        <v>#VALUE!</v>
      </c>
      <c r="AH1620" s="24" t="e">
        <f t="shared" si="527"/>
        <v>#VALUE!</v>
      </c>
      <c r="AI1620" s="25" t="e">
        <f t="shared" si="528"/>
        <v>#VALUE!</v>
      </c>
      <c r="AJ1620" s="25" t="e">
        <f t="shared" si="529"/>
        <v>#VALUE!</v>
      </c>
      <c r="AK1620" s="25" t="e">
        <f t="shared" si="530"/>
        <v>#VALUE!</v>
      </c>
      <c r="AL1620" s="11">
        <v>26.53</v>
      </c>
      <c r="AM1620" s="11">
        <v>6.0161417539988964</v>
      </c>
      <c r="AN1620" s="26">
        <v>3.2766000000000002</v>
      </c>
      <c r="AO1620" s="125">
        <f t="shared" si="531"/>
        <v>4.7108470105241988E-2</v>
      </c>
      <c r="AW1620" s="44" t="e">
        <f t="shared" si="514"/>
        <v>#VALUE!</v>
      </c>
    </row>
    <row r="1621" spans="1:49" hidden="1" x14ac:dyDescent="0.2">
      <c r="A1621" s="101">
        <v>1618</v>
      </c>
      <c r="B1621" s="16" t="s">
        <v>1009</v>
      </c>
      <c r="C1621" s="101">
        <v>138</v>
      </c>
      <c r="D1621" s="16">
        <f>1.09534445395809</f>
        <v>1.0953444539580901</v>
      </c>
      <c r="E1621" s="101">
        <v>4.7782763008327719E-2</v>
      </c>
      <c r="F1621" s="122">
        <f t="shared" si="513"/>
        <v>1.1431272169664177</v>
      </c>
      <c r="G1621" s="122"/>
      <c r="H1621" s="101" t="s">
        <v>4</v>
      </c>
      <c r="I1621" s="101">
        <v>1</v>
      </c>
      <c r="J1621" s="101" t="s">
        <v>573</v>
      </c>
      <c r="K1621" s="18">
        <v>43070</v>
      </c>
      <c r="L1621" s="101" t="s">
        <v>58</v>
      </c>
      <c r="M1621" s="101" t="s">
        <v>83</v>
      </c>
      <c r="N1621" s="101" t="s">
        <v>62</v>
      </c>
      <c r="O1621" s="101" t="s">
        <v>63</v>
      </c>
      <c r="P1621" s="19" t="str">
        <f t="shared" si="515"/>
        <v>CB6 Consumo</v>
      </c>
      <c r="Q1621" s="20">
        <f t="shared" si="516"/>
        <v>114.31272169664177</v>
      </c>
      <c r="R1621" s="19">
        <v>122.6</v>
      </c>
      <c r="S1621" s="19">
        <v>-31.95</v>
      </c>
      <c r="T1621" s="19">
        <f t="shared" si="517"/>
        <v>90.649999999999991</v>
      </c>
      <c r="U1621" s="22" t="e">
        <f t="shared" si="518"/>
        <v>#VALUE!</v>
      </c>
      <c r="V1621" s="22" t="str">
        <f t="shared" si="519"/>
        <v>NY</v>
      </c>
      <c r="W1621" s="22" t="e">
        <f t="shared" si="520"/>
        <v>#VALUE!</v>
      </c>
      <c r="X1621" s="19" t="str">
        <f t="shared" si="521"/>
        <v>CB6ConsumoGS.9036</v>
      </c>
      <c r="Y1621" s="19" t="str">
        <f t="shared" si="522"/>
        <v>GS.9036</v>
      </c>
      <c r="Z1621" s="19" t="e">
        <v>#VALUE!</v>
      </c>
      <c r="AA1621" s="19" t="e">
        <f t="shared" si="523"/>
        <v>#VALUE!</v>
      </c>
      <c r="AB1621" s="22" t="e">
        <f t="shared" si="524"/>
        <v>#VALUE!</v>
      </c>
      <c r="AC1621" s="23" t="e">
        <v>#VALUE!</v>
      </c>
      <c r="AD1621" s="23" t="e">
        <f t="shared" si="532"/>
        <v>#VALUE!</v>
      </c>
      <c r="AE1621" s="24" t="e">
        <f t="shared" si="525"/>
        <v>#VALUE!</v>
      </c>
      <c r="AF1621" s="24">
        <v>92.399999999999991</v>
      </c>
      <c r="AG1621" s="24" t="e">
        <f t="shared" si="526"/>
        <v>#VALUE!</v>
      </c>
      <c r="AH1621" s="24" t="e">
        <f t="shared" si="527"/>
        <v>#VALUE!</v>
      </c>
      <c r="AI1621" s="25" t="e">
        <f t="shared" si="528"/>
        <v>#VALUE!</v>
      </c>
      <c r="AJ1621" s="25" t="e">
        <f t="shared" si="529"/>
        <v>#VALUE!</v>
      </c>
      <c r="AK1621" s="25" t="e">
        <f t="shared" si="530"/>
        <v>#VALUE!</v>
      </c>
      <c r="AL1621" s="11">
        <v>26.53</v>
      </c>
      <c r="AM1621" s="11">
        <v>6.0161417539988973</v>
      </c>
      <c r="AN1621" s="26">
        <v>3.2766000000000002</v>
      </c>
      <c r="AO1621" s="125">
        <f t="shared" si="531"/>
        <v>4.7108470105241988E-2</v>
      </c>
      <c r="AW1621" s="44" t="e">
        <f t="shared" si="514"/>
        <v>#VALUE!</v>
      </c>
    </row>
    <row r="1622" spans="1:49" hidden="1" x14ac:dyDescent="0.2">
      <c r="A1622" s="101">
        <v>1619</v>
      </c>
      <c r="B1622" s="16" t="s">
        <v>1009</v>
      </c>
      <c r="C1622" s="101">
        <v>25</v>
      </c>
      <c r="D1622" s="16">
        <f>1.09534445395809</f>
        <v>1.0953444539580901</v>
      </c>
      <c r="E1622" s="101">
        <v>4.7782763008327719E-2</v>
      </c>
      <c r="F1622" s="122">
        <f t="shared" si="513"/>
        <v>1.1431272169664177</v>
      </c>
      <c r="G1622" s="122"/>
      <c r="H1622" s="101" t="s">
        <v>4</v>
      </c>
      <c r="I1622" s="101">
        <v>1</v>
      </c>
      <c r="J1622" s="101" t="s">
        <v>573</v>
      </c>
      <c r="K1622" s="18">
        <v>43070</v>
      </c>
      <c r="L1622" s="101" t="s">
        <v>58</v>
      </c>
      <c r="M1622" s="101" t="s">
        <v>83</v>
      </c>
      <c r="N1622" s="101" t="s">
        <v>77</v>
      </c>
      <c r="O1622" s="101" t="s">
        <v>66</v>
      </c>
      <c r="P1622" s="19" t="str">
        <f t="shared" si="515"/>
        <v>CB3 Moka</v>
      </c>
      <c r="Q1622" s="20">
        <f t="shared" si="516"/>
        <v>114.31272169664177</v>
      </c>
      <c r="R1622" s="19">
        <v>122.6</v>
      </c>
      <c r="S1622" s="19">
        <v>-9.67</v>
      </c>
      <c r="T1622" s="19">
        <f t="shared" si="517"/>
        <v>112.92999999999999</v>
      </c>
      <c r="U1622" s="22" t="e">
        <f t="shared" si="518"/>
        <v>#VALUE!</v>
      </c>
      <c r="V1622" s="22" t="str">
        <f t="shared" si="519"/>
        <v>NY</v>
      </c>
      <c r="W1622" s="22" t="e">
        <f t="shared" si="520"/>
        <v>#VALUE!</v>
      </c>
      <c r="X1622" s="19" t="str">
        <f t="shared" si="521"/>
        <v>CB3MokaGS.9036</v>
      </c>
      <c r="Y1622" s="19" t="str">
        <f t="shared" si="522"/>
        <v>GS.9036</v>
      </c>
      <c r="Z1622" s="19" t="e">
        <v>#VALUE!</v>
      </c>
      <c r="AA1622" s="19" t="e">
        <f t="shared" si="523"/>
        <v>#VALUE!</v>
      </c>
      <c r="AB1622" s="22" t="e">
        <f t="shared" si="524"/>
        <v>#VALUE!</v>
      </c>
      <c r="AC1622" s="23" t="e">
        <v>#VALUE!</v>
      </c>
      <c r="AD1622" s="23" t="e">
        <f t="shared" si="532"/>
        <v>#VALUE!</v>
      </c>
      <c r="AE1622" s="24" t="e">
        <f t="shared" si="525"/>
        <v>#VALUE!</v>
      </c>
      <c r="AF1622" s="24">
        <v>114.67999999999999</v>
      </c>
      <c r="AG1622" s="24" t="e">
        <f t="shared" si="526"/>
        <v>#VALUE!</v>
      </c>
      <c r="AH1622" s="24" t="e">
        <f t="shared" si="527"/>
        <v>#VALUE!</v>
      </c>
      <c r="AI1622" s="25" t="e">
        <f t="shared" si="528"/>
        <v>#VALUE!</v>
      </c>
      <c r="AJ1622" s="25" t="e">
        <f t="shared" si="529"/>
        <v>#VALUE!</v>
      </c>
      <c r="AK1622" s="25" t="e">
        <f t="shared" si="530"/>
        <v>#VALUE!</v>
      </c>
      <c r="AL1622" s="11">
        <v>26.53</v>
      </c>
      <c r="AM1622" s="11">
        <v>6.0161417539988964</v>
      </c>
      <c r="AN1622" s="26">
        <v>3.2766000000000002</v>
      </c>
      <c r="AO1622" s="125">
        <f t="shared" si="531"/>
        <v>4.7108470105241988E-2</v>
      </c>
      <c r="AW1622" s="44" t="e">
        <f t="shared" si="514"/>
        <v>#VALUE!</v>
      </c>
    </row>
    <row r="1623" spans="1:49" hidden="1" x14ac:dyDescent="0.2">
      <c r="A1623" s="101">
        <v>1620</v>
      </c>
      <c r="B1623" s="16" t="s">
        <v>1010</v>
      </c>
      <c r="C1623" s="101">
        <v>1601</v>
      </c>
      <c r="D1623" s="16">
        <v>1.4755692016499071</v>
      </c>
      <c r="E1623" s="101">
        <v>5.6433582818933493E-2</v>
      </c>
      <c r="F1623" s="122">
        <f t="shared" si="513"/>
        <v>1.5320027844688406</v>
      </c>
      <c r="G1623" s="122"/>
      <c r="H1623" s="101" t="s">
        <v>4</v>
      </c>
      <c r="I1623" s="101">
        <v>1</v>
      </c>
      <c r="J1623" s="101" t="s">
        <v>891</v>
      </c>
      <c r="K1623" s="18">
        <v>43070</v>
      </c>
      <c r="L1623" s="101" t="s">
        <v>58</v>
      </c>
      <c r="M1623" s="101" t="s">
        <v>83</v>
      </c>
      <c r="N1623" s="101" t="s">
        <v>73</v>
      </c>
      <c r="O1623" s="101" t="s">
        <v>59</v>
      </c>
      <c r="P1623" s="19" t="str">
        <f t="shared" si="515"/>
        <v>CB1 14/16</v>
      </c>
      <c r="Q1623" s="20">
        <f t="shared" si="516"/>
        <v>153.20027844688406</v>
      </c>
      <c r="R1623" s="19">
        <v>122.6</v>
      </c>
      <c r="S1623" s="19">
        <v>-7</v>
      </c>
      <c r="T1623" s="19">
        <f t="shared" si="517"/>
        <v>115.6</v>
      </c>
      <c r="U1623" s="22" t="e">
        <f t="shared" si="518"/>
        <v>#VALUE!</v>
      </c>
      <c r="V1623" s="22" t="str">
        <f t="shared" si="519"/>
        <v>NY</v>
      </c>
      <c r="W1623" s="22" t="e">
        <f t="shared" si="520"/>
        <v>#VALUE!</v>
      </c>
      <c r="X1623" s="19" t="str">
        <f t="shared" si="521"/>
        <v>CB114/16GS.8998</v>
      </c>
      <c r="Y1623" s="19" t="str">
        <f t="shared" si="522"/>
        <v>GS.8998</v>
      </c>
      <c r="Z1623" s="19" t="e">
        <v>#VALUE!</v>
      </c>
      <c r="AA1623" s="19" t="e">
        <f t="shared" si="523"/>
        <v>#VALUE!</v>
      </c>
      <c r="AB1623" s="22" t="e">
        <f t="shared" si="524"/>
        <v>#VALUE!</v>
      </c>
      <c r="AC1623" s="23" t="e">
        <v>#VALUE!</v>
      </c>
      <c r="AD1623" s="23" t="e">
        <f t="shared" si="532"/>
        <v>#VALUE!</v>
      </c>
      <c r="AE1623" s="24" t="e">
        <f t="shared" si="525"/>
        <v>#VALUE!</v>
      </c>
      <c r="AF1623" s="24">
        <v>117.35</v>
      </c>
      <c r="AG1623" s="24" t="e">
        <f t="shared" si="526"/>
        <v>#VALUE!</v>
      </c>
      <c r="AH1623" s="24" t="e">
        <f t="shared" si="527"/>
        <v>#VALUE!</v>
      </c>
      <c r="AI1623" s="25" t="e">
        <f t="shared" si="528"/>
        <v>#VALUE!</v>
      </c>
      <c r="AJ1623" s="25" t="e">
        <f t="shared" si="529"/>
        <v>#VALUE!</v>
      </c>
      <c r="AK1623" s="25" t="e">
        <f t="shared" si="530"/>
        <v>#VALUE!</v>
      </c>
      <c r="AL1623" s="11">
        <v>28.100000000000009</v>
      </c>
      <c r="AM1623" s="11">
        <v>7.6599999999999957</v>
      </c>
      <c r="AN1623" s="26">
        <v>3.2766000000000002</v>
      </c>
      <c r="AO1623" s="125">
        <f t="shared" si="531"/>
        <v>5.5637212705638123E-2</v>
      </c>
      <c r="AW1623" s="44" t="e">
        <f t="shared" si="514"/>
        <v>#VALUE!</v>
      </c>
    </row>
    <row r="1624" spans="1:49" hidden="1" x14ac:dyDescent="0.2">
      <c r="A1624" s="101">
        <v>1621</v>
      </c>
      <c r="B1624" s="16" t="s">
        <v>1011</v>
      </c>
      <c r="C1624" s="101">
        <v>6384</v>
      </c>
      <c r="D1624" s="16">
        <v>1.4350538808582258</v>
      </c>
      <c r="E1624" s="101">
        <v>5.1123826758059439E-2</v>
      </c>
      <c r="F1624" s="122">
        <f t="shared" si="513"/>
        <v>1.4861777076162852</v>
      </c>
      <c r="G1624" s="122"/>
      <c r="H1624" s="101" t="s">
        <v>4</v>
      </c>
      <c r="I1624" s="101">
        <v>1</v>
      </c>
      <c r="J1624" s="101" t="s">
        <v>573</v>
      </c>
      <c r="K1624" s="18">
        <v>43070</v>
      </c>
      <c r="L1624" s="101" t="s">
        <v>58</v>
      </c>
      <c r="M1624" s="101" t="s">
        <v>83</v>
      </c>
      <c r="N1624" s="101" t="s">
        <v>73</v>
      </c>
      <c r="O1624" s="101" t="s">
        <v>64</v>
      </c>
      <c r="P1624" s="19" t="str">
        <f t="shared" si="515"/>
        <v>CB1 15/16</v>
      </c>
      <c r="Q1624" s="20">
        <f t="shared" si="516"/>
        <v>148.61777076162852</v>
      </c>
      <c r="R1624" s="19">
        <v>122.6</v>
      </c>
      <c r="S1624" s="19">
        <v>-7</v>
      </c>
      <c r="T1624" s="19">
        <f t="shared" si="517"/>
        <v>115.6</v>
      </c>
      <c r="U1624" s="22" t="e">
        <f t="shared" si="518"/>
        <v>#VALUE!</v>
      </c>
      <c r="V1624" s="22" t="str">
        <f t="shared" si="519"/>
        <v>NY</v>
      </c>
      <c r="W1624" s="22" t="e">
        <f t="shared" si="520"/>
        <v>#VALUE!</v>
      </c>
      <c r="X1624" s="19" t="str">
        <f t="shared" si="521"/>
        <v>CB115/16GS.9006</v>
      </c>
      <c r="Y1624" s="19" t="str">
        <f t="shared" si="522"/>
        <v>GS.9006</v>
      </c>
      <c r="Z1624" s="19" t="e">
        <v>#VALUE!</v>
      </c>
      <c r="AA1624" s="19" t="e">
        <f t="shared" si="523"/>
        <v>#VALUE!</v>
      </c>
      <c r="AB1624" s="22" t="e">
        <f t="shared" si="524"/>
        <v>#VALUE!</v>
      </c>
      <c r="AC1624" s="23" t="e">
        <v>#VALUE!</v>
      </c>
      <c r="AD1624" s="23" t="e">
        <f t="shared" si="532"/>
        <v>#VALUE!</v>
      </c>
      <c r="AE1624" s="24" t="e">
        <f t="shared" si="525"/>
        <v>#VALUE!</v>
      </c>
      <c r="AF1624" s="24">
        <v>117.35</v>
      </c>
      <c r="AG1624" s="24" t="e">
        <f t="shared" si="526"/>
        <v>#VALUE!</v>
      </c>
      <c r="AH1624" s="24" t="e">
        <f t="shared" si="527"/>
        <v>#VALUE!</v>
      </c>
      <c r="AI1624" s="25" t="e">
        <f t="shared" si="528"/>
        <v>#VALUE!</v>
      </c>
      <c r="AJ1624" s="25" t="e">
        <f t="shared" si="529"/>
        <v>#VALUE!</v>
      </c>
      <c r="AK1624" s="25" t="e">
        <f t="shared" si="530"/>
        <v>#VALUE!</v>
      </c>
      <c r="AL1624" s="11">
        <v>23.245271039238936</v>
      </c>
      <c r="AM1624" s="11">
        <v>3.858806773987169</v>
      </c>
      <c r="AN1624" s="26">
        <v>3.2766000000000002</v>
      </c>
      <c r="AO1624" s="125">
        <f t="shared" si="531"/>
        <v>5.0402385983369706E-2</v>
      </c>
      <c r="AW1624" s="44" t="e">
        <f t="shared" si="514"/>
        <v>#VALUE!</v>
      </c>
    </row>
    <row r="1625" spans="1:49" hidden="1" x14ac:dyDescent="0.2">
      <c r="A1625" s="101">
        <v>1622</v>
      </c>
      <c r="B1625" s="16" t="s">
        <v>1011</v>
      </c>
      <c r="C1625" s="101">
        <v>138</v>
      </c>
      <c r="D1625" s="16">
        <v>1.4350538808582258</v>
      </c>
      <c r="E1625" s="101">
        <v>5.1123826758059439E-2</v>
      </c>
      <c r="F1625" s="122">
        <f t="shared" si="513"/>
        <v>1.4861777076162852</v>
      </c>
      <c r="G1625" s="122"/>
      <c r="H1625" s="101" t="s">
        <v>4</v>
      </c>
      <c r="I1625" s="101">
        <v>1</v>
      </c>
      <c r="J1625" s="101" t="s">
        <v>573</v>
      </c>
      <c r="K1625" s="18">
        <v>43070</v>
      </c>
      <c r="L1625" s="101" t="s">
        <v>58</v>
      </c>
      <c r="M1625" s="101" t="s">
        <v>83</v>
      </c>
      <c r="N1625" s="101" t="s">
        <v>73</v>
      </c>
      <c r="O1625" s="101" t="s">
        <v>58</v>
      </c>
      <c r="P1625" s="19" t="str">
        <f t="shared" si="515"/>
        <v>CB1 17/18</v>
      </c>
      <c r="Q1625" s="20">
        <f t="shared" si="516"/>
        <v>148.61777076162852</v>
      </c>
      <c r="R1625" s="19">
        <v>122.6</v>
      </c>
      <c r="S1625" s="19">
        <v>2.5</v>
      </c>
      <c r="T1625" s="19">
        <f t="shared" si="517"/>
        <v>125.1</v>
      </c>
      <c r="U1625" s="22" t="e">
        <f t="shared" si="518"/>
        <v>#VALUE!</v>
      </c>
      <c r="V1625" s="22" t="str">
        <f t="shared" si="519"/>
        <v>NY</v>
      </c>
      <c r="W1625" s="22" t="e">
        <f t="shared" si="520"/>
        <v>#VALUE!</v>
      </c>
      <c r="X1625" s="19" t="str">
        <f t="shared" si="521"/>
        <v>CB117/18GS.9006</v>
      </c>
      <c r="Y1625" s="19" t="str">
        <f t="shared" si="522"/>
        <v>GS.9006</v>
      </c>
      <c r="Z1625" s="19" t="e">
        <v>#VALUE!</v>
      </c>
      <c r="AA1625" s="19" t="e">
        <f t="shared" si="523"/>
        <v>#VALUE!</v>
      </c>
      <c r="AB1625" s="22" t="e">
        <f t="shared" si="524"/>
        <v>#VALUE!</v>
      </c>
      <c r="AC1625" s="23" t="e">
        <v>#VALUE!</v>
      </c>
      <c r="AD1625" s="23" t="e">
        <f t="shared" si="532"/>
        <v>#VALUE!</v>
      </c>
      <c r="AE1625" s="24" t="e">
        <f t="shared" si="525"/>
        <v>#VALUE!</v>
      </c>
      <c r="AF1625" s="24">
        <v>126.85</v>
      </c>
      <c r="AG1625" s="24" t="e">
        <f t="shared" si="526"/>
        <v>#VALUE!</v>
      </c>
      <c r="AH1625" s="24" t="e">
        <f t="shared" si="527"/>
        <v>#VALUE!</v>
      </c>
      <c r="AI1625" s="25" t="e">
        <f t="shared" si="528"/>
        <v>#VALUE!</v>
      </c>
      <c r="AJ1625" s="25" t="e">
        <f t="shared" si="529"/>
        <v>#VALUE!</v>
      </c>
      <c r="AK1625" s="25" t="e">
        <f t="shared" si="530"/>
        <v>#VALUE!</v>
      </c>
      <c r="AL1625" s="11">
        <v>23.245271039238936</v>
      </c>
      <c r="AM1625" s="11">
        <v>3.858806773987169</v>
      </c>
      <c r="AN1625" s="26">
        <v>3.2766000000000002</v>
      </c>
      <c r="AO1625" s="125">
        <f t="shared" si="531"/>
        <v>5.0402385983369706E-2</v>
      </c>
      <c r="AW1625" s="44" t="e">
        <f t="shared" si="514"/>
        <v>#VALUE!</v>
      </c>
    </row>
    <row r="1626" spans="1:49" hidden="1" x14ac:dyDescent="0.2">
      <c r="A1626" s="101">
        <v>1623</v>
      </c>
      <c r="B1626" s="16" t="s">
        <v>1011</v>
      </c>
      <c r="C1626" s="101">
        <v>29</v>
      </c>
      <c r="D1626" s="16">
        <v>1.4350538808582258</v>
      </c>
      <c r="E1626" s="101">
        <v>5.1123826758059439E-2</v>
      </c>
      <c r="F1626" s="122">
        <f t="shared" si="513"/>
        <v>1.4861777076162852</v>
      </c>
      <c r="G1626" s="122"/>
      <c r="H1626" s="101" t="s">
        <v>4</v>
      </c>
      <c r="I1626" s="101">
        <v>1</v>
      </c>
      <c r="J1626" s="101" t="s">
        <v>573</v>
      </c>
      <c r="K1626" s="18">
        <v>43070</v>
      </c>
      <c r="L1626" s="101" t="s">
        <v>58</v>
      </c>
      <c r="M1626" s="101" t="s">
        <v>83</v>
      </c>
      <c r="N1626" s="101" t="s">
        <v>62</v>
      </c>
      <c r="O1626" s="101" t="s">
        <v>63</v>
      </c>
      <c r="P1626" s="19" t="str">
        <f t="shared" si="515"/>
        <v>CB6 Consumo</v>
      </c>
      <c r="Q1626" s="20">
        <f t="shared" si="516"/>
        <v>148.61777076162852</v>
      </c>
      <c r="R1626" s="19">
        <v>122.6</v>
      </c>
      <c r="S1626" s="19">
        <v>-31.95</v>
      </c>
      <c r="T1626" s="19">
        <f t="shared" si="517"/>
        <v>90.649999999999991</v>
      </c>
      <c r="U1626" s="22" t="e">
        <f t="shared" si="518"/>
        <v>#VALUE!</v>
      </c>
      <c r="V1626" s="22" t="str">
        <f t="shared" si="519"/>
        <v>NY</v>
      </c>
      <c r="W1626" s="22" t="e">
        <f t="shared" si="520"/>
        <v>#VALUE!</v>
      </c>
      <c r="X1626" s="19" t="str">
        <f t="shared" si="521"/>
        <v>CB6ConsumoGS.9006</v>
      </c>
      <c r="Y1626" s="19" t="str">
        <f t="shared" si="522"/>
        <v>GS.9006</v>
      </c>
      <c r="Z1626" s="19" t="e">
        <v>#VALUE!</v>
      </c>
      <c r="AA1626" s="19" t="e">
        <f t="shared" si="523"/>
        <v>#VALUE!</v>
      </c>
      <c r="AB1626" s="22" t="e">
        <f t="shared" si="524"/>
        <v>#VALUE!</v>
      </c>
      <c r="AC1626" s="23" t="e">
        <v>#VALUE!</v>
      </c>
      <c r="AD1626" s="23" t="e">
        <f t="shared" si="532"/>
        <v>#VALUE!</v>
      </c>
      <c r="AE1626" s="24" t="e">
        <f t="shared" si="525"/>
        <v>#VALUE!</v>
      </c>
      <c r="AF1626" s="24">
        <v>92.399999999999991</v>
      </c>
      <c r="AG1626" s="24" t="e">
        <f t="shared" si="526"/>
        <v>#VALUE!</v>
      </c>
      <c r="AH1626" s="24" t="e">
        <f t="shared" si="527"/>
        <v>#VALUE!</v>
      </c>
      <c r="AI1626" s="25" t="e">
        <f t="shared" si="528"/>
        <v>#VALUE!</v>
      </c>
      <c r="AJ1626" s="25" t="e">
        <f t="shared" si="529"/>
        <v>#VALUE!</v>
      </c>
      <c r="AK1626" s="25" t="e">
        <f t="shared" si="530"/>
        <v>#VALUE!</v>
      </c>
      <c r="AL1626" s="11">
        <v>23.245271039238936</v>
      </c>
      <c r="AM1626" s="11">
        <v>3.858806773987169</v>
      </c>
      <c r="AN1626" s="26">
        <v>3.2766000000000002</v>
      </c>
      <c r="AO1626" s="125">
        <f t="shared" si="531"/>
        <v>5.0402385983369706E-2</v>
      </c>
      <c r="AW1626" s="44" t="e">
        <f t="shared" si="514"/>
        <v>#VALUE!</v>
      </c>
    </row>
    <row r="1627" spans="1:49" hidden="1" x14ac:dyDescent="0.2">
      <c r="A1627" s="101">
        <v>1624</v>
      </c>
      <c r="B1627" s="16" t="s">
        <v>1012</v>
      </c>
      <c r="C1627" s="101">
        <v>1280</v>
      </c>
      <c r="D1627" s="16">
        <v>1.453605676130056</v>
      </c>
      <c r="E1627" s="101">
        <v>5.2952485787047435E-2</v>
      </c>
      <c r="F1627" s="122">
        <f t="shared" si="513"/>
        <v>1.5065581619171033</v>
      </c>
      <c r="G1627" s="122"/>
      <c r="H1627" s="101" t="s">
        <v>4</v>
      </c>
      <c r="I1627" s="101">
        <v>1</v>
      </c>
      <c r="J1627" s="101" t="s">
        <v>60</v>
      </c>
      <c r="K1627" s="18">
        <v>43073</v>
      </c>
      <c r="L1627" s="101" t="s">
        <v>58</v>
      </c>
      <c r="M1627" s="101" t="s">
        <v>83</v>
      </c>
      <c r="N1627" s="101" t="s">
        <v>73</v>
      </c>
      <c r="O1627" s="101" t="s">
        <v>58</v>
      </c>
      <c r="P1627" s="19" t="str">
        <f t="shared" si="515"/>
        <v>CB1 17/18</v>
      </c>
      <c r="Q1627" s="20">
        <f t="shared" si="516"/>
        <v>150.65581619171033</v>
      </c>
      <c r="R1627" s="19">
        <v>122.6</v>
      </c>
      <c r="S1627" s="19">
        <v>2.5</v>
      </c>
      <c r="T1627" s="19">
        <f t="shared" si="517"/>
        <v>125.1</v>
      </c>
      <c r="U1627" s="22" t="e">
        <f t="shared" si="518"/>
        <v>#VALUE!</v>
      </c>
      <c r="V1627" s="22" t="str">
        <f t="shared" si="519"/>
        <v>NY</v>
      </c>
      <c r="W1627" s="22" t="e">
        <f t="shared" si="520"/>
        <v>#VALUE!</v>
      </c>
      <c r="X1627" s="19" t="str">
        <f t="shared" si="521"/>
        <v>CB117/18GS.9039</v>
      </c>
      <c r="Y1627" s="19" t="str">
        <f t="shared" si="522"/>
        <v>GS.9039</v>
      </c>
      <c r="Z1627" s="19" t="e">
        <v>#VALUE!</v>
      </c>
      <c r="AA1627" s="19" t="e">
        <f t="shared" si="523"/>
        <v>#VALUE!</v>
      </c>
      <c r="AB1627" s="22" t="e">
        <f t="shared" si="524"/>
        <v>#VALUE!</v>
      </c>
      <c r="AC1627" s="23" t="e">
        <v>#VALUE!</v>
      </c>
      <c r="AD1627" s="23" t="e">
        <f t="shared" si="532"/>
        <v>#VALUE!</v>
      </c>
      <c r="AE1627" s="24" t="e">
        <f t="shared" si="525"/>
        <v>#VALUE!</v>
      </c>
      <c r="AF1627" s="24">
        <v>126.85</v>
      </c>
      <c r="AG1627" s="24" t="e">
        <f t="shared" si="526"/>
        <v>#VALUE!</v>
      </c>
      <c r="AH1627" s="24" t="e">
        <f t="shared" si="527"/>
        <v>#VALUE!</v>
      </c>
      <c r="AI1627" s="25" t="e">
        <f t="shared" si="528"/>
        <v>#VALUE!</v>
      </c>
      <c r="AJ1627" s="25" t="e">
        <f t="shared" si="529"/>
        <v>#VALUE!</v>
      </c>
      <c r="AK1627" s="25" t="e">
        <f t="shared" si="530"/>
        <v>#VALUE!</v>
      </c>
      <c r="AL1627" s="11">
        <v>23.886654059557909</v>
      </c>
      <c r="AM1627" s="11">
        <v>5.7979288445263437</v>
      </c>
      <c r="AN1627" s="26">
        <v>3.2766000000000002</v>
      </c>
      <c r="AO1627" s="125">
        <f t="shared" si="531"/>
        <v>5.2205239643898886E-2</v>
      </c>
      <c r="AW1627" s="44" t="e">
        <f t="shared" si="514"/>
        <v>#VALUE!</v>
      </c>
    </row>
    <row r="1628" spans="1:49" hidden="1" x14ac:dyDescent="0.2">
      <c r="A1628" s="101">
        <v>1625</v>
      </c>
      <c r="B1628" s="16" t="s">
        <v>1013</v>
      </c>
      <c r="C1628" s="101">
        <v>320</v>
      </c>
      <c r="D1628" s="16">
        <v>1.347577551909956</v>
      </c>
      <c r="E1628" s="101">
        <v>5.2136847853316549E-2</v>
      </c>
      <c r="F1628" s="122">
        <f t="shared" si="513"/>
        <v>1.3997143997632726</v>
      </c>
      <c r="G1628" s="122"/>
      <c r="H1628" s="101" t="s">
        <v>4</v>
      </c>
      <c r="I1628" s="101">
        <v>1</v>
      </c>
      <c r="J1628" s="101" t="s">
        <v>891</v>
      </c>
      <c r="K1628" s="18">
        <v>43073</v>
      </c>
      <c r="L1628" s="101" t="s">
        <v>58</v>
      </c>
      <c r="M1628" s="101" t="s">
        <v>83</v>
      </c>
      <c r="N1628" s="101" t="s">
        <v>71</v>
      </c>
      <c r="O1628" s="101" t="s">
        <v>59</v>
      </c>
      <c r="P1628" s="19" t="str">
        <f t="shared" si="515"/>
        <v>CB1RF 14/16</v>
      </c>
      <c r="Q1628" s="20">
        <f t="shared" si="516"/>
        <v>139.97143997632725</v>
      </c>
      <c r="R1628" s="19">
        <v>122.6</v>
      </c>
      <c r="S1628" s="19">
        <v>1</v>
      </c>
      <c r="T1628" s="19">
        <f t="shared" si="517"/>
        <v>123.6</v>
      </c>
      <c r="U1628" s="22" t="e">
        <f t="shared" si="518"/>
        <v>#VALUE!</v>
      </c>
      <c r="V1628" s="22" t="str">
        <f t="shared" si="519"/>
        <v>NY</v>
      </c>
      <c r="W1628" s="22" t="e">
        <f t="shared" si="520"/>
        <v>#VALUE!</v>
      </c>
      <c r="X1628" s="19" t="str">
        <f t="shared" si="521"/>
        <v>CB1RF14/16GS.9033</v>
      </c>
      <c r="Y1628" s="19" t="str">
        <f t="shared" si="522"/>
        <v>GS.9033</v>
      </c>
      <c r="Z1628" s="19" t="e">
        <v>#VALUE!</v>
      </c>
      <c r="AA1628" s="19" t="e">
        <f t="shared" si="523"/>
        <v>#VALUE!</v>
      </c>
      <c r="AB1628" s="22" t="e">
        <f t="shared" si="524"/>
        <v>#VALUE!</v>
      </c>
      <c r="AC1628" s="23" t="e">
        <v>#VALUE!</v>
      </c>
      <c r="AD1628" s="23" t="e">
        <f t="shared" si="532"/>
        <v>#VALUE!</v>
      </c>
      <c r="AE1628" s="24" t="e">
        <f t="shared" si="525"/>
        <v>#VALUE!</v>
      </c>
      <c r="AF1628" s="24">
        <v>125.35</v>
      </c>
      <c r="AG1628" s="24" t="e">
        <f t="shared" si="526"/>
        <v>#VALUE!</v>
      </c>
      <c r="AH1628" s="24" t="e">
        <f t="shared" si="527"/>
        <v>#VALUE!</v>
      </c>
      <c r="AI1628" s="25" t="e">
        <f t="shared" si="528"/>
        <v>#VALUE!</v>
      </c>
      <c r="AJ1628" s="25" t="e">
        <f t="shared" si="529"/>
        <v>#VALUE!</v>
      </c>
      <c r="AK1628" s="25" t="e">
        <f t="shared" si="530"/>
        <v>#VALUE!</v>
      </c>
      <c r="AL1628" s="11">
        <v>21.90374079801596</v>
      </c>
      <c r="AM1628" s="11">
        <v>2.4973619278996866</v>
      </c>
      <c r="AN1628" s="26">
        <v>3.2766000000000002</v>
      </c>
      <c r="AO1628" s="125">
        <f t="shared" si="531"/>
        <v>5.1401111694848171E-2</v>
      </c>
      <c r="AW1628" s="44" t="e">
        <f t="shared" si="514"/>
        <v>#VALUE!</v>
      </c>
    </row>
    <row r="1629" spans="1:49" hidden="1" x14ac:dyDescent="0.2">
      <c r="A1629" s="101">
        <v>1626</v>
      </c>
      <c r="B1629" s="16" t="s">
        <v>1014</v>
      </c>
      <c r="C1629" s="101">
        <v>500</v>
      </c>
      <c r="D1629" s="16">
        <v>1.405972009718786</v>
      </c>
      <c r="E1629" s="101">
        <v>4.9556229959083792E-2</v>
      </c>
      <c r="F1629" s="122">
        <f t="shared" si="513"/>
        <v>1.4555282396778697</v>
      </c>
      <c r="G1629" s="122"/>
      <c r="H1629" s="101" t="s">
        <v>4</v>
      </c>
      <c r="I1629" s="101">
        <v>1</v>
      </c>
      <c r="J1629" s="101" t="s">
        <v>60</v>
      </c>
      <c r="K1629" s="18">
        <v>43073</v>
      </c>
      <c r="L1629" s="101" t="s">
        <v>58</v>
      </c>
      <c r="M1629" s="101" t="s">
        <v>83</v>
      </c>
      <c r="N1629" s="101" t="s">
        <v>62</v>
      </c>
      <c r="O1629" s="101" t="s">
        <v>63</v>
      </c>
      <c r="P1629" s="19" t="str">
        <f t="shared" si="515"/>
        <v>CB6 Consumo</v>
      </c>
      <c r="Q1629" s="20">
        <f t="shared" si="516"/>
        <v>145.55282396778696</v>
      </c>
      <c r="R1629" s="19">
        <v>122.6</v>
      </c>
      <c r="S1629" s="19">
        <v>-31.95</v>
      </c>
      <c r="T1629" s="19">
        <f t="shared" si="517"/>
        <v>90.649999999999991</v>
      </c>
      <c r="U1629" s="22" t="e">
        <f t="shared" si="518"/>
        <v>#VALUE!</v>
      </c>
      <c r="V1629" s="22" t="str">
        <f t="shared" si="519"/>
        <v>NY</v>
      </c>
      <c r="W1629" s="22" t="e">
        <f t="shared" si="520"/>
        <v>#VALUE!</v>
      </c>
      <c r="X1629" s="19" t="str">
        <f t="shared" si="521"/>
        <v>CB6ConsumoGS.9076</v>
      </c>
      <c r="Y1629" s="19" t="str">
        <f t="shared" si="522"/>
        <v>GS.9076</v>
      </c>
      <c r="Z1629" s="19" t="e">
        <v>#VALUE!</v>
      </c>
      <c r="AA1629" s="19" t="e">
        <f t="shared" si="523"/>
        <v>#VALUE!</v>
      </c>
      <c r="AB1629" s="22" t="e">
        <f t="shared" si="524"/>
        <v>#VALUE!</v>
      </c>
      <c r="AC1629" s="23" t="e">
        <v>#VALUE!</v>
      </c>
      <c r="AD1629" s="23" t="e">
        <f t="shared" si="532"/>
        <v>#VALUE!</v>
      </c>
      <c r="AE1629" s="24" t="e">
        <f t="shared" si="525"/>
        <v>#VALUE!</v>
      </c>
      <c r="AF1629" s="24">
        <v>92.399999999999991</v>
      </c>
      <c r="AG1629" s="24" t="e">
        <f t="shared" si="526"/>
        <v>#VALUE!</v>
      </c>
      <c r="AH1629" s="24" t="e">
        <f t="shared" si="527"/>
        <v>#VALUE!</v>
      </c>
      <c r="AI1629" s="25" t="e">
        <f t="shared" si="528"/>
        <v>#VALUE!</v>
      </c>
      <c r="AJ1629" s="25" t="e">
        <f t="shared" si="529"/>
        <v>#VALUE!</v>
      </c>
      <c r="AK1629" s="25" t="e">
        <f t="shared" si="530"/>
        <v>#VALUE!</v>
      </c>
      <c r="AL1629" s="11">
        <v>21.673130364565864</v>
      </c>
      <c r="AM1629" s="11">
        <v>4.345002553993937</v>
      </c>
      <c r="AN1629" s="26">
        <v>3.2766000000000002</v>
      </c>
      <c r="AO1629" s="125">
        <f t="shared" si="531"/>
        <v>4.8856910537993167E-2</v>
      </c>
      <c r="AW1629" s="44" t="e">
        <f t="shared" si="514"/>
        <v>#VALUE!</v>
      </c>
    </row>
    <row r="1630" spans="1:49" hidden="1" x14ac:dyDescent="0.2">
      <c r="A1630" s="101">
        <v>1627</v>
      </c>
      <c r="B1630" s="16" t="s">
        <v>1015</v>
      </c>
      <c r="C1630" s="101">
        <v>1800</v>
      </c>
      <c r="D1630" s="16">
        <v>1.4096081324275542</v>
      </c>
      <c r="E1630" s="101">
        <v>5.1795796323876736E-2</v>
      </c>
      <c r="F1630" s="122">
        <f t="shared" si="513"/>
        <v>1.4614039287514309</v>
      </c>
      <c r="G1630" s="122"/>
      <c r="H1630" s="101" t="s">
        <v>4</v>
      </c>
      <c r="I1630" s="101">
        <v>1</v>
      </c>
      <c r="J1630" s="101" t="s">
        <v>60</v>
      </c>
      <c r="K1630" s="18">
        <v>43077</v>
      </c>
      <c r="L1630" s="101" t="s">
        <v>58</v>
      </c>
      <c r="M1630" s="101" t="s">
        <v>83</v>
      </c>
      <c r="N1630" s="101" t="s">
        <v>73</v>
      </c>
      <c r="O1630" s="101" t="s">
        <v>59</v>
      </c>
      <c r="P1630" s="19" t="str">
        <f t="shared" si="515"/>
        <v>CB1 14/16</v>
      </c>
      <c r="Q1630" s="20">
        <f t="shared" si="516"/>
        <v>146.14039287514308</v>
      </c>
      <c r="R1630" s="19">
        <v>122.6</v>
      </c>
      <c r="S1630" s="19">
        <v>-7</v>
      </c>
      <c r="T1630" s="19">
        <f t="shared" si="517"/>
        <v>115.6</v>
      </c>
      <c r="U1630" s="22" t="e">
        <f t="shared" si="518"/>
        <v>#VALUE!</v>
      </c>
      <c r="V1630" s="22" t="str">
        <f t="shared" si="519"/>
        <v>NY</v>
      </c>
      <c r="W1630" s="22" t="e">
        <f t="shared" si="520"/>
        <v>#VALUE!</v>
      </c>
      <c r="X1630" s="19" t="str">
        <f t="shared" si="521"/>
        <v>CB114/16GS.9095</v>
      </c>
      <c r="Y1630" s="19" t="str">
        <f t="shared" si="522"/>
        <v>GS.9095</v>
      </c>
      <c r="Z1630" s="19" t="e">
        <v>#VALUE!</v>
      </c>
      <c r="AA1630" s="19" t="e">
        <f t="shared" si="523"/>
        <v>#VALUE!</v>
      </c>
      <c r="AB1630" s="22" t="e">
        <f t="shared" si="524"/>
        <v>#VALUE!</v>
      </c>
      <c r="AC1630" s="23" t="e">
        <v>#VALUE!</v>
      </c>
      <c r="AD1630" s="23" t="e">
        <f t="shared" si="532"/>
        <v>#VALUE!</v>
      </c>
      <c r="AE1630" s="24" t="e">
        <f t="shared" si="525"/>
        <v>#VALUE!</v>
      </c>
      <c r="AF1630" s="24">
        <v>117.35</v>
      </c>
      <c r="AG1630" s="24" t="e">
        <f t="shared" si="526"/>
        <v>#VALUE!</v>
      </c>
      <c r="AH1630" s="24" t="e">
        <f t="shared" si="527"/>
        <v>#VALUE!</v>
      </c>
      <c r="AI1630" s="25" t="e">
        <f t="shared" si="528"/>
        <v>#VALUE!</v>
      </c>
      <c r="AJ1630" s="25" t="e">
        <f t="shared" si="529"/>
        <v>#VALUE!</v>
      </c>
      <c r="AK1630" s="25" t="e">
        <f t="shared" si="530"/>
        <v>#VALUE!</v>
      </c>
      <c r="AL1630" s="11">
        <v>23.093393092801247</v>
      </c>
      <c r="AM1630" s="11">
        <v>6.0316180225307745</v>
      </c>
      <c r="AN1630" s="26">
        <v>3.2766000000000006</v>
      </c>
      <c r="AO1630" s="125">
        <f t="shared" si="531"/>
        <v>5.1064872960052486E-2</v>
      </c>
      <c r="AW1630" s="44" t="e">
        <f t="shared" si="514"/>
        <v>#VALUE!</v>
      </c>
    </row>
    <row r="1631" spans="1:49" hidden="1" x14ac:dyDescent="0.2">
      <c r="A1631" s="101">
        <v>1628</v>
      </c>
      <c r="B1631" s="16" t="s">
        <v>1016</v>
      </c>
      <c r="C1631" s="101">
        <v>2099</v>
      </c>
      <c r="D1631" s="16">
        <v>1.3376717259974142</v>
      </c>
      <c r="E1631" s="101">
        <v>4.9973609657744604E-2</v>
      </c>
      <c r="F1631" s="122">
        <f t="shared" si="513"/>
        <v>1.3876453356551588</v>
      </c>
      <c r="G1631" s="122"/>
      <c r="H1631" s="101" t="s">
        <v>4</v>
      </c>
      <c r="I1631" s="101">
        <v>1</v>
      </c>
      <c r="J1631" s="101" t="s">
        <v>60</v>
      </c>
      <c r="K1631" s="18">
        <v>43077</v>
      </c>
      <c r="L1631" s="101" t="s">
        <v>58</v>
      </c>
      <c r="M1631" s="101" t="s">
        <v>83</v>
      </c>
      <c r="N1631" s="101" t="s">
        <v>87</v>
      </c>
      <c r="O1631" s="101" t="s">
        <v>63</v>
      </c>
      <c r="P1631" s="19" t="str">
        <f t="shared" si="515"/>
        <v>CB6UTZ Consumo</v>
      </c>
      <c r="Q1631" s="20">
        <f t="shared" si="516"/>
        <v>138.76453356551588</v>
      </c>
      <c r="R1631" s="19">
        <v>122.6</v>
      </c>
      <c r="S1631" s="19">
        <v>-31.95</v>
      </c>
      <c r="T1631" s="19">
        <f t="shared" si="517"/>
        <v>90.649999999999991</v>
      </c>
      <c r="U1631" s="22" t="e">
        <f t="shared" si="518"/>
        <v>#VALUE!</v>
      </c>
      <c r="V1631" s="22" t="str">
        <f t="shared" si="519"/>
        <v>NY</v>
      </c>
      <c r="W1631" s="22" t="e">
        <f t="shared" si="520"/>
        <v>#VALUE!</v>
      </c>
      <c r="X1631" s="19" t="str">
        <f t="shared" si="521"/>
        <v>CB6UTZConsumoGS.9097</v>
      </c>
      <c r="Y1631" s="19" t="str">
        <f t="shared" si="522"/>
        <v>GS.9097</v>
      </c>
      <c r="Z1631" s="19" t="e">
        <v>#VALUE!</v>
      </c>
      <c r="AA1631" s="19" t="e">
        <f t="shared" si="523"/>
        <v>#VALUE!</v>
      </c>
      <c r="AB1631" s="22" t="e">
        <f t="shared" si="524"/>
        <v>#VALUE!</v>
      </c>
      <c r="AC1631" s="23" t="e">
        <v>#VALUE!</v>
      </c>
      <c r="AD1631" s="23" t="e">
        <f t="shared" si="532"/>
        <v>#VALUE!</v>
      </c>
      <c r="AE1631" s="24" t="e">
        <f t="shared" si="525"/>
        <v>#VALUE!</v>
      </c>
      <c r="AF1631" s="24">
        <v>92.399999999999991</v>
      </c>
      <c r="AG1631" s="24" t="e">
        <f t="shared" si="526"/>
        <v>#VALUE!</v>
      </c>
      <c r="AH1631" s="24" t="e">
        <f t="shared" si="527"/>
        <v>#VALUE!</v>
      </c>
      <c r="AI1631" s="25" t="e">
        <f t="shared" si="528"/>
        <v>#VALUE!</v>
      </c>
      <c r="AJ1631" s="25" t="e">
        <f t="shared" si="529"/>
        <v>#VALUE!</v>
      </c>
      <c r="AK1631" s="25" t="e">
        <f t="shared" si="530"/>
        <v>#VALUE!</v>
      </c>
      <c r="AL1631" s="11">
        <v>22.403234991549205</v>
      </c>
      <c r="AM1631" s="11">
        <v>3.9343996396024838</v>
      </c>
      <c r="AN1631" s="26">
        <v>3.2765999999999997</v>
      </c>
      <c r="AO1631" s="125">
        <f t="shared" si="531"/>
        <v>4.9268400326758E-2</v>
      </c>
      <c r="AW1631" s="44" t="e">
        <f t="shared" si="514"/>
        <v>#VALUE!</v>
      </c>
    </row>
    <row r="1632" spans="1:49" hidden="1" x14ac:dyDescent="0.2">
      <c r="A1632" s="101">
        <v>1626</v>
      </c>
      <c r="B1632" s="16" t="s">
        <v>1017</v>
      </c>
      <c r="C1632" s="101">
        <v>20</v>
      </c>
      <c r="D1632" s="191">
        <v>0.74399999999999999</v>
      </c>
      <c r="E1632" s="101">
        <v>3.5930384074036224E-2</v>
      </c>
      <c r="F1632" s="122">
        <f t="shared" si="513"/>
        <v>0.77993038407403625</v>
      </c>
      <c r="G1632" s="122"/>
      <c r="H1632" s="101" t="s">
        <v>4</v>
      </c>
      <c r="I1632" s="101">
        <v>1</v>
      </c>
      <c r="J1632" s="101" t="s">
        <v>60</v>
      </c>
      <c r="K1632" s="18">
        <v>43077</v>
      </c>
      <c r="L1632" s="101" t="s">
        <v>58</v>
      </c>
      <c r="M1632" s="101" t="s">
        <v>83</v>
      </c>
      <c r="N1632" s="101" t="s">
        <v>62</v>
      </c>
      <c r="O1632" s="101" t="s">
        <v>63</v>
      </c>
      <c r="P1632" s="19" t="str">
        <f t="shared" si="515"/>
        <v>CB6 Consumo</v>
      </c>
      <c r="Q1632" s="20">
        <f t="shared" si="516"/>
        <v>77.993038407403631</v>
      </c>
      <c r="R1632" s="19">
        <v>122.6</v>
      </c>
      <c r="S1632" s="19">
        <v>-31.95</v>
      </c>
      <c r="T1632" s="19">
        <f t="shared" si="517"/>
        <v>90.649999999999991</v>
      </c>
      <c r="U1632" s="22" t="e">
        <f t="shared" si="518"/>
        <v>#VALUE!</v>
      </c>
      <c r="V1632" s="22" t="str">
        <f t="shared" si="519"/>
        <v>NY</v>
      </c>
      <c r="W1632" s="22" t="e">
        <f t="shared" si="520"/>
        <v>#VALUE!</v>
      </c>
      <c r="X1632" s="19" t="str">
        <f t="shared" si="521"/>
        <v>CB6ConsumoGS.1003S</v>
      </c>
      <c r="Y1632" s="19" t="str">
        <f t="shared" si="522"/>
        <v>GS.1003S</v>
      </c>
      <c r="Z1632" s="19" t="e">
        <v>#VALUE!</v>
      </c>
      <c r="AA1632" s="19" t="e">
        <f t="shared" si="523"/>
        <v>#VALUE!</v>
      </c>
      <c r="AB1632" s="22" t="e">
        <f t="shared" si="524"/>
        <v>#VALUE!</v>
      </c>
      <c r="AC1632" s="23" t="e">
        <v>#VALUE!</v>
      </c>
      <c r="AD1632" s="23" t="e">
        <f t="shared" si="532"/>
        <v>#VALUE!</v>
      </c>
      <c r="AE1632" s="24" t="e">
        <f t="shared" si="525"/>
        <v>#VALUE!</v>
      </c>
      <c r="AF1632" s="24">
        <v>92.399999999999991</v>
      </c>
      <c r="AG1632" s="24" t="e">
        <f t="shared" si="526"/>
        <v>#VALUE!</v>
      </c>
      <c r="AH1632" s="24" t="e">
        <f t="shared" si="527"/>
        <v>#VALUE!</v>
      </c>
      <c r="AI1632" s="25" t="e">
        <f t="shared" si="528"/>
        <v>#VALUE!</v>
      </c>
      <c r="AJ1632" s="25" t="e">
        <f t="shared" si="529"/>
        <v>#VALUE!</v>
      </c>
      <c r="AK1632" s="25" t="e">
        <f t="shared" si="530"/>
        <v>#VALUE!</v>
      </c>
      <c r="AL1632" s="11">
        <v>21.673130364565864</v>
      </c>
      <c r="AM1632" s="11">
        <v>4.345002553993937</v>
      </c>
      <c r="AN1632" s="26">
        <v>3.2766000000000002</v>
      </c>
      <c r="AO1632" s="125">
        <f t="shared" si="531"/>
        <v>3.542334761442327E-2</v>
      </c>
      <c r="AW1632" s="44" t="e">
        <f t="shared" si="514"/>
        <v>#VALUE!</v>
      </c>
    </row>
    <row r="1633" spans="1:49" hidden="1" x14ac:dyDescent="0.2">
      <c r="A1633" s="101">
        <v>1630</v>
      </c>
      <c r="B1633" s="16" t="s">
        <v>1018</v>
      </c>
      <c r="C1633" s="101">
        <v>1000</v>
      </c>
      <c r="D1633" s="101">
        <v>1.5030569341407942</v>
      </c>
      <c r="E1633" s="101">
        <v>5.4774931186665578E-2</v>
      </c>
      <c r="F1633" s="122">
        <f t="shared" si="513"/>
        <v>1.5578318653274599</v>
      </c>
      <c r="G1633" s="122"/>
      <c r="H1633" s="101" t="s">
        <v>4</v>
      </c>
      <c r="I1633" s="101">
        <v>1</v>
      </c>
      <c r="J1633" s="101" t="s">
        <v>555</v>
      </c>
      <c r="K1633" s="18">
        <v>43077</v>
      </c>
      <c r="L1633" s="101" t="s">
        <v>58</v>
      </c>
      <c r="M1633" s="101" t="s">
        <v>83</v>
      </c>
      <c r="N1633" s="101" t="s">
        <v>73</v>
      </c>
      <c r="O1633" s="101" t="s">
        <v>59</v>
      </c>
      <c r="P1633" s="19" t="str">
        <f t="shared" si="515"/>
        <v>CB1 14/16</v>
      </c>
      <c r="Q1633" s="20">
        <f t="shared" si="516"/>
        <v>155.78318653274599</v>
      </c>
      <c r="R1633" s="19">
        <v>122.6</v>
      </c>
      <c r="S1633" s="19">
        <v>-7</v>
      </c>
      <c r="T1633" s="19">
        <f t="shared" si="517"/>
        <v>115.6</v>
      </c>
      <c r="U1633" s="22" t="e">
        <f t="shared" si="518"/>
        <v>#VALUE!</v>
      </c>
      <c r="V1633" s="22" t="str">
        <f t="shared" si="519"/>
        <v>NY</v>
      </c>
      <c r="W1633" s="22" t="e">
        <f t="shared" si="520"/>
        <v>#VALUE!</v>
      </c>
      <c r="X1633" s="19" t="str">
        <f t="shared" si="521"/>
        <v>CB114/16GS.9108</v>
      </c>
      <c r="Y1633" s="19" t="str">
        <f t="shared" si="522"/>
        <v>GS.9108</v>
      </c>
      <c r="Z1633" s="19" t="e">
        <v>#VALUE!</v>
      </c>
      <c r="AA1633" s="19" t="e">
        <f t="shared" si="523"/>
        <v>#VALUE!</v>
      </c>
      <c r="AB1633" s="22" t="e">
        <f t="shared" si="524"/>
        <v>#VALUE!</v>
      </c>
      <c r="AC1633" s="23" t="e">
        <v>#VALUE!</v>
      </c>
      <c r="AD1633" s="23" t="e">
        <f t="shared" si="532"/>
        <v>#VALUE!</v>
      </c>
      <c r="AE1633" s="24" t="e">
        <f t="shared" si="525"/>
        <v>#VALUE!</v>
      </c>
      <c r="AF1633" s="24">
        <v>117.35</v>
      </c>
      <c r="AG1633" s="24" t="e">
        <f t="shared" si="526"/>
        <v>#VALUE!</v>
      </c>
      <c r="AH1633" s="24" t="e">
        <f t="shared" si="527"/>
        <v>#VALUE!</v>
      </c>
      <c r="AI1633" s="25" t="e">
        <f t="shared" si="528"/>
        <v>#VALUE!</v>
      </c>
      <c r="AJ1633" s="25" t="e">
        <f t="shared" si="529"/>
        <v>#VALUE!</v>
      </c>
      <c r="AK1633" s="25" t="e">
        <f t="shared" si="530"/>
        <v>#VALUE!</v>
      </c>
      <c r="AL1633" s="11">
        <v>24.760601269679523</v>
      </c>
      <c r="AM1633" s="11">
        <v>6.1066732918957545</v>
      </c>
      <c r="AN1633" s="26">
        <v>3.2766000000000002</v>
      </c>
      <c r="AO1633" s="125">
        <f t="shared" si="531"/>
        <v>5.4001967359526892E-2</v>
      </c>
      <c r="AW1633" s="44" t="e">
        <f t="shared" si="514"/>
        <v>#VALUE!</v>
      </c>
    </row>
    <row r="1634" spans="1:49" hidden="1" x14ac:dyDescent="0.2">
      <c r="A1634" s="101">
        <v>1631</v>
      </c>
      <c r="B1634" s="16" t="s">
        <v>1019</v>
      </c>
      <c r="C1634" s="101">
        <v>1398</v>
      </c>
      <c r="D1634" s="101">
        <v>1.3917769074622015</v>
      </c>
      <c r="E1634" s="101">
        <v>5.1852400677260976E-2</v>
      </c>
      <c r="F1634" s="122">
        <f t="shared" si="513"/>
        <v>1.4436293081394624</v>
      </c>
      <c r="G1634" s="122"/>
      <c r="H1634" s="101" t="s">
        <v>4</v>
      </c>
      <c r="I1634" s="101">
        <v>1</v>
      </c>
      <c r="J1634" s="101" t="s">
        <v>573</v>
      </c>
      <c r="K1634" s="18">
        <v>43077</v>
      </c>
      <c r="L1634" s="101" t="s">
        <v>58</v>
      </c>
      <c r="M1634" s="101" t="s">
        <v>83</v>
      </c>
      <c r="N1634" s="101" t="s">
        <v>73</v>
      </c>
      <c r="O1634" s="101" t="s">
        <v>66</v>
      </c>
      <c r="P1634" s="19" t="str">
        <f t="shared" si="515"/>
        <v>CB1 Moka</v>
      </c>
      <c r="Q1634" s="20">
        <f t="shared" si="516"/>
        <v>144.36293081394624</v>
      </c>
      <c r="R1634" s="19">
        <v>122.6</v>
      </c>
      <c r="S1634" s="19">
        <v>-8</v>
      </c>
      <c r="T1634" s="19">
        <f t="shared" si="517"/>
        <v>114.6</v>
      </c>
      <c r="U1634" s="22" t="e">
        <f t="shared" si="518"/>
        <v>#VALUE!</v>
      </c>
      <c r="V1634" s="22" t="str">
        <f t="shared" si="519"/>
        <v>NY</v>
      </c>
      <c r="W1634" s="22" t="e">
        <f t="shared" si="520"/>
        <v>#VALUE!</v>
      </c>
      <c r="X1634" s="19" t="str">
        <f t="shared" si="521"/>
        <v>CB1MokaGS.9078</v>
      </c>
      <c r="Y1634" s="19" t="str">
        <f t="shared" si="522"/>
        <v>GS.9078</v>
      </c>
      <c r="Z1634" s="19" t="e">
        <v>#VALUE!</v>
      </c>
      <c r="AA1634" s="19" t="e">
        <f t="shared" si="523"/>
        <v>#VALUE!</v>
      </c>
      <c r="AB1634" s="22" t="e">
        <f t="shared" si="524"/>
        <v>#VALUE!</v>
      </c>
      <c r="AC1634" s="23" t="e">
        <v>#VALUE!</v>
      </c>
      <c r="AD1634" s="23" t="e">
        <f t="shared" si="532"/>
        <v>#VALUE!</v>
      </c>
      <c r="AE1634" s="24" t="e">
        <f t="shared" si="525"/>
        <v>#VALUE!</v>
      </c>
      <c r="AF1634" s="24">
        <v>116.35</v>
      </c>
      <c r="AG1634" s="24" t="e">
        <f t="shared" si="526"/>
        <v>#VALUE!</v>
      </c>
      <c r="AH1634" s="24" t="e">
        <f t="shared" si="527"/>
        <v>#VALUE!</v>
      </c>
      <c r="AI1634" s="25" t="e">
        <f t="shared" si="528"/>
        <v>#VALUE!</v>
      </c>
      <c r="AJ1634" s="25" t="e">
        <f t="shared" si="529"/>
        <v>#VALUE!</v>
      </c>
      <c r="AK1634" s="25" t="e">
        <f t="shared" si="530"/>
        <v>#VALUE!</v>
      </c>
      <c r="AL1634" s="11">
        <v>23.323424015542514</v>
      </c>
      <c r="AM1634" s="11">
        <v>4.0886283898803137</v>
      </c>
      <c r="AN1634" s="26">
        <v>3.2766000000000002</v>
      </c>
      <c r="AO1634" s="125">
        <f t="shared" si="531"/>
        <v>5.1120678533471568E-2</v>
      </c>
      <c r="AW1634" s="44" t="e">
        <f t="shared" si="514"/>
        <v>#VALUE!</v>
      </c>
    </row>
    <row r="1635" spans="1:49" hidden="1" x14ac:dyDescent="0.2">
      <c r="A1635" s="101">
        <v>1632</v>
      </c>
      <c r="B1635" s="16" t="s">
        <v>1020</v>
      </c>
      <c r="C1635" s="101">
        <v>640</v>
      </c>
      <c r="D1635" s="101">
        <v>1.3983846903387744</v>
      </c>
      <c r="E1635" s="101">
        <v>5.2256140405228926E-2</v>
      </c>
      <c r="F1635" s="122">
        <f t="shared" si="513"/>
        <v>1.4506408307440033</v>
      </c>
      <c r="G1635" s="122"/>
      <c r="H1635" s="101" t="s">
        <v>4</v>
      </c>
      <c r="I1635" s="101">
        <v>1</v>
      </c>
      <c r="J1635" s="101" t="s">
        <v>60</v>
      </c>
      <c r="K1635" s="18">
        <v>43077</v>
      </c>
      <c r="L1635" s="101" t="s">
        <v>58</v>
      </c>
      <c r="M1635" s="101" t="s">
        <v>83</v>
      </c>
      <c r="N1635" s="101" t="s">
        <v>73</v>
      </c>
      <c r="O1635" s="101" t="s">
        <v>58</v>
      </c>
      <c r="P1635" s="19" t="str">
        <f t="shared" si="515"/>
        <v>CB1 17/18</v>
      </c>
      <c r="Q1635" s="20">
        <f t="shared" si="516"/>
        <v>145.06408307440034</v>
      </c>
      <c r="R1635" s="19">
        <v>122.6</v>
      </c>
      <c r="S1635" s="19">
        <v>2.5</v>
      </c>
      <c r="T1635" s="19">
        <f t="shared" si="517"/>
        <v>125.1</v>
      </c>
      <c r="U1635" s="22" t="e">
        <f t="shared" si="518"/>
        <v>#VALUE!</v>
      </c>
      <c r="V1635" s="22" t="str">
        <f t="shared" si="519"/>
        <v>NY</v>
      </c>
      <c r="W1635" s="22" t="e">
        <f t="shared" si="520"/>
        <v>#VALUE!</v>
      </c>
      <c r="X1635" s="19" t="str">
        <f t="shared" si="521"/>
        <v>CB117/18GS.9072</v>
      </c>
      <c r="Y1635" s="19" t="str">
        <f t="shared" si="522"/>
        <v>GS.9072</v>
      </c>
      <c r="Z1635" s="19" t="e">
        <v>#VALUE!</v>
      </c>
      <c r="AA1635" s="19" t="e">
        <f t="shared" si="523"/>
        <v>#VALUE!</v>
      </c>
      <c r="AB1635" s="22" t="e">
        <f t="shared" si="524"/>
        <v>#VALUE!</v>
      </c>
      <c r="AC1635" s="23" t="e">
        <v>#VALUE!</v>
      </c>
      <c r="AD1635" s="23" t="e">
        <f t="shared" si="532"/>
        <v>#VALUE!</v>
      </c>
      <c r="AE1635" s="24" t="e">
        <f t="shared" si="525"/>
        <v>#VALUE!</v>
      </c>
      <c r="AF1635" s="24">
        <v>126.85</v>
      </c>
      <c r="AG1635" s="24" t="e">
        <f t="shared" si="526"/>
        <v>#VALUE!</v>
      </c>
      <c r="AH1635" s="24" t="e">
        <f t="shared" si="527"/>
        <v>#VALUE!</v>
      </c>
      <c r="AI1635" s="25" t="e">
        <f t="shared" si="528"/>
        <v>#VALUE!</v>
      </c>
      <c r="AJ1635" s="25" t="e">
        <f t="shared" si="529"/>
        <v>#VALUE!</v>
      </c>
      <c r="AK1635" s="25" t="e">
        <f t="shared" si="530"/>
        <v>#VALUE!</v>
      </c>
      <c r="AL1635" s="11">
        <v>23.399480667049357</v>
      </c>
      <c r="AM1635" s="11">
        <v>5.1731832443402652</v>
      </c>
      <c r="AN1635" s="26">
        <v>3.2766000000000006</v>
      </c>
      <c r="AO1635" s="125">
        <f t="shared" si="531"/>
        <v>5.1518720833829169E-2</v>
      </c>
      <c r="AW1635" s="44" t="e">
        <f t="shared" si="514"/>
        <v>#VALUE!</v>
      </c>
    </row>
    <row r="1636" spans="1:49" hidden="1" x14ac:dyDescent="0.2">
      <c r="A1636" s="101">
        <v>1633</v>
      </c>
      <c r="B1636" s="16" t="s">
        <v>1021</v>
      </c>
      <c r="C1636" s="101">
        <v>2160</v>
      </c>
      <c r="D1636" s="101">
        <v>1.3909619101589608</v>
      </c>
      <c r="E1636" s="101">
        <v>5.1390852489350894E-2</v>
      </c>
      <c r="F1636" s="122">
        <f t="shared" si="513"/>
        <v>1.4423527626483117</v>
      </c>
      <c r="G1636" s="122"/>
      <c r="H1636" s="101" t="s">
        <v>4</v>
      </c>
      <c r="I1636" s="101">
        <v>1</v>
      </c>
      <c r="J1636" s="101" t="s">
        <v>60</v>
      </c>
      <c r="K1636" s="18">
        <v>43077</v>
      </c>
      <c r="L1636" s="101" t="s">
        <v>58</v>
      </c>
      <c r="M1636" s="101" t="s">
        <v>83</v>
      </c>
      <c r="N1636" s="101" t="s">
        <v>71</v>
      </c>
      <c r="O1636" s="101" t="s">
        <v>59</v>
      </c>
      <c r="P1636" s="19" t="str">
        <f t="shared" si="515"/>
        <v>CB1RF 14/16</v>
      </c>
      <c r="Q1636" s="20">
        <f t="shared" si="516"/>
        <v>144.23527626483116</v>
      </c>
      <c r="R1636" s="19">
        <v>122.6</v>
      </c>
      <c r="S1636" s="19">
        <v>1</v>
      </c>
      <c r="T1636" s="19">
        <f t="shared" si="517"/>
        <v>123.6</v>
      </c>
      <c r="U1636" s="22" t="e">
        <f t="shared" si="518"/>
        <v>#VALUE!</v>
      </c>
      <c r="V1636" s="22" t="str">
        <f t="shared" si="519"/>
        <v>NY</v>
      </c>
      <c r="W1636" s="22" t="e">
        <f t="shared" si="520"/>
        <v>#VALUE!</v>
      </c>
      <c r="X1636" s="19" t="str">
        <f t="shared" si="521"/>
        <v>CB1RF14/16GS.9016</v>
      </c>
      <c r="Y1636" s="19" t="str">
        <f t="shared" si="522"/>
        <v>GS.9016</v>
      </c>
      <c r="Z1636" s="19" t="e">
        <v>#VALUE!</v>
      </c>
      <c r="AA1636" s="19" t="e">
        <f t="shared" si="523"/>
        <v>#VALUE!</v>
      </c>
      <c r="AB1636" s="22" t="e">
        <f t="shared" si="524"/>
        <v>#VALUE!</v>
      </c>
      <c r="AC1636" s="23" t="e">
        <v>#VALUE!</v>
      </c>
      <c r="AD1636" s="23" t="e">
        <f t="shared" si="532"/>
        <v>#VALUE!</v>
      </c>
      <c r="AE1636" s="24" t="e">
        <f t="shared" si="525"/>
        <v>#VALUE!</v>
      </c>
      <c r="AF1636" s="24">
        <v>125.35</v>
      </c>
      <c r="AG1636" s="24" t="e">
        <f t="shared" si="526"/>
        <v>#VALUE!</v>
      </c>
      <c r="AH1636" s="24" t="e">
        <f t="shared" si="527"/>
        <v>#VALUE!</v>
      </c>
      <c r="AI1636" s="25" t="e">
        <f t="shared" si="528"/>
        <v>#VALUE!</v>
      </c>
      <c r="AJ1636" s="25" t="e">
        <f t="shared" si="529"/>
        <v>#VALUE!</v>
      </c>
      <c r="AK1636" s="25" t="e">
        <f t="shared" si="530"/>
        <v>#VALUE!</v>
      </c>
      <c r="AL1636" s="11">
        <v>23.139919625113592</v>
      </c>
      <c r="AM1636" s="11">
        <v>3.9036611969692734</v>
      </c>
      <c r="AN1636" s="26">
        <v>3.2766000000000002</v>
      </c>
      <c r="AO1636" s="125">
        <f t="shared" si="531"/>
        <v>5.0665643545049037E-2</v>
      </c>
      <c r="AW1636" s="44" t="e">
        <f t="shared" si="514"/>
        <v>#VALUE!</v>
      </c>
    </row>
    <row r="1637" spans="1:49" hidden="1" x14ac:dyDescent="0.2">
      <c r="A1637" s="101">
        <v>1634</v>
      </c>
      <c r="B1637" s="16" t="s">
        <v>1022</v>
      </c>
      <c r="C1637" s="101">
        <v>1801</v>
      </c>
      <c r="D1637" s="101">
        <v>1.4585517007334465</v>
      </c>
      <c r="E1637" s="101">
        <v>6.1106288559645047E-2</v>
      </c>
      <c r="F1637" s="122">
        <f t="shared" si="513"/>
        <v>1.5196579892930915</v>
      </c>
      <c r="G1637" s="122"/>
      <c r="H1637" s="101" t="s">
        <v>4</v>
      </c>
      <c r="I1637" s="101">
        <v>1</v>
      </c>
      <c r="J1637" s="101" t="s">
        <v>891</v>
      </c>
      <c r="K1637" s="18">
        <v>43077</v>
      </c>
      <c r="L1637" s="101" t="s">
        <v>58</v>
      </c>
      <c r="M1637" s="101" t="s">
        <v>83</v>
      </c>
      <c r="N1637" s="101" t="s">
        <v>73</v>
      </c>
      <c r="O1637" s="101" t="s">
        <v>66</v>
      </c>
      <c r="P1637" s="19" t="str">
        <f t="shared" si="515"/>
        <v>CB1 Moka</v>
      </c>
      <c r="Q1637" s="20">
        <f t="shared" si="516"/>
        <v>151.96579892930916</v>
      </c>
      <c r="R1637" s="19">
        <v>122.6</v>
      </c>
      <c r="S1637" s="19">
        <v>-8</v>
      </c>
      <c r="T1637" s="19">
        <f t="shared" si="517"/>
        <v>114.6</v>
      </c>
      <c r="U1637" s="22" t="e">
        <f t="shared" si="518"/>
        <v>#VALUE!</v>
      </c>
      <c r="V1637" s="22" t="str">
        <f t="shared" si="519"/>
        <v>NY</v>
      </c>
      <c r="W1637" s="22" t="e">
        <f t="shared" si="520"/>
        <v>#VALUE!</v>
      </c>
      <c r="X1637" s="19" t="str">
        <f t="shared" si="521"/>
        <v>CB1MokaGS.9015</v>
      </c>
      <c r="Y1637" s="19" t="str">
        <f t="shared" si="522"/>
        <v>GS.9015</v>
      </c>
      <c r="Z1637" s="19" t="e">
        <v>#VALUE!</v>
      </c>
      <c r="AA1637" s="19" t="e">
        <f t="shared" si="523"/>
        <v>#VALUE!</v>
      </c>
      <c r="AB1637" s="22" t="e">
        <f t="shared" si="524"/>
        <v>#VALUE!</v>
      </c>
      <c r="AC1637" s="23" t="e">
        <v>#VALUE!</v>
      </c>
      <c r="AD1637" s="23" t="e">
        <f t="shared" si="532"/>
        <v>#VALUE!</v>
      </c>
      <c r="AE1637" s="24" t="e">
        <f t="shared" si="525"/>
        <v>#VALUE!</v>
      </c>
      <c r="AF1637" s="24">
        <v>116.35</v>
      </c>
      <c r="AG1637" s="24" t="e">
        <f t="shared" si="526"/>
        <v>#VALUE!</v>
      </c>
      <c r="AH1637" s="24" t="e">
        <f t="shared" si="527"/>
        <v>#VALUE!</v>
      </c>
      <c r="AI1637" s="25" t="e">
        <f t="shared" si="528"/>
        <v>#VALUE!</v>
      </c>
      <c r="AJ1637" s="25" t="e">
        <f t="shared" si="529"/>
        <v>#VALUE!</v>
      </c>
      <c r="AK1637" s="25" t="e">
        <f t="shared" si="530"/>
        <v>#VALUE!</v>
      </c>
      <c r="AL1637" s="11">
        <v>28.760405080392996</v>
      </c>
      <c r="AM1637" s="11">
        <v>7.514097229424987</v>
      </c>
      <c r="AN1637" s="26">
        <v>3.2766000000000002</v>
      </c>
      <c r="AO1637" s="125">
        <f t="shared" si="531"/>
        <v>6.0243978929235088E-2</v>
      </c>
      <c r="AW1637" s="44" t="e">
        <f t="shared" si="514"/>
        <v>#VALUE!</v>
      </c>
    </row>
    <row r="1638" spans="1:49" hidden="1" x14ac:dyDescent="0.2">
      <c r="A1638" s="101">
        <v>1635</v>
      </c>
      <c r="B1638" s="16" t="s">
        <v>1023</v>
      </c>
      <c r="C1638" s="101">
        <v>518</v>
      </c>
      <c r="D1638" s="101">
        <v>1.3079689483742414</v>
      </c>
      <c r="E1638" s="101">
        <v>5.2129862837166779E-2</v>
      </c>
      <c r="F1638" s="122">
        <f t="shared" si="513"/>
        <v>1.3600988112114081</v>
      </c>
      <c r="G1638" s="122"/>
      <c r="H1638" s="101" t="s">
        <v>4</v>
      </c>
      <c r="I1638" s="101">
        <v>1</v>
      </c>
      <c r="J1638" s="101" t="s">
        <v>573</v>
      </c>
      <c r="K1638" s="18">
        <v>43077</v>
      </c>
      <c r="L1638" s="101" t="s">
        <v>58</v>
      </c>
      <c r="M1638" s="101" t="s">
        <v>83</v>
      </c>
      <c r="N1638" s="101" t="s">
        <v>87</v>
      </c>
      <c r="O1638" s="101" t="s">
        <v>63</v>
      </c>
      <c r="P1638" s="19" t="str">
        <f t="shared" si="515"/>
        <v>CB6UTZ Consumo</v>
      </c>
      <c r="Q1638" s="20">
        <f t="shared" si="516"/>
        <v>136.00988112114081</v>
      </c>
      <c r="R1638" s="19">
        <v>122.6</v>
      </c>
      <c r="S1638" s="19">
        <v>-31.95</v>
      </c>
      <c r="T1638" s="19">
        <f t="shared" si="517"/>
        <v>90.649999999999991</v>
      </c>
      <c r="U1638" s="22" t="e">
        <f t="shared" si="518"/>
        <v>#VALUE!</v>
      </c>
      <c r="V1638" s="22" t="str">
        <f t="shared" si="519"/>
        <v>NY</v>
      </c>
      <c r="W1638" s="22" t="e">
        <f t="shared" si="520"/>
        <v>#VALUE!</v>
      </c>
      <c r="X1638" s="19" t="str">
        <f t="shared" si="521"/>
        <v>CB6UTZConsumoGS.9055</v>
      </c>
      <c r="Y1638" s="19" t="str">
        <f t="shared" si="522"/>
        <v>GS.9055</v>
      </c>
      <c r="Z1638" s="19" t="e">
        <v>#VALUE!</v>
      </c>
      <c r="AA1638" s="19" t="e">
        <f t="shared" si="523"/>
        <v>#VALUE!</v>
      </c>
      <c r="AB1638" s="22" t="e">
        <f t="shared" si="524"/>
        <v>#VALUE!</v>
      </c>
      <c r="AC1638" s="23" t="e">
        <v>#VALUE!</v>
      </c>
      <c r="AD1638" s="23" t="e">
        <f t="shared" si="532"/>
        <v>#VALUE!</v>
      </c>
      <c r="AE1638" s="24" t="e">
        <f t="shared" si="525"/>
        <v>#VALUE!</v>
      </c>
      <c r="AF1638" s="24">
        <v>92.399999999999991</v>
      </c>
      <c r="AG1638" s="24" t="e">
        <f t="shared" si="526"/>
        <v>#VALUE!</v>
      </c>
      <c r="AH1638" s="24" t="e">
        <f t="shared" si="527"/>
        <v>#VALUE!</v>
      </c>
      <c r="AI1638" s="25" t="e">
        <f t="shared" si="528"/>
        <v>#VALUE!</v>
      </c>
      <c r="AJ1638" s="25" t="e">
        <f t="shared" si="529"/>
        <v>#VALUE!</v>
      </c>
      <c r="AK1638" s="25" t="e">
        <f t="shared" si="530"/>
        <v>#VALUE!</v>
      </c>
      <c r="AL1638" s="11">
        <v>21.900056676459993</v>
      </c>
      <c r="AM1638" s="11">
        <v>2.5149369133200405</v>
      </c>
      <c r="AN1638" s="26">
        <v>3.2766000000000002</v>
      </c>
      <c r="AO1638" s="125">
        <f t="shared" si="531"/>
        <v>5.1394225248695635E-2</v>
      </c>
      <c r="AW1638" s="44" t="e">
        <f t="shared" si="514"/>
        <v>#VALUE!</v>
      </c>
    </row>
    <row r="1639" spans="1:49" hidden="1" x14ac:dyDescent="0.2">
      <c r="A1639" s="101">
        <v>1636</v>
      </c>
      <c r="B1639" s="16" t="s">
        <v>1024</v>
      </c>
      <c r="C1639" s="101">
        <v>465</v>
      </c>
      <c r="D1639" s="101">
        <v>1.2361954331606455</v>
      </c>
      <c r="E1639" s="101">
        <v>5.2210319459809404E-2</v>
      </c>
      <c r="F1639" s="122">
        <f t="shared" si="513"/>
        <v>1.2884057526204549</v>
      </c>
      <c r="G1639" s="122"/>
      <c r="H1639" s="101" t="s">
        <v>4</v>
      </c>
      <c r="I1639" s="101">
        <v>1</v>
      </c>
      <c r="J1639" s="101" t="s">
        <v>60</v>
      </c>
      <c r="K1639" s="18">
        <v>43077</v>
      </c>
      <c r="L1639" s="101" t="s">
        <v>58</v>
      </c>
      <c r="M1639" s="101" t="s">
        <v>83</v>
      </c>
      <c r="N1639" s="101" t="s">
        <v>68</v>
      </c>
      <c r="O1639" s="101" t="s">
        <v>80</v>
      </c>
      <c r="P1639" s="19" t="str">
        <f t="shared" si="515"/>
        <v>CBSW 14 UP</v>
      </c>
      <c r="Q1639" s="20">
        <f t="shared" si="516"/>
        <v>128.84057526204549</v>
      </c>
      <c r="R1639" s="19">
        <v>122.6</v>
      </c>
      <c r="S1639" s="19">
        <v>6.67</v>
      </c>
      <c r="T1639" s="19">
        <f t="shared" si="517"/>
        <v>129.26999999999998</v>
      </c>
      <c r="U1639" s="22" t="e">
        <f t="shared" si="518"/>
        <v>#VALUE!</v>
      </c>
      <c r="V1639" s="22" t="str">
        <f t="shared" si="519"/>
        <v>NY</v>
      </c>
      <c r="W1639" s="22" t="e">
        <f t="shared" si="520"/>
        <v>#VALUE!</v>
      </c>
      <c r="X1639" s="19" t="str">
        <f t="shared" si="521"/>
        <v>CBSW14 UPGS.9051</v>
      </c>
      <c r="Y1639" s="19" t="str">
        <f t="shared" si="522"/>
        <v>GS.9051</v>
      </c>
      <c r="Z1639" s="19" t="e">
        <v>#VALUE!</v>
      </c>
      <c r="AA1639" s="19" t="e">
        <f t="shared" si="523"/>
        <v>#VALUE!</v>
      </c>
      <c r="AB1639" s="22" t="e">
        <f t="shared" si="524"/>
        <v>#VALUE!</v>
      </c>
      <c r="AC1639" s="23" t="e">
        <v>#VALUE!</v>
      </c>
      <c r="AD1639" s="23" t="e">
        <f t="shared" si="532"/>
        <v>#VALUE!</v>
      </c>
      <c r="AE1639" s="24" t="e">
        <f t="shared" si="525"/>
        <v>#VALUE!</v>
      </c>
      <c r="AF1639" s="24">
        <v>131.01999999999998</v>
      </c>
      <c r="AG1639" s="24" t="e">
        <f t="shared" si="526"/>
        <v>#VALUE!</v>
      </c>
      <c r="AH1639" s="24" t="e">
        <f t="shared" si="527"/>
        <v>#VALUE!</v>
      </c>
      <c r="AI1639" s="25" t="e">
        <f t="shared" si="528"/>
        <v>#VALUE!</v>
      </c>
      <c r="AJ1639" s="25" t="e">
        <f t="shared" si="529"/>
        <v>#VALUE!</v>
      </c>
      <c r="AK1639" s="25" t="e">
        <f t="shared" si="530"/>
        <v>#VALUE!</v>
      </c>
      <c r="AL1639" s="11">
        <v>25.43</v>
      </c>
      <c r="AM1639" s="11">
        <v>5.3499999999999943</v>
      </c>
      <c r="AN1639" s="26">
        <v>3.2613000000000003</v>
      </c>
      <c r="AO1639" s="125">
        <f t="shared" si="531"/>
        <v>5.1233192086372226E-2</v>
      </c>
      <c r="AW1639" s="44" t="e">
        <f t="shared" si="514"/>
        <v>#VALUE!</v>
      </c>
    </row>
    <row r="1640" spans="1:49" hidden="1" x14ac:dyDescent="0.2">
      <c r="A1640" s="101">
        <v>1637</v>
      </c>
      <c r="B1640" s="16" t="s">
        <v>1024</v>
      </c>
      <c r="C1640" s="101">
        <v>34</v>
      </c>
      <c r="D1640" s="101">
        <v>1.2361954331606455</v>
      </c>
      <c r="E1640" s="101">
        <v>5.2210319459809432E-2</v>
      </c>
      <c r="F1640" s="122">
        <f t="shared" si="513"/>
        <v>1.2884057526204549</v>
      </c>
      <c r="G1640" s="122"/>
      <c r="H1640" s="101" t="s">
        <v>4</v>
      </c>
      <c r="I1640" s="101">
        <v>1</v>
      </c>
      <c r="J1640" s="101" t="s">
        <v>60</v>
      </c>
      <c r="K1640" s="18">
        <v>43077</v>
      </c>
      <c r="L1640" s="101" t="s">
        <v>58</v>
      </c>
      <c r="M1640" s="101" t="s">
        <v>83</v>
      </c>
      <c r="N1640" s="101" t="s">
        <v>62</v>
      </c>
      <c r="O1640" s="101" t="s">
        <v>63</v>
      </c>
      <c r="P1640" s="19" t="str">
        <f t="shared" si="515"/>
        <v>CB6 Consumo</v>
      </c>
      <c r="Q1640" s="20">
        <f t="shared" si="516"/>
        <v>128.84057526204549</v>
      </c>
      <c r="R1640" s="19">
        <v>122.6</v>
      </c>
      <c r="S1640" s="19">
        <v>-31.95</v>
      </c>
      <c r="T1640" s="19">
        <f t="shared" si="517"/>
        <v>90.649999999999991</v>
      </c>
      <c r="U1640" s="22" t="e">
        <f t="shared" si="518"/>
        <v>#VALUE!</v>
      </c>
      <c r="V1640" s="22" t="str">
        <f t="shared" si="519"/>
        <v>NY</v>
      </c>
      <c r="W1640" s="22" t="e">
        <f t="shared" si="520"/>
        <v>#VALUE!</v>
      </c>
      <c r="X1640" s="19" t="str">
        <f t="shared" si="521"/>
        <v>CB6ConsumoGS.9051</v>
      </c>
      <c r="Y1640" s="19" t="str">
        <f t="shared" si="522"/>
        <v>GS.9051</v>
      </c>
      <c r="Z1640" s="19" t="e">
        <v>#VALUE!</v>
      </c>
      <c r="AA1640" s="19" t="e">
        <f t="shared" si="523"/>
        <v>#VALUE!</v>
      </c>
      <c r="AB1640" s="22" t="e">
        <f t="shared" si="524"/>
        <v>#VALUE!</v>
      </c>
      <c r="AC1640" s="23" t="e">
        <v>#VALUE!</v>
      </c>
      <c r="AD1640" s="23" t="e">
        <f t="shared" si="532"/>
        <v>#VALUE!</v>
      </c>
      <c r="AE1640" s="24" t="e">
        <f t="shared" si="525"/>
        <v>#VALUE!</v>
      </c>
      <c r="AF1640" s="24">
        <v>92.399999999999991</v>
      </c>
      <c r="AG1640" s="24" t="e">
        <f t="shared" si="526"/>
        <v>#VALUE!</v>
      </c>
      <c r="AH1640" s="24" t="e">
        <f t="shared" si="527"/>
        <v>#VALUE!</v>
      </c>
      <c r="AI1640" s="25" t="e">
        <f t="shared" si="528"/>
        <v>#VALUE!</v>
      </c>
      <c r="AJ1640" s="25" t="e">
        <f t="shared" si="529"/>
        <v>#VALUE!</v>
      </c>
      <c r="AK1640" s="25" t="e">
        <f t="shared" si="530"/>
        <v>#VALUE!</v>
      </c>
      <c r="AL1640" s="11">
        <v>25.43</v>
      </c>
      <c r="AM1640" s="11">
        <v>5.3499999999999943</v>
      </c>
      <c r="AN1640" s="26">
        <v>3.2613000000000008</v>
      </c>
      <c r="AO1640" s="125">
        <f t="shared" si="531"/>
        <v>5.1233192086372267E-2</v>
      </c>
      <c r="AW1640" s="44" t="e">
        <f t="shared" si="514"/>
        <v>#VALUE!</v>
      </c>
    </row>
    <row r="1641" spans="1:49" hidden="1" x14ac:dyDescent="0.2">
      <c r="A1641" s="101">
        <v>1638</v>
      </c>
      <c r="B1641" s="16" t="s">
        <v>1025</v>
      </c>
      <c r="C1641" s="101">
        <v>4000</v>
      </c>
      <c r="D1641" s="101">
        <v>1.3470898746445057</v>
      </c>
      <c r="E1641" s="101">
        <v>4.8628469722051378E-2</v>
      </c>
      <c r="F1641" s="122">
        <f t="shared" si="513"/>
        <v>1.3957183443665571</v>
      </c>
      <c r="G1641" s="122"/>
      <c r="H1641" s="101" t="s">
        <v>4</v>
      </c>
      <c r="I1641" s="101">
        <v>1</v>
      </c>
      <c r="J1641" s="101" t="s">
        <v>555</v>
      </c>
      <c r="K1641" s="18">
        <v>43077</v>
      </c>
      <c r="L1641" s="101" t="s">
        <v>58</v>
      </c>
      <c r="M1641" s="101" t="s">
        <v>83</v>
      </c>
      <c r="N1641" s="101" t="s">
        <v>62</v>
      </c>
      <c r="O1641" s="101" t="s">
        <v>63</v>
      </c>
      <c r="P1641" s="19" t="str">
        <f t="shared" si="515"/>
        <v>CB6 Consumo</v>
      </c>
      <c r="Q1641" s="20">
        <f t="shared" si="516"/>
        <v>139.57183443665571</v>
      </c>
      <c r="R1641" s="19">
        <v>122.6</v>
      </c>
      <c r="S1641" s="19">
        <v>-31.95</v>
      </c>
      <c r="T1641" s="19">
        <f t="shared" si="517"/>
        <v>90.649999999999991</v>
      </c>
      <c r="U1641" s="22" t="e">
        <f t="shared" si="518"/>
        <v>#VALUE!</v>
      </c>
      <c r="V1641" s="22" t="str">
        <f t="shared" si="519"/>
        <v>NY</v>
      </c>
      <c r="W1641" s="22" t="e">
        <f t="shared" si="520"/>
        <v>#VALUE!</v>
      </c>
      <c r="X1641" s="19" t="str">
        <f t="shared" si="521"/>
        <v>CB6ConsumoGS.9077</v>
      </c>
      <c r="Y1641" s="19" t="str">
        <f t="shared" si="522"/>
        <v>GS.9077</v>
      </c>
      <c r="Z1641" s="19" t="e">
        <v>#VALUE!</v>
      </c>
      <c r="AA1641" s="19" t="e">
        <f t="shared" si="523"/>
        <v>#VALUE!</v>
      </c>
      <c r="AB1641" s="22" t="e">
        <f t="shared" si="524"/>
        <v>#VALUE!</v>
      </c>
      <c r="AC1641" s="23" t="e">
        <v>#VALUE!</v>
      </c>
      <c r="AD1641" s="23" t="e">
        <f t="shared" si="532"/>
        <v>#VALUE!</v>
      </c>
      <c r="AE1641" s="24" t="e">
        <f t="shared" si="525"/>
        <v>#VALUE!</v>
      </c>
      <c r="AF1641" s="24">
        <v>92.399999999999991</v>
      </c>
      <c r="AG1641" s="24" t="e">
        <f t="shared" si="526"/>
        <v>#VALUE!</v>
      </c>
      <c r="AH1641" s="24" t="e">
        <f t="shared" si="527"/>
        <v>#VALUE!</v>
      </c>
      <c r="AI1641" s="25" t="e">
        <f t="shared" si="528"/>
        <v>#VALUE!</v>
      </c>
      <c r="AJ1641" s="25" t="e">
        <f t="shared" si="529"/>
        <v>#VALUE!</v>
      </c>
      <c r="AK1641" s="25" t="e">
        <f t="shared" si="530"/>
        <v>#VALUE!</v>
      </c>
      <c r="AL1641" s="11">
        <v>23.067809712932767</v>
      </c>
      <c r="AM1641" s="11">
        <v>4.5154053934903047</v>
      </c>
      <c r="AN1641" s="26">
        <v>3.274993499999999</v>
      </c>
      <c r="AO1641" s="125">
        <f t="shared" si="531"/>
        <v>4.7918736681583605E-2</v>
      </c>
      <c r="AW1641" s="44" t="e">
        <f t="shared" si="514"/>
        <v>#VALUE!</v>
      </c>
    </row>
    <row r="1642" spans="1:49" hidden="1" x14ac:dyDescent="0.2">
      <c r="A1642" s="101">
        <v>1639</v>
      </c>
      <c r="B1642" s="16" t="s">
        <v>1026</v>
      </c>
      <c r="C1642" s="101">
        <v>519</v>
      </c>
      <c r="D1642" s="101">
        <v>1.466504116224725</v>
      </c>
      <c r="E1642" s="101">
        <v>4.9586050935830898E-2</v>
      </c>
      <c r="F1642" s="122">
        <f t="shared" si="513"/>
        <v>1.5160901671605558</v>
      </c>
      <c r="G1642" s="122"/>
      <c r="H1642" s="101" t="s">
        <v>4</v>
      </c>
      <c r="I1642" s="101">
        <v>1</v>
      </c>
      <c r="J1642" s="101" t="s">
        <v>60</v>
      </c>
      <c r="K1642" s="18">
        <v>43077</v>
      </c>
      <c r="L1642" s="101" t="s">
        <v>58</v>
      </c>
      <c r="M1642" s="101" t="s">
        <v>83</v>
      </c>
      <c r="N1642" s="101" t="s">
        <v>70</v>
      </c>
      <c r="O1642" s="101" t="s">
        <v>58</v>
      </c>
      <c r="P1642" s="19" t="str">
        <f t="shared" si="515"/>
        <v>CB1UTZ 17/18</v>
      </c>
      <c r="Q1642" s="20">
        <f t="shared" si="516"/>
        <v>151.60901671605558</v>
      </c>
      <c r="R1642" s="19">
        <v>122.6</v>
      </c>
      <c r="S1642" s="19">
        <v>7.25</v>
      </c>
      <c r="T1642" s="19">
        <f t="shared" si="517"/>
        <v>129.85</v>
      </c>
      <c r="U1642" s="22" t="e">
        <f t="shared" si="518"/>
        <v>#VALUE!</v>
      </c>
      <c r="V1642" s="22" t="str">
        <f t="shared" si="519"/>
        <v>NY</v>
      </c>
      <c r="W1642" s="22" t="e">
        <f t="shared" si="520"/>
        <v>#VALUE!</v>
      </c>
      <c r="X1642" s="19" t="str">
        <f t="shared" si="521"/>
        <v>CB1UTZ17/18GS.9045</v>
      </c>
      <c r="Y1642" s="19" t="str">
        <f t="shared" si="522"/>
        <v>GS.9045</v>
      </c>
      <c r="Z1642" s="19" t="e">
        <v>#VALUE!</v>
      </c>
      <c r="AA1642" s="19" t="e">
        <f t="shared" si="523"/>
        <v>#VALUE!</v>
      </c>
      <c r="AB1642" s="22" t="e">
        <f t="shared" si="524"/>
        <v>#VALUE!</v>
      </c>
      <c r="AC1642" s="23" t="e">
        <v>#VALUE!</v>
      </c>
      <c r="AD1642" s="23" t="e">
        <f t="shared" si="532"/>
        <v>#VALUE!</v>
      </c>
      <c r="AE1642" s="24" t="e">
        <f t="shared" si="525"/>
        <v>#VALUE!</v>
      </c>
      <c r="AF1642" s="24">
        <v>131.6</v>
      </c>
      <c r="AG1642" s="24" t="e">
        <f t="shared" si="526"/>
        <v>#VALUE!</v>
      </c>
      <c r="AH1642" s="24" t="e">
        <f t="shared" si="527"/>
        <v>#VALUE!</v>
      </c>
      <c r="AI1642" s="25" t="e">
        <f t="shared" si="528"/>
        <v>#VALUE!</v>
      </c>
      <c r="AJ1642" s="25" t="e">
        <f t="shared" si="529"/>
        <v>#VALUE!</v>
      </c>
      <c r="AK1642" s="25" t="e">
        <f t="shared" si="530"/>
        <v>#VALUE!</v>
      </c>
      <c r="AL1642" s="11">
        <v>26.042347052280316</v>
      </c>
      <c r="AM1642" s="11">
        <v>6.2510011123470495</v>
      </c>
      <c r="AN1642" s="26">
        <v>3.2612999999999999</v>
      </c>
      <c r="AO1642" s="125">
        <f t="shared" si="531"/>
        <v>4.8658037313019251E-2</v>
      </c>
      <c r="AW1642" s="44" t="e">
        <f t="shared" si="514"/>
        <v>#VALUE!</v>
      </c>
    </row>
    <row r="1643" spans="1:49" hidden="1" x14ac:dyDescent="0.2">
      <c r="A1643" s="101">
        <v>1640</v>
      </c>
      <c r="B1643" s="16" t="s">
        <v>1026</v>
      </c>
      <c r="C1643" s="101">
        <v>513</v>
      </c>
      <c r="D1643" s="101">
        <v>1.466504116224725</v>
      </c>
      <c r="E1643" s="101">
        <v>4.9586050935830898E-2</v>
      </c>
      <c r="F1643" s="122">
        <f t="shared" si="513"/>
        <v>1.5160901671605558</v>
      </c>
      <c r="G1643" s="122"/>
      <c r="H1643" s="101" t="s">
        <v>4</v>
      </c>
      <c r="I1643" s="101">
        <v>1</v>
      </c>
      <c r="J1643" s="101" t="s">
        <v>60</v>
      </c>
      <c r="K1643" s="18">
        <v>43077</v>
      </c>
      <c r="L1643" s="101" t="s">
        <v>58</v>
      </c>
      <c r="M1643" s="101" t="s">
        <v>83</v>
      </c>
      <c r="N1643" s="101" t="s">
        <v>87</v>
      </c>
      <c r="O1643" s="101" t="s">
        <v>63</v>
      </c>
      <c r="P1643" s="19" t="str">
        <f t="shared" si="515"/>
        <v>CB6UTZ Consumo</v>
      </c>
      <c r="Q1643" s="20">
        <f t="shared" si="516"/>
        <v>151.60901671605558</v>
      </c>
      <c r="R1643" s="19">
        <v>122.6</v>
      </c>
      <c r="S1643" s="19">
        <v>-31.95</v>
      </c>
      <c r="T1643" s="19">
        <f t="shared" si="517"/>
        <v>90.649999999999991</v>
      </c>
      <c r="U1643" s="22" t="e">
        <f t="shared" si="518"/>
        <v>#VALUE!</v>
      </c>
      <c r="V1643" s="22" t="str">
        <f t="shared" si="519"/>
        <v>NY</v>
      </c>
      <c r="W1643" s="22" t="e">
        <f t="shared" si="520"/>
        <v>#VALUE!</v>
      </c>
      <c r="X1643" s="19" t="str">
        <f t="shared" si="521"/>
        <v>CB6UTZConsumoGS.9045</v>
      </c>
      <c r="Y1643" s="19" t="str">
        <f t="shared" si="522"/>
        <v>GS.9045</v>
      </c>
      <c r="Z1643" s="19" t="e">
        <v>#VALUE!</v>
      </c>
      <c r="AA1643" s="19" t="e">
        <f t="shared" si="523"/>
        <v>#VALUE!</v>
      </c>
      <c r="AB1643" s="22" t="e">
        <f t="shared" si="524"/>
        <v>#VALUE!</v>
      </c>
      <c r="AC1643" s="23" t="e">
        <v>#VALUE!</v>
      </c>
      <c r="AD1643" s="23" t="e">
        <f t="shared" si="532"/>
        <v>#VALUE!</v>
      </c>
      <c r="AE1643" s="24" t="e">
        <f t="shared" si="525"/>
        <v>#VALUE!</v>
      </c>
      <c r="AF1643" s="24">
        <v>92.399999999999991</v>
      </c>
      <c r="AG1643" s="24" t="e">
        <f t="shared" si="526"/>
        <v>#VALUE!</v>
      </c>
      <c r="AH1643" s="24" t="e">
        <f t="shared" si="527"/>
        <v>#VALUE!</v>
      </c>
      <c r="AI1643" s="25" t="e">
        <f t="shared" si="528"/>
        <v>#VALUE!</v>
      </c>
      <c r="AJ1643" s="25" t="e">
        <f t="shared" si="529"/>
        <v>#VALUE!</v>
      </c>
      <c r="AK1643" s="25" t="e">
        <f t="shared" si="530"/>
        <v>#VALUE!</v>
      </c>
      <c r="AL1643" s="11">
        <v>26.042347052280316</v>
      </c>
      <c r="AM1643" s="11">
        <v>6.2510011123470495</v>
      </c>
      <c r="AN1643" s="26">
        <v>3.2612999999999999</v>
      </c>
      <c r="AO1643" s="125">
        <f t="shared" si="531"/>
        <v>4.8658037313019251E-2</v>
      </c>
      <c r="AW1643" s="44" t="e">
        <f t="shared" si="514"/>
        <v>#VALUE!</v>
      </c>
    </row>
    <row r="1644" spans="1:49" hidden="1" x14ac:dyDescent="0.2">
      <c r="A1644" s="101">
        <v>1641</v>
      </c>
      <c r="B1644" s="16" t="s">
        <v>1026</v>
      </c>
      <c r="C1644" s="101">
        <v>171</v>
      </c>
      <c r="D1644" s="101">
        <v>1.466504116224725</v>
      </c>
      <c r="E1644" s="101">
        <v>4.9586050935830898E-2</v>
      </c>
      <c r="F1644" s="122">
        <f t="shared" si="513"/>
        <v>1.5160901671605558</v>
      </c>
      <c r="G1644" s="122"/>
      <c r="H1644" s="101" t="s">
        <v>4</v>
      </c>
      <c r="I1644" s="101">
        <v>1</v>
      </c>
      <c r="J1644" s="101" t="s">
        <v>60</v>
      </c>
      <c r="K1644" s="18">
        <v>43077</v>
      </c>
      <c r="L1644" s="101" t="s">
        <v>58</v>
      </c>
      <c r="M1644" s="101" t="s">
        <v>83</v>
      </c>
      <c r="N1644" s="101" t="s">
        <v>70</v>
      </c>
      <c r="O1644" s="101" t="s">
        <v>66</v>
      </c>
      <c r="P1644" s="19" t="str">
        <f t="shared" si="515"/>
        <v>CB1UTZ Moka</v>
      </c>
      <c r="Q1644" s="20">
        <f t="shared" si="516"/>
        <v>151.60901671605558</v>
      </c>
      <c r="R1644" s="19">
        <v>122.6</v>
      </c>
      <c r="S1644" s="19">
        <v>-8</v>
      </c>
      <c r="T1644" s="19">
        <f t="shared" si="517"/>
        <v>114.6</v>
      </c>
      <c r="U1644" s="22" t="e">
        <f t="shared" si="518"/>
        <v>#VALUE!</v>
      </c>
      <c r="V1644" s="22" t="str">
        <f t="shared" si="519"/>
        <v>NY</v>
      </c>
      <c r="W1644" s="22" t="e">
        <f t="shared" si="520"/>
        <v>#VALUE!</v>
      </c>
      <c r="X1644" s="19" t="str">
        <f t="shared" si="521"/>
        <v>CB1UTZMokaGS.9045</v>
      </c>
      <c r="Y1644" s="19" t="str">
        <f t="shared" si="522"/>
        <v>GS.9045</v>
      </c>
      <c r="Z1644" s="19" t="e">
        <v>#VALUE!</v>
      </c>
      <c r="AA1644" s="19" t="e">
        <f t="shared" si="523"/>
        <v>#VALUE!</v>
      </c>
      <c r="AB1644" s="22" t="e">
        <f t="shared" si="524"/>
        <v>#VALUE!</v>
      </c>
      <c r="AC1644" s="23" t="e">
        <v>#VALUE!</v>
      </c>
      <c r="AD1644" s="23" t="e">
        <f t="shared" si="532"/>
        <v>#VALUE!</v>
      </c>
      <c r="AE1644" s="24" t="e">
        <f t="shared" si="525"/>
        <v>#VALUE!</v>
      </c>
      <c r="AF1644" s="24">
        <v>116.35</v>
      </c>
      <c r="AG1644" s="24" t="e">
        <f t="shared" si="526"/>
        <v>#VALUE!</v>
      </c>
      <c r="AH1644" s="24" t="e">
        <f t="shared" si="527"/>
        <v>#VALUE!</v>
      </c>
      <c r="AI1644" s="25" t="e">
        <f t="shared" si="528"/>
        <v>#VALUE!</v>
      </c>
      <c r="AJ1644" s="25" t="e">
        <f t="shared" si="529"/>
        <v>#VALUE!</v>
      </c>
      <c r="AK1644" s="25" t="e">
        <f t="shared" si="530"/>
        <v>#VALUE!</v>
      </c>
      <c r="AL1644" s="11">
        <v>26.042347052280313</v>
      </c>
      <c r="AM1644" s="11">
        <v>6.2510011123470495</v>
      </c>
      <c r="AN1644" s="26">
        <v>3.2612999999999999</v>
      </c>
      <c r="AO1644" s="125">
        <f t="shared" si="531"/>
        <v>4.8658037313019251E-2</v>
      </c>
      <c r="AW1644" s="44" t="e">
        <f t="shared" si="514"/>
        <v>#VALUE!</v>
      </c>
    </row>
    <row r="1645" spans="1:49" hidden="1" x14ac:dyDescent="0.2">
      <c r="A1645" s="101">
        <v>1642</v>
      </c>
      <c r="B1645" s="16" t="s">
        <v>1026</v>
      </c>
      <c r="C1645" s="101">
        <v>491</v>
      </c>
      <c r="D1645" s="101">
        <v>1.466504116224725</v>
      </c>
      <c r="E1645" s="101">
        <v>4.9586050935830898E-2</v>
      </c>
      <c r="F1645" s="122">
        <f t="shared" si="513"/>
        <v>1.5160901671605558</v>
      </c>
      <c r="G1645" s="122"/>
      <c r="H1645" s="101" t="s">
        <v>4</v>
      </c>
      <c r="I1645" s="101">
        <v>1</v>
      </c>
      <c r="J1645" s="101" t="s">
        <v>60</v>
      </c>
      <c r="K1645" s="18">
        <v>43077</v>
      </c>
      <c r="L1645" s="101" t="s">
        <v>58</v>
      </c>
      <c r="M1645" s="101" t="s">
        <v>83</v>
      </c>
      <c r="N1645" s="101" t="s">
        <v>70</v>
      </c>
      <c r="O1645" s="101" t="s">
        <v>64</v>
      </c>
      <c r="P1645" s="19" t="str">
        <f t="shared" si="515"/>
        <v>CB1UTZ 15/16</v>
      </c>
      <c r="Q1645" s="20">
        <f t="shared" si="516"/>
        <v>151.60901671605558</v>
      </c>
      <c r="R1645" s="19">
        <v>122.6</v>
      </c>
      <c r="S1645" s="19">
        <v>-2</v>
      </c>
      <c r="T1645" s="19">
        <f t="shared" si="517"/>
        <v>120.6</v>
      </c>
      <c r="U1645" s="22" t="e">
        <f t="shared" si="518"/>
        <v>#VALUE!</v>
      </c>
      <c r="V1645" s="22" t="str">
        <f t="shared" si="519"/>
        <v>NY</v>
      </c>
      <c r="W1645" s="22" t="e">
        <f t="shared" si="520"/>
        <v>#VALUE!</v>
      </c>
      <c r="X1645" s="19" t="str">
        <f t="shared" si="521"/>
        <v>CB1UTZ15/16GS.9045</v>
      </c>
      <c r="Y1645" s="19" t="str">
        <f t="shared" si="522"/>
        <v>GS.9045</v>
      </c>
      <c r="Z1645" s="19" t="e">
        <v>#VALUE!</v>
      </c>
      <c r="AA1645" s="19" t="e">
        <f t="shared" si="523"/>
        <v>#VALUE!</v>
      </c>
      <c r="AB1645" s="22" t="e">
        <f t="shared" si="524"/>
        <v>#VALUE!</v>
      </c>
      <c r="AC1645" s="23" t="e">
        <v>#VALUE!</v>
      </c>
      <c r="AD1645" s="23" t="e">
        <f t="shared" si="532"/>
        <v>#VALUE!</v>
      </c>
      <c r="AE1645" s="24" t="e">
        <f t="shared" si="525"/>
        <v>#VALUE!</v>
      </c>
      <c r="AF1645" s="24">
        <v>122.35</v>
      </c>
      <c r="AG1645" s="24" t="e">
        <f t="shared" si="526"/>
        <v>#VALUE!</v>
      </c>
      <c r="AH1645" s="24" t="e">
        <f t="shared" si="527"/>
        <v>#VALUE!</v>
      </c>
      <c r="AI1645" s="25" t="e">
        <f t="shared" si="528"/>
        <v>#VALUE!</v>
      </c>
      <c r="AJ1645" s="25" t="e">
        <f t="shared" si="529"/>
        <v>#VALUE!</v>
      </c>
      <c r="AK1645" s="25" t="e">
        <f t="shared" si="530"/>
        <v>#VALUE!</v>
      </c>
      <c r="AL1645" s="11">
        <v>26.042347052280316</v>
      </c>
      <c r="AM1645" s="11">
        <v>6.2510011123470495</v>
      </c>
      <c r="AN1645" s="26">
        <v>3.2612999999999999</v>
      </c>
      <c r="AO1645" s="125">
        <f t="shared" si="531"/>
        <v>4.8658037313019251E-2</v>
      </c>
      <c r="AW1645" s="44" t="e">
        <f t="shared" si="514"/>
        <v>#VALUE!</v>
      </c>
    </row>
    <row r="1646" spans="1:49" hidden="1" x14ac:dyDescent="0.2">
      <c r="A1646" s="101">
        <v>1643</v>
      </c>
      <c r="B1646" s="16" t="s">
        <v>1026</v>
      </c>
      <c r="C1646" s="101">
        <v>100</v>
      </c>
      <c r="D1646" s="101">
        <v>1.466504116224725</v>
      </c>
      <c r="E1646" s="101">
        <v>4.9586050935830898E-2</v>
      </c>
      <c r="F1646" s="122">
        <f t="shared" si="513"/>
        <v>1.5160901671605558</v>
      </c>
      <c r="G1646" s="122"/>
      <c r="H1646" s="101" t="s">
        <v>4</v>
      </c>
      <c r="I1646" s="101">
        <v>1</v>
      </c>
      <c r="J1646" s="101" t="s">
        <v>60</v>
      </c>
      <c r="K1646" s="18">
        <v>43077</v>
      </c>
      <c r="L1646" s="101" t="s">
        <v>58</v>
      </c>
      <c r="M1646" s="101" t="s">
        <v>83</v>
      </c>
      <c r="N1646" s="101" t="s">
        <v>70</v>
      </c>
      <c r="O1646" s="101" t="s">
        <v>65</v>
      </c>
      <c r="P1646" s="19" t="str">
        <f t="shared" si="515"/>
        <v>CB1UTZ 13/14</v>
      </c>
      <c r="Q1646" s="20">
        <f t="shared" si="516"/>
        <v>151.60901671605558</v>
      </c>
      <c r="R1646" s="19">
        <v>122.6</v>
      </c>
      <c r="S1646" s="19">
        <v>-2</v>
      </c>
      <c r="T1646" s="19">
        <f t="shared" si="517"/>
        <v>120.6</v>
      </c>
      <c r="U1646" s="22" t="e">
        <f t="shared" si="518"/>
        <v>#VALUE!</v>
      </c>
      <c r="V1646" s="22" t="str">
        <f t="shared" si="519"/>
        <v>NY</v>
      </c>
      <c r="W1646" s="22" t="e">
        <f t="shared" si="520"/>
        <v>#VALUE!</v>
      </c>
      <c r="X1646" s="19" t="str">
        <f t="shared" si="521"/>
        <v>CB1UTZ13/14GS.9045</v>
      </c>
      <c r="Y1646" s="19" t="str">
        <f t="shared" si="522"/>
        <v>GS.9045</v>
      </c>
      <c r="Z1646" s="19" t="e">
        <v>#VALUE!</v>
      </c>
      <c r="AA1646" s="19" t="e">
        <f t="shared" si="523"/>
        <v>#VALUE!</v>
      </c>
      <c r="AB1646" s="22" t="e">
        <f t="shared" si="524"/>
        <v>#VALUE!</v>
      </c>
      <c r="AC1646" s="23" t="e">
        <v>#VALUE!</v>
      </c>
      <c r="AD1646" s="23" t="e">
        <f t="shared" si="532"/>
        <v>#VALUE!</v>
      </c>
      <c r="AE1646" s="24" t="e">
        <f t="shared" si="525"/>
        <v>#VALUE!</v>
      </c>
      <c r="AF1646" s="24">
        <v>122.35</v>
      </c>
      <c r="AG1646" s="24" t="e">
        <f t="shared" si="526"/>
        <v>#VALUE!</v>
      </c>
      <c r="AH1646" s="24" t="e">
        <f t="shared" si="527"/>
        <v>#VALUE!</v>
      </c>
      <c r="AI1646" s="25" t="e">
        <f t="shared" si="528"/>
        <v>#VALUE!</v>
      </c>
      <c r="AJ1646" s="25" t="e">
        <f t="shared" si="529"/>
        <v>#VALUE!</v>
      </c>
      <c r="AK1646" s="25" t="e">
        <f t="shared" si="530"/>
        <v>#VALUE!</v>
      </c>
      <c r="AL1646" s="11">
        <v>26.042347052280316</v>
      </c>
      <c r="AM1646" s="11">
        <v>6.2510011123470495</v>
      </c>
      <c r="AN1646" s="26">
        <v>3.2612999999999999</v>
      </c>
      <c r="AO1646" s="125">
        <f t="shared" si="531"/>
        <v>4.8658037313019251E-2</v>
      </c>
      <c r="AW1646" s="44" t="e">
        <f t="shared" si="514"/>
        <v>#VALUE!</v>
      </c>
    </row>
    <row r="1647" spans="1:49" hidden="1" x14ac:dyDescent="0.2">
      <c r="A1647" s="101">
        <v>1644</v>
      </c>
      <c r="B1647" s="16" t="s">
        <v>1027</v>
      </c>
      <c r="C1647" s="101">
        <v>2245</v>
      </c>
      <c r="D1647" s="101">
        <v>1.2016090189605793</v>
      </c>
      <c r="E1647" s="101">
        <v>3.5145257735107641E-2</v>
      </c>
      <c r="F1647" s="122">
        <f t="shared" si="513"/>
        <v>1.2367542766956869</v>
      </c>
      <c r="G1647" s="122"/>
      <c r="H1647" s="101" t="s">
        <v>4</v>
      </c>
      <c r="I1647" s="101">
        <v>1</v>
      </c>
      <c r="J1647" s="101" t="s">
        <v>60</v>
      </c>
      <c r="K1647" s="18">
        <v>43080</v>
      </c>
      <c r="L1647" s="101" t="s">
        <v>58</v>
      </c>
      <c r="M1647" s="101" t="s">
        <v>83</v>
      </c>
      <c r="N1647" s="101" t="s">
        <v>73</v>
      </c>
      <c r="O1647" s="101" t="s">
        <v>76</v>
      </c>
      <c r="P1647" s="19" t="str">
        <f t="shared" si="515"/>
        <v>CB1 GRINDER 13UP</v>
      </c>
      <c r="Q1647" s="20">
        <f t="shared" si="516"/>
        <v>123.67542766956869</v>
      </c>
      <c r="R1647" s="19">
        <v>122.6</v>
      </c>
      <c r="S1647" s="19">
        <v>-21</v>
      </c>
      <c r="T1647" s="19">
        <f t="shared" si="517"/>
        <v>101.6</v>
      </c>
      <c r="U1647" s="22" t="e">
        <f t="shared" si="518"/>
        <v>#VALUE!</v>
      </c>
      <c r="V1647" s="22" t="str">
        <f t="shared" si="519"/>
        <v>NY</v>
      </c>
      <c r="W1647" s="22" t="e">
        <f t="shared" si="520"/>
        <v>#VALUE!</v>
      </c>
      <c r="X1647" s="19" t="str">
        <f t="shared" si="521"/>
        <v>CB1GRINDER 13UPGS.9106</v>
      </c>
      <c r="Y1647" s="19" t="str">
        <f t="shared" si="522"/>
        <v>GS.9106</v>
      </c>
      <c r="Z1647" s="19" t="e">
        <v>#VALUE!</v>
      </c>
      <c r="AA1647" s="19" t="e">
        <f t="shared" si="523"/>
        <v>#VALUE!</v>
      </c>
      <c r="AB1647" s="22" t="e">
        <f t="shared" si="524"/>
        <v>#VALUE!</v>
      </c>
      <c r="AC1647" s="23" t="e">
        <v>#VALUE!</v>
      </c>
      <c r="AD1647" s="23" t="e">
        <f t="shared" si="532"/>
        <v>#VALUE!</v>
      </c>
      <c r="AE1647" s="24" t="e">
        <f t="shared" si="525"/>
        <v>#VALUE!</v>
      </c>
      <c r="AF1647" s="24">
        <v>103.35</v>
      </c>
      <c r="AG1647" s="24" t="e">
        <f t="shared" si="526"/>
        <v>#VALUE!</v>
      </c>
      <c r="AH1647" s="24" t="e">
        <f t="shared" si="527"/>
        <v>#VALUE!</v>
      </c>
      <c r="AI1647" s="25" t="e">
        <f t="shared" si="528"/>
        <v>#VALUE!</v>
      </c>
      <c r="AJ1647" s="25" t="e">
        <f t="shared" si="529"/>
        <v>#VALUE!</v>
      </c>
      <c r="AK1647" s="25" t="e">
        <f t="shared" si="530"/>
        <v>#VALUE!</v>
      </c>
      <c r="AL1647" s="11">
        <v>14.058038094160494</v>
      </c>
      <c r="AM1647" s="11">
        <v>3.0224440052374688</v>
      </c>
      <c r="AN1647" s="26">
        <v>3.2766000000000002</v>
      </c>
      <c r="AO1647" s="125">
        <f t="shared" si="531"/>
        <v>3.4649300691690713E-2</v>
      </c>
      <c r="AW1647" s="44" t="e">
        <f t="shared" si="514"/>
        <v>#VALUE!</v>
      </c>
    </row>
    <row r="1648" spans="1:49" hidden="1" x14ac:dyDescent="0.2">
      <c r="A1648" s="101">
        <v>1645</v>
      </c>
      <c r="B1648" s="16" t="s">
        <v>1027</v>
      </c>
      <c r="C1648" s="101">
        <v>298</v>
      </c>
      <c r="D1648" s="101">
        <v>1.2016090189605793</v>
      </c>
      <c r="E1648" s="101">
        <v>3.5145257735107641E-2</v>
      </c>
      <c r="F1648" s="122">
        <f t="shared" si="513"/>
        <v>1.2367542766956869</v>
      </c>
      <c r="G1648" s="122"/>
      <c r="H1648" s="101" t="s">
        <v>4</v>
      </c>
      <c r="I1648" s="101">
        <v>1</v>
      </c>
      <c r="J1648" s="101" t="s">
        <v>60</v>
      </c>
      <c r="K1648" s="18">
        <v>43080</v>
      </c>
      <c r="L1648" s="101" t="s">
        <v>58</v>
      </c>
      <c r="M1648" s="101" t="s">
        <v>83</v>
      </c>
      <c r="N1648" s="101" t="s">
        <v>62</v>
      </c>
      <c r="O1648" s="101" t="s">
        <v>63</v>
      </c>
      <c r="P1648" s="19" t="str">
        <f t="shared" si="515"/>
        <v>CB6 Consumo</v>
      </c>
      <c r="Q1648" s="20">
        <f t="shared" si="516"/>
        <v>123.67542766956869</v>
      </c>
      <c r="R1648" s="19">
        <v>122.6</v>
      </c>
      <c r="S1648" s="19">
        <v>-31.95</v>
      </c>
      <c r="T1648" s="19">
        <f t="shared" si="517"/>
        <v>90.649999999999991</v>
      </c>
      <c r="U1648" s="22" t="e">
        <f t="shared" si="518"/>
        <v>#VALUE!</v>
      </c>
      <c r="V1648" s="22" t="str">
        <f t="shared" si="519"/>
        <v>NY</v>
      </c>
      <c r="W1648" s="22" t="e">
        <f t="shared" si="520"/>
        <v>#VALUE!</v>
      </c>
      <c r="X1648" s="19" t="str">
        <f t="shared" si="521"/>
        <v>CB6ConsumoGS.9106</v>
      </c>
      <c r="Y1648" s="19" t="str">
        <f t="shared" si="522"/>
        <v>GS.9106</v>
      </c>
      <c r="Z1648" s="19" t="e">
        <v>#VALUE!</v>
      </c>
      <c r="AA1648" s="19" t="e">
        <f t="shared" si="523"/>
        <v>#VALUE!</v>
      </c>
      <c r="AB1648" s="22" t="e">
        <f t="shared" si="524"/>
        <v>#VALUE!</v>
      </c>
      <c r="AC1648" s="23" t="e">
        <v>#VALUE!</v>
      </c>
      <c r="AD1648" s="23" t="e">
        <f t="shared" si="532"/>
        <v>#VALUE!</v>
      </c>
      <c r="AE1648" s="24" t="e">
        <f t="shared" si="525"/>
        <v>#VALUE!</v>
      </c>
      <c r="AF1648" s="24">
        <v>92.399999999999991</v>
      </c>
      <c r="AG1648" s="24" t="e">
        <f t="shared" si="526"/>
        <v>#VALUE!</v>
      </c>
      <c r="AH1648" s="24" t="e">
        <f t="shared" si="527"/>
        <v>#VALUE!</v>
      </c>
      <c r="AI1648" s="25" t="e">
        <f t="shared" si="528"/>
        <v>#VALUE!</v>
      </c>
      <c r="AJ1648" s="25" t="e">
        <f t="shared" si="529"/>
        <v>#VALUE!</v>
      </c>
      <c r="AK1648" s="25" t="e">
        <f t="shared" si="530"/>
        <v>#VALUE!</v>
      </c>
      <c r="AL1648" s="11">
        <v>14.058038094160493</v>
      </c>
      <c r="AM1648" s="11">
        <v>3.0224440052374688</v>
      </c>
      <c r="AN1648" s="26">
        <v>3.2766000000000002</v>
      </c>
      <c r="AO1648" s="125">
        <f t="shared" si="531"/>
        <v>3.4649300691690713E-2</v>
      </c>
      <c r="AW1648" s="44" t="e">
        <f t="shared" si="514"/>
        <v>#VALUE!</v>
      </c>
    </row>
    <row r="1649" spans="1:49" hidden="1" x14ac:dyDescent="0.2">
      <c r="A1649" s="101">
        <v>1646</v>
      </c>
      <c r="B1649" s="16" t="s">
        <v>1028</v>
      </c>
      <c r="C1649" s="101">
        <v>890</v>
      </c>
      <c r="D1649" s="101">
        <v>1.4691073721233578</v>
      </c>
      <c r="E1649" s="101">
        <v>6.1116377103563692E-2</v>
      </c>
      <c r="F1649" s="122">
        <f t="shared" si="513"/>
        <v>1.5302237492269215</v>
      </c>
      <c r="G1649" s="122"/>
      <c r="H1649" s="101" t="s">
        <v>4</v>
      </c>
      <c r="I1649" s="101">
        <v>1</v>
      </c>
      <c r="J1649" s="101" t="s">
        <v>60</v>
      </c>
      <c r="K1649" s="18">
        <v>43080</v>
      </c>
      <c r="L1649" s="101" t="s">
        <v>58</v>
      </c>
      <c r="M1649" s="101" t="s">
        <v>83</v>
      </c>
      <c r="N1649" s="101" t="s">
        <v>73</v>
      </c>
      <c r="O1649" s="101" t="s">
        <v>58</v>
      </c>
      <c r="P1649" s="19" t="str">
        <f t="shared" si="515"/>
        <v>CB1 17/18</v>
      </c>
      <c r="Q1649" s="20">
        <f t="shared" si="516"/>
        <v>153.02237492269214</v>
      </c>
      <c r="R1649" s="19">
        <v>122.6</v>
      </c>
      <c r="S1649" s="19">
        <v>2.5</v>
      </c>
      <c r="T1649" s="19">
        <f t="shared" si="517"/>
        <v>125.1</v>
      </c>
      <c r="U1649" s="22" t="e">
        <f t="shared" si="518"/>
        <v>#VALUE!</v>
      </c>
      <c r="V1649" s="22" t="str">
        <f t="shared" si="519"/>
        <v>NY</v>
      </c>
      <c r="W1649" s="22" t="e">
        <f t="shared" si="520"/>
        <v>#VALUE!</v>
      </c>
      <c r="X1649" s="19" t="str">
        <f t="shared" si="521"/>
        <v>CB117/18GS.9040</v>
      </c>
      <c r="Y1649" s="19" t="str">
        <f t="shared" si="522"/>
        <v>GS.9040</v>
      </c>
      <c r="Z1649" s="19" t="e">
        <v>#VALUE!</v>
      </c>
      <c r="AA1649" s="19" t="e">
        <f t="shared" si="523"/>
        <v>#VALUE!</v>
      </c>
      <c r="AB1649" s="22" t="e">
        <f t="shared" si="524"/>
        <v>#VALUE!</v>
      </c>
      <c r="AC1649" s="23" t="e">
        <v>#VALUE!</v>
      </c>
      <c r="AD1649" s="23" t="e">
        <f t="shared" si="532"/>
        <v>#VALUE!</v>
      </c>
      <c r="AE1649" s="24" t="e">
        <f t="shared" si="525"/>
        <v>#VALUE!</v>
      </c>
      <c r="AF1649" s="24">
        <v>126.85</v>
      </c>
      <c r="AG1649" s="24" t="e">
        <f t="shared" si="526"/>
        <v>#VALUE!</v>
      </c>
      <c r="AH1649" s="24" t="e">
        <f t="shared" si="527"/>
        <v>#VALUE!</v>
      </c>
      <c r="AI1649" s="25" t="e">
        <f t="shared" si="528"/>
        <v>#VALUE!</v>
      </c>
      <c r="AJ1649" s="25" t="e">
        <f t="shared" si="529"/>
        <v>#VALUE!</v>
      </c>
      <c r="AK1649" s="25" t="e">
        <f t="shared" si="530"/>
        <v>#VALUE!</v>
      </c>
      <c r="AL1649" s="11">
        <v>30.588230088495578</v>
      </c>
      <c r="AM1649" s="11">
        <v>7.950159292035397</v>
      </c>
      <c r="AN1649" s="26">
        <v>3.2612999999999999</v>
      </c>
      <c r="AO1649" s="125">
        <f t="shared" si="531"/>
        <v>5.9972570943190126E-2</v>
      </c>
      <c r="AW1649" s="44" t="e">
        <f t="shared" si="514"/>
        <v>#VALUE!</v>
      </c>
    </row>
    <row r="1650" spans="1:49" hidden="1" x14ac:dyDescent="0.2">
      <c r="A1650" s="101">
        <v>1647</v>
      </c>
      <c r="B1650" s="16" t="s">
        <v>1028</v>
      </c>
      <c r="C1650" s="101">
        <v>983</v>
      </c>
      <c r="D1650" s="101">
        <v>1.4691073721233578</v>
      </c>
      <c r="E1650" s="101">
        <v>6.111637710356365E-2</v>
      </c>
      <c r="F1650" s="122">
        <f t="shared" si="513"/>
        <v>1.5302237492269215</v>
      </c>
      <c r="G1650" s="122"/>
      <c r="H1650" s="101" t="s">
        <v>4</v>
      </c>
      <c r="I1650" s="101">
        <v>1</v>
      </c>
      <c r="J1650" s="101" t="s">
        <v>60</v>
      </c>
      <c r="K1650" s="18">
        <v>43080</v>
      </c>
      <c r="L1650" s="101" t="s">
        <v>58</v>
      </c>
      <c r="M1650" s="101" t="s">
        <v>83</v>
      </c>
      <c r="N1650" s="101" t="s">
        <v>62</v>
      </c>
      <c r="O1650" s="101" t="s">
        <v>63</v>
      </c>
      <c r="P1650" s="19" t="str">
        <f t="shared" si="515"/>
        <v>CB6 Consumo</v>
      </c>
      <c r="Q1650" s="20">
        <f t="shared" si="516"/>
        <v>153.02237492269214</v>
      </c>
      <c r="R1650" s="19">
        <v>122.6</v>
      </c>
      <c r="S1650" s="19">
        <v>-31.95</v>
      </c>
      <c r="T1650" s="19">
        <f t="shared" si="517"/>
        <v>90.649999999999991</v>
      </c>
      <c r="U1650" s="22" t="e">
        <f t="shared" si="518"/>
        <v>#VALUE!</v>
      </c>
      <c r="V1650" s="22" t="str">
        <f t="shared" si="519"/>
        <v>NY</v>
      </c>
      <c r="W1650" s="22" t="e">
        <f t="shared" si="520"/>
        <v>#VALUE!</v>
      </c>
      <c r="X1650" s="19" t="str">
        <f t="shared" si="521"/>
        <v>CB6ConsumoGS.9040</v>
      </c>
      <c r="Y1650" s="19" t="str">
        <f t="shared" si="522"/>
        <v>GS.9040</v>
      </c>
      <c r="Z1650" s="19" t="e">
        <v>#VALUE!</v>
      </c>
      <c r="AA1650" s="19" t="e">
        <f t="shared" si="523"/>
        <v>#VALUE!</v>
      </c>
      <c r="AB1650" s="22" t="e">
        <f t="shared" si="524"/>
        <v>#VALUE!</v>
      </c>
      <c r="AC1650" s="23" t="e">
        <v>#VALUE!</v>
      </c>
      <c r="AD1650" s="23" t="e">
        <f t="shared" si="532"/>
        <v>#VALUE!</v>
      </c>
      <c r="AE1650" s="24" t="e">
        <f t="shared" si="525"/>
        <v>#VALUE!</v>
      </c>
      <c r="AF1650" s="24">
        <v>92.399999999999991</v>
      </c>
      <c r="AG1650" s="24" t="e">
        <f t="shared" si="526"/>
        <v>#VALUE!</v>
      </c>
      <c r="AH1650" s="24" t="e">
        <f t="shared" si="527"/>
        <v>#VALUE!</v>
      </c>
      <c r="AI1650" s="25" t="e">
        <f t="shared" si="528"/>
        <v>#VALUE!</v>
      </c>
      <c r="AJ1650" s="25" t="e">
        <f t="shared" si="529"/>
        <v>#VALUE!</v>
      </c>
      <c r="AK1650" s="25" t="e">
        <f t="shared" si="530"/>
        <v>#VALUE!</v>
      </c>
      <c r="AL1650" s="11">
        <v>30.588230088495578</v>
      </c>
      <c r="AM1650" s="11">
        <v>7.950159292035397</v>
      </c>
      <c r="AN1650" s="26">
        <v>3.2612999999999994</v>
      </c>
      <c r="AO1650" s="125">
        <f t="shared" si="531"/>
        <v>5.9972570943190077E-2</v>
      </c>
      <c r="AW1650" s="44" t="e">
        <f t="shared" si="514"/>
        <v>#VALUE!</v>
      </c>
    </row>
    <row r="1651" spans="1:49" hidden="1" x14ac:dyDescent="0.2">
      <c r="A1651" s="101">
        <v>1648</v>
      </c>
      <c r="B1651" s="16" t="s">
        <v>1028</v>
      </c>
      <c r="C1651" s="101">
        <v>577</v>
      </c>
      <c r="D1651" s="101">
        <v>1.4691073721233578</v>
      </c>
      <c r="E1651" s="101">
        <v>6.111637710356365E-2</v>
      </c>
      <c r="F1651" s="122">
        <f t="shared" si="513"/>
        <v>1.5302237492269215</v>
      </c>
      <c r="G1651" s="122"/>
      <c r="H1651" s="101" t="s">
        <v>4</v>
      </c>
      <c r="I1651" s="101">
        <v>1</v>
      </c>
      <c r="J1651" s="101" t="s">
        <v>60</v>
      </c>
      <c r="K1651" s="18">
        <v>43080</v>
      </c>
      <c r="L1651" s="101" t="s">
        <v>58</v>
      </c>
      <c r="M1651" s="101" t="s">
        <v>83</v>
      </c>
      <c r="N1651" s="101" t="s">
        <v>73</v>
      </c>
      <c r="O1651" s="101" t="s">
        <v>66</v>
      </c>
      <c r="P1651" s="19" t="str">
        <f t="shared" si="515"/>
        <v>CB1 Moka</v>
      </c>
      <c r="Q1651" s="20">
        <f t="shared" si="516"/>
        <v>153.02237492269214</v>
      </c>
      <c r="R1651" s="19">
        <v>122.6</v>
      </c>
      <c r="S1651" s="19">
        <v>-8</v>
      </c>
      <c r="T1651" s="19">
        <f t="shared" si="517"/>
        <v>114.6</v>
      </c>
      <c r="U1651" s="22" t="e">
        <f t="shared" si="518"/>
        <v>#VALUE!</v>
      </c>
      <c r="V1651" s="22" t="str">
        <f t="shared" si="519"/>
        <v>NY</v>
      </c>
      <c r="W1651" s="22" t="e">
        <f t="shared" si="520"/>
        <v>#VALUE!</v>
      </c>
      <c r="X1651" s="19" t="str">
        <f t="shared" si="521"/>
        <v>CB1MokaGS.9040</v>
      </c>
      <c r="Y1651" s="19" t="str">
        <f t="shared" si="522"/>
        <v>GS.9040</v>
      </c>
      <c r="Z1651" s="19" t="e">
        <v>#VALUE!</v>
      </c>
      <c r="AA1651" s="19" t="e">
        <f t="shared" si="523"/>
        <v>#VALUE!</v>
      </c>
      <c r="AB1651" s="22" t="e">
        <f t="shared" si="524"/>
        <v>#VALUE!</v>
      </c>
      <c r="AC1651" s="23" t="e">
        <v>#VALUE!</v>
      </c>
      <c r="AD1651" s="23" t="e">
        <f t="shared" si="532"/>
        <v>#VALUE!</v>
      </c>
      <c r="AE1651" s="24" t="e">
        <f t="shared" si="525"/>
        <v>#VALUE!</v>
      </c>
      <c r="AF1651" s="24">
        <v>116.35</v>
      </c>
      <c r="AG1651" s="24" t="e">
        <f t="shared" si="526"/>
        <v>#VALUE!</v>
      </c>
      <c r="AH1651" s="24" t="e">
        <f t="shared" si="527"/>
        <v>#VALUE!</v>
      </c>
      <c r="AI1651" s="25" t="e">
        <f t="shared" si="528"/>
        <v>#VALUE!</v>
      </c>
      <c r="AJ1651" s="25" t="e">
        <f t="shared" si="529"/>
        <v>#VALUE!</v>
      </c>
      <c r="AK1651" s="25" t="e">
        <f t="shared" si="530"/>
        <v>#VALUE!</v>
      </c>
      <c r="AL1651" s="11">
        <v>30.588230088495575</v>
      </c>
      <c r="AM1651" s="11">
        <v>7.9501592920353978</v>
      </c>
      <c r="AN1651" s="26">
        <v>3.2612999999999994</v>
      </c>
      <c r="AO1651" s="125">
        <f t="shared" si="531"/>
        <v>5.9972570943190077E-2</v>
      </c>
      <c r="AW1651" s="44" t="e">
        <f t="shared" si="514"/>
        <v>#VALUE!</v>
      </c>
    </row>
    <row r="1652" spans="1:49" hidden="1" x14ac:dyDescent="0.2">
      <c r="A1652" s="101">
        <v>1649</v>
      </c>
      <c r="B1652" s="16" t="s">
        <v>1028</v>
      </c>
      <c r="C1652" s="101">
        <v>1708</v>
      </c>
      <c r="D1652" s="101">
        <v>1.4691073721233578</v>
      </c>
      <c r="E1652" s="101">
        <v>6.1116377103563692E-2</v>
      </c>
      <c r="F1652" s="122">
        <f t="shared" si="513"/>
        <v>1.5302237492269215</v>
      </c>
      <c r="G1652" s="122"/>
      <c r="H1652" s="101" t="s">
        <v>4</v>
      </c>
      <c r="I1652" s="101">
        <v>1</v>
      </c>
      <c r="J1652" s="101" t="s">
        <v>60</v>
      </c>
      <c r="K1652" s="18">
        <v>43080</v>
      </c>
      <c r="L1652" s="101" t="s">
        <v>58</v>
      </c>
      <c r="M1652" s="101" t="s">
        <v>83</v>
      </c>
      <c r="N1652" s="101" t="s">
        <v>73</v>
      </c>
      <c r="O1652" s="101" t="s">
        <v>64</v>
      </c>
      <c r="P1652" s="19" t="str">
        <f t="shared" si="515"/>
        <v>CB1 15/16</v>
      </c>
      <c r="Q1652" s="20">
        <f t="shared" si="516"/>
        <v>153.02237492269214</v>
      </c>
      <c r="R1652" s="19">
        <v>122.6</v>
      </c>
      <c r="S1652" s="19">
        <v>-7</v>
      </c>
      <c r="T1652" s="19">
        <f t="shared" si="517"/>
        <v>115.6</v>
      </c>
      <c r="U1652" s="22" t="e">
        <f t="shared" si="518"/>
        <v>#VALUE!</v>
      </c>
      <c r="V1652" s="22" t="str">
        <f t="shared" si="519"/>
        <v>NY</v>
      </c>
      <c r="W1652" s="22" t="e">
        <f t="shared" si="520"/>
        <v>#VALUE!</v>
      </c>
      <c r="X1652" s="19" t="str">
        <f t="shared" si="521"/>
        <v>CB115/16GS.9040</v>
      </c>
      <c r="Y1652" s="19" t="str">
        <f t="shared" si="522"/>
        <v>GS.9040</v>
      </c>
      <c r="Z1652" s="19" t="e">
        <v>#VALUE!</v>
      </c>
      <c r="AA1652" s="19" t="e">
        <f t="shared" si="523"/>
        <v>#VALUE!</v>
      </c>
      <c r="AB1652" s="22" t="e">
        <f t="shared" si="524"/>
        <v>#VALUE!</v>
      </c>
      <c r="AC1652" s="23" t="e">
        <v>#VALUE!</v>
      </c>
      <c r="AD1652" s="23" t="e">
        <f t="shared" si="532"/>
        <v>#VALUE!</v>
      </c>
      <c r="AE1652" s="24" t="e">
        <f t="shared" si="525"/>
        <v>#VALUE!</v>
      </c>
      <c r="AF1652" s="24">
        <v>117.35</v>
      </c>
      <c r="AG1652" s="24" t="e">
        <f t="shared" si="526"/>
        <v>#VALUE!</v>
      </c>
      <c r="AH1652" s="24" t="e">
        <f t="shared" si="527"/>
        <v>#VALUE!</v>
      </c>
      <c r="AI1652" s="25" t="e">
        <f t="shared" si="528"/>
        <v>#VALUE!</v>
      </c>
      <c r="AJ1652" s="25" t="e">
        <f t="shared" si="529"/>
        <v>#VALUE!</v>
      </c>
      <c r="AK1652" s="25" t="e">
        <f t="shared" si="530"/>
        <v>#VALUE!</v>
      </c>
      <c r="AL1652" s="11">
        <v>30.588230088495578</v>
      </c>
      <c r="AM1652" s="11">
        <v>7.9501592920353978</v>
      </c>
      <c r="AN1652" s="26">
        <v>3.2612999999999999</v>
      </c>
      <c r="AO1652" s="125">
        <f t="shared" si="531"/>
        <v>5.9972570943190126E-2</v>
      </c>
      <c r="AW1652" s="44" t="e">
        <f t="shared" si="514"/>
        <v>#VALUE!</v>
      </c>
    </row>
    <row r="1653" spans="1:49" hidden="1" x14ac:dyDescent="0.2">
      <c r="A1653" s="101">
        <v>1650</v>
      </c>
      <c r="B1653" s="16" t="s">
        <v>1028</v>
      </c>
      <c r="C1653" s="101">
        <v>357</v>
      </c>
      <c r="D1653" s="101">
        <v>1.4691073721233578</v>
      </c>
      <c r="E1653" s="101">
        <v>6.1116377103563692E-2</v>
      </c>
      <c r="F1653" s="122">
        <f t="shared" si="513"/>
        <v>1.5302237492269215</v>
      </c>
      <c r="G1653" s="122"/>
      <c r="H1653" s="101" t="s">
        <v>4</v>
      </c>
      <c r="I1653" s="101">
        <v>1</v>
      </c>
      <c r="J1653" s="101" t="s">
        <v>60</v>
      </c>
      <c r="K1653" s="18">
        <v>43080</v>
      </c>
      <c r="L1653" s="101" t="s">
        <v>58</v>
      </c>
      <c r="M1653" s="101" t="s">
        <v>83</v>
      </c>
      <c r="N1653" s="101" t="s">
        <v>73</v>
      </c>
      <c r="O1653" s="101" t="s">
        <v>65</v>
      </c>
      <c r="P1653" s="19" t="str">
        <f t="shared" si="515"/>
        <v>CB1 13/14</v>
      </c>
      <c r="Q1653" s="20">
        <f t="shared" si="516"/>
        <v>153.02237492269214</v>
      </c>
      <c r="R1653" s="19">
        <v>122.6</v>
      </c>
      <c r="S1653" s="19">
        <v>-7</v>
      </c>
      <c r="T1653" s="19">
        <f t="shared" si="517"/>
        <v>115.6</v>
      </c>
      <c r="U1653" s="22" t="e">
        <f t="shared" si="518"/>
        <v>#VALUE!</v>
      </c>
      <c r="V1653" s="22" t="str">
        <f t="shared" si="519"/>
        <v>NY</v>
      </c>
      <c r="W1653" s="22" t="e">
        <f t="shared" si="520"/>
        <v>#VALUE!</v>
      </c>
      <c r="X1653" s="19" t="str">
        <f t="shared" si="521"/>
        <v>CB113/14GS.9040</v>
      </c>
      <c r="Y1653" s="19" t="str">
        <f t="shared" si="522"/>
        <v>GS.9040</v>
      </c>
      <c r="Z1653" s="19" t="e">
        <v>#VALUE!</v>
      </c>
      <c r="AA1653" s="19" t="e">
        <f t="shared" si="523"/>
        <v>#VALUE!</v>
      </c>
      <c r="AB1653" s="22" t="e">
        <f t="shared" si="524"/>
        <v>#VALUE!</v>
      </c>
      <c r="AC1653" s="23" t="e">
        <v>#VALUE!</v>
      </c>
      <c r="AD1653" s="23" t="e">
        <f t="shared" si="532"/>
        <v>#VALUE!</v>
      </c>
      <c r="AE1653" s="24" t="e">
        <f t="shared" si="525"/>
        <v>#VALUE!</v>
      </c>
      <c r="AF1653" s="24">
        <v>117.35</v>
      </c>
      <c r="AG1653" s="24" t="e">
        <f t="shared" si="526"/>
        <v>#VALUE!</v>
      </c>
      <c r="AH1653" s="24" t="e">
        <f t="shared" si="527"/>
        <v>#VALUE!</v>
      </c>
      <c r="AI1653" s="25" t="e">
        <f t="shared" si="528"/>
        <v>#VALUE!</v>
      </c>
      <c r="AJ1653" s="25" t="e">
        <f t="shared" si="529"/>
        <v>#VALUE!</v>
      </c>
      <c r="AK1653" s="25" t="e">
        <f t="shared" si="530"/>
        <v>#VALUE!</v>
      </c>
      <c r="AL1653" s="11">
        <v>30.588230088495578</v>
      </c>
      <c r="AM1653" s="11">
        <v>7.9501592920353978</v>
      </c>
      <c r="AN1653" s="26">
        <v>3.2612999999999999</v>
      </c>
      <c r="AO1653" s="125">
        <f t="shared" si="531"/>
        <v>5.9972570943190126E-2</v>
      </c>
      <c r="AW1653" s="44" t="e">
        <f t="shared" si="514"/>
        <v>#VALUE!</v>
      </c>
    </row>
    <row r="1654" spans="1:49" hidden="1" x14ac:dyDescent="0.2">
      <c r="A1654" s="101">
        <v>1651</v>
      </c>
      <c r="B1654" s="16" t="s">
        <v>1029</v>
      </c>
      <c r="C1654" s="101">
        <v>320</v>
      </c>
      <c r="D1654" s="101">
        <v>1.4783908567169746</v>
      </c>
      <c r="E1654" s="101">
        <v>5.291495139062663E-2</v>
      </c>
      <c r="F1654" s="122">
        <f t="shared" si="513"/>
        <v>1.5313058081076012</v>
      </c>
      <c r="G1654" s="122"/>
      <c r="H1654" s="101" t="s">
        <v>4</v>
      </c>
      <c r="I1654" s="101">
        <v>1</v>
      </c>
      <c r="J1654" s="101" t="s">
        <v>555</v>
      </c>
      <c r="K1654" s="18">
        <v>43081</v>
      </c>
      <c r="L1654" s="101" t="s">
        <v>58</v>
      </c>
      <c r="M1654" s="101" t="s">
        <v>83</v>
      </c>
      <c r="N1654" s="101" t="s">
        <v>70</v>
      </c>
      <c r="O1654" s="101" t="s">
        <v>58</v>
      </c>
      <c r="P1654" s="19" t="str">
        <f t="shared" si="515"/>
        <v>CB1UTZ 17/18</v>
      </c>
      <c r="Q1654" s="20">
        <f t="shared" si="516"/>
        <v>153.13058081076011</v>
      </c>
      <c r="R1654" s="19">
        <v>122.6</v>
      </c>
      <c r="S1654" s="19">
        <v>7.25</v>
      </c>
      <c r="T1654" s="19">
        <f t="shared" si="517"/>
        <v>129.85</v>
      </c>
      <c r="U1654" s="22" t="e">
        <f t="shared" si="518"/>
        <v>#VALUE!</v>
      </c>
      <c r="V1654" s="22" t="str">
        <f t="shared" si="519"/>
        <v>NY</v>
      </c>
      <c r="W1654" s="22" t="e">
        <f t="shared" si="520"/>
        <v>#VALUE!</v>
      </c>
      <c r="X1654" s="19" t="str">
        <f t="shared" si="521"/>
        <v>CB1UTZ17/18GS.9117</v>
      </c>
      <c r="Y1654" s="19" t="str">
        <f t="shared" si="522"/>
        <v>GS.9117</v>
      </c>
      <c r="Z1654" s="19" t="e">
        <v>#VALUE!</v>
      </c>
      <c r="AA1654" s="19" t="e">
        <f t="shared" si="523"/>
        <v>#VALUE!</v>
      </c>
      <c r="AB1654" s="22" t="e">
        <f t="shared" si="524"/>
        <v>#VALUE!</v>
      </c>
      <c r="AC1654" s="23" t="e">
        <v>#VALUE!</v>
      </c>
      <c r="AD1654" s="23" t="e">
        <f t="shared" si="532"/>
        <v>#VALUE!</v>
      </c>
      <c r="AE1654" s="24" t="e">
        <f t="shared" si="525"/>
        <v>#VALUE!</v>
      </c>
      <c r="AF1654" s="24">
        <v>131.6</v>
      </c>
      <c r="AG1654" s="24" t="e">
        <f t="shared" si="526"/>
        <v>#VALUE!</v>
      </c>
      <c r="AH1654" s="24" t="e">
        <f t="shared" si="527"/>
        <v>#VALUE!</v>
      </c>
      <c r="AI1654" s="25" t="e">
        <f t="shared" si="528"/>
        <v>#VALUE!</v>
      </c>
      <c r="AJ1654" s="25" t="e">
        <f t="shared" si="529"/>
        <v>#VALUE!</v>
      </c>
      <c r="AK1654" s="25" t="e">
        <f t="shared" si="530"/>
        <v>#VALUE!</v>
      </c>
      <c r="AL1654" s="11">
        <v>23.419871860047852</v>
      </c>
      <c r="AM1654" s="11">
        <v>5.5720417165071767</v>
      </c>
      <c r="AN1654" s="26">
        <v>3.2765999999999997</v>
      </c>
      <c r="AO1654" s="125">
        <f t="shared" si="531"/>
        <v>5.2168234919174203E-2</v>
      </c>
      <c r="AW1654" s="44" t="e">
        <f t="shared" si="514"/>
        <v>#VALUE!</v>
      </c>
    </row>
    <row r="1655" spans="1:49" hidden="1" x14ac:dyDescent="0.2">
      <c r="A1655" s="101">
        <v>1652</v>
      </c>
      <c r="B1655" s="16" t="s">
        <v>1030</v>
      </c>
      <c r="C1655" s="101">
        <v>320</v>
      </c>
      <c r="D1655" s="101">
        <v>1.4852054600737177</v>
      </c>
      <c r="E1655" s="101">
        <v>5.5341197724476057E-2</v>
      </c>
      <c r="F1655" s="122">
        <f t="shared" si="513"/>
        <v>1.5405466577981937</v>
      </c>
      <c r="G1655" s="122"/>
      <c r="H1655" s="101" t="s">
        <v>4</v>
      </c>
      <c r="I1655" s="101">
        <v>1</v>
      </c>
      <c r="J1655" s="101" t="s">
        <v>555</v>
      </c>
      <c r="K1655" s="18">
        <v>43081</v>
      </c>
      <c r="L1655" s="101" t="s">
        <v>58</v>
      </c>
      <c r="M1655" s="101" t="s">
        <v>83</v>
      </c>
      <c r="N1655" s="101" t="s">
        <v>73</v>
      </c>
      <c r="O1655" s="101" t="s">
        <v>58</v>
      </c>
      <c r="P1655" s="19" t="str">
        <f t="shared" si="515"/>
        <v>CB1 17/18</v>
      </c>
      <c r="Q1655" s="20">
        <f t="shared" si="516"/>
        <v>154.05466577981937</v>
      </c>
      <c r="R1655" s="19">
        <v>122.6</v>
      </c>
      <c r="S1655" s="19">
        <v>2.5</v>
      </c>
      <c r="T1655" s="19">
        <f t="shared" si="517"/>
        <v>125.1</v>
      </c>
      <c r="U1655" s="22" t="e">
        <f t="shared" si="518"/>
        <v>#VALUE!</v>
      </c>
      <c r="V1655" s="22" t="str">
        <f t="shared" si="519"/>
        <v>NY</v>
      </c>
      <c r="W1655" s="22" t="e">
        <f t="shared" si="520"/>
        <v>#VALUE!</v>
      </c>
      <c r="X1655" s="19" t="str">
        <f t="shared" si="521"/>
        <v>CB117/18GS.9101</v>
      </c>
      <c r="Y1655" s="19" t="str">
        <f t="shared" si="522"/>
        <v>GS.9101</v>
      </c>
      <c r="Z1655" s="19" t="e">
        <v>#VALUE!</v>
      </c>
      <c r="AA1655" s="19" t="e">
        <f t="shared" si="523"/>
        <v>#VALUE!</v>
      </c>
      <c r="AB1655" s="22" t="e">
        <f t="shared" si="524"/>
        <v>#VALUE!</v>
      </c>
      <c r="AC1655" s="23" t="e">
        <v>#VALUE!</v>
      </c>
      <c r="AD1655" s="23" t="e">
        <f t="shared" si="532"/>
        <v>#VALUE!</v>
      </c>
      <c r="AE1655" s="24" t="e">
        <f t="shared" si="525"/>
        <v>#VALUE!</v>
      </c>
      <c r="AF1655" s="24">
        <v>126.85</v>
      </c>
      <c r="AG1655" s="24" t="e">
        <f t="shared" si="526"/>
        <v>#VALUE!</v>
      </c>
      <c r="AH1655" s="24" t="e">
        <f t="shared" si="527"/>
        <v>#VALUE!</v>
      </c>
      <c r="AI1655" s="25" t="e">
        <f t="shared" si="528"/>
        <v>#VALUE!</v>
      </c>
      <c r="AJ1655" s="25" t="e">
        <f t="shared" si="529"/>
        <v>#VALUE!</v>
      </c>
      <c r="AK1655" s="25" t="e">
        <f t="shared" si="530"/>
        <v>#VALUE!</v>
      </c>
      <c r="AL1655" s="11">
        <v>25.323597920743186</v>
      </c>
      <c r="AM1655" s="11">
        <v>5.8543712366480536</v>
      </c>
      <c r="AN1655" s="26">
        <v>3.2766000000000006</v>
      </c>
      <c r="AO1655" s="125">
        <f t="shared" si="531"/>
        <v>5.456024295073527E-2</v>
      </c>
      <c r="AW1655" s="44" t="e">
        <f t="shared" si="514"/>
        <v>#VALUE!</v>
      </c>
    </row>
    <row r="1656" spans="1:49" hidden="1" x14ac:dyDescent="0.2">
      <c r="A1656" s="101">
        <v>1653</v>
      </c>
      <c r="B1656" s="16" t="s">
        <v>1031</v>
      </c>
      <c r="C1656" s="101">
        <v>1280</v>
      </c>
      <c r="D1656" s="101">
        <v>1.4256124106934922</v>
      </c>
      <c r="E1656" s="101">
        <v>5.0334593569832796E-2</v>
      </c>
      <c r="F1656" s="122">
        <f t="shared" si="513"/>
        <v>1.4759470042633249</v>
      </c>
      <c r="G1656" s="122"/>
      <c r="H1656" s="101" t="s">
        <v>4</v>
      </c>
      <c r="I1656" s="101">
        <v>1</v>
      </c>
      <c r="J1656" s="101" t="s">
        <v>60</v>
      </c>
      <c r="K1656" s="18">
        <v>43081</v>
      </c>
      <c r="L1656" s="101" t="s">
        <v>58</v>
      </c>
      <c r="M1656" s="101" t="s">
        <v>83</v>
      </c>
      <c r="N1656" s="101" t="s">
        <v>73</v>
      </c>
      <c r="O1656" s="101" t="s">
        <v>58</v>
      </c>
      <c r="P1656" s="19" t="str">
        <f t="shared" si="515"/>
        <v>CB1 17/18</v>
      </c>
      <c r="Q1656" s="20">
        <f t="shared" si="516"/>
        <v>147.59470042633248</v>
      </c>
      <c r="R1656" s="19">
        <v>122.6</v>
      </c>
      <c r="S1656" s="19">
        <v>2.5</v>
      </c>
      <c r="T1656" s="19">
        <f t="shared" si="517"/>
        <v>125.1</v>
      </c>
      <c r="U1656" s="22" t="e">
        <f t="shared" si="518"/>
        <v>#VALUE!</v>
      </c>
      <c r="V1656" s="22" t="str">
        <f t="shared" si="519"/>
        <v>NY</v>
      </c>
      <c r="W1656" s="22" t="e">
        <f t="shared" si="520"/>
        <v>#VALUE!</v>
      </c>
      <c r="X1656" s="19" t="str">
        <f t="shared" si="521"/>
        <v>CB117/18GS.9102</v>
      </c>
      <c r="Y1656" s="19" t="str">
        <f t="shared" si="522"/>
        <v>GS.9102</v>
      </c>
      <c r="Z1656" s="19" t="e">
        <v>#VALUE!</v>
      </c>
      <c r="AA1656" s="19" t="e">
        <f t="shared" si="523"/>
        <v>#VALUE!</v>
      </c>
      <c r="AB1656" s="22" t="e">
        <f t="shared" si="524"/>
        <v>#VALUE!</v>
      </c>
      <c r="AC1656" s="23" t="e">
        <v>#VALUE!</v>
      </c>
      <c r="AD1656" s="23" t="e">
        <f t="shared" si="532"/>
        <v>#VALUE!</v>
      </c>
      <c r="AE1656" s="24" t="e">
        <f t="shared" si="525"/>
        <v>#VALUE!</v>
      </c>
      <c r="AF1656" s="24">
        <v>126.85</v>
      </c>
      <c r="AG1656" s="24" t="e">
        <f t="shared" si="526"/>
        <v>#VALUE!</v>
      </c>
      <c r="AH1656" s="24" t="e">
        <f t="shared" si="527"/>
        <v>#VALUE!</v>
      </c>
      <c r="AI1656" s="25" t="e">
        <f t="shared" si="528"/>
        <v>#VALUE!</v>
      </c>
      <c r="AJ1656" s="25" t="e">
        <f t="shared" si="529"/>
        <v>#VALUE!</v>
      </c>
      <c r="AK1656" s="25" t="e">
        <f t="shared" si="530"/>
        <v>#VALUE!</v>
      </c>
      <c r="AL1656" s="11">
        <v>23.555896076182783</v>
      </c>
      <c r="AM1656" s="11">
        <v>5.9570283645842936</v>
      </c>
      <c r="AN1656" s="26">
        <v>3.2765999999999997</v>
      </c>
      <c r="AO1656" s="125">
        <f t="shared" si="531"/>
        <v>4.9624290165696708E-2</v>
      </c>
      <c r="AW1656" s="44" t="e">
        <f t="shared" si="514"/>
        <v>#VALUE!</v>
      </c>
    </row>
    <row r="1657" spans="1:49" hidden="1" x14ac:dyDescent="0.2">
      <c r="A1657" s="101">
        <v>1654</v>
      </c>
      <c r="B1657" s="16" t="s">
        <v>1032</v>
      </c>
      <c r="C1657" s="101">
        <v>1440</v>
      </c>
      <c r="D1657" s="101">
        <v>1.5198650443934139</v>
      </c>
      <c r="E1657" s="101">
        <v>5.162784128165758E-2</v>
      </c>
      <c r="F1657" s="122">
        <f t="shared" si="513"/>
        <v>1.5714928856750714</v>
      </c>
      <c r="G1657" s="122"/>
      <c r="H1657" s="101" t="s">
        <v>4</v>
      </c>
      <c r="I1657" s="101">
        <v>1</v>
      </c>
      <c r="J1657" s="101" t="s">
        <v>60</v>
      </c>
      <c r="K1657" s="18">
        <v>43081</v>
      </c>
      <c r="L1657" s="101" t="s">
        <v>58</v>
      </c>
      <c r="M1657" s="101" t="s">
        <v>83</v>
      </c>
      <c r="N1657" s="101" t="s">
        <v>71</v>
      </c>
      <c r="O1657" s="101" t="s">
        <v>59</v>
      </c>
      <c r="P1657" s="19" t="str">
        <f t="shared" si="515"/>
        <v>CB1RF 14/16</v>
      </c>
      <c r="Q1657" s="20">
        <f t="shared" si="516"/>
        <v>157.14928856750714</v>
      </c>
      <c r="R1657" s="19">
        <v>122.6</v>
      </c>
      <c r="S1657" s="19">
        <v>1</v>
      </c>
      <c r="T1657" s="19">
        <f t="shared" si="517"/>
        <v>123.6</v>
      </c>
      <c r="U1657" s="22" t="e">
        <f t="shared" si="518"/>
        <v>#VALUE!</v>
      </c>
      <c r="V1657" s="22" t="str">
        <f t="shared" si="519"/>
        <v>NY</v>
      </c>
      <c r="W1657" s="22" t="e">
        <f t="shared" si="520"/>
        <v>#VALUE!</v>
      </c>
      <c r="X1657" s="19" t="str">
        <f t="shared" si="521"/>
        <v>CB1RF14/16GS.9005</v>
      </c>
      <c r="Y1657" s="19" t="str">
        <f t="shared" si="522"/>
        <v>GS.9005</v>
      </c>
      <c r="Z1657" s="19" t="e">
        <v>#VALUE!</v>
      </c>
      <c r="AA1657" s="19" t="e">
        <f t="shared" si="523"/>
        <v>#VALUE!</v>
      </c>
      <c r="AB1657" s="22" t="e">
        <f t="shared" si="524"/>
        <v>#VALUE!</v>
      </c>
      <c r="AC1657" s="23" t="e">
        <v>#VALUE!</v>
      </c>
      <c r="AD1657" s="23" t="e">
        <f t="shared" si="532"/>
        <v>#VALUE!</v>
      </c>
      <c r="AE1657" s="24" t="e">
        <f t="shared" si="525"/>
        <v>#VALUE!</v>
      </c>
      <c r="AF1657" s="24">
        <v>125.35</v>
      </c>
      <c r="AG1657" s="24" t="e">
        <f t="shared" si="526"/>
        <v>#VALUE!</v>
      </c>
      <c r="AH1657" s="24" t="e">
        <f t="shared" si="527"/>
        <v>#VALUE!</v>
      </c>
      <c r="AI1657" s="25" t="e">
        <f t="shared" si="528"/>
        <v>#VALUE!</v>
      </c>
      <c r="AJ1657" s="25" t="e">
        <f t="shared" si="529"/>
        <v>#VALUE!</v>
      </c>
      <c r="AK1657" s="25" t="e">
        <f t="shared" si="530"/>
        <v>#VALUE!</v>
      </c>
      <c r="AL1657" s="11">
        <v>22.430000000000003</v>
      </c>
      <c r="AM1657" s="11">
        <v>0</v>
      </c>
      <c r="AN1657" s="26">
        <v>3.2612999999999994</v>
      </c>
      <c r="AO1657" s="125">
        <f t="shared" si="531"/>
        <v>5.0661615112775164E-2</v>
      </c>
      <c r="AW1657" s="44" t="e">
        <f t="shared" si="514"/>
        <v>#VALUE!</v>
      </c>
    </row>
    <row r="1658" spans="1:49" hidden="1" x14ac:dyDescent="0.2">
      <c r="A1658" s="101">
        <v>1655</v>
      </c>
      <c r="B1658" s="16" t="s">
        <v>1033</v>
      </c>
      <c r="C1658" s="101">
        <v>166</v>
      </c>
      <c r="D1658" s="101">
        <v>1.0623309283457307</v>
      </c>
      <c r="E1658" s="101">
        <v>3.3143962412928857E-2</v>
      </c>
      <c r="F1658" s="122">
        <f t="shared" si="513"/>
        <v>1.0954748907586596</v>
      </c>
      <c r="G1658" s="122"/>
      <c r="H1658" s="101" t="s">
        <v>4</v>
      </c>
      <c r="I1658" s="101">
        <v>1</v>
      </c>
      <c r="J1658" s="101" t="s">
        <v>60</v>
      </c>
      <c r="K1658" s="18">
        <v>43081</v>
      </c>
      <c r="L1658" s="101" t="s">
        <v>58</v>
      </c>
      <c r="M1658" s="101" t="s">
        <v>83</v>
      </c>
      <c r="N1658" s="101" t="s">
        <v>75</v>
      </c>
      <c r="O1658" s="101" t="s">
        <v>58</v>
      </c>
      <c r="P1658" s="19" t="str">
        <f t="shared" si="515"/>
        <v>CB2 17/18</v>
      </c>
      <c r="Q1658" s="20">
        <f t="shared" si="516"/>
        <v>109.54748907586595</v>
      </c>
      <c r="R1658" s="19">
        <v>122.6</v>
      </c>
      <c r="S1658" s="19">
        <v>-2.67</v>
      </c>
      <c r="T1658" s="19">
        <f t="shared" si="517"/>
        <v>119.92999999999999</v>
      </c>
      <c r="U1658" s="22" t="e">
        <f t="shared" si="518"/>
        <v>#VALUE!</v>
      </c>
      <c r="V1658" s="22" t="str">
        <f t="shared" si="519"/>
        <v>NY</v>
      </c>
      <c r="W1658" s="22" t="e">
        <f t="shared" si="520"/>
        <v>#VALUE!</v>
      </c>
      <c r="X1658" s="19" t="str">
        <f t="shared" si="521"/>
        <v>CB217/18GS.9062</v>
      </c>
      <c r="Y1658" s="19" t="str">
        <f t="shared" si="522"/>
        <v>GS.9062</v>
      </c>
      <c r="Z1658" s="19" t="e">
        <v>#VALUE!</v>
      </c>
      <c r="AA1658" s="19" t="e">
        <f t="shared" si="523"/>
        <v>#VALUE!</v>
      </c>
      <c r="AB1658" s="22" t="e">
        <f t="shared" si="524"/>
        <v>#VALUE!</v>
      </c>
      <c r="AC1658" s="23" t="e">
        <v>#VALUE!</v>
      </c>
      <c r="AD1658" s="23" t="e">
        <f t="shared" si="532"/>
        <v>#VALUE!</v>
      </c>
      <c r="AE1658" s="24" t="e">
        <f t="shared" si="525"/>
        <v>#VALUE!</v>
      </c>
      <c r="AF1658" s="24">
        <v>121.67999999999999</v>
      </c>
      <c r="AG1658" s="24" t="e">
        <f t="shared" si="526"/>
        <v>#VALUE!</v>
      </c>
      <c r="AH1658" s="24" t="e">
        <f t="shared" si="527"/>
        <v>#VALUE!</v>
      </c>
      <c r="AI1658" s="25" t="e">
        <f t="shared" si="528"/>
        <v>#VALUE!</v>
      </c>
      <c r="AJ1658" s="25" t="e">
        <f t="shared" si="529"/>
        <v>#VALUE!</v>
      </c>
      <c r="AK1658" s="25" t="e">
        <f t="shared" si="530"/>
        <v>#VALUE!</v>
      </c>
      <c r="AL1658" s="11">
        <v>20.435625000000002</v>
      </c>
      <c r="AM1658" s="11">
        <v>0.5</v>
      </c>
      <c r="AN1658" s="26">
        <v>3.2613000000000003</v>
      </c>
      <c r="AO1658" s="125">
        <f t="shared" si="531"/>
        <v>3.2523666018022188E-2</v>
      </c>
      <c r="AW1658" s="44" t="e">
        <f t="shared" si="514"/>
        <v>#VALUE!</v>
      </c>
    </row>
    <row r="1659" spans="1:49" hidden="1" x14ac:dyDescent="0.2">
      <c r="A1659" s="101">
        <v>1656</v>
      </c>
      <c r="B1659" s="16" t="s">
        <v>1033</v>
      </c>
      <c r="C1659" s="101">
        <v>330</v>
      </c>
      <c r="D1659" s="101">
        <v>1.0623309283457307</v>
      </c>
      <c r="E1659" s="101">
        <v>3.3143962412928843E-2</v>
      </c>
      <c r="F1659" s="122">
        <f t="shared" si="513"/>
        <v>1.0954748907586596</v>
      </c>
      <c r="G1659" s="122"/>
      <c r="H1659" s="101" t="s">
        <v>4</v>
      </c>
      <c r="I1659" s="101">
        <v>1</v>
      </c>
      <c r="J1659" s="101" t="s">
        <v>60</v>
      </c>
      <c r="K1659" s="18">
        <v>43081</v>
      </c>
      <c r="L1659" s="101" t="s">
        <v>58</v>
      </c>
      <c r="M1659" s="101" t="s">
        <v>83</v>
      </c>
      <c r="N1659" s="101" t="s">
        <v>62</v>
      </c>
      <c r="O1659" s="101" t="s">
        <v>63</v>
      </c>
      <c r="P1659" s="19" t="str">
        <f t="shared" si="515"/>
        <v>CB6 Consumo</v>
      </c>
      <c r="Q1659" s="20">
        <f t="shared" si="516"/>
        <v>109.54748907586595</v>
      </c>
      <c r="R1659" s="19">
        <v>122.6</v>
      </c>
      <c r="S1659" s="19">
        <v>-31.95</v>
      </c>
      <c r="T1659" s="19">
        <f t="shared" si="517"/>
        <v>90.649999999999991</v>
      </c>
      <c r="U1659" s="22" t="e">
        <f t="shared" si="518"/>
        <v>#VALUE!</v>
      </c>
      <c r="V1659" s="22" t="str">
        <f t="shared" si="519"/>
        <v>NY</v>
      </c>
      <c r="W1659" s="22" t="e">
        <f t="shared" si="520"/>
        <v>#VALUE!</v>
      </c>
      <c r="X1659" s="19" t="str">
        <f t="shared" si="521"/>
        <v>CB6ConsumoGS.9062</v>
      </c>
      <c r="Y1659" s="19" t="str">
        <f t="shared" si="522"/>
        <v>GS.9062</v>
      </c>
      <c r="Z1659" s="19" t="e">
        <v>#VALUE!</v>
      </c>
      <c r="AA1659" s="19" t="e">
        <f t="shared" si="523"/>
        <v>#VALUE!</v>
      </c>
      <c r="AB1659" s="22" t="e">
        <f t="shared" si="524"/>
        <v>#VALUE!</v>
      </c>
      <c r="AC1659" s="23" t="e">
        <v>#VALUE!</v>
      </c>
      <c r="AD1659" s="23" t="e">
        <f t="shared" si="532"/>
        <v>#VALUE!</v>
      </c>
      <c r="AE1659" s="24" t="e">
        <f t="shared" si="525"/>
        <v>#VALUE!</v>
      </c>
      <c r="AF1659" s="24">
        <v>92.399999999999991</v>
      </c>
      <c r="AG1659" s="24" t="e">
        <f t="shared" si="526"/>
        <v>#VALUE!</v>
      </c>
      <c r="AH1659" s="24" t="e">
        <f t="shared" si="527"/>
        <v>#VALUE!</v>
      </c>
      <c r="AI1659" s="25" t="e">
        <f t="shared" si="528"/>
        <v>#VALUE!</v>
      </c>
      <c r="AJ1659" s="25" t="e">
        <f t="shared" si="529"/>
        <v>#VALUE!</v>
      </c>
      <c r="AK1659" s="25" t="e">
        <f t="shared" si="530"/>
        <v>#VALUE!</v>
      </c>
      <c r="AL1659" s="11">
        <v>20.435625000000002</v>
      </c>
      <c r="AM1659" s="11">
        <v>0.5</v>
      </c>
      <c r="AN1659" s="26">
        <v>3.2612999999999999</v>
      </c>
      <c r="AO1659" s="125">
        <f t="shared" si="531"/>
        <v>3.252366601802216E-2</v>
      </c>
      <c r="AW1659" s="44" t="e">
        <f t="shared" si="514"/>
        <v>#VALUE!</v>
      </c>
    </row>
    <row r="1660" spans="1:49" hidden="1" x14ac:dyDescent="0.2">
      <c r="A1660" s="101">
        <v>1657</v>
      </c>
      <c r="B1660" s="16" t="s">
        <v>1033</v>
      </c>
      <c r="C1660" s="101">
        <v>51</v>
      </c>
      <c r="D1660" s="101">
        <v>1.0623309283457307</v>
      </c>
      <c r="E1660" s="101">
        <v>3.3143962412928857E-2</v>
      </c>
      <c r="F1660" s="122">
        <f t="shared" si="513"/>
        <v>1.0954748907586596</v>
      </c>
      <c r="G1660" s="122"/>
      <c r="H1660" s="101" t="s">
        <v>4</v>
      </c>
      <c r="I1660" s="101">
        <v>1</v>
      </c>
      <c r="J1660" s="101" t="s">
        <v>60</v>
      </c>
      <c r="K1660" s="18">
        <v>43081</v>
      </c>
      <c r="L1660" s="101" t="s">
        <v>58</v>
      </c>
      <c r="M1660" s="101" t="s">
        <v>83</v>
      </c>
      <c r="N1660" s="101" t="s">
        <v>75</v>
      </c>
      <c r="O1660" s="101" t="s">
        <v>66</v>
      </c>
      <c r="P1660" s="19" t="str">
        <f t="shared" si="515"/>
        <v>CB2 Moka</v>
      </c>
      <c r="Q1660" s="20">
        <f t="shared" si="516"/>
        <v>109.54748907586595</v>
      </c>
      <c r="R1660" s="19">
        <v>122.6</v>
      </c>
      <c r="S1660" s="19">
        <v>-9.67</v>
      </c>
      <c r="T1660" s="19">
        <f t="shared" si="517"/>
        <v>112.92999999999999</v>
      </c>
      <c r="U1660" s="22" t="e">
        <f t="shared" si="518"/>
        <v>#VALUE!</v>
      </c>
      <c r="V1660" s="22" t="str">
        <f t="shared" si="519"/>
        <v>NY</v>
      </c>
      <c r="W1660" s="22" t="e">
        <f t="shared" si="520"/>
        <v>#VALUE!</v>
      </c>
      <c r="X1660" s="19" t="str">
        <f t="shared" si="521"/>
        <v>CB2MokaGS.9062</v>
      </c>
      <c r="Y1660" s="19" t="str">
        <f t="shared" si="522"/>
        <v>GS.9062</v>
      </c>
      <c r="Z1660" s="19" t="e">
        <v>#VALUE!</v>
      </c>
      <c r="AA1660" s="19" t="e">
        <f t="shared" si="523"/>
        <v>#VALUE!</v>
      </c>
      <c r="AB1660" s="22" t="e">
        <f t="shared" si="524"/>
        <v>#VALUE!</v>
      </c>
      <c r="AC1660" s="23" t="e">
        <v>#VALUE!</v>
      </c>
      <c r="AD1660" s="23" t="e">
        <f t="shared" si="532"/>
        <v>#VALUE!</v>
      </c>
      <c r="AE1660" s="24" t="e">
        <f t="shared" si="525"/>
        <v>#VALUE!</v>
      </c>
      <c r="AF1660" s="24">
        <v>114.67999999999999</v>
      </c>
      <c r="AG1660" s="24" t="e">
        <f t="shared" si="526"/>
        <v>#VALUE!</v>
      </c>
      <c r="AH1660" s="24" t="e">
        <f t="shared" si="527"/>
        <v>#VALUE!</v>
      </c>
      <c r="AI1660" s="25" t="e">
        <f t="shared" si="528"/>
        <v>#VALUE!</v>
      </c>
      <c r="AJ1660" s="25" t="e">
        <f t="shared" si="529"/>
        <v>#VALUE!</v>
      </c>
      <c r="AK1660" s="25" t="e">
        <f t="shared" si="530"/>
        <v>#VALUE!</v>
      </c>
      <c r="AL1660" s="11">
        <v>20.435624999999998</v>
      </c>
      <c r="AM1660" s="11">
        <v>0.5</v>
      </c>
      <c r="AN1660" s="26">
        <v>3.2613000000000003</v>
      </c>
      <c r="AO1660" s="125">
        <f t="shared" si="531"/>
        <v>3.2523666018022188E-2</v>
      </c>
      <c r="AW1660" s="44" t="e">
        <f t="shared" si="514"/>
        <v>#VALUE!</v>
      </c>
    </row>
    <row r="1661" spans="1:49" hidden="1" x14ac:dyDescent="0.2">
      <c r="A1661" s="101">
        <v>1658</v>
      </c>
      <c r="B1661" s="16" t="s">
        <v>1033</v>
      </c>
      <c r="C1661" s="101">
        <v>353</v>
      </c>
      <c r="D1661" s="101">
        <v>1.0623309283457307</v>
      </c>
      <c r="E1661" s="101">
        <v>3.3143962412928843E-2</v>
      </c>
      <c r="F1661" s="122">
        <f t="shared" si="513"/>
        <v>1.0954748907586596</v>
      </c>
      <c r="G1661" s="122"/>
      <c r="H1661" s="101" t="s">
        <v>4</v>
      </c>
      <c r="I1661" s="101">
        <v>1</v>
      </c>
      <c r="J1661" s="101" t="s">
        <v>60</v>
      </c>
      <c r="K1661" s="18">
        <v>43081</v>
      </c>
      <c r="L1661" s="101" t="s">
        <v>58</v>
      </c>
      <c r="M1661" s="101" t="s">
        <v>83</v>
      </c>
      <c r="N1661" s="101" t="s">
        <v>75</v>
      </c>
      <c r="O1661" s="101" t="s">
        <v>64</v>
      </c>
      <c r="P1661" s="19" t="str">
        <f t="shared" si="515"/>
        <v>CB2 15/16</v>
      </c>
      <c r="Q1661" s="20">
        <f t="shared" si="516"/>
        <v>109.54748907586595</v>
      </c>
      <c r="R1661" s="19">
        <v>122.6</v>
      </c>
      <c r="S1661" s="19">
        <v>-9.67</v>
      </c>
      <c r="T1661" s="19">
        <f t="shared" si="517"/>
        <v>112.92999999999999</v>
      </c>
      <c r="U1661" s="22" t="e">
        <f t="shared" si="518"/>
        <v>#VALUE!</v>
      </c>
      <c r="V1661" s="22" t="str">
        <f t="shared" si="519"/>
        <v>NY</v>
      </c>
      <c r="W1661" s="22" t="e">
        <f t="shared" si="520"/>
        <v>#VALUE!</v>
      </c>
      <c r="X1661" s="19" t="str">
        <f t="shared" si="521"/>
        <v>CB215/16GS.9062</v>
      </c>
      <c r="Y1661" s="19" t="str">
        <f t="shared" si="522"/>
        <v>GS.9062</v>
      </c>
      <c r="Z1661" s="19" t="e">
        <v>#VALUE!</v>
      </c>
      <c r="AA1661" s="19" t="e">
        <f t="shared" si="523"/>
        <v>#VALUE!</v>
      </c>
      <c r="AB1661" s="22" t="e">
        <f t="shared" si="524"/>
        <v>#VALUE!</v>
      </c>
      <c r="AC1661" s="23" t="e">
        <v>#VALUE!</v>
      </c>
      <c r="AD1661" s="23" t="e">
        <f t="shared" si="532"/>
        <v>#VALUE!</v>
      </c>
      <c r="AE1661" s="24" t="e">
        <f t="shared" si="525"/>
        <v>#VALUE!</v>
      </c>
      <c r="AF1661" s="24">
        <v>114.67999999999999</v>
      </c>
      <c r="AG1661" s="24" t="e">
        <f t="shared" si="526"/>
        <v>#VALUE!</v>
      </c>
      <c r="AH1661" s="24" t="e">
        <f t="shared" si="527"/>
        <v>#VALUE!</v>
      </c>
      <c r="AI1661" s="25" t="e">
        <f t="shared" si="528"/>
        <v>#VALUE!</v>
      </c>
      <c r="AJ1661" s="25" t="e">
        <f t="shared" si="529"/>
        <v>#VALUE!</v>
      </c>
      <c r="AK1661" s="25" t="e">
        <f t="shared" si="530"/>
        <v>#VALUE!</v>
      </c>
      <c r="AL1661" s="11">
        <v>20.435624999999998</v>
      </c>
      <c r="AM1661" s="11">
        <v>0.5</v>
      </c>
      <c r="AN1661" s="26">
        <v>3.2612999999999999</v>
      </c>
      <c r="AO1661" s="125">
        <f t="shared" si="531"/>
        <v>3.252366601802216E-2</v>
      </c>
      <c r="AW1661" s="44" t="e">
        <f t="shared" si="514"/>
        <v>#VALUE!</v>
      </c>
    </row>
    <row r="1662" spans="1:49" hidden="1" x14ac:dyDescent="0.2">
      <c r="A1662" s="101">
        <v>1659</v>
      </c>
      <c r="B1662" s="16" t="s">
        <v>1033</v>
      </c>
      <c r="C1662" s="101">
        <v>97</v>
      </c>
      <c r="D1662" s="101">
        <v>1.0623309283457307</v>
      </c>
      <c r="E1662" s="101">
        <v>3.3143962412928857E-2</v>
      </c>
      <c r="F1662" s="122">
        <f t="shared" si="513"/>
        <v>1.0954748907586596</v>
      </c>
      <c r="G1662" s="122"/>
      <c r="H1662" s="101" t="s">
        <v>4</v>
      </c>
      <c r="I1662" s="101">
        <v>1</v>
      </c>
      <c r="J1662" s="101" t="s">
        <v>60</v>
      </c>
      <c r="K1662" s="18">
        <v>43081</v>
      </c>
      <c r="L1662" s="101" t="s">
        <v>58</v>
      </c>
      <c r="M1662" s="101" t="s">
        <v>83</v>
      </c>
      <c r="N1662" s="101" t="s">
        <v>75</v>
      </c>
      <c r="O1662" s="101" t="s">
        <v>65</v>
      </c>
      <c r="P1662" s="19" t="str">
        <f t="shared" si="515"/>
        <v>CB2 13/14</v>
      </c>
      <c r="Q1662" s="20">
        <f t="shared" si="516"/>
        <v>109.54748907586595</v>
      </c>
      <c r="R1662" s="19">
        <v>122.6</v>
      </c>
      <c r="S1662" s="19">
        <v>-9.67</v>
      </c>
      <c r="T1662" s="19">
        <f t="shared" si="517"/>
        <v>112.92999999999999</v>
      </c>
      <c r="U1662" s="22" t="e">
        <f t="shared" si="518"/>
        <v>#VALUE!</v>
      </c>
      <c r="V1662" s="22" t="str">
        <f t="shared" si="519"/>
        <v>NY</v>
      </c>
      <c r="W1662" s="22" t="e">
        <f t="shared" si="520"/>
        <v>#VALUE!</v>
      </c>
      <c r="X1662" s="19" t="str">
        <f t="shared" si="521"/>
        <v>CB213/14GS.9062</v>
      </c>
      <c r="Y1662" s="19" t="str">
        <f t="shared" si="522"/>
        <v>GS.9062</v>
      </c>
      <c r="Z1662" s="19" t="e">
        <v>#VALUE!</v>
      </c>
      <c r="AA1662" s="19" t="e">
        <f t="shared" si="523"/>
        <v>#VALUE!</v>
      </c>
      <c r="AB1662" s="22" t="e">
        <f t="shared" si="524"/>
        <v>#VALUE!</v>
      </c>
      <c r="AC1662" s="23" t="e">
        <v>#VALUE!</v>
      </c>
      <c r="AD1662" s="23" t="e">
        <f t="shared" si="532"/>
        <v>#VALUE!</v>
      </c>
      <c r="AE1662" s="24" t="e">
        <f t="shared" si="525"/>
        <v>#VALUE!</v>
      </c>
      <c r="AF1662" s="24">
        <v>114.67999999999999</v>
      </c>
      <c r="AG1662" s="24" t="e">
        <f t="shared" si="526"/>
        <v>#VALUE!</v>
      </c>
      <c r="AH1662" s="24" t="e">
        <f t="shared" si="527"/>
        <v>#VALUE!</v>
      </c>
      <c r="AI1662" s="25" t="e">
        <f t="shared" si="528"/>
        <v>#VALUE!</v>
      </c>
      <c r="AJ1662" s="25" t="e">
        <f t="shared" si="529"/>
        <v>#VALUE!</v>
      </c>
      <c r="AK1662" s="25" t="e">
        <f t="shared" si="530"/>
        <v>#VALUE!</v>
      </c>
      <c r="AL1662" s="11">
        <v>20.435625000000002</v>
      </c>
      <c r="AM1662" s="11">
        <v>0.5</v>
      </c>
      <c r="AN1662" s="26">
        <v>3.2613000000000003</v>
      </c>
      <c r="AO1662" s="125">
        <f t="shared" si="531"/>
        <v>3.2523666018022188E-2</v>
      </c>
      <c r="AW1662" s="44" t="e">
        <f t="shared" si="514"/>
        <v>#VALUE!</v>
      </c>
    </row>
    <row r="1663" spans="1:49" hidden="1" x14ac:dyDescent="0.2">
      <c r="A1663" s="101">
        <v>1660</v>
      </c>
      <c r="B1663" s="16" t="s">
        <v>1034</v>
      </c>
      <c r="C1663" s="101">
        <v>321</v>
      </c>
      <c r="D1663" s="101">
        <v>1.0715178513606025</v>
      </c>
      <c r="E1663" s="101">
        <v>3.5924959949644154E-2</v>
      </c>
      <c r="F1663" s="122">
        <f t="shared" si="513"/>
        <v>1.1074428113102466</v>
      </c>
      <c r="G1663" s="122"/>
      <c r="H1663" s="101" t="s">
        <v>4</v>
      </c>
      <c r="I1663" s="101">
        <v>1</v>
      </c>
      <c r="J1663" s="101" t="s">
        <v>60</v>
      </c>
      <c r="K1663" s="18">
        <v>43081</v>
      </c>
      <c r="L1663" s="101" t="s">
        <v>58</v>
      </c>
      <c r="M1663" s="101" t="s">
        <v>83</v>
      </c>
      <c r="N1663" s="101" t="s">
        <v>75</v>
      </c>
      <c r="O1663" s="101" t="s">
        <v>58</v>
      </c>
      <c r="P1663" s="19" t="str">
        <f t="shared" si="515"/>
        <v>CB2 17/18</v>
      </c>
      <c r="Q1663" s="20">
        <f t="shared" si="516"/>
        <v>110.74428113102466</v>
      </c>
      <c r="R1663" s="19">
        <v>122.6</v>
      </c>
      <c r="S1663" s="19">
        <v>-2.67</v>
      </c>
      <c r="T1663" s="19">
        <f t="shared" si="517"/>
        <v>119.92999999999999</v>
      </c>
      <c r="U1663" s="22" t="e">
        <f t="shared" si="518"/>
        <v>#VALUE!</v>
      </c>
      <c r="V1663" s="22" t="str">
        <f t="shared" si="519"/>
        <v>NY</v>
      </c>
      <c r="W1663" s="22" t="e">
        <f t="shared" si="520"/>
        <v>#VALUE!</v>
      </c>
      <c r="X1663" s="19" t="str">
        <f t="shared" si="521"/>
        <v>CB217/18GS.9088</v>
      </c>
      <c r="Y1663" s="19" t="str">
        <f t="shared" si="522"/>
        <v>GS.9088</v>
      </c>
      <c r="Z1663" s="19" t="e">
        <v>#VALUE!</v>
      </c>
      <c r="AA1663" s="19" t="e">
        <f t="shared" si="523"/>
        <v>#VALUE!</v>
      </c>
      <c r="AB1663" s="22" t="e">
        <f t="shared" si="524"/>
        <v>#VALUE!</v>
      </c>
      <c r="AC1663" s="23" t="e">
        <v>#VALUE!</v>
      </c>
      <c r="AD1663" s="23" t="e">
        <f t="shared" si="532"/>
        <v>#VALUE!</v>
      </c>
      <c r="AE1663" s="24" t="e">
        <f t="shared" si="525"/>
        <v>#VALUE!</v>
      </c>
      <c r="AF1663" s="24">
        <v>121.67999999999999</v>
      </c>
      <c r="AG1663" s="24" t="e">
        <f t="shared" si="526"/>
        <v>#VALUE!</v>
      </c>
      <c r="AH1663" s="24" t="e">
        <f t="shared" si="527"/>
        <v>#VALUE!</v>
      </c>
      <c r="AI1663" s="25" t="e">
        <f t="shared" si="528"/>
        <v>#VALUE!</v>
      </c>
      <c r="AJ1663" s="25" t="e">
        <f t="shared" si="529"/>
        <v>#VALUE!</v>
      </c>
      <c r="AK1663" s="25" t="e">
        <f t="shared" si="530"/>
        <v>#VALUE!</v>
      </c>
      <c r="AL1663" s="11">
        <v>20.435625000000002</v>
      </c>
      <c r="AM1663" s="11">
        <v>0.5</v>
      </c>
      <c r="AN1663" s="26">
        <v>3.2613000000000003</v>
      </c>
      <c r="AO1663" s="125">
        <f t="shared" si="531"/>
        <v>3.5252616586883209E-2</v>
      </c>
      <c r="AW1663" s="44" t="e">
        <f t="shared" si="514"/>
        <v>#VALUE!</v>
      </c>
    </row>
    <row r="1664" spans="1:49" hidden="1" x14ac:dyDescent="0.2">
      <c r="A1664" s="101">
        <v>1661</v>
      </c>
      <c r="B1664" s="16" t="s">
        <v>1034</v>
      </c>
      <c r="C1664" s="101">
        <v>233</v>
      </c>
      <c r="D1664" s="101">
        <v>1.0715178513606025</v>
      </c>
      <c r="E1664" s="101">
        <v>3.5924959949644154E-2</v>
      </c>
      <c r="F1664" s="122">
        <f t="shared" si="513"/>
        <v>1.1074428113102466</v>
      </c>
      <c r="G1664" s="122"/>
      <c r="H1664" s="101" t="s">
        <v>4</v>
      </c>
      <c r="I1664" s="101">
        <v>1</v>
      </c>
      <c r="J1664" s="101" t="s">
        <v>60</v>
      </c>
      <c r="K1664" s="18">
        <v>43081</v>
      </c>
      <c r="L1664" s="101" t="s">
        <v>58</v>
      </c>
      <c r="M1664" s="101" t="s">
        <v>83</v>
      </c>
      <c r="N1664" s="101" t="s">
        <v>62</v>
      </c>
      <c r="O1664" s="101" t="s">
        <v>63</v>
      </c>
      <c r="P1664" s="19" t="str">
        <f t="shared" si="515"/>
        <v>CB6 Consumo</v>
      </c>
      <c r="Q1664" s="20">
        <f t="shared" si="516"/>
        <v>110.74428113102466</v>
      </c>
      <c r="R1664" s="19">
        <v>122.6</v>
      </c>
      <c r="S1664" s="19">
        <v>-31.95</v>
      </c>
      <c r="T1664" s="19">
        <f t="shared" si="517"/>
        <v>90.649999999999991</v>
      </c>
      <c r="U1664" s="22" t="e">
        <f t="shared" si="518"/>
        <v>#VALUE!</v>
      </c>
      <c r="V1664" s="22" t="str">
        <f t="shared" si="519"/>
        <v>NY</v>
      </c>
      <c r="W1664" s="22" t="e">
        <f t="shared" si="520"/>
        <v>#VALUE!</v>
      </c>
      <c r="X1664" s="19" t="str">
        <f t="shared" si="521"/>
        <v>CB6ConsumoGS.9088</v>
      </c>
      <c r="Y1664" s="19" t="str">
        <f t="shared" si="522"/>
        <v>GS.9088</v>
      </c>
      <c r="Z1664" s="19" t="e">
        <v>#VALUE!</v>
      </c>
      <c r="AA1664" s="19" t="e">
        <f t="shared" si="523"/>
        <v>#VALUE!</v>
      </c>
      <c r="AB1664" s="22" t="e">
        <f t="shared" si="524"/>
        <v>#VALUE!</v>
      </c>
      <c r="AC1664" s="23" t="e">
        <v>#VALUE!</v>
      </c>
      <c r="AD1664" s="23" t="e">
        <f t="shared" si="532"/>
        <v>#VALUE!</v>
      </c>
      <c r="AE1664" s="24" t="e">
        <f t="shared" si="525"/>
        <v>#VALUE!</v>
      </c>
      <c r="AF1664" s="24">
        <v>92.399999999999991</v>
      </c>
      <c r="AG1664" s="24" t="e">
        <f t="shared" si="526"/>
        <v>#VALUE!</v>
      </c>
      <c r="AH1664" s="24" t="e">
        <f t="shared" si="527"/>
        <v>#VALUE!</v>
      </c>
      <c r="AI1664" s="25" t="e">
        <f t="shared" si="528"/>
        <v>#VALUE!</v>
      </c>
      <c r="AJ1664" s="25" t="e">
        <f t="shared" si="529"/>
        <v>#VALUE!</v>
      </c>
      <c r="AK1664" s="25" t="e">
        <f t="shared" si="530"/>
        <v>#VALUE!</v>
      </c>
      <c r="AL1664" s="11">
        <v>20.435624999999998</v>
      </c>
      <c r="AM1664" s="11">
        <v>0.5</v>
      </c>
      <c r="AN1664" s="26">
        <v>3.2613000000000003</v>
      </c>
      <c r="AO1664" s="125">
        <f t="shared" si="531"/>
        <v>3.5252616586883209E-2</v>
      </c>
      <c r="AW1664" s="44" t="e">
        <f t="shared" si="514"/>
        <v>#VALUE!</v>
      </c>
    </row>
    <row r="1665" spans="1:49" hidden="1" x14ac:dyDescent="0.2">
      <c r="A1665" s="101">
        <v>1662</v>
      </c>
      <c r="B1665" s="16" t="s">
        <v>1034</v>
      </c>
      <c r="C1665" s="101">
        <v>57</v>
      </c>
      <c r="D1665" s="101">
        <v>1.0715178513606025</v>
      </c>
      <c r="E1665" s="101">
        <v>3.5924959949644134E-2</v>
      </c>
      <c r="F1665" s="122">
        <f t="shared" si="513"/>
        <v>1.1074428113102466</v>
      </c>
      <c r="G1665" s="122"/>
      <c r="H1665" s="101" t="s">
        <v>4</v>
      </c>
      <c r="I1665" s="101">
        <v>1</v>
      </c>
      <c r="J1665" s="101" t="s">
        <v>60</v>
      </c>
      <c r="K1665" s="18">
        <v>43081</v>
      </c>
      <c r="L1665" s="101" t="s">
        <v>58</v>
      </c>
      <c r="M1665" s="101" t="s">
        <v>83</v>
      </c>
      <c r="N1665" s="101" t="s">
        <v>75</v>
      </c>
      <c r="O1665" s="101" t="s">
        <v>66</v>
      </c>
      <c r="P1665" s="19" t="str">
        <f t="shared" si="515"/>
        <v>CB2 Moka</v>
      </c>
      <c r="Q1665" s="20">
        <f t="shared" si="516"/>
        <v>110.74428113102466</v>
      </c>
      <c r="R1665" s="19">
        <v>122.6</v>
      </c>
      <c r="S1665" s="19">
        <v>-9.67</v>
      </c>
      <c r="T1665" s="19">
        <f t="shared" si="517"/>
        <v>112.92999999999999</v>
      </c>
      <c r="U1665" s="22" t="e">
        <f t="shared" si="518"/>
        <v>#VALUE!</v>
      </c>
      <c r="V1665" s="22" t="str">
        <f t="shared" si="519"/>
        <v>NY</v>
      </c>
      <c r="W1665" s="22" t="e">
        <f t="shared" si="520"/>
        <v>#VALUE!</v>
      </c>
      <c r="X1665" s="19" t="str">
        <f t="shared" si="521"/>
        <v>CB2MokaGS.9088</v>
      </c>
      <c r="Y1665" s="19" t="str">
        <f t="shared" si="522"/>
        <v>GS.9088</v>
      </c>
      <c r="Z1665" s="19" t="e">
        <v>#VALUE!</v>
      </c>
      <c r="AA1665" s="19" t="e">
        <f t="shared" si="523"/>
        <v>#VALUE!</v>
      </c>
      <c r="AB1665" s="22" t="e">
        <f t="shared" si="524"/>
        <v>#VALUE!</v>
      </c>
      <c r="AC1665" s="23" t="e">
        <v>#VALUE!</v>
      </c>
      <c r="AD1665" s="23" t="e">
        <f t="shared" si="532"/>
        <v>#VALUE!</v>
      </c>
      <c r="AE1665" s="24" t="e">
        <f t="shared" si="525"/>
        <v>#VALUE!</v>
      </c>
      <c r="AF1665" s="24">
        <v>114.67999999999999</v>
      </c>
      <c r="AG1665" s="24" t="e">
        <f t="shared" si="526"/>
        <v>#VALUE!</v>
      </c>
      <c r="AH1665" s="24" t="e">
        <f t="shared" si="527"/>
        <v>#VALUE!</v>
      </c>
      <c r="AI1665" s="25" t="e">
        <f t="shared" si="528"/>
        <v>#VALUE!</v>
      </c>
      <c r="AJ1665" s="25" t="e">
        <f t="shared" si="529"/>
        <v>#VALUE!</v>
      </c>
      <c r="AK1665" s="25" t="e">
        <f t="shared" si="530"/>
        <v>#VALUE!</v>
      </c>
      <c r="AL1665" s="11">
        <v>20.435625000000002</v>
      </c>
      <c r="AM1665" s="11">
        <v>0.5</v>
      </c>
      <c r="AN1665" s="26">
        <v>3.2612999999999999</v>
      </c>
      <c r="AO1665" s="125">
        <f t="shared" si="531"/>
        <v>3.5252616586883181E-2</v>
      </c>
      <c r="AW1665" s="44" t="e">
        <f t="shared" si="514"/>
        <v>#VALUE!</v>
      </c>
    </row>
    <row r="1666" spans="1:49" hidden="1" x14ac:dyDescent="0.2">
      <c r="A1666" s="101">
        <v>1663</v>
      </c>
      <c r="B1666" s="16" t="s">
        <v>1034</v>
      </c>
      <c r="C1666" s="101">
        <v>345</v>
      </c>
      <c r="D1666" s="101">
        <v>1.0715178513606025</v>
      </c>
      <c r="E1666" s="101">
        <v>3.592495994964412E-2</v>
      </c>
      <c r="F1666" s="122">
        <f t="shared" si="513"/>
        <v>1.1074428113102466</v>
      </c>
      <c r="G1666" s="122"/>
      <c r="H1666" s="101" t="s">
        <v>4</v>
      </c>
      <c r="I1666" s="101">
        <v>1</v>
      </c>
      <c r="J1666" s="101" t="s">
        <v>60</v>
      </c>
      <c r="K1666" s="18">
        <v>43081</v>
      </c>
      <c r="L1666" s="101" t="s">
        <v>58</v>
      </c>
      <c r="M1666" s="101" t="s">
        <v>83</v>
      </c>
      <c r="N1666" s="101" t="s">
        <v>75</v>
      </c>
      <c r="O1666" s="101" t="s">
        <v>64</v>
      </c>
      <c r="P1666" s="19" t="str">
        <f t="shared" si="515"/>
        <v>CB2 15/16</v>
      </c>
      <c r="Q1666" s="20">
        <f t="shared" si="516"/>
        <v>110.74428113102466</v>
      </c>
      <c r="R1666" s="19">
        <v>122.6</v>
      </c>
      <c r="S1666" s="19">
        <v>-9.67</v>
      </c>
      <c r="T1666" s="19">
        <f t="shared" si="517"/>
        <v>112.92999999999999</v>
      </c>
      <c r="U1666" s="22" t="e">
        <f t="shared" si="518"/>
        <v>#VALUE!</v>
      </c>
      <c r="V1666" s="22" t="str">
        <f t="shared" si="519"/>
        <v>NY</v>
      </c>
      <c r="W1666" s="22" t="e">
        <f t="shared" si="520"/>
        <v>#VALUE!</v>
      </c>
      <c r="X1666" s="19" t="str">
        <f t="shared" si="521"/>
        <v>CB215/16GS.9088</v>
      </c>
      <c r="Y1666" s="19" t="str">
        <f t="shared" si="522"/>
        <v>GS.9088</v>
      </c>
      <c r="Z1666" s="19" t="e">
        <v>#VALUE!</v>
      </c>
      <c r="AA1666" s="19" t="e">
        <f t="shared" si="523"/>
        <v>#VALUE!</v>
      </c>
      <c r="AB1666" s="22" t="e">
        <f t="shared" si="524"/>
        <v>#VALUE!</v>
      </c>
      <c r="AC1666" s="23" t="e">
        <v>#VALUE!</v>
      </c>
      <c r="AD1666" s="23" t="e">
        <f t="shared" si="532"/>
        <v>#VALUE!</v>
      </c>
      <c r="AE1666" s="24" t="e">
        <f t="shared" si="525"/>
        <v>#VALUE!</v>
      </c>
      <c r="AF1666" s="24">
        <v>114.67999999999999</v>
      </c>
      <c r="AG1666" s="24" t="e">
        <f t="shared" si="526"/>
        <v>#VALUE!</v>
      </c>
      <c r="AH1666" s="24" t="e">
        <f t="shared" si="527"/>
        <v>#VALUE!</v>
      </c>
      <c r="AI1666" s="25" t="e">
        <f t="shared" si="528"/>
        <v>#VALUE!</v>
      </c>
      <c r="AJ1666" s="25" t="e">
        <f t="shared" si="529"/>
        <v>#VALUE!</v>
      </c>
      <c r="AK1666" s="25" t="e">
        <f t="shared" si="530"/>
        <v>#VALUE!</v>
      </c>
      <c r="AL1666" s="11">
        <v>20.435625000000002</v>
      </c>
      <c r="AM1666" s="11">
        <v>0.5</v>
      </c>
      <c r="AN1666" s="26">
        <v>3.2612999999999994</v>
      </c>
      <c r="AO1666" s="125">
        <f t="shared" si="531"/>
        <v>3.5252616586883161E-2</v>
      </c>
      <c r="AW1666" s="44" t="e">
        <f t="shared" si="514"/>
        <v>#VALUE!</v>
      </c>
    </row>
    <row r="1667" spans="1:49" hidden="1" x14ac:dyDescent="0.2">
      <c r="A1667" s="101">
        <v>1664</v>
      </c>
      <c r="B1667" s="16" t="s">
        <v>1034</v>
      </c>
      <c r="C1667" s="101">
        <v>39</v>
      </c>
      <c r="D1667" s="101">
        <v>1.0715178513606025</v>
      </c>
      <c r="E1667" s="101">
        <v>3.592495994964412E-2</v>
      </c>
      <c r="F1667" s="122">
        <f t="shared" ref="F1667:F1730" si="533">E1667+D1667</f>
        <v>1.1074428113102466</v>
      </c>
      <c r="G1667" s="122"/>
      <c r="H1667" s="101" t="s">
        <v>4</v>
      </c>
      <c r="I1667" s="101">
        <v>1</v>
      </c>
      <c r="J1667" s="101" t="s">
        <v>60</v>
      </c>
      <c r="K1667" s="18">
        <v>43081</v>
      </c>
      <c r="L1667" s="101" t="s">
        <v>58</v>
      </c>
      <c r="M1667" s="101" t="s">
        <v>83</v>
      </c>
      <c r="N1667" s="101" t="s">
        <v>75</v>
      </c>
      <c r="O1667" s="101" t="s">
        <v>65</v>
      </c>
      <c r="P1667" s="19" t="str">
        <f t="shared" si="515"/>
        <v>CB2 13/14</v>
      </c>
      <c r="Q1667" s="20">
        <f t="shared" si="516"/>
        <v>110.74428113102466</v>
      </c>
      <c r="R1667" s="19">
        <v>122.6</v>
      </c>
      <c r="S1667" s="19">
        <v>-9.67</v>
      </c>
      <c r="T1667" s="19">
        <f t="shared" si="517"/>
        <v>112.92999999999999</v>
      </c>
      <c r="U1667" s="22" t="e">
        <f t="shared" si="518"/>
        <v>#VALUE!</v>
      </c>
      <c r="V1667" s="22" t="str">
        <f t="shared" si="519"/>
        <v>NY</v>
      </c>
      <c r="W1667" s="22" t="e">
        <f t="shared" si="520"/>
        <v>#VALUE!</v>
      </c>
      <c r="X1667" s="19" t="str">
        <f t="shared" si="521"/>
        <v>CB213/14GS.9088</v>
      </c>
      <c r="Y1667" s="19" t="str">
        <f t="shared" si="522"/>
        <v>GS.9088</v>
      </c>
      <c r="Z1667" s="19" t="e">
        <v>#VALUE!</v>
      </c>
      <c r="AA1667" s="19" t="e">
        <f t="shared" si="523"/>
        <v>#VALUE!</v>
      </c>
      <c r="AB1667" s="22" t="e">
        <f t="shared" si="524"/>
        <v>#VALUE!</v>
      </c>
      <c r="AC1667" s="23" t="e">
        <v>#VALUE!</v>
      </c>
      <c r="AD1667" s="23" t="e">
        <f t="shared" si="532"/>
        <v>#VALUE!</v>
      </c>
      <c r="AE1667" s="24" t="e">
        <f t="shared" si="525"/>
        <v>#VALUE!</v>
      </c>
      <c r="AF1667" s="24">
        <v>114.67999999999999</v>
      </c>
      <c r="AG1667" s="24" t="e">
        <f t="shared" si="526"/>
        <v>#VALUE!</v>
      </c>
      <c r="AH1667" s="24" t="e">
        <f t="shared" si="527"/>
        <v>#VALUE!</v>
      </c>
      <c r="AI1667" s="25" t="e">
        <f t="shared" si="528"/>
        <v>#VALUE!</v>
      </c>
      <c r="AJ1667" s="25" t="e">
        <f t="shared" si="529"/>
        <v>#VALUE!</v>
      </c>
      <c r="AK1667" s="25" t="e">
        <f t="shared" si="530"/>
        <v>#VALUE!</v>
      </c>
      <c r="AL1667" s="11">
        <v>20.435625000000002</v>
      </c>
      <c r="AM1667" s="11">
        <v>0.5</v>
      </c>
      <c r="AN1667" s="26">
        <v>3.2612999999999994</v>
      </c>
      <c r="AO1667" s="125">
        <f t="shared" si="531"/>
        <v>3.5252616586883161E-2</v>
      </c>
      <c r="AW1667" s="44" t="e">
        <f t="shared" si="514"/>
        <v>#VALUE!</v>
      </c>
    </row>
    <row r="1668" spans="1:49" hidden="1" x14ac:dyDescent="0.2">
      <c r="A1668" s="101">
        <v>1665</v>
      </c>
      <c r="B1668" s="16" t="s">
        <v>1035</v>
      </c>
      <c r="C1668" s="101">
        <v>291</v>
      </c>
      <c r="D1668" s="101">
        <v>1.1049135369342253</v>
      </c>
      <c r="E1668" s="101">
        <v>5.0276329546516292E-2</v>
      </c>
      <c r="F1668" s="122">
        <f t="shared" si="533"/>
        <v>1.1551898664807416</v>
      </c>
      <c r="G1668" s="122"/>
      <c r="H1668" s="101" t="s">
        <v>4</v>
      </c>
      <c r="I1668" s="101">
        <v>1</v>
      </c>
      <c r="J1668" s="101" t="s">
        <v>60</v>
      </c>
      <c r="K1668" s="18">
        <v>43081</v>
      </c>
      <c r="L1668" s="101" t="s">
        <v>58</v>
      </c>
      <c r="M1668" s="101" t="s">
        <v>83</v>
      </c>
      <c r="N1668" s="101" t="s">
        <v>75</v>
      </c>
      <c r="O1668" s="101" t="s">
        <v>58</v>
      </c>
      <c r="P1668" s="19" t="str">
        <f t="shared" si="515"/>
        <v>CB2 17/18</v>
      </c>
      <c r="Q1668" s="20">
        <f t="shared" si="516"/>
        <v>115.51898664807416</v>
      </c>
      <c r="R1668" s="19">
        <v>122.6</v>
      </c>
      <c r="S1668" s="19">
        <v>-2.67</v>
      </c>
      <c r="T1668" s="19">
        <f t="shared" si="517"/>
        <v>119.92999999999999</v>
      </c>
      <c r="U1668" s="22" t="e">
        <f t="shared" si="518"/>
        <v>#VALUE!</v>
      </c>
      <c r="V1668" s="22" t="str">
        <f t="shared" si="519"/>
        <v>NY</v>
      </c>
      <c r="W1668" s="22" t="e">
        <f t="shared" si="520"/>
        <v>#VALUE!</v>
      </c>
      <c r="X1668" s="19" t="str">
        <f t="shared" si="521"/>
        <v>CB217/18GS.9066</v>
      </c>
      <c r="Y1668" s="19" t="str">
        <f t="shared" si="522"/>
        <v>GS.9066</v>
      </c>
      <c r="Z1668" s="19" t="e">
        <v>#VALUE!</v>
      </c>
      <c r="AA1668" s="19" t="e">
        <f t="shared" si="523"/>
        <v>#VALUE!</v>
      </c>
      <c r="AB1668" s="22" t="e">
        <f t="shared" si="524"/>
        <v>#VALUE!</v>
      </c>
      <c r="AC1668" s="23" t="e">
        <v>#VALUE!</v>
      </c>
      <c r="AD1668" s="23" t="e">
        <f t="shared" si="532"/>
        <v>#VALUE!</v>
      </c>
      <c r="AE1668" s="24" t="e">
        <f t="shared" si="525"/>
        <v>#VALUE!</v>
      </c>
      <c r="AF1668" s="24">
        <v>121.67999999999999</v>
      </c>
      <c r="AG1668" s="24" t="e">
        <f t="shared" si="526"/>
        <v>#VALUE!</v>
      </c>
      <c r="AH1668" s="24" t="e">
        <f t="shared" si="527"/>
        <v>#VALUE!</v>
      </c>
      <c r="AI1668" s="25" t="e">
        <f t="shared" si="528"/>
        <v>#VALUE!</v>
      </c>
      <c r="AJ1668" s="25" t="e">
        <f t="shared" si="529"/>
        <v>#VALUE!</v>
      </c>
      <c r="AK1668" s="25" t="e">
        <f t="shared" si="530"/>
        <v>#VALUE!</v>
      </c>
      <c r="AL1668" s="11">
        <v>29.640000000000004</v>
      </c>
      <c r="AM1668" s="11">
        <v>2</v>
      </c>
      <c r="AN1668" s="26">
        <v>3.2612999999999999</v>
      </c>
      <c r="AO1668" s="125">
        <f t="shared" si="531"/>
        <v>4.933539721083758E-2</v>
      </c>
      <c r="AW1668" s="44" t="e">
        <f t="shared" ref="AW1668:AW1731" si="534">E1668*132.28*AD1668</f>
        <v>#VALUE!</v>
      </c>
    </row>
    <row r="1669" spans="1:49" hidden="1" x14ac:dyDescent="0.2">
      <c r="A1669" s="101">
        <v>1666</v>
      </c>
      <c r="B1669" s="16" t="s">
        <v>1035</v>
      </c>
      <c r="C1669" s="101">
        <v>405</v>
      </c>
      <c r="D1669" s="101">
        <v>1.1049135369342253</v>
      </c>
      <c r="E1669" s="101">
        <v>5.0276329546516264E-2</v>
      </c>
      <c r="F1669" s="122">
        <f t="shared" si="533"/>
        <v>1.1551898664807416</v>
      </c>
      <c r="G1669" s="122"/>
      <c r="H1669" s="101" t="s">
        <v>4</v>
      </c>
      <c r="I1669" s="101">
        <v>1</v>
      </c>
      <c r="J1669" s="101" t="s">
        <v>60</v>
      </c>
      <c r="K1669" s="18">
        <v>43081</v>
      </c>
      <c r="L1669" s="101" t="s">
        <v>58</v>
      </c>
      <c r="M1669" s="101" t="s">
        <v>83</v>
      </c>
      <c r="N1669" s="101" t="s">
        <v>62</v>
      </c>
      <c r="O1669" s="101" t="s">
        <v>63</v>
      </c>
      <c r="P1669" s="19" t="str">
        <f t="shared" si="515"/>
        <v>CB6 Consumo</v>
      </c>
      <c r="Q1669" s="20">
        <f t="shared" si="516"/>
        <v>115.51898664807416</v>
      </c>
      <c r="R1669" s="19">
        <v>122.6</v>
      </c>
      <c r="S1669" s="19">
        <v>-31.95</v>
      </c>
      <c r="T1669" s="19">
        <f t="shared" si="517"/>
        <v>90.649999999999991</v>
      </c>
      <c r="U1669" s="22" t="e">
        <f t="shared" si="518"/>
        <v>#VALUE!</v>
      </c>
      <c r="V1669" s="22" t="str">
        <f t="shared" si="519"/>
        <v>NY</v>
      </c>
      <c r="W1669" s="22" t="e">
        <f t="shared" si="520"/>
        <v>#VALUE!</v>
      </c>
      <c r="X1669" s="19" t="str">
        <f t="shared" si="521"/>
        <v>CB6ConsumoGS.9066</v>
      </c>
      <c r="Y1669" s="19" t="str">
        <f t="shared" si="522"/>
        <v>GS.9066</v>
      </c>
      <c r="Z1669" s="19" t="e">
        <v>#VALUE!</v>
      </c>
      <c r="AA1669" s="19" t="e">
        <f t="shared" si="523"/>
        <v>#VALUE!</v>
      </c>
      <c r="AB1669" s="22" t="e">
        <f t="shared" si="524"/>
        <v>#VALUE!</v>
      </c>
      <c r="AC1669" s="23" t="e">
        <v>#VALUE!</v>
      </c>
      <c r="AD1669" s="23" t="e">
        <f t="shared" si="532"/>
        <v>#VALUE!</v>
      </c>
      <c r="AE1669" s="24" t="e">
        <f t="shared" si="525"/>
        <v>#VALUE!</v>
      </c>
      <c r="AF1669" s="24">
        <v>92.399999999999991</v>
      </c>
      <c r="AG1669" s="24" t="e">
        <f t="shared" si="526"/>
        <v>#VALUE!</v>
      </c>
      <c r="AH1669" s="24" t="e">
        <f t="shared" si="527"/>
        <v>#VALUE!</v>
      </c>
      <c r="AI1669" s="25" t="e">
        <f t="shared" si="528"/>
        <v>#VALUE!</v>
      </c>
      <c r="AJ1669" s="25" t="e">
        <f t="shared" si="529"/>
        <v>#VALUE!</v>
      </c>
      <c r="AK1669" s="25" t="e">
        <f t="shared" si="530"/>
        <v>#VALUE!</v>
      </c>
      <c r="AL1669" s="11">
        <v>29.640000000000004</v>
      </c>
      <c r="AM1669" s="11">
        <v>2</v>
      </c>
      <c r="AN1669" s="26">
        <v>3.2612999999999994</v>
      </c>
      <c r="AO1669" s="125">
        <f t="shared" si="531"/>
        <v>4.9335397210837552E-2</v>
      </c>
      <c r="AW1669" s="44" t="e">
        <f t="shared" si="534"/>
        <v>#VALUE!</v>
      </c>
    </row>
    <row r="1670" spans="1:49" hidden="1" x14ac:dyDescent="0.2">
      <c r="A1670" s="101">
        <v>1667</v>
      </c>
      <c r="B1670" s="16" t="s">
        <v>1035</v>
      </c>
      <c r="C1670" s="101">
        <v>60</v>
      </c>
      <c r="D1670" s="101">
        <v>1.1049135369342253</v>
      </c>
      <c r="E1670" s="101">
        <v>5.0276329546516292E-2</v>
      </c>
      <c r="F1670" s="122">
        <f t="shared" si="533"/>
        <v>1.1551898664807416</v>
      </c>
      <c r="G1670" s="122"/>
      <c r="H1670" s="101" t="s">
        <v>4</v>
      </c>
      <c r="I1670" s="101">
        <v>1</v>
      </c>
      <c r="J1670" s="101" t="s">
        <v>60</v>
      </c>
      <c r="K1670" s="18">
        <v>43081</v>
      </c>
      <c r="L1670" s="101" t="s">
        <v>58</v>
      </c>
      <c r="M1670" s="101" t="s">
        <v>83</v>
      </c>
      <c r="N1670" s="101" t="s">
        <v>75</v>
      </c>
      <c r="O1670" s="101" t="s">
        <v>66</v>
      </c>
      <c r="P1670" s="19" t="str">
        <f t="shared" ref="P1670:P1733" si="535">N1670&amp;" "&amp;O1670</f>
        <v>CB2 Moka</v>
      </c>
      <c r="Q1670" s="20">
        <f t="shared" ref="Q1670:Q1733" si="536">F1670*100</f>
        <v>115.51898664807416</v>
      </c>
      <c r="R1670" s="19">
        <v>122.6</v>
      </c>
      <c r="S1670" s="19">
        <v>-9.67</v>
      </c>
      <c r="T1670" s="19">
        <f t="shared" ref="T1670:T1733" si="537">R1670+S1670</f>
        <v>112.92999999999999</v>
      </c>
      <c r="U1670" s="22" t="e">
        <f t="shared" ref="U1670:U1733" si="538">(T1670-Q1670)*1.3228*AD1670</f>
        <v>#VALUE!</v>
      </c>
      <c r="V1670" s="22" t="str">
        <f t="shared" ref="V1670:V1733" si="539">IF(LEFT(N1670,3)="CB7","LDN","NY")</f>
        <v>NY</v>
      </c>
      <c r="W1670" s="22" t="e">
        <f t="shared" ref="W1670:W1733" si="540">V1670-U1670</f>
        <v>#VALUE!</v>
      </c>
      <c r="X1670" s="19" t="str">
        <f t="shared" ref="X1670:X1733" si="541">TRIM(N1670)&amp;TRIM(O1670)&amp;TRIM(Y1670)</f>
        <v>CB2MokaGS.9066</v>
      </c>
      <c r="Y1670" s="19" t="str">
        <f t="shared" ref="Y1670:Y1733" si="542">IF(LEFT(B1670,2)&lt;&gt;"GS","GS."&amp;LEFT(B1670,4),B1670)</f>
        <v>GS.9066</v>
      </c>
      <c r="Z1670" s="19" t="e">
        <v>#VALUE!</v>
      </c>
      <c r="AA1670" s="19" t="e">
        <f t="shared" ref="AA1670:AA1733" si="543">IF(C1670=0,Z1670,C1670-Z1670)</f>
        <v>#VALUE!</v>
      </c>
      <c r="AB1670" s="22" t="e">
        <f t="shared" ref="AB1670:AB1733" si="544">(T1670-Q1670)*1.3228*AA1670</f>
        <v>#VALUE!</v>
      </c>
      <c r="AC1670" s="23" t="e">
        <v>#VALUE!</v>
      </c>
      <c r="AD1670" s="23" t="e">
        <f t="shared" si="532"/>
        <v>#VALUE!</v>
      </c>
      <c r="AE1670" s="24" t="e">
        <f t="shared" ref="AE1670:AE1733" si="545">(T1670-Q1670)*1.3228*AD1670</f>
        <v>#VALUE!</v>
      </c>
      <c r="AF1670" s="24">
        <v>114.67999999999999</v>
      </c>
      <c r="AG1670" s="24" t="e">
        <f t="shared" ref="AG1670:AG1733" si="546">(AF1670-Q1670)*1.3228*AD1670</f>
        <v>#VALUE!</v>
      </c>
      <c r="AH1670" s="24" t="e">
        <f t="shared" ref="AH1670:AH1733" si="547">AE1670-AG1670</f>
        <v>#VALUE!</v>
      </c>
      <c r="AI1670" s="25" t="e">
        <f t="shared" ref="AI1670:AI1733" si="548">AD1670*T1670*1.3228</f>
        <v>#VALUE!</v>
      </c>
      <c r="AJ1670" s="25" t="e">
        <f t="shared" ref="AJ1670:AJ1733" si="549">E1670*132.28*AD1670</f>
        <v>#VALUE!</v>
      </c>
      <c r="AK1670" s="25" t="e">
        <f t="shared" ref="AK1670:AK1733" si="550">AI1670-AE1670</f>
        <v>#VALUE!</v>
      </c>
      <c r="AL1670" s="11">
        <v>29.640000000000004</v>
      </c>
      <c r="AM1670" s="11">
        <v>2</v>
      </c>
      <c r="AN1670" s="26">
        <v>3.2612999999999999</v>
      </c>
      <c r="AO1670" s="125">
        <f t="shared" si="531"/>
        <v>4.933539721083758E-2</v>
      </c>
      <c r="AW1670" s="44" t="e">
        <f t="shared" si="534"/>
        <v>#VALUE!</v>
      </c>
    </row>
    <row r="1671" spans="1:49" hidden="1" x14ac:dyDescent="0.2">
      <c r="A1671" s="101">
        <v>1668</v>
      </c>
      <c r="B1671" s="16" t="s">
        <v>1035</v>
      </c>
      <c r="C1671" s="101">
        <v>415</v>
      </c>
      <c r="D1671" s="101">
        <v>1.1049135369342253</v>
      </c>
      <c r="E1671" s="101">
        <v>5.0276329546516292E-2</v>
      </c>
      <c r="F1671" s="122">
        <f t="shared" si="533"/>
        <v>1.1551898664807416</v>
      </c>
      <c r="G1671" s="122"/>
      <c r="H1671" s="101" t="s">
        <v>4</v>
      </c>
      <c r="I1671" s="101">
        <v>1</v>
      </c>
      <c r="J1671" s="101" t="s">
        <v>60</v>
      </c>
      <c r="K1671" s="18">
        <v>43081</v>
      </c>
      <c r="L1671" s="101" t="s">
        <v>58</v>
      </c>
      <c r="M1671" s="101" t="s">
        <v>83</v>
      </c>
      <c r="N1671" s="101" t="s">
        <v>75</v>
      </c>
      <c r="O1671" s="101" t="s">
        <v>64</v>
      </c>
      <c r="P1671" s="19" t="str">
        <f t="shared" si="535"/>
        <v>CB2 15/16</v>
      </c>
      <c r="Q1671" s="20">
        <f t="shared" si="536"/>
        <v>115.51898664807416</v>
      </c>
      <c r="R1671" s="19">
        <v>122.6</v>
      </c>
      <c r="S1671" s="19">
        <v>-9.67</v>
      </c>
      <c r="T1671" s="19">
        <f t="shared" si="537"/>
        <v>112.92999999999999</v>
      </c>
      <c r="U1671" s="22" t="e">
        <f t="shared" si="538"/>
        <v>#VALUE!</v>
      </c>
      <c r="V1671" s="22" t="str">
        <f t="shared" si="539"/>
        <v>NY</v>
      </c>
      <c r="W1671" s="22" t="e">
        <f t="shared" si="540"/>
        <v>#VALUE!</v>
      </c>
      <c r="X1671" s="19" t="str">
        <f t="shared" si="541"/>
        <v>CB215/16GS.9066</v>
      </c>
      <c r="Y1671" s="19" t="str">
        <f t="shared" si="542"/>
        <v>GS.9066</v>
      </c>
      <c r="Z1671" s="19" t="e">
        <v>#VALUE!</v>
      </c>
      <c r="AA1671" s="19" t="e">
        <f t="shared" si="543"/>
        <v>#VALUE!</v>
      </c>
      <c r="AB1671" s="22" t="e">
        <f t="shared" si="544"/>
        <v>#VALUE!</v>
      </c>
      <c r="AC1671" s="23" t="e">
        <v>#VALUE!</v>
      </c>
      <c r="AD1671" s="23" t="e">
        <f t="shared" si="532"/>
        <v>#VALUE!</v>
      </c>
      <c r="AE1671" s="24" t="e">
        <f t="shared" si="545"/>
        <v>#VALUE!</v>
      </c>
      <c r="AF1671" s="24">
        <v>114.67999999999999</v>
      </c>
      <c r="AG1671" s="24" t="e">
        <f t="shared" si="546"/>
        <v>#VALUE!</v>
      </c>
      <c r="AH1671" s="24" t="e">
        <f t="shared" si="547"/>
        <v>#VALUE!</v>
      </c>
      <c r="AI1671" s="25" t="e">
        <f t="shared" si="548"/>
        <v>#VALUE!</v>
      </c>
      <c r="AJ1671" s="25" t="e">
        <f t="shared" si="549"/>
        <v>#VALUE!</v>
      </c>
      <c r="AK1671" s="25" t="e">
        <f t="shared" si="550"/>
        <v>#VALUE!</v>
      </c>
      <c r="AL1671" s="11">
        <v>29.640000000000004</v>
      </c>
      <c r="AM1671" s="11">
        <v>2</v>
      </c>
      <c r="AN1671" s="26">
        <v>3.2612999999999999</v>
      </c>
      <c r="AO1671" s="125">
        <f t="shared" ref="AO1671:AO1734" si="551">E1671*132.28*AN1671/$AO$2/132.28</f>
        <v>4.933539721083758E-2</v>
      </c>
      <c r="AW1671" s="44" t="e">
        <f t="shared" si="534"/>
        <v>#VALUE!</v>
      </c>
    </row>
    <row r="1672" spans="1:49" hidden="1" x14ac:dyDescent="0.2">
      <c r="A1672" s="101">
        <v>1669</v>
      </c>
      <c r="B1672" s="16" t="s">
        <v>1035</v>
      </c>
      <c r="C1672" s="101">
        <v>77</v>
      </c>
      <c r="D1672" s="101">
        <v>1.1049135369342253</v>
      </c>
      <c r="E1672" s="101">
        <v>5.0276329546516292E-2</v>
      </c>
      <c r="F1672" s="122">
        <f t="shared" si="533"/>
        <v>1.1551898664807416</v>
      </c>
      <c r="G1672" s="122"/>
      <c r="H1672" s="101" t="s">
        <v>4</v>
      </c>
      <c r="I1672" s="101">
        <v>1</v>
      </c>
      <c r="J1672" s="101" t="s">
        <v>60</v>
      </c>
      <c r="K1672" s="18">
        <v>43081</v>
      </c>
      <c r="L1672" s="101" t="s">
        <v>58</v>
      </c>
      <c r="M1672" s="101" t="s">
        <v>83</v>
      </c>
      <c r="N1672" s="101" t="s">
        <v>75</v>
      </c>
      <c r="O1672" s="101" t="s">
        <v>65</v>
      </c>
      <c r="P1672" s="19" t="str">
        <f t="shared" si="535"/>
        <v>CB2 13/14</v>
      </c>
      <c r="Q1672" s="20">
        <f t="shared" si="536"/>
        <v>115.51898664807416</v>
      </c>
      <c r="R1672" s="19">
        <v>122.6</v>
      </c>
      <c r="S1672" s="19">
        <v>-9.67</v>
      </c>
      <c r="T1672" s="19">
        <f t="shared" si="537"/>
        <v>112.92999999999999</v>
      </c>
      <c r="U1672" s="22" t="e">
        <f t="shared" si="538"/>
        <v>#VALUE!</v>
      </c>
      <c r="V1672" s="22" t="str">
        <f t="shared" si="539"/>
        <v>NY</v>
      </c>
      <c r="W1672" s="22" t="e">
        <f t="shared" si="540"/>
        <v>#VALUE!</v>
      </c>
      <c r="X1672" s="19" t="str">
        <f t="shared" si="541"/>
        <v>CB213/14GS.9066</v>
      </c>
      <c r="Y1672" s="19" t="str">
        <f t="shared" si="542"/>
        <v>GS.9066</v>
      </c>
      <c r="Z1672" s="19" t="e">
        <v>#VALUE!</v>
      </c>
      <c r="AA1672" s="19" t="e">
        <f t="shared" si="543"/>
        <v>#VALUE!</v>
      </c>
      <c r="AB1672" s="22" t="e">
        <f t="shared" si="544"/>
        <v>#VALUE!</v>
      </c>
      <c r="AC1672" s="23" t="e">
        <v>#VALUE!</v>
      </c>
      <c r="AD1672" s="23" t="e">
        <f t="shared" si="532"/>
        <v>#VALUE!</v>
      </c>
      <c r="AE1672" s="24" t="e">
        <f t="shared" si="545"/>
        <v>#VALUE!</v>
      </c>
      <c r="AF1672" s="24">
        <v>114.67999999999999</v>
      </c>
      <c r="AG1672" s="24" t="e">
        <f t="shared" si="546"/>
        <v>#VALUE!</v>
      </c>
      <c r="AH1672" s="24" t="e">
        <f t="shared" si="547"/>
        <v>#VALUE!</v>
      </c>
      <c r="AI1672" s="25" t="e">
        <f t="shared" si="548"/>
        <v>#VALUE!</v>
      </c>
      <c r="AJ1672" s="25" t="e">
        <f t="shared" si="549"/>
        <v>#VALUE!</v>
      </c>
      <c r="AK1672" s="25" t="e">
        <f t="shared" si="550"/>
        <v>#VALUE!</v>
      </c>
      <c r="AL1672" s="11">
        <v>29.640000000000008</v>
      </c>
      <c r="AM1672" s="11">
        <v>2</v>
      </c>
      <c r="AN1672" s="26">
        <v>3.2612999999999999</v>
      </c>
      <c r="AO1672" s="125">
        <f t="shared" si="551"/>
        <v>4.933539721083758E-2</v>
      </c>
      <c r="AW1672" s="44" t="e">
        <f t="shared" si="534"/>
        <v>#VALUE!</v>
      </c>
    </row>
    <row r="1673" spans="1:49" hidden="1" x14ac:dyDescent="0.2">
      <c r="A1673" s="101">
        <v>1670</v>
      </c>
      <c r="B1673" s="16" t="s">
        <v>1036</v>
      </c>
      <c r="C1673" s="101">
        <v>360</v>
      </c>
      <c r="D1673" s="101">
        <v>1.1745859162988166</v>
      </c>
      <c r="E1673" s="101">
        <v>5.8047858656496289E-2</v>
      </c>
      <c r="F1673" s="122">
        <f t="shared" si="533"/>
        <v>1.2326337749553129</v>
      </c>
      <c r="G1673" s="122"/>
      <c r="H1673" s="101" t="s">
        <v>4</v>
      </c>
      <c r="I1673" s="101">
        <v>1</v>
      </c>
      <c r="J1673" s="101" t="s">
        <v>60</v>
      </c>
      <c r="K1673" s="18">
        <v>43081</v>
      </c>
      <c r="L1673" s="101" t="s">
        <v>58</v>
      </c>
      <c r="M1673" s="101" t="s">
        <v>83</v>
      </c>
      <c r="N1673" s="101" t="s">
        <v>75</v>
      </c>
      <c r="O1673" s="101" t="s">
        <v>58</v>
      </c>
      <c r="P1673" s="19" t="str">
        <f t="shared" si="535"/>
        <v>CB2 17/18</v>
      </c>
      <c r="Q1673" s="20">
        <f t="shared" si="536"/>
        <v>123.26337749553129</v>
      </c>
      <c r="R1673" s="19">
        <v>122.6</v>
      </c>
      <c r="S1673" s="19">
        <v>-2.67</v>
      </c>
      <c r="T1673" s="19">
        <f t="shared" si="537"/>
        <v>119.92999999999999</v>
      </c>
      <c r="U1673" s="22" t="e">
        <f t="shared" si="538"/>
        <v>#VALUE!</v>
      </c>
      <c r="V1673" s="22" t="str">
        <f t="shared" si="539"/>
        <v>NY</v>
      </c>
      <c r="W1673" s="22" t="e">
        <f t="shared" si="540"/>
        <v>#VALUE!</v>
      </c>
      <c r="X1673" s="19" t="str">
        <f t="shared" si="541"/>
        <v>CB217/18GS.9010</v>
      </c>
      <c r="Y1673" s="19" t="str">
        <f t="shared" si="542"/>
        <v>GS.9010</v>
      </c>
      <c r="Z1673" s="19" t="e">
        <v>#VALUE!</v>
      </c>
      <c r="AA1673" s="19" t="e">
        <f t="shared" si="543"/>
        <v>#VALUE!</v>
      </c>
      <c r="AB1673" s="22" t="e">
        <f t="shared" si="544"/>
        <v>#VALUE!</v>
      </c>
      <c r="AC1673" s="23" t="e">
        <v>#VALUE!</v>
      </c>
      <c r="AD1673" s="23" t="e">
        <f t="shared" si="532"/>
        <v>#VALUE!</v>
      </c>
      <c r="AE1673" s="24" t="e">
        <f t="shared" si="545"/>
        <v>#VALUE!</v>
      </c>
      <c r="AF1673" s="24">
        <v>121.67999999999999</v>
      </c>
      <c r="AG1673" s="24" t="e">
        <f t="shared" si="546"/>
        <v>#VALUE!</v>
      </c>
      <c r="AH1673" s="24" t="e">
        <f t="shared" si="547"/>
        <v>#VALUE!</v>
      </c>
      <c r="AI1673" s="25" t="e">
        <f t="shared" si="548"/>
        <v>#VALUE!</v>
      </c>
      <c r="AJ1673" s="25" t="e">
        <f t="shared" si="549"/>
        <v>#VALUE!</v>
      </c>
      <c r="AK1673" s="25" t="e">
        <f t="shared" si="550"/>
        <v>#VALUE!</v>
      </c>
      <c r="AL1673" s="11">
        <v>25.43</v>
      </c>
      <c r="AM1673" s="11">
        <v>6.9040860215053748</v>
      </c>
      <c r="AN1673" s="26">
        <v>3.2766000000000002</v>
      </c>
      <c r="AO1673" s="125">
        <f t="shared" si="551"/>
        <v>5.7228708472054739E-2</v>
      </c>
      <c r="AW1673" s="44" t="e">
        <f t="shared" si="534"/>
        <v>#VALUE!</v>
      </c>
    </row>
    <row r="1674" spans="1:49" hidden="1" x14ac:dyDescent="0.2">
      <c r="A1674" s="101">
        <v>1671</v>
      </c>
      <c r="B1674" s="16" t="s">
        <v>1037</v>
      </c>
      <c r="C1674" s="101">
        <v>1000</v>
      </c>
      <c r="D1674" s="101">
        <v>1.3422924459446981</v>
      </c>
      <c r="E1674" s="101">
        <v>4.9506352052644781E-2</v>
      </c>
      <c r="F1674" s="122">
        <f t="shared" si="533"/>
        <v>1.391798797997343</v>
      </c>
      <c r="G1674" s="122"/>
      <c r="H1674" s="101" t="s">
        <v>4</v>
      </c>
      <c r="I1674" s="101">
        <v>1</v>
      </c>
      <c r="J1674" s="101" t="s">
        <v>60</v>
      </c>
      <c r="K1674" s="18">
        <v>43081</v>
      </c>
      <c r="L1674" s="101" t="s">
        <v>58</v>
      </c>
      <c r="M1674" s="101" t="s">
        <v>83</v>
      </c>
      <c r="N1674" s="101" t="s">
        <v>62</v>
      </c>
      <c r="O1674" s="101" t="s">
        <v>63</v>
      </c>
      <c r="P1674" s="19" t="str">
        <f t="shared" si="535"/>
        <v>CB6 Consumo</v>
      </c>
      <c r="Q1674" s="20">
        <f t="shared" si="536"/>
        <v>139.17987979973429</v>
      </c>
      <c r="R1674" s="19">
        <v>122.6</v>
      </c>
      <c r="S1674" s="19">
        <v>-31.95</v>
      </c>
      <c r="T1674" s="19">
        <f t="shared" si="537"/>
        <v>90.649999999999991</v>
      </c>
      <c r="U1674" s="22" t="e">
        <f t="shared" si="538"/>
        <v>#VALUE!</v>
      </c>
      <c r="V1674" s="22" t="str">
        <f t="shared" si="539"/>
        <v>NY</v>
      </c>
      <c r="W1674" s="22" t="e">
        <f t="shared" si="540"/>
        <v>#VALUE!</v>
      </c>
      <c r="X1674" s="19" t="str">
        <f t="shared" si="541"/>
        <v>CB6ConsumoGS.9126</v>
      </c>
      <c r="Y1674" s="19" t="str">
        <f t="shared" si="542"/>
        <v>GS.9126</v>
      </c>
      <c r="Z1674" s="19" t="e">
        <v>#VALUE!</v>
      </c>
      <c r="AA1674" s="19" t="e">
        <f t="shared" si="543"/>
        <v>#VALUE!</v>
      </c>
      <c r="AB1674" s="22" t="e">
        <f t="shared" si="544"/>
        <v>#VALUE!</v>
      </c>
      <c r="AC1674" s="23" t="e">
        <v>#VALUE!</v>
      </c>
      <c r="AD1674" s="23" t="e">
        <f t="shared" si="532"/>
        <v>#VALUE!</v>
      </c>
      <c r="AE1674" s="24" t="e">
        <f t="shared" si="545"/>
        <v>#VALUE!</v>
      </c>
      <c r="AF1674" s="24">
        <v>92.399999999999991</v>
      </c>
      <c r="AG1674" s="24" t="e">
        <f t="shared" si="546"/>
        <v>#VALUE!</v>
      </c>
      <c r="AH1674" s="24" t="e">
        <f t="shared" si="547"/>
        <v>#VALUE!</v>
      </c>
      <c r="AI1674" s="25" t="e">
        <f t="shared" si="548"/>
        <v>#VALUE!</v>
      </c>
      <c r="AJ1674" s="25" t="e">
        <f t="shared" si="549"/>
        <v>#VALUE!</v>
      </c>
      <c r="AK1674" s="25" t="e">
        <f t="shared" si="550"/>
        <v>#VALUE!</v>
      </c>
      <c r="AL1674" s="11">
        <v>23.428922152325633</v>
      </c>
      <c r="AM1674" s="11">
        <v>5.9000328138619107</v>
      </c>
      <c r="AN1674" s="26">
        <v>3.2726984999999997</v>
      </c>
      <c r="AO1674" s="125">
        <f t="shared" si="551"/>
        <v>4.8749620338272653E-2</v>
      </c>
      <c r="AW1674" s="44" t="e">
        <f t="shared" si="534"/>
        <v>#VALUE!</v>
      </c>
    </row>
    <row r="1675" spans="1:49" hidden="1" x14ac:dyDescent="0.2">
      <c r="A1675" s="101">
        <v>1672</v>
      </c>
      <c r="B1675" s="16" t="s">
        <v>1038</v>
      </c>
      <c r="C1675" s="101">
        <v>349</v>
      </c>
      <c r="D1675" s="101">
        <v>1.295248162978063</v>
      </c>
      <c r="E1675" s="101">
        <v>5.3607131772494154E-2</v>
      </c>
      <c r="F1675" s="122">
        <f t="shared" si="533"/>
        <v>1.3488552947505572</v>
      </c>
      <c r="G1675" s="122"/>
      <c r="H1675" s="101" t="s">
        <v>4</v>
      </c>
      <c r="I1675" s="101">
        <v>1</v>
      </c>
      <c r="J1675" s="101" t="s">
        <v>60</v>
      </c>
      <c r="K1675" s="18">
        <v>43082</v>
      </c>
      <c r="L1675" s="101" t="s">
        <v>58</v>
      </c>
      <c r="M1675" s="101" t="s">
        <v>83</v>
      </c>
      <c r="N1675" s="101" t="s">
        <v>86</v>
      </c>
      <c r="O1675" s="101" t="s">
        <v>63</v>
      </c>
      <c r="P1675" s="19" t="str">
        <f t="shared" si="535"/>
        <v>CB6RF Consumo</v>
      </c>
      <c r="Q1675" s="20">
        <f t="shared" si="536"/>
        <v>134.88552947505573</v>
      </c>
      <c r="R1675" s="19">
        <v>122.6</v>
      </c>
      <c r="S1675" s="19">
        <v>-31.95</v>
      </c>
      <c r="T1675" s="19">
        <f t="shared" si="537"/>
        <v>90.649999999999991</v>
      </c>
      <c r="U1675" s="22" t="e">
        <f t="shared" si="538"/>
        <v>#VALUE!</v>
      </c>
      <c r="V1675" s="22" t="str">
        <f t="shared" si="539"/>
        <v>NY</v>
      </c>
      <c r="W1675" s="22" t="e">
        <f t="shared" si="540"/>
        <v>#VALUE!</v>
      </c>
      <c r="X1675" s="19" t="str">
        <f t="shared" si="541"/>
        <v>CB6RFConsumoGS.9120</v>
      </c>
      <c r="Y1675" s="19" t="str">
        <f t="shared" si="542"/>
        <v>GS.9120</v>
      </c>
      <c r="Z1675" s="19" t="e">
        <v>#VALUE!</v>
      </c>
      <c r="AA1675" s="19" t="e">
        <f t="shared" si="543"/>
        <v>#VALUE!</v>
      </c>
      <c r="AB1675" s="22" t="e">
        <f t="shared" si="544"/>
        <v>#VALUE!</v>
      </c>
      <c r="AC1675" s="23" t="e">
        <v>#VALUE!</v>
      </c>
      <c r="AD1675" s="23" t="e">
        <f t="shared" si="532"/>
        <v>#VALUE!</v>
      </c>
      <c r="AE1675" s="24" t="e">
        <f t="shared" si="545"/>
        <v>#VALUE!</v>
      </c>
      <c r="AF1675" s="24">
        <v>92.399999999999991</v>
      </c>
      <c r="AG1675" s="24" t="e">
        <f t="shared" si="546"/>
        <v>#VALUE!</v>
      </c>
      <c r="AH1675" s="24" t="e">
        <f t="shared" si="547"/>
        <v>#VALUE!</v>
      </c>
      <c r="AI1675" s="25" t="e">
        <f t="shared" si="548"/>
        <v>#VALUE!</v>
      </c>
      <c r="AJ1675" s="25" t="e">
        <f t="shared" si="549"/>
        <v>#VALUE!</v>
      </c>
      <c r="AK1675" s="25" t="e">
        <f t="shared" si="550"/>
        <v>#VALUE!</v>
      </c>
      <c r="AL1675" s="11">
        <v>27.131547277936964</v>
      </c>
      <c r="AM1675" s="11">
        <v>2.4495128939828077</v>
      </c>
      <c r="AN1675" s="26">
        <v>3.2766000000000006</v>
      </c>
      <c r="AO1675" s="125">
        <f t="shared" si="551"/>
        <v>5.285064750425135E-2</v>
      </c>
      <c r="AW1675" s="44" t="e">
        <f t="shared" si="534"/>
        <v>#VALUE!</v>
      </c>
    </row>
    <row r="1676" spans="1:49" hidden="1" x14ac:dyDescent="0.2">
      <c r="A1676" s="101">
        <v>1673</v>
      </c>
      <c r="B1676" s="16" t="s">
        <v>1039</v>
      </c>
      <c r="C1676" s="101">
        <v>411</v>
      </c>
      <c r="D1676" s="101">
        <v>0.99350897936751059</v>
      </c>
      <c r="E1676" s="101">
        <v>4.7899172124721959E-2</v>
      </c>
      <c r="F1676" s="122">
        <f t="shared" si="533"/>
        <v>1.0414081514922326</v>
      </c>
      <c r="G1676" s="122"/>
      <c r="H1676" s="101" t="s">
        <v>4</v>
      </c>
      <c r="I1676" s="101">
        <v>1</v>
      </c>
      <c r="J1676" s="101" t="s">
        <v>60</v>
      </c>
      <c r="K1676" s="18">
        <v>43082</v>
      </c>
      <c r="L1676" s="101" t="s">
        <v>58</v>
      </c>
      <c r="M1676" s="101" t="s">
        <v>83</v>
      </c>
      <c r="N1676" s="101" t="s">
        <v>71</v>
      </c>
      <c r="O1676" s="101" t="s">
        <v>58</v>
      </c>
      <c r="P1676" s="19" t="str">
        <f t="shared" si="535"/>
        <v>CB1RF 17/18</v>
      </c>
      <c r="Q1676" s="20">
        <f t="shared" si="536"/>
        <v>104.14081514922327</v>
      </c>
      <c r="R1676" s="19">
        <v>122.6</v>
      </c>
      <c r="S1676" s="19">
        <v>10</v>
      </c>
      <c r="T1676" s="19">
        <f t="shared" si="537"/>
        <v>132.6</v>
      </c>
      <c r="U1676" s="22" t="e">
        <f t="shared" si="538"/>
        <v>#VALUE!</v>
      </c>
      <c r="V1676" s="22" t="str">
        <f t="shared" si="539"/>
        <v>NY</v>
      </c>
      <c r="W1676" s="22" t="e">
        <f t="shared" si="540"/>
        <v>#VALUE!</v>
      </c>
      <c r="X1676" s="19" t="str">
        <f t="shared" si="541"/>
        <v>CB1RF17/18GS.8988</v>
      </c>
      <c r="Y1676" s="19" t="str">
        <f t="shared" si="542"/>
        <v>GS.8988</v>
      </c>
      <c r="Z1676" s="19" t="e">
        <v>#VALUE!</v>
      </c>
      <c r="AA1676" s="19" t="e">
        <f t="shared" si="543"/>
        <v>#VALUE!</v>
      </c>
      <c r="AB1676" s="22" t="e">
        <f t="shared" si="544"/>
        <v>#VALUE!</v>
      </c>
      <c r="AC1676" s="23" t="e">
        <v>#VALUE!</v>
      </c>
      <c r="AD1676" s="23" t="e">
        <f t="shared" si="532"/>
        <v>#VALUE!</v>
      </c>
      <c r="AE1676" s="24" t="e">
        <f t="shared" si="545"/>
        <v>#VALUE!</v>
      </c>
      <c r="AF1676" s="24">
        <v>134.35</v>
      </c>
      <c r="AG1676" s="24" t="e">
        <f t="shared" si="546"/>
        <v>#VALUE!</v>
      </c>
      <c r="AH1676" s="24" t="e">
        <f t="shared" si="547"/>
        <v>#VALUE!</v>
      </c>
      <c r="AI1676" s="25" t="e">
        <f t="shared" si="548"/>
        <v>#VALUE!</v>
      </c>
      <c r="AJ1676" s="25" t="e">
        <f t="shared" si="549"/>
        <v>#VALUE!</v>
      </c>
      <c r="AK1676" s="25" t="e">
        <f t="shared" si="550"/>
        <v>#VALUE!</v>
      </c>
      <c r="AL1676" s="11">
        <v>23.240000000000002</v>
      </c>
      <c r="AM1676" s="11">
        <v>5.5</v>
      </c>
      <c r="AN1676" s="26">
        <v>3.2612999999999994</v>
      </c>
      <c r="AO1676" s="125">
        <f t="shared" si="551"/>
        <v>4.7002728802170102E-2</v>
      </c>
      <c r="AW1676" s="44" t="e">
        <f t="shared" si="534"/>
        <v>#VALUE!</v>
      </c>
    </row>
    <row r="1677" spans="1:49" hidden="1" x14ac:dyDescent="0.2">
      <c r="A1677" s="101">
        <v>1674</v>
      </c>
      <c r="B1677" s="16" t="s">
        <v>1039</v>
      </c>
      <c r="C1677" s="101">
        <v>361</v>
      </c>
      <c r="D1677" s="101">
        <v>0.99350897936751059</v>
      </c>
      <c r="E1677" s="101">
        <v>4.7899172124721959E-2</v>
      </c>
      <c r="F1677" s="122">
        <f t="shared" si="533"/>
        <v>1.0414081514922326</v>
      </c>
      <c r="G1677" s="122"/>
      <c r="H1677" s="101" t="s">
        <v>4</v>
      </c>
      <c r="I1677" s="101">
        <v>1</v>
      </c>
      <c r="J1677" s="101" t="s">
        <v>60</v>
      </c>
      <c r="K1677" s="18">
        <v>43082</v>
      </c>
      <c r="L1677" s="101" t="s">
        <v>58</v>
      </c>
      <c r="M1677" s="101" t="s">
        <v>83</v>
      </c>
      <c r="N1677" s="101" t="s">
        <v>86</v>
      </c>
      <c r="O1677" s="101" t="s">
        <v>63</v>
      </c>
      <c r="P1677" s="19" t="str">
        <f t="shared" si="535"/>
        <v>CB6RF Consumo</v>
      </c>
      <c r="Q1677" s="20">
        <f t="shared" si="536"/>
        <v>104.14081514922327</v>
      </c>
      <c r="R1677" s="19">
        <v>122.6</v>
      </c>
      <c r="S1677" s="19">
        <v>-31.95</v>
      </c>
      <c r="T1677" s="19">
        <f t="shared" si="537"/>
        <v>90.649999999999991</v>
      </c>
      <c r="U1677" s="22" t="e">
        <f t="shared" si="538"/>
        <v>#VALUE!</v>
      </c>
      <c r="V1677" s="22" t="str">
        <f t="shared" si="539"/>
        <v>NY</v>
      </c>
      <c r="W1677" s="22" t="e">
        <f t="shared" si="540"/>
        <v>#VALUE!</v>
      </c>
      <c r="X1677" s="19" t="str">
        <f t="shared" si="541"/>
        <v>CB6RFConsumoGS.8988</v>
      </c>
      <c r="Y1677" s="19" t="str">
        <f t="shared" si="542"/>
        <v>GS.8988</v>
      </c>
      <c r="Z1677" s="19" t="e">
        <v>#VALUE!</v>
      </c>
      <c r="AA1677" s="19" t="e">
        <f t="shared" si="543"/>
        <v>#VALUE!</v>
      </c>
      <c r="AB1677" s="22" t="e">
        <f t="shared" si="544"/>
        <v>#VALUE!</v>
      </c>
      <c r="AC1677" s="23" t="e">
        <v>#VALUE!</v>
      </c>
      <c r="AD1677" s="23" t="e">
        <f t="shared" si="532"/>
        <v>#VALUE!</v>
      </c>
      <c r="AE1677" s="24" t="e">
        <f t="shared" si="545"/>
        <v>#VALUE!</v>
      </c>
      <c r="AF1677" s="24">
        <v>92.399999999999991</v>
      </c>
      <c r="AG1677" s="24" t="e">
        <f t="shared" si="546"/>
        <v>#VALUE!</v>
      </c>
      <c r="AH1677" s="24" t="e">
        <f t="shared" si="547"/>
        <v>#VALUE!</v>
      </c>
      <c r="AI1677" s="25" t="e">
        <f t="shared" si="548"/>
        <v>#VALUE!</v>
      </c>
      <c r="AJ1677" s="25" t="e">
        <f t="shared" si="549"/>
        <v>#VALUE!</v>
      </c>
      <c r="AK1677" s="25" t="e">
        <f t="shared" si="550"/>
        <v>#VALUE!</v>
      </c>
      <c r="AL1677" s="11">
        <v>23.240000000000002</v>
      </c>
      <c r="AM1677" s="11">
        <v>5.5</v>
      </c>
      <c r="AN1677" s="26">
        <v>3.2612999999999994</v>
      </c>
      <c r="AO1677" s="125">
        <f t="shared" si="551"/>
        <v>4.7002728802170102E-2</v>
      </c>
      <c r="AW1677" s="44" t="e">
        <f t="shared" si="534"/>
        <v>#VALUE!</v>
      </c>
    </row>
    <row r="1678" spans="1:49" hidden="1" x14ac:dyDescent="0.2">
      <c r="A1678" s="101">
        <v>1675</v>
      </c>
      <c r="B1678" s="16" t="s">
        <v>1039</v>
      </c>
      <c r="C1678" s="101">
        <v>129</v>
      </c>
      <c r="D1678" s="101">
        <v>0.99350897936751059</v>
      </c>
      <c r="E1678" s="101">
        <v>4.7899172124721959E-2</v>
      </c>
      <c r="F1678" s="122">
        <f t="shared" si="533"/>
        <v>1.0414081514922326</v>
      </c>
      <c r="G1678" s="122"/>
      <c r="H1678" s="101" t="s">
        <v>4</v>
      </c>
      <c r="I1678" s="101">
        <v>1</v>
      </c>
      <c r="J1678" s="101" t="s">
        <v>60</v>
      </c>
      <c r="K1678" s="18">
        <v>43082</v>
      </c>
      <c r="L1678" s="101" t="s">
        <v>58</v>
      </c>
      <c r="M1678" s="101" t="s">
        <v>83</v>
      </c>
      <c r="N1678" s="101" t="s">
        <v>71</v>
      </c>
      <c r="O1678" s="101" t="s">
        <v>66</v>
      </c>
      <c r="P1678" s="19" t="str">
        <f t="shared" si="535"/>
        <v>CB1RF Moka</v>
      </c>
      <c r="Q1678" s="20">
        <f t="shared" si="536"/>
        <v>104.14081514922327</v>
      </c>
      <c r="R1678" s="19">
        <v>122.6</v>
      </c>
      <c r="S1678" s="19">
        <v>-7</v>
      </c>
      <c r="T1678" s="19">
        <f t="shared" si="537"/>
        <v>115.6</v>
      </c>
      <c r="U1678" s="22" t="e">
        <f t="shared" si="538"/>
        <v>#VALUE!</v>
      </c>
      <c r="V1678" s="22" t="str">
        <f t="shared" si="539"/>
        <v>NY</v>
      </c>
      <c r="W1678" s="22" t="e">
        <f t="shared" si="540"/>
        <v>#VALUE!</v>
      </c>
      <c r="X1678" s="19" t="str">
        <f t="shared" si="541"/>
        <v>CB1RFMokaGS.8988</v>
      </c>
      <c r="Y1678" s="19" t="str">
        <f t="shared" si="542"/>
        <v>GS.8988</v>
      </c>
      <c r="Z1678" s="19" t="e">
        <v>#VALUE!</v>
      </c>
      <c r="AA1678" s="19" t="e">
        <f t="shared" si="543"/>
        <v>#VALUE!</v>
      </c>
      <c r="AB1678" s="22" t="e">
        <f t="shared" si="544"/>
        <v>#VALUE!</v>
      </c>
      <c r="AC1678" s="23" t="e">
        <v>#VALUE!</v>
      </c>
      <c r="AD1678" s="23" t="e">
        <f t="shared" ref="AD1678:AD1741" si="552">AA1678-AC1678</f>
        <v>#VALUE!</v>
      </c>
      <c r="AE1678" s="24" t="e">
        <f t="shared" si="545"/>
        <v>#VALUE!</v>
      </c>
      <c r="AF1678" s="24">
        <v>117.35</v>
      </c>
      <c r="AG1678" s="24" t="e">
        <f t="shared" si="546"/>
        <v>#VALUE!</v>
      </c>
      <c r="AH1678" s="24" t="e">
        <f t="shared" si="547"/>
        <v>#VALUE!</v>
      </c>
      <c r="AI1678" s="25" t="e">
        <f t="shared" si="548"/>
        <v>#VALUE!</v>
      </c>
      <c r="AJ1678" s="25" t="e">
        <f t="shared" si="549"/>
        <v>#VALUE!</v>
      </c>
      <c r="AK1678" s="25" t="e">
        <f t="shared" si="550"/>
        <v>#VALUE!</v>
      </c>
      <c r="AL1678" s="11">
        <v>23.240000000000002</v>
      </c>
      <c r="AM1678" s="11">
        <v>5.5</v>
      </c>
      <c r="AN1678" s="26">
        <v>3.2612999999999994</v>
      </c>
      <c r="AO1678" s="125">
        <f t="shared" si="551"/>
        <v>4.7002728802170102E-2</v>
      </c>
      <c r="AW1678" s="44" t="e">
        <f t="shared" si="534"/>
        <v>#VALUE!</v>
      </c>
    </row>
    <row r="1679" spans="1:49" hidden="1" x14ac:dyDescent="0.2">
      <c r="A1679" s="101">
        <v>1676</v>
      </c>
      <c r="B1679" s="16" t="s">
        <v>1039</v>
      </c>
      <c r="C1679" s="101">
        <v>1193</v>
      </c>
      <c r="D1679" s="101">
        <v>0.99350897936751059</v>
      </c>
      <c r="E1679" s="101">
        <v>4.7899172124721938E-2</v>
      </c>
      <c r="F1679" s="122">
        <f t="shared" si="533"/>
        <v>1.0414081514922324</v>
      </c>
      <c r="G1679" s="122"/>
      <c r="H1679" s="101" t="s">
        <v>4</v>
      </c>
      <c r="I1679" s="101">
        <v>1</v>
      </c>
      <c r="J1679" s="101" t="s">
        <v>60</v>
      </c>
      <c r="K1679" s="18">
        <v>43082</v>
      </c>
      <c r="L1679" s="101" t="s">
        <v>58</v>
      </c>
      <c r="M1679" s="101" t="s">
        <v>83</v>
      </c>
      <c r="N1679" s="101" t="s">
        <v>71</v>
      </c>
      <c r="O1679" s="101" t="s">
        <v>64</v>
      </c>
      <c r="P1679" s="19" t="str">
        <f t="shared" si="535"/>
        <v>CB1RF 15/16</v>
      </c>
      <c r="Q1679" s="20">
        <f t="shared" si="536"/>
        <v>104.14081514922324</v>
      </c>
      <c r="R1679" s="19">
        <v>122.6</v>
      </c>
      <c r="S1679" s="19">
        <v>1</v>
      </c>
      <c r="T1679" s="19">
        <f t="shared" si="537"/>
        <v>123.6</v>
      </c>
      <c r="U1679" s="22" t="e">
        <f t="shared" si="538"/>
        <v>#VALUE!</v>
      </c>
      <c r="V1679" s="22" t="str">
        <f t="shared" si="539"/>
        <v>NY</v>
      </c>
      <c r="W1679" s="22" t="e">
        <f t="shared" si="540"/>
        <v>#VALUE!</v>
      </c>
      <c r="X1679" s="19" t="str">
        <f t="shared" si="541"/>
        <v>CB1RF15/16GS.8988</v>
      </c>
      <c r="Y1679" s="19" t="str">
        <f t="shared" si="542"/>
        <v>GS.8988</v>
      </c>
      <c r="Z1679" s="19" t="e">
        <v>#VALUE!</v>
      </c>
      <c r="AA1679" s="19" t="e">
        <f t="shared" si="543"/>
        <v>#VALUE!</v>
      </c>
      <c r="AB1679" s="22" t="e">
        <f t="shared" si="544"/>
        <v>#VALUE!</v>
      </c>
      <c r="AC1679" s="23" t="e">
        <v>#VALUE!</v>
      </c>
      <c r="AD1679" s="23" t="e">
        <f t="shared" si="552"/>
        <v>#VALUE!</v>
      </c>
      <c r="AE1679" s="24" t="e">
        <f t="shared" si="545"/>
        <v>#VALUE!</v>
      </c>
      <c r="AF1679" s="24">
        <v>125.35</v>
      </c>
      <c r="AG1679" s="24" t="e">
        <f t="shared" si="546"/>
        <v>#VALUE!</v>
      </c>
      <c r="AH1679" s="24" t="e">
        <f t="shared" si="547"/>
        <v>#VALUE!</v>
      </c>
      <c r="AI1679" s="25" t="e">
        <f t="shared" si="548"/>
        <v>#VALUE!</v>
      </c>
      <c r="AJ1679" s="25" t="e">
        <f t="shared" si="549"/>
        <v>#VALUE!</v>
      </c>
      <c r="AK1679" s="25" t="e">
        <f t="shared" si="550"/>
        <v>#VALUE!</v>
      </c>
      <c r="AL1679" s="11">
        <v>23.240000000000002</v>
      </c>
      <c r="AM1679" s="11">
        <v>5.5</v>
      </c>
      <c r="AN1679" s="26">
        <v>3.261299999999999</v>
      </c>
      <c r="AO1679" s="125">
        <f t="shared" si="551"/>
        <v>4.7002728802170074E-2</v>
      </c>
      <c r="AW1679" s="44" t="e">
        <f t="shared" si="534"/>
        <v>#VALUE!</v>
      </c>
    </row>
    <row r="1680" spans="1:49" hidden="1" x14ac:dyDescent="0.2">
      <c r="A1680" s="101">
        <v>1677</v>
      </c>
      <c r="B1680" s="16" t="s">
        <v>1039</v>
      </c>
      <c r="C1680" s="101">
        <v>269</v>
      </c>
      <c r="D1680" s="101">
        <v>0.99350897936751059</v>
      </c>
      <c r="E1680" s="101">
        <v>4.7899172124721938E-2</v>
      </c>
      <c r="F1680" s="122">
        <f t="shared" si="533"/>
        <v>1.0414081514922324</v>
      </c>
      <c r="G1680" s="122"/>
      <c r="H1680" s="101" t="s">
        <v>4</v>
      </c>
      <c r="I1680" s="101">
        <v>1</v>
      </c>
      <c r="J1680" s="101" t="s">
        <v>60</v>
      </c>
      <c r="K1680" s="18">
        <v>43082</v>
      </c>
      <c r="L1680" s="101" t="s">
        <v>58</v>
      </c>
      <c r="M1680" s="101" t="s">
        <v>83</v>
      </c>
      <c r="N1680" s="101" t="s">
        <v>71</v>
      </c>
      <c r="O1680" s="101" t="s">
        <v>65</v>
      </c>
      <c r="P1680" s="19" t="str">
        <f t="shared" si="535"/>
        <v>CB1RF 13/14</v>
      </c>
      <c r="Q1680" s="20">
        <f t="shared" si="536"/>
        <v>104.14081514922324</v>
      </c>
      <c r="R1680" s="19">
        <v>122.6</v>
      </c>
      <c r="S1680" s="19">
        <v>1</v>
      </c>
      <c r="T1680" s="19">
        <f t="shared" si="537"/>
        <v>123.6</v>
      </c>
      <c r="U1680" s="22" t="e">
        <f t="shared" si="538"/>
        <v>#VALUE!</v>
      </c>
      <c r="V1680" s="22" t="str">
        <f t="shared" si="539"/>
        <v>NY</v>
      </c>
      <c r="W1680" s="22" t="e">
        <f t="shared" si="540"/>
        <v>#VALUE!</v>
      </c>
      <c r="X1680" s="19" t="str">
        <f t="shared" si="541"/>
        <v>CB1RF13/14GS.8988</v>
      </c>
      <c r="Y1680" s="19" t="str">
        <f t="shared" si="542"/>
        <v>GS.8988</v>
      </c>
      <c r="Z1680" s="19" t="e">
        <v>#VALUE!</v>
      </c>
      <c r="AA1680" s="19" t="e">
        <f t="shared" si="543"/>
        <v>#VALUE!</v>
      </c>
      <c r="AB1680" s="22" t="e">
        <f t="shared" si="544"/>
        <v>#VALUE!</v>
      </c>
      <c r="AC1680" s="23" t="e">
        <v>#VALUE!</v>
      </c>
      <c r="AD1680" s="23" t="e">
        <f t="shared" si="552"/>
        <v>#VALUE!</v>
      </c>
      <c r="AE1680" s="24" t="e">
        <f t="shared" si="545"/>
        <v>#VALUE!</v>
      </c>
      <c r="AF1680" s="24">
        <v>125.35</v>
      </c>
      <c r="AG1680" s="24" t="e">
        <f t="shared" si="546"/>
        <v>#VALUE!</v>
      </c>
      <c r="AH1680" s="24" t="e">
        <f t="shared" si="547"/>
        <v>#VALUE!</v>
      </c>
      <c r="AI1680" s="25" t="e">
        <f t="shared" si="548"/>
        <v>#VALUE!</v>
      </c>
      <c r="AJ1680" s="25" t="e">
        <f t="shared" si="549"/>
        <v>#VALUE!</v>
      </c>
      <c r="AK1680" s="25" t="e">
        <f t="shared" si="550"/>
        <v>#VALUE!</v>
      </c>
      <c r="AL1680" s="11">
        <v>23.240000000000006</v>
      </c>
      <c r="AM1680" s="11">
        <v>5.5</v>
      </c>
      <c r="AN1680" s="26">
        <v>3.261299999999999</v>
      </c>
      <c r="AO1680" s="125">
        <f t="shared" si="551"/>
        <v>4.7002728802170074E-2</v>
      </c>
      <c r="AW1680" s="44" t="e">
        <f t="shared" si="534"/>
        <v>#VALUE!</v>
      </c>
    </row>
    <row r="1681" spans="1:49" hidden="1" x14ac:dyDescent="0.2">
      <c r="A1681" s="101">
        <v>1678</v>
      </c>
      <c r="B1681" s="16" t="s">
        <v>1040</v>
      </c>
      <c r="C1681" s="101">
        <v>1021</v>
      </c>
      <c r="D1681" s="101">
        <v>1.2258335136520397</v>
      </c>
      <c r="E1681" s="101">
        <v>4.8481908839167101E-2</v>
      </c>
      <c r="F1681" s="122">
        <f t="shared" si="533"/>
        <v>1.2743154224912068</v>
      </c>
      <c r="G1681" s="122"/>
      <c r="H1681" s="101" t="s">
        <v>4</v>
      </c>
      <c r="I1681" s="101">
        <v>1</v>
      </c>
      <c r="J1681" s="101" t="s">
        <v>60</v>
      </c>
      <c r="K1681" s="18">
        <v>43082</v>
      </c>
      <c r="L1681" s="101" t="s">
        <v>58</v>
      </c>
      <c r="M1681" s="101" t="s">
        <v>83</v>
      </c>
      <c r="N1681" s="101" t="s">
        <v>71</v>
      </c>
      <c r="O1681" s="101" t="s">
        <v>58</v>
      </c>
      <c r="P1681" s="19" t="str">
        <f t="shared" si="535"/>
        <v>CB1RF 17/18</v>
      </c>
      <c r="Q1681" s="20">
        <f t="shared" si="536"/>
        <v>127.43154224912068</v>
      </c>
      <c r="R1681" s="19">
        <v>122.6</v>
      </c>
      <c r="S1681" s="19">
        <v>10</v>
      </c>
      <c r="T1681" s="19">
        <f t="shared" si="537"/>
        <v>132.6</v>
      </c>
      <c r="U1681" s="22" t="e">
        <f t="shared" si="538"/>
        <v>#VALUE!</v>
      </c>
      <c r="V1681" s="22" t="str">
        <f t="shared" si="539"/>
        <v>NY</v>
      </c>
      <c r="W1681" s="22" t="e">
        <f t="shared" si="540"/>
        <v>#VALUE!</v>
      </c>
      <c r="X1681" s="19" t="str">
        <f t="shared" si="541"/>
        <v>CB1RF17/18GS.8987</v>
      </c>
      <c r="Y1681" s="19" t="str">
        <f t="shared" si="542"/>
        <v>GS.8987</v>
      </c>
      <c r="Z1681" s="19" t="e">
        <v>#VALUE!</v>
      </c>
      <c r="AA1681" s="19" t="e">
        <f t="shared" si="543"/>
        <v>#VALUE!</v>
      </c>
      <c r="AB1681" s="22" t="e">
        <f t="shared" si="544"/>
        <v>#VALUE!</v>
      </c>
      <c r="AC1681" s="23" t="e">
        <v>#VALUE!</v>
      </c>
      <c r="AD1681" s="23" t="e">
        <f t="shared" si="552"/>
        <v>#VALUE!</v>
      </c>
      <c r="AE1681" s="24" t="e">
        <f t="shared" si="545"/>
        <v>#VALUE!</v>
      </c>
      <c r="AF1681" s="24">
        <v>134.35</v>
      </c>
      <c r="AG1681" s="24" t="e">
        <f t="shared" si="546"/>
        <v>#VALUE!</v>
      </c>
      <c r="AH1681" s="24" t="e">
        <f t="shared" si="547"/>
        <v>#VALUE!</v>
      </c>
      <c r="AI1681" s="25" t="e">
        <f t="shared" si="548"/>
        <v>#VALUE!</v>
      </c>
      <c r="AJ1681" s="25" t="e">
        <f t="shared" si="549"/>
        <v>#VALUE!</v>
      </c>
      <c r="AK1681" s="25" t="e">
        <f t="shared" si="550"/>
        <v>#VALUE!</v>
      </c>
      <c r="AL1681" s="11">
        <v>25.43</v>
      </c>
      <c r="AM1681" s="11">
        <v>0</v>
      </c>
      <c r="AN1681" s="26">
        <v>3.2612999999999994</v>
      </c>
      <c r="AO1681" s="125">
        <f t="shared" si="551"/>
        <v>4.7574559473498049E-2</v>
      </c>
      <c r="AW1681" s="44" t="e">
        <f t="shared" si="534"/>
        <v>#VALUE!</v>
      </c>
    </row>
    <row r="1682" spans="1:49" hidden="1" x14ac:dyDescent="0.2">
      <c r="A1682" s="101">
        <v>1679</v>
      </c>
      <c r="B1682" s="16" t="s">
        <v>1040</v>
      </c>
      <c r="C1682" s="101">
        <v>525</v>
      </c>
      <c r="D1682" s="101">
        <v>1.2258335136520397</v>
      </c>
      <c r="E1682" s="101">
        <v>4.8481908839167122E-2</v>
      </c>
      <c r="F1682" s="122">
        <f t="shared" si="533"/>
        <v>1.2743154224912068</v>
      </c>
      <c r="G1682" s="122"/>
      <c r="H1682" s="101" t="s">
        <v>4</v>
      </c>
      <c r="I1682" s="101">
        <v>1</v>
      </c>
      <c r="J1682" s="101" t="s">
        <v>60</v>
      </c>
      <c r="K1682" s="18">
        <v>43082</v>
      </c>
      <c r="L1682" s="101" t="s">
        <v>58</v>
      </c>
      <c r="M1682" s="101" t="s">
        <v>83</v>
      </c>
      <c r="N1682" s="101" t="s">
        <v>86</v>
      </c>
      <c r="O1682" s="101" t="s">
        <v>63</v>
      </c>
      <c r="P1682" s="19" t="str">
        <f t="shared" si="535"/>
        <v>CB6RF Consumo</v>
      </c>
      <c r="Q1682" s="20">
        <f t="shared" si="536"/>
        <v>127.43154224912068</v>
      </c>
      <c r="R1682" s="19">
        <v>122.6</v>
      </c>
      <c r="S1682" s="19">
        <v>-31.95</v>
      </c>
      <c r="T1682" s="19">
        <f t="shared" si="537"/>
        <v>90.649999999999991</v>
      </c>
      <c r="U1682" s="22" t="e">
        <f t="shared" si="538"/>
        <v>#VALUE!</v>
      </c>
      <c r="V1682" s="22" t="str">
        <f t="shared" si="539"/>
        <v>NY</v>
      </c>
      <c r="W1682" s="22" t="e">
        <f t="shared" si="540"/>
        <v>#VALUE!</v>
      </c>
      <c r="X1682" s="19" t="str">
        <f t="shared" si="541"/>
        <v>CB6RFConsumoGS.8987</v>
      </c>
      <c r="Y1682" s="19" t="str">
        <f t="shared" si="542"/>
        <v>GS.8987</v>
      </c>
      <c r="Z1682" s="19" t="e">
        <v>#VALUE!</v>
      </c>
      <c r="AA1682" s="19" t="e">
        <f t="shared" si="543"/>
        <v>#VALUE!</v>
      </c>
      <c r="AB1682" s="22" t="e">
        <f t="shared" si="544"/>
        <v>#VALUE!</v>
      </c>
      <c r="AC1682" s="23" t="e">
        <v>#VALUE!</v>
      </c>
      <c r="AD1682" s="23" t="e">
        <f t="shared" si="552"/>
        <v>#VALUE!</v>
      </c>
      <c r="AE1682" s="24" t="e">
        <f t="shared" si="545"/>
        <v>#VALUE!</v>
      </c>
      <c r="AF1682" s="24">
        <v>92.399999999999991</v>
      </c>
      <c r="AG1682" s="24" t="e">
        <f t="shared" si="546"/>
        <v>#VALUE!</v>
      </c>
      <c r="AH1682" s="24" t="e">
        <f t="shared" si="547"/>
        <v>#VALUE!</v>
      </c>
      <c r="AI1682" s="25" t="e">
        <f t="shared" si="548"/>
        <v>#VALUE!</v>
      </c>
      <c r="AJ1682" s="25" t="e">
        <f t="shared" si="549"/>
        <v>#VALUE!</v>
      </c>
      <c r="AK1682" s="25" t="e">
        <f t="shared" si="550"/>
        <v>#VALUE!</v>
      </c>
      <c r="AL1682" s="11">
        <v>25.43</v>
      </c>
      <c r="AM1682" s="11">
        <v>0</v>
      </c>
      <c r="AN1682" s="26">
        <v>3.2612999999999999</v>
      </c>
      <c r="AO1682" s="125">
        <f t="shared" si="551"/>
        <v>4.757455947349807E-2</v>
      </c>
      <c r="AW1682" s="44" t="e">
        <f t="shared" si="534"/>
        <v>#VALUE!</v>
      </c>
    </row>
    <row r="1683" spans="1:49" hidden="1" x14ac:dyDescent="0.2">
      <c r="A1683" s="101">
        <v>1680</v>
      </c>
      <c r="B1683" s="16" t="s">
        <v>1040</v>
      </c>
      <c r="C1683" s="101">
        <v>248</v>
      </c>
      <c r="D1683" s="101">
        <v>1.2258335136520397</v>
      </c>
      <c r="E1683" s="101">
        <v>4.8481908839167101E-2</v>
      </c>
      <c r="F1683" s="122">
        <f t="shared" si="533"/>
        <v>1.2743154224912068</v>
      </c>
      <c r="G1683" s="122"/>
      <c r="H1683" s="101" t="s">
        <v>4</v>
      </c>
      <c r="I1683" s="101">
        <v>1</v>
      </c>
      <c r="J1683" s="101" t="s">
        <v>60</v>
      </c>
      <c r="K1683" s="18">
        <v>43082</v>
      </c>
      <c r="L1683" s="101" t="s">
        <v>58</v>
      </c>
      <c r="M1683" s="101" t="s">
        <v>83</v>
      </c>
      <c r="N1683" s="101" t="s">
        <v>71</v>
      </c>
      <c r="O1683" s="101" t="s">
        <v>66</v>
      </c>
      <c r="P1683" s="19" t="str">
        <f t="shared" si="535"/>
        <v>CB1RF Moka</v>
      </c>
      <c r="Q1683" s="20">
        <f t="shared" si="536"/>
        <v>127.43154224912068</v>
      </c>
      <c r="R1683" s="19">
        <v>122.6</v>
      </c>
      <c r="S1683" s="19">
        <v>-7</v>
      </c>
      <c r="T1683" s="19">
        <f t="shared" si="537"/>
        <v>115.6</v>
      </c>
      <c r="U1683" s="22" t="e">
        <f t="shared" si="538"/>
        <v>#VALUE!</v>
      </c>
      <c r="V1683" s="22" t="str">
        <f t="shared" si="539"/>
        <v>NY</v>
      </c>
      <c r="W1683" s="22" t="e">
        <f t="shared" si="540"/>
        <v>#VALUE!</v>
      </c>
      <c r="X1683" s="19" t="str">
        <f t="shared" si="541"/>
        <v>CB1RFMokaGS.8987</v>
      </c>
      <c r="Y1683" s="19" t="str">
        <f t="shared" si="542"/>
        <v>GS.8987</v>
      </c>
      <c r="Z1683" s="19" t="e">
        <v>#VALUE!</v>
      </c>
      <c r="AA1683" s="19" t="e">
        <f t="shared" si="543"/>
        <v>#VALUE!</v>
      </c>
      <c r="AB1683" s="22" t="e">
        <f t="shared" si="544"/>
        <v>#VALUE!</v>
      </c>
      <c r="AC1683" s="23" t="e">
        <v>#VALUE!</v>
      </c>
      <c r="AD1683" s="23" t="e">
        <f t="shared" si="552"/>
        <v>#VALUE!</v>
      </c>
      <c r="AE1683" s="24" t="e">
        <f t="shared" si="545"/>
        <v>#VALUE!</v>
      </c>
      <c r="AF1683" s="24">
        <v>117.35</v>
      </c>
      <c r="AG1683" s="24" t="e">
        <f t="shared" si="546"/>
        <v>#VALUE!</v>
      </c>
      <c r="AH1683" s="24" t="e">
        <f t="shared" si="547"/>
        <v>#VALUE!</v>
      </c>
      <c r="AI1683" s="25" t="e">
        <f t="shared" si="548"/>
        <v>#VALUE!</v>
      </c>
      <c r="AJ1683" s="25" t="e">
        <f t="shared" si="549"/>
        <v>#VALUE!</v>
      </c>
      <c r="AK1683" s="25" t="e">
        <f t="shared" si="550"/>
        <v>#VALUE!</v>
      </c>
      <c r="AL1683" s="11">
        <v>25.43</v>
      </c>
      <c r="AM1683" s="11">
        <v>0</v>
      </c>
      <c r="AN1683" s="26">
        <v>3.2612999999999994</v>
      </c>
      <c r="AO1683" s="125">
        <f t="shared" si="551"/>
        <v>4.7574559473498049E-2</v>
      </c>
      <c r="AW1683" s="44" t="e">
        <f t="shared" si="534"/>
        <v>#VALUE!</v>
      </c>
    </row>
    <row r="1684" spans="1:49" hidden="1" x14ac:dyDescent="0.2">
      <c r="A1684" s="101">
        <v>1681</v>
      </c>
      <c r="B1684" s="16" t="s">
        <v>1040</v>
      </c>
      <c r="C1684" s="101">
        <v>871</v>
      </c>
      <c r="D1684" s="101">
        <v>1.2258335136520397</v>
      </c>
      <c r="E1684" s="101">
        <v>4.8481908839167122E-2</v>
      </c>
      <c r="F1684" s="122">
        <f t="shared" si="533"/>
        <v>1.2743154224912068</v>
      </c>
      <c r="G1684" s="122"/>
      <c r="H1684" s="101" t="s">
        <v>4</v>
      </c>
      <c r="I1684" s="101">
        <v>1</v>
      </c>
      <c r="J1684" s="101" t="s">
        <v>60</v>
      </c>
      <c r="K1684" s="18">
        <v>43082</v>
      </c>
      <c r="L1684" s="101" t="s">
        <v>58</v>
      </c>
      <c r="M1684" s="101" t="s">
        <v>83</v>
      </c>
      <c r="N1684" s="101" t="s">
        <v>71</v>
      </c>
      <c r="O1684" s="101" t="s">
        <v>64</v>
      </c>
      <c r="P1684" s="19" t="str">
        <f t="shared" si="535"/>
        <v>CB1RF 15/16</v>
      </c>
      <c r="Q1684" s="20">
        <f t="shared" si="536"/>
        <v>127.43154224912068</v>
      </c>
      <c r="R1684" s="19">
        <v>122.6</v>
      </c>
      <c r="S1684" s="19">
        <v>1</v>
      </c>
      <c r="T1684" s="19">
        <f t="shared" si="537"/>
        <v>123.6</v>
      </c>
      <c r="U1684" s="22" t="e">
        <f t="shared" si="538"/>
        <v>#VALUE!</v>
      </c>
      <c r="V1684" s="22" t="str">
        <f t="shared" si="539"/>
        <v>NY</v>
      </c>
      <c r="W1684" s="22" t="e">
        <f t="shared" si="540"/>
        <v>#VALUE!</v>
      </c>
      <c r="X1684" s="19" t="str">
        <f t="shared" si="541"/>
        <v>CB1RF15/16GS.8987</v>
      </c>
      <c r="Y1684" s="19" t="str">
        <f t="shared" si="542"/>
        <v>GS.8987</v>
      </c>
      <c r="Z1684" s="19" t="e">
        <v>#VALUE!</v>
      </c>
      <c r="AA1684" s="19" t="e">
        <f t="shared" si="543"/>
        <v>#VALUE!</v>
      </c>
      <c r="AB1684" s="22" t="e">
        <f t="shared" si="544"/>
        <v>#VALUE!</v>
      </c>
      <c r="AC1684" s="23" t="e">
        <v>#VALUE!</v>
      </c>
      <c r="AD1684" s="23" t="e">
        <f t="shared" si="552"/>
        <v>#VALUE!</v>
      </c>
      <c r="AE1684" s="24" t="e">
        <f t="shared" si="545"/>
        <v>#VALUE!</v>
      </c>
      <c r="AF1684" s="24">
        <v>125.35</v>
      </c>
      <c r="AG1684" s="24" t="e">
        <f t="shared" si="546"/>
        <v>#VALUE!</v>
      </c>
      <c r="AH1684" s="24" t="e">
        <f t="shared" si="547"/>
        <v>#VALUE!</v>
      </c>
      <c r="AI1684" s="25" t="e">
        <f t="shared" si="548"/>
        <v>#VALUE!</v>
      </c>
      <c r="AJ1684" s="25" t="e">
        <f t="shared" si="549"/>
        <v>#VALUE!</v>
      </c>
      <c r="AK1684" s="25" t="e">
        <f t="shared" si="550"/>
        <v>#VALUE!</v>
      </c>
      <c r="AL1684" s="11">
        <v>25.43</v>
      </c>
      <c r="AM1684" s="11">
        <v>0</v>
      </c>
      <c r="AN1684" s="26">
        <v>3.2612999999999999</v>
      </c>
      <c r="AO1684" s="125">
        <f t="shared" si="551"/>
        <v>4.757455947349807E-2</v>
      </c>
      <c r="AW1684" s="44" t="e">
        <f t="shared" si="534"/>
        <v>#VALUE!</v>
      </c>
    </row>
    <row r="1685" spans="1:49" hidden="1" x14ac:dyDescent="0.2">
      <c r="A1685" s="101">
        <v>1682</v>
      </c>
      <c r="B1685" s="16" t="s">
        <v>1040</v>
      </c>
      <c r="C1685" s="101">
        <v>111</v>
      </c>
      <c r="D1685" s="101">
        <v>1.2258335136520397</v>
      </c>
      <c r="E1685" s="101">
        <v>4.8481908839167122E-2</v>
      </c>
      <c r="F1685" s="122">
        <f t="shared" si="533"/>
        <v>1.2743154224912068</v>
      </c>
      <c r="G1685" s="122"/>
      <c r="H1685" s="101" t="s">
        <v>4</v>
      </c>
      <c r="I1685" s="101">
        <v>1</v>
      </c>
      <c r="J1685" s="101" t="s">
        <v>60</v>
      </c>
      <c r="K1685" s="18">
        <v>43082</v>
      </c>
      <c r="L1685" s="101" t="s">
        <v>58</v>
      </c>
      <c r="M1685" s="101" t="s">
        <v>83</v>
      </c>
      <c r="N1685" s="101" t="s">
        <v>71</v>
      </c>
      <c r="O1685" s="101" t="s">
        <v>65</v>
      </c>
      <c r="P1685" s="19" t="str">
        <f t="shared" si="535"/>
        <v>CB1RF 13/14</v>
      </c>
      <c r="Q1685" s="20">
        <f t="shared" si="536"/>
        <v>127.43154224912068</v>
      </c>
      <c r="R1685" s="19">
        <v>122.6</v>
      </c>
      <c r="S1685" s="19">
        <v>1</v>
      </c>
      <c r="T1685" s="19">
        <f t="shared" si="537"/>
        <v>123.6</v>
      </c>
      <c r="U1685" s="22" t="e">
        <f t="shared" si="538"/>
        <v>#VALUE!</v>
      </c>
      <c r="V1685" s="22" t="str">
        <f t="shared" si="539"/>
        <v>NY</v>
      </c>
      <c r="W1685" s="22" t="e">
        <f t="shared" si="540"/>
        <v>#VALUE!</v>
      </c>
      <c r="X1685" s="19" t="str">
        <f t="shared" si="541"/>
        <v>CB1RF13/14GS.8987</v>
      </c>
      <c r="Y1685" s="19" t="str">
        <f t="shared" si="542"/>
        <v>GS.8987</v>
      </c>
      <c r="Z1685" s="19" t="e">
        <v>#VALUE!</v>
      </c>
      <c r="AA1685" s="19" t="e">
        <f t="shared" si="543"/>
        <v>#VALUE!</v>
      </c>
      <c r="AB1685" s="22" t="e">
        <f t="shared" si="544"/>
        <v>#VALUE!</v>
      </c>
      <c r="AC1685" s="23" t="e">
        <v>#VALUE!</v>
      </c>
      <c r="AD1685" s="23" t="e">
        <f t="shared" si="552"/>
        <v>#VALUE!</v>
      </c>
      <c r="AE1685" s="24" t="e">
        <f t="shared" si="545"/>
        <v>#VALUE!</v>
      </c>
      <c r="AF1685" s="24">
        <v>125.35</v>
      </c>
      <c r="AG1685" s="24" t="e">
        <f t="shared" si="546"/>
        <v>#VALUE!</v>
      </c>
      <c r="AH1685" s="24" t="e">
        <f t="shared" si="547"/>
        <v>#VALUE!</v>
      </c>
      <c r="AI1685" s="25" t="e">
        <f t="shared" si="548"/>
        <v>#VALUE!</v>
      </c>
      <c r="AJ1685" s="25" t="e">
        <f t="shared" si="549"/>
        <v>#VALUE!</v>
      </c>
      <c r="AK1685" s="25" t="e">
        <f t="shared" si="550"/>
        <v>#VALUE!</v>
      </c>
      <c r="AL1685" s="11">
        <v>25.43</v>
      </c>
      <c r="AM1685" s="11">
        <v>0</v>
      </c>
      <c r="AN1685" s="26">
        <v>3.2612999999999999</v>
      </c>
      <c r="AO1685" s="125">
        <f t="shared" si="551"/>
        <v>4.757455947349807E-2</v>
      </c>
      <c r="AW1685" s="44" t="e">
        <f t="shared" si="534"/>
        <v>#VALUE!</v>
      </c>
    </row>
    <row r="1686" spans="1:49" hidden="1" x14ac:dyDescent="0.2">
      <c r="A1686" s="101">
        <v>1683</v>
      </c>
      <c r="B1686" s="16" t="s">
        <v>1041</v>
      </c>
      <c r="C1686" s="101">
        <v>886</v>
      </c>
      <c r="D1686" s="101">
        <v>1.1311730657099235</v>
      </c>
      <c r="E1686" s="101">
        <v>4.8244473225267911E-2</v>
      </c>
      <c r="F1686" s="122">
        <f t="shared" si="533"/>
        <v>1.1794175389351913</v>
      </c>
      <c r="G1686" s="122"/>
      <c r="H1686" s="101" t="s">
        <v>4</v>
      </c>
      <c r="I1686" s="101">
        <v>1</v>
      </c>
      <c r="J1686" s="101" t="s">
        <v>60</v>
      </c>
      <c r="K1686" s="18">
        <v>43082</v>
      </c>
      <c r="L1686" s="101" t="s">
        <v>58</v>
      </c>
      <c r="M1686" s="101" t="s">
        <v>83</v>
      </c>
      <c r="N1686" s="101" t="s">
        <v>86</v>
      </c>
      <c r="O1686" s="101" t="s">
        <v>63</v>
      </c>
      <c r="P1686" s="19" t="str">
        <f t="shared" si="535"/>
        <v>CB6RF Consumo</v>
      </c>
      <c r="Q1686" s="20">
        <f t="shared" si="536"/>
        <v>117.94175389351913</v>
      </c>
      <c r="R1686" s="19">
        <v>122.6</v>
      </c>
      <c r="S1686" s="19">
        <v>-31.95</v>
      </c>
      <c r="T1686" s="19">
        <f t="shared" si="537"/>
        <v>90.649999999999991</v>
      </c>
      <c r="U1686" s="22" t="e">
        <f t="shared" si="538"/>
        <v>#VALUE!</v>
      </c>
      <c r="V1686" s="22" t="str">
        <f t="shared" si="539"/>
        <v>NY</v>
      </c>
      <c r="W1686" s="22" t="e">
        <f t="shared" si="540"/>
        <v>#VALUE!</v>
      </c>
      <c r="X1686" s="19" t="str">
        <f t="shared" si="541"/>
        <v>CB6RFConsumoGS.9119</v>
      </c>
      <c r="Y1686" s="19" t="str">
        <f t="shared" si="542"/>
        <v>GS.9119</v>
      </c>
      <c r="Z1686" s="19" t="e">
        <v>#VALUE!</v>
      </c>
      <c r="AA1686" s="19" t="e">
        <f t="shared" si="543"/>
        <v>#VALUE!</v>
      </c>
      <c r="AB1686" s="22" t="e">
        <f t="shared" si="544"/>
        <v>#VALUE!</v>
      </c>
      <c r="AC1686" s="23" t="e">
        <v>#VALUE!</v>
      </c>
      <c r="AD1686" s="23" t="e">
        <f t="shared" si="552"/>
        <v>#VALUE!</v>
      </c>
      <c r="AE1686" s="24" t="e">
        <f t="shared" si="545"/>
        <v>#VALUE!</v>
      </c>
      <c r="AF1686" s="24">
        <v>92.399999999999991</v>
      </c>
      <c r="AG1686" s="24" t="e">
        <f t="shared" si="546"/>
        <v>#VALUE!</v>
      </c>
      <c r="AH1686" s="24" t="e">
        <f t="shared" si="547"/>
        <v>#VALUE!</v>
      </c>
      <c r="AI1686" s="25" t="e">
        <f t="shared" si="548"/>
        <v>#VALUE!</v>
      </c>
      <c r="AJ1686" s="25" t="e">
        <f t="shared" si="549"/>
        <v>#VALUE!</v>
      </c>
      <c r="AK1686" s="25" t="e">
        <f t="shared" si="550"/>
        <v>#VALUE!</v>
      </c>
      <c r="AL1686" s="11">
        <v>24.537686230248305</v>
      </c>
      <c r="AM1686" s="11">
        <v>2.2409706546275396</v>
      </c>
      <c r="AN1686" s="26">
        <v>3.2612999999999999</v>
      </c>
      <c r="AO1686" s="125">
        <f t="shared" si="551"/>
        <v>4.7341567518250458E-2</v>
      </c>
      <c r="AW1686" s="44" t="e">
        <f t="shared" si="534"/>
        <v>#VALUE!</v>
      </c>
    </row>
    <row r="1687" spans="1:49" hidden="1" x14ac:dyDescent="0.2">
      <c r="A1687" s="101">
        <v>1684</v>
      </c>
      <c r="B1687" s="16" t="s">
        <v>1042</v>
      </c>
      <c r="C1687" s="101">
        <v>1496</v>
      </c>
      <c r="D1687" s="101">
        <v>1.469295049886596</v>
      </c>
      <c r="E1687" s="101">
        <v>5.781414117116844E-2</v>
      </c>
      <c r="F1687" s="122">
        <f t="shared" si="533"/>
        <v>1.5271091910577643</v>
      </c>
      <c r="G1687" s="122"/>
      <c r="H1687" s="101" t="s">
        <v>4</v>
      </c>
      <c r="I1687" s="101">
        <v>1</v>
      </c>
      <c r="J1687" s="101" t="s">
        <v>60</v>
      </c>
      <c r="K1687" s="18">
        <v>43082</v>
      </c>
      <c r="L1687" s="101" t="s">
        <v>58</v>
      </c>
      <c r="M1687" s="101" t="s">
        <v>83</v>
      </c>
      <c r="N1687" s="101" t="s">
        <v>97</v>
      </c>
      <c r="O1687" s="101" t="s">
        <v>58</v>
      </c>
      <c r="P1687" s="19" t="str">
        <f t="shared" si="535"/>
        <v>CB1 4C 17/18</v>
      </c>
      <c r="Q1687" s="20">
        <f t="shared" si="536"/>
        <v>152.71091910577644</v>
      </c>
      <c r="R1687" s="19">
        <v>122.6</v>
      </c>
      <c r="S1687" s="19">
        <v>2.5</v>
      </c>
      <c r="T1687" s="19">
        <f t="shared" si="537"/>
        <v>125.1</v>
      </c>
      <c r="U1687" s="22" t="e">
        <f t="shared" si="538"/>
        <v>#VALUE!</v>
      </c>
      <c r="V1687" s="22" t="str">
        <f t="shared" si="539"/>
        <v>NY</v>
      </c>
      <c r="W1687" s="22" t="e">
        <f t="shared" si="540"/>
        <v>#VALUE!</v>
      </c>
      <c r="X1687" s="19" t="str">
        <f t="shared" si="541"/>
        <v>CB1 4C17/18GS.9060</v>
      </c>
      <c r="Y1687" s="19" t="str">
        <f t="shared" si="542"/>
        <v>GS.9060</v>
      </c>
      <c r="Z1687" s="19" t="e">
        <v>#VALUE!</v>
      </c>
      <c r="AA1687" s="19" t="e">
        <f t="shared" si="543"/>
        <v>#VALUE!</v>
      </c>
      <c r="AB1687" s="22" t="e">
        <f t="shared" si="544"/>
        <v>#VALUE!</v>
      </c>
      <c r="AC1687" s="23" t="e">
        <v>#VALUE!</v>
      </c>
      <c r="AD1687" s="23" t="e">
        <f t="shared" si="552"/>
        <v>#VALUE!</v>
      </c>
      <c r="AE1687" s="24" t="e">
        <f t="shared" si="545"/>
        <v>#VALUE!</v>
      </c>
      <c r="AF1687" s="24">
        <v>126.85</v>
      </c>
      <c r="AG1687" s="24" t="e">
        <f t="shared" si="546"/>
        <v>#VALUE!</v>
      </c>
      <c r="AH1687" s="24" t="e">
        <f t="shared" si="547"/>
        <v>#VALUE!</v>
      </c>
      <c r="AI1687" s="25" t="e">
        <f t="shared" si="548"/>
        <v>#VALUE!</v>
      </c>
      <c r="AJ1687" s="25" t="e">
        <f t="shared" si="549"/>
        <v>#VALUE!</v>
      </c>
      <c r="AK1687" s="25" t="e">
        <f t="shared" si="550"/>
        <v>#VALUE!</v>
      </c>
      <c r="AL1687" s="11">
        <v>29.640000000000004</v>
      </c>
      <c r="AM1687" s="11">
        <v>7.6599999999999966</v>
      </c>
      <c r="AN1687" s="26">
        <v>3.2612999999999999</v>
      </c>
      <c r="AO1687" s="125">
        <f t="shared" si="551"/>
        <v>5.6732137067485512E-2</v>
      </c>
      <c r="AW1687" s="44" t="e">
        <f t="shared" si="534"/>
        <v>#VALUE!</v>
      </c>
    </row>
    <row r="1688" spans="1:49" hidden="1" x14ac:dyDescent="0.2">
      <c r="A1688" s="101">
        <v>1685</v>
      </c>
      <c r="B1688" s="16" t="s">
        <v>1042</v>
      </c>
      <c r="C1688" s="101">
        <v>1822</v>
      </c>
      <c r="D1688" s="101">
        <v>1.469295049886596</v>
      </c>
      <c r="E1688" s="101">
        <v>5.781414117116844E-2</v>
      </c>
      <c r="F1688" s="122">
        <f t="shared" si="533"/>
        <v>1.5271091910577643</v>
      </c>
      <c r="G1688" s="122"/>
      <c r="H1688" s="101" t="s">
        <v>4</v>
      </c>
      <c r="I1688" s="101">
        <v>1</v>
      </c>
      <c r="J1688" s="101" t="s">
        <v>60</v>
      </c>
      <c r="K1688" s="18">
        <v>43082</v>
      </c>
      <c r="L1688" s="101" t="s">
        <v>58</v>
      </c>
      <c r="M1688" s="101" t="s">
        <v>83</v>
      </c>
      <c r="N1688" s="101" t="s">
        <v>98</v>
      </c>
      <c r="O1688" s="101" t="s">
        <v>63</v>
      </c>
      <c r="P1688" s="19" t="str">
        <f t="shared" si="535"/>
        <v>CB6 4C Consumo</v>
      </c>
      <c r="Q1688" s="20">
        <f t="shared" si="536"/>
        <v>152.71091910577644</v>
      </c>
      <c r="R1688" s="19">
        <v>122.6</v>
      </c>
      <c r="S1688" s="19">
        <v>-31.95</v>
      </c>
      <c r="T1688" s="19">
        <f t="shared" si="537"/>
        <v>90.649999999999991</v>
      </c>
      <c r="U1688" s="22" t="e">
        <f t="shared" si="538"/>
        <v>#VALUE!</v>
      </c>
      <c r="V1688" s="22" t="str">
        <f t="shared" si="539"/>
        <v>NY</v>
      </c>
      <c r="W1688" s="22" t="e">
        <f t="shared" si="540"/>
        <v>#VALUE!</v>
      </c>
      <c r="X1688" s="19" t="str">
        <f t="shared" si="541"/>
        <v>CB6 4CConsumoGS.9060</v>
      </c>
      <c r="Y1688" s="19" t="str">
        <f t="shared" si="542"/>
        <v>GS.9060</v>
      </c>
      <c r="Z1688" s="19" t="e">
        <v>#VALUE!</v>
      </c>
      <c r="AA1688" s="19" t="e">
        <f t="shared" si="543"/>
        <v>#VALUE!</v>
      </c>
      <c r="AB1688" s="22" t="e">
        <f t="shared" si="544"/>
        <v>#VALUE!</v>
      </c>
      <c r="AC1688" s="23" t="e">
        <v>#VALUE!</v>
      </c>
      <c r="AD1688" s="23" t="e">
        <f t="shared" si="552"/>
        <v>#VALUE!</v>
      </c>
      <c r="AE1688" s="24" t="e">
        <f t="shared" si="545"/>
        <v>#VALUE!</v>
      </c>
      <c r="AF1688" s="24">
        <v>92.399999999999991</v>
      </c>
      <c r="AG1688" s="24" t="e">
        <f t="shared" si="546"/>
        <v>#VALUE!</v>
      </c>
      <c r="AH1688" s="24" t="e">
        <f t="shared" si="547"/>
        <v>#VALUE!</v>
      </c>
      <c r="AI1688" s="25" t="e">
        <f t="shared" si="548"/>
        <v>#VALUE!</v>
      </c>
      <c r="AJ1688" s="25" t="e">
        <f t="shared" si="549"/>
        <v>#VALUE!</v>
      </c>
      <c r="AK1688" s="25" t="e">
        <f t="shared" si="550"/>
        <v>#VALUE!</v>
      </c>
      <c r="AL1688" s="11">
        <v>29.640000000000004</v>
      </c>
      <c r="AM1688" s="11">
        <v>7.6599999999999966</v>
      </c>
      <c r="AN1688" s="26">
        <v>3.2612999999999999</v>
      </c>
      <c r="AO1688" s="125">
        <f t="shared" si="551"/>
        <v>5.6732137067485512E-2</v>
      </c>
      <c r="AW1688" s="44" t="e">
        <f t="shared" si="534"/>
        <v>#VALUE!</v>
      </c>
    </row>
    <row r="1689" spans="1:49" hidden="1" x14ac:dyDescent="0.2">
      <c r="A1689" s="101">
        <v>1686</v>
      </c>
      <c r="B1689" s="16" t="s">
        <v>1042</v>
      </c>
      <c r="C1689" s="101">
        <v>1737</v>
      </c>
      <c r="D1689" s="101">
        <v>1.469295049886596</v>
      </c>
      <c r="E1689" s="101">
        <v>5.781414117116844E-2</v>
      </c>
      <c r="F1689" s="122">
        <f t="shared" si="533"/>
        <v>1.5271091910577643</v>
      </c>
      <c r="G1689" s="122"/>
      <c r="H1689" s="101" t="s">
        <v>4</v>
      </c>
      <c r="I1689" s="101">
        <v>1</v>
      </c>
      <c r="J1689" s="101" t="s">
        <v>60</v>
      </c>
      <c r="K1689" s="18">
        <v>43082</v>
      </c>
      <c r="L1689" s="101" t="s">
        <v>58</v>
      </c>
      <c r="M1689" s="101" t="s">
        <v>83</v>
      </c>
      <c r="N1689" s="101" t="s">
        <v>97</v>
      </c>
      <c r="O1689" s="101" t="s">
        <v>66</v>
      </c>
      <c r="P1689" s="19" t="str">
        <f t="shared" si="535"/>
        <v>CB1 4C Moka</v>
      </c>
      <c r="Q1689" s="20">
        <f t="shared" si="536"/>
        <v>152.71091910577644</v>
      </c>
      <c r="R1689" s="19">
        <v>122.6</v>
      </c>
      <c r="S1689" s="19">
        <v>-8</v>
      </c>
      <c r="T1689" s="19">
        <f t="shared" si="537"/>
        <v>114.6</v>
      </c>
      <c r="U1689" s="22" t="e">
        <f t="shared" si="538"/>
        <v>#VALUE!</v>
      </c>
      <c r="V1689" s="22" t="str">
        <f t="shared" si="539"/>
        <v>NY</v>
      </c>
      <c r="W1689" s="22" t="e">
        <f t="shared" si="540"/>
        <v>#VALUE!</v>
      </c>
      <c r="X1689" s="19" t="str">
        <f t="shared" si="541"/>
        <v>CB1 4CMokaGS.9060</v>
      </c>
      <c r="Y1689" s="19" t="str">
        <f t="shared" si="542"/>
        <v>GS.9060</v>
      </c>
      <c r="Z1689" s="19" t="e">
        <v>#VALUE!</v>
      </c>
      <c r="AA1689" s="19" t="e">
        <f t="shared" si="543"/>
        <v>#VALUE!</v>
      </c>
      <c r="AB1689" s="22" t="e">
        <f t="shared" si="544"/>
        <v>#VALUE!</v>
      </c>
      <c r="AC1689" s="23" t="e">
        <v>#VALUE!</v>
      </c>
      <c r="AD1689" s="23" t="e">
        <f t="shared" si="552"/>
        <v>#VALUE!</v>
      </c>
      <c r="AE1689" s="24" t="e">
        <f t="shared" si="545"/>
        <v>#VALUE!</v>
      </c>
      <c r="AF1689" s="24">
        <v>116.35</v>
      </c>
      <c r="AG1689" s="24" t="e">
        <f t="shared" si="546"/>
        <v>#VALUE!</v>
      </c>
      <c r="AH1689" s="24" t="e">
        <f t="shared" si="547"/>
        <v>#VALUE!</v>
      </c>
      <c r="AI1689" s="25" t="e">
        <f t="shared" si="548"/>
        <v>#VALUE!</v>
      </c>
      <c r="AJ1689" s="25" t="e">
        <f t="shared" si="549"/>
        <v>#VALUE!</v>
      </c>
      <c r="AK1689" s="25" t="e">
        <f t="shared" si="550"/>
        <v>#VALUE!</v>
      </c>
      <c r="AL1689" s="11">
        <v>29.64</v>
      </c>
      <c r="AM1689" s="11">
        <v>7.6599999999999966</v>
      </c>
      <c r="AN1689" s="26">
        <v>3.2612999999999999</v>
      </c>
      <c r="AO1689" s="125">
        <f t="shared" si="551"/>
        <v>5.6732137067485512E-2</v>
      </c>
      <c r="AW1689" s="44" t="e">
        <f t="shared" si="534"/>
        <v>#VALUE!</v>
      </c>
    </row>
    <row r="1690" spans="1:49" hidden="1" x14ac:dyDescent="0.2">
      <c r="A1690" s="101">
        <v>1687</v>
      </c>
      <c r="B1690" s="16" t="s">
        <v>1042</v>
      </c>
      <c r="C1690" s="101">
        <v>1666</v>
      </c>
      <c r="D1690" s="101">
        <v>1.469295049886596</v>
      </c>
      <c r="E1690" s="101">
        <v>5.781414117116844E-2</v>
      </c>
      <c r="F1690" s="122">
        <f t="shared" si="533"/>
        <v>1.5271091910577643</v>
      </c>
      <c r="G1690" s="122"/>
      <c r="H1690" s="101" t="s">
        <v>4</v>
      </c>
      <c r="I1690" s="101">
        <v>1</v>
      </c>
      <c r="J1690" s="101" t="s">
        <v>60</v>
      </c>
      <c r="K1690" s="18">
        <v>43082</v>
      </c>
      <c r="L1690" s="101" t="s">
        <v>58</v>
      </c>
      <c r="M1690" s="101" t="s">
        <v>83</v>
      </c>
      <c r="N1690" s="101" t="s">
        <v>97</v>
      </c>
      <c r="O1690" s="101" t="s">
        <v>64</v>
      </c>
      <c r="P1690" s="19" t="str">
        <f t="shared" si="535"/>
        <v>CB1 4C 15/16</v>
      </c>
      <c r="Q1690" s="20">
        <f t="shared" si="536"/>
        <v>152.71091910577644</v>
      </c>
      <c r="R1690" s="19">
        <v>122.6</v>
      </c>
      <c r="S1690" s="19">
        <v>-7</v>
      </c>
      <c r="T1690" s="19">
        <f t="shared" si="537"/>
        <v>115.6</v>
      </c>
      <c r="U1690" s="22" t="e">
        <f t="shared" si="538"/>
        <v>#VALUE!</v>
      </c>
      <c r="V1690" s="22" t="str">
        <f t="shared" si="539"/>
        <v>NY</v>
      </c>
      <c r="W1690" s="22" t="e">
        <f t="shared" si="540"/>
        <v>#VALUE!</v>
      </c>
      <c r="X1690" s="19" t="str">
        <f t="shared" si="541"/>
        <v>CB1 4C15/16GS.9060</v>
      </c>
      <c r="Y1690" s="19" t="str">
        <f t="shared" si="542"/>
        <v>GS.9060</v>
      </c>
      <c r="Z1690" s="19" t="e">
        <v>#VALUE!</v>
      </c>
      <c r="AA1690" s="19" t="e">
        <f t="shared" si="543"/>
        <v>#VALUE!</v>
      </c>
      <c r="AB1690" s="22" t="e">
        <f t="shared" si="544"/>
        <v>#VALUE!</v>
      </c>
      <c r="AC1690" s="23" t="e">
        <v>#VALUE!</v>
      </c>
      <c r="AD1690" s="23" t="e">
        <f t="shared" si="552"/>
        <v>#VALUE!</v>
      </c>
      <c r="AE1690" s="24" t="e">
        <f t="shared" si="545"/>
        <v>#VALUE!</v>
      </c>
      <c r="AF1690" s="24">
        <v>117.35</v>
      </c>
      <c r="AG1690" s="24" t="e">
        <f t="shared" si="546"/>
        <v>#VALUE!</v>
      </c>
      <c r="AH1690" s="24" t="e">
        <f t="shared" si="547"/>
        <v>#VALUE!</v>
      </c>
      <c r="AI1690" s="25" t="e">
        <f t="shared" si="548"/>
        <v>#VALUE!</v>
      </c>
      <c r="AJ1690" s="25" t="e">
        <f t="shared" si="549"/>
        <v>#VALUE!</v>
      </c>
      <c r="AK1690" s="25" t="e">
        <f t="shared" si="550"/>
        <v>#VALUE!</v>
      </c>
      <c r="AL1690" s="11">
        <v>29.64</v>
      </c>
      <c r="AM1690" s="11">
        <v>7.6599999999999966</v>
      </c>
      <c r="AN1690" s="26">
        <v>3.2612999999999999</v>
      </c>
      <c r="AO1690" s="125">
        <f t="shared" si="551"/>
        <v>5.6732137067485512E-2</v>
      </c>
      <c r="AW1690" s="44" t="e">
        <f t="shared" si="534"/>
        <v>#VALUE!</v>
      </c>
    </row>
    <row r="1691" spans="1:49" hidden="1" x14ac:dyDescent="0.2">
      <c r="A1691" s="101">
        <v>1688</v>
      </c>
      <c r="B1691" s="16" t="s">
        <v>1042</v>
      </c>
      <c r="C1691" s="101">
        <v>273</v>
      </c>
      <c r="D1691" s="101">
        <v>1.469295049886596</v>
      </c>
      <c r="E1691" s="101">
        <v>5.781414117116844E-2</v>
      </c>
      <c r="F1691" s="122">
        <f t="shared" si="533"/>
        <v>1.5271091910577643</v>
      </c>
      <c r="G1691" s="122"/>
      <c r="H1691" s="101" t="s">
        <v>4</v>
      </c>
      <c r="I1691" s="101">
        <v>1</v>
      </c>
      <c r="J1691" s="101" t="s">
        <v>60</v>
      </c>
      <c r="K1691" s="18">
        <v>43082</v>
      </c>
      <c r="L1691" s="101" t="s">
        <v>58</v>
      </c>
      <c r="M1691" s="101" t="s">
        <v>83</v>
      </c>
      <c r="N1691" s="101" t="s">
        <v>97</v>
      </c>
      <c r="O1691" s="101" t="s">
        <v>65</v>
      </c>
      <c r="P1691" s="19" t="str">
        <f t="shared" si="535"/>
        <v>CB1 4C 13/14</v>
      </c>
      <c r="Q1691" s="20">
        <f t="shared" si="536"/>
        <v>152.71091910577644</v>
      </c>
      <c r="R1691" s="19">
        <v>122.6</v>
      </c>
      <c r="S1691" s="19">
        <v>-7</v>
      </c>
      <c r="T1691" s="19">
        <f t="shared" si="537"/>
        <v>115.6</v>
      </c>
      <c r="U1691" s="22" t="e">
        <f t="shared" si="538"/>
        <v>#VALUE!</v>
      </c>
      <c r="V1691" s="22" t="str">
        <f t="shared" si="539"/>
        <v>NY</v>
      </c>
      <c r="W1691" s="22" t="e">
        <f t="shared" si="540"/>
        <v>#VALUE!</v>
      </c>
      <c r="X1691" s="19" t="str">
        <f t="shared" si="541"/>
        <v>CB1 4C13/14GS.9060</v>
      </c>
      <c r="Y1691" s="19" t="str">
        <f t="shared" si="542"/>
        <v>GS.9060</v>
      </c>
      <c r="Z1691" s="19" t="e">
        <v>#VALUE!</v>
      </c>
      <c r="AA1691" s="19" t="e">
        <f t="shared" si="543"/>
        <v>#VALUE!</v>
      </c>
      <c r="AB1691" s="22" t="e">
        <f t="shared" si="544"/>
        <v>#VALUE!</v>
      </c>
      <c r="AC1691" s="23" t="e">
        <v>#VALUE!</v>
      </c>
      <c r="AD1691" s="23" t="e">
        <f t="shared" si="552"/>
        <v>#VALUE!</v>
      </c>
      <c r="AE1691" s="24" t="e">
        <f t="shared" si="545"/>
        <v>#VALUE!</v>
      </c>
      <c r="AF1691" s="24">
        <v>117.35</v>
      </c>
      <c r="AG1691" s="24" t="e">
        <f t="shared" si="546"/>
        <v>#VALUE!</v>
      </c>
      <c r="AH1691" s="24" t="e">
        <f t="shared" si="547"/>
        <v>#VALUE!</v>
      </c>
      <c r="AI1691" s="25" t="e">
        <f t="shared" si="548"/>
        <v>#VALUE!</v>
      </c>
      <c r="AJ1691" s="25" t="e">
        <f t="shared" si="549"/>
        <v>#VALUE!</v>
      </c>
      <c r="AK1691" s="25" t="e">
        <f t="shared" si="550"/>
        <v>#VALUE!</v>
      </c>
      <c r="AL1691" s="11">
        <v>29.64</v>
      </c>
      <c r="AM1691" s="11">
        <v>7.6599999999999966</v>
      </c>
      <c r="AN1691" s="26">
        <v>3.2612999999999999</v>
      </c>
      <c r="AO1691" s="125">
        <f t="shared" si="551"/>
        <v>5.6732137067485512E-2</v>
      </c>
      <c r="AW1691" s="44" t="e">
        <f t="shared" si="534"/>
        <v>#VALUE!</v>
      </c>
    </row>
    <row r="1692" spans="1:49" hidden="1" x14ac:dyDescent="0.2">
      <c r="A1692" s="101">
        <v>1689</v>
      </c>
      <c r="B1692" s="16" t="s">
        <v>1043</v>
      </c>
      <c r="C1692" s="101">
        <v>486</v>
      </c>
      <c r="D1692" s="101">
        <v>1.0639539785933563</v>
      </c>
      <c r="E1692" s="101">
        <v>3.3607462002381398E-2</v>
      </c>
      <c r="F1692" s="122">
        <f t="shared" si="533"/>
        <v>1.0975614405957377</v>
      </c>
      <c r="G1692" s="122"/>
      <c r="H1692" s="101" t="s">
        <v>4</v>
      </c>
      <c r="I1692" s="101">
        <v>1</v>
      </c>
      <c r="J1692" s="101" t="s">
        <v>60</v>
      </c>
      <c r="K1692" s="18">
        <v>43082</v>
      </c>
      <c r="L1692" s="101" t="s">
        <v>58</v>
      </c>
      <c r="M1692" s="101" t="s">
        <v>83</v>
      </c>
      <c r="N1692" s="101" t="s">
        <v>77</v>
      </c>
      <c r="O1692" s="101" t="s">
        <v>58</v>
      </c>
      <c r="P1692" s="19" t="str">
        <f t="shared" si="535"/>
        <v>CB3 17/18</v>
      </c>
      <c r="Q1692" s="20">
        <f t="shared" si="536"/>
        <v>109.75614405957377</v>
      </c>
      <c r="R1692" s="19">
        <v>122.6</v>
      </c>
      <c r="S1692" s="19">
        <v>-2.67</v>
      </c>
      <c r="T1692" s="19">
        <f t="shared" si="537"/>
        <v>119.92999999999999</v>
      </c>
      <c r="U1692" s="22" t="e">
        <f t="shared" si="538"/>
        <v>#VALUE!</v>
      </c>
      <c r="V1692" s="22" t="str">
        <f t="shared" si="539"/>
        <v>NY</v>
      </c>
      <c r="W1692" s="22" t="e">
        <f t="shared" si="540"/>
        <v>#VALUE!</v>
      </c>
      <c r="X1692" s="19" t="str">
        <f t="shared" si="541"/>
        <v>CB317/18GS.9074</v>
      </c>
      <c r="Y1692" s="19" t="str">
        <f t="shared" si="542"/>
        <v>GS.9074</v>
      </c>
      <c r="Z1692" s="19" t="e">
        <v>#VALUE!</v>
      </c>
      <c r="AA1692" s="19" t="e">
        <f t="shared" si="543"/>
        <v>#VALUE!</v>
      </c>
      <c r="AB1692" s="22" t="e">
        <f t="shared" si="544"/>
        <v>#VALUE!</v>
      </c>
      <c r="AC1692" s="23" t="e">
        <v>#VALUE!</v>
      </c>
      <c r="AD1692" s="23" t="e">
        <f t="shared" si="552"/>
        <v>#VALUE!</v>
      </c>
      <c r="AE1692" s="24" t="e">
        <f t="shared" si="545"/>
        <v>#VALUE!</v>
      </c>
      <c r="AF1692" s="24">
        <v>121.67999999999999</v>
      </c>
      <c r="AG1692" s="24" t="e">
        <f t="shared" si="546"/>
        <v>#VALUE!</v>
      </c>
      <c r="AH1692" s="24" t="e">
        <f t="shared" si="547"/>
        <v>#VALUE!</v>
      </c>
      <c r="AI1692" s="25" t="e">
        <f t="shared" si="548"/>
        <v>#VALUE!</v>
      </c>
      <c r="AJ1692" s="25" t="e">
        <f t="shared" si="549"/>
        <v>#VALUE!</v>
      </c>
      <c r="AK1692" s="25" t="e">
        <f t="shared" si="550"/>
        <v>#VALUE!</v>
      </c>
      <c r="AL1692" s="11">
        <v>20.435624999999998</v>
      </c>
      <c r="AM1692" s="11">
        <v>0.5</v>
      </c>
      <c r="AN1692" s="26">
        <v>3.2612999999999999</v>
      </c>
      <c r="AO1692" s="125">
        <f t="shared" si="551"/>
        <v>3.2978491112832339E-2</v>
      </c>
      <c r="AW1692" s="44" t="e">
        <f t="shared" si="534"/>
        <v>#VALUE!</v>
      </c>
    </row>
    <row r="1693" spans="1:49" hidden="1" x14ac:dyDescent="0.2">
      <c r="A1693" s="101">
        <v>1690</v>
      </c>
      <c r="B1693" s="16" t="s">
        <v>1043</v>
      </c>
      <c r="C1693" s="101">
        <v>1524</v>
      </c>
      <c r="D1693" s="101">
        <v>1.0639539785933563</v>
      </c>
      <c r="E1693" s="101">
        <v>3.3607462002381398E-2</v>
      </c>
      <c r="F1693" s="122">
        <f t="shared" si="533"/>
        <v>1.0975614405957377</v>
      </c>
      <c r="G1693" s="122"/>
      <c r="H1693" s="101" t="s">
        <v>4</v>
      </c>
      <c r="I1693" s="101">
        <v>1</v>
      </c>
      <c r="J1693" s="101" t="s">
        <v>60</v>
      </c>
      <c r="K1693" s="18">
        <v>43082</v>
      </c>
      <c r="L1693" s="101" t="s">
        <v>58</v>
      </c>
      <c r="M1693" s="101" t="s">
        <v>83</v>
      </c>
      <c r="N1693" s="101" t="s">
        <v>62</v>
      </c>
      <c r="O1693" s="101" t="s">
        <v>63</v>
      </c>
      <c r="P1693" s="19" t="str">
        <f t="shared" si="535"/>
        <v>CB6 Consumo</v>
      </c>
      <c r="Q1693" s="20">
        <f t="shared" si="536"/>
        <v>109.75614405957377</v>
      </c>
      <c r="R1693" s="19">
        <v>122.6</v>
      </c>
      <c r="S1693" s="19">
        <v>-31.95</v>
      </c>
      <c r="T1693" s="19">
        <f t="shared" si="537"/>
        <v>90.649999999999991</v>
      </c>
      <c r="U1693" s="22" t="e">
        <f t="shared" si="538"/>
        <v>#VALUE!</v>
      </c>
      <c r="V1693" s="22" t="str">
        <f t="shared" si="539"/>
        <v>NY</v>
      </c>
      <c r="W1693" s="22" t="e">
        <f t="shared" si="540"/>
        <v>#VALUE!</v>
      </c>
      <c r="X1693" s="19" t="str">
        <f t="shared" si="541"/>
        <v>CB6ConsumoGS.9074</v>
      </c>
      <c r="Y1693" s="19" t="str">
        <f t="shared" si="542"/>
        <v>GS.9074</v>
      </c>
      <c r="Z1693" s="19" t="e">
        <v>#VALUE!</v>
      </c>
      <c r="AA1693" s="19" t="e">
        <f t="shared" si="543"/>
        <v>#VALUE!</v>
      </c>
      <c r="AB1693" s="22" t="e">
        <f t="shared" si="544"/>
        <v>#VALUE!</v>
      </c>
      <c r="AC1693" s="23" t="e">
        <v>#VALUE!</v>
      </c>
      <c r="AD1693" s="23" t="e">
        <f t="shared" si="552"/>
        <v>#VALUE!</v>
      </c>
      <c r="AE1693" s="24" t="e">
        <f t="shared" si="545"/>
        <v>#VALUE!</v>
      </c>
      <c r="AF1693" s="24">
        <v>92.399999999999991</v>
      </c>
      <c r="AG1693" s="24" t="e">
        <f t="shared" si="546"/>
        <v>#VALUE!</v>
      </c>
      <c r="AH1693" s="24" t="e">
        <f t="shared" si="547"/>
        <v>#VALUE!</v>
      </c>
      <c r="AI1693" s="25" t="e">
        <f t="shared" si="548"/>
        <v>#VALUE!</v>
      </c>
      <c r="AJ1693" s="25" t="e">
        <f t="shared" si="549"/>
        <v>#VALUE!</v>
      </c>
      <c r="AK1693" s="25" t="e">
        <f t="shared" si="550"/>
        <v>#VALUE!</v>
      </c>
      <c r="AL1693" s="11">
        <v>20.435624999999998</v>
      </c>
      <c r="AM1693" s="11">
        <v>0.5</v>
      </c>
      <c r="AN1693" s="26">
        <v>3.2612999999999999</v>
      </c>
      <c r="AO1693" s="125">
        <f t="shared" si="551"/>
        <v>3.2978491112832339E-2</v>
      </c>
      <c r="AW1693" s="44" t="e">
        <f t="shared" si="534"/>
        <v>#VALUE!</v>
      </c>
    </row>
    <row r="1694" spans="1:49" hidden="1" x14ac:dyDescent="0.2">
      <c r="A1694" s="101">
        <v>1691</v>
      </c>
      <c r="B1694" s="16" t="s">
        <v>1043</v>
      </c>
      <c r="C1694" s="101">
        <v>197</v>
      </c>
      <c r="D1694" s="101">
        <v>1.0639539785933563</v>
      </c>
      <c r="E1694" s="101">
        <v>3.3607462002381398E-2</v>
      </c>
      <c r="F1694" s="122">
        <f t="shared" si="533"/>
        <v>1.0975614405957377</v>
      </c>
      <c r="G1694" s="122"/>
      <c r="H1694" s="101" t="s">
        <v>4</v>
      </c>
      <c r="I1694" s="101">
        <v>1</v>
      </c>
      <c r="J1694" s="101" t="s">
        <v>60</v>
      </c>
      <c r="K1694" s="18">
        <v>43082</v>
      </c>
      <c r="L1694" s="101" t="s">
        <v>58</v>
      </c>
      <c r="M1694" s="101" t="s">
        <v>83</v>
      </c>
      <c r="N1694" s="101" t="s">
        <v>77</v>
      </c>
      <c r="O1694" s="101" t="s">
        <v>66</v>
      </c>
      <c r="P1694" s="19" t="str">
        <f t="shared" si="535"/>
        <v>CB3 Moka</v>
      </c>
      <c r="Q1694" s="20">
        <f t="shared" si="536"/>
        <v>109.75614405957377</v>
      </c>
      <c r="R1694" s="19">
        <v>122.6</v>
      </c>
      <c r="S1694" s="19">
        <v>-9.67</v>
      </c>
      <c r="T1694" s="19">
        <f t="shared" si="537"/>
        <v>112.92999999999999</v>
      </c>
      <c r="U1694" s="22" t="e">
        <f t="shared" si="538"/>
        <v>#VALUE!</v>
      </c>
      <c r="V1694" s="22" t="str">
        <f t="shared" si="539"/>
        <v>NY</v>
      </c>
      <c r="W1694" s="22" t="e">
        <f t="shared" si="540"/>
        <v>#VALUE!</v>
      </c>
      <c r="X1694" s="19" t="str">
        <f t="shared" si="541"/>
        <v>CB3MokaGS.9074</v>
      </c>
      <c r="Y1694" s="19" t="str">
        <f t="shared" si="542"/>
        <v>GS.9074</v>
      </c>
      <c r="Z1694" s="19" t="e">
        <v>#VALUE!</v>
      </c>
      <c r="AA1694" s="19" t="e">
        <f t="shared" si="543"/>
        <v>#VALUE!</v>
      </c>
      <c r="AB1694" s="22" t="e">
        <f t="shared" si="544"/>
        <v>#VALUE!</v>
      </c>
      <c r="AC1694" s="23" t="e">
        <v>#VALUE!</v>
      </c>
      <c r="AD1694" s="23" t="e">
        <f t="shared" si="552"/>
        <v>#VALUE!</v>
      </c>
      <c r="AE1694" s="24" t="e">
        <f t="shared" si="545"/>
        <v>#VALUE!</v>
      </c>
      <c r="AF1694" s="24">
        <v>114.67999999999999</v>
      </c>
      <c r="AG1694" s="24" t="e">
        <f t="shared" si="546"/>
        <v>#VALUE!</v>
      </c>
      <c r="AH1694" s="24" t="e">
        <f t="shared" si="547"/>
        <v>#VALUE!</v>
      </c>
      <c r="AI1694" s="25" t="e">
        <f t="shared" si="548"/>
        <v>#VALUE!</v>
      </c>
      <c r="AJ1694" s="25" t="e">
        <f t="shared" si="549"/>
        <v>#VALUE!</v>
      </c>
      <c r="AK1694" s="25" t="e">
        <f t="shared" si="550"/>
        <v>#VALUE!</v>
      </c>
      <c r="AL1694" s="11">
        <v>20.435624999999998</v>
      </c>
      <c r="AM1694" s="11">
        <v>0.5</v>
      </c>
      <c r="AN1694" s="26">
        <v>3.2612999999999999</v>
      </c>
      <c r="AO1694" s="125">
        <f t="shared" si="551"/>
        <v>3.2978491112832339E-2</v>
      </c>
      <c r="AW1694" s="44" t="e">
        <f t="shared" si="534"/>
        <v>#VALUE!</v>
      </c>
    </row>
    <row r="1695" spans="1:49" hidden="1" x14ac:dyDescent="0.2">
      <c r="A1695" s="101">
        <v>1692</v>
      </c>
      <c r="B1695" s="16" t="s">
        <v>1043</v>
      </c>
      <c r="C1695" s="101">
        <v>1491</v>
      </c>
      <c r="D1695" s="101">
        <v>1.0639539785933563</v>
      </c>
      <c r="E1695" s="101">
        <v>3.3607462002381398E-2</v>
      </c>
      <c r="F1695" s="122">
        <f t="shared" si="533"/>
        <v>1.0975614405957377</v>
      </c>
      <c r="G1695" s="122"/>
      <c r="H1695" s="101" t="s">
        <v>4</v>
      </c>
      <c r="I1695" s="101">
        <v>1</v>
      </c>
      <c r="J1695" s="101" t="s">
        <v>60</v>
      </c>
      <c r="K1695" s="18">
        <v>43082</v>
      </c>
      <c r="L1695" s="101" t="s">
        <v>58</v>
      </c>
      <c r="M1695" s="101" t="s">
        <v>83</v>
      </c>
      <c r="N1695" s="101" t="s">
        <v>77</v>
      </c>
      <c r="O1695" s="101" t="s">
        <v>64</v>
      </c>
      <c r="P1695" s="19" t="str">
        <f t="shared" si="535"/>
        <v>CB3 15/16</v>
      </c>
      <c r="Q1695" s="20">
        <f t="shared" si="536"/>
        <v>109.75614405957377</v>
      </c>
      <c r="R1695" s="19">
        <v>122.6</v>
      </c>
      <c r="S1695" s="19">
        <v>-9.67</v>
      </c>
      <c r="T1695" s="19">
        <f t="shared" si="537"/>
        <v>112.92999999999999</v>
      </c>
      <c r="U1695" s="22" t="e">
        <f t="shared" si="538"/>
        <v>#VALUE!</v>
      </c>
      <c r="V1695" s="22" t="str">
        <f t="shared" si="539"/>
        <v>NY</v>
      </c>
      <c r="W1695" s="22" t="e">
        <f t="shared" si="540"/>
        <v>#VALUE!</v>
      </c>
      <c r="X1695" s="19" t="str">
        <f t="shared" si="541"/>
        <v>CB315/16GS.9074</v>
      </c>
      <c r="Y1695" s="19" t="str">
        <f t="shared" si="542"/>
        <v>GS.9074</v>
      </c>
      <c r="Z1695" s="19" t="e">
        <v>#VALUE!</v>
      </c>
      <c r="AA1695" s="19" t="e">
        <f t="shared" si="543"/>
        <v>#VALUE!</v>
      </c>
      <c r="AB1695" s="22" t="e">
        <f t="shared" si="544"/>
        <v>#VALUE!</v>
      </c>
      <c r="AC1695" s="23" t="e">
        <v>#VALUE!</v>
      </c>
      <c r="AD1695" s="23" t="e">
        <f t="shared" si="552"/>
        <v>#VALUE!</v>
      </c>
      <c r="AE1695" s="24" t="e">
        <f t="shared" si="545"/>
        <v>#VALUE!</v>
      </c>
      <c r="AF1695" s="24">
        <v>114.67999999999999</v>
      </c>
      <c r="AG1695" s="24" t="e">
        <f t="shared" si="546"/>
        <v>#VALUE!</v>
      </c>
      <c r="AH1695" s="24" t="e">
        <f t="shared" si="547"/>
        <v>#VALUE!</v>
      </c>
      <c r="AI1695" s="25" t="e">
        <f t="shared" si="548"/>
        <v>#VALUE!</v>
      </c>
      <c r="AJ1695" s="25" t="e">
        <f t="shared" si="549"/>
        <v>#VALUE!</v>
      </c>
      <c r="AK1695" s="25" t="e">
        <f t="shared" si="550"/>
        <v>#VALUE!</v>
      </c>
      <c r="AL1695" s="11">
        <v>20.435624999999998</v>
      </c>
      <c r="AM1695" s="11">
        <v>0.5</v>
      </c>
      <c r="AN1695" s="26">
        <v>3.2612999999999999</v>
      </c>
      <c r="AO1695" s="125">
        <f t="shared" si="551"/>
        <v>3.2978491112832339E-2</v>
      </c>
      <c r="AW1695" s="44" t="e">
        <f t="shared" si="534"/>
        <v>#VALUE!</v>
      </c>
    </row>
    <row r="1696" spans="1:49" hidden="1" x14ac:dyDescent="0.2">
      <c r="A1696" s="101">
        <v>1693</v>
      </c>
      <c r="B1696" s="16" t="s">
        <v>1043</v>
      </c>
      <c r="C1696" s="101">
        <v>523</v>
      </c>
      <c r="D1696" s="101">
        <v>1.0639539785933563</v>
      </c>
      <c r="E1696" s="101">
        <v>3.3607462002381398E-2</v>
      </c>
      <c r="F1696" s="122">
        <f t="shared" si="533"/>
        <v>1.0975614405957377</v>
      </c>
      <c r="G1696" s="122"/>
      <c r="H1696" s="101" t="s">
        <v>4</v>
      </c>
      <c r="I1696" s="101">
        <v>1</v>
      </c>
      <c r="J1696" s="101" t="s">
        <v>60</v>
      </c>
      <c r="K1696" s="18">
        <v>43082</v>
      </c>
      <c r="L1696" s="101" t="s">
        <v>58</v>
      </c>
      <c r="M1696" s="101" t="s">
        <v>83</v>
      </c>
      <c r="N1696" s="101" t="s">
        <v>77</v>
      </c>
      <c r="O1696" s="101" t="s">
        <v>65</v>
      </c>
      <c r="P1696" s="19" t="str">
        <f t="shared" si="535"/>
        <v>CB3 13/14</v>
      </c>
      <c r="Q1696" s="20">
        <f t="shared" si="536"/>
        <v>109.75614405957377</v>
      </c>
      <c r="R1696" s="19">
        <v>122.6</v>
      </c>
      <c r="S1696" s="19">
        <v>-9.67</v>
      </c>
      <c r="T1696" s="19">
        <f t="shared" si="537"/>
        <v>112.92999999999999</v>
      </c>
      <c r="U1696" s="22" t="e">
        <f t="shared" si="538"/>
        <v>#VALUE!</v>
      </c>
      <c r="V1696" s="22" t="str">
        <f t="shared" si="539"/>
        <v>NY</v>
      </c>
      <c r="W1696" s="22" t="e">
        <f t="shared" si="540"/>
        <v>#VALUE!</v>
      </c>
      <c r="X1696" s="19" t="str">
        <f t="shared" si="541"/>
        <v>CB313/14GS.9074</v>
      </c>
      <c r="Y1696" s="19" t="str">
        <f t="shared" si="542"/>
        <v>GS.9074</v>
      </c>
      <c r="Z1696" s="19" t="e">
        <v>#VALUE!</v>
      </c>
      <c r="AA1696" s="19" t="e">
        <f t="shared" si="543"/>
        <v>#VALUE!</v>
      </c>
      <c r="AB1696" s="22" t="e">
        <f t="shared" si="544"/>
        <v>#VALUE!</v>
      </c>
      <c r="AC1696" s="23" t="e">
        <v>#VALUE!</v>
      </c>
      <c r="AD1696" s="23" t="e">
        <f t="shared" si="552"/>
        <v>#VALUE!</v>
      </c>
      <c r="AE1696" s="24" t="e">
        <f t="shared" si="545"/>
        <v>#VALUE!</v>
      </c>
      <c r="AF1696" s="24">
        <v>114.67999999999999</v>
      </c>
      <c r="AG1696" s="24" t="e">
        <f t="shared" si="546"/>
        <v>#VALUE!</v>
      </c>
      <c r="AH1696" s="24" t="e">
        <f t="shared" si="547"/>
        <v>#VALUE!</v>
      </c>
      <c r="AI1696" s="25" t="e">
        <f t="shared" si="548"/>
        <v>#VALUE!</v>
      </c>
      <c r="AJ1696" s="25" t="e">
        <f t="shared" si="549"/>
        <v>#VALUE!</v>
      </c>
      <c r="AK1696" s="25" t="e">
        <f t="shared" si="550"/>
        <v>#VALUE!</v>
      </c>
      <c r="AL1696" s="11">
        <v>20.435625000000002</v>
      </c>
      <c r="AM1696" s="11">
        <v>0.5</v>
      </c>
      <c r="AN1696" s="26">
        <v>3.2612999999999999</v>
      </c>
      <c r="AO1696" s="125">
        <f t="shared" si="551"/>
        <v>3.2978491112832339E-2</v>
      </c>
      <c r="AW1696" s="44" t="e">
        <f t="shared" si="534"/>
        <v>#VALUE!</v>
      </c>
    </row>
    <row r="1697" spans="1:49" hidden="1" x14ac:dyDescent="0.2">
      <c r="A1697" s="101">
        <v>1694</v>
      </c>
      <c r="B1697" s="16" t="s">
        <v>1044</v>
      </c>
      <c r="C1697" s="101">
        <v>360</v>
      </c>
      <c r="D1697" s="101">
        <v>1.4694970552674722</v>
      </c>
      <c r="E1697" s="101">
        <v>5.9234752473858537E-2</v>
      </c>
      <c r="F1697" s="122">
        <f t="shared" si="533"/>
        <v>1.5287318077413308</v>
      </c>
      <c r="G1697" s="122"/>
      <c r="H1697" s="101" t="s">
        <v>4</v>
      </c>
      <c r="I1697" s="101">
        <v>1</v>
      </c>
      <c r="J1697" s="101" t="s">
        <v>891</v>
      </c>
      <c r="K1697" s="18">
        <v>43087</v>
      </c>
      <c r="L1697" s="101" t="s">
        <v>58</v>
      </c>
      <c r="M1697" s="101" t="s">
        <v>83</v>
      </c>
      <c r="N1697" s="101" t="s">
        <v>73</v>
      </c>
      <c r="O1697" s="101" t="s">
        <v>59</v>
      </c>
      <c r="P1697" s="19" t="str">
        <f t="shared" si="535"/>
        <v>CB1 14/16</v>
      </c>
      <c r="Q1697" s="20">
        <f t="shared" si="536"/>
        <v>152.87318077413309</v>
      </c>
      <c r="R1697" s="19">
        <v>122.6</v>
      </c>
      <c r="S1697" s="19">
        <v>-7</v>
      </c>
      <c r="T1697" s="19">
        <f t="shared" si="537"/>
        <v>115.6</v>
      </c>
      <c r="U1697" s="22" t="e">
        <f t="shared" si="538"/>
        <v>#VALUE!</v>
      </c>
      <c r="V1697" s="22" t="str">
        <f t="shared" si="539"/>
        <v>NY</v>
      </c>
      <c r="W1697" s="22" t="e">
        <f t="shared" si="540"/>
        <v>#VALUE!</v>
      </c>
      <c r="X1697" s="19" t="str">
        <f t="shared" si="541"/>
        <v>CB114/16GS.9017</v>
      </c>
      <c r="Y1697" s="19" t="str">
        <f t="shared" si="542"/>
        <v>GS.9017</v>
      </c>
      <c r="Z1697" s="19" t="e">
        <v>#VALUE!</v>
      </c>
      <c r="AA1697" s="19" t="e">
        <f t="shared" si="543"/>
        <v>#VALUE!</v>
      </c>
      <c r="AB1697" s="22" t="e">
        <f t="shared" si="544"/>
        <v>#VALUE!</v>
      </c>
      <c r="AC1697" s="23" t="e">
        <v>#VALUE!</v>
      </c>
      <c r="AD1697" s="23" t="e">
        <f t="shared" si="552"/>
        <v>#VALUE!</v>
      </c>
      <c r="AE1697" s="24" t="e">
        <f t="shared" si="545"/>
        <v>#VALUE!</v>
      </c>
      <c r="AF1697" s="24">
        <v>117.35</v>
      </c>
      <c r="AG1697" s="24" t="e">
        <f t="shared" si="546"/>
        <v>#VALUE!</v>
      </c>
      <c r="AH1697" s="24" t="e">
        <f t="shared" si="547"/>
        <v>#VALUE!</v>
      </c>
      <c r="AI1697" s="25" t="e">
        <f t="shared" si="548"/>
        <v>#VALUE!</v>
      </c>
      <c r="AJ1697" s="25" t="e">
        <f t="shared" si="549"/>
        <v>#VALUE!</v>
      </c>
      <c r="AK1697" s="25" t="e">
        <f t="shared" si="550"/>
        <v>#VALUE!</v>
      </c>
      <c r="AL1697" s="11">
        <v>29.001091480347245</v>
      </c>
      <c r="AM1697" s="11">
        <v>7.3282776651570591</v>
      </c>
      <c r="AN1697" s="26">
        <v>3.2766000000000002</v>
      </c>
      <c r="AO1697" s="125">
        <f t="shared" si="551"/>
        <v>5.8398853277275842E-2</v>
      </c>
      <c r="AW1697" s="44" t="e">
        <f t="shared" si="534"/>
        <v>#VALUE!</v>
      </c>
    </row>
    <row r="1698" spans="1:49" hidden="1" x14ac:dyDescent="0.2">
      <c r="A1698" s="101">
        <v>1695</v>
      </c>
      <c r="B1698" s="16" t="s">
        <v>1045</v>
      </c>
      <c r="C1698" s="101">
        <v>2202</v>
      </c>
      <c r="D1698" s="101">
        <v>1.4794102205945656</v>
      </c>
      <c r="E1698" s="101">
        <v>5.4231631447733859E-2</v>
      </c>
      <c r="F1698" s="122">
        <f t="shared" si="533"/>
        <v>1.5336418520422994</v>
      </c>
      <c r="G1698" s="122"/>
      <c r="H1698" s="101" t="s">
        <v>4</v>
      </c>
      <c r="I1698" s="101">
        <v>1</v>
      </c>
      <c r="J1698" s="101" t="s">
        <v>555</v>
      </c>
      <c r="K1698" s="18">
        <v>43087</v>
      </c>
      <c r="L1698" s="101" t="s">
        <v>58</v>
      </c>
      <c r="M1698" s="101" t="s">
        <v>83</v>
      </c>
      <c r="N1698" s="101" t="s">
        <v>73</v>
      </c>
      <c r="O1698" s="101" t="s">
        <v>66</v>
      </c>
      <c r="P1698" s="19" t="str">
        <f t="shared" si="535"/>
        <v>CB1 Moka</v>
      </c>
      <c r="Q1698" s="20">
        <f t="shared" si="536"/>
        <v>153.36418520422995</v>
      </c>
      <c r="R1698" s="19">
        <v>122.6</v>
      </c>
      <c r="S1698" s="19">
        <v>-8</v>
      </c>
      <c r="T1698" s="19">
        <f t="shared" si="537"/>
        <v>114.6</v>
      </c>
      <c r="U1698" s="22" t="e">
        <f t="shared" si="538"/>
        <v>#VALUE!</v>
      </c>
      <c r="V1698" s="22" t="str">
        <f t="shared" si="539"/>
        <v>NY</v>
      </c>
      <c r="W1698" s="22" t="e">
        <f t="shared" si="540"/>
        <v>#VALUE!</v>
      </c>
      <c r="X1698" s="19" t="str">
        <f t="shared" si="541"/>
        <v>CB1MokaGS.9079</v>
      </c>
      <c r="Y1698" s="19" t="str">
        <f t="shared" si="542"/>
        <v>GS.9079</v>
      </c>
      <c r="Z1698" s="19" t="e">
        <v>#VALUE!</v>
      </c>
      <c r="AA1698" s="19" t="e">
        <f t="shared" si="543"/>
        <v>#VALUE!</v>
      </c>
      <c r="AB1698" s="22" t="e">
        <f t="shared" si="544"/>
        <v>#VALUE!</v>
      </c>
      <c r="AC1698" s="23" t="e">
        <v>#VALUE!</v>
      </c>
      <c r="AD1698" s="23" t="e">
        <f t="shared" si="552"/>
        <v>#VALUE!</v>
      </c>
      <c r="AE1698" s="24" t="e">
        <f t="shared" si="545"/>
        <v>#VALUE!</v>
      </c>
      <c r="AF1698" s="24">
        <v>116.35</v>
      </c>
      <c r="AG1698" s="24" t="e">
        <f t="shared" si="546"/>
        <v>#VALUE!</v>
      </c>
      <c r="AH1698" s="24" t="e">
        <f t="shared" si="547"/>
        <v>#VALUE!</v>
      </c>
      <c r="AI1698" s="25" t="e">
        <f t="shared" si="548"/>
        <v>#VALUE!</v>
      </c>
      <c r="AJ1698" s="25" t="e">
        <f t="shared" si="549"/>
        <v>#VALUE!</v>
      </c>
      <c r="AK1698" s="25" t="e">
        <f t="shared" si="550"/>
        <v>#VALUE!</v>
      </c>
      <c r="AL1698" s="11">
        <v>17.362865451385524</v>
      </c>
      <c r="AM1698" s="11">
        <v>5.1091356929992306</v>
      </c>
      <c r="AN1698" s="26">
        <v>3.2766000000000002</v>
      </c>
      <c r="AO1698" s="125">
        <f t="shared" si="551"/>
        <v>5.3466334468118118E-2</v>
      </c>
      <c r="AW1698" s="44" t="e">
        <f t="shared" si="534"/>
        <v>#VALUE!</v>
      </c>
    </row>
    <row r="1699" spans="1:49" hidden="1" x14ac:dyDescent="0.2">
      <c r="A1699" s="101">
        <v>1696</v>
      </c>
      <c r="B1699" s="16" t="s">
        <v>1046</v>
      </c>
      <c r="C1699" s="101">
        <v>278</v>
      </c>
      <c r="D1699" s="101">
        <v>1.3079689483742412</v>
      </c>
      <c r="E1699" s="101">
        <v>5.1960471003434996E-2</v>
      </c>
      <c r="F1699" s="122">
        <f t="shared" si="533"/>
        <v>1.3599294193776761</v>
      </c>
      <c r="G1699" s="122"/>
      <c r="H1699" s="101" t="s">
        <v>4</v>
      </c>
      <c r="I1699" s="101">
        <v>1</v>
      </c>
      <c r="J1699" s="101" t="s">
        <v>555</v>
      </c>
      <c r="K1699" s="18">
        <v>43087</v>
      </c>
      <c r="L1699" s="101" t="s">
        <v>58</v>
      </c>
      <c r="M1699" s="101" t="s">
        <v>83</v>
      </c>
      <c r="N1699" s="101" t="s">
        <v>62</v>
      </c>
      <c r="O1699" s="101" t="s">
        <v>63</v>
      </c>
      <c r="P1699" s="19" t="str">
        <f t="shared" si="535"/>
        <v>CB6 Consumo</v>
      </c>
      <c r="Q1699" s="20">
        <f t="shared" si="536"/>
        <v>135.9929419377676</v>
      </c>
      <c r="R1699" s="19">
        <v>122.6</v>
      </c>
      <c r="S1699" s="19">
        <v>-31.95</v>
      </c>
      <c r="T1699" s="19">
        <f t="shared" si="537"/>
        <v>90.649999999999991</v>
      </c>
      <c r="U1699" s="22" t="e">
        <f t="shared" si="538"/>
        <v>#VALUE!</v>
      </c>
      <c r="V1699" s="22" t="str">
        <f t="shared" si="539"/>
        <v>NY</v>
      </c>
      <c r="W1699" s="22" t="e">
        <f t="shared" si="540"/>
        <v>#VALUE!</v>
      </c>
      <c r="X1699" s="19" t="str">
        <f t="shared" si="541"/>
        <v>CB6ConsumoGS.9056</v>
      </c>
      <c r="Y1699" s="19" t="str">
        <f t="shared" si="542"/>
        <v>GS.9056</v>
      </c>
      <c r="Z1699" s="19" t="e">
        <v>#VALUE!</v>
      </c>
      <c r="AA1699" s="19" t="e">
        <f t="shared" si="543"/>
        <v>#VALUE!</v>
      </c>
      <c r="AB1699" s="22" t="e">
        <f t="shared" si="544"/>
        <v>#VALUE!</v>
      </c>
      <c r="AC1699" s="23" t="e">
        <v>#VALUE!</v>
      </c>
      <c r="AD1699" s="23" t="e">
        <f t="shared" si="552"/>
        <v>#VALUE!</v>
      </c>
      <c r="AE1699" s="24" t="e">
        <f t="shared" si="545"/>
        <v>#VALUE!</v>
      </c>
      <c r="AF1699" s="24">
        <v>92.399999999999991</v>
      </c>
      <c r="AG1699" s="24" t="e">
        <f t="shared" si="546"/>
        <v>#VALUE!</v>
      </c>
      <c r="AH1699" s="24" t="e">
        <f t="shared" si="547"/>
        <v>#VALUE!</v>
      </c>
      <c r="AI1699" s="25" t="e">
        <f t="shared" si="548"/>
        <v>#VALUE!</v>
      </c>
      <c r="AJ1699" s="25" t="e">
        <f t="shared" si="549"/>
        <v>#VALUE!</v>
      </c>
      <c r="AK1699" s="25" t="e">
        <f t="shared" si="550"/>
        <v>#VALUE!</v>
      </c>
      <c r="AL1699" s="11">
        <v>21.831348368134417</v>
      </c>
      <c r="AM1699" s="11">
        <v>2.4483001965365334</v>
      </c>
      <c r="AN1699" s="26">
        <v>3.2766000000000002</v>
      </c>
      <c r="AO1699" s="125">
        <f t="shared" si="551"/>
        <v>5.1227223810665884E-2</v>
      </c>
      <c r="AW1699" s="44" t="e">
        <f t="shared" si="534"/>
        <v>#VALUE!</v>
      </c>
    </row>
    <row r="1700" spans="1:49" hidden="1" x14ac:dyDescent="0.2">
      <c r="A1700" s="101">
        <v>1697</v>
      </c>
      <c r="B1700" s="16" t="s">
        <v>1047</v>
      </c>
      <c r="C1700" s="101">
        <v>847</v>
      </c>
      <c r="D1700" s="101">
        <v>1.3079689483742414</v>
      </c>
      <c r="E1700" s="101">
        <v>5.205219096549836E-2</v>
      </c>
      <c r="F1700" s="122">
        <f t="shared" si="533"/>
        <v>1.3600211393397397</v>
      </c>
      <c r="G1700" s="122"/>
      <c r="H1700" s="101" t="s">
        <v>4</v>
      </c>
      <c r="I1700" s="101">
        <v>1</v>
      </c>
      <c r="J1700" s="101" t="s">
        <v>555</v>
      </c>
      <c r="K1700" s="18">
        <v>43087</v>
      </c>
      <c r="L1700" s="101" t="s">
        <v>58</v>
      </c>
      <c r="M1700" s="101" t="s">
        <v>83</v>
      </c>
      <c r="N1700" s="101" t="s">
        <v>87</v>
      </c>
      <c r="O1700" s="101" t="s">
        <v>63</v>
      </c>
      <c r="P1700" s="19" t="str">
        <f t="shared" si="535"/>
        <v>CB6UTZ Consumo</v>
      </c>
      <c r="Q1700" s="20">
        <f t="shared" si="536"/>
        <v>136.00211393397396</v>
      </c>
      <c r="R1700" s="19">
        <v>122.6</v>
      </c>
      <c r="S1700" s="19">
        <v>-31.95</v>
      </c>
      <c r="T1700" s="19">
        <f t="shared" si="537"/>
        <v>90.649999999999991</v>
      </c>
      <c r="U1700" s="22" t="e">
        <f t="shared" si="538"/>
        <v>#VALUE!</v>
      </c>
      <c r="V1700" s="22" t="str">
        <f t="shared" si="539"/>
        <v>NY</v>
      </c>
      <c r="W1700" s="22" t="e">
        <f t="shared" si="540"/>
        <v>#VALUE!</v>
      </c>
      <c r="X1700" s="19" t="str">
        <f t="shared" si="541"/>
        <v>CB6UTZConsumoGS.9057</v>
      </c>
      <c r="Y1700" s="19" t="str">
        <f t="shared" si="542"/>
        <v>GS.9057</v>
      </c>
      <c r="Z1700" s="19" t="e">
        <v>#VALUE!</v>
      </c>
      <c r="AA1700" s="19" t="e">
        <f t="shared" si="543"/>
        <v>#VALUE!</v>
      </c>
      <c r="AB1700" s="22" t="e">
        <f t="shared" si="544"/>
        <v>#VALUE!</v>
      </c>
      <c r="AC1700" s="23" t="e">
        <v>#VALUE!</v>
      </c>
      <c r="AD1700" s="23" t="e">
        <f t="shared" si="552"/>
        <v>#VALUE!</v>
      </c>
      <c r="AE1700" s="24" t="e">
        <f t="shared" si="545"/>
        <v>#VALUE!</v>
      </c>
      <c r="AF1700" s="24">
        <v>92.399999999999991</v>
      </c>
      <c r="AG1700" s="24" t="e">
        <f t="shared" si="546"/>
        <v>#VALUE!</v>
      </c>
      <c r="AH1700" s="24" t="e">
        <f t="shared" si="547"/>
        <v>#VALUE!</v>
      </c>
      <c r="AI1700" s="25" t="e">
        <f t="shared" si="548"/>
        <v>#VALUE!</v>
      </c>
      <c r="AJ1700" s="25" t="e">
        <f t="shared" si="549"/>
        <v>#VALUE!</v>
      </c>
      <c r="AK1700" s="25" t="e">
        <f t="shared" si="550"/>
        <v>#VALUE!</v>
      </c>
      <c r="AL1700" s="11">
        <v>21.868617029068457</v>
      </c>
      <c r="AM1700" s="11">
        <v>2.4827858544571719</v>
      </c>
      <c r="AN1700" s="26">
        <v>3.2766000000000002</v>
      </c>
      <c r="AO1700" s="125">
        <f t="shared" si="551"/>
        <v>5.1317649454117334E-2</v>
      </c>
      <c r="AW1700" s="44" t="e">
        <f t="shared" si="534"/>
        <v>#VALUE!</v>
      </c>
    </row>
    <row r="1701" spans="1:49" hidden="1" x14ac:dyDescent="0.2">
      <c r="A1701" s="101">
        <v>1698</v>
      </c>
      <c r="B1701" s="16" t="s">
        <v>1048</v>
      </c>
      <c r="C1701" s="101">
        <v>1600</v>
      </c>
      <c r="D1701" s="101">
        <v>1.3492705511065965</v>
      </c>
      <c r="E1701" s="101">
        <v>4.8544991751327655E-2</v>
      </c>
      <c r="F1701" s="122">
        <f t="shared" si="533"/>
        <v>1.3978155428579242</v>
      </c>
      <c r="G1701" s="122"/>
      <c r="H1701" s="101" t="s">
        <v>4</v>
      </c>
      <c r="I1701" s="101">
        <v>1</v>
      </c>
      <c r="J1701" s="101" t="s">
        <v>555</v>
      </c>
      <c r="K1701" s="18">
        <v>43088</v>
      </c>
      <c r="L1701" s="101" t="s">
        <v>58</v>
      </c>
      <c r="M1701" s="101" t="s">
        <v>83</v>
      </c>
      <c r="N1701" s="101" t="s">
        <v>73</v>
      </c>
      <c r="O1701" s="101" t="s">
        <v>59</v>
      </c>
      <c r="P1701" s="19" t="str">
        <f t="shared" si="535"/>
        <v>CB1 14/16</v>
      </c>
      <c r="Q1701" s="20">
        <f t="shared" si="536"/>
        <v>139.78155428579242</v>
      </c>
      <c r="R1701" s="19">
        <v>122.6</v>
      </c>
      <c r="S1701" s="19">
        <v>-7</v>
      </c>
      <c r="T1701" s="19">
        <f t="shared" si="537"/>
        <v>115.6</v>
      </c>
      <c r="U1701" s="22" t="e">
        <f t="shared" si="538"/>
        <v>#VALUE!</v>
      </c>
      <c r="V1701" s="22" t="str">
        <f t="shared" si="539"/>
        <v>NY</v>
      </c>
      <c r="W1701" s="22" t="e">
        <f t="shared" si="540"/>
        <v>#VALUE!</v>
      </c>
      <c r="X1701" s="19" t="str">
        <f t="shared" si="541"/>
        <v>CB114/16GS.9087</v>
      </c>
      <c r="Y1701" s="19" t="str">
        <f t="shared" si="542"/>
        <v>GS.9087</v>
      </c>
      <c r="Z1701" s="19" t="e">
        <v>#VALUE!</v>
      </c>
      <c r="AA1701" s="19" t="e">
        <f t="shared" si="543"/>
        <v>#VALUE!</v>
      </c>
      <c r="AB1701" s="22" t="e">
        <f t="shared" si="544"/>
        <v>#VALUE!</v>
      </c>
      <c r="AC1701" s="23" t="e">
        <v>#VALUE!</v>
      </c>
      <c r="AD1701" s="23" t="e">
        <f t="shared" si="552"/>
        <v>#VALUE!</v>
      </c>
      <c r="AE1701" s="24" t="e">
        <f t="shared" si="545"/>
        <v>#VALUE!</v>
      </c>
      <c r="AF1701" s="24">
        <v>117.35</v>
      </c>
      <c r="AG1701" s="24" t="e">
        <f t="shared" si="546"/>
        <v>#VALUE!</v>
      </c>
      <c r="AH1701" s="24" t="e">
        <f t="shared" si="547"/>
        <v>#VALUE!</v>
      </c>
      <c r="AI1701" s="25" t="e">
        <f t="shared" si="548"/>
        <v>#VALUE!</v>
      </c>
      <c r="AJ1701" s="25" t="e">
        <f t="shared" si="549"/>
        <v>#VALUE!</v>
      </c>
      <c r="AK1701" s="25" t="e">
        <f t="shared" si="550"/>
        <v>#VALUE!</v>
      </c>
      <c r="AL1701" s="11">
        <v>23.93</v>
      </c>
      <c r="AM1701" s="11">
        <v>4.6500000000000066</v>
      </c>
      <c r="AN1701" s="26">
        <v>3.2765999999999997</v>
      </c>
      <c r="AO1701" s="125">
        <f t="shared" si="551"/>
        <v>4.7859942554558284E-2</v>
      </c>
      <c r="AW1701" s="44" t="e">
        <f t="shared" si="534"/>
        <v>#VALUE!</v>
      </c>
    </row>
    <row r="1702" spans="1:49" hidden="1" x14ac:dyDescent="0.2">
      <c r="A1702" s="101">
        <v>1699</v>
      </c>
      <c r="B1702" s="16" t="s">
        <v>1049</v>
      </c>
      <c r="C1702" s="101">
        <v>1988</v>
      </c>
      <c r="D1702" s="101">
        <v>1.2858795799415217</v>
      </c>
      <c r="E1702" s="101">
        <v>3.7778958307454334E-2</v>
      </c>
      <c r="F1702" s="122">
        <f t="shared" si="533"/>
        <v>1.3236585382489761</v>
      </c>
      <c r="G1702" s="122"/>
      <c r="H1702" s="101" t="s">
        <v>4</v>
      </c>
      <c r="I1702" s="101">
        <v>1</v>
      </c>
      <c r="J1702" s="101" t="s">
        <v>60</v>
      </c>
      <c r="K1702" s="18">
        <v>43088</v>
      </c>
      <c r="L1702" s="101" t="s">
        <v>58</v>
      </c>
      <c r="M1702" s="101" t="s">
        <v>83</v>
      </c>
      <c r="N1702" s="101" t="s">
        <v>71</v>
      </c>
      <c r="O1702" s="101" t="s">
        <v>58</v>
      </c>
      <c r="P1702" s="19" t="str">
        <f t="shared" si="535"/>
        <v>CB1RF 17/18</v>
      </c>
      <c r="Q1702" s="20">
        <f t="shared" si="536"/>
        <v>132.36585382489761</v>
      </c>
      <c r="R1702" s="19">
        <v>122.6</v>
      </c>
      <c r="S1702" s="19">
        <v>10</v>
      </c>
      <c r="T1702" s="19">
        <f t="shared" si="537"/>
        <v>132.6</v>
      </c>
      <c r="U1702" s="22" t="e">
        <f t="shared" si="538"/>
        <v>#VALUE!</v>
      </c>
      <c r="V1702" s="22" t="str">
        <f t="shared" si="539"/>
        <v>NY</v>
      </c>
      <c r="W1702" s="22" t="e">
        <f t="shared" si="540"/>
        <v>#VALUE!</v>
      </c>
      <c r="X1702" s="19" t="str">
        <f t="shared" si="541"/>
        <v>CB1RF17/18GS.9075</v>
      </c>
      <c r="Y1702" s="19" t="str">
        <f t="shared" si="542"/>
        <v>GS.9075</v>
      </c>
      <c r="Z1702" s="19" t="e">
        <v>#VALUE!</v>
      </c>
      <c r="AA1702" s="19" t="e">
        <f t="shared" si="543"/>
        <v>#VALUE!</v>
      </c>
      <c r="AB1702" s="22" t="e">
        <f t="shared" si="544"/>
        <v>#VALUE!</v>
      </c>
      <c r="AC1702" s="23" t="e">
        <v>#VALUE!</v>
      </c>
      <c r="AD1702" s="23" t="e">
        <f t="shared" si="552"/>
        <v>#VALUE!</v>
      </c>
      <c r="AE1702" s="24" t="e">
        <f t="shared" si="545"/>
        <v>#VALUE!</v>
      </c>
      <c r="AF1702" s="24">
        <v>134.35</v>
      </c>
      <c r="AG1702" s="24" t="e">
        <f t="shared" si="546"/>
        <v>#VALUE!</v>
      </c>
      <c r="AH1702" s="24" t="e">
        <f t="shared" si="547"/>
        <v>#VALUE!</v>
      </c>
      <c r="AI1702" s="25" t="e">
        <f t="shared" si="548"/>
        <v>#VALUE!</v>
      </c>
      <c r="AJ1702" s="25" t="e">
        <f t="shared" si="549"/>
        <v>#VALUE!</v>
      </c>
      <c r="AK1702" s="25" t="e">
        <f t="shared" si="550"/>
        <v>#VALUE!</v>
      </c>
      <c r="AL1702" s="11">
        <v>20.435624999999998</v>
      </c>
      <c r="AM1702" s="11">
        <v>0.5</v>
      </c>
      <c r="AN1702" s="26">
        <v>3.2612999999999999</v>
      </c>
      <c r="AO1702" s="125">
        <f t="shared" si="551"/>
        <v>3.7071916966123872E-2</v>
      </c>
      <c r="AW1702" s="44" t="e">
        <f t="shared" si="534"/>
        <v>#VALUE!</v>
      </c>
    </row>
    <row r="1703" spans="1:49" hidden="1" x14ac:dyDescent="0.2">
      <c r="A1703" s="101">
        <v>1700</v>
      </c>
      <c r="B1703" s="16" t="s">
        <v>1049</v>
      </c>
      <c r="C1703" s="101">
        <v>1205</v>
      </c>
      <c r="D1703" s="101">
        <v>1.2858795799415217</v>
      </c>
      <c r="E1703" s="101">
        <v>3.7778958307454334E-2</v>
      </c>
      <c r="F1703" s="122">
        <f t="shared" si="533"/>
        <v>1.3236585382489761</v>
      </c>
      <c r="G1703" s="122"/>
      <c r="H1703" s="101" t="s">
        <v>4</v>
      </c>
      <c r="I1703" s="101">
        <v>1</v>
      </c>
      <c r="J1703" s="101" t="s">
        <v>60</v>
      </c>
      <c r="K1703" s="18">
        <v>43088</v>
      </c>
      <c r="L1703" s="101" t="s">
        <v>58</v>
      </c>
      <c r="M1703" s="101" t="s">
        <v>83</v>
      </c>
      <c r="N1703" s="101" t="s">
        <v>86</v>
      </c>
      <c r="O1703" s="101" t="s">
        <v>63</v>
      </c>
      <c r="P1703" s="19" t="str">
        <f t="shared" si="535"/>
        <v>CB6RF Consumo</v>
      </c>
      <c r="Q1703" s="20">
        <f t="shared" si="536"/>
        <v>132.36585382489761</v>
      </c>
      <c r="R1703" s="19">
        <v>122.6</v>
      </c>
      <c r="S1703" s="19">
        <v>-31.95</v>
      </c>
      <c r="T1703" s="19">
        <f t="shared" si="537"/>
        <v>90.649999999999991</v>
      </c>
      <c r="U1703" s="22" t="e">
        <f t="shared" si="538"/>
        <v>#VALUE!</v>
      </c>
      <c r="V1703" s="22" t="str">
        <f t="shared" si="539"/>
        <v>NY</v>
      </c>
      <c r="W1703" s="22" t="e">
        <f t="shared" si="540"/>
        <v>#VALUE!</v>
      </c>
      <c r="X1703" s="19" t="str">
        <f t="shared" si="541"/>
        <v>CB6RFConsumoGS.9075</v>
      </c>
      <c r="Y1703" s="19" t="str">
        <f t="shared" si="542"/>
        <v>GS.9075</v>
      </c>
      <c r="Z1703" s="19" t="e">
        <v>#VALUE!</v>
      </c>
      <c r="AA1703" s="19" t="e">
        <f t="shared" si="543"/>
        <v>#VALUE!</v>
      </c>
      <c r="AB1703" s="22" t="e">
        <f t="shared" si="544"/>
        <v>#VALUE!</v>
      </c>
      <c r="AC1703" s="23" t="e">
        <v>#VALUE!</v>
      </c>
      <c r="AD1703" s="23" t="e">
        <f t="shared" si="552"/>
        <v>#VALUE!</v>
      </c>
      <c r="AE1703" s="24" t="e">
        <f t="shared" si="545"/>
        <v>#VALUE!</v>
      </c>
      <c r="AF1703" s="24">
        <v>92.399999999999991</v>
      </c>
      <c r="AG1703" s="24" t="e">
        <f t="shared" si="546"/>
        <v>#VALUE!</v>
      </c>
      <c r="AH1703" s="24" t="e">
        <f t="shared" si="547"/>
        <v>#VALUE!</v>
      </c>
      <c r="AI1703" s="25" t="e">
        <f t="shared" si="548"/>
        <v>#VALUE!</v>
      </c>
      <c r="AJ1703" s="25" t="e">
        <f t="shared" si="549"/>
        <v>#VALUE!</v>
      </c>
      <c r="AK1703" s="25" t="e">
        <f t="shared" si="550"/>
        <v>#VALUE!</v>
      </c>
      <c r="AL1703" s="11">
        <v>20.435624999999998</v>
      </c>
      <c r="AM1703" s="11">
        <v>0.5</v>
      </c>
      <c r="AN1703" s="26">
        <v>3.2612999999999999</v>
      </c>
      <c r="AO1703" s="125">
        <f t="shared" si="551"/>
        <v>3.7071916966123872E-2</v>
      </c>
      <c r="AW1703" s="44" t="e">
        <f t="shared" si="534"/>
        <v>#VALUE!</v>
      </c>
    </row>
    <row r="1704" spans="1:49" hidden="1" x14ac:dyDescent="0.2">
      <c r="A1704" s="101">
        <v>1701</v>
      </c>
      <c r="B1704" s="16" t="s">
        <v>1049</v>
      </c>
      <c r="C1704" s="101">
        <v>880</v>
      </c>
      <c r="D1704" s="101">
        <v>1.2858795799415217</v>
      </c>
      <c r="E1704" s="101">
        <v>3.7778958307454334E-2</v>
      </c>
      <c r="F1704" s="122">
        <f t="shared" si="533"/>
        <v>1.3236585382489761</v>
      </c>
      <c r="G1704" s="122"/>
      <c r="H1704" s="101" t="s">
        <v>4</v>
      </c>
      <c r="I1704" s="101">
        <v>1</v>
      </c>
      <c r="J1704" s="101" t="s">
        <v>60</v>
      </c>
      <c r="K1704" s="18">
        <v>43088</v>
      </c>
      <c r="L1704" s="101" t="s">
        <v>58</v>
      </c>
      <c r="M1704" s="101" t="s">
        <v>83</v>
      </c>
      <c r="N1704" s="101" t="s">
        <v>71</v>
      </c>
      <c r="O1704" s="101" t="s">
        <v>66</v>
      </c>
      <c r="P1704" s="19" t="str">
        <f t="shared" si="535"/>
        <v>CB1RF Moka</v>
      </c>
      <c r="Q1704" s="20">
        <f t="shared" si="536"/>
        <v>132.36585382489761</v>
      </c>
      <c r="R1704" s="19">
        <v>122.6</v>
      </c>
      <c r="S1704" s="19">
        <v>-7</v>
      </c>
      <c r="T1704" s="19">
        <f t="shared" si="537"/>
        <v>115.6</v>
      </c>
      <c r="U1704" s="22" t="e">
        <f t="shared" si="538"/>
        <v>#VALUE!</v>
      </c>
      <c r="V1704" s="22" t="str">
        <f t="shared" si="539"/>
        <v>NY</v>
      </c>
      <c r="W1704" s="22" t="e">
        <f t="shared" si="540"/>
        <v>#VALUE!</v>
      </c>
      <c r="X1704" s="19" t="str">
        <f t="shared" si="541"/>
        <v>CB1RFMokaGS.9075</v>
      </c>
      <c r="Y1704" s="19" t="str">
        <f t="shared" si="542"/>
        <v>GS.9075</v>
      </c>
      <c r="Z1704" s="19" t="e">
        <v>#VALUE!</v>
      </c>
      <c r="AA1704" s="19" t="e">
        <f t="shared" si="543"/>
        <v>#VALUE!</v>
      </c>
      <c r="AB1704" s="22" t="e">
        <f t="shared" si="544"/>
        <v>#VALUE!</v>
      </c>
      <c r="AC1704" s="23" t="e">
        <v>#VALUE!</v>
      </c>
      <c r="AD1704" s="23" t="e">
        <f t="shared" si="552"/>
        <v>#VALUE!</v>
      </c>
      <c r="AE1704" s="24" t="e">
        <f t="shared" si="545"/>
        <v>#VALUE!</v>
      </c>
      <c r="AF1704" s="24">
        <v>117.35</v>
      </c>
      <c r="AG1704" s="24" t="e">
        <f t="shared" si="546"/>
        <v>#VALUE!</v>
      </c>
      <c r="AH1704" s="24" t="e">
        <f t="shared" si="547"/>
        <v>#VALUE!</v>
      </c>
      <c r="AI1704" s="25" t="e">
        <f t="shared" si="548"/>
        <v>#VALUE!</v>
      </c>
      <c r="AJ1704" s="25" t="e">
        <f t="shared" si="549"/>
        <v>#VALUE!</v>
      </c>
      <c r="AK1704" s="25" t="e">
        <f t="shared" si="550"/>
        <v>#VALUE!</v>
      </c>
      <c r="AL1704" s="11">
        <v>20.435624999999998</v>
      </c>
      <c r="AM1704" s="11">
        <v>0.5</v>
      </c>
      <c r="AN1704" s="26">
        <v>3.2612999999999999</v>
      </c>
      <c r="AO1704" s="125">
        <f t="shared" si="551"/>
        <v>3.7071916966123872E-2</v>
      </c>
      <c r="AW1704" s="44" t="e">
        <f t="shared" si="534"/>
        <v>#VALUE!</v>
      </c>
    </row>
    <row r="1705" spans="1:49" hidden="1" x14ac:dyDescent="0.2">
      <c r="A1705" s="101">
        <v>1702</v>
      </c>
      <c r="B1705" s="16" t="s">
        <v>1049</v>
      </c>
      <c r="C1705" s="101">
        <v>2444</v>
      </c>
      <c r="D1705" s="101">
        <v>1.2858795799415217</v>
      </c>
      <c r="E1705" s="101">
        <v>3.7778958307454362E-2</v>
      </c>
      <c r="F1705" s="122">
        <f t="shared" si="533"/>
        <v>1.3236585382489761</v>
      </c>
      <c r="G1705" s="122"/>
      <c r="H1705" s="101" t="s">
        <v>4</v>
      </c>
      <c r="I1705" s="101">
        <v>1</v>
      </c>
      <c r="J1705" s="101" t="s">
        <v>60</v>
      </c>
      <c r="K1705" s="18">
        <v>43088</v>
      </c>
      <c r="L1705" s="101" t="s">
        <v>58</v>
      </c>
      <c r="M1705" s="101" t="s">
        <v>83</v>
      </c>
      <c r="N1705" s="101" t="s">
        <v>71</v>
      </c>
      <c r="O1705" s="101" t="s">
        <v>64</v>
      </c>
      <c r="P1705" s="19" t="str">
        <f t="shared" si="535"/>
        <v>CB1RF 15/16</v>
      </c>
      <c r="Q1705" s="20">
        <f t="shared" si="536"/>
        <v>132.36585382489761</v>
      </c>
      <c r="R1705" s="19">
        <v>122.6</v>
      </c>
      <c r="S1705" s="19">
        <v>1</v>
      </c>
      <c r="T1705" s="19">
        <f t="shared" si="537"/>
        <v>123.6</v>
      </c>
      <c r="U1705" s="22" t="e">
        <f t="shared" si="538"/>
        <v>#VALUE!</v>
      </c>
      <c r="V1705" s="22" t="str">
        <f t="shared" si="539"/>
        <v>NY</v>
      </c>
      <c r="W1705" s="22" t="e">
        <f t="shared" si="540"/>
        <v>#VALUE!</v>
      </c>
      <c r="X1705" s="19" t="str">
        <f t="shared" si="541"/>
        <v>CB1RF15/16GS.9075</v>
      </c>
      <c r="Y1705" s="19" t="str">
        <f t="shared" si="542"/>
        <v>GS.9075</v>
      </c>
      <c r="Z1705" s="19" t="e">
        <v>#VALUE!</v>
      </c>
      <c r="AA1705" s="19" t="e">
        <f t="shared" si="543"/>
        <v>#VALUE!</v>
      </c>
      <c r="AB1705" s="22" t="e">
        <f t="shared" si="544"/>
        <v>#VALUE!</v>
      </c>
      <c r="AC1705" s="23" t="e">
        <v>#VALUE!</v>
      </c>
      <c r="AD1705" s="23" t="e">
        <f t="shared" si="552"/>
        <v>#VALUE!</v>
      </c>
      <c r="AE1705" s="24" t="e">
        <f t="shared" si="545"/>
        <v>#VALUE!</v>
      </c>
      <c r="AF1705" s="24">
        <v>125.35</v>
      </c>
      <c r="AG1705" s="24" t="e">
        <f t="shared" si="546"/>
        <v>#VALUE!</v>
      </c>
      <c r="AH1705" s="24" t="e">
        <f t="shared" si="547"/>
        <v>#VALUE!</v>
      </c>
      <c r="AI1705" s="25" t="e">
        <f t="shared" si="548"/>
        <v>#VALUE!</v>
      </c>
      <c r="AJ1705" s="25" t="e">
        <f t="shared" si="549"/>
        <v>#VALUE!</v>
      </c>
      <c r="AK1705" s="25" t="e">
        <f t="shared" si="550"/>
        <v>#VALUE!</v>
      </c>
      <c r="AL1705" s="11">
        <v>20.435624999999998</v>
      </c>
      <c r="AM1705" s="11">
        <v>0.5</v>
      </c>
      <c r="AN1705" s="26">
        <v>3.2613000000000003</v>
      </c>
      <c r="AO1705" s="125">
        <f t="shared" si="551"/>
        <v>3.70719169661239E-2</v>
      </c>
      <c r="AW1705" s="44" t="e">
        <f t="shared" si="534"/>
        <v>#VALUE!</v>
      </c>
    </row>
    <row r="1706" spans="1:49" hidden="1" x14ac:dyDescent="0.2">
      <c r="A1706" s="101">
        <v>1703</v>
      </c>
      <c r="B1706" s="16" t="s">
        <v>1049</v>
      </c>
      <c r="C1706" s="101">
        <v>469</v>
      </c>
      <c r="D1706" s="101">
        <v>1.2858795799415217</v>
      </c>
      <c r="E1706" s="101">
        <v>3.7778958307454362E-2</v>
      </c>
      <c r="F1706" s="122">
        <f t="shared" si="533"/>
        <v>1.3236585382489761</v>
      </c>
      <c r="G1706" s="122"/>
      <c r="H1706" s="101" t="s">
        <v>4</v>
      </c>
      <c r="I1706" s="101">
        <v>1</v>
      </c>
      <c r="J1706" s="101" t="s">
        <v>60</v>
      </c>
      <c r="K1706" s="18">
        <v>43088</v>
      </c>
      <c r="L1706" s="101" t="s">
        <v>58</v>
      </c>
      <c r="M1706" s="101" t="s">
        <v>83</v>
      </c>
      <c r="N1706" s="101" t="s">
        <v>71</v>
      </c>
      <c r="O1706" s="101" t="s">
        <v>65</v>
      </c>
      <c r="P1706" s="19" t="str">
        <f t="shared" si="535"/>
        <v>CB1RF 13/14</v>
      </c>
      <c r="Q1706" s="20">
        <f t="shared" si="536"/>
        <v>132.36585382489761</v>
      </c>
      <c r="R1706" s="19">
        <v>122.6</v>
      </c>
      <c r="S1706" s="19">
        <v>1</v>
      </c>
      <c r="T1706" s="19">
        <f t="shared" si="537"/>
        <v>123.6</v>
      </c>
      <c r="U1706" s="22" t="e">
        <f t="shared" si="538"/>
        <v>#VALUE!</v>
      </c>
      <c r="V1706" s="22" t="str">
        <f t="shared" si="539"/>
        <v>NY</v>
      </c>
      <c r="W1706" s="22" t="e">
        <f t="shared" si="540"/>
        <v>#VALUE!</v>
      </c>
      <c r="X1706" s="19" t="str">
        <f t="shared" si="541"/>
        <v>CB1RF13/14GS.9075</v>
      </c>
      <c r="Y1706" s="19" t="str">
        <f t="shared" si="542"/>
        <v>GS.9075</v>
      </c>
      <c r="Z1706" s="19" t="e">
        <v>#VALUE!</v>
      </c>
      <c r="AA1706" s="19" t="e">
        <f t="shared" si="543"/>
        <v>#VALUE!</v>
      </c>
      <c r="AB1706" s="22" t="e">
        <f t="shared" si="544"/>
        <v>#VALUE!</v>
      </c>
      <c r="AC1706" s="23" t="e">
        <v>#VALUE!</v>
      </c>
      <c r="AD1706" s="23" t="e">
        <f t="shared" si="552"/>
        <v>#VALUE!</v>
      </c>
      <c r="AE1706" s="24" t="e">
        <f t="shared" si="545"/>
        <v>#VALUE!</v>
      </c>
      <c r="AF1706" s="24">
        <v>125.35</v>
      </c>
      <c r="AG1706" s="24" t="e">
        <f t="shared" si="546"/>
        <v>#VALUE!</v>
      </c>
      <c r="AH1706" s="24" t="e">
        <f t="shared" si="547"/>
        <v>#VALUE!</v>
      </c>
      <c r="AI1706" s="25" t="e">
        <f t="shared" si="548"/>
        <v>#VALUE!</v>
      </c>
      <c r="AJ1706" s="25" t="e">
        <f t="shared" si="549"/>
        <v>#VALUE!</v>
      </c>
      <c r="AK1706" s="25" t="e">
        <f t="shared" si="550"/>
        <v>#VALUE!</v>
      </c>
      <c r="AL1706" s="11">
        <v>20.435624999999998</v>
      </c>
      <c r="AM1706" s="11">
        <v>0.5</v>
      </c>
      <c r="AN1706" s="26">
        <v>3.2613000000000003</v>
      </c>
      <c r="AO1706" s="125">
        <f t="shared" si="551"/>
        <v>3.70719169661239E-2</v>
      </c>
      <c r="AW1706" s="44" t="e">
        <f t="shared" si="534"/>
        <v>#VALUE!</v>
      </c>
    </row>
    <row r="1707" spans="1:49" hidden="1" x14ac:dyDescent="0.2">
      <c r="A1707" s="101">
        <v>1704</v>
      </c>
      <c r="B1707" s="16" t="s">
        <v>1050</v>
      </c>
      <c r="C1707" s="101">
        <v>1316</v>
      </c>
      <c r="D1707" s="101">
        <v>1.3824347231100087</v>
      </c>
      <c r="E1707" s="101">
        <v>5.1642930485888312E-2</v>
      </c>
      <c r="F1707" s="122">
        <f t="shared" si="533"/>
        <v>1.434077653595897</v>
      </c>
      <c r="G1707" s="122"/>
      <c r="H1707" s="101" t="s">
        <v>4</v>
      </c>
      <c r="I1707" s="101">
        <v>1</v>
      </c>
      <c r="J1707" s="101" t="s">
        <v>60</v>
      </c>
      <c r="K1707" s="18">
        <v>43088</v>
      </c>
      <c r="L1707" s="101" t="s">
        <v>58</v>
      </c>
      <c r="M1707" s="101" t="s">
        <v>83</v>
      </c>
      <c r="N1707" s="101" t="s">
        <v>70</v>
      </c>
      <c r="O1707" s="101" t="s">
        <v>58</v>
      </c>
      <c r="P1707" s="19" t="str">
        <f t="shared" si="535"/>
        <v>CB1UTZ 17/18</v>
      </c>
      <c r="Q1707" s="20">
        <f t="shared" si="536"/>
        <v>143.40776535958969</v>
      </c>
      <c r="R1707" s="19">
        <v>122.6</v>
      </c>
      <c r="S1707" s="19">
        <v>7.25</v>
      </c>
      <c r="T1707" s="19">
        <f t="shared" si="537"/>
        <v>129.85</v>
      </c>
      <c r="U1707" s="22" t="e">
        <f t="shared" si="538"/>
        <v>#VALUE!</v>
      </c>
      <c r="V1707" s="22" t="str">
        <f t="shared" si="539"/>
        <v>NY</v>
      </c>
      <c r="W1707" s="22" t="e">
        <f t="shared" si="540"/>
        <v>#VALUE!</v>
      </c>
      <c r="X1707" s="19" t="str">
        <f t="shared" si="541"/>
        <v>CB1UTZ17/18GS.9067</v>
      </c>
      <c r="Y1707" s="19" t="str">
        <f t="shared" si="542"/>
        <v>GS.9067</v>
      </c>
      <c r="Z1707" s="19" t="e">
        <v>#VALUE!</v>
      </c>
      <c r="AA1707" s="19" t="e">
        <f t="shared" si="543"/>
        <v>#VALUE!</v>
      </c>
      <c r="AB1707" s="22" t="e">
        <f t="shared" si="544"/>
        <v>#VALUE!</v>
      </c>
      <c r="AC1707" s="23" t="e">
        <v>#VALUE!</v>
      </c>
      <c r="AD1707" s="23" t="e">
        <f t="shared" si="552"/>
        <v>#VALUE!</v>
      </c>
      <c r="AE1707" s="24" t="e">
        <f t="shared" si="545"/>
        <v>#VALUE!</v>
      </c>
      <c r="AF1707" s="24">
        <v>131.6</v>
      </c>
      <c r="AG1707" s="24" t="e">
        <f t="shared" si="546"/>
        <v>#VALUE!</v>
      </c>
      <c r="AH1707" s="24" t="e">
        <f t="shared" si="547"/>
        <v>#VALUE!</v>
      </c>
      <c r="AI1707" s="25" t="e">
        <f t="shared" si="548"/>
        <v>#VALUE!</v>
      </c>
      <c r="AJ1707" s="25" t="e">
        <f t="shared" si="549"/>
        <v>#VALUE!</v>
      </c>
      <c r="AK1707" s="25" t="e">
        <f t="shared" si="550"/>
        <v>#VALUE!</v>
      </c>
      <c r="AL1707" s="11">
        <v>25.430000000000003</v>
      </c>
      <c r="AM1707" s="11">
        <v>5.3499999999999943</v>
      </c>
      <c r="AN1707" s="26">
        <v>3.2612999999999994</v>
      </c>
      <c r="AO1707" s="125">
        <f t="shared" si="551"/>
        <v>5.0676421919298907E-2</v>
      </c>
      <c r="AW1707" s="44" t="e">
        <f t="shared" si="534"/>
        <v>#VALUE!</v>
      </c>
    </row>
    <row r="1708" spans="1:49" hidden="1" x14ac:dyDescent="0.2">
      <c r="A1708" s="101">
        <v>1705</v>
      </c>
      <c r="B1708" s="16" t="s">
        <v>1050</v>
      </c>
      <c r="C1708" s="101">
        <v>762</v>
      </c>
      <c r="D1708" s="101">
        <v>1.3824347231100087</v>
      </c>
      <c r="E1708" s="101">
        <v>5.1642930485888312E-2</v>
      </c>
      <c r="F1708" s="122">
        <f t="shared" si="533"/>
        <v>1.434077653595897</v>
      </c>
      <c r="G1708" s="122"/>
      <c r="H1708" s="101" t="s">
        <v>4</v>
      </c>
      <c r="I1708" s="101">
        <v>1</v>
      </c>
      <c r="J1708" s="101" t="s">
        <v>60</v>
      </c>
      <c r="K1708" s="18">
        <v>43088</v>
      </c>
      <c r="L1708" s="101" t="s">
        <v>58</v>
      </c>
      <c r="M1708" s="101" t="s">
        <v>83</v>
      </c>
      <c r="N1708" s="101" t="s">
        <v>87</v>
      </c>
      <c r="O1708" s="101" t="s">
        <v>63</v>
      </c>
      <c r="P1708" s="19" t="str">
        <f t="shared" si="535"/>
        <v>CB6UTZ Consumo</v>
      </c>
      <c r="Q1708" s="20">
        <f t="shared" si="536"/>
        <v>143.40776535958969</v>
      </c>
      <c r="R1708" s="19">
        <v>122.6</v>
      </c>
      <c r="S1708" s="19">
        <v>-31.95</v>
      </c>
      <c r="T1708" s="19">
        <f t="shared" si="537"/>
        <v>90.649999999999991</v>
      </c>
      <c r="U1708" s="22" t="e">
        <f t="shared" si="538"/>
        <v>#VALUE!</v>
      </c>
      <c r="V1708" s="22" t="str">
        <f t="shared" si="539"/>
        <v>NY</v>
      </c>
      <c r="W1708" s="22" t="e">
        <f t="shared" si="540"/>
        <v>#VALUE!</v>
      </c>
      <c r="X1708" s="19" t="str">
        <f t="shared" si="541"/>
        <v>CB6UTZConsumoGS.9067</v>
      </c>
      <c r="Y1708" s="19" t="str">
        <f t="shared" si="542"/>
        <v>GS.9067</v>
      </c>
      <c r="Z1708" s="19" t="e">
        <v>#VALUE!</v>
      </c>
      <c r="AA1708" s="19" t="e">
        <f t="shared" si="543"/>
        <v>#VALUE!</v>
      </c>
      <c r="AB1708" s="22" t="e">
        <f t="shared" si="544"/>
        <v>#VALUE!</v>
      </c>
      <c r="AC1708" s="23" t="e">
        <v>#VALUE!</v>
      </c>
      <c r="AD1708" s="23" t="e">
        <f t="shared" si="552"/>
        <v>#VALUE!</v>
      </c>
      <c r="AE1708" s="24" t="e">
        <f t="shared" si="545"/>
        <v>#VALUE!</v>
      </c>
      <c r="AF1708" s="24">
        <v>92.399999999999991</v>
      </c>
      <c r="AG1708" s="24" t="e">
        <f t="shared" si="546"/>
        <v>#VALUE!</v>
      </c>
      <c r="AH1708" s="24" t="e">
        <f t="shared" si="547"/>
        <v>#VALUE!</v>
      </c>
      <c r="AI1708" s="25" t="e">
        <f t="shared" si="548"/>
        <v>#VALUE!</v>
      </c>
      <c r="AJ1708" s="25" t="e">
        <f t="shared" si="549"/>
        <v>#VALUE!</v>
      </c>
      <c r="AK1708" s="25" t="e">
        <f t="shared" si="550"/>
        <v>#VALUE!</v>
      </c>
      <c r="AL1708" s="11">
        <v>25.43</v>
      </c>
      <c r="AM1708" s="11">
        <v>5.3499999999999943</v>
      </c>
      <c r="AN1708" s="26">
        <v>3.2612999999999994</v>
      </c>
      <c r="AO1708" s="125">
        <f t="shared" si="551"/>
        <v>5.0676421919298907E-2</v>
      </c>
      <c r="AW1708" s="44" t="e">
        <f t="shared" si="534"/>
        <v>#VALUE!</v>
      </c>
    </row>
    <row r="1709" spans="1:49" hidden="1" x14ac:dyDescent="0.2">
      <c r="A1709" s="101">
        <v>1706</v>
      </c>
      <c r="B1709" s="16" t="s">
        <v>1050</v>
      </c>
      <c r="C1709" s="101">
        <v>348</v>
      </c>
      <c r="D1709" s="101">
        <v>1.3824347231100087</v>
      </c>
      <c r="E1709" s="101">
        <v>5.1642930485888312E-2</v>
      </c>
      <c r="F1709" s="122">
        <f t="shared" si="533"/>
        <v>1.434077653595897</v>
      </c>
      <c r="G1709" s="122"/>
      <c r="H1709" s="101" t="s">
        <v>4</v>
      </c>
      <c r="I1709" s="101">
        <v>1</v>
      </c>
      <c r="J1709" s="101" t="s">
        <v>60</v>
      </c>
      <c r="K1709" s="18">
        <v>43088</v>
      </c>
      <c r="L1709" s="101" t="s">
        <v>58</v>
      </c>
      <c r="M1709" s="101" t="s">
        <v>83</v>
      </c>
      <c r="N1709" s="101" t="s">
        <v>70</v>
      </c>
      <c r="O1709" s="101" t="s">
        <v>66</v>
      </c>
      <c r="P1709" s="19" t="str">
        <f t="shared" si="535"/>
        <v>CB1UTZ Moka</v>
      </c>
      <c r="Q1709" s="20">
        <f t="shared" si="536"/>
        <v>143.40776535958969</v>
      </c>
      <c r="R1709" s="19">
        <v>122.6</v>
      </c>
      <c r="S1709" s="19">
        <v>-8</v>
      </c>
      <c r="T1709" s="19">
        <f t="shared" si="537"/>
        <v>114.6</v>
      </c>
      <c r="U1709" s="22" t="e">
        <f t="shared" si="538"/>
        <v>#VALUE!</v>
      </c>
      <c r="V1709" s="22" t="str">
        <f t="shared" si="539"/>
        <v>NY</v>
      </c>
      <c r="W1709" s="22" t="e">
        <f t="shared" si="540"/>
        <v>#VALUE!</v>
      </c>
      <c r="X1709" s="19" t="str">
        <f t="shared" si="541"/>
        <v>CB1UTZMokaGS.9067</v>
      </c>
      <c r="Y1709" s="19" t="str">
        <f t="shared" si="542"/>
        <v>GS.9067</v>
      </c>
      <c r="Z1709" s="19" t="e">
        <v>#VALUE!</v>
      </c>
      <c r="AA1709" s="19" t="e">
        <f t="shared" si="543"/>
        <v>#VALUE!</v>
      </c>
      <c r="AB1709" s="22" t="e">
        <f t="shared" si="544"/>
        <v>#VALUE!</v>
      </c>
      <c r="AC1709" s="23" t="e">
        <v>#VALUE!</v>
      </c>
      <c r="AD1709" s="23" t="e">
        <f t="shared" si="552"/>
        <v>#VALUE!</v>
      </c>
      <c r="AE1709" s="24" t="e">
        <f t="shared" si="545"/>
        <v>#VALUE!</v>
      </c>
      <c r="AF1709" s="24">
        <v>116.35</v>
      </c>
      <c r="AG1709" s="24" t="e">
        <f t="shared" si="546"/>
        <v>#VALUE!</v>
      </c>
      <c r="AH1709" s="24" t="e">
        <f t="shared" si="547"/>
        <v>#VALUE!</v>
      </c>
      <c r="AI1709" s="25" t="e">
        <f t="shared" si="548"/>
        <v>#VALUE!</v>
      </c>
      <c r="AJ1709" s="25" t="e">
        <f t="shared" si="549"/>
        <v>#VALUE!</v>
      </c>
      <c r="AK1709" s="25" t="e">
        <f t="shared" si="550"/>
        <v>#VALUE!</v>
      </c>
      <c r="AL1709" s="11">
        <v>25.43</v>
      </c>
      <c r="AM1709" s="11">
        <v>5.3499999999999943</v>
      </c>
      <c r="AN1709" s="26">
        <v>3.2612999999999994</v>
      </c>
      <c r="AO1709" s="125">
        <f t="shared" si="551"/>
        <v>5.0676421919298907E-2</v>
      </c>
      <c r="AW1709" s="44" t="e">
        <f t="shared" si="534"/>
        <v>#VALUE!</v>
      </c>
    </row>
    <row r="1710" spans="1:49" hidden="1" x14ac:dyDescent="0.2">
      <c r="A1710" s="101">
        <v>1707</v>
      </c>
      <c r="B1710" s="16" t="s">
        <v>1050</v>
      </c>
      <c r="C1710" s="101">
        <v>2158</v>
      </c>
      <c r="D1710" s="101">
        <v>1.3824347231100087</v>
      </c>
      <c r="E1710" s="101">
        <v>5.1642930485888312E-2</v>
      </c>
      <c r="F1710" s="122">
        <f t="shared" si="533"/>
        <v>1.434077653595897</v>
      </c>
      <c r="G1710" s="122"/>
      <c r="H1710" s="101" t="s">
        <v>4</v>
      </c>
      <c r="I1710" s="101">
        <v>1</v>
      </c>
      <c r="J1710" s="101" t="s">
        <v>60</v>
      </c>
      <c r="K1710" s="18">
        <v>43088</v>
      </c>
      <c r="L1710" s="101" t="s">
        <v>58</v>
      </c>
      <c r="M1710" s="101" t="s">
        <v>83</v>
      </c>
      <c r="N1710" s="101" t="s">
        <v>70</v>
      </c>
      <c r="O1710" s="101" t="s">
        <v>64</v>
      </c>
      <c r="P1710" s="19" t="str">
        <f t="shared" si="535"/>
        <v>CB1UTZ 15/16</v>
      </c>
      <c r="Q1710" s="20">
        <f t="shared" si="536"/>
        <v>143.40776535958969</v>
      </c>
      <c r="R1710" s="19">
        <v>122.6</v>
      </c>
      <c r="S1710" s="19">
        <v>-2</v>
      </c>
      <c r="T1710" s="19">
        <f t="shared" si="537"/>
        <v>120.6</v>
      </c>
      <c r="U1710" s="22" t="e">
        <f t="shared" si="538"/>
        <v>#VALUE!</v>
      </c>
      <c r="V1710" s="22" t="str">
        <f t="shared" si="539"/>
        <v>NY</v>
      </c>
      <c r="W1710" s="22" t="e">
        <f t="shared" si="540"/>
        <v>#VALUE!</v>
      </c>
      <c r="X1710" s="19" t="str">
        <f t="shared" si="541"/>
        <v>CB1UTZ15/16GS.9067</v>
      </c>
      <c r="Y1710" s="19" t="str">
        <f t="shared" si="542"/>
        <v>GS.9067</v>
      </c>
      <c r="Z1710" s="19" t="e">
        <v>#VALUE!</v>
      </c>
      <c r="AA1710" s="19" t="e">
        <f t="shared" si="543"/>
        <v>#VALUE!</v>
      </c>
      <c r="AB1710" s="22" t="e">
        <f t="shared" si="544"/>
        <v>#VALUE!</v>
      </c>
      <c r="AC1710" s="23" t="e">
        <v>#VALUE!</v>
      </c>
      <c r="AD1710" s="23" t="e">
        <f t="shared" si="552"/>
        <v>#VALUE!</v>
      </c>
      <c r="AE1710" s="24" t="e">
        <f t="shared" si="545"/>
        <v>#VALUE!</v>
      </c>
      <c r="AF1710" s="24">
        <v>122.35</v>
      </c>
      <c r="AG1710" s="24" t="e">
        <f t="shared" si="546"/>
        <v>#VALUE!</v>
      </c>
      <c r="AH1710" s="24" t="e">
        <f t="shared" si="547"/>
        <v>#VALUE!</v>
      </c>
      <c r="AI1710" s="25" t="e">
        <f t="shared" si="548"/>
        <v>#VALUE!</v>
      </c>
      <c r="AJ1710" s="25" t="e">
        <f t="shared" si="549"/>
        <v>#VALUE!</v>
      </c>
      <c r="AK1710" s="25" t="e">
        <f t="shared" si="550"/>
        <v>#VALUE!</v>
      </c>
      <c r="AL1710" s="11">
        <v>25.43</v>
      </c>
      <c r="AM1710" s="11">
        <v>5.3499999999999943</v>
      </c>
      <c r="AN1710" s="26">
        <v>3.2612999999999994</v>
      </c>
      <c r="AO1710" s="125">
        <f t="shared" si="551"/>
        <v>5.0676421919298907E-2</v>
      </c>
      <c r="AW1710" s="44" t="e">
        <f t="shared" si="534"/>
        <v>#VALUE!</v>
      </c>
    </row>
    <row r="1711" spans="1:49" hidden="1" x14ac:dyDescent="0.2">
      <c r="A1711" s="101">
        <v>1708</v>
      </c>
      <c r="B1711" s="16" t="s">
        <v>1050</v>
      </c>
      <c r="C1711" s="101">
        <v>407</v>
      </c>
      <c r="D1711" s="101">
        <v>1.3824347231100087</v>
      </c>
      <c r="E1711" s="101">
        <v>5.1642930485888312E-2</v>
      </c>
      <c r="F1711" s="122">
        <f t="shared" si="533"/>
        <v>1.434077653595897</v>
      </c>
      <c r="G1711" s="122"/>
      <c r="H1711" s="101" t="s">
        <v>4</v>
      </c>
      <c r="I1711" s="101">
        <v>1</v>
      </c>
      <c r="J1711" s="101" t="s">
        <v>60</v>
      </c>
      <c r="K1711" s="18">
        <v>43088</v>
      </c>
      <c r="L1711" s="101" t="s">
        <v>58</v>
      </c>
      <c r="M1711" s="101" t="s">
        <v>83</v>
      </c>
      <c r="N1711" s="101" t="s">
        <v>70</v>
      </c>
      <c r="O1711" s="101" t="s">
        <v>65</v>
      </c>
      <c r="P1711" s="19" t="str">
        <f t="shared" si="535"/>
        <v>CB1UTZ 13/14</v>
      </c>
      <c r="Q1711" s="20">
        <f t="shared" si="536"/>
        <v>143.40776535958969</v>
      </c>
      <c r="R1711" s="19">
        <v>122.6</v>
      </c>
      <c r="S1711" s="19">
        <v>-2</v>
      </c>
      <c r="T1711" s="19">
        <f t="shared" si="537"/>
        <v>120.6</v>
      </c>
      <c r="U1711" s="22" t="e">
        <f t="shared" si="538"/>
        <v>#VALUE!</v>
      </c>
      <c r="V1711" s="22" t="str">
        <f t="shared" si="539"/>
        <v>NY</v>
      </c>
      <c r="W1711" s="22" t="e">
        <f t="shared" si="540"/>
        <v>#VALUE!</v>
      </c>
      <c r="X1711" s="19" t="str">
        <f t="shared" si="541"/>
        <v>CB1UTZ13/14GS.9067</v>
      </c>
      <c r="Y1711" s="19" t="str">
        <f t="shared" si="542"/>
        <v>GS.9067</v>
      </c>
      <c r="Z1711" s="19" t="e">
        <v>#VALUE!</v>
      </c>
      <c r="AA1711" s="19" t="e">
        <f t="shared" si="543"/>
        <v>#VALUE!</v>
      </c>
      <c r="AB1711" s="22" t="e">
        <f t="shared" si="544"/>
        <v>#VALUE!</v>
      </c>
      <c r="AC1711" s="23" t="e">
        <v>#VALUE!</v>
      </c>
      <c r="AD1711" s="23" t="e">
        <f t="shared" si="552"/>
        <v>#VALUE!</v>
      </c>
      <c r="AE1711" s="24" t="e">
        <f t="shared" si="545"/>
        <v>#VALUE!</v>
      </c>
      <c r="AF1711" s="24">
        <v>122.35</v>
      </c>
      <c r="AG1711" s="24" t="e">
        <f t="shared" si="546"/>
        <v>#VALUE!</v>
      </c>
      <c r="AH1711" s="24" t="e">
        <f t="shared" si="547"/>
        <v>#VALUE!</v>
      </c>
      <c r="AI1711" s="25" t="e">
        <f t="shared" si="548"/>
        <v>#VALUE!</v>
      </c>
      <c r="AJ1711" s="25" t="e">
        <f t="shared" si="549"/>
        <v>#VALUE!</v>
      </c>
      <c r="AK1711" s="25" t="e">
        <f t="shared" si="550"/>
        <v>#VALUE!</v>
      </c>
      <c r="AL1711" s="11">
        <v>25.43</v>
      </c>
      <c r="AM1711" s="11">
        <v>5.3499999999999943</v>
      </c>
      <c r="AN1711" s="26">
        <v>3.2612999999999994</v>
      </c>
      <c r="AO1711" s="125">
        <f t="shared" si="551"/>
        <v>5.0676421919298907E-2</v>
      </c>
      <c r="AW1711" s="44" t="e">
        <f t="shared" si="534"/>
        <v>#VALUE!</v>
      </c>
    </row>
    <row r="1712" spans="1:49" hidden="1" x14ac:dyDescent="0.2">
      <c r="A1712" s="101">
        <v>1709</v>
      </c>
      <c r="B1712" s="16" t="s">
        <v>1051</v>
      </c>
      <c r="C1712" s="101">
        <v>894</v>
      </c>
      <c r="D1712" s="101">
        <v>1.421671625631207</v>
      </c>
      <c r="E1712" s="101">
        <v>5.9473561226927832E-2</v>
      </c>
      <c r="F1712" s="122">
        <f t="shared" si="533"/>
        <v>1.4811451868581349</v>
      </c>
      <c r="G1712" s="122"/>
      <c r="H1712" s="101" t="s">
        <v>4</v>
      </c>
      <c r="I1712" s="101">
        <v>1</v>
      </c>
      <c r="J1712" s="101" t="s">
        <v>891</v>
      </c>
      <c r="K1712" s="18">
        <v>43089</v>
      </c>
      <c r="L1712" s="101" t="s">
        <v>58</v>
      </c>
      <c r="M1712" s="101" t="s">
        <v>83</v>
      </c>
      <c r="N1712" s="101" t="s">
        <v>73</v>
      </c>
      <c r="O1712" s="101" t="s">
        <v>58</v>
      </c>
      <c r="P1712" s="19" t="str">
        <f t="shared" si="535"/>
        <v>CB1 17/18</v>
      </c>
      <c r="Q1712" s="20">
        <f t="shared" si="536"/>
        <v>148.11451868581349</v>
      </c>
      <c r="R1712" s="19">
        <v>122.6</v>
      </c>
      <c r="S1712" s="19">
        <v>2.5</v>
      </c>
      <c r="T1712" s="19">
        <f t="shared" si="537"/>
        <v>125.1</v>
      </c>
      <c r="U1712" s="22" t="e">
        <f t="shared" si="538"/>
        <v>#VALUE!</v>
      </c>
      <c r="V1712" s="22" t="str">
        <f t="shared" si="539"/>
        <v>NY</v>
      </c>
      <c r="W1712" s="22" t="e">
        <f t="shared" si="540"/>
        <v>#VALUE!</v>
      </c>
      <c r="X1712" s="19" t="str">
        <f t="shared" si="541"/>
        <v>CB117/18GS.8785</v>
      </c>
      <c r="Y1712" s="19" t="str">
        <f t="shared" si="542"/>
        <v>GS.8785</v>
      </c>
      <c r="Z1712" s="19" t="e">
        <v>#VALUE!</v>
      </c>
      <c r="AA1712" s="19" t="e">
        <f t="shared" si="543"/>
        <v>#VALUE!</v>
      </c>
      <c r="AB1712" s="22" t="e">
        <f t="shared" si="544"/>
        <v>#VALUE!</v>
      </c>
      <c r="AC1712" s="23" t="e">
        <v>#VALUE!</v>
      </c>
      <c r="AD1712" s="23" t="e">
        <f t="shared" si="552"/>
        <v>#VALUE!</v>
      </c>
      <c r="AE1712" s="24" t="e">
        <f t="shared" si="545"/>
        <v>#VALUE!</v>
      </c>
      <c r="AF1712" s="24">
        <v>126.85</v>
      </c>
      <c r="AG1712" s="24" t="e">
        <f t="shared" si="546"/>
        <v>#VALUE!</v>
      </c>
      <c r="AH1712" s="24" t="e">
        <f t="shared" si="547"/>
        <v>#VALUE!</v>
      </c>
      <c r="AI1712" s="25" t="e">
        <f t="shared" si="548"/>
        <v>#VALUE!</v>
      </c>
      <c r="AJ1712" s="25" t="e">
        <f t="shared" si="549"/>
        <v>#VALUE!</v>
      </c>
      <c r="AK1712" s="25" t="e">
        <f t="shared" si="550"/>
        <v>#VALUE!</v>
      </c>
      <c r="AL1712" s="11">
        <v>30.615741239892191</v>
      </c>
      <c r="AM1712" s="11">
        <v>7.4316801437556164</v>
      </c>
      <c r="AN1712" s="26">
        <v>3.2612999999999999</v>
      </c>
      <c r="AO1712" s="125">
        <f t="shared" si="551"/>
        <v>5.8360500719505388E-2</v>
      </c>
      <c r="AW1712" s="44" t="e">
        <f t="shared" si="534"/>
        <v>#VALUE!</v>
      </c>
    </row>
    <row r="1713" spans="1:49" hidden="1" x14ac:dyDescent="0.2">
      <c r="A1713" s="101">
        <v>1710</v>
      </c>
      <c r="B1713" s="16" t="s">
        <v>1051</v>
      </c>
      <c r="C1713" s="101">
        <v>448</v>
      </c>
      <c r="D1713" s="101">
        <v>1.421671625631207</v>
      </c>
      <c r="E1713" s="101">
        <v>5.9473561226927832E-2</v>
      </c>
      <c r="F1713" s="122">
        <f t="shared" si="533"/>
        <v>1.4811451868581349</v>
      </c>
      <c r="G1713" s="122"/>
      <c r="H1713" s="101" t="s">
        <v>4</v>
      </c>
      <c r="I1713" s="101">
        <v>1</v>
      </c>
      <c r="J1713" s="101" t="s">
        <v>718</v>
      </c>
      <c r="K1713" s="18">
        <v>43089</v>
      </c>
      <c r="L1713" s="101" t="s">
        <v>58</v>
      </c>
      <c r="M1713" s="101" t="s">
        <v>83</v>
      </c>
      <c r="N1713" s="101" t="s">
        <v>73</v>
      </c>
      <c r="O1713" s="101" t="s">
        <v>64</v>
      </c>
      <c r="P1713" s="19" t="str">
        <f t="shared" si="535"/>
        <v>CB1 15/16</v>
      </c>
      <c r="Q1713" s="20">
        <f t="shared" si="536"/>
        <v>148.11451868581349</v>
      </c>
      <c r="R1713" s="19">
        <v>122.6</v>
      </c>
      <c r="S1713" s="19">
        <v>-7</v>
      </c>
      <c r="T1713" s="19">
        <f t="shared" si="537"/>
        <v>115.6</v>
      </c>
      <c r="U1713" s="22" t="e">
        <f t="shared" si="538"/>
        <v>#VALUE!</v>
      </c>
      <c r="V1713" s="22" t="str">
        <f t="shared" si="539"/>
        <v>NY</v>
      </c>
      <c r="W1713" s="22" t="e">
        <f t="shared" si="540"/>
        <v>#VALUE!</v>
      </c>
      <c r="X1713" s="19" t="str">
        <f t="shared" si="541"/>
        <v>CB115/16GS.8785</v>
      </c>
      <c r="Y1713" s="19" t="str">
        <f t="shared" si="542"/>
        <v>GS.8785</v>
      </c>
      <c r="Z1713" s="19" t="e">
        <v>#VALUE!</v>
      </c>
      <c r="AA1713" s="19" t="e">
        <f t="shared" si="543"/>
        <v>#VALUE!</v>
      </c>
      <c r="AB1713" s="22" t="e">
        <f t="shared" si="544"/>
        <v>#VALUE!</v>
      </c>
      <c r="AC1713" s="23" t="e">
        <v>#VALUE!</v>
      </c>
      <c r="AD1713" s="23" t="e">
        <f t="shared" si="552"/>
        <v>#VALUE!</v>
      </c>
      <c r="AE1713" s="24" t="e">
        <f t="shared" si="545"/>
        <v>#VALUE!</v>
      </c>
      <c r="AF1713" s="24">
        <v>117.35</v>
      </c>
      <c r="AG1713" s="24" t="e">
        <f t="shared" si="546"/>
        <v>#VALUE!</v>
      </c>
      <c r="AH1713" s="24" t="e">
        <f t="shared" si="547"/>
        <v>#VALUE!</v>
      </c>
      <c r="AI1713" s="25" t="e">
        <f t="shared" si="548"/>
        <v>#VALUE!</v>
      </c>
      <c r="AJ1713" s="25" t="e">
        <f t="shared" si="549"/>
        <v>#VALUE!</v>
      </c>
      <c r="AK1713" s="25" t="e">
        <f t="shared" si="550"/>
        <v>#VALUE!</v>
      </c>
      <c r="AL1713" s="11">
        <v>30.615741239892191</v>
      </c>
      <c r="AM1713" s="11">
        <v>7.4316801437556164</v>
      </c>
      <c r="AN1713" s="26">
        <v>3.2612999999999999</v>
      </c>
      <c r="AO1713" s="125">
        <f t="shared" si="551"/>
        <v>5.8360500719505388E-2</v>
      </c>
      <c r="AW1713" s="44" t="e">
        <f t="shared" si="534"/>
        <v>#VALUE!</v>
      </c>
    </row>
    <row r="1714" spans="1:49" hidden="1" x14ac:dyDescent="0.2">
      <c r="A1714" s="101">
        <v>1711</v>
      </c>
      <c r="B1714" s="16" t="s">
        <v>1051</v>
      </c>
      <c r="C1714" s="101">
        <v>45</v>
      </c>
      <c r="D1714" s="101">
        <v>1.421671625631207</v>
      </c>
      <c r="E1714" s="101">
        <v>5.9473561226927832E-2</v>
      </c>
      <c r="F1714" s="122">
        <f t="shared" si="533"/>
        <v>1.4811451868581349</v>
      </c>
      <c r="G1714" s="122"/>
      <c r="H1714" s="101" t="s">
        <v>4</v>
      </c>
      <c r="I1714" s="101">
        <v>1</v>
      </c>
      <c r="J1714" s="101" t="s">
        <v>718</v>
      </c>
      <c r="K1714" s="18">
        <v>43089</v>
      </c>
      <c r="L1714" s="101" t="s">
        <v>58</v>
      </c>
      <c r="M1714" s="101" t="s">
        <v>83</v>
      </c>
      <c r="N1714" s="101" t="s">
        <v>73</v>
      </c>
      <c r="O1714" s="101" t="s">
        <v>65</v>
      </c>
      <c r="P1714" s="19" t="str">
        <f t="shared" si="535"/>
        <v>CB1 13/14</v>
      </c>
      <c r="Q1714" s="20">
        <f t="shared" si="536"/>
        <v>148.11451868581349</v>
      </c>
      <c r="R1714" s="19">
        <v>122.6</v>
      </c>
      <c r="S1714" s="19">
        <v>-7</v>
      </c>
      <c r="T1714" s="19">
        <f t="shared" si="537"/>
        <v>115.6</v>
      </c>
      <c r="U1714" s="22" t="e">
        <f t="shared" si="538"/>
        <v>#VALUE!</v>
      </c>
      <c r="V1714" s="22" t="str">
        <f t="shared" si="539"/>
        <v>NY</v>
      </c>
      <c r="W1714" s="22" t="e">
        <f t="shared" si="540"/>
        <v>#VALUE!</v>
      </c>
      <c r="X1714" s="19" t="str">
        <f t="shared" si="541"/>
        <v>CB113/14GS.8785</v>
      </c>
      <c r="Y1714" s="19" t="str">
        <f t="shared" si="542"/>
        <v>GS.8785</v>
      </c>
      <c r="Z1714" s="19" t="e">
        <v>#VALUE!</v>
      </c>
      <c r="AA1714" s="19" t="e">
        <f t="shared" si="543"/>
        <v>#VALUE!</v>
      </c>
      <c r="AB1714" s="22" t="e">
        <f t="shared" si="544"/>
        <v>#VALUE!</v>
      </c>
      <c r="AC1714" s="23" t="e">
        <v>#VALUE!</v>
      </c>
      <c r="AD1714" s="23" t="e">
        <f t="shared" si="552"/>
        <v>#VALUE!</v>
      </c>
      <c r="AE1714" s="24" t="e">
        <f t="shared" si="545"/>
        <v>#VALUE!</v>
      </c>
      <c r="AF1714" s="24">
        <v>117.35</v>
      </c>
      <c r="AG1714" s="24" t="e">
        <f t="shared" si="546"/>
        <v>#VALUE!</v>
      </c>
      <c r="AH1714" s="24" t="e">
        <f t="shared" si="547"/>
        <v>#VALUE!</v>
      </c>
      <c r="AI1714" s="25" t="e">
        <f t="shared" si="548"/>
        <v>#VALUE!</v>
      </c>
      <c r="AJ1714" s="25" t="e">
        <f t="shared" si="549"/>
        <v>#VALUE!</v>
      </c>
      <c r="AK1714" s="25" t="e">
        <f t="shared" si="550"/>
        <v>#VALUE!</v>
      </c>
      <c r="AL1714" s="11">
        <v>30.615741239892191</v>
      </c>
      <c r="AM1714" s="11">
        <v>7.4316801437556164</v>
      </c>
      <c r="AN1714" s="26">
        <v>3.2612999999999999</v>
      </c>
      <c r="AO1714" s="125">
        <f t="shared" si="551"/>
        <v>5.8360500719505388E-2</v>
      </c>
      <c r="AW1714" s="44" t="e">
        <f t="shared" si="534"/>
        <v>#VALUE!</v>
      </c>
    </row>
    <row r="1715" spans="1:49" hidden="1" x14ac:dyDescent="0.2">
      <c r="A1715" s="101">
        <v>1712</v>
      </c>
      <c r="B1715" s="16" t="s">
        <v>1051</v>
      </c>
      <c r="C1715" s="101">
        <v>229</v>
      </c>
      <c r="D1715" s="101">
        <v>1.421671625631207</v>
      </c>
      <c r="E1715" s="101">
        <v>5.9473561226927832E-2</v>
      </c>
      <c r="F1715" s="122">
        <f t="shared" si="533"/>
        <v>1.4811451868581349</v>
      </c>
      <c r="G1715" s="122"/>
      <c r="H1715" s="101" t="s">
        <v>4</v>
      </c>
      <c r="I1715" s="101">
        <v>1</v>
      </c>
      <c r="J1715" s="101" t="s">
        <v>718</v>
      </c>
      <c r="K1715" s="18">
        <v>43089</v>
      </c>
      <c r="L1715" s="101" t="s">
        <v>58</v>
      </c>
      <c r="M1715" s="101" t="s">
        <v>83</v>
      </c>
      <c r="N1715" s="101" t="s">
        <v>73</v>
      </c>
      <c r="O1715" s="101" t="s">
        <v>66</v>
      </c>
      <c r="P1715" s="19" t="str">
        <f t="shared" si="535"/>
        <v>CB1 Moka</v>
      </c>
      <c r="Q1715" s="20">
        <f t="shared" si="536"/>
        <v>148.11451868581349</v>
      </c>
      <c r="R1715" s="19">
        <v>122.6</v>
      </c>
      <c r="S1715" s="19">
        <v>-8</v>
      </c>
      <c r="T1715" s="19">
        <f t="shared" si="537"/>
        <v>114.6</v>
      </c>
      <c r="U1715" s="22" t="e">
        <f t="shared" si="538"/>
        <v>#VALUE!</v>
      </c>
      <c r="V1715" s="22" t="str">
        <f t="shared" si="539"/>
        <v>NY</v>
      </c>
      <c r="W1715" s="22" t="e">
        <f t="shared" si="540"/>
        <v>#VALUE!</v>
      </c>
      <c r="X1715" s="19" t="str">
        <f t="shared" si="541"/>
        <v>CB1MokaGS.8785</v>
      </c>
      <c r="Y1715" s="19" t="str">
        <f t="shared" si="542"/>
        <v>GS.8785</v>
      </c>
      <c r="Z1715" s="19" t="e">
        <v>#VALUE!</v>
      </c>
      <c r="AA1715" s="19" t="e">
        <f t="shared" si="543"/>
        <v>#VALUE!</v>
      </c>
      <c r="AB1715" s="22" t="e">
        <f t="shared" si="544"/>
        <v>#VALUE!</v>
      </c>
      <c r="AC1715" s="23" t="e">
        <v>#VALUE!</v>
      </c>
      <c r="AD1715" s="23" t="e">
        <f t="shared" si="552"/>
        <v>#VALUE!</v>
      </c>
      <c r="AE1715" s="24" t="e">
        <f t="shared" si="545"/>
        <v>#VALUE!</v>
      </c>
      <c r="AF1715" s="24">
        <v>116.35</v>
      </c>
      <c r="AG1715" s="24" t="e">
        <f t="shared" si="546"/>
        <v>#VALUE!</v>
      </c>
      <c r="AH1715" s="24" t="e">
        <f t="shared" si="547"/>
        <v>#VALUE!</v>
      </c>
      <c r="AI1715" s="25" t="e">
        <f t="shared" si="548"/>
        <v>#VALUE!</v>
      </c>
      <c r="AJ1715" s="25" t="e">
        <f t="shared" si="549"/>
        <v>#VALUE!</v>
      </c>
      <c r="AK1715" s="25" t="e">
        <f t="shared" si="550"/>
        <v>#VALUE!</v>
      </c>
      <c r="AL1715" s="11">
        <v>30.615741239892195</v>
      </c>
      <c r="AM1715" s="11">
        <v>7.4316801437556155</v>
      </c>
      <c r="AN1715" s="26">
        <v>3.2612999999999999</v>
      </c>
      <c r="AO1715" s="125">
        <f t="shared" si="551"/>
        <v>5.8360500719505388E-2</v>
      </c>
      <c r="AW1715" s="44" t="e">
        <f t="shared" si="534"/>
        <v>#VALUE!</v>
      </c>
    </row>
    <row r="1716" spans="1:49" hidden="1" x14ac:dyDescent="0.2">
      <c r="A1716" s="101">
        <v>1713</v>
      </c>
      <c r="B1716" s="16" t="s">
        <v>1051</v>
      </c>
      <c r="C1716" s="101">
        <v>599</v>
      </c>
      <c r="D1716" s="101">
        <v>1.421671625631207</v>
      </c>
      <c r="E1716" s="101">
        <v>5.9473561226927832E-2</v>
      </c>
      <c r="F1716" s="122">
        <f t="shared" si="533"/>
        <v>1.4811451868581349</v>
      </c>
      <c r="G1716" s="122"/>
      <c r="H1716" s="101" t="s">
        <v>4</v>
      </c>
      <c r="I1716" s="101">
        <v>1</v>
      </c>
      <c r="J1716" s="101" t="s">
        <v>718</v>
      </c>
      <c r="K1716" s="18">
        <v>43089</v>
      </c>
      <c r="L1716" s="101" t="s">
        <v>58</v>
      </c>
      <c r="M1716" s="101" t="s">
        <v>83</v>
      </c>
      <c r="N1716" s="101" t="s">
        <v>62</v>
      </c>
      <c r="O1716" s="101" t="s">
        <v>63</v>
      </c>
      <c r="P1716" s="19" t="str">
        <f t="shared" si="535"/>
        <v>CB6 Consumo</v>
      </c>
      <c r="Q1716" s="20">
        <f t="shared" si="536"/>
        <v>148.11451868581349</v>
      </c>
      <c r="R1716" s="19">
        <v>122.6</v>
      </c>
      <c r="S1716" s="19">
        <v>-31.95</v>
      </c>
      <c r="T1716" s="19">
        <f t="shared" si="537"/>
        <v>90.649999999999991</v>
      </c>
      <c r="U1716" s="22" t="e">
        <f t="shared" si="538"/>
        <v>#VALUE!</v>
      </c>
      <c r="V1716" s="22" t="str">
        <f t="shared" si="539"/>
        <v>NY</v>
      </c>
      <c r="W1716" s="22" t="e">
        <f t="shared" si="540"/>
        <v>#VALUE!</v>
      </c>
      <c r="X1716" s="19" t="str">
        <f t="shared" si="541"/>
        <v>CB6ConsumoGS.8785</v>
      </c>
      <c r="Y1716" s="19" t="str">
        <f t="shared" si="542"/>
        <v>GS.8785</v>
      </c>
      <c r="Z1716" s="19" t="e">
        <v>#VALUE!</v>
      </c>
      <c r="AA1716" s="19" t="e">
        <f t="shared" si="543"/>
        <v>#VALUE!</v>
      </c>
      <c r="AB1716" s="22" t="e">
        <f t="shared" si="544"/>
        <v>#VALUE!</v>
      </c>
      <c r="AC1716" s="23" t="e">
        <v>#VALUE!</v>
      </c>
      <c r="AD1716" s="23" t="e">
        <f t="shared" si="552"/>
        <v>#VALUE!</v>
      </c>
      <c r="AE1716" s="24" t="e">
        <f t="shared" si="545"/>
        <v>#VALUE!</v>
      </c>
      <c r="AF1716" s="24">
        <v>92.399999999999991</v>
      </c>
      <c r="AG1716" s="24" t="e">
        <f t="shared" si="546"/>
        <v>#VALUE!</v>
      </c>
      <c r="AH1716" s="24" t="e">
        <f t="shared" si="547"/>
        <v>#VALUE!</v>
      </c>
      <c r="AI1716" s="25" t="e">
        <f t="shared" si="548"/>
        <v>#VALUE!</v>
      </c>
      <c r="AJ1716" s="25" t="e">
        <f t="shared" si="549"/>
        <v>#VALUE!</v>
      </c>
      <c r="AK1716" s="25" t="e">
        <f t="shared" si="550"/>
        <v>#VALUE!</v>
      </c>
      <c r="AL1716" s="11">
        <v>30.615741239892195</v>
      </c>
      <c r="AM1716" s="11">
        <v>7.4316801437556155</v>
      </c>
      <c r="AN1716" s="26">
        <v>3.2612999999999999</v>
      </c>
      <c r="AO1716" s="125">
        <f t="shared" si="551"/>
        <v>5.8360500719505388E-2</v>
      </c>
      <c r="AW1716" s="44" t="e">
        <f t="shared" si="534"/>
        <v>#VALUE!</v>
      </c>
    </row>
    <row r="1717" spans="1:49" hidden="1" x14ac:dyDescent="0.2">
      <c r="A1717" s="101">
        <v>1714</v>
      </c>
      <c r="B1717" s="16" t="s">
        <v>1052</v>
      </c>
      <c r="C1717" s="101">
        <v>1500</v>
      </c>
      <c r="D1717" s="101">
        <v>1.338920929352839</v>
      </c>
      <c r="E1717" s="101">
        <v>5.2628700916105539E-2</v>
      </c>
      <c r="F1717" s="122">
        <f t="shared" si="533"/>
        <v>1.3915496302689445</v>
      </c>
      <c r="G1717" s="122"/>
      <c r="H1717" s="101" t="s">
        <v>4</v>
      </c>
      <c r="I1717" s="101">
        <v>1</v>
      </c>
      <c r="J1717" s="101" t="s">
        <v>60</v>
      </c>
      <c r="K1717" s="18">
        <v>43089</v>
      </c>
      <c r="L1717" s="101" t="s">
        <v>58</v>
      </c>
      <c r="M1717" s="101" t="s">
        <v>83</v>
      </c>
      <c r="N1717" s="101" t="s">
        <v>62</v>
      </c>
      <c r="O1717" s="101" t="s">
        <v>63</v>
      </c>
      <c r="P1717" s="19" t="str">
        <f t="shared" si="535"/>
        <v>CB6 Consumo</v>
      </c>
      <c r="Q1717" s="20">
        <f t="shared" si="536"/>
        <v>139.15496302689445</v>
      </c>
      <c r="R1717" s="19">
        <v>122.6</v>
      </c>
      <c r="S1717" s="19">
        <v>-31.95</v>
      </c>
      <c r="T1717" s="19">
        <f t="shared" si="537"/>
        <v>90.649999999999991</v>
      </c>
      <c r="U1717" s="22" t="e">
        <f t="shared" si="538"/>
        <v>#VALUE!</v>
      </c>
      <c r="V1717" s="22" t="str">
        <f t="shared" si="539"/>
        <v>NY</v>
      </c>
      <c r="W1717" s="22" t="e">
        <f t="shared" si="540"/>
        <v>#VALUE!</v>
      </c>
      <c r="X1717" s="19" t="str">
        <f t="shared" si="541"/>
        <v>CB6ConsumoGS.9144</v>
      </c>
      <c r="Y1717" s="19" t="str">
        <f t="shared" si="542"/>
        <v>GS.9144</v>
      </c>
      <c r="Z1717" s="19" t="e">
        <v>#VALUE!</v>
      </c>
      <c r="AA1717" s="19" t="e">
        <f t="shared" si="543"/>
        <v>#VALUE!</v>
      </c>
      <c r="AB1717" s="22" t="e">
        <f t="shared" si="544"/>
        <v>#VALUE!</v>
      </c>
      <c r="AC1717" s="23" t="e">
        <v>#VALUE!</v>
      </c>
      <c r="AD1717" s="23" t="e">
        <f t="shared" si="552"/>
        <v>#VALUE!</v>
      </c>
      <c r="AE1717" s="24" t="e">
        <f t="shared" si="545"/>
        <v>#VALUE!</v>
      </c>
      <c r="AF1717" s="24">
        <v>92.399999999999991</v>
      </c>
      <c r="AG1717" s="24" t="e">
        <f t="shared" si="546"/>
        <v>#VALUE!</v>
      </c>
      <c r="AH1717" s="24" t="e">
        <f t="shared" si="547"/>
        <v>#VALUE!</v>
      </c>
      <c r="AI1717" s="25" t="e">
        <f t="shared" si="548"/>
        <v>#VALUE!</v>
      </c>
      <c r="AJ1717" s="25" t="e">
        <f t="shared" si="549"/>
        <v>#VALUE!</v>
      </c>
      <c r="AK1717" s="25" t="e">
        <f t="shared" si="550"/>
        <v>#VALUE!</v>
      </c>
      <c r="AL1717" s="11">
        <v>25.010044306249739</v>
      </c>
      <c r="AM1717" s="11">
        <v>5.1178207730597176</v>
      </c>
      <c r="AN1717" s="26">
        <v>3.2716974632843794</v>
      </c>
      <c r="AO1717" s="125">
        <f t="shared" si="551"/>
        <v>5.1808390647580006E-2</v>
      </c>
      <c r="AW1717" s="44" t="e">
        <f t="shared" si="534"/>
        <v>#VALUE!</v>
      </c>
    </row>
    <row r="1718" spans="1:49" hidden="1" x14ac:dyDescent="0.2">
      <c r="A1718" s="101">
        <v>1715</v>
      </c>
      <c r="B1718" s="16" t="s">
        <v>1053</v>
      </c>
      <c r="C1718" s="101">
        <v>1000</v>
      </c>
      <c r="D1718" s="101">
        <v>1.007291773899913</v>
      </c>
      <c r="E1718" s="101">
        <v>5.4644094758614474E-3</v>
      </c>
      <c r="F1718" s="122">
        <f t="shared" si="533"/>
        <v>1.0127561833757743</v>
      </c>
      <c r="G1718" s="122"/>
      <c r="H1718" s="101" t="s">
        <v>4</v>
      </c>
      <c r="I1718" s="101">
        <v>1</v>
      </c>
      <c r="J1718" s="101" t="s">
        <v>60</v>
      </c>
      <c r="K1718" s="18">
        <v>43089</v>
      </c>
      <c r="L1718" s="101" t="s">
        <v>58</v>
      </c>
      <c r="M1718" s="101" t="s">
        <v>83</v>
      </c>
      <c r="N1718" s="101" t="s">
        <v>62</v>
      </c>
      <c r="O1718" s="101" t="s">
        <v>63</v>
      </c>
      <c r="P1718" s="19" t="str">
        <f t="shared" si="535"/>
        <v>CB6 Consumo</v>
      </c>
      <c r="Q1718" s="20">
        <f t="shared" si="536"/>
        <v>101.27561833757743</v>
      </c>
      <c r="R1718" s="19">
        <v>122.6</v>
      </c>
      <c r="S1718" s="19">
        <v>-31.95</v>
      </c>
      <c r="T1718" s="19">
        <f t="shared" si="537"/>
        <v>90.649999999999991</v>
      </c>
      <c r="U1718" s="22" t="e">
        <f t="shared" si="538"/>
        <v>#VALUE!</v>
      </c>
      <c r="V1718" s="22" t="str">
        <f t="shared" si="539"/>
        <v>NY</v>
      </c>
      <c r="W1718" s="22" t="e">
        <f t="shared" si="540"/>
        <v>#VALUE!</v>
      </c>
      <c r="X1718" s="19" t="str">
        <f t="shared" si="541"/>
        <v>CB6ConsumoGS.8999</v>
      </c>
      <c r="Y1718" s="19" t="str">
        <f t="shared" si="542"/>
        <v>GS.8999</v>
      </c>
      <c r="Z1718" s="19" t="e">
        <v>#VALUE!</v>
      </c>
      <c r="AA1718" s="19" t="e">
        <f t="shared" si="543"/>
        <v>#VALUE!</v>
      </c>
      <c r="AB1718" s="22" t="e">
        <f t="shared" si="544"/>
        <v>#VALUE!</v>
      </c>
      <c r="AC1718" s="23" t="e">
        <v>#VALUE!</v>
      </c>
      <c r="AD1718" s="23" t="e">
        <f>AA1718-AC1718</f>
        <v>#VALUE!</v>
      </c>
      <c r="AE1718" s="24" t="e">
        <f t="shared" si="545"/>
        <v>#VALUE!</v>
      </c>
      <c r="AF1718" s="24">
        <v>92.399999999999991</v>
      </c>
      <c r="AG1718" s="24" t="e">
        <f t="shared" si="546"/>
        <v>#VALUE!</v>
      </c>
      <c r="AH1718" s="24" t="e">
        <f t="shared" si="547"/>
        <v>#VALUE!</v>
      </c>
      <c r="AI1718" s="25" t="e">
        <f t="shared" si="548"/>
        <v>#VALUE!</v>
      </c>
      <c r="AJ1718" s="25" t="e">
        <f t="shared" si="549"/>
        <v>#VALUE!</v>
      </c>
      <c r="AK1718" s="25" t="e">
        <f t="shared" si="550"/>
        <v>#VALUE!</v>
      </c>
      <c r="AL1718" s="11">
        <v>0</v>
      </c>
      <c r="AM1718" s="11">
        <v>2.3000000000000114</v>
      </c>
      <c r="AN1718" s="26">
        <v>3.2612999999999999</v>
      </c>
      <c r="AO1718" s="125">
        <f t="shared" si="551"/>
        <v>5.3621418756288159E-3</v>
      </c>
      <c r="AW1718" s="44" t="e">
        <f t="shared" si="534"/>
        <v>#VALUE!</v>
      </c>
    </row>
    <row r="1719" spans="1:49" hidden="1" x14ac:dyDescent="0.2">
      <c r="A1719" s="101">
        <v>1716</v>
      </c>
      <c r="B1719" s="16" t="s">
        <v>1054</v>
      </c>
      <c r="C1719" s="101">
        <v>1060</v>
      </c>
      <c r="D1719" s="101">
        <v>1.3086140758056852</v>
      </c>
      <c r="E1719" s="101">
        <v>5.9153888830037256E-2</v>
      </c>
      <c r="F1719" s="122">
        <f t="shared" si="533"/>
        <v>1.3677679646357226</v>
      </c>
      <c r="G1719" s="122"/>
      <c r="H1719" s="101" t="s">
        <v>4</v>
      </c>
      <c r="I1719" s="101">
        <v>1</v>
      </c>
      <c r="J1719" s="101" t="s">
        <v>60</v>
      </c>
      <c r="K1719" s="18">
        <v>43089</v>
      </c>
      <c r="L1719" s="101" t="s">
        <v>58</v>
      </c>
      <c r="M1719" s="101" t="s">
        <v>83</v>
      </c>
      <c r="N1719" s="101" t="s">
        <v>73</v>
      </c>
      <c r="O1719" s="101" t="s">
        <v>58</v>
      </c>
      <c r="P1719" s="19" t="str">
        <f t="shared" si="535"/>
        <v>CB1 17/18</v>
      </c>
      <c r="Q1719" s="20">
        <f t="shared" si="536"/>
        <v>136.77679646357225</v>
      </c>
      <c r="R1719" s="19">
        <v>122.6</v>
      </c>
      <c r="S1719" s="19">
        <v>2.5</v>
      </c>
      <c r="T1719" s="19">
        <f t="shared" si="537"/>
        <v>125.1</v>
      </c>
      <c r="U1719" s="22" t="e">
        <f t="shared" si="538"/>
        <v>#VALUE!</v>
      </c>
      <c r="V1719" s="22" t="str">
        <f t="shared" si="539"/>
        <v>NY</v>
      </c>
      <c r="W1719" s="22" t="e">
        <f t="shared" si="540"/>
        <v>#VALUE!</v>
      </c>
      <c r="X1719" s="19" t="str">
        <f t="shared" si="541"/>
        <v>CB117/18GS.9081</v>
      </c>
      <c r="Y1719" s="19" t="str">
        <f t="shared" si="542"/>
        <v>GS.9081</v>
      </c>
      <c r="Z1719" s="19" t="e">
        <v>#VALUE!</v>
      </c>
      <c r="AA1719" s="19" t="e">
        <f t="shared" si="543"/>
        <v>#VALUE!</v>
      </c>
      <c r="AB1719" s="22" t="e">
        <f t="shared" si="544"/>
        <v>#VALUE!</v>
      </c>
      <c r="AC1719" s="23" t="e">
        <v>#VALUE!</v>
      </c>
      <c r="AD1719" s="23" t="e">
        <f t="shared" si="552"/>
        <v>#VALUE!</v>
      </c>
      <c r="AE1719" s="24" t="e">
        <f t="shared" si="545"/>
        <v>#VALUE!</v>
      </c>
      <c r="AF1719" s="24">
        <v>126.85</v>
      </c>
      <c r="AG1719" s="24" t="e">
        <f t="shared" si="546"/>
        <v>#VALUE!</v>
      </c>
      <c r="AH1719" s="24" t="e">
        <f t="shared" si="547"/>
        <v>#VALUE!</v>
      </c>
      <c r="AI1719" s="25" t="e">
        <f t="shared" si="548"/>
        <v>#VALUE!</v>
      </c>
      <c r="AJ1719" s="25" t="e">
        <f t="shared" si="549"/>
        <v>#VALUE!</v>
      </c>
      <c r="AK1719" s="25" t="e">
        <f t="shared" si="550"/>
        <v>#VALUE!</v>
      </c>
      <c r="AL1719" s="11">
        <v>26.513204895661673</v>
      </c>
      <c r="AM1719" s="11">
        <v>4.142301097690944</v>
      </c>
      <c r="AN1719" s="26">
        <v>3.2766000000000006</v>
      </c>
      <c r="AO1719" s="125">
        <f t="shared" si="551"/>
        <v>5.831913075166778E-2</v>
      </c>
      <c r="AW1719" s="44" t="e">
        <f t="shared" si="534"/>
        <v>#VALUE!</v>
      </c>
    </row>
    <row r="1720" spans="1:49" hidden="1" x14ac:dyDescent="0.2">
      <c r="A1720" s="101">
        <v>1717</v>
      </c>
      <c r="B1720" s="16" t="s">
        <v>1055</v>
      </c>
      <c r="C1720" s="101">
        <v>500</v>
      </c>
      <c r="D1720" s="101">
        <v>1.3178805763473875</v>
      </c>
      <c r="E1720" s="101">
        <v>4.5086414986584791E-2</v>
      </c>
      <c r="F1720" s="122">
        <f t="shared" si="533"/>
        <v>1.3629669913339724</v>
      </c>
      <c r="G1720" s="122"/>
      <c r="H1720" s="101" t="s">
        <v>4</v>
      </c>
      <c r="I1720" s="101">
        <v>1</v>
      </c>
      <c r="J1720" s="101" t="s">
        <v>60</v>
      </c>
      <c r="K1720" s="18">
        <v>43089</v>
      </c>
      <c r="L1720" s="101" t="s">
        <v>58</v>
      </c>
      <c r="M1720" s="101" t="s">
        <v>83</v>
      </c>
      <c r="N1720" s="101" t="s">
        <v>62</v>
      </c>
      <c r="O1720" s="101" t="s">
        <v>63</v>
      </c>
      <c r="P1720" s="19" t="str">
        <f t="shared" si="535"/>
        <v>CB6 Consumo</v>
      </c>
      <c r="Q1720" s="20">
        <f t="shared" si="536"/>
        <v>136.29669913339723</v>
      </c>
      <c r="R1720" s="19">
        <v>122.6</v>
      </c>
      <c r="S1720" s="19">
        <v>-31.95</v>
      </c>
      <c r="T1720" s="19">
        <f t="shared" si="537"/>
        <v>90.649999999999991</v>
      </c>
      <c r="U1720" s="22" t="e">
        <f t="shared" si="538"/>
        <v>#VALUE!</v>
      </c>
      <c r="V1720" s="22" t="str">
        <f t="shared" si="539"/>
        <v>NY</v>
      </c>
      <c r="W1720" s="22" t="e">
        <f t="shared" si="540"/>
        <v>#VALUE!</v>
      </c>
      <c r="X1720" s="19" t="str">
        <f t="shared" si="541"/>
        <v>CB6ConsumoGS.9148</v>
      </c>
      <c r="Y1720" s="19" t="str">
        <f t="shared" si="542"/>
        <v>GS.9148</v>
      </c>
      <c r="Z1720" s="19" t="e">
        <v>#VALUE!</v>
      </c>
      <c r="AA1720" s="19" t="e">
        <f t="shared" si="543"/>
        <v>#VALUE!</v>
      </c>
      <c r="AB1720" s="22" t="e">
        <f t="shared" si="544"/>
        <v>#VALUE!</v>
      </c>
      <c r="AC1720" s="23" t="e">
        <v>#VALUE!</v>
      </c>
      <c r="AD1720" s="23" t="e">
        <f t="shared" si="552"/>
        <v>#VALUE!</v>
      </c>
      <c r="AE1720" s="24" t="e">
        <f t="shared" si="545"/>
        <v>#VALUE!</v>
      </c>
      <c r="AF1720" s="24">
        <v>92.399999999999991</v>
      </c>
      <c r="AG1720" s="24" t="e">
        <f t="shared" si="546"/>
        <v>#VALUE!</v>
      </c>
      <c r="AH1720" s="24" t="e">
        <f t="shared" si="547"/>
        <v>#VALUE!</v>
      </c>
      <c r="AI1720" s="25" t="e">
        <f t="shared" si="548"/>
        <v>#VALUE!</v>
      </c>
      <c r="AJ1720" s="25" t="e">
        <f t="shared" si="549"/>
        <v>#VALUE!</v>
      </c>
      <c r="AK1720" s="25" t="e">
        <f t="shared" si="550"/>
        <v>#VALUE!</v>
      </c>
      <c r="AL1720" s="11">
        <v>19.305926352984937</v>
      </c>
      <c r="AM1720" s="11">
        <v>4.6715069357051169</v>
      </c>
      <c r="AN1720" s="26">
        <v>3.2760186000000004</v>
      </c>
      <c r="AO1720" s="125">
        <f t="shared" si="551"/>
        <v>4.44422847223606E-2</v>
      </c>
      <c r="AW1720" s="44" t="e">
        <f t="shared" si="534"/>
        <v>#VALUE!</v>
      </c>
    </row>
    <row r="1721" spans="1:49" hidden="1" x14ac:dyDescent="0.2">
      <c r="A1721" s="101">
        <v>1718</v>
      </c>
      <c r="B1721" s="16" t="s">
        <v>1056</v>
      </c>
      <c r="C1721" s="101">
        <v>3000</v>
      </c>
      <c r="D1721" s="101">
        <v>1.3699654687127554</v>
      </c>
      <c r="E1721" s="101">
        <v>5.6062270934993011E-2</v>
      </c>
      <c r="F1721" s="122">
        <f t="shared" si="533"/>
        <v>1.4260277396477483</v>
      </c>
      <c r="G1721" s="122"/>
      <c r="H1721" s="101" t="s">
        <v>4</v>
      </c>
      <c r="I1721" s="101">
        <v>1</v>
      </c>
      <c r="J1721" s="101" t="s">
        <v>60</v>
      </c>
      <c r="K1721" s="18">
        <v>43089</v>
      </c>
      <c r="L1721" s="101" t="s">
        <v>58</v>
      </c>
      <c r="M1721" s="101" t="s">
        <v>83</v>
      </c>
      <c r="N1721" s="101" t="s">
        <v>73</v>
      </c>
      <c r="O1721" s="101" t="s">
        <v>58</v>
      </c>
      <c r="P1721" s="19" t="str">
        <f t="shared" si="535"/>
        <v>CB1 17/18</v>
      </c>
      <c r="Q1721" s="20">
        <f t="shared" si="536"/>
        <v>142.60277396477483</v>
      </c>
      <c r="R1721" s="19">
        <v>122.6</v>
      </c>
      <c r="S1721" s="19">
        <v>2.5</v>
      </c>
      <c r="T1721" s="19">
        <f t="shared" si="537"/>
        <v>125.1</v>
      </c>
      <c r="U1721" s="22" t="e">
        <f t="shared" si="538"/>
        <v>#VALUE!</v>
      </c>
      <c r="V1721" s="22" t="str">
        <f t="shared" si="539"/>
        <v>NY</v>
      </c>
      <c r="W1721" s="22" t="e">
        <f t="shared" si="540"/>
        <v>#VALUE!</v>
      </c>
      <c r="X1721" s="19" t="str">
        <f t="shared" si="541"/>
        <v>CB117/18GS.9150</v>
      </c>
      <c r="Y1721" s="19" t="str">
        <f t="shared" si="542"/>
        <v>GS.9150</v>
      </c>
      <c r="Z1721" s="19" t="e">
        <v>#VALUE!</v>
      </c>
      <c r="AA1721" s="19" t="e">
        <f t="shared" si="543"/>
        <v>#VALUE!</v>
      </c>
      <c r="AB1721" s="22" t="e">
        <f t="shared" si="544"/>
        <v>#VALUE!</v>
      </c>
      <c r="AC1721" s="23" t="e">
        <v>#VALUE!</v>
      </c>
      <c r="AD1721" s="23" t="e">
        <f t="shared" si="552"/>
        <v>#VALUE!</v>
      </c>
      <c r="AE1721" s="24" t="e">
        <f t="shared" si="545"/>
        <v>#VALUE!</v>
      </c>
      <c r="AF1721" s="24">
        <v>126.85</v>
      </c>
      <c r="AG1721" s="24" t="e">
        <f t="shared" si="546"/>
        <v>#VALUE!</v>
      </c>
      <c r="AH1721" s="24" t="e">
        <f t="shared" si="547"/>
        <v>#VALUE!</v>
      </c>
      <c r="AI1721" s="25" t="e">
        <f t="shared" si="548"/>
        <v>#VALUE!</v>
      </c>
      <c r="AJ1721" s="25" t="e">
        <f t="shared" si="549"/>
        <v>#VALUE!</v>
      </c>
      <c r="AK1721" s="25" t="e">
        <f t="shared" si="550"/>
        <v>#VALUE!</v>
      </c>
      <c r="AL1721" s="11">
        <v>27.823006475003588</v>
      </c>
      <c r="AM1721" s="11">
        <v>5.122282842254374</v>
      </c>
      <c r="AN1721" s="26">
        <v>3.2712993331110374</v>
      </c>
      <c r="AO1721" s="125">
        <f t="shared" si="551"/>
        <v>5.5181726641641664E-2</v>
      </c>
      <c r="AW1721" s="44" t="e">
        <f t="shared" si="534"/>
        <v>#VALUE!</v>
      </c>
    </row>
    <row r="1722" spans="1:49" hidden="1" x14ac:dyDescent="0.2">
      <c r="A1722" s="101">
        <v>1719</v>
      </c>
      <c r="B1722" s="16" t="s">
        <v>1057</v>
      </c>
      <c r="C1722" s="101">
        <v>2000</v>
      </c>
      <c r="D1722" s="101">
        <v>1.3697917284571988</v>
      </c>
      <c r="E1722" s="101">
        <v>5.0061305065873599E-2</v>
      </c>
      <c r="F1722" s="122">
        <f t="shared" si="533"/>
        <v>1.4198530335230723</v>
      </c>
      <c r="G1722" s="122"/>
      <c r="H1722" s="101" t="s">
        <v>4</v>
      </c>
      <c r="I1722" s="101">
        <v>1</v>
      </c>
      <c r="J1722" s="101" t="s">
        <v>573</v>
      </c>
      <c r="K1722" s="18">
        <v>43090</v>
      </c>
      <c r="L1722" s="101" t="s">
        <v>58</v>
      </c>
      <c r="M1722" s="101" t="s">
        <v>83</v>
      </c>
      <c r="N1722" s="101" t="s">
        <v>62</v>
      </c>
      <c r="O1722" s="101" t="s">
        <v>63</v>
      </c>
      <c r="P1722" s="19" t="str">
        <f t="shared" si="535"/>
        <v>CB6 Consumo</v>
      </c>
      <c r="Q1722" s="20">
        <f t="shared" si="536"/>
        <v>141.98530335230723</v>
      </c>
      <c r="R1722" s="19">
        <v>122.6</v>
      </c>
      <c r="S1722" s="19">
        <v>-31.95</v>
      </c>
      <c r="T1722" s="19">
        <f t="shared" si="537"/>
        <v>90.649999999999991</v>
      </c>
      <c r="U1722" s="22" t="e">
        <f t="shared" si="538"/>
        <v>#VALUE!</v>
      </c>
      <c r="V1722" s="22" t="str">
        <f t="shared" si="539"/>
        <v>NY</v>
      </c>
      <c r="W1722" s="22" t="e">
        <f t="shared" si="540"/>
        <v>#VALUE!</v>
      </c>
      <c r="X1722" s="19" t="str">
        <f t="shared" si="541"/>
        <v>CB6ConsumoGS.9094</v>
      </c>
      <c r="Y1722" s="19" t="str">
        <f t="shared" si="542"/>
        <v>GS.9094</v>
      </c>
      <c r="Z1722" s="19" t="e">
        <v>#VALUE!</v>
      </c>
      <c r="AA1722" s="19" t="e">
        <f t="shared" si="543"/>
        <v>#VALUE!</v>
      </c>
      <c r="AB1722" s="22" t="e">
        <f t="shared" si="544"/>
        <v>#VALUE!</v>
      </c>
      <c r="AC1722" s="23" t="e">
        <v>#VALUE!</v>
      </c>
      <c r="AD1722" s="23" t="e">
        <f t="shared" si="552"/>
        <v>#VALUE!</v>
      </c>
      <c r="AE1722" s="24" t="e">
        <f t="shared" si="545"/>
        <v>#VALUE!</v>
      </c>
      <c r="AF1722" s="24">
        <v>92.399999999999991</v>
      </c>
      <c r="AG1722" s="24" t="e">
        <f t="shared" si="546"/>
        <v>#VALUE!</v>
      </c>
      <c r="AH1722" s="24" t="e">
        <f t="shared" si="547"/>
        <v>#VALUE!</v>
      </c>
      <c r="AI1722" s="25" t="e">
        <f t="shared" si="548"/>
        <v>#VALUE!</v>
      </c>
      <c r="AJ1722" s="25" t="e">
        <f t="shared" si="549"/>
        <v>#VALUE!</v>
      </c>
      <c r="AK1722" s="25" t="e">
        <f t="shared" si="550"/>
        <v>#VALUE!</v>
      </c>
      <c r="AL1722" s="11">
        <v>23.56922796763191</v>
      </c>
      <c r="AM1722" s="11">
        <v>4.3159454073945778</v>
      </c>
      <c r="AN1722" s="26">
        <v>3.2766000000000002</v>
      </c>
      <c r="AO1722" s="125">
        <f t="shared" si="551"/>
        <v>4.9354858209310598E-2</v>
      </c>
      <c r="AW1722" s="44" t="e">
        <f t="shared" si="534"/>
        <v>#VALUE!</v>
      </c>
    </row>
    <row r="1723" spans="1:49" hidden="1" x14ac:dyDescent="0.2">
      <c r="A1723" s="101">
        <v>1720</v>
      </c>
      <c r="B1723" s="16" t="s">
        <v>1058</v>
      </c>
      <c r="C1723" s="101">
        <v>853</v>
      </c>
      <c r="D1723" s="101">
        <v>1.4161891037302268</v>
      </c>
      <c r="E1723" s="101">
        <v>5.190678670297405E-2</v>
      </c>
      <c r="F1723" s="122">
        <f t="shared" si="533"/>
        <v>1.4680958904332009</v>
      </c>
      <c r="G1723" s="122"/>
      <c r="H1723" s="101" t="s">
        <v>4</v>
      </c>
      <c r="I1723" s="101">
        <v>1</v>
      </c>
      <c r="J1723" s="101" t="s">
        <v>891</v>
      </c>
      <c r="K1723" s="18">
        <v>43090</v>
      </c>
      <c r="L1723" s="101" t="s">
        <v>58</v>
      </c>
      <c r="M1723" s="101" t="s">
        <v>83</v>
      </c>
      <c r="N1723" s="101" t="s">
        <v>70</v>
      </c>
      <c r="O1723" s="101" t="s">
        <v>58</v>
      </c>
      <c r="P1723" s="19" t="str">
        <f t="shared" si="535"/>
        <v>CB1UTZ 17/18</v>
      </c>
      <c r="Q1723" s="20">
        <f t="shared" si="536"/>
        <v>146.8095890433201</v>
      </c>
      <c r="R1723" s="19">
        <v>122.6</v>
      </c>
      <c r="S1723" s="19">
        <v>7.25</v>
      </c>
      <c r="T1723" s="19">
        <f t="shared" si="537"/>
        <v>129.85</v>
      </c>
      <c r="U1723" s="22" t="e">
        <f t="shared" si="538"/>
        <v>#VALUE!</v>
      </c>
      <c r="V1723" s="22" t="str">
        <f t="shared" si="539"/>
        <v>NY</v>
      </c>
      <c r="W1723" s="22" t="e">
        <f t="shared" si="540"/>
        <v>#VALUE!</v>
      </c>
      <c r="X1723" s="19" t="str">
        <f t="shared" si="541"/>
        <v>CB1UTZ17/18GS.8838</v>
      </c>
      <c r="Y1723" s="19" t="str">
        <f t="shared" si="542"/>
        <v>GS.8838</v>
      </c>
      <c r="Z1723" s="19" t="e">
        <v>#VALUE!</v>
      </c>
      <c r="AA1723" s="19" t="e">
        <f t="shared" si="543"/>
        <v>#VALUE!</v>
      </c>
      <c r="AB1723" s="22" t="e">
        <f t="shared" si="544"/>
        <v>#VALUE!</v>
      </c>
      <c r="AC1723" s="23" t="e">
        <v>#VALUE!</v>
      </c>
      <c r="AD1723" s="23" t="e">
        <f t="shared" si="552"/>
        <v>#VALUE!</v>
      </c>
      <c r="AE1723" s="24" t="e">
        <f t="shared" si="545"/>
        <v>#VALUE!</v>
      </c>
      <c r="AF1723" s="24">
        <v>131.6</v>
      </c>
      <c r="AG1723" s="24" t="e">
        <f t="shared" si="546"/>
        <v>#VALUE!</v>
      </c>
      <c r="AH1723" s="24" t="e">
        <f t="shared" si="547"/>
        <v>#VALUE!</v>
      </c>
      <c r="AI1723" s="25" t="e">
        <f t="shared" si="548"/>
        <v>#VALUE!</v>
      </c>
      <c r="AJ1723" s="25" t="e">
        <f t="shared" si="549"/>
        <v>#VALUE!</v>
      </c>
      <c r="AK1723" s="25" t="e">
        <f t="shared" si="550"/>
        <v>#VALUE!</v>
      </c>
      <c r="AL1723" s="11">
        <v>26.850465980560333</v>
      </c>
      <c r="AM1723" s="11">
        <v>7.1845311606632354</v>
      </c>
      <c r="AN1723" s="26">
        <v>3.2613000000000003</v>
      </c>
      <c r="AO1723" s="125">
        <f t="shared" si="551"/>
        <v>5.0935340010454119E-2</v>
      </c>
      <c r="AW1723" s="44" t="e">
        <f t="shared" si="534"/>
        <v>#VALUE!</v>
      </c>
    </row>
    <row r="1724" spans="1:49" hidden="1" x14ac:dyDescent="0.2">
      <c r="A1724" s="101">
        <v>1721</v>
      </c>
      <c r="B1724" s="16" t="s">
        <v>1058</v>
      </c>
      <c r="C1724" s="101">
        <v>967</v>
      </c>
      <c r="D1724" s="101">
        <v>1.4161891037302268</v>
      </c>
      <c r="E1724" s="101">
        <v>5.190678670297405E-2</v>
      </c>
      <c r="F1724" s="122">
        <f t="shared" si="533"/>
        <v>1.4680958904332009</v>
      </c>
      <c r="G1724" s="122"/>
      <c r="H1724" s="101" t="s">
        <v>4</v>
      </c>
      <c r="I1724" s="101">
        <v>1</v>
      </c>
      <c r="J1724" s="101" t="s">
        <v>891</v>
      </c>
      <c r="K1724" s="18">
        <v>43090</v>
      </c>
      <c r="L1724" s="101" t="s">
        <v>58</v>
      </c>
      <c r="M1724" s="101" t="s">
        <v>83</v>
      </c>
      <c r="N1724" s="101" t="s">
        <v>70</v>
      </c>
      <c r="O1724" s="101" t="s">
        <v>64</v>
      </c>
      <c r="P1724" s="19" t="str">
        <f t="shared" si="535"/>
        <v>CB1UTZ 15/16</v>
      </c>
      <c r="Q1724" s="20">
        <f t="shared" si="536"/>
        <v>146.8095890433201</v>
      </c>
      <c r="R1724" s="19">
        <v>122.6</v>
      </c>
      <c r="S1724" s="19">
        <v>-2</v>
      </c>
      <c r="T1724" s="19">
        <f t="shared" si="537"/>
        <v>120.6</v>
      </c>
      <c r="U1724" s="22" t="e">
        <f t="shared" si="538"/>
        <v>#VALUE!</v>
      </c>
      <c r="V1724" s="22" t="str">
        <f t="shared" si="539"/>
        <v>NY</v>
      </c>
      <c r="W1724" s="22" t="e">
        <f t="shared" si="540"/>
        <v>#VALUE!</v>
      </c>
      <c r="X1724" s="19" t="str">
        <f t="shared" si="541"/>
        <v>CB1UTZ15/16GS.8838</v>
      </c>
      <c r="Y1724" s="19" t="str">
        <f t="shared" si="542"/>
        <v>GS.8838</v>
      </c>
      <c r="Z1724" s="19" t="e">
        <v>#VALUE!</v>
      </c>
      <c r="AA1724" s="19" t="e">
        <f t="shared" si="543"/>
        <v>#VALUE!</v>
      </c>
      <c r="AB1724" s="22" t="e">
        <f t="shared" si="544"/>
        <v>#VALUE!</v>
      </c>
      <c r="AC1724" s="23" t="e">
        <v>#VALUE!</v>
      </c>
      <c r="AD1724" s="23" t="e">
        <f t="shared" si="552"/>
        <v>#VALUE!</v>
      </c>
      <c r="AE1724" s="24" t="e">
        <f t="shared" si="545"/>
        <v>#VALUE!</v>
      </c>
      <c r="AF1724" s="24">
        <v>122.35</v>
      </c>
      <c r="AG1724" s="24" t="e">
        <f t="shared" si="546"/>
        <v>#VALUE!</v>
      </c>
      <c r="AH1724" s="24" t="e">
        <f t="shared" si="547"/>
        <v>#VALUE!</v>
      </c>
      <c r="AI1724" s="25" t="e">
        <f t="shared" si="548"/>
        <v>#VALUE!</v>
      </c>
      <c r="AJ1724" s="25" t="e">
        <f t="shared" si="549"/>
        <v>#VALUE!</v>
      </c>
      <c r="AK1724" s="25" t="e">
        <f t="shared" si="550"/>
        <v>#VALUE!</v>
      </c>
      <c r="AL1724" s="11">
        <v>26.850465980560337</v>
      </c>
      <c r="AM1724" s="11">
        <v>7.1845311606632354</v>
      </c>
      <c r="AN1724" s="26">
        <v>3.2613000000000003</v>
      </c>
      <c r="AO1724" s="125">
        <f t="shared" si="551"/>
        <v>5.0935340010454119E-2</v>
      </c>
      <c r="AW1724" s="44" t="e">
        <f t="shared" si="534"/>
        <v>#VALUE!</v>
      </c>
    </row>
    <row r="1725" spans="1:49" hidden="1" x14ac:dyDescent="0.2">
      <c r="A1725" s="101">
        <v>1722</v>
      </c>
      <c r="B1725" s="16" t="s">
        <v>1058</v>
      </c>
      <c r="C1725" s="101">
        <v>144</v>
      </c>
      <c r="D1725" s="101">
        <v>1.4161891037302268</v>
      </c>
      <c r="E1725" s="101">
        <v>5.190678670297405E-2</v>
      </c>
      <c r="F1725" s="122">
        <f t="shared" si="533"/>
        <v>1.4680958904332009</v>
      </c>
      <c r="G1725" s="122"/>
      <c r="H1725" s="101" t="s">
        <v>4</v>
      </c>
      <c r="I1725" s="101">
        <v>1</v>
      </c>
      <c r="J1725" s="101" t="s">
        <v>891</v>
      </c>
      <c r="K1725" s="18">
        <v>43090</v>
      </c>
      <c r="L1725" s="101" t="s">
        <v>58</v>
      </c>
      <c r="M1725" s="101" t="s">
        <v>83</v>
      </c>
      <c r="N1725" s="101" t="s">
        <v>70</v>
      </c>
      <c r="O1725" s="101" t="s">
        <v>65</v>
      </c>
      <c r="P1725" s="19" t="str">
        <f t="shared" si="535"/>
        <v>CB1UTZ 13/14</v>
      </c>
      <c r="Q1725" s="20">
        <f t="shared" si="536"/>
        <v>146.8095890433201</v>
      </c>
      <c r="R1725" s="19">
        <v>122.6</v>
      </c>
      <c r="S1725" s="19">
        <v>-2</v>
      </c>
      <c r="T1725" s="19">
        <f t="shared" si="537"/>
        <v>120.6</v>
      </c>
      <c r="U1725" s="22" t="e">
        <f t="shared" si="538"/>
        <v>#VALUE!</v>
      </c>
      <c r="V1725" s="22" t="str">
        <f t="shared" si="539"/>
        <v>NY</v>
      </c>
      <c r="W1725" s="22" t="e">
        <f t="shared" si="540"/>
        <v>#VALUE!</v>
      </c>
      <c r="X1725" s="19" t="str">
        <f t="shared" si="541"/>
        <v>CB1UTZ13/14GS.8838</v>
      </c>
      <c r="Y1725" s="19" t="str">
        <f t="shared" si="542"/>
        <v>GS.8838</v>
      </c>
      <c r="Z1725" s="19" t="e">
        <v>#VALUE!</v>
      </c>
      <c r="AA1725" s="19" t="e">
        <f t="shared" si="543"/>
        <v>#VALUE!</v>
      </c>
      <c r="AB1725" s="22" t="e">
        <f t="shared" si="544"/>
        <v>#VALUE!</v>
      </c>
      <c r="AC1725" s="23" t="e">
        <v>#VALUE!</v>
      </c>
      <c r="AD1725" s="23" t="e">
        <f t="shared" si="552"/>
        <v>#VALUE!</v>
      </c>
      <c r="AE1725" s="24" t="e">
        <f t="shared" si="545"/>
        <v>#VALUE!</v>
      </c>
      <c r="AF1725" s="24">
        <v>122.35</v>
      </c>
      <c r="AG1725" s="24" t="e">
        <f t="shared" si="546"/>
        <v>#VALUE!</v>
      </c>
      <c r="AH1725" s="24" t="e">
        <f t="shared" si="547"/>
        <v>#VALUE!</v>
      </c>
      <c r="AI1725" s="25" t="e">
        <f t="shared" si="548"/>
        <v>#VALUE!</v>
      </c>
      <c r="AJ1725" s="25" t="e">
        <f t="shared" si="549"/>
        <v>#VALUE!</v>
      </c>
      <c r="AK1725" s="25" t="e">
        <f t="shared" si="550"/>
        <v>#VALUE!</v>
      </c>
      <c r="AL1725" s="11">
        <v>26.850465980560337</v>
      </c>
      <c r="AM1725" s="11">
        <v>7.1845311606632354</v>
      </c>
      <c r="AN1725" s="26">
        <v>3.2613000000000003</v>
      </c>
      <c r="AO1725" s="125">
        <f t="shared" si="551"/>
        <v>5.0935340010454119E-2</v>
      </c>
      <c r="AW1725" s="44" t="e">
        <f t="shared" si="534"/>
        <v>#VALUE!</v>
      </c>
    </row>
    <row r="1726" spans="1:49" hidden="1" x14ac:dyDescent="0.2">
      <c r="A1726" s="101">
        <v>1723</v>
      </c>
      <c r="B1726" s="16" t="s">
        <v>1058</v>
      </c>
      <c r="C1726" s="101">
        <v>1169</v>
      </c>
      <c r="D1726" s="101">
        <v>1.4161891037302268</v>
      </c>
      <c r="E1726" s="101">
        <v>5.190678670297405E-2</v>
      </c>
      <c r="F1726" s="122">
        <f t="shared" si="533"/>
        <v>1.4680958904332009</v>
      </c>
      <c r="G1726" s="122"/>
      <c r="H1726" s="101" t="s">
        <v>4</v>
      </c>
      <c r="I1726" s="101">
        <v>1</v>
      </c>
      <c r="J1726" s="101" t="s">
        <v>718</v>
      </c>
      <c r="K1726" s="18">
        <v>43090</v>
      </c>
      <c r="L1726" s="101" t="s">
        <v>58</v>
      </c>
      <c r="M1726" s="101" t="s">
        <v>83</v>
      </c>
      <c r="N1726" s="101" t="s">
        <v>87</v>
      </c>
      <c r="O1726" s="101" t="s">
        <v>63</v>
      </c>
      <c r="P1726" s="19" t="str">
        <f t="shared" si="535"/>
        <v>CB6UTZ Consumo</v>
      </c>
      <c r="Q1726" s="20">
        <f t="shared" si="536"/>
        <v>146.8095890433201</v>
      </c>
      <c r="R1726" s="19">
        <v>122.6</v>
      </c>
      <c r="S1726" s="19">
        <v>-31.95</v>
      </c>
      <c r="T1726" s="19">
        <f t="shared" si="537"/>
        <v>90.649999999999991</v>
      </c>
      <c r="U1726" s="22" t="e">
        <f t="shared" si="538"/>
        <v>#VALUE!</v>
      </c>
      <c r="V1726" s="22" t="str">
        <f t="shared" si="539"/>
        <v>NY</v>
      </c>
      <c r="W1726" s="22" t="e">
        <f t="shared" si="540"/>
        <v>#VALUE!</v>
      </c>
      <c r="X1726" s="19" t="str">
        <f t="shared" si="541"/>
        <v>CB6UTZConsumoGS.8838</v>
      </c>
      <c r="Y1726" s="19" t="str">
        <f t="shared" si="542"/>
        <v>GS.8838</v>
      </c>
      <c r="Z1726" s="19" t="e">
        <v>#VALUE!</v>
      </c>
      <c r="AA1726" s="19" t="e">
        <f t="shared" si="543"/>
        <v>#VALUE!</v>
      </c>
      <c r="AB1726" s="22" t="e">
        <f t="shared" si="544"/>
        <v>#VALUE!</v>
      </c>
      <c r="AC1726" s="23" t="e">
        <v>#VALUE!</v>
      </c>
      <c r="AD1726" s="23" t="e">
        <f t="shared" si="552"/>
        <v>#VALUE!</v>
      </c>
      <c r="AE1726" s="24" t="e">
        <f t="shared" si="545"/>
        <v>#VALUE!</v>
      </c>
      <c r="AF1726" s="24">
        <v>92.399999999999991</v>
      </c>
      <c r="AG1726" s="24" t="e">
        <f t="shared" si="546"/>
        <v>#VALUE!</v>
      </c>
      <c r="AH1726" s="24" t="e">
        <f t="shared" si="547"/>
        <v>#VALUE!</v>
      </c>
      <c r="AI1726" s="25" t="e">
        <f t="shared" si="548"/>
        <v>#VALUE!</v>
      </c>
      <c r="AJ1726" s="25" t="e">
        <f t="shared" si="549"/>
        <v>#VALUE!</v>
      </c>
      <c r="AK1726" s="25" t="e">
        <f t="shared" si="550"/>
        <v>#VALUE!</v>
      </c>
      <c r="AL1726" s="11">
        <v>26.850465980560337</v>
      </c>
      <c r="AM1726" s="11">
        <v>7.1845311606632354</v>
      </c>
      <c r="AN1726" s="26">
        <v>3.2613000000000003</v>
      </c>
      <c r="AO1726" s="125">
        <f t="shared" si="551"/>
        <v>5.0935340010454119E-2</v>
      </c>
      <c r="AW1726" s="44" t="e">
        <f t="shared" si="534"/>
        <v>#VALUE!</v>
      </c>
    </row>
    <row r="1727" spans="1:49" hidden="1" x14ac:dyDescent="0.2">
      <c r="A1727" s="101">
        <v>1724</v>
      </c>
      <c r="B1727" s="16" t="s">
        <v>1058</v>
      </c>
      <c r="C1727" s="101">
        <v>349</v>
      </c>
      <c r="D1727" s="101">
        <v>1.4161891037302268</v>
      </c>
      <c r="E1727" s="101">
        <v>5.1906786702974016E-2</v>
      </c>
      <c r="F1727" s="122">
        <f t="shared" si="533"/>
        <v>1.4680958904332009</v>
      </c>
      <c r="G1727" s="122"/>
      <c r="H1727" s="101" t="s">
        <v>4</v>
      </c>
      <c r="I1727" s="101">
        <v>1</v>
      </c>
      <c r="J1727" s="101" t="s">
        <v>891</v>
      </c>
      <c r="K1727" s="18">
        <v>43090</v>
      </c>
      <c r="L1727" s="101" t="s">
        <v>58</v>
      </c>
      <c r="M1727" s="101" t="s">
        <v>83</v>
      </c>
      <c r="N1727" s="101" t="s">
        <v>70</v>
      </c>
      <c r="O1727" s="101" t="s">
        <v>66</v>
      </c>
      <c r="P1727" s="19" t="str">
        <f t="shared" si="535"/>
        <v>CB1UTZ Moka</v>
      </c>
      <c r="Q1727" s="20">
        <f t="shared" si="536"/>
        <v>146.8095890433201</v>
      </c>
      <c r="R1727" s="19">
        <v>122.6</v>
      </c>
      <c r="S1727" s="19">
        <v>-8</v>
      </c>
      <c r="T1727" s="19">
        <f t="shared" si="537"/>
        <v>114.6</v>
      </c>
      <c r="U1727" s="22" t="e">
        <f t="shared" si="538"/>
        <v>#VALUE!</v>
      </c>
      <c r="V1727" s="22" t="str">
        <f t="shared" si="539"/>
        <v>NY</v>
      </c>
      <c r="W1727" s="22" t="e">
        <f t="shared" si="540"/>
        <v>#VALUE!</v>
      </c>
      <c r="X1727" s="19" t="str">
        <f t="shared" si="541"/>
        <v>CB1UTZMokaGS.8838</v>
      </c>
      <c r="Y1727" s="19" t="str">
        <f t="shared" si="542"/>
        <v>GS.8838</v>
      </c>
      <c r="Z1727" s="19" t="e">
        <v>#VALUE!</v>
      </c>
      <c r="AA1727" s="19" t="e">
        <f t="shared" si="543"/>
        <v>#VALUE!</v>
      </c>
      <c r="AB1727" s="22" t="e">
        <f t="shared" si="544"/>
        <v>#VALUE!</v>
      </c>
      <c r="AC1727" s="23" t="e">
        <v>#VALUE!</v>
      </c>
      <c r="AD1727" s="23" t="e">
        <f t="shared" si="552"/>
        <v>#VALUE!</v>
      </c>
      <c r="AE1727" s="24" t="e">
        <f t="shared" si="545"/>
        <v>#VALUE!</v>
      </c>
      <c r="AF1727" s="24">
        <v>116.35</v>
      </c>
      <c r="AG1727" s="24" t="e">
        <f t="shared" si="546"/>
        <v>#VALUE!</v>
      </c>
      <c r="AH1727" s="24" t="e">
        <f t="shared" si="547"/>
        <v>#VALUE!</v>
      </c>
      <c r="AI1727" s="25" t="e">
        <f t="shared" si="548"/>
        <v>#VALUE!</v>
      </c>
      <c r="AJ1727" s="25" t="e">
        <f t="shared" si="549"/>
        <v>#VALUE!</v>
      </c>
      <c r="AK1727" s="25" t="e">
        <f t="shared" si="550"/>
        <v>#VALUE!</v>
      </c>
      <c r="AL1727" s="11">
        <v>26.850465980560337</v>
      </c>
      <c r="AM1727" s="11">
        <v>7.1845311606632354</v>
      </c>
      <c r="AN1727" s="26">
        <v>3.2612999999999999</v>
      </c>
      <c r="AO1727" s="125">
        <f t="shared" si="551"/>
        <v>5.0935340010454078E-2</v>
      </c>
      <c r="AW1727" s="44" t="e">
        <f t="shared" si="534"/>
        <v>#VALUE!</v>
      </c>
    </row>
    <row r="1728" spans="1:49" hidden="1" x14ac:dyDescent="0.2">
      <c r="A1728" s="101">
        <v>1725</v>
      </c>
      <c r="B1728" s="16" t="s">
        <v>1059</v>
      </c>
      <c r="C1728" s="101">
        <v>1736</v>
      </c>
      <c r="D1728" s="101">
        <v>1.4015509836150633</v>
      </c>
      <c r="E1728" s="101">
        <v>4.9825029413540334E-2</v>
      </c>
      <c r="F1728" s="122">
        <f t="shared" si="533"/>
        <v>1.4513760130286035</v>
      </c>
      <c r="G1728" s="122"/>
      <c r="H1728" s="101" t="s">
        <v>4</v>
      </c>
      <c r="I1728" s="101">
        <v>1</v>
      </c>
      <c r="J1728" s="101" t="s">
        <v>60</v>
      </c>
      <c r="K1728" s="18">
        <v>43090</v>
      </c>
      <c r="L1728" s="101" t="s">
        <v>58</v>
      </c>
      <c r="M1728" s="101" t="s">
        <v>83</v>
      </c>
      <c r="N1728" s="101" t="s">
        <v>73</v>
      </c>
      <c r="O1728" s="101" t="s">
        <v>66</v>
      </c>
      <c r="P1728" s="19" t="str">
        <f t="shared" si="535"/>
        <v>CB1 Moka</v>
      </c>
      <c r="Q1728" s="20">
        <f t="shared" si="536"/>
        <v>145.13760130286036</v>
      </c>
      <c r="R1728" s="19">
        <v>122.6</v>
      </c>
      <c r="S1728" s="19">
        <v>-8</v>
      </c>
      <c r="T1728" s="19">
        <f t="shared" si="537"/>
        <v>114.6</v>
      </c>
      <c r="U1728" s="22" t="e">
        <f t="shared" si="538"/>
        <v>#VALUE!</v>
      </c>
      <c r="V1728" s="22" t="str">
        <f t="shared" si="539"/>
        <v>NY</v>
      </c>
      <c r="W1728" s="22" t="e">
        <f t="shared" si="540"/>
        <v>#VALUE!</v>
      </c>
      <c r="X1728" s="19" t="str">
        <f t="shared" si="541"/>
        <v>CB1MokaGS.9109</v>
      </c>
      <c r="Y1728" s="19" t="str">
        <f t="shared" si="542"/>
        <v>GS.9109</v>
      </c>
      <c r="Z1728" s="19" t="e">
        <v>#VALUE!</v>
      </c>
      <c r="AA1728" s="19" t="e">
        <f t="shared" si="543"/>
        <v>#VALUE!</v>
      </c>
      <c r="AB1728" s="22" t="e">
        <f t="shared" si="544"/>
        <v>#VALUE!</v>
      </c>
      <c r="AC1728" s="23" t="e">
        <v>#VALUE!</v>
      </c>
      <c r="AD1728" s="23" t="e">
        <f t="shared" si="552"/>
        <v>#VALUE!</v>
      </c>
      <c r="AE1728" s="24" t="e">
        <f t="shared" si="545"/>
        <v>#VALUE!</v>
      </c>
      <c r="AF1728" s="24">
        <v>116.35</v>
      </c>
      <c r="AG1728" s="24" t="e">
        <f t="shared" si="546"/>
        <v>#VALUE!</v>
      </c>
      <c r="AH1728" s="24" t="e">
        <f t="shared" si="547"/>
        <v>#VALUE!</v>
      </c>
      <c r="AI1728" s="25" t="e">
        <f t="shared" si="548"/>
        <v>#VALUE!</v>
      </c>
      <c r="AJ1728" s="25" t="e">
        <f t="shared" si="549"/>
        <v>#VALUE!</v>
      </c>
      <c r="AK1728" s="25" t="e">
        <f t="shared" si="550"/>
        <v>#VALUE!</v>
      </c>
      <c r="AL1728" s="11">
        <v>23.979282658070616</v>
      </c>
      <c r="AM1728" s="11">
        <v>5.9668621995318878</v>
      </c>
      <c r="AN1728" s="26">
        <v>3.2735241359447009</v>
      </c>
      <c r="AO1728" s="125">
        <f t="shared" si="551"/>
        <v>4.9075804255870034E-2</v>
      </c>
      <c r="AW1728" s="44" t="e">
        <f t="shared" si="534"/>
        <v>#VALUE!</v>
      </c>
    </row>
    <row r="1729" spans="1:49" hidden="1" x14ac:dyDescent="0.2">
      <c r="A1729" s="101">
        <v>1726</v>
      </c>
      <c r="B1729" s="16" t="s">
        <v>1060</v>
      </c>
      <c r="C1729" s="101">
        <v>661</v>
      </c>
      <c r="D1729" s="101">
        <v>1.0893164739854517</v>
      </c>
      <c r="E1729" s="101">
        <v>4.3500403517106573E-2</v>
      </c>
      <c r="F1729" s="122">
        <f t="shared" si="533"/>
        <v>1.1328168775025582</v>
      </c>
      <c r="G1729" s="122"/>
      <c r="H1729" s="101" t="s">
        <v>4</v>
      </c>
      <c r="I1729" s="101">
        <v>1</v>
      </c>
      <c r="J1729" s="101" t="s">
        <v>601</v>
      </c>
      <c r="K1729" s="18">
        <v>43090</v>
      </c>
      <c r="L1729" s="101" t="s">
        <v>56</v>
      </c>
      <c r="M1729" s="101" t="s">
        <v>84</v>
      </c>
      <c r="N1729" s="101" t="s">
        <v>57</v>
      </c>
      <c r="O1729" s="101" t="s">
        <v>59</v>
      </c>
      <c r="P1729" s="19" t="str">
        <f t="shared" si="535"/>
        <v>CBSWRF 14/16</v>
      </c>
      <c r="Q1729" s="20">
        <f t="shared" si="536"/>
        <v>113.28168775025583</v>
      </c>
      <c r="R1729" s="19">
        <v>122.6</v>
      </c>
      <c r="S1729" s="19" t="e">
        <v>#N/A</v>
      </c>
      <c r="T1729" s="19" t="e">
        <f t="shared" si="537"/>
        <v>#N/A</v>
      </c>
      <c r="U1729" s="22" t="e">
        <f t="shared" si="538"/>
        <v>#N/A</v>
      </c>
      <c r="V1729" s="22" t="str">
        <f t="shared" si="539"/>
        <v>NY</v>
      </c>
      <c r="W1729" s="22" t="e">
        <f t="shared" si="540"/>
        <v>#VALUE!</v>
      </c>
      <c r="X1729" s="19" t="str">
        <f t="shared" si="541"/>
        <v>CBSWRF14/16GS.9013</v>
      </c>
      <c r="Y1729" s="19" t="str">
        <f t="shared" si="542"/>
        <v>GS.9013</v>
      </c>
      <c r="Z1729" s="19" t="e">
        <v>#VALUE!</v>
      </c>
      <c r="AA1729" s="19" t="e">
        <f t="shared" si="543"/>
        <v>#VALUE!</v>
      </c>
      <c r="AB1729" s="22" t="e">
        <f t="shared" si="544"/>
        <v>#N/A</v>
      </c>
      <c r="AC1729" s="23" t="e">
        <v>#VALUE!</v>
      </c>
      <c r="AD1729" s="23" t="e">
        <f t="shared" si="552"/>
        <v>#VALUE!</v>
      </c>
      <c r="AE1729" s="24" t="e">
        <f t="shared" si="545"/>
        <v>#N/A</v>
      </c>
      <c r="AF1729" s="24" t="e">
        <v>#N/A</v>
      </c>
      <c r="AG1729" s="24" t="e">
        <f t="shared" si="546"/>
        <v>#N/A</v>
      </c>
      <c r="AH1729" s="24" t="e">
        <f t="shared" si="547"/>
        <v>#N/A</v>
      </c>
      <c r="AI1729" s="25" t="e">
        <f t="shared" si="548"/>
        <v>#VALUE!</v>
      </c>
      <c r="AJ1729" s="25" t="e">
        <f t="shared" si="549"/>
        <v>#VALUE!</v>
      </c>
      <c r="AK1729" s="25" t="e">
        <f t="shared" si="550"/>
        <v>#VALUE!</v>
      </c>
      <c r="AL1729" s="11">
        <v>18.709999999999997</v>
      </c>
      <c r="AM1729" s="11">
        <v>0</v>
      </c>
      <c r="AN1729" s="26">
        <v>3.2612999999999994</v>
      </c>
      <c r="AO1729" s="125">
        <f t="shared" si="551"/>
        <v>4.2686284096426753E-2</v>
      </c>
      <c r="AW1729" s="44" t="e">
        <f t="shared" si="534"/>
        <v>#VALUE!</v>
      </c>
    </row>
    <row r="1730" spans="1:49" hidden="1" x14ac:dyDescent="0.2">
      <c r="A1730" s="101">
        <v>1727</v>
      </c>
      <c r="B1730" s="16" t="s">
        <v>1061</v>
      </c>
      <c r="C1730" s="101">
        <v>12000</v>
      </c>
      <c r="D1730" s="101">
        <v>1.0707993173540475</v>
      </c>
      <c r="E1730" s="101">
        <v>1.9116521966091645E-2</v>
      </c>
      <c r="F1730" s="122">
        <f t="shared" si="533"/>
        <v>1.0899158393201391</v>
      </c>
      <c r="G1730" s="122"/>
      <c r="H1730" s="101" t="s">
        <v>4</v>
      </c>
      <c r="I1730" s="101">
        <v>1</v>
      </c>
      <c r="J1730" s="101" t="s">
        <v>60</v>
      </c>
      <c r="K1730" s="18">
        <v>43091</v>
      </c>
      <c r="L1730" s="101" t="s">
        <v>58</v>
      </c>
      <c r="M1730" s="101" t="s">
        <v>83</v>
      </c>
      <c r="N1730" s="101" t="s">
        <v>62</v>
      </c>
      <c r="O1730" s="101" t="s">
        <v>63</v>
      </c>
      <c r="P1730" s="19" t="str">
        <f t="shared" si="535"/>
        <v>CB6 Consumo</v>
      </c>
      <c r="Q1730" s="20">
        <f t="shared" si="536"/>
        <v>108.99158393201391</v>
      </c>
      <c r="R1730" s="19">
        <v>122.6</v>
      </c>
      <c r="S1730" s="19">
        <v>-31.95</v>
      </c>
      <c r="T1730" s="19">
        <f t="shared" si="537"/>
        <v>90.649999999999991</v>
      </c>
      <c r="U1730" s="22" t="e">
        <f t="shared" si="538"/>
        <v>#VALUE!</v>
      </c>
      <c r="V1730" s="22" t="str">
        <f t="shared" si="539"/>
        <v>NY</v>
      </c>
      <c r="W1730" s="22" t="e">
        <f t="shared" si="540"/>
        <v>#VALUE!</v>
      </c>
      <c r="X1730" s="19" t="str">
        <f t="shared" si="541"/>
        <v>CB6ConsumoGS.9127</v>
      </c>
      <c r="Y1730" s="19" t="str">
        <f t="shared" si="542"/>
        <v>GS.9127</v>
      </c>
      <c r="Z1730" s="19" t="e">
        <v>#VALUE!</v>
      </c>
      <c r="AA1730" s="19" t="e">
        <f t="shared" si="543"/>
        <v>#VALUE!</v>
      </c>
      <c r="AB1730" s="22" t="e">
        <f t="shared" si="544"/>
        <v>#VALUE!</v>
      </c>
      <c r="AC1730" s="23" t="e">
        <v>#VALUE!</v>
      </c>
      <c r="AD1730" s="23" t="e">
        <f t="shared" si="552"/>
        <v>#VALUE!</v>
      </c>
      <c r="AE1730" s="24" t="e">
        <f t="shared" si="545"/>
        <v>#VALUE!</v>
      </c>
      <c r="AF1730" s="24">
        <v>92.399999999999991</v>
      </c>
      <c r="AG1730" s="24" t="e">
        <f t="shared" si="546"/>
        <v>#VALUE!</v>
      </c>
      <c r="AH1730" s="24" t="e">
        <f t="shared" si="547"/>
        <v>#VALUE!</v>
      </c>
      <c r="AI1730" s="25" t="e">
        <f t="shared" si="548"/>
        <v>#VALUE!</v>
      </c>
      <c r="AJ1730" s="25" t="e">
        <f t="shared" si="549"/>
        <v>#VALUE!</v>
      </c>
      <c r="AK1730" s="25" t="e">
        <f t="shared" si="550"/>
        <v>#VALUE!</v>
      </c>
      <c r="AL1730" s="11">
        <v>6.6295604603881442</v>
      </c>
      <c r="AM1730" s="11">
        <v>3.2743212772412731</v>
      </c>
      <c r="AN1730" s="26">
        <v>3.2675310175145964</v>
      </c>
      <c r="AO1730" s="125">
        <f t="shared" si="551"/>
        <v>1.8794592484064208E-2</v>
      </c>
      <c r="AW1730" s="44" t="e">
        <f t="shared" si="534"/>
        <v>#VALUE!</v>
      </c>
    </row>
    <row r="1731" spans="1:49" hidden="1" x14ac:dyDescent="0.2">
      <c r="A1731" s="101">
        <v>1728</v>
      </c>
      <c r="B1731" s="16" t="s">
        <v>1062</v>
      </c>
      <c r="C1731" s="101">
        <v>320</v>
      </c>
      <c r="D1731" s="101">
        <v>1.4239624187134214</v>
      </c>
      <c r="E1731" s="101">
        <v>5.5675728889253262E-2</v>
      </c>
      <c r="F1731" s="122">
        <f t="shared" ref="F1731:F1794" si="553">E1731+D1731</f>
        <v>1.4796381476026748</v>
      </c>
      <c r="G1731" s="122"/>
      <c r="H1731" s="101" t="s">
        <v>4</v>
      </c>
      <c r="I1731" s="101">
        <v>1</v>
      </c>
      <c r="J1731" s="101" t="s">
        <v>60</v>
      </c>
      <c r="K1731" s="18">
        <v>43091</v>
      </c>
      <c r="L1731" s="101" t="s">
        <v>58</v>
      </c>
      <c r="M1731" s="101" t="s">
        <v>83</v>
      </c>
      <c r="N1731" s="101" t="s">
        <v>73</v>
      </c>
      <c r="O1731" s="101" t="s">
        <v>58</v>
      </c>
      <c r="P1731" s="19" t="str">
        <f t="shared" si="535"/>
        <v>CB1 17/18</v>
      </c>
      <c r="Q1731" s="20">
        <f t="shared" si="536"/>
        <v>147.96381476026747</v>
      </c>
      <c r="R1731" s="19">
        <v>122.6</v>
      </c>
      <c r="S1731" s="19">
        <v>2.5</v>
      </c>
      <c r="T1731" s="19">
        <f t="shared" si="537"/>
        <v>125.1</v>
      </c>
      <c r="U1731" s="22" t="e">
        <f t="shared" si="538"/>
        <v>#VALUE!</v>
      </c>
      <c r="V1731" s="22" t="str">
        <f t="shared" si="539"/>
        <v>NY</v>
      </c>
      <c r="W1731" s="22" t="e">
        <f t="shared" si="540"/>
        <v>#VALUE!</v>
      </c>
      <c r="X1731" s="19" t="str">
        <f t="shared" si="541"/>
        <v>CB117/18GS.9064</v>
      </c>
      <c r="Y1731" s="19" t="str">
        <f t="shared" si="542"/>
        <v>GS.9064</v>
      </c>
      <c r="Z1731" s="19" t="e">
        <v>#VALUE!</v>
      </c>
      <c r="AA1731" s="19" t="e">
        <f t="shared" si="543"/>
        <v>#VALUE!</v>
      </c>
      <c r="AB1731" s="22" t="e">
        <f t="shared" si="544"/>
        <v>#VALUE!</v>
      </c>
      <c r="AC1731" s="23" t="e">
        <v>#VALUE!</v>
      </c>
      <c r="AD1731" s="23" t="e">
        <f t="shared" si="552"/>
        <v>#VALUE!</v>
      </c>
      <c r="AE1731" s="24" t="e">
        <f t="shared" si="545"/>
        <v>#VALUE!</v>
      </c>
      <c r="AF1731" s="24">
        <v>126.85</v>
      </c>
      <c r="AG1731" s="24" t="e">
        <f t="shared" si="546"/>
        <v>#VALUE!</v>
      </c>
      <c r="AH1731" s="24" t="e">
        <f t="shared" si="547"/>
        <v>#VALUE!</v>
      </c>
      <c r="AI1731" s="25" t="e">
        <f t="shared" si="548"/>
        <v>#VALUE!</v>
      </c>
      <c r="AJ1731" s="25" t="e">
        <f t="shared" si="549"/>
        <v>#VALUE!</v>
      </c>
      <c r="AK1731" s="25" t="e">
        <f t="shared" si="550"/>
        <v>#VALUE!</v>
      </c>
      <c r="AL1731" s="11">
        <v>24.479268140150154</v>
      </c>
      <c r="AM1731" s="11">
        <v>5.7192505236893307</v>
      </c>
      <c r="AN1731" s="26">
        <v>3.2765999999999997</v>
      </c>
      <c r="AO1731" s="125">
        <f t="shared" si="551"/>
        <v>5.4890053333873458E-2</v>
      </c>
      <c r="AW1731" s="44" t="e">
        <f t="shared" si="534"/>
        <v>#VALUE!</v>
      </c>
    </row>
    <row r="1732" spans="1:49" hidden="1" x14ac:dyDescent="0.2">
      <c r="A1732" s="101">
        <v>1729</v>
      </c>
      <c r="B1732" s="16" t="s">
        <v>1063</v>
      </c>
      <c r="C1732" s="101">
        <v>993</v>
      </c>
      <c r="D1732" s="101">
        <v>1.3620295981715904</v>
      </c>
      <c r="E1732" s="101">
        <v>4.9870757928127916E-2</v>
      </c>
      <c r="F1732" s="122">
        <f t="shared" si="553"/>
        <v>1.4119003560997183</v>
      </c>
      <c r="G1732" s="122"/>
      <c r="H1732" s="101" t="s">
        <v>4</v>
      </c>
      <c r="I1732" s="101">
        <v>1</v>
      </c>
      <c r="J1732" s="101" t="s">
        <v>573</v>
      </c>
      <c r="K1732" s="18">
        <v>43091</v>
      </c>
      <c r="L1732" s="101" t="s">
        <v>58</v>
      </c>
      <c r="M1732" s="101" t="s">
        <v>83</v>
      </c>
      <c r="N1732" s="101" t="s">
        <v>73</v>
      </c>
      <c r="O1732" s="101" t="s">
        <v>66</v>
      </c>
      <c r="P1732" s="19" t="str">
        <f t="shared" si="535"/>
        <v>CB1 Moka</v>
      </c>
      <c r="Q1732" s="20">
        <f t="shared" si="536"/>
        <v>141.19003560997183</v>
      </c>
      <c r="R1732" s="19">
        <v>122.6</v>
      </c>
      <c r="S1732" s="19">
        <v>-8</v>
      </c>
      <c r="T1732" s="19">
        <f t="shared" si="537"/>
        <v>114.6</v>
      </c>
      <c r="U1732" s="22" t="e">
        <f t="shared" si="538"/>
        <v>#VALUE!</v>
      </c>
      <c r="V1732" s="22" t="str">
        <f t="shared" si="539"/>
        <v>NY</v>
      </c>
      <c r="W1732" s="22" t="e">
        <f t="shared" si="540"/>
        <v>#VALUE!</v>
      </c>
      <c r="X1732" s="19" t="str">
        <f t="shared" si="541"/>
        <v>CB1MokaGS.9110</v>
      </c>
      <c r="Y1732" s="19" t="str">
        <f t="shared" si="542"/>
        <v>GS.9110</v>
      </c>
      <c r="Z1732" s="19" t="e">
        <v>#VALUE!</v>
      </c>
      <c r="AA1732" s="19" t="e">
        <f t="shared" si="543"/>
        <v>#VALUE!</v>
      </c>
      <c r="AB1732" s="22" t="e">
        <f t="shared" si="544"/>
        <v>#VALUE!</v>
      </c>
      <c r="AC1732" s="23" t="e">
        <v>#VALUE!</v>
      </c>
      <c r="AD1732" s="23" t="e">
        <f t="shared" si="552"/>
        <v>#VALUE!</v>
      </c>
      <c r="AE1732" s="24" t="e">
        <f t="shared" si="545"/>
        <v>#VALUE!</v>
      </c>
      <c r="AF1732" s="24">
        <v>116.35</v>
      </c>
      <c r="AG1732" s="24" t="e">
        <f t="shared" si="546"/>
        <v>#VALUE!</v>
      </c>
      <c r="AH1732" s="24" t="e">
        <f t="shared" si="547"/>
        <v>#VALUE!</v>
      </c>
      <c r="AI1732" s="25" t="e">
        <f t="shared" si="548"/>
        <v>#VALUE!</v>
      </c>
      <c r="AJ1732" s="25" t="e">
        <f t="shared" si="549"/>
        <v>#VALUE!</v>
      </c>
      <c r="AK1732" s="25" t="e">
        <f t="shared" si="550"/>
        <v>#VALUE!</v>
      </c>
      <c r="AL1732" s="11">
        <v>23.56787526087567</v>
      </c>
      <c r="AM1732" s="11">
        <v>4.3279885815609669</v>
      </c>
      <c r="AN1732" s="26">
        <v>3.2766000000000002</v>
      </c>
      <c r="AO1732" s="125">
        <f t="shared" si="551"/>
        <v>4.9167000003192046E-2</v>
      </c>
      <c r="AW1732" s="44" t="e">
        <f t="shared" ref="AW1732:AW1795" si="554">E1732*132.28*AD1732</f>
        <v>#VALUE!</v>
      </c>
    </row>
    <row r="1733" spans="1:49" hidden="1" x14ac:dyDescent="0.2">
      <c r="A1733" s="101">
        <v>1730</v>
      </c>
      <c r="B1733" s="16" t="s">
        <v>1064</v>
      </c>
      <c r="C1733" s="101">
        <v>871</v>
      </c>
      <c r="D1733" s="101">
        <v>1.3514485776545071</v>
      </c>
      <c r="E1733" s="101">
        <v>4.8615466999595597E-2</v>
      </c>
      <c r="F1733" s="122">
        <f t="shared" si="553"/>
        <v>1.4000640446541026</v>
      </c>
      <c r="G1733" s="122"/>
      <c r="H1733" s="101" t="s">
        <v>4</v>
      </c>
      <c r="I1733" s="101">
        <v>1</v>
      </c>
      <c r="J1733" s="101" t="s">
        <v>555</v>
      </c>
      <c r="K1733" s="18">
        <v>43091</v>
      </c>
      <c r="L1733" s="101" t="s">
        <v>58</v>
      </c>
      <c r="M1733" s="101" t="s">
        <v>83</v>
      </c>
      <c r="N1733" s="101" t="s">
        <v>73</v>
      </c>
      <c r="O1733" s="101" t="s">
        <v>66</v>
      </c>
      <c r="P1733" s="19" t="str">
        <f t="shared" si="535"/>
        <v>CB1 Moka</v>
      </c>
      <c r="Q1733" s="20">
        <f t="shared" si="536"/>
        <v>140.00640446541027</v>
      </c>
      <c r="R1733" s="19">
        <v>122.6</v>
      </c>
      <c r="S1733" s="19">
        <v>-8</v>
      </c>
      <c r="T1733" s="19">
        <f t="shared" si="537"/>
        <v>114.6</v>
      </c>
      <c r="U1733" s="22" t="e">
        <f t="shared" si="538"/>
        <v>#VALUE!</v>
      </c>
      <c r="V1733" s="22" t="str">
        <f t="shared" si="539"/>
        <v>NY</v>
      </c>
      <c r="W1733" s="22" t="e">
        <f t="shared" si="540"/>
        <v>#VALUE!</v>
      </c>
      <c r="X1733" s="19" t="str">
        <f t="shared" si="541"/>
        <v>CB1MokaGS.9111</v>
      </c>
      <c r="Y1733" s="19" t="str">
        <f t="shared" si="542"/>
        <v>GS.9111</v>
      </c>
      <c r="Z1733" s="19" t="e">
        <v>#VALUE!</v>
      </c>
      <c r="AA1733" s="19" t="e">
        <f t="shared" si="543"/>
        <v>#VALUE!</v>
      </c>
      <c r="AB1733" s="22" t="e">
        <f t="shared" si="544"/>
        <v>#VALUE!</v>
      </c>
      <c r="AC1733" s="23" t="e">
        <v>#VALUE!</v>
      </c>
      <c r="AD1733" s="23" t="e">
        <f t="shared" si="552"/>
        <v>#VALUE!</v>
      </c>
      <c r="AE1733" s="24" t="e">
        <f t="shared" si="545"/>
        <v>#VALUE!</v>
      </c>
      <c r="AF1733" s="24">
        <v>116.35</v>
      </c>
      <c r="AG1733" s="24" t="e">
        <f t="shared" si="546"/>
        <v>#VALUE!</v>
      </c>
      <c r="AH1733" s="24" t="e">
        <f t="shared" si="547"/>
        <v>#VALUE!</v>
      </c>
      <c r="AI1733" s="25" t="e">
        <f t="shared" si="548"/>
        <v>#VALUE!</v>
      </c>
      <c r="AJ1733" s="25" t="e">
        <f t="shared" si="549"/>
        <v>#VALUE!</v>
      </c>
      <c r="AK1733" s="25" t="e">
        <f t="shared" si="550"/>
        <v>#VALUE!</v>
      </c>
      <c r="AL1733" s="11">
        <v>23.952388059701498</v>
      </c>
      <c r="AM1733" s="11">
        <v>4.6874473784921609</v>
      </c>
      <c r="AN1733" s="26">
        <v>3.2766000000000002</v>
      </c>
      <c r="AO1733" s="125">
        <f t="shared" si="551"/>
        <v>4.7929423281857619E-2</v>
      </c>
      <c r="AW1733" s="44" t="e">
        <f t="shared" si="554"/>
        <v>#VALUE!</v>
      </c>
    </row>
    <row r="1734" spans="1:49" hidden="1" x14ac:dyDescent="0.2">
      <c r="A1734" s="101">
        <v>1731</v>
      </c>
      <c r="B1734" s="16" t="s">
        <v>1065</v>
      </c>
      <c r="C1734" s="101">
        <v>2200</v>
      </c>
      <c r="D1734" s="101">
        <v>1.3958430734348328</v>
      </c>
      <c r="E1734" s="101">
        <v>5.6348101376825034E-2</v>
      </c>
      <c r="F1734" s="122">
        <f t="shared" si="553"/>
        <v>1.4521911748116578</v>
      </c>
      <c r="G1734" s="122"/>
      <c r="H1734" s="101" t="s">
        <v>4</v>
      </c>
      <c r="I1734" s="101">
        <v>1</v>
      </c>
      <c r="J1734" s="101" t="s">
        <v>60</v>
      </c>
      <c r="K1734" s="18">
        <v>43097</v>
      </c>
      <c r="L1734" s="101" t="s">
        <v>58</v>
      </c>
      <c r="M1734" s="101" t="s">
        <v>83</v>
      </c>
      <c r="N1734" s="101" t="s">
        <v>73</v>
      </c>
      <c r="O1734" s="101" t="s">
        <v>59</v>
      </c>
      <c r="P1734" s="19" t="str">
        <f t="shared" ref="P1734:P1753" si="555">N1734&amp;" "&amp;O1734</f>
        <v>CB1 14/16</v>
      </c>
      <c r="Q1734" s="20">
        <f t="shared" ref="Q1734:Q1753" si="556">F1734*100</f>
        <v>145.2191174811658</v>
      </c>
      <c r="R1734" s="19">
        <v>122.6</v>
      </c>
      <c r="S1734" s="19">
        <v>-7</v>
      </c>
      <c r="T1734" s="19">
        <f t="shared" ref="T1734:T1753" si="557">R1734+S1734</f>
        <v>115.6</v>
      </c>
      <c r="U1734" s="22" t="e">
        <f t="shared" ref="U1734:U1753" si="558">(T1734-Q1734)*1.3228*AD1734</f>
        <v>#VALUE!</v>
      </c>
      <c r="V1734" s="22" t="str">
        <f t="shared" ref="V1734:V1753" si="559">IF(LEFT(N1734,3)="CB7","LDN","NY")</f>
        <v>NY</v>
      </c>
      <c r="W1734" s="22" t="e">
        <f t="shared" ref="W1734:W1753" si="560">V1734-U1734</f>
        <v>#VALUE!</v>
      </c>
      <c r="X1734" s="19" t="str">
        <f t="shared" ref="X1734:X1753" si="561">TRIM(N1734)&amp;TRIM(O1734)&amp;TRIM(Y1734)</f>
        <v>CB114/16GS.9156</v>
      </c>
      <c r="Y1734" s="19" t="str">
        <f t="shared" ref="Y1734:Y1753" si="562">IF(LEFT(B1734,2)&lt;&gt;"GS","GS."&amp;LEFT(B1734,4),B1734)</f>
        <v>GS.9156</v>
      </c>
      <c r="Z1734" s="19" t="e">
        <v>#VALUE!</v>
      </c>
      <c r="AA1734" s="19" t="e">
        <f t="shared" ref="AA1734:AA1753" si="563">IF(C1734=0,Z1734,C1734-Z1734)</f>
        <v>#VALUE!</v>
      </c>
      <c r="AB1734" s="22" t="e">
        <f t="shared" ref="AB1734:AB1753" si="564">(T1734-Q1734)*1.3228*AA1734</f>
        <v>#VALUE!</v>
      </c>
      <c r="AC1734" s="23" t="e">
        <v>#VALUE!</v>
      </c>
      <c r="AD1734" s="23" t="e">
        <f t="shared" si="552"/>
        <v>#VALUE!</v>
      </c>
      <c r="AE1734" s="24" t="e">
        <f t="shared" ref="AE1734:AE1753" si="565">(T1734-Q1734)*1.3228*AD1734</f>
        <v>#VALUE!</v>
      </c>
      <c r="AF1734" s="24">
        <v>117.35</v>
      </c>
      <c r="AG1734" s="24" t="e">
        <f t="shared" ref="AG1734:AG1797" si="566">(AF1734-Q1734)*1.3228*AD1734</f>
        <v>#VALUE!</v>
      </c>
      <c r="AH1734" s="24" t="e">
        <f t="shared" ref="AH1734:AH1797" si="567">AE1734-AG1734</f>
        <v>#VALUE!</v>
      </c>
      <c r="AI1734" s="25" t="e">
        <f t="shared" ref="AI1734:AI1753" si="568">AD1734*T1734*1.3228</f>
        <v>#VALUE!</v>
      </c>
      <c r="AJ1734" s="25" t="e">
        <f t="shared" ref="AJ1734:AJ1753" si="569">E1734*132.28*AD1734</f>
        <v>#VALUE!</v>
      </c>
      <c r="AK1734" s="25" t="e">
        <f t="shared" ref="AK1734:AK1753" si="570">AI1734-AE1734</f>
        <v>#VALUE!</v>
      </c>
      <c r="AL1734" s="11">
        <v>25.100464524693709</v>
      </c>
      <c r="AM1734" s="11">
        <v>6.6146784704482906</v>
      </c>
      <c r="AN1734" s="26">
        <v>3.2766000000000002</v>
      </c>
      <c r="AO1734" s="125">
        <f t="shared" si="551"/>
        <v>5.5552937546426061E-2</v>
      </c>
      <c r="AW1734" s="44" t="e">
        <f t="shared" si="554"/>
        <v>#VALUE!</v>
      </c>
    </row>
    <row r="1735" spans="1:49" hidden="1" x14ac:dyDescent="0.2">
      <c r="A1735" s="101">
        <v>1732</v>
      </c>
      <c r="B1735" s="16" t="s">
        <v>1066</v>
      </c>
      <c r="C1735" s="101">
        <v>320</v>
      </c>
      <c r="D1735" s="101">
        <v>1.3848173553424674</v>
      </c>
      <c r="E1735" s="101">
        <v>4.9167628943063341E-2</v>
      </c>
      <c r="F1735" s="122">
        <f t="shared" si="553"/>
        <v>1.4339849842855308</v>
      </c>
      <c r="G1735" s="122"/>
      <c r="H1735" s="101" t="s">
        <v>4</v>
      </c>
      <c r="I1735" s="101">
        <v>1</v>
      </c>
      <c r="J1735" s="101" t="s">
        <v>573</v>
      </c>
      <c r="K1735" s="18">
        <v>43097</v>
      </c>
      <c r="L1735" s="101" t="s">
        <v>58</v>
      </c>
      <c r="M1735" s="101" t="s">
        <v>83</v>
      </c>
      <c r="N1735" s="101" t="s">
        <v>73</v>
      </c>
      <c r="O1735" s="101" t="s">
        <v>59</v>
      </c>
      <c r="P1735" s="19" t="str">
        <f t="shared" si="555"/>
        <v>CB1 14/16</v>
      </c>
      <c r="Q1735" s="20">
        <f t="shared" si="556"/>
        <v>143.39849842855307</v>
      </c>
      <c r="R1735" s="19">
        <v>122.6</v>
      </c>
      <c r="S1735" s="19">
        <v>-7</v>
      </c>
      <c r="T1735" s="19">
        <f t="shared" si="557"/>
        <v>115.6</v>
      </c>
      <c r="U1735" s="22" t="e">
        <f t="shared" si="558"/>
        <v>#VALUE!</v>
      </c>
      <c r="V1735" s="22" t="str">
        <f t="shared" si="559"/>
        <v>NY</v>
      </c>
      <c r="W1735" s="22" t="e">
        <f t="shared" si="560"/>
        <v>#VALUE!</v>
      </c>
      <c r="X1735" s="19" t="str">
        <f t="shared" si="561"/>
        <v>CB114/16GS.9137</v>
      </c>
      <c r="Y1735" s="19" t="str">
        <f t="shared" si="562"/>
        <v>GS.9137</v>
      </c>
      <c r="Z1735" s="19" t="e">
        <v>#VALUE!</v>
      </c>
      <c r="AA1735" s="19" t="e">
        <f t="shared" si="563"/>
        <v>#VALUE!</v>
      </c>
      <c r="AB1735" s="22" t="e">
        <f t="shared" si="564"/>
        <v>#VALUE!</v>
      </c>
      <c r="AC1735" s="23" t="e">
        <v>#VALUE!</v>
      </c>
      <c r="AD1735" s="23" t="e">
        <f t="shared" si="552"/>
        <v>#VALUE!</v>
      </c>
      <c r="AE1735" s="24" t="e">
        <f t="shared" si="565"/>
        <v>#VALUE!</v>
      </c>
      <c r="AF1735" s="24">
        <v>117.35</v>
      </c>
      <c r="AG1735" s="24" t="e">
        <f t="shared" si="566"/>
        <v>#VALUE!</v>
      </c>
      <c r="AH1735" s="24" t="e">
        <f t="shared" si="567"/>
        <v>#VALUE!</v>
      </c>
      <c r="AI1735" s="25" t="e">
        <f t="shared" si="568"/>
        <v>#VALUE!</v>
      </c>
      <c r="AJ1735" s="25" t="e">
        <f t="shared" si="569"/>
        <v>#VALUE!</v>
      </c>
      <c r="AK1735" s="25" t="e">
        <f t="shared" si="570"/>
        <v>#VALUE!</v>
      </c>
      <c r="AL1735" s="11">
        <v>24.140233129658291</v>
      </c>
      <c r="AM1735" s="11">
        <v>4.9336193061646512</v>
      </c>
      <c r="AN1735" s="26">
        <v>3.2766000000000006</v>
      </c>
      <c r="AO1735" s="125">
        <f t="shared" ref="AO1735:AO1798" si="571">E1735*132.28*AN1735/$AO$2/132.28</f>
        <v>4.8473793317608149E-2</v>
      </c>
      <c r="AW1735" s="44" t="e">
        <f t="shared" si="554"/>
        <v>#VALUE!</v>
      </c>
    </row>
    <row r="1736" spans="1:49" hidden="1" x14ac:dyDescent="0.2">
      <c r="A1736" s="101">
        <v>1733</v>
      </c>
      <c r="B1736" s="16" t="s">
        <v>1067</v>
      </c>
      <c r="C1736" s="101">
        <v>500</v>
      </c>
      <c r="D1736" s="101">
        <v>1.3944840812032253</v>
      </c>
      <c r="E1736" s="101">
        <v>5.0128872531054296E-2</v>
      </c>
      <c r="F1736" s="122">
        <f t="shared" si="553"/>
        <v>1.4446129537342796</v>
      </c>
      <c r="G1736" s="122"/>
      <c r="H1736" s="101" t="s">
        <v>4</v>
      </c>
      <c r="I1736" s="101">
        <v>1</v>
      </c>
      <c r="J1736" s="101" t="s">
        <v>573</v>
      </c>
      <c r="K1736" s="18">
        <v>43097</v>
      </c>
      <c r="L1736" s="101" t="s">
        <v>58</v>
      </c>
      <c r="M1736" s="101" t="s">
        <v>83</v>
      </c>
      <c r="N1736" s="101" t="s">
        <v>62</v>
      </c>
      <c r="O1736" s="101" t="s">
        <v>63</v>
      </c>
      <c r="P1736" s="19" t="str">
        <f t="shared" si="555"/>
        <v>CB6 Consumo</v>
      </c>
      <c r="Q1736" s="20">
        <f t="shared" si="556"/>
        <v>144.46129537342796</v>
      </c>
      <c r="R1736" s="19">
        <v>122.6</v>
      </c>
      <c r="S1736" s="19">
        <v>-31.95</v>
      </c>
      <c r="T1736" s="19">
        <f t="shared" si="557"/>
        <v>90.649999999999991</v>
      </c>
      <c r="U1736" s="22" t="e">
        <f t="shared" si="558"/>
        <v>#VALUE!</v>
      </c>
      <c r="V1736" s="22" t="str">
        <f t="shared" si="559"/>
        <v>NY</v>
      </c>
      <c r="W1736" s="22" t="e">
        <f t="shared" si="560"/>
        <v>#VALUE!</v>
      </c>
      <c r="X1736" s="19" t="str">
        <f t="shared" si="561"/>
        <v>CB6ConsumoGS.9107</v>
      </c>
      <c r="Y1736" s="19" t="str">
        <f t="shared" si="562"/>
        <v>GS.9107</v>
      </c>
      <c r="Z1736" s="19" t="e">
        <v>#VALUE!</v>
      </c>
      <c r="AA1736" s="19" t="e">
        <f t="shared" si="563"/>
        <v>#VALUE!</v>
      </c>
      <c r="AB1736" s="22" t="e">
        <f t="shared" si="564"/>
        <v>#VALUE!</v>
      </c>
      <c r="AC1736" s="23" t="e">
        <v>#VALUE!</v>
      </c>
      <c r="AD1736" s="23" t="e">
        <f t="shared" si="552"/>
        <v>#VALUE!</v>
      </c>
      <c r="AE1736" s="24" t="e">
        <f t="shared" si="565"/>
        <v>#VALUE!</v>
      </c>
      <c r="AF1736" s="24">
        <v>92.399999999999991</v>
      </c>
      <c r="AG1736" s="24" t="e">
        <f t="shared" si="566"/>
        <v>#VALUE!</v>
      </c>
      <c r="AH1736" s="24" t="e">
        <f t="shared" si="567"/>
        <v>#VALUE!</v>
      </c>
      <c r="AI1736" s="25" t="e">
        <f t="shared" si="568"/>
        <v>#VALUE!</v>
      </c>
      <c r="AJ1736" s="25" t="e">
        <f t="shared" si="569"/>
        <v>#VALUE!</v>
      </c>
      <c r="AK1736" s="25" t="e">
        <f t="shared" si="570"/>
        <v>#VALUE!</v>
      </c>
      <c r="AL1736" s="11">
        <v>24.018732185252727</v>
      </c>
      <c r="AM1736" s="11">
        <v>4.8415963342274813</v>
      </c>
      <c r="AN1736" s="26">
        <v>3.2766000000000002</v>
      </c>
      <c r="AO1736" s="125">
        <f t="shared" si="571"/>
        <v>4.9421472187095784E-2</v>
      </c>
      <c r="AW1736" s="44" t="e">
        <f t="shared" si="554"/>
        <v>#VALUE!</v>
      </c>
    </row>
    <row r="1737" spans="1:49" hidden="1" x14ac:dyDescent="0.2">
      <c r="A1737" s="101">
        <v>1734</v>
      </c>
      <c r="B1737" s="16" t="s">
        <v>1068</v>
      </c>
      <c r="C1737" s="101">
        <v>320</v>
      </c>
      <c r="D1737" s="101">
        <v>1.4800820596171747</v>
      </c>
      <c r="E1737" s="101">
        <v>4.9913241327807452E-2</v>
      </c>
      <c r="F1737" s="122">
        <f t="shared" si="553"/>
        <v>1.529995300944982</v>
      </c>
      <c r="G1737" s="122"/>
      <c r="H1737" s="101" t="s">
        <v>4</v>
      </c>
      <c r="I1737" s="101">
        <v>1</v>
      </c>
      <c r="J1737" s="101" t="s">
        <v>60</v>
      </c>
      <c r="K1737" s="18">
        <v>43097</v>
      </c>
      <c r="L1737" s="101" t="s">
        <v>58</v>
      </c>
      <c r="M1737" s="101" t="s">
        <v>83</v>
      </c>
      <c r="N1737" s="101" t="s">
        <v>73</v>
      </c>
      <c r="O1737" s="101" t="s">
        <v>59</v>
      </c>
      <c r="P1737" s="19" t="str">
        <f t="shared" si="555"/>
        <v>CB1 14/16</v>
      </c>
      <c r="Q1737" s="20">
        <f t="shared" si="556"/>
        <v>152.9995300944982</v>
      </c>
      <c r="R1737" s="19">
        <v>122.6</v>
      </c>
      <c r="S1737" s="19">
        <v>-7</v>
      </c>
      <c r="T1737" s="19">
        <f t="shared" si="557"/>
        <v>115.6</v>
      </c>
      <c r="U1737" s="22" t="e">
        <f t="shared" si="558"/>
        <v>#VALUE!</v>
      </c>
      <c r="V1737" s="22" t="str">
        <f t="shared" si="559"/>
        <v>NY</v>
      </c>
      <c r="W1737" s="22" t="e">
        <f t="shared" si="560"/>
        <v>#VALUE!</v>
      </c>
      <c r="X1737" s="19" t="str">
        <f t="shared" si="561"/>
        <v>CB114/16GS.9104</v>
      </c>
      <c r="Y1737" s="19" t="str">
        <f t="shared" si="562"/>
        <v>GS.9104</v>
      </c>
      <c r="Z1737" s="19" t="e">
        <v>#VALUE!</v>
      </c>
      <c r="AA1737" s="19" t="e">
        <f t="shared" si="563"/>
        <v>#VALUE!</v>
      </c>
      <c r="AB1737" s="22" t="e">
        <f t="shared" si="564"/>
        <v>#VALUE!</v>
      </c>
      <c r="AC1737" s="23" t="e">
        <v>#VALUE!</v>
      </c>
      <c r="AD1737" s="23" t="e">
        <f t="shared" si="552"/>
        <v>#VALUE!</v>
      </c>
      <c r="AE1737" s="24" t="e">
        <f t="shared" si="565"/>
        <v>#VALUE!</v>
      </c>
      <c r="AF1737" s="24">
        <v>117.35</v>
      </c>
      <c r="AG1737" s="24" t="e">
        <f t="shared" si="566"/>
        <v>#VALUE!</v>
      </c>
      <c r="AH1737" s="24" t="e">
        <f t="shared" si="567"/>
        <v>#VALUE!</v>
      </c>
      <c r="AI1737" s="25" t="e">
        <f t="shared" si="568"/>
        <v>#VALUE!</v>
      </c>
      <c r="AJ1737" s="25" t="e">
        <f t="shared" si="569"/>
        <v>#VALUE!</v>
      </c>
      <c r="AK1737" s="25" t="e">
        <f t="shared" si="570"/>
        <v>#VALUE!</v>
      </c>
      <c r="AL1737" s="11">
        <v>24.380884848367636</v>
      </c>
      <c r="AM1737" s="11">
        <v>4.9335916578152901</v>
      </c>
      <c r="AN1737" s="26">
        <v>3.2766000000000006</v>
      </c>
      <c r="AO1737" s="125">
        <f t="shared" si="571"/>
        <v>4.9208883892648672E-2</v>
      </c>
      <c r="AW1737" s="44" t="e">
        <f t="shared" si="554"/>
        <v>#VALUE!</v>
      </c>
    </row>
    <row r="1738" spans="1:49" hidden="1" x14ac:dyDescent="0.2">
      <c r="A1738" s="101">
        <v>1735</v>
      </c>
      <c r="B1738" s="16" t="s">
        <v>1069</v>
      </c>
      <c r="C1738" s="101">
        <v>320</v>
      </c>
      <c r="D1738" s="101">
        <v>1.2525068393221894</v>
      </c>
      <c r="E1738" s="101">
        <v>4.7872067405772094E-2</v>
      </c>
      <c r="F1738" s="122">
        <f t="shared" si="553"/>
        <v>1.3003789067279614</v>
      </c>
      <c r="G1738" s="122"/>
      <c r="H1738" s="101" t="s">
        <v>4</v>
      </c>
      <c r="I1738" s="101">
        <v>1</v>
      </c>
      <c r="J1738" s="101" t="s">
        <v>60</v>
      </c>
      <c r="K1738" s="18">
        <v>43097</v>
      </c>
      <c r="L1738" s="101" t="s">
        <v>58</v>
      </c>
      <c r="M1738" s="101" t="s">
        <v>83</v>
      </c>
      <c r="N1738" s="101" t="s">
        <v>71</v>
      </c>
      <c r="O1738" s="101" t="s">
        <v>59</v>
      </c>
      <c r="P1738" s="19" t="str">
        <f t="shared" si="555"/>
        <v>CB1RF 14/16</v>
      </c>
      <c r="Q1738" s="20">
        <f t="shared" si="556"/>
        <v>130.03789067279615</v>
      </c>
      <c r="R1738" s="19">
        <v>122.6</v>
      </c>
      <c r="S1738" s="19">
        <v>1</v>
      </c>
      <c r="T1738" s="19">
        <f t="shared" si="557"/>
        <v>123.6</v>
      </c>
      <c r="U1738" s="22" t="e">
        <f t="shared" si="558"/>
        <v>#VALUE!</v>
      </c>
      <c r="V1738" s="22" t="str">
        <f t="shared" si="559"/>
        <v>NY</v>
      </c>
      <c r="W1738" s="22" t="e">
        <f t="shared" si="560"/>
        <v>#VALUE!</v>
      </c>
      <c r="X1738" s="19" t="str">
        <f t="shared" si="561"/>
        <v>CB1RF14/16GS.9100</v>
      </c>
      <c r="Y1738" s="19" t="str">
        <f t="shared" si="562"/>
        <v>GS.9100</v>
      </c>
      <c r="Z1738" s="19" t="e">
        <v>#VALUE!</v>
      </c>
      <c r="AA1738" s="19" t="e">
        <f t="shared" si="563"/>
        <v>#VALUE!</v>
      </c>
      <c r="AB1738" s="22" t="e">
        <f t="shared" si="564"/>
        <v>#VALUE!</v>
      </c>
      <c r="AC1738" s="23" t="e">
        <v>#VALUE!</v>
      </c>
      <c r="AD1738" s="23" t="e">
        <f t="shared" si="552"/>
        <v>#VALUE!</v>
      </c>
      <c r="AE1738" s="24" t="e">
        <f t="shared" si="565"/>
        <v>#VALUE!</v>
      </c>
      <c r="AF1738" s="24">
        <v>125.35</v>
      </c>
      <c r="AG1738" s="24" t="e">
        <f t="shared" si="566"/>
        <v>#VALUE!</v>
      </c>
      <c r="AH1738" s="24" t="e">
        <f t="shared" si="567"/>
        <v>#VALUE!</v>
      </c>
      <c r="AI1738" s="25" t="e">
        <f t="shared" si="568"/>
        <v>#VALUE!</v>
      </c>
      <c r="AJ1738" s="25" t="e">
        <f t="shared" si="569"/>
        <v>#VALUE!</v>
      </c>
      <c r="AK1738" s="25" t="e">
        <f t="shared" si="570"/>
        <v>#VALUE!</v>
      </c>
      <c r="AL1738" s="11">
        <v>23.682662458609268</v>
      </c>
      <c r="AM1738" s="11">
        <v>0</v>
      </c>
      <c r="AN1738" s="26">
        <v>3.2634037499999997</v>
      </c>
      <c r="AO1738" s="125">
        <f t="shared" si="571"/>
        <v>4.7006434005066038E-2</v>
      </c>
      <c r="AW1738" s="44" t="e">
        <f t="shared" si="554"/>
        <v>#VALUE!</v>
      </c>
    </row>
    <row r="1739" spans="1:49" hidden="1" x14ac:dyDescent="0.2">
      <c r="A1739" s="101">
        <v>1736</v>
      </c>
      <c r="B1739" s="16" t="s">
        <v>1070</v>
      </c>
      <c r="C1739" s="101">
        <v>771</v>
      </c>
      <c r="D1739" s="101">
        <v>1.143120784899794</v>
      </c>
      <c r="E1739" s="101">
        <v>2.614729740655751E-2</v>
      </c>
      <c r="F1739" s="122">
        <f t="shared" si="553"/>
        <v>1.1692680823063515</v>
      </c>
      <c r="G1739" s="122"/>
      <c r="H1739" s="101" t="s">
        <v>4</v>
      </c>
      <c r="I1739" s="101">
        <v>1</v>
      </c>
      <c r="J1739" s="101" t="s">
        <v>60</v>
      </c>
      <c r="K1739" s="18">
        <v>43097</v>
      </c>
      <c r="L1739" s="101" t="s">
        <v>58</v>
      </c>
      <c r="M1739" s="101" t="s">
        <v>83</v>
      </c>
      <c r="N1739" s="101" t="s">
        <v>75</v>
      </c>
      <c r="O1739" s="101" t="s">
        <v>76</v>
      </c>
      <c r="P1739" s="19" t="str">
        <f t="shared" si="555"/>
        <v>CB2 GRINDER 13UP</v>
      </c>
      <c r="Q1739" s="20">
        <f t="shared" si="556"/>
        <v>116.92680823063515</v>
      </c>
      <c r="R1739" s="19">
        <v>122.6</v>
      </c>
      <c r="S1739" s="19">
        <v>-21</v>
      </c>
      <c r="T1739" s="19">
        <f t="shared" si="557"/>
        <v>101.6</v>
      </c>
      <c r="U1739" s="22" t="e">
        <f t="shared" si="558"/>
        <v>#VALUE!</v>
      </c>
      <c r="V1739" s="22" t="str">
        <f t="shared" si="559"/>
        <v>NY</v>
      </c>
      <c r="W1739" s="22" t="e">
        <f t="shared" si="560"/>
        <v>#VALUE!</v>
      </c>
      <c r="X1739" s="19" t="str">
        <f t="shared" si="561"/>
        <v>CB2GRINDER 13UPGS.9090</v>
      </c>
      <c r="Y1739" s="19" t="str">
        <f t="shared" si="562"/>
        <v>GS.9090</v>
      </c>
      <c r="Z1739" s="19" t="e">
        <v>#VALUE!</v>
      </c>
      <c r="AA1739" s="19" t="e">
        <f t="shared" si="563"/>
        <v>#VALUE!</v>
      </c>
      <c r="AB1739" s="22" t="e">
        <f t="shared" si="564"/>
        <v>#VALUE!</v>
      </c>
      <c r="AC1739" s="23" t="e">
        <v>#VALUE!</v>
      </c>
      <c r="AD1739" s="23" t="e">
        <f t="shared" si="552"/>
        <v>#VALUE!</v>
      </c>
      <c r="AE1739" s="24" t="e">
        <f t="shared" si="565"/>
        <v>#VALUE!</v>
      </c>
      <c r="AF1739" s="24">
        <v>103.35</v>
      </c>
      <c r="AG1739" s="24" t="e">
        <f t="shared" si="566"/>
        <v>#VALUE!</v>
      </c>
      <c r="AH1739" s="24" t="e">
        <f t="shared" si="567"/>
        <v>#VALUE!</v>
      </c>
      <c r="AI1739" s="25" t="e">
        <f t="shared" si="568"/>
        <v>#VALUE!</v>
      </c>
      <c r="AJ1739" s="25" t="e">
        <f t="shared" si="569"/>
        <v>#VALUE!</v>
      </c>
      <c r="AK1739" s="25" t="e">
        <f t="shared" si="570"/>
        <v>#VALUE!</v>
      </c>
      <c r="AL1739" s="11">
        <v>11.161655416254833</v>
      </c>
      <c r="AM1739" s="11">
        <v>3.8108237943344676</v>
      </c>
      <c r="AN1739" s="26">
        <v>3.2684269230769232</v>
      </c>
      <c r="AO1739" s="125">
        <f t="shared" si="571"/>
        <v>2.5714015444521274E-2</v>
      </c>
      <c r="AW1739" s="44" t="e">
        <f t="shared" si="554"/>
        <v>#VALUE!</v>
      </c>
    </row>
    <row r="1740" spans="1:49" hidden="1" x14ac:dyDescent="0.2">
      <c r="A1740" s="101">
        <v>1737</v>
      </c>
      <c r="B1740" s="16" t="s">
        <v>1070</v>
      </c>
      <c r="C1740" s="101">
        <v>1099</v>
      </c>
      <c r="D1740" s="101">
        <v>1.1431207848997942</v>
      </c>
      <c r="E1740" s="101">
        <v>2.6147297406557513E-2</v>
      </c>
      <c r="F1740" s="122">
        <f t="shared" si="553"/>
        <v>1.1692680823063517</v>
      </c>
      <c r="G1740" s="122"/>
      <c r="H1740" s="101" t="s">
        <v>4</v>
      </c>
      <c r="I1740" s="101">
        <v>1</v>
      </c>
      <c r="J1740" s="101" t="s">
        <v>60</v>
      </c>
      <c r="K1740" s="18">
        <v>43097</v>
      </c>
      <c r="L1740" s="101" t="s">
        <v>58</v>
      </c>
      <c r="M1740" s="101" t="s">
        <v>83</v>
      </c>
      <c r="N1740" s="101" t="s">
        <v>62</v>
      </c>
      <c r="O1740" s="101" t="s">
        <v>63</v>
      </c>
      <c r="P1740" s="19" t="str">
        <f t="shared" si="555"/>
        <v>CB6 Consumo</v>
      </c>
      <c r="Q1740" s="20">
        <f t="shared" si="556"/>
        <v>116.92680823063517</v>
      </c>
      <c r="R1740" s="19">
        <v>122.6</v>
      </c>
      <c r="S1740" s="19">
        <v>-31.95</v>
      </c>
      <c r="T1740" s="19">
        <f t="shared" si="557"/>
        <v>90.649999999999991</v>
      </c>
      <c r="U1740" s="22" t="e">
        <f t="shared" si="558"/>
        <v>#VALUE!</v>
      </c>
      <c r="V1740" s="22" t="str">
        <f t="shared" si="559"/>
        <v>NY</v>
      </c>
      <c r="W1740" s="22" t="e">
        <f t="shared" si="560"/>
        <v>#VALUE!</v>
      </c>
      <c r="X1740" s="19" t="str">
        <f t="shared" si="561"/>
        <v>CB6ConsumoGS.9090</v>
      </c>
      <c r="Y1740" s="19" t="str">
        <f t="shared" si="562"/>
        <v>GS.9090</v>
      </c>
      <c r="Z1740" s="19" t="e">
        <v>#VALUE!</v>
      </c>
      <c r="AA1740" s="19" t="e">
        <f t="shared" si="563"/>
        <v>#VALUE!</v>
      </c>
      <c r="AB1740" s="22" t="e">
        <f t="shared" si="564"/>
        <v>#VALUE!</v>
      </c>
      <c r="AC1740" s="23" t="e">
        <v>#VALUE!</v>
      </c>
      <c r="AD1740" s="23" t="e">
        <f t="shared" si="552"/>
        <v>#VALUE!</v>
      </c>
      <c r="AE1740" s="24" t="e">
        <f t="shared" si="565"/>
        <v>#VALUE!</v>
      </c>
      <c r="AF1740" s="24">
        <v>92.399999999999991</v>
      </c>
      <c r="AG1740" s="24" t="e">
        <f t="shared" si="566"/>
        <v>#VALUE!</v>
      </c>
      <c r="AH1740" s="24" t="e">
        <f t="shared" si="567"/>
        <v>#VALUE!</v>
      </c>
      <c r="AI1740" s="25" t="e">
        <f t="shared" si="568"/>
        <v>#VALUE!</v>
      </c>
      <c r="AJ1740" s="25" t="e">
        <f t="shared" si="569"/>
        <v>#VALUE!</v>
      </c>
      <c r="AK1740" s="25" t="e">
        <f t="shared" si="570"/>
        <v>#VALUE!</v>
      </c>
      <c r="AL1740" s="11">
        <v>11.161655416254833</v>
      </c>
      <c r="AM1740" s="11">
        <v>3.8108237943344672</v>
      </c>
      <c r="AN1740" s="26">
        <v>3.2684269230769232</v>
      </c>
      <c r="AO1740" s="125">
        <f t="shared" si="571"/>
        <v>2.5714015444521281E-2</v>
      </c>
      <c r="AW1740" s="44" t="e">
        <f t="shared" si="554"/>
        <v>#VALUE!</v>
      </c>
    </row>
    <row r="1741" spans="1:49" hidden="1" x14ac:dyDescent="0.2">
      <c r="A1741" s="101">
        <v>1738</v>
      </c>
      <c r="B1741" s="16" t="s">
        <v>1071</v>
      </c>
      <c r="C1741" s="101">
        <v>320</v>
      </c>
      <c r="D1741" s="101">
        <v>1.4040120810114682</v>
      </c>
      <c r="E1741" s="101">
        <v>6.1700254862197115E-2</v>
      </c>
      <c r="F1741" s="122">
        <f t="shared" si="553"/>
        <v>1.4657123358736655</v>
      </c>
      <c r="G1741" s="122"/>
      <c r="H1741" s="101" t="s">
        <v>4</v>
      </c>
      <c r="I1741" s="101">
        <v>1</v>
      </c>
      <c r="J1741" s="101" t="s">
        <v>60</v>
      </c>
      <c r="K1741" s="18">
        <v>43102</v>
      </c>
      <c r="L1741" s="101" t="s">
        <v>58</v>
      </c>
      <c r="M1741" s="101" t="s">
        <v>83</v>
      </c>
      <c r="N1741" s="101" t="s">
        <v>73</v>
      </c>
      <c r="O1741" s="101" t="s">
        <v>58</v>
      </c>
      <c r="P1741" s="19" t="str">
        <f t="shared" si="555"/>
        <v>CB1 17/18</v>
      </c>
      <c r="Q1741" s="20">
        <f t="shared" si="556"/>
        <v>146.57123358736655</v>
      </c>
      <c r="R1741" s="19">
        <v>122.6</v>
      </c>
      <c r="S1741" s="19">
        <v>2.5</v>
      </c>
      <c r="T1741" s="19">
        <f t="shared" si="557"/>
        <v>125.1</v>
      </c>
      <c r="U1741" s="22" t="e">
        <f t="shared" si="558"/>
        <v>#VALUE!</v>
      </c>
      <c r="V1741" s="22" t="str">
        <f t="shared" si="559"/>
        <v>NY</v>
      </c>
      <c r="W1741" s="22" t="e">
        <f t="shared" si="560"/>
        <v>#VALUE!</v>
      </c>
      <c r="X1741" s="19" t="str">
        <f t="shared" si="561"/>
        <v>CB117/18GS.9118</v>
      </c>
      <c r="Y1741" s="19" t="str">
        <f t="shared" si="562"/>
        <v>GS.9118</v>
      </c>
      <c r="Z1741" s="19" t="e">
        <v>#VALUE!</v>
      </c>
      <c r="AA1741" s="19" t="e">
        <f t="shared" si="563"/>
        <v>#VALUE!</v>
      </c>
      <c r="AB1741" s="22" t="e">
        <f t="shared" si="564"/>
        <v>#VALUE!</v>
      </c>
      <c r="AC1741" s="23" t="e">
        <v>#VALUE!</v>
      </c>
      <c r="AD1741" s="23" t="e">
        <f t="shared" si="552"/>
        <v>#VALUE!</v>
      </c>
      <c r="AE1741" s="24" t="e">
        <f t="shared" si="565"/>
        <v>#VALUE!</v>
      </c>
      <c r="AF1741" s="24">
        <v>126.85</v>
      </c>
      <c r="AG1741" s="24" t="e">
        <f t="shared" si="566"/>
        <v>#VALUE!</v>
      </c>
      <c r="AH1741" s="24" t="e">
        <f t="shared" si="567"/>
        <v>#VALUE!</v>
      </c>
      <c r="AI1741" s="25" t="e">
        <f t="shared" si="568"/>
        <v>#VALUE!</v>
      </c>
      <c r="AJ1741" s="25" t="e">
        <f t="shared" si="569"/>
        <v>#VALUE!</v>
      </c>
      <c r="AK1741" s="25" t="e">
        <f t="shared" si="570"/>
        <v>#VALUE!</v>
      </c>
      <c r="AL1741" s="11">
        <v>28.22164710170328</v>
      </c>
      <c r="AM1741" s="11">
        <v>5.8781221900510854</v>
      </c>
      <c r="AN1741" s="26">
        <v>3.2766000000000006</v>
      </c>
      <c r="AO1741" s="125">
        <f t="shared" si="571"/>
        <v>6.0829563396219956E-2</v>
      </c>
      <c r="AW1741" s="44" t="e">
        <f t="shared" si="554"/>
        <v>#VALUE!</v>
      </c>
    </row>
    <row r="1742" spans="1:49" hidden="1" x14ac:dyDescent="0.2">
      <c r="A1742" s="101">
        <v>1739</v>
      </c>
      <c r="B1742" s="16" t="s">
        <v>1072</v>
      </c>
      <c r="C1742" s="101">
        <v>320</v>
      </c>
      <c r="D1742" s="101">
        <v>1.1438663862695462</v>
      </c>
      <c r="E1742" s="101">
        <v>4.0850614249102746E-2</v>
      </c>
      <c r="F1742" s="122">
        <f t="shared" si="553"/>
        <v>1.1847170005186489</v>
      </c>
      <c r="G1742" s="122"/>
      <c r="H1742" s="101" t="s">
        <v>4</v>
      </c>
      <c r="I1742" s="101">
        <v>1</v>
      </c>
      <c r="J1742" s="101" t="s">
        <v>60</v>
      </c>
      <c r="K1742" s="18">
        <v>43102</v>
      </c>
      <c r="L1742" s="101" t="s">
        <v>58</v>
      </c>
      <c r="M1742" s="101" t="s">
        <v>83</v>
      </c>
      <c r="N1742" s="101" t="s">
        <v>75</v>
      </c>
      <c r="O1742" s="101" t="s">
        <v>58</v>
      </c>
      <c r="P1742" s="19" t="str">
        <f t="shared" si="555"/>
        <v>CB2 17/18</v>
      </c>
      <c r="Q1742" s="20">
        <f t="shared" si="556"/>
        <v>118.47170005186489</v>
      </c>
      <c r="R1742" s="19">
        <v>122.6</v>
      </c>
      <c r="S1742" s="19">
        <v>-2.67</v>
      </c>
      <c r="T1742" s="19">
        <f t="shared" si="557"/>
        <v>119.92999999999999</v>
      </c>
      <c r="U1742" s="22" t="e">
        <f t="shared" si="558"/>
        <v>#VALUE!</v>
      </c>
      <c r="V1742" s="22" t="str">
        <f t="shared" si="559"/>
        <v>NY</v>
      </c>
      <c r="W1742" s="22" t="e">
        <f t="shared" si="560"/>
        <v>#VALUE!</v>
      </c>
      <c r="X1742" s="19" t="str">
        <f t="shared" si="561"/>
        <v>CB217/18GS.9141</v>
      </c>
      <c r="Y1742" s="19" t="str">
        <f t="shared" si="562"/>
        <v>GS.9141</v>
      </c>
      <c r="Z1742" s="19" t="e">
        <v>#VALUE!</v>
      </c>
      <c r="AA1742" s="19" t="e">
        <f t="shared" si="563"/>
        <v>#VALUE!</v>
      </c>
      <c r="AB1742" s="22" t="e">
        <f t="shared" si="564"/>
        <v>#VALUE!</v>
      </c>
      <c r="AC1742" s="23" t="e">
        <v>#VALUE!</v>
      </c>
      <c r="AD1742" s="23" t="e">
        <f t="shared" ref="AD1742:AD1753" si="572">AA1742-AC1742</f>
        <v>#VALUE!</v>
      </c>
      <c r="AE1742" s="24" t="e">
        <f t="shared" si="565"/>
        <v>#VALUE!</v>
      </c>
      <c r="AF1742" s="24">
        <v>121.67999999999999</v>
      </c>
      <c r="AG1742" s="24" t="e">
        <f t="shared" si="566"/>
        <v>#VALUE!</v>
      </c>
      <c r="AH1742" s="24" t="e">
        <f t="shared" si="567"/>
        <v>#VALUE!</v>
      </c>
      <c r="AI1742" s="25" t="e">
        <f t="shared" si="568"/>
        <v>#VALUE!</v>
      </c>
      <c r="AJ1742" s="25" t="e">
        <f t="shared" si="569"/>
        <v>#VALUE!</v>
      </c>
      <c r="AK1742" s="25" t="e">
        <f t="shared" si="570"/>
        <v>#VALUE!</v>
      </c>
      <c r="AL1742" s="11">
        <v>20.651939760220127</v>
      </c>
      <c r="AM1742" s="11">
        <v>0.76527270575505502</v>
      </c>
      <c r="AN1742" s="26">
        <v>3.2766000000000006</v>
      </c>
      <c r="AO1742" s="125">
        <f t="shared" si="571"/>
        <v>4.0274145297944319E-2</v>
      </c>
      <c r="AW1742" s="44" t="e">
        <f t="shared" si="554"/>
        <v>#VALUE!</v>
      </c>
    </row>
    <row r="1743" spans="1:49" hidden="1" x14ac:dyDescent="0.2">
      <c r="A1743" s="101">
        <v>1740</v>
      </c>
      <c r="B1743" s="16" t="s">
        <v>1073</v>
      </c>
      <c r="C1743" s="101">
        <v>1936</v>
      </c>
      <c r="D1743" s="101">
        <v>1.0893164739854517</v>
      </c>
      <c r="E1743" s="101">
        <v>4.3500403517106587E-2</v>
      </c>
      <c r="F1743" s="122">
        <f t="shared" si="553"/>
        <v>1.1328168775025582</v>
      </c>
      <c r="G1743" s="122"/>
      <c r="H1743" s="101" t="s">
        <v>4</v>
      </c>
      <c r="I1743" s="101">
        <v>1</v>
      </c>
      <c r="J1743" s="101" t="s">
        <v>601</v>
      </c>
      <c r="K1743" s="18">
        <v>43103</v>
      </c>
      <c r="L1743" s="101" t="s">
        <v>58</v>
      </c>
      <c r="M1743" s="101" t="s">
        <v>83</v>
      </c>
      <c r="N1743" s="101" t="s">
        <v>57</v>
      </c>
      <c r="O1743" s="101" t="s">
        <v>59</v>
      </c>
      <c r="P1743" s="19" t="str">
        <f t="shared" si="555"/>
        <v>CBSWRF 14/16</v>
      </c>
      <c r="Q1743" s="20">
        <f t="shared" si="556"/>
        <v>113.28168775025583</v>
      </c>
      <c r="R1743" s="19">
        <v>122.6</v>
      </c>
      <c r="S1743" s="19">
        <v>1</v>
      </c>
      <c r="T1743" s="19">
        <f t="shared" si="557"/>
        <v>123.6</v>
      </c>
      <c r="U1743" s="22" t="e">
        <f t="shared" si="558"/>
        <v>#VALUE!</v>
      </c>
      <c r="V1743" s="22" t="str">
        <f t="shared" si="559"/>
        <v>NY</v>
      </c>
      <c r="W1743" s="22" t="e">
        <f t="shared" si="560"/>
        <v>#VALUE!</v>
      </c>
      <c r="X1743" s="19" t="str">
        <f t="shared" si="561"/>
        <v>CBSWRF14/16GS.9012</v>
      </c>
      <c r="Y1743" s="19" t="str">
        <f t="shared" si="562"/>
        <v>GS.9012</v>
      </c>
      <c r="Z1743" s="19" t="e">
        <v>#VALUE!</v>
      </c>
      <c r="AA1743" s="19" t="e">
        <f t="shared" si="563"/>
        <v>#VALUE!</v>
      </c>
      <c r="AB1743" s="22" t="e">
        <f t="shared" si="564"/>
        <v>#VALUE!</v>
      </c>
      <c r="AC1743" s="23" t="e">
        <v>#VALUE!</v>
      </c>
      <c r="AD1743" s="23" t="e">
        <f t="shared" si="572"/>
        <v>#VALUE!</v>
      </c>
      <c r="AE1743" s="24" t="e">
        <f t="shared" si="565"/>
        <v>#VALUE!</v>
      </c>
      <c r="AF1743" s="24">
        <v>125.35</v>
      </c>
      <c r="AG1743" s="24" t="e">
        <f t="shared" si="566"/>
        <v>#VALUE!</v>
      </c>
      <c r="AH1743" s="24" t="e">
        <f t="shared" si="567"/>
        <v>#VALUE!</v>
      </c>
      <c r="AI1743" s="25" t="e">
        <f t="shared" si="568"/>
        <v>#VALUE!</v>
      </c>
      <c r="AJ1743" s="25" t="e">
        <f t="shared" si="569"/>
        <v>#VALUE!</v>
      </c>
      <c r="AK1743" s="25" t="e">
        <f t="shared" si="570"/>
        <v>#VALUE!</v>
      </c>
      <c r="AL1743" s="11">
        <v>18.709999999999997</v>
      </c>
      <c r="AM1743" s="11">
        <v>0</v>
      </c>
      <c r="AN1743" s="26">
        <v>3.2612999999999999</v>
      </c>
      <c r="AO1743" s="125">
        <f t="shared" si="571"/>
        <v>4.2686284096426767E-2</v>
      </c>
      <c r="AW1743" s="44" t="e">
        <f t="shared" si="554"/>
        <v>#VALUE!</v>
      </c>
    </row>
    <row r="1744" spans="1:49" hidden="1" x14ac:dyDescent="0.2">
      <c r="A1744" s="101">
        <v>1741</v>
      </c>
      <c r="B1744" s="16" t="s">
        <v>1074</v>
      </c>
      <c r="C1744" s="101">
        <v>640</v>
      </c>
      <c r="D1744" s="101">
        <v>1.3820054691140056</v>
      </c>
      <c r="E1744" s="101">
        <v>5.6331577593116133E-2</v>
      </c>
      <c r="F1744" s="122">
        <f t="shared" si="553"/>
        <v>1.4383370467071217</v>
      </c>
      <c r="G1744" s="122"/>
      <c r="H1744" s="101" t="s">
        <v>4</v>
      </c>
      <c r="I1744" s="101">
        <v>1</v>
      </c>
      <c r="J1744" s="101" t="s">
        <v>573</v>
      </c>
      <c r="K1744" s="18">
        <v>43103</v>
      </c>
      <c r="L1744" s="101" t="s">
        <v>58</v>
      </c>
      <c r="M1744" s="101" t="s">
        <v>83</v>
      </c>
      <c r="N1744" s="101" t="s">
        <v>73</v>
      </c>
      <c r="O1744" s="101" t="s">
        <v>58</v>
      </c>
      <c r="P1744" s="19" t="str">
        <f t="shared" si="555"/>
        <v>CB1 17/18</v>
      </c>
      <c r="Q1744" s="20">
        <f t="shared" si="556"/>
        <v>143.83370467071217</v>
      </c>
      <c r="R1744" s="19">
        <v>122.6</v>
      </c>
      <c r="S1744" s="19">
        <v>2.5</v>
      </c>
      <c r="T1744" s="19">
        <f t="shared" si="557"/>
        <v>125.1</v>
      </c>
      <c r="U1744" s="22" t="e">
        <f t="shared" si="558"/>
        <v>#VALUE!</v>
      </c>
      <c r="V1744" s="22" t="str">
        <f t="shared" si="559"/>
        <v>NY</v>
      </c>
      <c r="W1744" s="22" t="e">
        <f t="shared" si="560"/>
        <v>#VALUE!</v>
      </c>
      <c r="X1744" s="19" t="str">
        <f t="shared" si="561"/>
        <v>CB117/18GS.9030</v>
      </c>
      <c r="Y1744" s="19" t="str">
        <f t="shared" si="562"/>
        <v>GS.9030</v>
      </c>
      <c r="Z1744" s="19" t="e">
        <v>#VALUE!</v>
      </c>
      <c r="AA1744" s="19" t="e">
        <f t="shared" si="563"/>
        <v>#VALUE!</v>
      </c>
      <c r="AB1744" s="22" t="e">
        <f t="shared" si="564"/>
        <v>#VALUE!</v>
      </c>
      <c r="AC1744" s="23" t="e">
        <v>#VALUE!</v>
      </c>
      <c r="AD1744" s="23" t="e">
        <f t="shared" si="572"/>
        <v>#VALUE!</v>
      </c>
      <c r="AE1744" s="24" t="e">
        <f t="shared" si="565"/>
        <v>#VALUE!</v>
      </c>
      <c r="AF1744" s="24">
        <v>126.85</v>
      </c>
      <c r="AG1744" s="24" t="e">
        <f t="shared" si="566"/>
        <v>#VALUE!</v>
      </c>
      <c r="AH1744" s="24" t="e">
        <f t="shared" si="567"/>
        <v>#VALUE!</v>
      </c>
      <c r="AI1744" s="25" t="e">
        <f t="shared" si="568"/>
        <v>#VALUE!</v>
      </c>
      <c r="AJ1744" s="25" t="e">
        <f t="shared" si="569"/>
        <v>#VALUE!</v>
      </c>
      <c r="AK1744" s="25" t="e">
        <f t="shared" si="570"/>
        <v>#VALUE!</v>
      </c>
      <c r="AL1744" s="11">
        <v>23.702669498906772</v>
      </c>
      <c r="AM1744" s="11">
        <v>1.8266550789821323</v>
      </c>
      <c r="AN1744" s="26">
        <v>3.2766000000000006</v>
      </c>
      <c r="AO1744" s="125">
        <f t="shared" si="571"/>
        <v>5.5536646940318998E-2</v>
      </c>
      <c r="AW1744" s="44" t="e">
        <f t="shared" si="554"/>
        <v>#VALUE!</v>
      </c>
    </row>
    <row r="1745" spans="1:49" hidden="1" x14ac:dyDescent="0.2">
      <c r="A1745" s="101">
        <v>1742</v>
      </c>
      <c r="B1745" s="16" t="s">
        <v>1075</v>
      </c>
      <c r="C1745" s="101">
        <v>320</v>
      </c>
      <c r="D1745" s="101">
        <v>1.4861719381833129</v>
      </c>
      <c r="E1745" s="101">
        <v>5.0086603265642134E-2</v>
      </c>
      <c r="F1745" s="122">
        <f t="shared" si="553"/>
        <v>1.5362585414489551</v>
      </c>
      <c r="G1745" s="122"/>
      <c r="H1745" s="101" t="s">
        <v>4</v>
      </c>
      <c r="I1745" s="101">
        <v>1</v>
      </c>
      <c r="J1745" s="101" t="s">
        <v>573</v>
      </c>
      <c r="K1745" s="18">
        <v>43103</v>
      </c>
      <c r="L1745" s="101" t="s">
        <v>58</v>
      </c>
      <c r="M1745" s="101" t="s">
        <v>83</v>
      </c>
      <c r="N1745" s="101" t="s">
        <v>73</v>
      </c>
      <c r="O1745" s="101" t="s">
        <v>58</v>
      </c>
      <c r="P1745" s="19" t="str">
        <f t="shared" si="555"/>
        <v>CB1 17/18</v>
      </c>
      <c r="Q1745" s="20">
        <f t="shared" si="556"/>
        <v>153.62585414489553</v>
      </c>
      <c r="R1745" s="19">
        <v>122.6</v>
      </c>
      <c r="S1745" s="19">
        <v>2.5</v>
      </c>
      <c r="T1745" s="19">
        <f t="shared" si="557"/>
        <v>125.1</v>
      </c>
      <c r="U1745" s="22" t="e">
        <f t="shared" si="558"/>
        <v>#VALUE!</v>
      </c>
      <c r="V1745" s="22" t="str">
        <f t="shared" si="559"/>
        <v>NY</v>
      </c>
      <c r="W1745" s="22" t="e">
        <f t="shared" si="560"/>
        <v>#VALUE!</v>
      </c>
      <c r="X1745" s="19" t="str">
        <f t="shared" si="561"/>
        <v>CB117/18GS.9053</v>
      </c>
      <c r="Y1745" s="19" t="str">
        <f t="shared" si="562"/>
        <v>GS.9053</v>
      </c>
      <c r="Z1745" s="19" t="e">
        <v>#VALUE!</v>
      </c>
      <c r="AA1745" s="19" t="e">
        <f t="shared" si="563"/>
        <v>#VALUE!</v>
      </c>
      <c r="AB1745" s="22" t="e">
        <f t="shared" si="564"/>
        <v>#VALUE!</v>
      </c>
      <c r="AC1745" s="23" t="e">
        <v>#VALUE!</v>
      </c>
      <c r="AD1745" s="23" t="e">
        <f t="shared" si="572"/>
        <v>#VALUE!</v>
      </c>
      <c r="AE1745" s="24" t="e">
        <f t="shared" si="565"/>
        <v>#VALUE!</v>
      </c>
      <c r="AF1745" s="24">
        <v>126.85</v>
      </c>
      <c r="AG1745" s="24" t="e">
        <f t="shared" si="566"/>
        <v>#VALUE!</v>
      </c>
      <c r="AH1745" s="24" t="e">
        <f t="shared" si="567"/>
        <v>#VALUE!</v>
      </c>
      <c r="AI1745" s="25" t="e">
        <f t="shared" si="568"/>
        <v>#VALUE!</v>
      </c>
      <c r="AJ1745" s="25" t="e">
        <f t="shared" si="569"/>
        <v>#VALUE!</v>
      </c>
      <c r="AK1745" s="25" t="e">
        <f t="shared" si="570"/>
        <v>#VALUE!</v>
      </c>
      <c r="AL1745" s="11">
        <v>24.642282669657881</v>
      </c>
      <c r="AM1745" s="11">
        <v>5.2374929893438029</v>
      </c>
      <c r="AN1745" s="26">
        <v>3.2766000000000006</v>
      </c>
      <c r="AO1745" s="125">
        <f t="shared" si="571"/>
        <v>4.9379799410121959E-2</v>
      </c>
      <c r="AW1745" s="44" t="e">
        <f t="shared" si="554"/>
        <v>#VALUE!</v>
      </c>
    </row>
    <row r="1746" spans="1:49" hidden="1" x14ac:dyDescent="0.2">
      <c r="A1746" s="101">
        <v>1743</v>
      </c>
      <c r="B1746" s="16" t="s">
        <v>1076</v>
      </c>
      <c r="C1746" s="101">
        <v>567</v>
      </c>
      <c r="D1746" s="101">
        <v>1.3747491193235915</v>
      </c>
      <c r="E1746" s="101">
        <v>4.9393440284593595E-2</v>
      </c>
      <c r="F1746" s="122">
        <f t="shared" si="553"/>
        <v>1.4241425596081851</v>
      </c>
      <c r="G1746" s="122"/>
      <c r="H1746" s="101" t="s">
        <v>4</v>
      </c>
      <c r="I1746" s="101">
        <v>1</v>
      </c>
      <c r="J1746" s="101" t="s">
        <v>60</v>
      </c>
      <c r="K1746" s="18">
        <v>43104</v>
      </c>
      <c r="L1746" s="101" t="s">
        <v>58</v>
      </c>
      <c r="M1746" s="101" t="s">
        <v>83</v>
      </c>
      <c r="N1746" s="101" t="s">
        <v>71</v>
      </c>
      <c r="O1746" s="101" t="s">
        <v>58</v>
      </c>
      <c r="P1746" s="19" t="str">
        <f t="shared" si="555"/>
        <v>CB1RF 17/18</v>
      </c>
      <c r="Q1746" s="20">
        <f t="shared" si="556"/>
        <v>142.41425596081851</v>
      </c>
      <c r="R1746" s="19">
        <v>122.6</v>
      </c>
      <c r="S1746" s="19">
        <v>10</v>
      </c>
      <c r="T1746" s="19">
        <f t="shared" si="557"/>
        <v>132.6</v>
      </c>
      <c r="U1746" s="22" t="e">
        <f t="shared" si="558"/>
        <v>#VALUE!</v>
      </c>
      <c r="V1746" s="22" t="str">
        <f t="shared" si="559"/>
        <v>NY</v>
      </c>
      <c r="W1746" s="22" t="e">
        <f t="shared" si="560"/>
        <v>#VALUE!</v>
      </c>
      <c r="X1746" s="19" t="str">
        <f t="shared" si="561"/>
        <v>CB1RF17/18GS.9154</v>
      </c>
      <c r="Y1746" s="19" t="str">
        <f t="shared" si="562"/>
        <v>GS.9154</v>
      </c>
      <c r="Z1746" s="19" t="e">
        <v>#VALUE!</v>
      </c>
      <c r="AA1746" s="19" t="e">
        <f t="shared" si="563"/>
        <v>#VALUE!</v>
      </c>
      <c r="AB1746" s="22" t="e">
        <f t="shared" si="564"/>
        <v>#VALUE!</v>
      </c>
      <c r="AC1746" s="23" t="e">
        <v>#VALUE!</v>
      </c>
      <c r="AD1746" s="23" t="e">
        <f t="shared" si="572"/>
        <v>#VALUE!</v>
      </c>
      <c r="AE1746" s="24" t="e">
        <f t="shared" si="565"/>
        <v>#VALUE!</v>
      </c>
      <c r="AF1746" s="24">
        <v>134.35</v>
      </c>
      <c r="AG1746" s="24" t="e">
        <f t="shared" si="566"/>
        <v>#VALUE!</v>
      </c>
      <c r="AH1746" s="24" t="e">
        <f t="shared" si="567"/>
        <v>#VALUE!</v>
      </c>
      <c r="AI1746" s="25" t="e">
        <f t="shared" si="568"/>
        <v>#VALUE!</v>
      </c>
      <c r="AJ1746" s="25" t="e">
        <f t="shared" si="569"/>
        <v>#VALUE!</v>
      </c>
      <c r="AK1746" s="25" t="e">
        <f t="shared" si="570"/>
        <v>#VALUE!</v>
      </c>
      <c r="AL1746" s="11">
        <v>23.030730044693644</v>
      </c>
      <c r="AM1746" s="11">
        <v>3.8486639457344443</v>
      </c>
      <c r="AN1746" s="26">
        <v>3.2765999999999997</v>
      </c>
      <c r="AO1746" s="125">
        <f t="shared" si="571"/>
        <v>4.8696418091944631E-2</v>
      </c>
      <c r="AW1746" s="44" t="e">
        <f t="shared" si="554"/>
        <v>#VALUE!</v>
      </c>
    </row>
    <row r="1747" spans="1:49" hidden="1" x14ac:dyDescent="0.2">
      <c r="A1747" s="101">
        <v>1744</v>
      </c>
      <c r="B1747" s="16" t="s">
        <v>1076</v>
      </c>
      <c r="C1747" s="101">
        <v>958</v>
      </c>
      <c r="D1747" s="101">
        <v>1.3747491193235915</v>
      </c>
      <c r="E1747" s="101">
        <v>4.9393440284593595E-2</v>
      </c>
      <c r="F1747" s="122">
        <f t="shared" si="553"/>
        <v>1.4241425596081851</v>
      </c>
      <c r="G1747" s="122"/>
      <c r="H1747" s="101" t="s">
        <v>4</v>
      </c>
      <c r="I1747" s="101">
        <v>1</v>
      </c>
      <c r="J1747" s="101" t="s">
        <v>60</v>
      </c>
      <c r="K1747" s="18">
        <v>43104</v>
      </c>
      <c r="L1747" s="101" t="s">
        <v>58</v>
      </c>
      <c r="M1747" s="101" t="s">
        <v>83</v>
      </c>
      <c r="N1747" s="101" t="s">
        <v>70</v>
      </c>
      <c r="O1747" s="101" t="s">
        <v>58</v>
      </c>
      <c r="P1747" s="19" t="str">
        <f t="shared" si="555"/>
        <v>CB1UTZ 17/18</v>
      </c>
      <c r="Q1747" s="20">
        <f t="shared" si="556"/>
        <v>142.41425596081851</v>
      </c>
      <c r="R1747" s="19">
        <v>122.6</v>
      </c>
      <c r="S1747" s="19">
        <v>7.25</v>
      </c>
      <c r="T1747" s="19">
        <f t="shared" si="557"/>
        <v>129.85</v>
      </c>
      <c r="U1747" s="22" t="e">
        <f t="shared" si="558"/>
        <v>#VALUE!</v>
      </c>
      <c r="V1747" s="22" t="str">
        <f t="shared" si="559"/>
        <v>NY</v>
      </c>
      <c r="W1747" s="22" t="e">
        <f t="shared" si="560"/>
        <v>#VALUE!</v>
      </c>
      <c r="X1747" s="19" t="str">
        <f t="shared" si="561"/>
        <v>CB1UTZ17/18GS.9154</v>
      </c>
      <c r="Y1747" s="19" t="str">
        <f t="shared" si="562"/>
        <v>GS.9154</v>
      </c>
      <c r="Z1747" s="19" t="e">
        <v>#VALUE!</v>
      </c>
      <c r="AA1747" s="19" t="e">
        <f t="shared" si="563"/>
        <v>#VALUE!</v>
      </c>
      <c r="AB1747" s="22" t="e">
        <f t="shared" si="564"/>
        <v>#VALUE!</v>
      </c>
      <c r="AC1747" s="23" t="e">
        <v>#VALUE!</v>
      </c>
      <c r="AD1747" s="23" t="e">
        <f t="shared" si="572"/>
        <v>#VALUE!</v>
      </c>
      <c r="AE1747" s="24" t="e">
        <f t="shared" si="565"/>
        <v>#VALUE!</v>
      </c>
      <c r="AF1747" s="24">
        <v>131.6</v>
      </c>
      <c r="AG1747" s="24" t="e">
        <f t="shared" si="566"/>
        <v>#VALUE!</v>
      </c>
      <c r="AH1747" s="24" t="e">
        <f t="shared" si="567"/>
        <v>#VALUE!</v>
      </c>
      <c r="AI1747" s="25" t="e">
        <f t="shared" si="568"/>
        <v>#VALUE!</v>
      </c>
      <c r="AJ1747" s="25" t="e">
        <f t="shared" si="569"/>
        <v>#VALUE!</v>
      </c>
      <c r="AK1747" s="25" t="e">
        <f t="shared" si="570"/>
        <v>#VALUE!</v>
      </c>
      <c r="AL1747" s="11">
        <v>23.030730044693644</v>
      </c>
      <c r="AM1747" s="11">
        <v>3.8486639457344443</v>
      </c>
      <c r="AN1747" s="26">
        <v>3.2765999999999997</v>
      </c>
      <c r="AO1747" s="125">
        <f t="shared" si="571"/>
        <v>4.8696418091944631E-2</v>
      </c>
      <c r="AW1747" s="44" t="e">
        <f t="shared" si="554"/>
        <v>#VALUE!</v>
      </c>
    </row>
    <row r="1748" spans="1:49" hidden="1" x14ac:dyDescent="0.2">
      <c r="A1748" s="101">
        <v>1745</v>
      </c>
      <c r="B1748" s="16" t="s">
        <v>1076</v>
      </c>
      <c r="C1748" s="101">
        <v>475</v>
      </c>
      <c r="D1748" s="101">
        <v>1.3747491193235915</v>
      </c>
      <c r="E1748" s="101">
        <v>4.9393440284593595E-2</v>
      </c>
      <c r="F1748" s="122">
        <f t="shared" si="553"/>
        <v>1.4241425596081851</v>
      </c>
      <c r="G1748" s="122"/>
      <c r="H1748" s="101" t="s">
        <v>4</v>
      </c>
      <c r="I1748" s="101">
        <v>1</v>
      </c>
      <c r="J1748" s="101" t="s">
        <v>60</v>
      </c>
      <c r="K1748" s="18">
        <v>43104</v>
      </c>
      <c r="L1748" s="101" t="s">
        <v>58</v>
      </c>
      <c r="M1748" s="101" t="s">
        <v>83</v>
      </c>
      <c r="N1748" s="101" t="s">
        <v>73</v>
      </c>
      <c r="O1748" s="101" t="s">
        <v>58</v>
      </c>
      <c r="P1748" s="19" t="str">
        <f t="shared" si="555"/>
        <v>CB1 17/18</v>
      </c>
      <c r="Q1748" s="20">
        <f t="shared" si="556"/>
        <v>142.41425596081851</v>
      </c>
      <c r="R1748" s="19">
        <v>122.6</v>
      </c>
      <c r="S1748" s="19">
        <v>2.5</v>
      </c>
      <c r="T1748" s="19">
        <f t="shared" si="557"/>
        <v>125.1</v>
      </c>
      <c r="U1748" s="22" t="e">
        <f t="shared" si="558"/>
        <v>#VALUE!</v>
      </c>
      <c r="V1748" s="22" t="str">
        <f t="shared" si="559"/>
        <v>NY</v>
      </c>
      <c r="W1748" s="22" t="e">
        <f t="shared" si="560"/>
        <v>#VALUE!</v>
      </c>
      <c r="X1748" s="19" t="str">
        <f t="shared" si="561"/>
        <v>CB117/18GS.9154</v>
      </c>
      <c r="Y1748" s="19" t="str">
        <f t="shared" si="562"/>
        <v>GS.9154</v>
      </c>
      <c r="Z1748" s="19" t="e">
        <v>#VALUE!</v>
      </c>
      <c r="AA1748" s="19" t="e">
        <f t="shared" si="563"/>
        <v>#VALUE!</v>
      </c>
      <c r="AB1748" s="22" t="e">
        <f t="shared" si="564"/>
        <v>#VALUE!</v>
      </c>
      <c r="AC1748" s="23" t="e">
        <v>#VALUE!</v>
      </c>
      <c r="AD1748" s="23" t="e">
        <f t="shared" si="572"/>
        <v>#VALUE!</v>
      </c>
      <c r="AE1748" s="24" t="e">
        <f t="shared" si="565"/>
        <v>#VALUE!</v>
      </c>
      <c r="AF1748" s="24">
        <v>126.85</v>
      </c>
      <c r="AG1748" s="24" t="e">
        <f t="shared" si="566"/>
        <v>#VALUE!</v>
      </c>
      <c r="AH1748" s="24" t="e">
        <f t="shared" si="567"/>
        <v>#VALUE!</v>
      </c>
      <c r="AI1748" s="25" t="e">
        <f t="shared" si="568"/>
        <v>#VALUE!</v>
      </c>
      <c r="AJ1748" s="25" t="e">
        <f t="shared" si="569"/>
        <v>#VALUE!</v>
      </c>
      <c r="AK1748" s="25" t="e">
        <f t="shared" si="570"/>
        <v>#VALUE!</v>
      </c>
      <c r="AL1748" s="11">
        <v>23.030730044693648</v>
      </c>
      <c r="AM1748" s="11">
        <v>3.8486639457344443</v>
      </c>
      <c r="AN1748" s="26">
        <v>3.2765999999999997</v>
      </c>
      <c r="AO1748" s="125">
        <f t="shared" si="571"/>
        <v>4.8696418091944631E-2</v>
      </c>
      <c r="AW1748" s="44" t="e">
        <f t="shared" si="554"/>
        <v>#VALUE!</v>
      </c>
    </row>
    <row r="1749" spans="1:49" hidden="1" x14ac:dyDescent="0.2">
      <c r="A1749" s="101">
        <v>1746</v>
      </c>
      <c r="B1749" s="16" t="s">
        <v>1077</v>
      </c>
      <c r="C1749" s="101">
        <v>639</v>
      </c>
      <c r="D1749" s="101">
        <v>1.1619893162006554</v>
      </c>
      <c r="E1749" s="101">
        <v>4.3368084019483465E-2</v>
      </c>
      <c r="F1749" s="122">
        <f t="shared" si="553"/>
        <v>1.2053574002201388</v>
      </c>
      <c r="G1749" s="122"/>
      <c r="H1749" s="101" t="s">
        <v>4</v>
      </c>
      <c r="I1749" s="101">
        <v>1</v>
      </c>
      <c r="J1749" s="101" t="s">
        <v>60</v>
      </c>
      <c r="K1749" s="18">
        <v>43104</v>
      </c>
      <c r="L1749" s="101" t="s">
        <v>58</v>
      </c>
      <c r="M1749" s="101" t="s">
        <v>83</v>
      </c>
      <c r="N1749" s="101" t="s">
        <v>75</v>
      </c>
      <c r="O1749" s="101" t="s">
        <v>65</v>
      </c>
      <c r="P1749" s="19" t="str">
        <f t="shared" si="555"/>
        <v>CB2 13/14</v>
      </c>
      <c r="Q1749" s="20">
        <f t="shared" si="556"/>
        <v>120.53574002201388</v>
      </c>
      <c r="R1749" s="19">
        <v>122.6</v>
      </c>
      <c r="S1749" s="19">
        <v>-9.67</v>
      </c>
      <c r="T1749" s="19">
        <f t="shared" si="557"/>
        <v>112.92999999999999</v>
      </c>
      <c r="U1749" s="22" t="e">
        <f t="shared" si="558"/>
        <v>#VALUE!</v>
      </c>
      <c r="V1749" s="22" t="str">
        <f t="shared" si="559"/>
        <v>NY</v>
      </c>
      <c r="W1749" s="22" t="e">
        <f t="shared" si="560"/>
        <v>#VALUE!</v>
      </c>
      <c r="X1749" s="19" t="str">
        <f t="shared" si="561"/>
        <v>CB213/14GS.9048</v>
      </c>
      <c r="Y1749" s="19" t="str">
        <f t="shared" si="562"/>
        <v>GS.9048</v>
      </c>
      <c r="Z1749" s="19" t="e">
        <v>#VALUE!</v>
      </c>
      <c r="AA1749" s="19" t="e">
        <f t="shared" si="563"/>
        <v>#VALUE!</v>
      </c>
      <c r="AB1749" s="22" t="e">
        <f t="shared" si="564"/>
        <v>#VALUE!</v>
      </c>
      <c r="AC1749" s="23" t="e">
        <v>#VALUE!</v>
      </c>
      <c r="AD1749" s="23" t="e">
        <f t="shared" si="572"/>
        <v>#VALUE!</v>
      </c>
      <c r="AE1749" s="24" t="e">
        <f t="shared" si="565"/>
        <v>#VALUE!</v>
      </c>
      <c r="AF1749" s="24">
        <v>114.67999999999999</v>
      </c>
      <c r="AG1749" s="24" t="e">
        <f t="shared" si="566"/>
        <v>#VALUE!</v>
      </c>
      <c r="AH1749" s="24" t="e">
        <f t="shared" si="567"/>
        <v>#VALUE!</v>
      </c>
      <c r="AI1749" s="25" t="e">
        <f t="shared" si="568"/>
        <v>#VALUE!</v>
      </c>
      <c r="AJ1749" s="25" t="e">
        <f t="shared" si="569"/>
        <v>#VALUE!</v>
      </c>
      <c r="AK1749" s="25" t="e">
        <f t="shared" si="570"/>
        <v>#VALUE!</v>
      </c>
      <c r="AL1749" s="11">
        <v>22.657384595005784</v>
      </c>
      <c r="AM1749" s="11">
        <v>3.4115824090584805</v>
      </c>
      <c r="AN1749" s="26">
        <v>3.2766000000000002</v>
      </c>
      <c r="AO1749" s="125">
        <f t="shared" si="571"/>
        <v>4.2756089454211735E-2</v>
      </c>
      <c r="AW1749" s="44" t="e">
        <f t="shared" si="554"/>
        <v>#VALUE!</v>
      </c>
    </row>
    <row r="1750" spans="1:49" hidden="1" x14ac:dyDescent="0.2">
      <c r="A1750" s="101">
        <v>1747</v>
      </c>
      <c r="B1750" s="16" t="s">
        <v>1078</v>
      </c>
      <c r="C1750" s="101">
        <v>640</v>
      </c>
      <c r="D1750" s="101">
        <v>1.0985064809762204</v>
      </c>
      <c r="E1750" s="101">
        <v>3.8041515939719717E-2</v>
      </c>
      <c r="F1750" s="122">
        <f t="shared" si="553"/>
        <v>1.1365479969159402</v>
      </c>
      <c r="G1750" s="122"/>
      <c r="H1750" s="101" t="s">
        <v>4</v>
      </c>
      <c r="I1750" s="101">
        <v>1</v>
      </c>
      <c r="J1750" s="101" t="s">
        <v>60</v>
      </c>
      <c r="K1750" s="18">
        <v>43104</v>
      </c>
      <c r="L1750" s="101" t="s">
        <v>58</v>
      </c>
      <c r="M1750" s="101" t="s">
        <v>83</v>
      </c>
      <c r="N1750" s="101" t="s">
        <v>75</v>
      </c>
      <c r="O1750" s="101" t="s">
        <v>59</v>
      </c>
      <c r="P1750" s="19" t="str">
        <f t="shared" si="555"/>
        <v>CB2 14/16</v>
      </c>
      <c r="Q1750" s="20">
        <f t="shared" si="556"/>
        <v>113.65479969159402</v>
      </c>
      <c r="R1750" s="19">
        <v>122.6</v>
      </c>
      <c r="S1750" s="19">
        <v>-9.67</v>
      </c>
      <c r="T1750" s="19">
        <f t="shared" si="557"/>
        <v>112.92999999999999</v>
      </c>
      <c r="U1750" s="22" t="e">
        <f t="shared" si="558"/>
        <v>#VALUE!</v>
      </c>
      <c r="V1750" s="22" t="str">
        <f t="shared" si="559"/>
        <v>NY</v>
      </c>
      <c r="W1750" s="22" t="e">
        <f t="shared" si="560"/>
        <v>#VALUE!</v>
      </c>
      <c r="X1750" s="19" t="str">
        <f t="shared" si="561"/>
        <v>CB214/16GS.9086</v>
      </c>
      <c r="Y1750" s="19" t="str">
        <f t="shared" si="562"/>
        <v>GS.9086</v>
      </c>
      <c r="Z1750" s="19" t="e">
        <v>#VALUE!</v>
      </c>
      <c r="AA1750" s="19" t="e">
        <f t="shared" si="563"/>
        <v>#VALUE!</v>
      </c>
      <c r="AB1750" s="22" t="e">
        <f t="shared" si="564"/>
        <v>#VALUE!</v>
      </c>
      <c r="AC1750" s="23" t="e">
        <v>#VALUE!</v>
      </c>
      <c r="AD1750" s="23" t="e">
        <f t="shared" si="572"/>
        <v>#VALUE!</v>
      </c>
      <c r="AE1750" s="24" t="e">
        <f t="shared" si="565"/>
        <v>#VALUE!</v>
      </c>
      <c r="AF1750" s="24">
        <v>114.67999999999999</v>
      </c>
      <c r="AG1750" s="24" t="e">
        <f t="shared" si="566"/>
        <v>#VALUE!</v>
      </c>
      <c r="AH1750" s="24" t="e">
        <f t="shared" si="567"/>
        <v>#VALUE!</v>
      </c>
      <c r="AI1750" s="25" t="e">
        <f t="shared" si="568"/>
        <v>#VALUE!</v>
      </c>
      <c r="AJ1750" s="25" t="e">
        <f t="shared" si="569"/>
        <v>#VALUE!</v>
      </c>
      <c r="AK1750" s="25" t="e">
        <f t="shared" si="570"/>
        <v>#VALUE!</v>
      </c>
      <c r="AL1750" s="11">
        <v>20.786645481424692</v>
      </c>
      <c r="AM1750" s="11">
        <v>0.95154050047879191</v>
      </c>
      <c r="AN1750" s="26">
        <v>3.2766000000000006</v>
      </c>
      <c r="AO1750" s="125">
        <f t="shared" si="571"/>
        <v>3.7504687958125081E-2</v>
      </c>
      <c r="AW1750" s="44" t="e">
        <f t="shared" si="554"/>
        <v>#VALUE!</v>
      </c>
    </row>
    <row r="1751" spans="1:49" hidden="1" x14ac:dyDescent="0.2">
      <c r="A1751" s="101">
        <v>1748</v>
      </c>
      <c r="B1751" s="16" t="s">
        <v>1079</v>
      </c>
      <c r="C1751" s="101">
        <v>6720</v>
      </c>
      <c r="D1751" s="101">
        <v>1.1106907770555812</v>
      </c>
      <c r="E1751" s="101">
        <v>4.1703158312160392E-2</v>
      </c>
      <c r="F1751" s="122">
        <f t="shared" si="553"/>
        <v>1.1523939353677415</v>
      </c>
      <c r="G1751" s="122"/>
      <c r="H1751" s="101" t="s">
        <v>4</v>
      </c>
      <c r="I1751" s="101">
        <v>1</v>
      </c>
      <c r="J1751" s="101" t="s">
        <v>60</v>
      </c>
      <c r="K1751" s="18">
        <v>43104</v>
      </c>
      <c r="L1751" s="101" t="s">
        <v>58</v>
      </c>
      <c r="M1751" s="101" t="s">
        <v>83</v>
      </c>
      <c r="N1751" s="101" t="s">
        <v>77</v>
      </c>
      <c r="O1751" s="101" t="s">
        <v>59</v>
      </c>
      <c r="P1751" s="19" t="str">
        <f t="shared" si="555"/>
        <v>CB3 14/16</v>
      </c>
      <c r="Q1751" s="20">
        <f t="shared" si="556"/>
        <v>115.23939353677414</v>
      </c>
      <c r="R1751" s="19">
        <v>122.6</v>
      </c>
      <c r="S1751" s="19">
        <v>-9.67</v>
      </c>
      <c r="T1751" s="19">
        <f t="shared" si="557"/>
        <v>112.92999999999999</v>
      </c>
      <c r="U1751" s="22" t="e">
        <f t="shared" si="558"/>
        <v>#VALUE!</v>
      </c>
      <c r="V1751" s="22" t="str">
        <f t="shared" si="559"/>
        <v>NY</v>
      </c>
      <c r="W1751" s="22" t="e">
        <f t="shared" si="560"/>
        <v>#VALUE!</v>
      </c>
      <c r="X1751" s="19" t="str">
        <f t="shared" si="561"/>
        <v>CB314/16GS.9139</v>
      </c>
      <c r="Y1751" s="19" t="str">
        <f t="shared" si="562"/>
        <v>GS.9139</v>
      </c>
      <c r="Z1751" s="19" t="e">
        <v>#VALUE!</v>
      </c>
      <c r="AA1751" s="19" t="e">
        <f t="shared" si="563"/>
        <v>#VALUE!</v>
      </c>
      <c r="AB1751" s="22" t="e">
        <f t="shared" si="564"/>
        <v>#VALUE!</v>
      </c>
      <c r="AC1751" s="23" t="e">
        <v>#VALUE!</v>
      </c>
      <c r="AD1751" s="23" t="e">
        <f t="shared" si="572"/>
        <v>#VALUE!</v>
      </c>
      <c r="AE1751" s="24" t="e">
        <f t="shared" si="565"/>
        <v>#VALUE!</v>
      </c>
      <c r="AF1751" s="24">
        <v>114.67999999999999</v>
      </c>
      <c r="AG1751" s="24" t="e">
        <f t="shared" si="566"/>
        <v>#VALUE!</v>
      </c>
      <c r="AH1751" s="24" t="e">
        <f t="shared" si="567"/>
        <v>#VALUE!</v>
      </c>
      <c r="AI1751" s="25" t="e">
        <f t="shared" si="568"/>
        <v>#VALUE!</v>
      </c>
      <c r="AJ1751" s="25" t="e">
        <f t="shared" si="569"/>
        <v>#VALUE!</v>
      </c>
      <c r="AK1751" s="25" t="e">
        <f t="shared" si="570"/>
        <v>#VALUE!</v>
      </c>
      <c r="AL1751" s="11">
        <v>20.435625000000002</v>
      </c>
      <c r="AM1751" s="11">
        <v>0.5</v>
      </c>
      <c r="AN1751" s="26">
        <v>3.2612999999999994</v>
      </c>
      <c r="AO1751" s="125">
        <f t="shared" si="571"/>
        <v>4.0922674722571085E-2</v>
      </c>
      <c r="AW1751" s="44" t="e">
        <f t="shared" si="554"/>
        <v>#VALUE!</v>
      </c>
    </row>
    <row r="1752" spans="1:49" hidden="1" x14ac:dyDescent="0.2">
      <c r="A1752" s="101">
        <v>1749</v>
      </c>
      <c r="B1752" s="16" t="s">
        <v>1080</v>
      </c>
      <c r="C1752" s="101">
        <v>184</v>
      </c>
      <c r="D1752" s="101">
        <v>1.4693214281489335</v>
      </c>
      <c r="E1752" s="101">
        <v>5.7043200722564143E-2</v>
      </c>
      <c r="F1752" s="122">
        <f t="shared" si="553"/>
        <v>1.5263646288714976</v>
      </c>
      <c r="G1752" s="122"/>
      <c r="H1752" s="101" t="s">
        <v>4</v>
      </c>
      <c r="I1752" s="101">
        <v>1</v>
      </c>
      <c r="J1752" s="101" t="s">
        <v>60</v>
      </c>
      <c r="K1752" s="18">
        <v>43109</v>
      </c>
      <c r="L1752" s="101" t="s">
        <v>58</v>
      </c>
      <c r="M1752" s="101" t="s">
        <v>83</v>
      </c>
      <c r="N1752" s="101" t="s">
        <v>73</v>
      </c>
      <c r="O1752" s="101" t="s">
        <v>92</v>
      </c>
      <c r="P1752" s="19" t="str">
        <f t="shared" si="555"/>
        <v>CB1 15 UP</v>
      </c>
      <c r="Q1752" s="20">
        <f t="shared" si="556"/>
        <v>152.63646288714975</v>
      </c>
      <c r="R1752" s="19">
        <v>122.6</v>
      </c>
      <c r="S1752" s="19">
        <v>-7</v>
      </c>
      <c r="T1752" s="19">
        <f t="shared" si="557"/>
        <v>115.6</v>
      </c>
      <c r="U1752" s="22" t="e">
        <f t="shared" si="558"/>
        <v>#VALUE!</v>
      </c>
      <c r="V1752" s="22" t="str">
        <f t="shared" si="559"/>
        <v>NY</v>
      </c>
      <c r="W1752" s="22" t="e">
        <f t="shared" si="560"/>
        <v>#VALUE!</v>
      </c>
      <c r="X1752" s="19" t="str">
        <f t="shared" si="561"/>
        <v>CB115 UPGS.A9098</v>
      </c>
      <c r="Y1752" s="19" t="str">
        <f t="shared" si="562"/>
        <v>GS.A9098</v>
      </c>
      <c r="Z1752" s="19" t="e">
        <v>#VALUE!</v>
      </c>
      <c r="AA1752" s="19" t="e">
        <f t="shared" si="563"/>
        <v>#VALUE!</v>
      </c>
      <c r="AB1752" s="22" t="e">
        <f t="shared" si="564"/>
        <v>#VALUE!</v>
      </c>
      <c r="AC1752" s="23" t="e">
        <v>#VALUE!</v>
      </c>
      <c r="AD1752" s="23" t="e">
        <f t="shared" si="572"/>
        <v>#VALUE!</v>
      </c>
      <c r="AE1752" s="24" t="e">
        <f t="shared" si="565"/>
        <v>#VALUE!</v>
      </c>
      <c r="AF1752" s="24">
        <v>117.35</v>
      </c>
      <c r="AG1752" s="24" t="e">
        <f t="shared" si="566"/>
        <v>#VALUE!</v>
      </c>
      <c r="AH1752" s="24" t="e">
        <f t="shared" si="567"/>
        <v>#VALUE!</v>
      </c>
      <c r="AI1752" s="25" t="e">
        <f t="shared" si="568"/>
        <v>#VALUE!</v>
      </c>
      <c r="AJ1752" s="25" t="e">
        <f t="shared" si="569"/>
        <v>#VALUE!</v>
      </c>
      <c r="AK1752" s="25" t="e">
        <f t="shared" si="570"/>
        <v>#VALUE!</v>
      </c>
      <c r="AL1752" s="11">
        <v>28.577931034482763</v>
      </c>
      <c r="AM1752" s="11">
        <v>7.5944827586206882</v>
      </c>
      <c r="AN1752" s="26">
        <v>3.2766000000000002</v>
      </c>
      <c r="AO1752" s="125">
        <f t="shared" si="571"/>
        <v>5.6238227904022525E-2</v>
      </c>
      <c r="AW1752" s="44" t="e">
        <f t="shared" si="554"/>
        <v>#VALUE!</v>
      </c>
    </row>
    <row r="1753" spans="1:49" hidden="1" x14ac:dyDescent="0.2">
      <c r="A1753" s="101">
        <v>1750</v>
      </c>
      <c r="B1753" s="16" t="s">
        <v>1080</v>
      </c>
      <c r="C1753" s="101">
        <v>861</v>
      </c>
      <c r="D1753" s="101">
        <v>1.4693214281489335</v>
      </c>
      <c r="E1753" s="101">
        <v>5.7043200722564143E-2</v>
      </c>
      <c r="F1753" s="122">
        <f t="shared" si="553"/>
        <v>1.5263646288714976</v>
      </c>
      <c r="G1753" s="122"/>
      <c r="H1753" s="101" t="s">
        <v>4</v>
      </c>
      <c r="I1753" s="101">
        <v>1</v>
      </c>
      <c r="J1753" s="101" t="s">
        <v>60</v>
      </c>
      <c r="K1753" s="18">
        <v>43109</v>
      </c>
      <c r="L1753" s="101" t="s">
        <v>58</v>
      </c>
      <c r="M1753" s="101" t="s">
        <v>83</v>
      </c>
      <c r="N1753" s="101" t="s">
        <v>62</v>
      </c>
      <c r="O1753" s="101" t="s">
        <v>63</v>
      </c>
      <c r="P1753" s="19" t="str">
        <f t="shared" si="555"/>
        <v>CB6 Consumo</v>
      </c>
      <c r="Q1753" s="20">
        <f t="shared" si="556"/>
        <v>152.63646288714975</v>
      </c>
      <c r="R1753" s="19">
        <v>122.6</v>
      </c>
      <c r="S1753" s="19">
        <v>-31.95</v>
      </c>
      <c r="T1753" s="19">
        <f t="shared" si="557"/>
        <v>90.649999999999991</v>
      </c>
      <c r="U1753" s="22" t="e">
        <f t="shared" si="558"/>
        <v>#VALUE!</v>
      </c>
      <c r="V1753" s="22" t="str">
        <f t="shared" si="559"/>
        <v>NY</v>
      </c>
      <c r="W1753" s="22" t="e">
        <f t="shared" si="560"/>
        <v>#VALUE!</v>
      </c>
      <c r="X1753" s="19" t="str">
        <f t="shared" si="561"/>
        <v>CB6ConsumoGS.A9098</v>
      </c>
      <c r="Y1753" s="19" t="str">
        <f t="shared" si="562"/>
        <v>GS.A9098</v>
      </c>
      <c r="Z1753" s="19" t="e">
        <v>#VALUE!</v>
      </c>
      <c r="AA1753" s="19" t="e">
        <f t="shared" si="563"/>
        <v>#VALUE!</v>
      </c>
      <c r="AB1753" s="22" t="e">
        <f t="shared" si="564"/>
        <v>#VALUE!</v>
      </c>
      <c r="AC1753" s="23" t="e">
        <v>#VALUE!</v>
      </c>
      <c r="AD1753" s="23" t="e">
        <f t="shared" si="572"/>
        <v>#VALUE!</v>
      </c>
      <c r="AE1753" s="24" t="e">
        <f t="shared" si="565"/>
        <v>#VALUE!</v>
      </c>
      <c r="AF1753" s="24">
        <v>92.399999999999991</v>
      </c>
      <c r="AG1753" s="24" t="e">
        <f t="shared" si="566"/>
        <v>#VALUE!</v>
      </c>
      <c r="AH1753" s="24" t="e">
        <f t="shared" si="567"/>
        <v>#VALUE!</v>
      </c>
      <c r="AI1753" s="25" t="e">
        <f t="shared" si="568"/>
        <v>#VALUE!</v>
      </c>
      <c r="AJ1753" s="25" t="e">
        <f t="shared" si="569"/>
        <v>#VALUE!</v>
      </c>
      <c r="AK1753" s="25" t="e">
        <f t="shared" si="570"/>
        <v>#VALUE!</v>
      </c>
      <c r="AL1753" s="11">
        <v>28.577931034482763</v>
      </c>
      <c r="AM1753" s="11">
        <v>7.5944827586206882</v>
      </c>
      <c r="AN1753" s="26">
        <v>3.2766000000000002</v>
      </c>
      <c r="AO1753" s="125">
        <f t="shared" si="571"/>
        <v>5.6238227904022525E-2</v>
      </c>
      <c r="AW1753" s="44" t="e">
        <f t="shared" si="554"/>
        <v>#VALUE!</v>
      </c>
    </row>
    <row r="1754" spans="1:49" hidden="1" x14ac:dyDescent="0.2">
      <c r="A1754" s="101">
        <v>1751</v>
      </c>
      <c r="B1754" s="16" t="s">
        <v>1081</v>
      </c>
      <c r="C1754" s="101">
        <v>7203</v>
      </c>
      <c r="D1754" s="101">
        <v>1.412283753352138</v>
      </c>
      <c r="E1754" s="101">
        <v>5.3481530595619851E-2</v>
      </c>
      <c r="F1754" s="122">
        <f t="shared" si="553"/>
        <v>1.4657652839477577</v>
      </c>
      <c r="G1754" s="122"/>
      <c r="H1754" s="101" t="s">
        <v>4</v>
      </c>
      <c r="I1754" s="101">
        <v>1</v>
      </c>
      <c r="J1754" s="101" t="s">
        <v>60</v>
      </c>
      <c r="K1754" s="18">
        <v>43109</v>
      </c>
      <c r="L1754" s="101" t="s">
        <v>58</v>
      </c>
      <c r="M1754" s="101" t="s">
        <v>83</v>
      </c>
      <c r="N1754" s="101" t="s">
        <v>73</v>
      </c>
      <c r="O1754" s="101" t="s">
        <v>59</v>
      </c>
      <c r="P1754" s="19" t="str">
        <f>N1754&amp;" "&amp;O1754</f>
        <v>CB1 14/16</v>
      </c>
      <c r="Q1754" s="20">
        <f>F1754*100</f>
        <v>146.57652839477578</v>
      </c>
      <c r="R1754" s="19">
        <v>122.6</v>
      </c>
      <c r="S1754" s="19">
        <v>-7</v>
      </c>
      <c r="T1754" s="19">
        <f>R1754+S1754</f>
        <v>115.6</v>
      </c>
      <c r="U1754" s="22" t="e">
        <f>(T1754-Q1754)*1.3228*AD1754</f>
        <v>#VALUE!</v>
      </c>
      <c r="V1754" s="22" t="str">
        <f>IF(LEFT(N1754,3)="CB7","LDN","NY")</f>
        <v>NY</v>
      </c>
      <c r="W1754" s="22" t="e">
        <f>V1754-U1754</f>
        <v>#VALUE!</v>
      </c>
      <c r="X1754" s="19" t="str">
        <f>TRIM(N1754)&amp;TRIM(O1754)&amp;TRIM(Y1754)</f>
        <v>CB114/16GS.9172</v>
      </c>
      <c r="Y1754" s="19" t="str">
        <f>IF(LEFT(B1754,2)&lt;&gt;"GS","GS."&amp;LEFT(B1754,4),B1754)</f>
        <v>GS.9172</v>
      </c>
      <c r="Z1754" s="19" t="e">
        <v>#VALUE!</v>
      </c>
      <c r="AA1754" s="19" t="e">
        <f>IF(C1754=0,Z1754,C1754-Z1754)</f>
        <v>#VALUE!</v>
      </c>
      <c r="AB1754" s="22" t="e">
        <f>(T1754-Q1754)*1.3228*AA1754</f>
        <v>#VALUE!</v>
      </c>
      <c r="AC1754" s="23" t="e">
        <v>#VALUE!</v>
      </c>
      <c r="AD1754" s="23" t="e">
        <f>AA1754-AC1754</f>
        <v>#VALUE!</v>
      </c>
      <c r="AE1754" s="24" t="e">
        <f>(T1754-Q1754)*1.3228*AD1754</f>
        <v>#VALUE!</v>
      </c>
      <c r="AF1754" s="24">
        <v>117.35</v>
      </c>
      <c r="AG1754" s="24" t="e">
        <f t="shared" si="566"/>
        <v>#VALUE!</v>
      </c>
      <c r="AH1754" s="24" t="e">
        <f t="shared" si="567"/>
        <v>#VALUE!</v>
      </c>
      <c r="AI1754" s="25" t="e">
        <f>AD1754*T1754*1.3228</f>
        <v>#VALUE!</v>
      </c>
      <c r="AJ1754" s="25" t="e">
        <f>E1754*132.28*AD1754</f>
        <v>#VALUE!</v>
      </c>
      <c r="AK1754" s="25" t="e">
        <f>AI1754-AE1754</f>
        <v>#VALUE!</v>
      </c>
      <c r="AL1754" s="11">
        <v>25.839925251946273</v>
      </c>
      <c r="AM1754" s="11">
        <v>6.1350628862570415</v>
      </c>
      <c r="AN1754" s="26">
        <v>3.2762707621824245</v>
      </c>
      <c r="AO1754" s="125">
        <f t="shared" si="571"/>
        <v>5.2721520693313255E-2</v>
      </c>
      <c r="AW1754" s="44" t="e">
        <f t="shared" si="554"/>
        <v>#VALUE!</v>
      </c>
    </row>
    <row r="1755" spans="1:49" hidden="1" x14ac:dyDescent="0.2">
      <c r="A1755" s="101">
        <v>1752</v>
      </c>
      <c r="B1755" s="16" t="s">
        <v>1082</v>
      </c>
      <c r="C1755" s="101">
        <v>401</v>
      </c>
      <c r="D1755" s="101">
        <v>1.4639822635177808</v>
      </c>
      <c r="E1755" s="101">
        <v>6.0067058182929359E-2</v>
      </c>
      <c r="F1755" s="122">
        <f t="shared" si="553"/>
        <v>1.5240493217007103</v>
      </c>
      <c r="G1755" s="122"/>
      <c r="H1755" s="101" t="s">
        <v>4</v>
      </c>
      <c r="I1755" s="101">
        <v>1</v>
      </c>
      <c r="J1755" s="101" t="s">
        <v>60</v>
      </c>
      <c r="K1755" s="18">
        <v>43109</v>
      </c>
      <c r="L1755" s="101" t="s">
        <v>58</v>
      </c>
      <c r="M1755" s="101" t="s">
        <v>83</v>
      </c>
      <c r="N1755" s="101" t="s">
        <v>73</v>
      </c>
      <c r="O1755" s="130" t="s">
        <v>76</v>
      </c>
      <c r="P1755" s="19" t="str">
        <f t="shared" ref="P1755:P1768" si="573">N1755&amp;" "&amp;O1755</f>
        <v>CB1 GRINDER 13UP</v>
      </c>
      <c r="Q1755" s="20">
        <f t="shared" ref="Q1755:Q1768" si="574">F1755*100</f>
        <v>152.40493217007102</v>
      </c>
      <c r="R1755" s="19">
        <v>122.6</v>
      </c>
      <c r="S1755" s="19">
        <v>-21</v>
      </c>
      <c r="T1755" s="19">
        <f t="shared" ref="T1755:T1768" si="575">R1755+S1755</f>
        <v>101.6</v>
      </c>
      <c r="U1755" s="22" t="e">
        <f t="shared" ref="U1755:U1768" si="576">(T1755-Q1755)*1.3228*AD1755</f>
        <v>#VALUE!</v>
      </c>
      <c r="V1755" s="22" t="str">
        <f t="shared" ref="V1755:V1768" si="577">IF(LEFT(N1755,3)="CB7","LDN","NY")</f>
        <v>NY</v>
      </c>
      <c r="W1755" s="22" t="e">
        <f t="shared" ref="W1755:W1768" si="578">V1755-U1755</f>
        <v>#VALUE!</v>
      </c>
      <c r="X1755" s="19" t="str">
        <f t="shared" ref="X1755:X1768" si="579">TRIM(N1755)&amp;TRIM(O1755)&amp;TRIM(Y1755)</f>
        <v>CB1GRINDER 13UPGS.9105</v>
      </c>
      <c r="Y1755" s="19" t="str">
        <f t="shared" ref="Y1755:Y1768" si="580">IF(LEFT(B1755,2)&lt;&gt;"GS","GS."&amp;LEFT(B1755,4),B1755)</f>
        <v>GS.9105</v>
      </c>
      <c r="Z1755" s="19" t="e">
        <v>#VALUE!</v>
      </c>
      <c r="AA1755" s="19" t="e">
        <f t="shared" ref="AA1755:AA1768" si="581">IF(C1755=0,Z1755,C1755-Z1755)</f>
        <v>#VALUE!</v>
      </c>
      <c r="AB1755" s="22" t="e">
        <f t="shared" ref="AB1755:AB1768" si="582">(T1755-Q1755)*1.3228*AA1755</f>
        <v>#VALUE!</v>
      </c>
      <c r="AC1755" s="23" t="e">
        <v>#VALUE!</v>
      </c>
      <c r="AD1755" s="23" t="e">
        <f t="shared" ref="AD1755:AD1768" si="583">AA1755-AC1755</f>
        <v>#VALUE!</v>
      </c>
      <c r="AE1755" s="24" t="e">
        <f t="shared" ref="AE1755:AE1768" si="584">(T1755-Q1755)*1.3228*AD1755</f>
        <v>#VALUE!</v>
      </c>
      <c r="AF1755" s="24">
        <v>103.35</v>
      </c>
      <c r="AG1755" s="24" t="e">
        <f t="shared" si="566"/>
        <v>#VALUE!</v>
      </c>
      <c r="AH1755" s="24" t="e">
        <f t="shared" si="567"/>
        <v>#VALUE!</v>
      </c>
      <c r="AI1755" s="25" t="e">
        <f t="shared" ref="AI1755:AI1768" si="585">AD1755*T1755*1.3228</f>
        <v>#VALUE!</v>
      </c>
      <c r="AJ1755" s="25" t="e">
        <f t="shared" ref="AJ1755:AJ1768" si="586">E1755*132.28*AD1755</f>
        <v>#VALUE!</v>
      </c>
      <c r="AK1755" s="25" t="e">
        <f t="shared" ref="AK1755:AK1768" si="587">AI1755-AE1755</f>
        <v>#VALUE!</v>
      </c>
      <c r="AL1755" s="11">
        <v>30.110900348200964</v>
      </c>
      <c r="AM1755" s="11">
        <v>7.7076869507544323</v>
      </c>
      <c r="AN1755" s="26">
        <v>3.2766000000000002</v>
      </c>
      <c r="AO1755" s="125">
        <f t="shared" si="571"/>
        <v>5.9219413792107337E-2</v>
      </c>
      <c r="AW1755" s="44" t="e">
        <f t="shared" si="554"/>
        <v>#VALUE!</v>
      </c>
    </row>
    <row r="1756" spans="1:49" hidden="1" x14ac:dyDescent="0.2">
      <c r="A1756" s="101">
        <v>1753</v>
      </c>
      <c r="B1756" s="16" t="s">
        <v>1082</v>
      </c>
      <c r="C1756" s="101">
        <v>488</v>
      </c>
      <c r="D1756" s="101">
        <v>1.4639822635177808</v>
      </c>
      <c r="E1756" s="101">
        <v>6.0067058182929359E-2</v>
      </c>
      <c r="F1756" s="122">
        <f t="shared" si="553"/>
        <v>1.5240493217007103</v>
      </c>
      <c r="G1756" s="122"/>
      <c r="H1756" s="101" t="s">
        <v>4</v>
      </c>
      <c r="I1756" s="101">
        <v>1</v>
      </c>
      <c r="J1756" s="101" t="s">
        <v>60</v>
      </c>
      <c r="K1756" s="18">
        <v>43109</v>
      </c>
      <c r="L1756" s="101" t="s">
        <v>58</v>
      </c>
      <c r="M1756" s="101" t="s">
        <v>83</v>
      </c>
      <c r="N1756" s="101" t="s">
        <v>62</v>
      </c>
      <c r="O1756" s="101" t="s">
        <v>63</v>
      </c>
      <c r="P1756" s="19" t="str">
        <f t="shared" si="573"/>
        <v>CB6 Consumo</v>
      </c>
      <c r="Q1756" s="20">
        <f t="shared" si="574"/>
        <v>152.40493217007102</v>
      </c>
      <c r="R1756" s="19">
        <v>122.6</v>
      </c>
      <c r="S1756" s="19">
        <v>-31.95</v>
      </c>
      <c r="T1756" s="19">
        <f t="shared" si="575"/>
        <v>90.649999999999991</v>
      </c>
      <c r="U1756" s="22" t="e">
        <f t="shared" si="576"/>
        <v>#VALUE!</v>
      </c>
      <c r="V1756" s="22" t="str">
        <f t="shared" si="577"/>
        <v>NY</v>
      </c>
      <c r="W1756" s="22" t="e">
        <f t="shared" si="578"/>
        <v>#VALUE!</v>
      </c>
      <c r="X1756" s="19" t="str">
        <f t="shared" si="579"/>
        <v>CB6ConsumoGS.9105</v>
      </c>
      <c r="Y1756" s="19" t="str">
        <f t="shared" si="580"/>
        <v>GS.9105</v>
      </c>
      <c r="Z1756" s="19" t="e">
        <v>#VALUE!</v>
      </c>
      <c r="AA1756" s="19" t="e">
        <f t="shared" si="581"/>
        <v>#VALUE!</v>
      </c>
      <c r="AB1756" s="22" t="e">
        <f t="shared" si="582"/>
        <v>#VALUE!</v>
      </c>
      <c r="AC1756" s="23" t="e">
        <v>#VALUE!</v>
      </c>
      <c r="AD1756" s="23" t="e">
        <f t="shared" si="583"/>
        <v>#VALUE!</v>
      </c>
      <c r="AE1756" s="24" t="e">
        <f t="shared" si="584"/>
        <v>#VALUE!</v>
      </c>
      <c r="AF1756" s="24">
        <v>92.399999999999991</v>
      </c>
      <c r="AG1756" s="24" t="e">
        <f t="shared" si="566"/>
        <v>#VALUE!</v>
      </c>
      <c r="AH1756" s="24" t="e">
        <f t="shared" si="567"/>
        <v>#VALUE!</v>
      </c>
      <c r="AI1756" s="25" t="e">
        <f t="shared" si="585"/>
        <v>#VALUE!</v>
      </c>
      <c r="AJ1756" s="25" t="e">
        <f t="shared" si="586"/>
        <v>#VALUE!</v>
      </c>
      <c r="AK1756" s="25" t="e">
        <f t="shared" si="587"/>
        <v>#VALUE!</v>
      </c>
      <c r="AL1756" s="11">
        <v>30.110900348200964</v>
      </c>
      <c r="AM1756" s="11">
        <v>7.7076869507544323</v>
      </c>
      <c r="AN1756" s="26">
        <v>3.2766000000000002</v>
      </c>
      <c r="AO1756" s="125">
        <f t="shared" si="571"/>
        <v>5.9219413792107337E-2</v>
      </c>
      <c r="AW1756" s="44" t="e">
        <f t="shared" si="554"/>
        <v>#VALUE!</v>
      </c>
    </row>
    <row r="1757" spans="1:49" hidden="1" x14ac:dyDescent="0.2">
      <c r="A1757" s="101">
        <v>1754</v>
      </c>
      <c r="B1757" s="16" t="s">
        <v>1083</v>
      </c>
      <c r="C1757" s="101">
        <v>544</v>
      </c>
      <c r="D1757" s="101">
        <v>1.4691073721233578</v>
      </c>
      <c r="E1757" s="101">
        <v>6.111637710356365E-2</v>
      </c>
      <c r="F1757" s="122">
        <f t="shared" si="553"/>
        <v>1.5302237492269215</v>
      </c>
      <c r="G1757" s="122"/>
      <c r="H1757" s="101" t="s">
        <v>4</v>
      </c>
      <c r="I1757" s="101">
        <v>1</v>
      </c>
      <c r="J1757" s="101" t="s">
        <v>60</v>
      </c>
      <c r="K1757" s="18">
        <v>43109</v>
      </c>
      <c r="L1757" s="101" t="s">
        <v>58</v>
      </c>
      <c r="M1757" s="101" t="s">
        <v>83</v>
      </c>
      <c r="N1757" s="101" t="s">
        <v>73</v>
      </c>
      <c r="O1757" s="101" t="s">
        <v>93</v>
      </c>
      <c r="P1757" s="19" t="str">
        <f t="shared" si="573"/>
        <v>CB1 13 UP</v>
      </c>
      <c r="Q1757" s="20">
        <f t="shared" si="574"/>
        <v>153.02237492269214</v>
      </c>
      <c r="R1757" s="19">
        <v>122.6</v>
      </c>
      <c r="S1757" s="19">
        <v>-7</v>
      </c>
      <c r="T1757" s="19">
        <f t="shared" si="575"/>
        <v>115.6</v>
      </c>
      <c r="U1757" s="22" t="e">
        <f t="shared" si="576"/>
        <v>#VALUE!</v>
      </c>
      <c r="V1757" s="22" t="str">
        <f t="shared" si="577"/>
        <v>NY</v>
      </c>
      <c r="W1757" s="22" t="e">
        <f t="shared" si="578"/>
        <v>#VALUE!</v>
      </c>
      <c r="X1757" s="19" t="str">
        <f t="shared" si="579"/>
        <v>CB113 UPGS.9115</v>
      </c>
      <c r="Y1757" s="19" t="str">
        <f t="shared" si="580"/>
        <v>GS.9115</v>
      </c>
      <c r="Z1757" s="19" t="e">
        <v>#VALUE!</v>
      </c>
      <c r="AA1757" s="19" t="e">
        <f t="shared" si="581"/>
        <v>#VALUE!</v>
      </c>
      <c r="AB1757" s="22" t="e">
        <f t="shared" si="582"/>
        <v>#VALUE!</v>
      </c>
      <c r="AC1757" s="23" t="e">
        <v>#VALUE!</v>
      </c>
      <c r="AD1757" s="23" t="e">
        <f t="shared" si="583"/>
        <v>#VALUE!</v>
      </c>
      <c r="AE1757" s="24" t="e">
        <f t="shared" si="584"/>
        <v>#VALUE!</v>
      </c>
      <c r="AF1757" s="24">
        <v>117.35</v>
      </c>
      <c r="AG1757" s="24" t="e">
        <f t="shared" si="566"/>
        <v>#VALUE!</v>
      </c>
      <c r="AH1757" s="24" t="e">
        <f t="shared" si="567"/>
        <v>#VALUE!</v>
      </c>
      <c r="AI1757" s="25" t="e">
        <f t="shared" si="585"/>
        <v>#VALUE!</v>
      </c>
      <c r="AJ1757" s="25" t="e">
        <f t="shared" si="586"/>
        <v>#VALUE!</v>
      </c>
      <c r="AK1757" s="25" t="e">
        <f t="shared" si="587"/>
        <v>#VALUE!</v>
      </c>
      <c r="AL1757" s="11">
        <v>30.588230088495575</v>
      </c>
      <c r="AM1757" s="11">
        <v>7.9501592920353978</v>
      </c>
      <c r="AN1757" s="26">
        <v>3.2612999999999994</v>
      </c>
      <c r="AO1757" s="125">
        <f t="shared" si="571"/>
        <v>5.9972570943190077E-2</v>
      </c>
      <c r="AW1757" s="44" t="e">
        <f t="shared" si="554"/>
        <v>#VALUE!</v>
      </c>
    </row>
    <row r="1758" spans="1:49" hidden="1" x14ac:dyDescent="0.2">
      <c r="A1758" s="101">
        <v>1755</v>
      </c>
      <c r="B1758" s="16" t="s">
        <v>1083</v>
      </c>
      <c r="C1758" s="101">
        <v>59</v>
      </c>
      <c r="D1758" s="101">
        <v>1.4691073721233578</v>
      </c>
      <c r="E1758" s="101">
        <v>6.111637710356365E-2</v>
      </c>
      <c r="F1758" s="122">
        <f t="shared" si="553"/>
        <v>1.5302237492269215</v>
      </c>
      <c r="G1758" s="122"/>
      <c r="H1758" s="101" t="s">
        <v>4</v>
      </c>
      <c r="I1758" s="101">
        <v>1</v>
      </c>
      <c r="J1758" s="101" t="s">
        <v>60</v>
      </c>
      <c r="K1758" s="18">
        <v>43109</v>
      </c>
      <c r="L1758" s="101" t="s">
        <v>58</v>
      </c>
      <c r="M1758" s="101" t="s">
        <v>83</v>
      </c>
      <c r="N1758" s="101" t="s">
        <v>62</v>
      </c>
      <c r="O1758" s="101" t="s">
        <v>63</v>
      </c>
      <c r="P1758" s="19" t="str">
        <f t="shared" si="573"/>
        <v>CB6 Consumo</v>
      </c>
      <c r="Q1758" s="20">
        <f t="shared" si="574"/>
        <v>153.02237492269214</v>
      </c>
      <c r="R1758" s="19">
        <v>122.6</v>
      </c>
      <c r="S1758" s="19">
        <v>-31.95</v>
      </c>
      <c r="T1758" s="19">
        <f t="shared" si="575"/>
        <v>90.649999999999991</v>
      </c>
      <c r="U1758" s="22" t="e">
        <f t="shared" si="576"/>
        <v>#VALUE!</v>
      </c>
      <c r="V1758" s="22" t="str">
        <f t="shared" si="577"/>
        <v>NY</v>
      </c>
      <c r="W1758" s="22" t="e">
        <f t="shared" si="578"/>
        <v>#VALUE!</v>
      </c>
      <c r="X1758" s="19" t="str">
        <f t="shared" si="579"/>
        <v>CB6ConsumoGS.9115</v>
      </c>
      <c r="Y1758" s="19" t="str">
        <f t="shared" si="580"/>
        <v>GS.9115</v>
      </c>
      <c r="Z1758" s="19" t="e">
        <v>#VALUE!</v>
      </c>
      <c r="AA1758" s="19" t="e">
        <f t="shared" si="581"/>
        <v>#VALUE!</v>
      </c>
      <c r="AB1758" s="22" t="e">
        <f t="shared" si="582"/>
        <v>#VALUE!</v>
      </c>
      <c r="AC1758" s="23" t="e">
        <v>#VALUE!</v>
      </c>
      <c r="AD1758" s="23" t="e">
        <f t="shared" si="583"/>
        <v>#VALUE!</v>
      </c>
      <c r="AE1758" s="24" t="e">
        <f t="shared" si="584"/>
        <v>#VALUE!</v>
      </c>
      <c r="AF1758" s="24">
        <v>92.399999999999991</v>
      </c>
      <c r="AG1758" s="24" t="e">
        <f t="shared" si="566"/>
        <v>#VALUE!</v>
      </c>
      <c r="AH1758" s="24" t="e">
        <f t="shared" si="567"/>
        <v>#VALUE!</v>
      </c>
      <c r="AI1758" s="25" t="e">
        <f t="shared" si="585"/>
        <v>#VALUE!</v>
      </c>
      <c r="AJ1758" s="25" t="e">
        <f t="shared" si="586"/>
        <v>#VALUE!</v>
      </c>
      <c r="AK1758" s="25" t="e">
        <f t="shared" si="587"/>
        <v>#VALUE!</v>
      </c>
      <c r="AL1758" s="11">
        <v>30.588230088495575</v>
      </c>
      <c r="AM1758" s="11">
        <v>7.950159292035397</v>
      </c>
      <c r="AN1758" s="26">
        <v>3.2612999999999994</v>
      </c>
      <c r="AO1758" s="125">
        <f t="shared" si="571"/>
        <v>5.9972570943190077E-2</v>
      </c>
      <c r="AW1758" s="44" t="e">
        <f t="shared" si="554"/>
        <v>#VALUE!</v>
      </c>
    </row>
    <row r="1759" spans="1:49" hidden="1" x14ac:dyDescent="0.2">
      <c r="A1759" s="101">
        <v>1756</v>
      </c>
      <c r="B1759" s="16" t="s">
        <v>1084</v>
      </c>
      <c r="C1759" s="101">
        <v>1175</v>
      </c>
      <c r="D1759" s="101">
        <v>1.4146249290473161</v>
      </c>
      <c r="E1759" s="101">
        <v>5.6683202696698291E-2</v>
      </c>
      <c r="F1759" s="122">
        <f t="shared" si="553"/>
        <v>1.4713081317440144</v>
      </c>
      <c r="G1759" s="122"/>
      <c r="H1759" s="101" t="s">
        <v>4</v>
      </c>
      <c r="I1759" s="101">
        <v>1</v>
      </c>
      <c r="J1759" s="101" t="s">
        <v>60</v>
      </c>
      <c r="K1759" s="18">
        <v>43109</v>
      </c>
      <c r="L1759" s="101" t="s">
        <v>58</v>
      </c>
      <c r="M1759" s="101" t="s">
        <v>83</v>
      </c>
      <c r="N1759" s="101" t="s">
        <v>73</v>
      </c>
      <c r="O1759" s="101" t="s">
        <v>93</v>
      </c>
      <c r="P1759" s="19" t="str">
        <f t="shared" si="573"/>
        <v>CB1 13 UP</v>
      </c>
      <c r="Q1759" s="20">
        <f t="shared" si="574"/>
        <v>147.13081317440145</v>
      </c>
      <c r="R1759" s="19">
        <v>122.6</v>
      </c>
      <c r="S1759" s="19">
        <v>-7</v>
      </c>
      <c r="T1759" s="19">
        <f t="shared" si="575"/>
        <v>115.6</v>
      </c>
      <c r="U1759" s="22" t="e">
        <f t="shared" si="576"/>
        <v>#VALUE!</v>
      </c>
      <c r="V1759" s="22" t="str">
        <f t="shared" si="577"/>
        <v>NY</v>
      </c>
      <c r="W1759" s="22" t="e">
        <f t="shared" si="578"/>
        <v>#VALUE!</v>
      </c>
      <c r="X1759" s="19" t="str">
        <f t="shared" si="579"/>
        <v>CB113 UPGS.9133</v>
      </c>
      <c r="Y1759" s="19" t="str">
        <f t="shared" si="580"/>
        <v>GS.9133</v>
      </c>
      <c r="Z1759" s="19" t="e">
        <v>#VALUE!</v>
      </c>
      <c r="AA1759" s="19" t="e">
        <f t="shared" si="581"/>
        <v>#VALUE!</v>
      </c>
      <c r="AB1759" s="22" t="e">
        <f t="shared" si="582"/>
        <v>#VALUE!</v>
      </c>
      <c r="AC1759" s="23" t="e">
        <v>#VALUE!</v>
      </c>
      <c r="AD1759" s="23" t="e">
        <f t="shared" si="583"/>
        <v>#VALUE!</v>
      </c>
      <c r="AE1759" s="24" t="e">
        <f t="shared" si="584"/>
        <v>#VALUE!</v>
      </c>
      <c r="AF1759" s="24">
        <v>117.35</v>
      </c>
      <c r="AG1759" s="24" t="e">
        <f t="shared" si="566"/>
        <v>#VALUE!</v>
      </c>
      <c r="AH1759" s="24" t="e">
        <f t="shared" si="567"/>
        <v>#VALUE!</v>
      </c>
      <c r="AI1759" s="25" t="e">
        <f t="shared" si="585"/>
        <v>#VALUE!</v>
      </c>
      <c r="AJ1759" s="25" t="e">
        <f t="shared" si="586"/>
        <v>#VALUE!</v>
      </c>
      <c r="AK1759" s="25" t="e">
        <f t="shared" si="587"/>
        <v>#VALUE!</v>
      </c>
      <c r="AL1759" s="11">
        <v>29.64</v>
      </c>
      <c r="AM1759" s="11">
        <v>6.8107997169143637</v>
      </c>
      <c r="AN1759" s="26">
        <v>3.2612999999999994</v>
      </c>
      <c r="AO1759" s="125">
        <f t="shared" si="571"/>
        <v>5.5622364350139834E-2</v>
      </c>
      <c r="AW1759" s="44" t="e">
        <f t="shared" si="554"/>
        <v>#VALUE!</v>
      </c>
    </row>
    <row r="1760" spans="1:49" hidden="1" x14ac:dyDescent="0.2">
      <c r="A1760" s="101">
        <v>1757</v>
      </c>
      <c r="B1760" s="16" t="s">
        <v>1084</v>
      </c>
      <c r="C1760" s="101">
        <v>238</v>
      </c>
      <c r="D1760" s="101">
        <v>1.4146249290473161</v>
      </c>
      <c r="E1760" s="101">
        <v>5.6683202696698319E-2</v>
      </c>
      <c r="F1760" s="122">
        <f t="shared" si="553"/>
        <v>1.4713081317440144</v>
      </c>
      <c r="G1760" s="122"/>
      <c r="H1760" s="101" t="s">
        <v>4</v>
      </c>
      <c r="I1760" s="101">
        <v>1</v>
      </c>
      <c r="J1760" s="101" t="s">
        <v>60</v>
      </c>
      <c r="K1760" s="18">
        <v>43109</v>
      </c>
      <c r="L1760" s="101" t="s">
        <v>58</v>
      </c>
      <c r="M1760" s="101" t="s">
        <v>83</v>
      </c>
      <c r="N1760" s="101" t="s">
        <v>62</v>
      </c>
      <c r="O1760" s="101" t="s">
        <v>63</v>
      </c>
      <c r="P1760" s="19" t="str">
        <f t="shared" si="573"/>
        <v>CB6 Consumo</v>
      </c>
      <c r="Q1760" s="20">
        <f t="shared" si="574"/>
        <v>147.13081317440145</v>
      </c>
      <c r="R1760" s="19">
        <v>122.6</v>
      </c>
      <c r="S1760" s="19">
        <v>-31.95</v>
      </c>
      <c r="T1760" s="19">
        <f t="shared" si="575"/>
        <v>90.649999999999991</v>
      </c>
      <c r="U1760" s="22" t="e">
        <f t="shared" si="576"/>
        <v>#VALUE!</v>
      </c>
      <c r="V1760" s="22" t="str">
        <f t="shared" si="577"/>
        <v>NY</v>
      </c>
      <c r="W1760" s="22" t="e">
        <f t="shared" si="578"/>
        <v>#VALUE!</v>
      </c>
      <c r="X1760" s="19" t="str">
        <f t="shared" si="579"/>
        <v>CB6ConsumoGS.9133</v>
      </c>
      <c r="Y1760" s="19" t="str">
        <f t="shared" si="580"/>
        <v>GS.9133</v>
      </c>
      <c r="Z1760" s="19" t="e">
        <v>#VALUE!</v>
      </c>
      <c r="AA1760" s="19" t="e">
        <f t="shared" si="581"/>
        <v>#VALUE!</v>
      </c>
      <c r="AB1760" s="22" t="e">
        <f t="shared" si="582"/>
        <v>#VALUE!</v>
      </c>
      <c r="AC1760" s="23" t="e">
        <v>#VALUE!</v>
      </c>
      <c r="AD1760" s="23" t="e">
        <f t="shared" si="583"/>
        <v>#VALUE!</v>
      </c>
      <c r="AE1760" s="24" t="e">
        <f t="shared" si="584"/>
        <v>#VALUE!</v>
      </c>
      <c r="AF1760" s="24">
        <v>92.399999999999991</v>
      </c>
      <c r="AG1760" s="24" t="e">
        <f t="shared" si="566"/>
        <v>#VALUE!</v>
      </c>
      <c r="AH1760" s="24" t="e">
        <f t="shared" si="567"/>
        <v>#VALUE!</v>
      </c>
      <c r="AI1760" s="25" t="e">
        <f t="shared" si="585"/>
        <v>#VALUE!</v>
      </c>
      <c r="AJ1760" s="25" t="e">
        <f t="shared" si="586"/>
        <v>#VALUE!</v>
      </c>
      <c r="AK1760" s="25" t="e">
        <f t="shared" si="587"/>
        <v>#VALUE!</v>
      </c>
      <c r="AL1760" s="11">
        <v>29.640000000000004</v>
      </c>
      <c r="AM1760" s="11">
        <v>6.8107997169143628</v>
      </c>
      <c r="AN1760" s="26">
        <v>3.2612999999999999</v>
      </c>
      <c r="AO1760" s="125">
        <f t="shared" si="571"/>
        <v>5.5622364350139876E-2</v>
      </c>
      <c r="AW1760" s="44" t="e">
        <f t="shared" si="554"/>
        <v>#VALUE!</v>
      </c>
    </row>
    <row r="1761" spans="1:49" hidden="1" x14ac:dyDescent="0.2">
      <c r="A1761" s="101">
        <v>1758</v>
      </c>
      <c r="B1761" s="16" t="s">
        <v>1085</v>
      </c>
      <c r="C1761" s="101">
        <v>1222</v>
      </c>
      <c r="D1761" s="101">
        <v>1.3894631103205086</v>
      </c>
      <c r="E1761" s="101">
        <v>4.6154686890444899E-2</v>
      </c>
      <c r="F1761" s="122">
        <f t="shared" si="553"/>
        <v>1.4356177972109536</v>
      </c>
      <c r="G1761" s="122"/>
      <c r="H1761" s="101" t="s">
        <v>4</v>
      </c>
      <c r="I1761" s="101">
        <v>1</v>
      </c>
      <c r="J1761" s="101" t="s">
        <v>601</v>
      </c>
      <c r="K1761" s="18">
        <v>43109</v>
      </c>
      <c r="L1761" s="101" t="s">
        <v>58</v>
      </c>
      <c r="M1761" s="101" t="s">
        <v>83</v>
      </c>
      <c r="N1761" s="101" t="s">
        <v>73</v>
      </c>
      <c r="O1761" s="101" t="s">
        <v>93</v>
      </c>
      <c r="P1761" s="19" t="str">
        <f t="shared" si="573"/>
        <v>CB1 13 UP</v>
      </c>
      <c r="Q1761" s="20">
        <f t="shared" si="574"/>
        <v>143.56177972109535</v>
      </c>
      <c r="R1761" s="19">
        <v>122.6</v>
      </c>
      <c r="S1761" s="19">
        <v>-7</v>
      </c>
      <c r="T1761" s="19">
        <f t="shared" si="575"/>
        <v>115.6</v>
      </c>
      <c r="U1761" s="22" t="e">
        <f t="shared" si="576"/>
        <v>#VALUE!</v>
      </c>
      <c r="V1761" s="22" t="str">
        <f t="shared" si="577"/>
        <v>NY</v>
      </c>
      <c r="W1761" s="22" t="e">
        <f t="shared" si="578"/>
        <v>#VALUE!</v>
      </c>
      <c r="X1761" s="19" t="str">
        <f t="shared" si="579"/>
        <v>CB113 UPGS.9116</v>
      </c>
      <c r="Y1761" s="19" t="str">
        <f t="shared" si="580"/>
        <v>GS.9116</v>
      </c>
      <c r="Z1761" s="19" t="e">
        <v>#VALUE!</v>
      </c>
      <c r="AA1761" s="19" t="e">
        <f t="shared" si="581"/>
        <v>#VALUE!</v>
      </c>
      <c r="AB1761" s="22" t="e">
        <f t="shared" si="582"/>
        <v>#VALUE!</v>
      </c>
      <c r="AC1761" s="23" t="e">
        <v>#VALUE!</v>
      </c>
      <c r="AD1761" s="23" t="e">
        <f t="shared" si="583"/>
        <v>#VALUE!</v>
      </c>
      <c r="AE1761" s="24" t="e">
        <f t="shared" si="584"/>
        <v>#VALUE!</v>
      </c>
      <c r="AF1761" s="24">
        <v>117.35</v>
      </c>
      <c r="AG1761" s="24" t="e">
        <f t="shared" si="566"/>
        <v>#VALUE!</v>
      </c>
      <c r="AH1761" s="24" t="e">
        <f t="shared" si="567"/>
        <v>#VALUE!</v>
      </c>
      <c r="AI1761" s="25" t="e">
        <f t="shared" si="585"/>
        <v>#VALUE!</v>
      </c>
      <c r="AJ1761" s="25" t="e">
        <f t="shared" si="586"/>
        <v>#VALUE!</v>
      </c>
      <c r="AK1761" s="25" t="e">
        <f t="shared" si="587"/>
        <v>#VALUE!</v>
      </c>
      <c r="AL1761" s="11">
        <v>22.613333333333337</v>
      </c>
      <c r="AM1761" s="11">
        <v>4.5933333333333239</v>
      </c>
      <c r="AN1761" s="26">
        <v>3.3077000000000001</v>
      </c>
      <c r="AO1761" s="125">
        <f t="shared" si="571"/>
        <v>4.5935266126397936E-2</v>
      </c>
      <c r="AW1761" s="44" t="e">
        <f t="shared" si="554"/>
        <v>#VALUE!</v>
      </c>
    </row>
    <row r="1762" spans="1:49" hidden="1" x14ac:dyDescent="0.2">
      <c r="A1762" s="101">
        <v>1759</v>
      </c>
      <c r="B1762" s="16" t="s">
        <v>1085</v>
      </c>
      <c r="C1762" s="101">
        <v>275</v>
      </c>
      <c r="D1762" s="101">
        <v>1.3894631103205086</v>
      </c>
      <c r="E1762" s="101">
        <v>4.6154686890444899E-2</v>
      </c>
      <c r="F1762" s="122">
        <f t="shared" si="553"/>
        <v>1.4356177972109536</v>
      </c>
      <c r="G1762" s="122"/>
      <c r="H1762" s="101" t="s">
        <v>4</v>
      </c>
      <c r="I1762" s="101">
        <v>1</v>
      </c>
      <c r="J1762" s="101" t="s">
        <v>601</v>
      </c>
      <c r="K1762" s="18">
        <v>43109</v>
      </c>
      <c r="L1762" s="101" t="s">
        <v>58</v>
      </c>
      <c r="M1762" s="101" t="s">
        <v>83</v>
      </c>
      <c r="N1762" s="101" t="s">
        <v>62</v>
      </c>
      <c r="O1762" s="101" t="s">
        <v>63</v>
      </c>
      <c r="P1762" s="19" t="str">
        <f t="shared" si="573"/>
        <v>CB6 Consumo</v>
      </c>
      <c r="Q1762" s="20">
        <f t="shared" si="574"/>
        <v>143.56177972109535</v>
      </c>
      <c r="R1762" s="19">
        <v>122.6</v>
      </c>
      <c r="S1762" s="19">
        <v>-31.95</v>
      </c>
      <c r="T1762" s="19">
        <f t="shared" si="575"/>
        <v>90.649999999999991</v>
      </c>
      <c r="U1762" s="22" t="e">
        <f t="shared" si="576"/>
        <v>#VALUE!</v>
      </c>
      <c r="V1762" s="22" t="str">
        <f t="shared" si="577"/>
        <v>NY</v>
      </c>
      <c r="W1762" s="22" t="e">
        <f t="shared" si="578"/>
        <v>#VALUE!</v>
      </c>
      <c r="X1762" s="19" t="str">
        <f t="shared" si="579"/>
        <v>CB6ConsumoGS.9116</v>
      </c>
      <c r="Y1762" s="19" t="str">
        <f t="shared" si="580"/>
        <v>GS.9116</v>
      </c>
      <c r="Z1762" s="19" t="e">
        <v>#VALUE!</v>
      </c>
      <c r="AA1762" s="19" t="e">
        <f t="shared" si="581"/>
        <v>#VALUE!</v>
      </c>
      <c r="AB1762" s="22" t="e">
        <f t="shared" si="582"/>
        <v>#VALUE!</v>
      </c>
      <c r="AC1762" s="23" t="e">
        <v>#VALUE!</v>
      </c>
      <c r="AD1762" s="23" t="e">
        <f t="shared" si="583"/>
        <v>#VALUE!</v>
      </c>
      <c r="AE1762" s="24" t="e">
        <f t="shared" si="584"/>
        <v>#VALUE!</v>
      </c>
      <c r="AF1762" s="24">
        <v>92.399999999999991</v>
      </c>
      <c r="AG1762" s="24" t="e">
        <f t="shared" si="566"/>
        <v>#VALUE!</v>
      </c>
      <c r="AH1762" s="24" t="e">
        <f t="shared" si="567"/>
        <v>#VALUE!</v>
      </c>
      <c r="AI1762" s="25" t="e">
        <f t="shared" si="585"/>
        <v>#VALUE!</v>
      </c>
      <c r="AJ1762" s="25" t="e">
        <f t="shared" si="586"/>
        <v>#VALUE!</v>
      </c>
      <c r="AK1762" s="25" t="e">
        <f t="shared" si="587"/>
        <v>#VALUE!</v>
      </c>
      <c r="AL1762" s="11">
        <v>22.613333333333337</v>
      </c>
      <c r="AM1762" s="11">
        <v>4.5933333333333239</v>
      </c>
      <c r="AN1762" s="26">
        <v>3.3077000000000001</v>
      </c>
      <c r="AO1762" s="125">
        <f t="shared" si="571"/>
        <v>4.5935266126397936E-2</v>
      </c>
      <c r="AW1762" s="44" t="e">
        <f t="shared" si="554"/>
        <v>#VALUE!</v>
      </c>
    </row>
    <row r="1763" spans="1:49" hidden="1" x14ac:dyDescent="0.2">
      <c r="A1763" s="101">
        <v>1760</v>
      </c>
      <c r="B1763" s="16" t="s">
        <v>1086</v>
      </c>
      <c r="C1763" s="101">
        <v>1000</v>
      </c>
      <c r="D1763" s="101">
        <v>1.4264658718264309</v>
      </c>
      <c r="E1763" s="101">
        <v>5.5009165777265612E-2</v>
      </c>
      <c r="F1763" s="122">
        <f t="shared" si="553"/>
        <v>1.4814750376036965</v>
      </c>
      <c r="G1763" s="122"/>
      <c r="H1763" s="101" t="s">
        <v>4</v>
      </c>
      <c r="I1763" s="101">
        <v>1</v>
      </c>
      <c r="J1763" s="101" t="s">
        <v>60</v>
      </c>
      <c r="K1763" s="18">
        <v>43109</v>
      </c>
      <c r="L1763" s="101" t="s">
        <v>58</v>
      </c>
      <c r="M1763" s="101" t="s">
        <v>83</v>
      </c>
      <c r="N1763" s="101" t="s">
        <v>73</v>
      </c>
      <c r="O1763" s="101" t="s">
        <v>58</v>
      </c>
      <c r="P1763" s="19" t="str">
        <f t="shared" si="573"/>
        <v>CB1 17/18</v>
      </c>
      <c r="Q1763" s="20">
        <f t="shared" si="574"/>
        <v>148.14750376036966</v>
      </c>
      <c r="R1763" s="19">
        <v>122.6</v>
      </c>
      <c r="S1763" s="19">
        <v>2.5</v>
      </c>
      <c r="T1763" s="19">
        <f t="shared" si="575"/>
        <v>125.1</v>
      </c>
      <c r="U1763" s="22" t="e">
        <f t="shared" si="576"/>
        <v>#VALUE!</v>
      </c>
      <c r="V1763" s="22" t="str">
        <f t="shared" si="577"/>
        <v>NY</v>
      </c>
      <c r="W1763" s="22" t="e">
        <f t="shared" si="578"/>
        <v>#VALUE!</v>
      </c>
      <c r="X1763" s="19" t="str">
        <f t="shared" si="579"/>
        <v>CB117/18GS.9155</v>
      </c>
      <c r="Y1763" s="19" t="str">
        <f t="shared" si="580"/>
        <v>GS.9155</v>
      </c>
      <c r="Z1763" s="19" t="e">
        <v>#VALUE!</v>
      </c>
      <c r="AA1763" s="19" t="e">
        <f t="shared" si="581"/>
        <v>#VALUE!</v>
      </c>
      <c r="AB1763" s="22" t="e">
        <f t="shared" si="582"/>
        <v>#VALUE!</v>
      </c>
      <c r="AC1763" s="23" t="e">
        <v>#VALUE!</v>
      </c>
      <c r="AD1763" s="23" t="e">
        <f t="shared" si="583"/>
        <v>#VALUE!</v>
      </c>
      <c r="AE1763" s="24" t="e">
        <f t="shared" si="584"/>
        <v>#VALUE!</v>
      </c>
      <c r="AF1763" s="24">
        <v>126.85</v>
      </c>
      <c r="AG1763" s="24" t="e">
        <f t="shared" si="566"/>
        <v>#VALUE!</v>
      </c>
      <c r="AH1763" s="24" t="e">
        <f t="shared" si="567"/>
        <v>#VALUE!</v>
      </c>
      <c r="AI1763" s="25" t="e">
        <f t="shared" si="585"/>
        <v>#VALUE!</v>
      </c>
      <c r="AJ1763" s="25" t="e">
        <f t="shared" si="586"/>
        <v>#VALUE!</v>
      </c>
      <c r="AK1763" s="25" t="e">
        <f t="shared" si="587"/>
        <v>#VALUE!</v>
      </c>
      <c r="AL1763" s="11">
        <v>26.320161024638129</v>
      </c>
      <c r="AM1763" s="11">
        <v>6.7573054238755681</v>
      </c>
      <c r="AN1763" s="26">
        <v>3.2748864000000002</v>
      </c>
      <c r="AO1763" s="125">
        <f t="shared" si="571"/>
        <v>5.4204533735127125E-2</v>
      </c>
      <c r="AW1763" s="44" t="e">
        <f t="shared" si="554"/>
        <v>#VALUE!</v>
      </c>
    </row>
    <row r="1764" spans="1:49" hidden="1" x14ac:dyDescent="0.2">
      <c r="A1764" s="101">
        <v>1761</v>
      </c>
      <c r="B1764" s="16" t="s">
        <v>1087</v>
      </c>
      <c r="C1764" s="101">
        <v>1200</v>
      </c>
      <c r="D1764" s="101">
        <v>1.3894631103205088</v>
      </c>
      <c r="E1764" s="101">
        <v>4.6154686890444899E-2</v>
      </c>
      <c r="F1764" s="122">
        <f t="shared" si="553"/>
        <v>1.4356177972109538</v>
      </c>
      <c r="G1764" s="122"/>
      <c r="H1764" s="101" t="s">
        <v>4</v>
      </c>
      <c r="I1764" s="101">
        <v>1</v>
      </c>
      <c r="J1764" s="101" t="s">
        <v>601</v>
      </c>
      <c r="K1764" s="18">
        <v>43109</v>
      </c>
      <c r="L1764" s="101" t="s">
        <v>58</v>
      </c>
      <c r="M1764" s="101" t="s">
        <v>83</v>
      </c>
      <c r="N1764" s="101" t="s">
        <v>73</v>
      </c>
      <c r="O1764" s="101" t="s">
        <v>93</v>
      </c>
      <c r="P1764" s="19" t="str">
        <f t="shared" si="573"/>
        <v>CB1 13 UP</v>
      </c>
      <c r="Q1764" s="20">
        <f t="shared" si="574"/>
        <v>143.56177972109538</v>
      </c>
      <c r="R1764" s="19">
        <v>122.6</v>
      </c>
      <c r="S1764" s="19">
        <v>-7</v>
      </c>
      <c r="T1764" s="19">
        <f t="shared" si="575"/>
        <v>115.6</v>
      </c>
      <c r="U1764" s="22" t="e">
        <f t="shared" si="576"/>
        <v>#VALUE!</v>
      </c>
      <c r="V1764" s="22" t="str">
        <f t="shared" si="577"/>
        <v>NY</v>
      </c>
      <c r="W1764" s="22" t="e">
        <f t="shared" si="578"/>
        <v>#VALUE!</v>
      </c>
      <c r="X1764" s="19" t="str">
        <f t="shared" si="579"/>
        <v>CB113 UPGS.9195</v>
      </c>
      <c r="Y1764" s="19" t="str">
        <f t="shared" si="580"/>
        <v>GS.9195</v>
      </c>
      <c r="Z1764" s="19" t="e">
        <v>#VALUE!</v>
      </c>
      <c r="AA1764" s="19" t="e">
        <f t="shared" si="581"/>
        <v>#VALUE!</v>
      </c>
      <c r="AB1764" s="22" t="e">
        <f t="shared" si="582"/>
        <v>#VALUE!</v>
      </c>
      <c r="AC1764" s="23" t="e">
        <v>#VALUE!</v>
      </c>
      <c r="AD1764" s="23" t="e">
        <f t="shared" si="583"/>
        <v>#VALUE!</v>
      </c>
      <c r="AE1764" s="24" t="e">
        <f t="shared" si="584"/>
        <v>#VALUE!</v>
      </c>
      <c r="AF1764" s="24">
        <v>117.35</v>
      </c>
      <c r="AG1764" s="24" t="e">
        <f t="shared" si="566"/>
        <v>#VALUE!</v>
      </c>
      <c r="AH1764" s="24" t="e">
        <f t="shared" si="567"/>
        <v>#VALUE!</v>
      </c>
      <c r="AI1764" s="25" t="e">
        <f t="shared" si="585"/>
        <v>#VALUE!</v>
      </c>
      <c r="AJ1764" s="25" t="e">
        <f t="shared" si="586"/>
        <v>#VALUE!</v>
      </c>
      <c r="AK1764" s="25" t="e">
        <f t="shared" si="587"/>
        <v>#VALUE!</v>
      </c>
      <c r="AL1764" s="11">
        <v>22.613333333333337</v>
      </c>
      <c r="AM1764" s="11">
        <v>4.5933333333333239</v>
      </c>
      <c r="AN1764" s="26">
        <v>3.3077000000000001</v>
      </c>
      <c r="AO1764" s="125">
        <f t="shared" si="571"/>
        <v>4.5935266126397936E-2</v>
      </c>
      <c r="AW1764" s="44" t="e">
        <f t="shared" si="554"/>
        <v>#VALUE!</v>
      </c>
    </row>
    <row r="1765" spans="1:49" hidden="1" x14ac:dyDescent="0.2">
      <c r="A1765" s="101">
        <v>1762</v>
      </c>
      <c r="B1765" s="16" t="s">
        <v>1088</v>
      </c>
      <c r="C1765" s="101">
        <v>440</v>
      </c>
      <c r="D1765" s="101">
        <v>1.4619238602788416</v>
      </c>
      <c r="E1765" s="101">
        <v>6.0271444434384272E-2</v>
      </c>
      <c r="F1765" s="122">
        <f t="shared" si="553"/>
        <v>1.5221953047132259</v>
      </c>
      <c r="G1765" s="122"/>
      <c r="H1765" s="101" t="s">
        <v>4</v>
      </c>
      <c r="I1765" s="101">
        <v>1</v>
      </c>
      <c r="J1765" s="101" t="s">
        <v>718</v>
      </c>
      <c r="K1765" s="18">
        <v>43109</v>
      </c>
      <c r="L1765" s="101" t="s">
        <v>58</v>
      </c>
      <c r="M1765" s="101" t="s">
        <v>83</v>
      </c>
      <c r="N1765" s="101" t="s">
        <v>73</v>
      </c>
      <c r="O1765" s="101" t="s">
        <v>58</v>
      </c>
      <c r="P1765" s="19" t="str">
        <f t="shared" si="573"/>
        <v>CB1 17/18</v>
      </c>
      <c r="Q1765" s="20">
        <f t="shared" si="574"/>
        <v>152.2195304713226</v>
      </c>
      <c r="R1765" s="19">
        <v>122.6</v>
      </c>
      <c r="S1765" s="19">
        <v>2.5</v>
      </c>
      <c r="T1765" s="19">
        <f t="shared" si="575"/>
        <v>125.1</v>
      </c>
      <c r="U1765" s="22" t="e">
        <f t="shared" si="576"/>
        <v>#VALUE!</v>
      </c>
      <c r="V1765" s="22" t="str">
        <f t="shared" si="577"/>
        <v>NY</v>
      </c>
      <c r="W1765" s="22" t="e">
        <f t="shared" si="578"/>
        <v>#VALUE!</v>
      </c>
      <c r="X1765" s="19" t="str">
        <f t="shared" si="579"/>
        <v>CB117/18GS.9046</v>
      </c>
      <c r="Y1765" s="19" t="str">
        <f t="shared" si="580"/>
        <v>GS.9046</v>
      </c>
      <c r="Z1765" s="19" t="e">
        <v>#VALUE!</v>
      </c>
      <c r="AA1765" s="19" t="e">
        <f t="shared" si="581"/>
        <v>#VALUE!</v>
      </c>
      <c r="AB1765" s="22" t="e">
        <f t="shared" si="582"/>
        <v>#VALUE!</v>
      </c>
      <c r="AC1765" s="23" t="e">
        <v>#VALUE!</v>
      </c>
      <c r="AD1765" s="23" t="e">
        <f t="shared" si="583"/>
        <v>#VALUE!</v>
      </c>
      <c r="AE1765" s="24" t="e">
        <f t="shared" si="584"/>
        <v>#VALUE!</v>
      </c>
      <c r="AF1765" s="24">
        <v>126.85</v>
      </c>
      <c r="AG1765" s="24" t="e">
        <f t="shared" si="566"/>
        <v>#VALUE!</v>
      </c>
      <c r="AH1765" s="24" t="e">
        <f t="shared" si="567"/>
        <v>#VALUE!</v>
      </c>
      <c r="AI1765" s="25" t="e">
        <f t="shared" si="585"/>
        <v>#VALUE!</v>
      </c>
      <c r="AJ1765" s="25" t="e">
        <f t="shared" si="586"/>
        <v>#VALUE!</v>
      </c>
      <c r="AK1765" s="25" t="e">
        <f t="shared" si="587"/>
        <v>#VALUE!</v>
      </c>
      <c r="AL1765" s="11">
        <v>29.852941671045723</v>
      </c>
      <c r="AM1765" s="11">
        <v>7.5770846032580108</v>
      </c>
      <c r="AN1765" s="26">
        <v>3.2766000000000006</v>
      </c>
      <c r="AO1765" s="125">
        <f t="shared" si="571"/>
        <v>5.9420915819415984E-2</v>
      </c>
      <c r="AW1765" s="44" t="e">
        <f t="shared" si="554"/>
        <v>#VALUE!</v>
      </c>
    </row>
    <row r="1766" spans="1:49" hidden="1" x14ac:dyDescent="0.2">
      <c r="A1766" s="101">
        <v>1763</v>
      </c>
      <c r="B1766" s="16" t="s">
        <v>1089</v>
      </c>
      <c r="C1766" s="101">
        <v>320</v>
      </c>
      <c r="D1766" s="101">
        <v>1.3895058478068076</v>
      </c>
      <c r="E1766" s="101">
        <v>4.964903696861122E-2</v>
      </c>
      <c r="F1766" s="122">
        <f t="shared" si="553"/>
        <v>1.4391548847754188</v>
      </c>
      <c r="G1766" s="122"/>
      <c r="H1766" s="101" t="s">
        <v>4</v>
      </c>
      <c r="I1766" s="101">
        <v>1</v>
      </c>
      <c r="J1766" s="101" t="s">
        <v>60</v>
      </c>
      <c r="K1766" s="18">
        <v>43109</v>
      </c>
      <c r="L1766" s="101" t="s">
        <v>58</v>
      </c>
      <c r="M1766" s="101" t="s">
        <v>83</v>
      </c>
      <c r="N1766" s="101" t="s">
        <v>73</v>
      </c>
      <c r="O1766" s="101" t="s">
        <v>59</v>
      </c>
      <c r="P1766" s="19" t="str">
        <f t="shared" si="573"/>
        <v>CB1 14/16</v>
      </c>
      <c r="Q1766" s="20">
        <f t="shared" si="574"/>
        <v>143.91548847754189</v>
      </c>
      <c r="R1766" s="19">
        <v>122.6</v>
      </c>
      <c r="S1766" s="19">
        <v>-7</v>
      </c>
      <c r="T1766" s="19">
        <f t="shared" si="575"/>
        <v>115.6</v>
      </c>
      <c r="U1766" s="22" t="e">
        <f t="shared" si="576"/>
        <v>#VALUE!</v>
      </c>
      <c r="V1766" s="22" t="str">
        <f t="shared" si="577"/>
        <v>NY</v>
      </c>
      <c r="W1766" s="22" t="e">
        <f t="shared" si="578"/>
        <v>#VALUE!</v>
      </c>
      <c r="X1766" s="19" t="str">
        <f t="shared" si="579"/>
        <v>CB114/16GS.9134</v>
      </c>
      <c r="Y1766" s="19" t="str">
        <f t="shared" si="580"/>
        <v>GS.9134</v>
      </c>
      <c r="Z1766" s="19" t="e">
        <v>#VALUE!</v>
      </c>
      <c r="AA1766" s="19" t="e">
        <f t="shared" si="581"/>
        <v>#VALUE!</v>
      </c>
      <c r="AB1766" s="22" t="e">
        <f t="shared" si="582"/>
        <v>#VALUE!</v>
      </c>
      <c r="AC1766" s="23" t="e">
        <v>#VALUE!</v>
      </c>
      <c r="AD1766" s="23" t="e">
        <f t="shared" si="583"/>
        <v>#VALUE!</v>
      </c>
      <c r="AE1766" s="24" t="e">
        <f t="shared" si="584"/>
        <v>#VALUE!</v>
      </c>
      <c r="AF1766" s="24">
        <v>117.35</v>
      </c>
      <c r="AG1766" s="24" t="e">
        <f t="shared" si="566"/>
        <v>#VALUE!</v>
      </c>
      <c r="AH1766" s="24" t="e">
        <f t="shared" si="567"/>
        <v>#VALUE!</v>
      </c>
      <c r="AI1766" s="25" t="e">
        <f t="shared" si="585"/>
        <v>#VALUE!</v>
      </c>
      <c r="AJ1766" s="25" t="e">
        <f t="shared" si="586"/>
        <v>#VALUE!</v>
      </c>
      <c r="AK1766" s="25" t="e">
        <f t="shared" si="587"/>
        <v>#VALUE!</v>
      </c>
      <c r="AL1766" s="11">
        <v>27.016927977920027</v>
      </c>
      <c r="AM1766" s="11">
        <v>7.6357486783919271</v>
      </c>
      <c r="AN1766" s="26">
        <v>3.2766000000000006</v>
      </c>
      <c r="AO1766" s="125">
        <f t="shared" si="571"/>
        <v>4.8948407888891807E-2</v>
      </c>
      <c r="AW1766" s="44" t="e">
        <f t="shared" si="554"/>
        <v>#VALUE!</v>
      </c>
    </row>
    <row r="1767" spans="1:49" hidden="1" x14ac:dyDescent="0.2">
      <c r="A1767" s="101">
        <v>1764</v>
      </c>
      <c r="B1767" s="16" t="s">
        <v>1090</v>
      </c>
      <c r="C1767" s="101">
        <v>1800</v>
      </c>
      <c r="D1767" s="101">
        <v>1.3924432954973689</v>
      </c>
      <c r="E1767" s="101">
        <v>5.0553353581915927E-2</v>
      </c>
      <c r="F1767" s="122">
        <f t="shared" si="553"/>
        <v>1.4429966490792849</v>
      </c>
      <c r="G1767" s="122"/>
      <c r="H1767" s="101" t="s">
        <v>4</v>
      </c>
      <c r="I1767" s="101">
        <v>1</v>
      </c>
      <c r="J1767" s="101" t="s">
        <v>60</v>
      </c>
      <c r="K1767" s="18">
        <v>43109</v>
      </c>
      <c r="L1767" s="101" t="s">
        <v>58</v>
      </c>
      <c r="M1767" s="101" t="s">
        <v>83</v>
      </c>
      <c r="N1767" s="101" t="s">
        <v>73</v>
      </c>
      <c r="O1767" s="101" t="s">
        <v>66</v>
      </c>
      <c r="P1767" s="19" t="str">
        <f t="shared" si="573"/>
        <v>CB1 Moka</v>
      </c>
      <c r="Q1767" s="20">
        <f t="shared" si="574"/>
        <v>144.2996649079285</v>
      </c>
      <c r="R1767" s="19">
        <v>122.6</v>
      </c>
      <c r="S1767" s="19">
        <v>-8</v>
      </c>
      <c r="T1767" s="19">
        <f t="shared" si="575"/>
        <v>114.6</v>
      </c>
      <c r="U1767" s="22" t="e">
        <f t="shared" si="576"/>
        <v>#VALUE!</v>
      </c>
      <c r="V1767" s="22" t="str">
        <f t="shared" si="577"/>
        <v>NY</v>
      </c>
      <c r="W1767" s="22" t="e">
        <f t="shared" si="578"/>
        <v>#VALUE!</v>
      </c>
      <c r="X1767" s="19" t="str">
        <f t="shared" si="579"/>
        <v>CB1MokaGS.9096</v>
      </c>
      <c r="Y1767" s="19" t="str">
        <f t="shared" si="580"/>
        <v>GS.9096</v>
      </c>
      <c r="Z1767" s="19" t="e">
        <v>#VALUE!</v>
      </c>
      <c r="AA1767" s="19" t="e">
        <f t="shared" si="581"/>
        <v>#VALUE!</v>
      </c>
      <c r="AB1767" s="22" t="e">
        <f t="shared" si="582"/>
        <v>#VALUE!</v>
      </c>
      <c r="AC1767" s="23" t="e">
        <v>#VALUE!</v>
      </c>
      <c r="AD1767" s="23" t="e">
        <f t="shared" si="583"/>
        <v>#VALUE!</v>
      </c>
      <c r="AE1767" s="24" t="e">
        <f t="shared" si="584"/>
        <v>#VALUE!</v>
      </c>
      <c r="AF1767" s="24">
        <v>116.35</v>
      </c>
      <c r="AG1767" s="24" t="e">
        <f t="shared" si="566"/>
        <v>#VALUE!</v>
      </c>
      <c r="AH1767" s="24" t="e">
        <f t="shared" si="567"/>
        <v>#VALUE!</v>
      </c>
      <c r="AI1767" s="25" t="e">
        <f t="shared" si="585"/>
        <v>#VALUE!</v>
      </c>
      <c r="AJ1767" s="25" t="e">
        <f t="shared" si="586"/>
        <v>#VALUE!</v>
      </c>
      <c r="AK1767" s="25" t="e">
        <f t="shared" si="587"/>
        <v>#VALUE!</v>
      </c>
      <c r="AL1767" s="11">
        <v>24.086601979066412</v>
      </c>
      <c r="AM1767" s="11">
        <v>6.0552158784507579</v>
      </c>
      <c r="AN1767" s="26">
        <v>3.2766000000000002</v>
      </c>
      <c r="AO1767" s="125">
        <f t="shared" si="571"/>
        <v>4.9839963116372343E-2</v>
      </c>
      <c r="AW1767" s="44" t="e">
        <f t="shared" si="554"/>
        <v>#VALUE!</v>
      </c>
    </row>
    <row r="1768" spans="1:49" hidden="1" x14ac:dyDescent="0.2">
      <c r="A1768" s="101">
        <v>1765</v>
      </c>
      <c r="B1768" s="16" t="s">
        <v>1091</v>
      </c>
      <c r="C1768" s="101">
        <v>1280</v>
      </c>
      <c r="D1768" s="101">
        <v>1.4770686534158046</v>
      </c>
      <c r="E1768" s="101">
        <v>5.910234103088631E-2</v>
      </c>
      <c r="F1768" s="122">
        <f t="shared" si="553"/>
        <v>1.536170994446691</v>
      </c>
      <c r="G1768" s="122"/>
      <c r="H1768" s="101" t="s">
        <v>4</v>
      </c>
      <c r="I1768" s="101">
        <v>1</v>
      </c>
      <c r="J1768" s="101" t="s">
        <v>555</v>
      </c>
      <c r="K1768" s="18">
        <v>43109</v>
      </c>
      <c r="L1768" s="101" t="s">
        <v>58</v>
      </c>
      <c r="M1768" s="101" t="s">
        <v>83</v>
      </c>
      <c r="N1768" s="101" t="s">
        <v>70</v>
      </c>
      <c r="O1768" s="101" t="s">
        <v>59</v>
      </c>
      <c r="P1768" s="19" t="str">
        <f t="shared" si="573"/>
        <v>CB1UTZ 14/16</v>
      </c>
      <c r="Q1768" s="20">
        <f t="shared" si="574"/>
        <v>153.61709944466909</v>
      </c>
      <c r="R1768" s="19">
        <v>122.6</v>
      </c>
      <c r="S1768" s="19">
        <v>-2</v>
      </c>
      <c r="T1768" s="19">
        <f t="shared" si="575"/>
        <v>120.6</v>
      </c>
      <c r="U1768" s="22" t="e">
        <f t="shared" si="576"/>
        <v>#VALUE!</v>
      </c>
      <c r="V1768" s="22" t="str">
        <f t="shared" si="577"/>
        <v>NY</v>
      </c>
      <c r="W1768" s="22" t="e">
        <f t="shared" si="578"/>
        <v>#VALUE!</v>
      </c>
      <c r="X1768" s="19" t="str">
        <f t="shared" si="579"/>
        <v>CB1UTZ14/16GS.9103</v>
      </c>
      <c r="Y1768" s="19" t="str">
        <f t="shared" si="580"/>
        <v>GS.9103</v>
      </c>
      <c r="Z1768" s="19" t="e">
        <v>#VALUE!</v>
      </c>
      <c r="AA1768" s="19" t="e">
        <f t="shared" si="581"/>
        <v>#VALUE!</v>
      </c>
      <c r="AB1768" s="22" t="e">
        <f t="shared" si="582"/>
        <v>#VALUE!</v>
      </c>
      <c r="AC1768" s="23" t="e">
        <v>#VALUE!</v>
      </c>
      <c r="AD1768" s="23" t="e">
        <f t="shared" si="583"/>
        <v>#VALUE!</v>
      </c>
      <c r="AE1768" s="24" t="e">
        <f t="shared" si="584"/>
        <v>#VALUE!</v>
      </c>
      <c r="AF1768" s="24">
        <v>122.35</v>
      </c>
      <c r="AG1768" s="24" t="e">
        <f t="shared" si="566"/>
        <v>#VALUE!</v>
      </c>
      <c r="AH1768" s="24" t="e">
        <f t="shared" si="567"/>
        <v>#VALUE!</v>
      </c>
      <c r="AI1768" s="25" t="e">
        <f t="shared" si="585"/>
        <v>#VALUE!</v>
      </c>
      <c r="AJ1768" s="25" t="e">
        <f t="shared" si="586"/>
        <v>#VALUE!</v>
      </c>
      <c r="AK1768" s="25" t="e">
        <f t="shared" si="587"/>
        <v>#VALUE!</v>
      </c>
      <c r="AL1768" s="11">
        <v>25.284545454545459</v>
      </c>
      <c r="AM1768" s="11">
        <v>7.4881818181818165</v>
      </c>
      <c r="AN1768" s="26">
        <v>3.2766000000000006</v>
      </c>
      <c r="AO1768" s="125">
        <f t="shared" si="571"/>
        <v>5.8268310376235102E-2</v>
      </c>
      <c r="AW1768" s="44" t="e">
        <f t="shared" si="554"/>
        <v>#VALUE!</v>
      </c>
    </row>
    <row r="1769" spans="1:49" hidden="1" x14ac:dyDescent="0.2">
      <c r="A1769" s="101">
        <v>1766</v>
      </c>
      <c r="B1769" s="16" t="s">
        <v>1092</v>
      </c>
      <c r="C1769" s="101">
        <v>1320</v>
      </c>
      <c r="D1769" s="101">
        <v>1.0148954192289739</v>
      </c>
      <c r="E1769" s="101">
        <v>3.9667116559110038E-2</v>
      </c>
      <c r="F1769" s="122">
        <f t="shared" si="553"/>
        <v>1.0545625357880839</v>
      </c>
      <c r="G1769" s="122"/>
      <c r="H1769" s="101" t="s">
        <v>4</v>
      </c>
      <c r="I1769" s="101">
        <v>1</v>
      </c>
      <c r="J1769" s="101" t="s">
        <v>60</v>
      </c>
      <c r="K1769" s="18">
        <v>43109</v>
      </c>
      <c r="L1769" s="101" t="s">
        <v>56</v>
      </c>
      <c r="M1769" s="101" t="s">
        <v>84</v>
      </c>
      <c r="N1769" s="101" t="s">
        <v>57</v>
      </c>
      <c r="O1769" s="101" t="s">
        <v>58</v>
      </c>
      <c r="P1769" s="19" t="str">
        <f>N1769&amp;" "&amp;O1769</f>
        <v>CBSWRF 17/18</v>
      </c>
      <c r="Q1769" s="20">
        <f>F1769*100</f>
        <v>105.45625357880839</v>
      </c>
      <c r="R1769" s="19">
        <v>122.6</v>
      </c>
      <c r="S1769" s="19" t="e">
        <v>#N/A</v>
      </c>
      <c r="T1769" s="19" t="e">
        <f>R1769+S1769</f>
        <v>#N/A</v>
      </c>
      <c r="U1769" s="22" t="e">
        <f>(T1769-Q1769)*1.3228*AD1769</f>
        <v>#N/A</v>
      </c>
      <c r="V1769" s="22" t="str">
        <f>IF(LEFT(N1769,3)="CB7","LDN","NY")</f>
        <v>NY</v>
      </c>
      <c r="W1769" s="22" t="e">
        <f>V1769-U1769</f>
        <v>#VALUE!</v>
      </c>
      <c r="X1769" s="19" t="str">
        <f>TRIM(N1769)&amp;TRIM(O1769)&amp;TRIM(Y1769)</f>
        <v>CBSWRF17/18GS.9043</v>
      </c>
      <c r="Y1769" s="19" t="str">
        <f>IF(LEFT(B1769,2)&lt;&gt;"GS","GS."&amp;LEFT(B1769,4),B1769)</f>
        <v>GS.9043</v>
      </c>
      <c r="Z1769" s="19" t="e">
        <v>#VALUE!</v>
      </c>
      <c r="AA1769" s="19" t="e">
        <f>IF(C1769=0,Z1769,C1769-Z1769)</f>
        <v>#VALUE!</v>
      </c>
      <c r="AB1769" s="22" t="e">
        <f>(T1769-Q1769)*1.3228*AA1769</f>
        <v>#N/A</v>
      </c>
      <c r="AC1769" s="23" t="e">
        <v>#VALUE!</v>
      </c>
      <c r="AD1769" s="23" t="e">
        <f>AA1769-AC1769</f>
        <v>#VALUE!</v>
      </c>
      <c r="AE1769" s="24" t="e">
        <f>(T1769-Q1769)*1.3228*AD1769</f>
        <v>#N/A</v>
      </c>
      <c r="AF1769" s="24" t="e">
        <v>#N/A</v>
      </c>
      <c r="AG1769" s="24" t="e">
        <f t="shared" si="566"/>
        <v>#N/A</v>
      </c>
      <c r="AH1769" s="24" t="e">
        <f t="shared" si="567"/>
        <v>#N/A</v>
      </c>
      <c r="AI1769" s="25" t="e">
        <f>AD1769*T1769*1.3228</f>
        <v>#VALUE!</v>
      </c>
      <c r="AJ1769" s="25" t="e">
        <f>E1769*132.28*AD1769</f>
        <v>#VALUE!</v>
      </c>
      <c r="AK1769" s="25" t="e">
        <f>AI1769-AE1769</f>
        <v>#VALUE!</v>
      </c>
      <c r="AL1769" s="11">
        <v>16.744817880794699</v>
      </c>
      <c r="AM1769" s="11">
        <v>0</v>
      </c>
      <c r="AN1769" s="26">
        <v>3.2766000000000006</v>
      </c>
      <c r="AO1769" s="125">
        <f t="shared" si="571"/>
        <v>3.9107348695183439E-2</v>
      </c>
      <c r="AW1769" s="44" t="e">
        <f t="shared" si="554"/>
        <v>#VALUE!</v>
      </c>
    </row>
    <row r="1770" spans="1:49" hidden="1" x14ac:dyDescent="0.2">
      <c r="A1770" s="101">
        <v>1767</v>
      </c>
      <c r="B1770" s="16" t="s">
        <v>1093</v>
      </c>
      <c r="C1770" s="101">
        <v>2200</v>
      </c>
      <c r="D1770" s="101">
        <v>1.3686847067396573</v>
      </c>
      <c r="E1770" s="101">
        <v>4.1402525652437044E-2</v>
      </c>
      <c r="F1770" s="122">
        <f t="shared" si="553"/>
        <v>1.4100872323920943</v>
      </c>
      <c r="G1770" s="122"/>
      <c r="H1770" s="101" t="s">
        <v>4</v>
      </c>
      <c r="I1770" s="101">
        <v>1</v>
      </c>
      <c r="J1770" s="101" t="s">
        <v>60</v>
      </c>
      <c r="K1770" s="18">
        <v>43109</v>
      </c>
      <c r="L1770" s="101" t="s">
        <v>56</v>
      </c>
      <c r="M1770" s="101" t="s">
        <v>84</v>
      </c>
      <c r="N1770" s="101" t="s">
        <v>67</v>
      </c>
      <c r="O1770" s="101" t="s">
        <v>58</v>
      </c>
      <c r="P1770" s="19" t="str">
        <f>N1770&amp;" "&amp;O1770</f>
        <v>CBSWUTZ 17/18</v>
      </c>
      <c r="Q1770" s="20">
        <f>F1770*100</f>
        <v>141.00872323920944</v>
      </c>
      <c r="R1770" s="19">
        <v>122.6</v>
      </c>
      <c r="S1770" s="19" t="e">
        <v>#N/A</v>
      </c>
      <c r="T1770" s="19" t="e">
        <f>R1770+S1770</f>
        <v>#N/A</v>
      </c>
      <c r="U1770" s="22" t="e">
        <f>(T1770-Q1770)*1.3228*AD1770</f>
        <v>#N/A</v>
      </c>
      <c r="V1770" s="22" t="str">
        <f>IF(LEFT(N1770,3)="CB7","LDN","NY")</f>
        <v>NY</v>
      </c>
      <c r="W1770" s="22" t="e">
        <f>V1770-U1770</f>
        <v>#VALUE!</v>
      </c>
      <c r="X1770" s="19" t="str">
        <f>TRIM(N1770)&amp;TRIM(O1770)&amp;TRIM(Y1770)</f>
        <v>CBSWUTZ17/18GS.9042</v>
      </c>
      <c r="Y1770" s="19" t="str">
        <f>IF(LEFT(B1770,2)&lt;&gt;"GS","GS."&amp;LEFT(B1770,4),B1770)</f>
        <v>GS.9042</v>
      </c>
      <c r="Z1770" s="19" t="e">
        <v>#VALUE!</v>
      </c>
      <c r="AA1770" s="19" t="e">
        <f>IF(C1770=0,Z1770,C1770-Z1770)</f>
        <v>#VALUE!</v>
      </c>
      <c r="AB1770" s="22" t="e">
        <f>(T1770-Q1770)*1.3228*AA1770</f>
        <v>#N/A</v>
      </c>
      <c r="AC1770" s="23" t="e">
        <v>#VALUE!</v>
      </c>
      <c r="AD1770" s="23" t="e">
        <f>AA1770-AC1770</f>
        <v>#VALUE!</v>
      </c>
      <c r="AE1770" s="24" t="e">
        <f>(T1770-Q1770)*1.3228*AD1770</f>
        <v>#N/A</v>
      </c>
      <c r="AF1770" s="24" t="e">
        <v>#N/A</v>
      </c>
      <c r="AG1770" s="24" t="e">
        <f t="shared" si="566"/>
        <v>#N/A</v>
      </c>
      <c r="AH1770" s="24" t="e">
        <f t="shared" si="567"/>
        <v>#N/A</v>
      </c>
      <c r="AI1770" s="25" t="e">
        <f>AD1770*T1770*1.3228</f>
        <v>#VALUE!</v>
      </c>
      <c r="AJ1770" s="25" t="e">
        <f>E1770*132.28*AD1770</f>
        <v>#VALUE!</v>
      </c>
      <c r="AK1770" s="25" t="e">
        <f>AI1770-AE1770</f>
        <v>#VALUE!</v>
      </c>
      <c r="AL1770" s="11">
        <v>17.477392157352813</v>
      </c>
      <c r="AM1770" s="11">
        <v>0</v>
      </c>
      <c r="AN1770" s="26">
        <v>3.2766000000000002</v>
      </c>
      <c r="AO1770" s="125">
        <f t="shared" si="571"/>
        <v>4.0818268329092265E-2</v>
      </c>
      <c r="AW1770" s="44" t="e">
        <f t="shared" si="554"/>
        <v>#VALUE!</v>
      </c>
    </row>
    <row r="1771" spans="1:49" hidden="1" x14ac:dyDescent="0.2">
      <c r="A1771" s="101">
        <v>1768</v>
      </c>
      <c r="B1771" s="16" t="s">
        <v>1094</v>
      </c>
      <c r="C1771" s="101">
        <v>1321</v>
      </c>
      <c r="D1771" s="101">
        <v>1.0235321542455236</v>
      </c>
      <c r="E1771" s="101">
        <v>3.506241329678414E-2</v>
      </c>
      <c r="F1771" s="122">
        <f t="shared" si="553"/>
        <v>1.0585945675423076</v>
      </c>
      <c r="G1771" s="122"/>
      <c r="H1771" s="101" t="s">
        <v>4</v>
      </c>
      <c r="I1771" s="101">
        <v>1</v>
      </c>
      <c r="J1771" s="101" t="s">
        <v>60</v>
      </c>
      <c r="K1771" s="18">
        <v>43110</v>
      </c>
      <c r="L1771" s="101" t="s">
        <v>58</v>
      </c>
      <c r="M1771" s="101" t="s">
        <v>83</v>
      </c>
      <c r="N1771" s="101" t="s">
        <v>77</v>
      </c>
      <c r="O1771" s="101" t="s">
        <v>93</v>
      </c>
      <c r="P1771" s="19" t="str">
        <f t="shared" ref="P1771:P1812" si="588">N1771&amp;" "&amp;O1771</f>
        <v>CB3 13 UP</v>
      </c>
      <c r="Q1771" s="20">
        <f t="shared" ref="Q1771:Q1812" si="589">F1771*100</f>
        <v>105.85945675423076</v>
      </c>
      <c r="R1771" s="19">
        <v>122.6</v>
      </c>
      <c r="S1771" s="19">
        <v>-9.67</v>
      </c>
      <c r="T1771" s="19">
        <f t="shared" ref="T1771:T1812" si="590">R1771+S1771</f>
        <v>112.92999999999999</v>
      </c>
      <c r="U1771" s="22" t="e">
        <f t="shared" ref="U1771:U1812" si="591">(T1771-Q1771)*1.3228*AD1771</f>
        <v>#VALUE!</v>
      </c>
      <c r="V1771" s="22" t="str">
        <f t="shared" ref="V1771:V1812" si="592">IF(LEFT(N1771,3)="CB7","LDN","NY")</f>
        <v>NY</v>
      </c>
      <c r="W1771" s="22" t="e">
        <f t="shared" ref="W1771:W1812" si="593">V1771-U1771</f>
        <v>#VALUE!</v>
      </c>
      <c r="X1771" s="19" t="str">
        <f t="shared" ref="X1771:X1812" si="594">TRIM(N1771)&amp;TRIM(O1771)&amp;TRIM(Y1771)</f>
        <v>CB313 UPGS.9181</v>
      </c>
      <c r="Y1771" s="19" t="str">
        <f t="shared" ref="Y1771:Y1812" si="595">IF(LEFT(B1771,2)&lt;&gt;"GS","GS."&amp;LEFT(B1771,4),B1771)</f>
        <v>GS.9181</v>
      </c>
      <c r="Z1771" s="19" t="e">
        <v>#VALUE!</v>
      </c>
      <c r="AA1771" s="19" t="e">
        <f t="shared" ref="AA1771:AA1812" si="596">IF(C1771=0,Z1771,C1771-Z1771)</f>
        <v>#VALUE!</v>
      </c>
      <c r="AB1771" s="22" t="e">
        <f t="shared" ref="AB1771:AB1812" si="597">(T1771-Q1771)*1.3228*AA1771</f>
        <v>#VALUE!</v>
      </c>
      <c r="AC1771" s="23" t="e">
        <v>#VALUE!</v>
      </c>
      <c r="AD1771" s="23" t="e">
        <f t="shared" ref="AD1771:AD1812" si="598">AA1771-AC1771</f>
        <v>#VALUE!</v>
      </c>
      <c r="AE1771" s="24" t="e">
        <f t="shared" ref="AE1771:AE1812" si="599">(T1771-Q1771)*1.3228*AD1771</f>
        <v>#VALUE!</v>
      </c>
      <c r="AF1771" s="24">
        <v>114.67999999999999</v>
      </c>
      <c r="AG1771" s="24" t="e">
        <f t="shared" si="566"/>
        <v>#VALUE!</v>
      </c>
      <c r="AH1771" s="24" t="e">
        <f t="shared" si="567"/>
        <v>#VALUE!</v>
      </c>
      <c r="AI1771" s="25" t="e">
        <f t="shared" ref="AI1771:AI1812" si="600">AD1771*T1771*1.3228</f>
        <v>#VALUE!</v>
      </c>
      <c r="AJ1771" s="25" t="e">
        <f t="shared" ref="AJ1771:AJ1812" si="601">E1771*132.28*AD1771</f>
        <v>#VALUE!</v>
      </c>
      <c r="AK1771" s="25" t="e">
        <f t="shared" ref="AK1771:AK1812" si="602">AI1771-AE1771</f>
        <v>#VALUE!</v>
      </c>
      <c r="AL1771" s="11">
        <v>20.435625000000002</v>
      </c>
      <c r="AM1771" s="11">
        <v>0.5</v>
      </c>
      <c r="AN1771" s="26">
        <v>3.3077000000000001</v>
      </c>
      <c r="AO1771" s="125">
        <f t="shared" si="571"/>
        <v>3.4895725533671977E-2</v>
      </c>
      <c r="AW1771" s="44" t="e">
        <f t="shared" si="554"/>
        <v>#VALUE!</v>
      </c>
    </row>
    <row r="1772" spans="1:49" hidden="1" x14ac:dyDescent="0.2">
      <c r="A1772" s="101">
        <v>1769</v>
      </c>
      <c r="B1772" s="16" t="s">
        <v>1094</v>
      </c>
      <c r="C1772" s="101">
        <v>429</v>
      </c>
      <c r="D1772" s="101">
        <v>1.0235321542455236</v>
      </c>
      <c r="E1772" s="101">
        <v>3.5062413296784126E-2</v>
      </c>
      <c r="F1772" s="122">
        <f t="shared" si="553"/>
        <v>1.0585945675423076</v>
      </c>
      <c r="G1772" s="122"/>
      <c r="H1772" s="101" t="s">
        <v>4</v>
      </c>
      <c r="I1772" s="101">
        <v>1</v>
      </c>
      <c r="J1772" s="101" t="s">
        <v>60</v>
      </c>
      <c r="K1772" s="18">
        <v>43110</v>
      </c>
      <c r="L1772" s="101" t="s">
        <v>58</v>
      </c>
      <c r="M1772" s="101" t="s">
        <v>83</v>
      </c>
      <c r="N1772" s="101" t="s">
        <v>62</v>
      </c>
      <c r="O1772" s="101" t="s">
        <v>63</v>
      </c>
      <c r="P1772" s="19" t="str">
        <f t="shared" si="588"/>
        <v>CB6 Consumo</v>
      </c>
      <c r="Q1772" s="20">
        <f t="shared" si="589"/>
        <v>105.85945675423076</v>
      </c>
      <c r="R1772" s="19">
        <v>122.6</v>
      </c>
      <c r="S1772" s="19">
        <v>-31.95</v>
      </c>
      <c r="T1772" s="19">
        <f t="shared" si="590"/>
        <v>90.649999999999991</v>
      </c>
      <c r="U1772" s="22" t="e">
        <f t="shared" si="591"/>
        <v>#VALUE!</v>
      </c>
      <c r="V1772" s="22" t="str">
        <f t="shared" si="592"/>
        <v>NY</v>
      </c>
      <c r="W1772" s="22" t="e">
        <f t="shared" si="593"/>
        <v>#VALUE!</v>
      </c>
      <c r="X1772" s="19" t="str">
        <f t="shared" si="594"/>
        <v>CB6ConsumoGS.9181</v>
      </c>
      <c r="Y1772" s="19" t="str">
        <f t="shared" si="595"/>
        <v>GS.9181</v>
      </c>
      <c r="Z1772" s="19" t="e">
        <v>#VALUE!</v>
      </c>
      <c r="AA1772" s="19" t="e">
        <f t="shared" si="596"/>
        <v>#VALUE!</v>
      </c>
      <c r="AB1772" s="22" t="e">
        <f t="shared" si="597"/>
        <v>#VALUE!</v>
      </c>
      <c r="AC1772" s="23" t="e">
        <v>#VALUE!</v>
      </c>
      <c r="AD1772" s="23" t="e">
        <f t="shared" si="598"/>
        <v>#VALUE!</v>
      </c>
      <c r="AE1772" s="24" t="e">
        <f t="shared" si="599"/>
        <v>#VALUE!</v>
      </c>
      <c r="AF1772" s="24">
        <v>92.399999999999991</v>
      </c>
      <c r="AG1772" s="24" t="e">
        <f t="shared" si="566"/>
        <v>#VALUE!</v>
      </c>
      <c r="AH1772" s="24" t="e">
        <f t="shared" si="567"/>
        <v>#VALUE!</v>
      </c>
      <c r="AI1772" s="25" t="e">
        <f t="shared" si="600"/>
        <v>#VALUE!</v>
      </c>
      <c r="AJ1772" s="25" t="e">
        <f t="shared" si="601"/>
        <v>#VALUE!</v>
      </c>
      <c r="AK1772" s="25" t="e">
        <f t="shared" si="602"/>
        <v>#VALUE!</v>
      </c>
      <c r="AL1772" s="11">
        <v>20.435625000000005</v>
      </c>
      <c r="AM1772" s="11">
        <v>0.5</v>
      </c>
      <c r="AN1772" s="26">
        <v>3.3076999999999996</v>
      </c>
      <c r="AO1772" s="125">
        <f t="shared" si="571"/>
        <v>3.4895725533671956E-2</v>
      </c>
      <c r="AW1772" s="44" t="e">
        <f t="shared" si="554"/>
        <v>#VALUE!</v>
      </c>
    </row>
    <row r="1773" spans="1:49" hidden="1" x14ac:dyDescent="0.2">
      <c r="A1773" s="101">
        <v>1770</v>
      </c>
      <c r="B1773" s="16" t="s">
        <v>1095</v>
      </c>
      <c r="C1773" s="101">
        <v>1425</v>
      </c>
      <c r="D1773" s="101">
        <v>1.2762079021079316</v>
      </c>
      <c r="E1773" s="101">
        <v>4.8608066999388203E-2</v>
      </c>
      <c r="F1773" s="122">
        <f t="shared" si="553"/>
        <v>1.3248159691073198</v>
      </c>
      <c r="G1773" s="122"/>
      <c r="H1773" s="101" t="s">
        <v>4</v>
      </c>
      <c r="I1773" s="101">
        <v>1</v>
      </c>
      <c r="J1773" s="101" t="s">
        <v>60</v>
      </c>
      <c r="K1773" s="18">
        <v>43110</v>
      </c>
      <c r="L1773" s="101" t="s">
        <v>58</v>
      </c>
      <c r="M1773" s="101" t="s">
        <v>83</v>
      </c>
      <c r="N1773" s="101" t="s">
        <v>73</v>
      </c>
      <c r="O1773" s="101" t="s">
        <v>58</v>
      </c>
      <c r="P1773" s="19" t="str">
        <f t="shared" si="588"/>
        <v>CB1 17/18</v>
      </c>
      <c r="Q1773" s="20">
        <f t="shared" si="589"/>
        <v>132.48159691073198</v>
      </c>
      <c r="R1773" s="19">
        <v>122.6</v>
      </c>
      <c r="S1773" s="19">
        <v>2.5</v>
      </c>
      <c r="T1773" s="19">
        <f t="shared" si="590"/>
        <v>125.1</v>
      </c>
      <c r="U1773" s="22" t="e">
        <f t="shared" si="591"/>
        <v>#VALUE!</v>
      </c>
      <c r="V1773" s="22" t="str">
        <f t="shared" si="592"/>
        <v>NY</v>
      </c>
      <c r="W1773" s="22" t="e">
        <f t="shared" si="593"/>
        <v>#VALUE!</v>
      </c>
      <c r="X1773" s="19" t="str">
        <f t="shared" si="594"/>
        <v>CB117/18GS.9178</v>
      </c>
      <c r="Y1773" s="19" t="str">
        <f t="shared" si="595"/>
        <v>GS.9178</v>
      </c>
      <c r="Z1773" s="19" t="e">
        <v>#VALUE!</v>
      </c>
      <c r="AA1773" s="19" t="e">
        <f t="shared" si="596"/>
        <v>#VALUE!</v>
      </c>
      <c r="AB1773" s="22" t="e">
        <f t="shared" si="597"/>
        <v>#VALUE!</v>
      </c>
      <c r="AC1773" s="23" t="e">
        <v>#VALUE!</v>
      </c>
      <c r="AD1773" s="23" t="e">
        <f t="shared" si="598"/>
        <v>#VALUE!</v>
      </c>
      <c r="AE1773" s="24" t="e">
        <f t="shared" si="599"/>
        <v>#VALUE!</v>
      </c>
      <c r="AF1773" s="24">
        <v>126.85</v>
      </c>
      <c r="AG1773" s="24" t="e">
        <f t="shared" si="566"/>
        <v>#VALUE!</v>
      </c>
      <c r="AH1773" s="24" t="e">
        <f t="shared" si="567"/>
        <v>#VALUE!</v>
      </c>
      <c r="AI1773" s="25" t="e">
        <f t="shared" si="600"/>
        <v>#VALUE!</v>
      </c>
      <c r="AJ1773" s="25" t="e">
        <f t="shared" si="601"/>
        <v>#VALUE!</v>
      </c>
      <c r="AK1773" s="25" t="e">
        <f t="shared" si="602"/>
        <v>#VALUE!</v>
      </c>
      <c r="AL1773" s="11">
        <v>23.305000000000003</v>
      </c>
      <c r="AM1773" s="11">
        <v>6.7250000000000023</v>
      </c>
      <c r="AN1773" s="26">
        <v>3.3076999999999996</v>
      </c>
      <c r="AO1773" s="125">
        <f t="shared" si="571"/>
        <v>4.8376982792811996E-2</v>
      </c>
      <c r="AW1773" s="44" t="e">
        <f t="shared" si="554"/>
        <v>#VALUE!</v>
      </c>
    </row>
    <row r="1774" spans="1:49" hidden="1" x14ac:dyDescent="0.2">
      <c r="A1774" s="101">
        <v>1771</v>
      </c>
      <c r="B1774" s="16" t="s">
        <v>1095</v>
      </c>
      <c r="C1774" s="101">
        <v>1001</v>
      </c>
      <c r="D1774" s="101">
        <v>1.2762079021079316</v>
      </c>
      <c r="E1774" s="101">
        <v>4.8608066999388203E-2</v>
      </c>
      <c r="F1774" s="122">
        <f t="shared" si="553"/>
        <v>1.3248159691073198</v>
      </c>
      <c r="G1774" s="122"/>
      <c r="H1774" s="101" t="s">
        <v>4</v>
      </c>
      <c r="I1774" s="101">
        <v>1</v>
      </c>
      <c r="J1774" s="101" t="s">
        <v>60</v>
      </c>
      <c r="K1774" s="18">
        <v>43110</v>
      </c>
      <c r="L1774" s="101" t="s">
        <v>58</v>
      </c>
      <c r="M1774" s="101" t="s">
        <v>83</v>
      </c>
      <c r="N1774" s="101" t="s">
        <v>62</v>
      </c>
      <c r="O1774" s="101" t="s">
        <v>63</v>
      </c>
      <c r="P1774" s="19" t="str">
        <f t="shared" si="588"/>
        <v>CB6 Consumo</v>
      </c>
      <c r="Q1774" s="20">
        <f t="shared" si="589"/>
        <v>132.48159691073198</v>
      </c>
      <c r="R1774" s="19">
        <v>122.6</v>
      </c>
      <c r="S1774" s="19">
        <v>-31.95</v>
      </c>
      <c r="T1774" s="19">
        <f t="shared" si="590"/>
        <v>90.649999999999991</v>
      </c>
      <c r="U1774" s="22" t="e">
        <f t="shared" si="591"/>
        <v>#VALUE!</v>
      </c>
      <c r="V1774" s="22" t="str">
        <f t="shared" si="592"/>
        <v>NY</v>
      </c>
      <c r="W1774" s="22" t="e">
        <f t="shared" si="593"/>
        <v>#VALUE!</v>
      </c>
      <c r="X1774" s="19" t="str">
        <f t="shared" si="594"/>
        <v>CB6ConsumoGS.9178</v>
      </c>
      <c r="Y1774" s="19" t="str">
        <f t="shared" si="595"/>
        <v>GS.9178</v>
      </c>
      <c r="Z1774" s="19" t="e">
        <v>#VALUE!</v>
      </c>
      <c r="AA1774" s="19" t="e">
        <f t="shared" si="596"/>
        <v>#VALUE!</v>
      </c>
      <c r="AB1774" s="22" t="e">
        <f t="shared" si="597"/>
        <v>#VALUE!</v>
      </c>
      <c r="AC1774" s="23" t="e">
        <v>#VALUE!</v>
      </c>
      <c r="AD1774" s="23" t="e">
        <f t="shared" si="598"/>
        <v>#VALUE!</v>
      </c>
      <c r="AE1774" s="24" t="e">
        <f t="shared" si="599"/>
        <v>#VALUE!</v>
      </c>
      <c r="AF1774" s="24">
        <v>92.399999999999991</v>
      </c>
      <c r="AG1774" s="24" t="e">
        <f t="shared" si="566"/>
        <v>#VALUE!</v>
      </c>
      <c r="AH1774" s="24" t="e">
        <f t="shared" si="567"/>
        <v>#VALUE!</v>
      </c>
      <c r="AI1774" s="25" t="e">
        <f t="shared" si="600"/>
        <v>#VALUE!</v>
      </c>
      <c r="AJ1774" s="25" t="e">
        <f t="shared" si="601"/>
        <v>#VALUE!</v>
      </c>
      <c r="AK1774" s="25" t="e">
        <f t="shared" si="602"/>
        <v>#VALUE!</v>
      </c>
      <c r="AL1774" s="11">
        <v>23.305000000000003</v>
      </c>
      <c r="AM1774" s="11">
        <v>6.7250000000000023</v>
      </c>
      <c r="AN1774" s="26">
        <v>3.3076999999999996</v>
      </c>
      <c r="AO1774" s="125">
        <f t="shared" si="571"/>
        <v>4.8376982792811996E-2</v>
      </c>
      <c r="AW1774" s="44" t="e">
        <f t="shared" si="554"/>
        <v>#VALUE!</v>
      </c>
    </row>
    <row r="1775" spans="1:49" hidden="1" x14ac:dyDescent="0.2">
      <c r="A1775" s="101">
        <v>1772</v>
      </c>
      <c r="B1775" s="16" t="s">
        <v>1095</v>
      </c>
      <c r="C1775" s="101">
        <v>323</v>
      </c>
      <c r="D1775" s="101">
        <v>1.2762079021079316</v>
      </c>
      <c r="E1775" s="101">
        <v>4.8608066999388203E-2</v>
      </c>
      <c r="F1775" s="122">
        <f t="shared" si="553"/>
        <v>1.3248159691073198</v>
      </c>
      <c r="G1775" s="122"/>
      <c r="H1775" s="101" t="s">
        <v>4</v>
      </c>
      <c r="I1775" s="101">
        <v>1</v>
      </c>
      <c r="J1775" s="101" t="s">
        <v>60</v>
      </c>
      <c r="K1775" s="18">
        <v>43110</v>
      </c>
      <c r="L1775" s="101" t="s">
        <v>58</v>
      </c>
      <c r="M1775" s="101" t="s">
        <v>83</v>
      </c>
      <c r="N1775" s="101" t="s">
        <v>73</v>
      </c>
      <c r="O1775" s="101" t="s">
        <v>66</v>
      </c>
      <c r="P1775" s="19" t="str">
        <f t="shared" si="588"/>
        <v>CB1 Moka</v>
      </c>
      <c r="Q1775" s="20">
        <f t="shared" si="589"/>
        <v>132.48159691073198</v>
      </c>
      <c r="R1775" s="19">
        <v>122.6</v>
      </c>
      <c r="S1775" s="19">
        <v>-8</v>
      </c>
      <c r="T1775" s="19">
        <f t="shared" si="590"/>
        <v>114.6</v>
      </c>
      <c r="U1775" s="22" t="e">
        <f t="shared" si="591"/>
        <v>#VALUE!</v>
      </c>
      <c r="V1775" s="22" t="str">
        <f t="shared" si="592"/>
        <v>NY</v>
      </c>
      <c r="W1775" s="22" t="e">
        <f t="shared" si="593"/>
        <v>#VALUE!</v>
      </c>
      <c r="X1775" s="19" t="str">
        <f t="shared" si="594"/>
        <v>CB1MokaGS.9178</v>
      </c>
      <c r="Y1775" s="19" t="str">
        <f t="shared" si="595"/>
        <v>GS.9178</v>
      </c>
      <c r="Z1775" s="19" t="e">
        <v>#VALUE!</v>
      </c>
      <c r="AA1775" s="19" t="e">
        <f t="shared" si="596"/>
        <v>#VALUE!</v>
      </c>
      <c r="AB1775" s="22" t="e">
        <f t="shared" si="597"/>
        <v>#VALUE!</v>
      </c>
      <c r="AC1775" s="23" t="e">
        <v>#VALUE!</v>
      </c>
      <c r="AD1775" s="23" t="e">
        <f t="shared" si="598"/>
        <v>#VALUE!</v>
      </c>
      <c r="AE1775" s="24" t="e">
        <f t="shared" si="599"/>
        <v>#VALUE!</v>
      </c>
      <c r="AF1775" s="24">
        <v>116.35</v>
      </c>
      <c r="AG1775" s="24" t="e">
        <f t="shared" si="566"/>
        <v>#VALUE!</v>
      </c>
      <c r="AH1775" s="24" t="e">
        <f t="shared" si="567"/>
        <v>#VALUE!</v>
      </c>
      <c r="AI1775" s="25" t="e">
        <f t="shared" si="600"/>
        <v>#VALUE!</v>
      </c>
      <c r="AJ1775" s="25" t="e">
        <f t="shared" si="601"/>
        <v>#VALUE!</v>
      </c>
      <c r="AK1775" s="25" t="e">
        <f t="shared" si="602"/>
        <v>#VALUE!</v>
      </c>
      <c r="AL1775" s="11">
        <v>23.305000000000003</v>
      </c>
      <c r="AM1775" s="11">
        <v>6.7250000000000023</v>
      </c>
      <c r="AN1775" s="26">
        <v>3.3076999999999996</v>
      </c>
      <c r="AO1775" s="125">
        <f t="shared" si="571"/>
        <v>4.8376982792811996E-2</v>
      </c>
      <c r="AW1775" s="44" t="e">
        <f t="shared" si="554"/>
        <v>#VALUE!</v>
      </c>
    </row>
    <row r="1776" spans="1:49" hidden="1" x14ac:dyDescent="0.2">
      <c r="A1776" s="101">
        <v>1773</v>
      </c>
      <c r="B1776" s="16" t="s">
        <v>1095</v>
      </c>
      <c r="C1776" s="101">
        <v>2758</v>
      </c>
      <c r="D1776" s="101">
        <v>1.2762079021079316</v>
      </c>
      <c r="E1776" s="101">
        <v>4.8608066999388203E-2</v>
      </c>
      <c r="F1776" s="122">
        <f t="shared" si="553"/>
        <v>1.3248159691073198</v>
      </c>
      <c r="G1776" s="122"/>
      <c r="H1776" s="101" t="s">
        <v>4</v>
      </c>
      <c r="I1776" s="101">
        <v>1</v>
      </c>
      <c r="J1776" s="101" t="s">
        <v>60</v>
      </c>
      <c r="K1776" s="18">
        <v>43110</v>
      </c>
      <c r="L1776" s="101" t="s">
        <v>58</v>
      </c>
      <c r="M1776" s="101" t="s">
        <v>83</v>
      </c>
      <c r="N1776" s="101" t="s">
        <v>73</v>
      </c>
      <c r="O1776" s="101" t="s">
        <v>64</v>
      </c>
      <c r="P1776" s="19" t="str">
        <f t="shared" si="588"/>
        <v>CB1 15/16</v>
      </c>
      <c r="Q1776" s="20">
        <f t="shared" si="589"/>
        <v>132.48159691073198</v>
      </c>
      <c r="R1776" s="19">
        <v>122.6</v>
      </c>
      <c r="S1776" s="19">
        <v>-7</v>
      </c>
      <c r="T1776" s="19">
        <f t="shared" si="590"/>
        <v>115.6</v>
      </c>
      <c r="U1776" s="22" t="e">
        <f t="shared" si="591"/>
        <v>#VALUE!</v>
      </c>
      <c r="V1776" s="22" t="str">
        <f t="shared" si="592"/>
        <v>NY</v>
      </c>
      <c r="W1776" s="22" t="e">
        <f t="shared" si="593"/>
        <v>#VALUE!</v>
      </c>
      <c r="X1776" s="19" t="str">
        <f t="shared" si="594"/>
        <v>CB115/16GS.9178</v>
      </c>
      <c r="Y1776" s="19" t="str">
        <f t="shared" si="595"/>
        <v>GS.9178</v>
      </c>
      <c r="Z1776" s="19" t="e">
        <v>#VALUE!</v>
      </c>
      <c r="AA1776" s="19" t="e">
        <f t="shared" si="596"/>
        <v>#VALUE!</v>
      </c>
      <c r="AB1776" s="22" t="e">
        <f t="shared" si="597"/>
        <v>#VALUE!</v>
      </c>
      <c r="AC1776" s="23" t="e">
        <v>#VALUE!</v>
      </c>
      <c r="AD1776" s="23" t="e">
        <f t="shared" si="598"/>
        <v>#VALUE!</v>
      </c>
      <c r="AE1776" s="24" t="e">
        <f t="shared" si="599"/>
        <v>#VALUE!</v>
      </c>
      <c r="AF1776" s="24">
        <v>117.35</v>
      </c>
      <c r="AG1776" s="24" t="e">
        <f t="shared" si="566"/>
        <v>#VALUE!</v>
      </c>
      <c r="AH1776" s="24" t="e">
        <f t="shared" si="567"/>
        <v>#VALUE!</v>
      </c>
      <c r="AI1776" s="25" t="e">
        <f t="shared" si="600"/>
        <v>#VALUE!</v>
      </c>
      <c r="AJ1776" s="25" t="e">
        <f t="shared" si="601"/>
        <v>#VALUE!</v>
      </c>
      <c r="AK1776" s="25" t="e">
        <f t="shared" si="602"/>
        <v>#VALUE!</v>
      </c>
      <c r="AL1776" s="11">
        <v>23.305000000000003</v>
      </c>
      <c r="AM1776" s="11">
        <v>6.7250000000000023</v>
      </c>
      <c r="AN1776" s="26">
        <v>3.3076999999999996</v>
      </c>
      <c r="AO1776" s="125">
        <f t="shared" si="571"/>
        <v>4.8376982792811996E-2</v>
      </c>
      <c r="AW1776" s="44" t="e">
        <f t="shared" si="554"/>
        <v>#VALUE!</v>
      </c>
    </row>
    <row r="1777" spans="1:49" hidden="1" x14ac:dyDescent="0.2">
      <c r="A1777" s="101">
        <v>1774</v>
      </c>
      <c r="B1777" s="16" t="s">
        <v>1095</v>
      </c>
      <c r="C1777" s="101">
        <v>479</v>
      </c>
      <c r="D1777" s="101">
        <v>1.2762079021079316</v>
      </c>
      <c r="E1777" s="101">
        <v>4.8608066999388196E-2</v>
      </c>
      <c r="F1777" s="122">
        <f t="shared" si="553"/>
        <v>1.3248159691073198</v>
      </c>
      <c r="G1777" s="122"/>
      <c r="H1777" s="101" t="s">
        <v>4</v>
      </c>
      <c r="I1777" s="101">
        <v>1</v>
      </c>
      <c r="J1777" s="101" t="s">
        <v>60</v>
      </c>
      <c r="K1777" s="18">
        <v>43110</v>
      </c>
      <c r="L1777" s="101" t="s">
        <v>58</v>
      </c>
      <c r="M1777" s="101" t="s">
        <v>83</v>
      </c>
      <c r="N1777" s="101" t="s">
        <v>73</v>
      </c>
      <c r="O1777" s="101" t="s">
        <v>65</v>
      </c>
      <c r="P1777" s="19" t="str">
        <f t="shared" si="588"/>
        <v>CB1 13/14</v>
      </c>
      <c r="Q1777" s="20">
        <f t="shared" si="589"/>
        <v>132.48159691073198</v>
      </c>
      <c r="R1777" s="19">
        <v>122.6</v>
      </c>
      <c r="S1777" s="19">
        <v>-7</v>
      </c>
      <c r="T1777" s="19">
        <f t="shared" si="590"/>
        <v>115.6</v>
      </c>
      <c r="U1777" s="22" t="e">
        <f t="shared" si="591"/>
        <v>#VALUE!</v>
      </c>
      <c r="V1777" s="22" t="str">
        <f t="shared" si="592"/>
        <v>NY</v>
      </c>
      <c r="W1777" s="22" t="e">
        <f t="shared" si="593"/>
        <v>#VALUE!</v>
      </c>
      <c r="X1777" s="19" t="str">
        <f t="shared" si="594"/>
        <v>CB113/14GS.9178</v>
      </c>
      <c r="Y1777" s="19" t="str">
        <f t="shared" si="595"/>
        <v>GS.9178</v>
      </c>
      <c r="Z1777" s="19" t="e">
        <v>#VALUE!</v>
      </c>
      <c r="AA1777" s="19" t="e">
        <f t="shared" si="596"/>
        <v>#VALUE!</v>
      </c>
      <c r="AB1777" s="22" t="e">
        <f t="shared" si="597"/>
        <v>#VALUE!</v>
      </c>
      <c r="AC1777" s="23" t="e">
        <v>#VALUE!</v>
      </c>
      <c r="AD1777" s="23" t="e">
        <f t="shared" si="598"/>
        <v>#VALUE!</v>
      </c>
      <c r="AE1777" s="24" t="e">
        <f t="shared" si="599"/>
        <v>#VALUE!</v>
      </c>
      <c r="AF1777" s="24">
        <v>117.35</v>
      </c>
      <c r="AG1777" s="24" t="e">
        <f t="shared" si="566"/>
        <v>#VALUE!</v>
      </c>
      <c r="AH1777" s="24" t="e">
        <f t="shared" si="567"/>
        <v>#VALUE!</v>
      </c>
      <c r="AI1777" s="25" t="e">
        <f t="shared" si="600"/>
        <v>#VALUE!</v>
      </c>
      <c r="AJ1777" s="25" t="e">
        <f t="shared" si="601"/>
        <v>#VALUE!</v>
      </c>
      <c r="AK1777" s="25" t="e">
        <f t="shared" si="602"/>
        <v>#VALUE!</v>
      </c>
      <c r="AL1777" s="11">
        <v>23.305000000000007</v>
      </c>
      <c r="AM1777" s="11">
        <v>6.7250000000000023</v>
      </c>
      <c r="AN1777" s="26">
        <v>3.3076999999999992</v>
      </c>
      <c r="AO1777" s="125">
        <f t="shared" si="571"/>
        <v>4.8376982792811982E-2</v>
      </c>
      <c r="AW1777" s="44" t="e">
        <f t="shared" si="554"/>
        <v>#VALUE!</v>
      </c>
    </row>
    <row r="1778" spans="1:49" hidden="1" x14ac:dyDescent="0.2">
      <c r="A1778" s="101">
        <v>1775</v>
      </c>
      <c r="B1778" s="16" t="s">
        <v>1096</v>
      </c>
      <c r="C1778" s="101">
        <v>320</v>
      </c>
      <c r="D1778" s="101">
        <v>1.256263302942632</v>
      </c>
      <c r="E1778" s="101">
        <v>5.25115818835852E-2</v>
      </c>
      <c r="F1778" s="122">
        <f t="shared" si="553"/>
        <v>1.3087748848262173</v>
      </c>
      <c r="G1778" s="122"/>
      <c r="H1778" s="101" t="s">
        <v>4</v>
      </c>
      <c r="I1778" s="101">
        <v>1</v>
      </c>
      <c r="J1778" s="101" t="s">
        <v>60</v>
      </c>
      <c r="K1778" s="18">
        <v>43110</v>
      </c>
      <c r="L1778" s="101" t="s">
        <v>58</v>
      </c>
      <c r="M1778" s="101" t="s">
        <v>83</v>
      </c>
      <c r="N1778" s="101" t="s">
        <v>68</v>
      </c>
      <c r="O1778" s="101" t="s">
        <v>59</v>
      </c>
      <c r="P1778" s="19" t="str">
        <f t="shared" si="588"/>
        <v>CBSW 14/16</v>
      </c>
      <c r="Q1778" s="20">
        <f t="shared" si="589"/>
        <v>130.87748848262174</v>
      </c>
      <c r="R1778" s="19">
        <v>122.6</v>
      </c>
      <c r="S1778" s="19">
        <v>6.67</v>
      </c>
      <c r="T1778" s="19">
        <f t="shared" si="590"/>
        <v>129.26999999999998</v>
      </c>
      <c r="U1778" s="22" t="e">
        <f t="shared" si="591"/>
        <v>#VALUE!</v>
      </c>
      <c r="V1778" s="22" t="str">
        <f t="shared" si="592"/>
        <v>NY</v>
      </c>
      <c r="W1778" s="22" t="e">
        <f t="shared" si="593"/>
        <v>#VALUE!</v>
      </c>
      <c r="X1778" s="19" t="str">
        <f t="shared" si="594"/>
        <v>CBSW14/16GS.9176</v>
      </c>
      <c r="Y1778" s="19" t="str">
        <f t="shared" si="595"/>
        <v>GS.9176</v>
      </c>
      <c r="Z1778" s="19" t="e">
        <v>#VALUE!</v>
      </c>
      <c r="AA1778" s="19" t="e">
        <f t="shared" si="596"/>
        <v>#VALUE!</v>
      </c>
      <c r="AB1778" s="22" t="e">
        <f t="shared" si="597"/>
        <v>#VALUE!</v>
      </c>
      <c r="AC1778" s="23" t="e">
        <v>#VALUE!</v>
      </c>
      <c r="AD1778" s="23" t="e">
        <f t="shared" si="598"/>
        <v>#VALUE!</v>
      </c>
      <c r="AE1778" s="24" t="e">
        <f t="shared" si="599"/>
        <v>#VALUE!</v>
      </c>
      <c r="AF1778" s="24">
        <v>131.01999999999998</v>
      </c>
      <c r="AG1778" s="24" t="e">
        <f t="shared" si="566"/>
        <v>#VALUE!</v>
      </c>
      <c r="AH1778" s="24" t="e">
        <f t="shared" si="567"/>
        <v>#VALUE!</v>
      </c>
      <c r="AI1778" s="25" t="e">
        <f t="shared" si="600"/>
        <v>#VALUE!</v>
      </c>
      <c r="AJ1778" s="25" t="e">
        <f t="shared" si="601"/>
        <v>#VALUE!</v>
      </c>
      <c r="AK1778" s="25" t="e">
        <f t="shared" si="602"/>
        <v>#VALUE!</v>
      </c>
      <c r="AL1778" s="11">
        <v>25.43</v>
      </c>
      <c r="AM1778" s="11">
        <v>5.3499999999999943</v>
      </c>
      <c r="AN1778" s="26">
        <v>3.2622562500000001</v>
      </c>
      <c r="AO1778" s="125">
        <f t="shared" si="571"/>
        <v>5.1543925150022804E-2</v>
      </c>
      <c r="AW1778" s="44" t="e">
        <f t="shared" si="554"/>
        <v>#VALUE!</v>
      </c>
    </row>
    <row r="1779" spans="1:49" hidden="1" x14ac:dyDescent="0.2">
      <c r="A1779" s="101">
        <v>1776</v>
      </c>
      <c r="B1779" s="16" t="s">
        <v>1097</v>
      </c>
      <c r="C1779" s="101">
        <v>2640</v>
      </c>
      <c r="D1779" s="101">
        <v>1.3805179207232967</v>
      </c>
      <c r="E1779" s="101">
        <v>4.9344289248841912E-2</v>
      </c>
      <c r="F1779" s="122">
        <f t="shared" si="553"/>
        <v>1.4298622099721385</v>
      </c>
      <c r="G1779" s="122"/>
      <c r="H1779" s="101" t="s">
        <v>4</v>
      </c>
      <c r="I1779" s="101">
        <v>1</v>
      </c>
      <c r="J1779" s="101" t="s">
        <v>573</v>
      </c>
      <c r="K1779" s="18">
        <v>43110</v>
      </c>
      <c r="L1779" s="101" t="s">
        <v>58</v>
      </c>
      <c r="M1779" s="101" t="s">
        <v>83</v>
      </c>
      <c r="N1779" s="101" t="s">
        <v>73</v>
      </c>
      <c r="O1779" s="101" t="s">
        <v>59</v>
      </c>
      <c r="P1779" s="19" t="str">
        <f t="shared" si="588"/>
        <v>CB1 14/16</v>
      </c>
      <c r="Q1779" s="20">
        <f t="shared" si="589"/>
        <v>142.98622099721385</v>
      </c>
      <c r="R1779" s="19">
        <v>122.6</v>
      </c>
      <c r="S1779" s="19">
        <v>-7</v>
      </c>
      <c r="T1779" s="19">
        <f t="shared" si="590"/>
        <v>115.6</v>
      </c>
      <c r="U1779" s="22" t="e">
        <f t="shared" si="591"/>
        <v>#VALUE!</v>
      </c>
      <c r="V1779" s="22" t="str">
        <f t="shared" si="592"/>
        <v>NY</v>
      </c>
      <c r="W1779" s="22" t="e">
        <f t="shared" si="593"/>
        <v>#VALUE!</v>
      </c>
      <c r="X1779" s="19" t="str">
        <f t="shared" si="594"/>
        <v>CB114/16GS.9124</v>
      </c>
      <c r="Y1779" s="19" t="str">
        <f t="shared" si="595"/>
        <v>GS.9124</v>
      </c>
      <c r="Z1779" s="19" t="e">
        <v>#VALUE!</v>
      </c>
      <c r="AA1779" s="19" t="e">
        <f t="shared" si="596"/>
        <v>#VALUE!</v>
      </c>
      <c r="AB1779" s="22" t="e">
        <f t="shared" si="597"/>
        <v>#VALUE!</v>
      </c>
      <c r="AC1779" s="23" t="e">
        <v>#VALUE!</v>
      </c>
      <c r="AD1779" s="23" t="e">
        <f t="shared" si="598"/>
        <v>#VALUE!</v>
      </c>
      <c r="AE1779" s="24" t="e">
        <f t="shared" si="599"/>
        <v>#VALUE!</v>
      </c>
      <c r="AF1779" s="24">
        <v>117.35</v>
      </c>
      <c r="AG1779" s="24" t="e">
        <f t="shared" si="566"/>
        <v>#VALUE!</v>
      </c>
      <c r="AH1779" s="24" t="e">
        <f t="shared" si="567"/>
        <v>#VALUE!</v>
      </c>
      <c r="AI1779" s="25" t="e">
        <f t="shared" si="600"/>
        <v>#VALUE!</v>
      </c>
      <c r="AJ1779" s="25" t="e">
        <f t="shared" si="601"/>
        <v>#VALUE!</v>
      </c>
      <c r="AK1779" s="25" t="e">
        <f t="shared" si="602"/>
        <v>#VALUE!</v>
      </c>
      <c r="AL1779" s="11">
        <v>23.757459527496302</v>
      </c>
      <c r="AM1779" s="11">
        <v>4.4008248407964521</v>
      </c>
      <c r="AN1779" s="26">
        <v>3.2789560606060606</v>
      </c>
      <c r="AO1779" s="125">
        <f t="shared" si="571"/>
        <v>4.8682941291144435E-2</v>
      </c>
      <c r="AW1779" s="44" t="e">
        <f t="shared" si="554"/>
        <v>#VALUE!</v>
      </c>
    </row>
    <row r="1780" spans="1:49" hidden="1" x14ac:dyDescent="0.2">
      <c r="A1780" s="101">
        <v>1777</v>
      </c>
      <c r="B1780" s="16" t="s">
        <v>1098</v>
      </c>
      <c r="C1780" s="101">
        <v>640</v>
      </c>
      <c r="D1780" s="101">
        <v>1.4373223523551022</v>
      </c>
      <c r="E1780" s="101">
        <v>4.9643687772464806E-2</v>
      </c>
      <c r="F1780" s="122">
        <f t="shared" si="553"/>
        <v>1.4869660401275671</v>
      </c>
      <c r="G1780" s="122"/>
      <c r="H1780" s="101" t="s">
        <v>4</v>
      </c>
      <c r="I1780" s="101">
        <v>1</v>
      </c>
      <c r="J1780" s="101" t="s">
        <v>573</v>
      </c>
      <c r="K1780" s="18">
        <v>43110</v>
      </c>
      <c r="L1780" s="101" t="s">
        <v>58</v>
      </c>
      <c r="M1780" s="101" t="s">
        <v>83</v>
      </c>
      <c r="N1780" s="101" t="s">
        <v>73</v>
      </c>
      <c r="O1780" s="101" t="s">
        <v>58</v>
      </c>
      <c r="P1780" s="19" t="str">
        <f t="shared" si="588"/>
        <v>CB1 17/18</v>
      </c>
      <c r="Q1780" s="20">
        <f t="shared" si="589"/>
        <v>148.69660401275669</v>
      </c>
      <c r="R1780" s="19">
        <v>122.6</v>
      </c>
      <c r="S1780" s="19">
        <v>2.5</v>
      </c>
      <c r="T1780" s="19">
        <f t="shared" si="590"/>
        <v>125.1</v>
      </c>
      <c r="U1780" s="22" t="e">
        <f t="shared" si="591"/>
        <v>#VALUE!</v>
      </c>
      <c r="V1780" s="22" t="str">
        <f t="shared" si="592"/>
        <v>NY</v>
      </c>
      <c r="W1780" s="22" t="e">
        <f t="shared" si="593"/>
        <v>#VALUE!</v>
      </c>
      <c r="X1780" s="19" t="str">
        <f t="shared" si="594"/>
        <v>CB117/18GS.9121</v>
      </c>
      <c r="Y1780" s="19" t="str">
        <f t="shared" si="595"/>
        <v>GS.9121</v>
      </c>
      <c r="Z1780" s="19" t="e">
        <v>#VALUE!</v>
      </c>
      <c r="AA1780" s="19" t="e">
        <f t="shared" si="596"/>
        <v>#VALUE!</v>
      </c>
      <c r="AB1780" s="22" t="e">
        <f t="shared" si="597"/>
        <v>#VALUE!</v>
      </c>
      <c r="AC1780" s="23" t="e">
        <v>#VALUE!</v>
      </c>
      <c r="AD1780" s="23" t="e">
        <f t="shared" si="598"/>
        <v>#VALUE!</v>
      </c>
      <c r="AE1780" s="24" t="e">
        <f t="shared" si="599"/>
        <v>#VALUE!</v>
      </c>
      <c r="AF1780" s="24">
        <v>126.85</v>
      </c>
      <c r="AG1780" s="24" t="e">
        <f t="shared" si="566"/>
        <v>#VALUE!</v>
      </c>
      <c r="AH1780" s="24" t="e">
        <f t="shared" si="567"/>
        <v>#VALUE!</v>
      </c>
      <c r="AI1780" s="25" t="e">
        <f t="shared" si="600"/>
        <v>#VALUE!</v>
      </c>
      <c r="AJ1780" s="25" t="e">
        <f t="shared" si="601"/>
        <v>#VALUE!</v>
      </c>
      <c r="AK1780" s="25" t="e">
        <f t="shared" si="602"/>
        <v>#VALUE!</v>
      </c>
      <c r="AL1780" s="11">
        <v>24.400311252018735</v>
      </c>
      <c r="AM1780" s="11">
        <v>5.091035837123032</v>
      </c>
      <c r="AN1780" s="26">
        <v>3.2766000000000006</v>
      </c>
      <c r="AO1780" s="125">
        <f t="shared" si="571"/>
        <v>4.8943134178648089E-2</v>
      </c>
      <c r="AW1780" s="44" t="e">
        <f t="shared" si="554"/>
        <v>#VALUE!</v>
      </c>
    </row>
    <row r="1781" spans="1:49" hidden="1" x14ac:dyDescent="0.2">
      <c r="A1781" s="101">
        <v>1778</v>
      </c>
      <c r="B1781" s="16" t="s">
        <v>1099</v>
      </c>
      <c r="C1781" s="101">
        <v>2000</v>
      </c>
      <c r="D1781" s="101">
        <v>1.2242033443851785</v>
      </c>
      <c r="E1781" s="101">
        <v>4.4928259976054825E-2</v>
      </c>
      <c r="F1781" s="122">
        <f t="shared" si="553"/>
        <v>1.2691316043612333</v>
      </c>
      <c r="G1781" s="122"/>
      <c r="H1781" s="101" t="s">
        <v>4</v>
      </c>
      <c r="I1781" s="101">
        <v>1</v>
      </c>
      <c r="J1781" s="101" t="s">
        <v>555</v>
      </c>
      <c r="K1781" s="18">
        <v>43110</v>
      </c>
      <c r="L1781" s="101" t="s">
        <v>58</v>
      </c>
      <c r="M1781" s="101" t="s">
        <v>83</v>
      </c>
      <c r="N1781" s="101" t="s">
        <v>62</v>
      </c>
      <c r="O1781" s="101" t="s">
        <v>63</v>
      </c>
      <c r="P1781" s="19" t="str">
        <f t="shared" si="588"/>
        <v>CB6 Consumo</v>
      </c>
      <c r="Q1781" s="20">
        <f t="shared" si="589"/>
        <v>126.91316043612333</v>
      </c>
      <c r="R1781" s="19">
        <v>122.6</v>
      </c>
      <c r="S1781" s="19">
        <v>-31.95</v>
      </c>
      <c r="T1781" s="19">
        <f t="shared" si="590"/>
        <v>90.649999999999991</v>
      </c>
      <c r="U1781" s="22" t="e">
        <f t="shared" si="591"/>
        <v>#VALUE!</v>
      </c>
      <c r="V1781" s="22" t="str">
        <f t="shared" si="592"/>
        <v>NY</v>
      </c>
      <c r="W1781" s="22" t="e">
        <f t="shared" si="593"/>
        <v>#VALUE!</v>
      </c>
      <c r="X1781" s="19" t="str">
        <f t="shared" si="594"/>
        <v>CB6ConsumoGS.9131</v>
      </c>
      <c r="Y1781" s="19" t="str">
        <f t="shared" si="595"/>
        <v>GS.9131</v>
      </c>
      <c r="Z1781" s="19" t="e">
        <v>#VALUE!</v>
      </c>
      <c r="AA1781" s="19" t="e">
        <f t="shared" si="596"/>
        <v>#VALUE!</v>
      </c>
      <c r="AB1781" s="22" t="e">
        <f t="shared" si="597"/>
        <v>#VALUE!</v>
      </c>
      <c r="AC1781" s="23" t="e">
        <v>#VALUE!</v>
      </c>
      <c r="AD1781" s="23" t="e">
        <f t="shared" si="598"/>
        <v>#VALUE!</v>
      </c>
      <c r="AE1781" s="24" t="e">
        <f t="shared" si="599"/>
        <v>#VALUE!</v>
      </c>
      <c r="AF1781" s="24">
        <v>92.399999999999991</v>
      </c>
      <c r="AG1781" s="24" t="e">
        <f t="shared" si="566"/>
        <v>#VALUE!</v>
      </c>
      <c r="AH1781" s="24" t="e">
        <f t="shared" si="567"/>
        <v>#VALUE!</v>
      </c>
      <c r="AI1781" s="25" t="e">
        <f t="shared" si="600"/>
        <v>#VALUE!</v>
      </c>
      <c r="AJ1781" s="25" t="e">
        <f t="shared" si="601"/>
        <v>#VALUE!</v>
      </c>
      <c r="AK1781" s="25" t="e">
        <f t="shared" si="602"/>
        <v>#VALUE!</v>
      </c>
      <c r="AL1781" s="11">
        <v>19.079024726886708</v>
      </c>
      <c r="AM1781" s="11">
        <v>3.3127322473108323</v>
      </c>
      <c r="AN1781" s="26">
        <v>3.2766000000000002</v>
      </c>
      <c r="AO1781" s="125">
        <f t="shared" si="571"/>
        <v>4.42942487774022E-2</v>
      </c>
      <c r="AW1781" s="44" t="e">
        <f t="shared" si="554"/>
        <v>#VALUE!</v>
      </c>
    </row>
    <row r="1782" spans="1:49" hidden="1" x14ac:dyDescent="0.2">
      <c r="A1782" s="101">
        <v>1779</v>
      </c>
      <c r="B1782" s="16" t="s">
        <v>1100</v>
      </c>
      <c r="C1782" s="101">
        <v>1280</v>
      </c>
      <c r="D1782" s="101">
        <v>1.1518256384692953</v>
      </c>
      <c r="E1782" s="101">
        <v>4.5753825249537083E-2</v>
      </c>
      <c r="F1782" s="122">
        <f t="shared" si="553"/>
        <v>1.1975794637188324</v>
      </c>
      <c r="G1782" s="122"/>
      <c r="H1782" s="101" t="s">
        <v>4</v>
      </c>
      <c r="I1782" s="101">
        <v>1</v>
      </c>
      <c r="J1782" s="101" t="s">
        <v>60</v>
      </c>
      <c r="K1782" s="18">
        <v>43110</v>
      </c>
      <c r="L1782" s="101" t="s">
        <v>58</v>
      </c>
      <c r="M1782" s="101" t="s">
        <v>83</v>
      </c>
      <c r="N1782" s="101" t="s">
        <v>75</v>
      </c>
      <c r="O1782" s="101" t="s">
        <v>59</v>
      </c>
      <c r="P1782" s="19" t="str">
        <f t="shared" si="588"/>
        <v>CB2 14/16</v>
      </c>
      <c r="Q1782" s="20">
        <f t="shared" si="589"/>
        <v>119.75794637188324</v>
      </c>
      <c r="R1782" s="19">
        <v>122.6</v>
      </c>
      <c r="S1782" s="19">
        <v>-9.67</v>
      </c>
      <c r="T1782" s="19">
        <f t="shared" si="590"/>
        <v>112.92999999999999</v>
      </c>
      <c r="U1782" s="22" t="e">
        <f t="shared" si="591"/>
        <v>#VALUE!</v>
      </c>
      <c r="V1782" s="22" t="str">
        <f t="shared" si="592"/>
        <v>NY</v>
      </c>
      <c r="W1782" s="22" t="e">
        <f t="shared" si="593"/>
        <v>#VALUE!</v>
      </c>
      <c r="X1782" s="19" t="str">
        <f t="shared" si="594"/>
        <v>CB214/16GS.9171</v>
      </c>
      <c r="Y1782" s="19" t="str">
        <f t="shared" si="595"/>
        <v>GS.9171</v>
      </c>
      <c r="Z1782" s="19" t="e">
        <v>#VALUE!</v>
      </c>
      <c r="AA1782" s="19" t="e">
        <f t="shared" si="596"/>
        <v>#VALUE!</v>
      </c>
      <c r="AB1782" s="22" t="e">
        <f t="shared" si="597"/>
        <v>#VALUE!</v>
      </c>
      <c r="AC1782" s="23" t="e">
        <v>#VALUE!</v>
      </c>
      <c r="AD1782" s="23" t="e">
        <f t="shared" si="598"/>
        <v>#VALUE!</v>
      </c>
      <c r="AE1782" s="24" t="e">
        <f t="shared" si="599"/>
        <v>#VALUE!</v>
      </c>
      <c r="AF1782" s="24">
        <v>114.67999999999999</v>
      </c>
      <c r="AG1782" s="24" t="e">
        <f t="shared" si="566"/>
        <v>#VALUE!</v>
      </c>
      <c r="AH1782" s="24" t="e">
        <f t="shared" si="567"/>
        <v>#VALUE!</v>
      </c>
      <c r="AI1782" s="25" t="e">
        <f t="shared" si="600"/>
        <v>#VALUE!</v>
      </c>
      <c r="AJ1782" s="25" t="e">
        <f t="shared" si="601"/>
        <v>#VALUE!</v>
      </c>
      <c r="AK1782" s="25" t="e">
        <f t="shared" si="602"/>
        <v>#VALUE!</v>
      </c>
      <c r="AL1782" s="11">
        <v>24.247846285553834</v>
      </c>
      <c r="AM1782" s="11">
        <v>1.619318723210786</v>
      </c>
      <c r="AN1782" s="26">
        <v>3.2696552343750001</v>
      </c>
      <c r="AO1782" s="125">
        <f t="shared" si="571"/>
        <v>4.5012557057496738E-2</v>
      </c>
      <c r="AW1782" s="44" t="e">
        <f t="shared" si="554"/>
        <v>#VALUE!</v>
      </c>
    </row>
    <row r="1783" spans="1:49" hidden="1" x14ac:dyDescent="0.2">
      <c r="A1783" s="101">
        <v>1780</v>
      </c>
      <c r="B1783" s="16" t="s">
        <v>1101</v>
      </c>
      <c r="C1783" s="101">
        <v>1080</v>
      </c>
      <c r="D1783" s="101">
        <v>1.3442656924935219</v>
      </c>
      <c r="E1783" s="101">
        <v>5.1014965918695976E-2</v>
      </c>
      <c r="F1783" s="122">
        <f t="shared" si="553"/>
        <v>1.3952806584122179</v>
      </c>
      <c r="G1783" s="122"/>
      <c r="H1783" s="101" t="s">
        <v>4</v>
      </c>
      <c r="I1783" s="101">
        <v>1</v>
      </c>
      <c r="J1783" s="101" t="s">
        <v>60</v>
      </c>
      <c r="K1783" s="18">
        <v>43110</v>
      </c>
      <c r="L1783" s="101" t="s">
        <v>58</v>
      </c>
      <c r="M1783" s="101" t="s">
        <v>83</v>
      </c>
      <c r="N1783" s="101" t="s">
        <v>73</v>
      </c>
      <c r="O1783" s="101" t="s">
        <v>59</v>
      </c>
      <c r="P1783" s="19" t="str">
        <f t="shared" si="588"/>
        <v>CB1 14/16</v>
      </c>
      <c r="Q1783" s="20">
        <f t="shared" si="589"/>
        <v>139.5280658412218</v>
      </c>
      <c r="R1783" s="19">
        <v>122.6</v>
      </c>
      <c r="S1783" s="19">
        <v>-7</v>
      </c>
      <c r="T1783" s="19">
        <f t="shared" si="590"/>
        <v>115.6</v>
      </c>
      <c r="U1783" s="22" t="e">
        <f t="shared" si="591"/>
        <v>#VALUE!</v>
      </c>
      <c r="V1783" s="22" t="str">
        <f t="shared" si="592"/>
        <v>NY</v>
      </c>
      <c r="W1783" s="22" t="e">
        <f t="shared" si="593"/>
        <v>#VALUE!</v>
      </c>
      <c r="X1783" s="19" t="str">
        <f t="shared" si="594"/>
        <v>CB114/16GS.9092</v>
      </c>
      <c r="Y1783" s="19" t="str">
        <f t="shared" si="595"/>
        <v>GS.9092</v>
      </c>
      <c r="Z1783" s="19" t="e">
        <v>#VALUE!</v>
      </c>
      <c r="AA1783" s="19" t="e">
        <f t="shared" si="596"/>
        <v>#VALUE!</v>
      </c>
      <c r="AB1783" s="22" t="e">
        <f t="shared" si="597"/>
        <v>#VALUE!</v>
      </c>
      <c r="AC1783" s="23" t="e">
        <v>#VALUE!</v>
      </c>
      <c r="AD1783" s="23" t="e">
        <f t="shared" si="598"/>
        <v>#VALUE!</v>
      </c>
      <c r="AE1783" s="24" t="e">
        <f t="shared" si="599"/>
        <v>#VALUE!</v>
      </c>
      <c r="AF1783" s="24">
        <v>117.35</v>
      </c>
      <c r="AG1783" s="24" t="e">
        <f t="shared" si="566"/>
        <v>#VALUE!</v>
      </c>
      <c r="AH1783" s="24" t="e">
        <f t="shared" si="567"/>
        <v>#VALUE!</v>
      </c>
      <c r="AI1783" s="25" t="e">
        <f t="shared" si="600"/>
        <v>#VALUE!</v>
      </c>
      <c r="AJ1783" s="25" t="e">
        <f t="shared" si="601"/>
        <v>#VALUE!</v>
      </c>
      <c r="AK1783" s="25" t="e">
        <f t="shared" si="602"/>
        <v>#VALUE!</v>
      </c>
      <c r="AL1783" s="11">
        <v>23.917056512791657</v>
      </c>
      <c r="AM1783" s="11">
        <v>6.364066662620715</v>
      </c>
      <c r="AN1783" s="26">
        <v>3.2766000000000006</v>
      </c>
      <c r="AO1783" s="125">
        <f t="shared" si="571"/>
        <v>5.0295061348419413E-2</v>
      </c>
      <c r="AW1783" s="44" t="e">
        <f t="shared" si="554"/>
        <v>#VALUE!</v>
      </c>
    </row>
    <row r="1784" spans="1:49" hidden="1" x14ac:dyDescent="0.2">
      <c r="A1784" s="101">
        <v>1781</v>
      </c>
      <c r="B1784" s="16" t="s">
        <v>1102</v>
      </c>
      <c r="C1784" s="101">
        <v>1080</v>
      </c>
      <c r="D1784" s="101">
        <v>1.2584170385527502</v>
      </c>
      <c r="E1784" s="101">
        <v>4.669384590357574E-2</v>
      </c>
      <c r="F1784" s="122">
        <f t="shared" si="553"/>
        <v>1.3051108844563259</v>
      </c>
      <c r="G1784" s="122"/>
      <c r="H1784" s="101" t="s">
        <v>4</v>
      </c>
      <c r="I1784" s="101">
        <v>1</v>
      </c>
      <c r="J1784" s="101" t="s">
        <v>60</v>
      </c>
      <c r="K1784" s="18">
        <v>43110</v>
      </c>
      <c r="L1784" s="101" t="s">
        <v>58</v>
      </c>
      <c r="M1784" s="101" t="s">
        <v>83</v>
      </c>
      <c r="N1784" s="101" t="s">
        <v>71</v>
      </c>
      <c r="O1784" s="101" t="s">
        <v>66</v>
      </c>
      <c r="P1784" s="19" t="str">
        <f t="shared" si="588"/>
        <v>CB1RF Moka</v>
      </c>
      <c r="Q1784" s="20">
        <f t="shared" si="589"/>
        <v>130.51108844563259</v>
      </c>
      <c r="R1784" s="19">
        <v>122.6</v>
      </c>
      <c r="S1784" s="19">
        <v>-7</v>
      </c>
      <c r="T1784" s="19">
        <f t="shared" si="590"/>
        <v>115.6</v>
      </c>
      <c r="U1784" s="22" t="e">
        <f t="shared" si="591"/>
        <v>#VALUE!</v>
      </c>
      <c r="V1784" s="22" t="str">
        <f t="shared" si="592"/>
        <v>NY</v>
      </c>
      <c r="W1784" s="22" t="e">
        <f t="shared" si="593"/>
        <v>#VALUE!</v>
      </c>
      <c r="X1784" s="19" t="str">
        <f t="shared" si="594"/>
        <v>CB1RFMokaGS.9112</v>
      </c>
      <c r="Y1784" s="19" t="str">
        <f t="shared" si="595"/>
        <v>GS.9112</v>
      </c>
      <c r="Z1784" s="19" t="e">
        <v>#VALUE!</v>
      </c>
      <c r="AA1784" s="19" t="e">
        <f t="shared" si="596"/>
        <v>#VALUE!</v>
      </c>
      <c r="AB1784" s="22" t="e">
        <f t="shared" si="597"/>
        <v>#VALUE!</v>
      </c>
      <c r="AC1784" s="23" t="e">
        <v>#VALUE!</v>
      </c>
      <c r="AD1784" s="23" t="e">
        <f t="shared" si="598"/>
        <v>#VALUE!</v>
      </c>
      <c r="AE1784" s="24" t="e">
        <f t="shared" si="599"/>
        <v>#VALUE!</v>
      </c>
      <c r="AF1784" s="24">
        <v>117.35</v>
      </c>
      <c r="AG1784" s="24" t="e">
        <f t="shared" si="566"/>
        <v>#VALUE!</v>
      </c>
      <c r="AH1784" s="24" t="e">
        <f t="shared" si="567"/>
        <v>#VALUE!</v>
      </c>
      <c r="AI1784" s="25" t="e">
        <f t="shared" si="600"/>
        <v>#VALUE!</v>
      </c>
      <c r="AJ1784" s="25" t="e">
        <f t="shared" si="601"/>
        <v>#VALUE!</v>
      </c>
      <c r="AK1784" s="25" t="e">
        <f t="shared" si="602"/>
        <v>#VALUE!</v>
      </c>
      <c r="AL1784" s="11">
        <v>23.294370525632537</v>
      </c>
      <c r="AM1784" s="11">
        <v>2.1616707398129305</v>
      </c>
      <c r="AN1784" s="26">
        <v>3.2712641073080482</v>
      </c>
      <c r="AO1784" s="125">
        <f t="shared" si="571"/>
        <v>4.5959952243008556E-2</v>
      </c>
      <c r="AW1784" s="44" t="e">
        <f t="shared" si="554"/>
        <v>#VALUE!</v>
      </c>
    </row>
    <row r="1785" spans="1:49" hidden="1" x14ac:dyDescent="0.2">
      <c r="A1785" s="101">
        <v>1782</v>
      </c>
      <c r="B1785" s="16" t="s">
        <v>1103</v>
      </c>
      <c r="C1785" s="101">
        <v>3000</v>
      </c>
      <c r="D1785" s="101">
        <v>1.2075959189783905</v>
      </c>
      <c r="E1785" s="101">
        <v>3.2288488153737811E-2</v>
      </c>
      <c r="F1785" s="122">
        <f t="shared" si="553"/>
        <v>1.2398844071321282</v>
      </c>
      <c r="G1785" s="122"/>
      <c r="H1785" s="101" t="s">
        <v>4</v>
      </c>
      <c r="I1785" s="101">
        <v>1</v>
      </c>
      <c r="J1785" s="101" t="s">
        <v>60</v>
      </c>
      <c r="K1785" s="18">
        <v>43110</v>
      </c>
      <c r="L1785" s="101" t="s">
        <v>58</v>
      </c>
      <c r="M1785" s="101" t="s">
        <v>83</v>
      </c>
      <c r="N1785" s="101" t="s">
        <v>62</v>
      </c>
      <c r="O1785" s="101" t="s">
        <v>63</v>
      </c>
      <c r="P1785" s="19" t="str">
        <f t="shared" si="588"/>
        <v>CB6 Consumo</v>
      </c>
      <c r="Q1785" s="20">
        <f t="shared" si="589"/>
        <v>123.98844071321282</v>
      </c>
      <c r="R1785" s="19">
        <v>122.6</v>
      </c>
      <c r="S1785" s="19">
        <v>-31.95</v>
      </c>
      <c r="T1785" s="19">
        <f t="shared" si="590"/>
        <v>90.649999999999991</v>
      </c>
      <c r="U1785" s="22" t="e">
        <f t="shared" si="591"/>
        <v>#VALUE!</v>
      </c>
      <c r="V1785" s="22" t="str">
        <f t="shared" si="592"/>
        <v>NY</v>
      </c>
      <c r="W1785" s="22" t="e">
        <f t="shared" si="593"/>
        <v>#VALUE!</v>
      </c>
      <c r="X1785" s="19" t="str">
        <f t="shared" si="594"/>
        <v>CB6ConsumoGS.9149</v>
      </c>
      <c r="Y1785" s="19" t="str">
        <f t="shared" si="595"/>
        <v>GS.9149</v>
      </c>
      <c r="Z1785" s="19" t="e">
        <v>#VALUE!</v>
      </c>
      <c r="AA1785" s="19" t="e">
        <f t="shared" si="596"/>
        <v>#VALUE!</v>
      </c>
      <c r="AB1785" s="22" t="e">
        <f t="shared" si="597"/>
        <v>#VALUE!</v>
      </c>
      <c r="AC1785" s="23" t="e">
        <v>#VALUE!</v>
      </c>
      <c r="AD1785" s="23" t="e">
        <f t="shared" si="598"/>
        <v>#VALUE!</v>
      </c>
      <c r="AE1785" s="24" t="e">
        <f t="shared" si="599"/>
        <v>#VALUE!</v>
      </c>
      <c r="AF1785" s="24">
        <v>92.399999999999991</v>
      </c>
      <c r="AG1785" s="24" t="e">
        <f t="shared" si="566"/>
        <v>#VALUE!</v>
      </c>
      <c r="AH1785" s="24" t="e">
        <f t="shared" si="567"/>
        <v>#VALUE!</v>
      </c>
      <c r="AI1785" s="25" t="e">
        <f t="shared" si="600"/>
        <v>#VALUE!</v>
      </c>
      <c r="AJ1785" s="25" t="e">
        <f t="shared" si="601"/>
        <v>#VALUE!</v>
      </c>
      <c r="AK1785" s="25" t="e">
        <f t="shared" si="602"/>
        <v>#VALUE!</v>
      </c>
      <c r="AL1785" s="11">
        <v>14.335890908854894</v>
      </c>
      <c r="AM1785" s="11">
        <v>5.0823612820686597</v>
      </c>
      <c r="AN1785" s="26">
        <v>3.2895330889703436</v>
      </c>
      <c r="AO1785" s="125">
        <f t="shared" si="571"/>
        <v>3.1958492426266492E-2</v>
      </c>
      <c r="AW1785" s="44" t="e">
        <f t="shared" si="554"/>
        <v>#VALUE!</v>
      </c>
    </row>
    <row r="1786" spans="1:49" hidden="1" x14ac:dyDescent="0.2">
      <c r="A1786" s="101">
        <v>1783</v>
      </c>
      <c r="B1786" s="16" t="s">
        <v>1104</v>
      </c>
      <c r="C1786" s="101">
        <v>1440</v>
      </c>
      <c r="D1786" s="101">
        <v>1.5020085695172589</v>
      </c>
      <c r="E1786" s="101">
        <v>5.1628029266599533E-2</v>
      </c>
      <c r="F1786" s="122">
        <f t="shared" si="553"/>
        <v>1.5536365987838585</v>
      </c>
      <c r="G1786" s="122"/>
      <c r="H1786" s="101" t="s">
        <v>4</v>
      </c>
      <c r="I1786" s="101">
        <v>1</v>
      </c>
      <c r="J1786" s="101" t="s">
        <v>555</v>
      </c>
      <c r="K1786" s="18">
        <v>43110</v>
      </c>
      <c r="L1786" s="101" t="s">
        <v>58</v>
      </c>
      <c r="M1786" s="101" t="s">
        <v>83</v>
      </c>
      <c r="N1786" s="101" t="s">
        <v>71</v>
      </c>
      <c r="O1786" s="101" t="s">
        <v>59</v>
      </c>
      <c r="P1786" s="19" t="str">
        <f t="shared" si="588"/>
        <v>CB1RF 14/16</v>
      </c>
      <c r="Q1786" s="20">
        <f t="shared" si="589"/>
        <v>155.36365987838585</v>
      </c>
      <c r="R1786" s="19">
        <v>122.6</v>
      </c>
      <c r="S1786" s="19">
        <v>1</v>
      </c>
      <c r="T1786" s="19">
        <f t="shared" si="590"/>
        <v>123.6</v>
      </c>
      <c r="U1786" s="22" t="e">
        <f t="shared" si="591"/>
        <v>#VALUE!</v>
      </c>
      <c r="V1786" s="22" t="str">
        <f t="shared" si="592"/>
        <v>NY</v>
      </c>
      <c r="W1786" s="22" t="e">
        <f t="shared" si="593"/>
        <v>#VALUE!</v>
      </c>
      <c r="X1786" s="19" t="str">
        <f t="shared" si="594"/>
        <v>CB1RF14/16GS.9123</v>
      </c>
      <c r="Y1786" s="19" t="str">
        <f t="shared" si="595"/>
        <v>GS.9123</v>
      </c>
      <c r="Z1786" s="19" t="e">
        <v>#VALUE!</v>
      </c>
      <c r="AA1786" s="19" t="e">
        <f t="shared" si="596"/>
        <v>#VALUE!</v>
      </c>
      <c r="AB1786" s="22" t="e">
        <f t="shared" si="597"/>
        <v>#VALUE!</v>
      </c>
      <c r="AC1786" s="23" t="e">
        <v>#VALUE!</v>
      </c>
      <c r="AD1786" s="23" t="e">
        <f t="shared" si="598"/>
        <v>#VALUE!</v>
      </c>
      <c r="AE1786" s="24" t="e">
        <f t="shared" si="599"/>
        <v>#VALUE!</v>
      </c>
      <c r="AF1786" s="24">
        <v>125.35</v>
      </c>
      <c r="AG1786" s="24" t="e">
        <f t="shared" si="566"/>
        <v>#VALUE!</v>
      </c>
      <c r="AH1786" s="24" t="e">
        <f t="shared" si="567"/>
        <v>#VALUE!</v>
      </c>
      <c r="AI1786" s="25" t="e">
        <f t="shared" si="600"/>
        <v>#VALUE!</v>
      </c>
      <c r="AJ1786" s="25" t="e">
        <f t="shared" si="601"/>
        <v>#VALUE!</v>
      </c>
      <c r="AK1786" s="25" t="e">
        <f t="shared" si="602"/>
        <v>#VALUE!</v>
      </c>
      <c r="AL1786" s="11">
        <v>22.499181692094314</v>
      </c>
      <c r="AM1786" s="11">
        <v>1.3524687933425801</v>
      </c>
      <c r="AN1786" s="26">
        <v>3.2981672676837732</v>
      </c>
      <c r="AO1786" s="125">
        <f t="shared" si="571"/>
        <v>5.1234504367948137E-2</v>
      </c>
      <c r="AW1786" s="44" t="e">
        <f t="shared" si="554"/>
        <v>#VALUE!</v>
      </c>
    </row>
    <row r="1787" spans="1:49" hidden="1" x14ac:dyDescent="0.2">
      <c r="A1787" s="101">
        <v>1784</v>
      </c>
      <c r="B1787" s="16" t="s">
        <v>1105</v>
      </c>
      <c r="C1787" s="101">
        <v>2230</v>
      </c>
      <c r="D1787" s="101">
        <v>1.2776193387041708</v>
      </c>
      <c r="E1787" s="101">
        <v>4.7820536834196951E-2</v>
      </c>
      <c r="F1787" s="122">
        <f t="shared" si="553"/>
        <v>1.3254398755383676</v>
      </c>
      <c r="G1787" s="122"/>
      <c r="H1787" s="101" t="s">
        <v>4</v>
      </c>
      <c r="I1787" s="101">
        <v>1</v>
      </c>
      <c r="J1787" s="101" t="s">
        <v>573</v>
      </c>
      <c r="K1787" s="18">
        <v>43111</v>
      </c>
      <c r="L1787" s="101" t="s">
        <v>58</v>
      </c>
      <c r="M1787" s="101" t="s">
        <v>83</v>
      </c>
      <c r="N1787" s="101" t="s">
        <v>73</v>
      </c>
      <c r="O1787" s="101" t="s">
        <v>65</v>
      </c>
      <c r="P1787" s="19" t="str">
        <f t="shared" si="588"/>
        <v>CB1 13/14</v>
      </c>
      <c r="Q1787" s="20">
        <f t="shared" si="589"/>
        <v>132.54398755383676</v>
      </c>
      <c r="R1787" s="19">
        <v>122.6</v>
      </c>
      <c r="S1787" s="19">
        <v>-7</v>
      </c>
      <c r="T1787" s="19">
        <f t="shared" si="590"/>
        <v>115.6</v>
      </c>
      <c r="U1787" s="22" t="e">
        <f t="shared" si="591"/>
        <v>#VALUE!</v>
      </c>
      <c r="V1787" s="22" t="str">
        <f t="shared" si="592"/>
        <v>NY</v>
      </c>
      <c r="W1787" s="22" t="e">
        <f t="shared" si="593"/>
        <v>#VALUE!</v>
      </c>
      <c r="X1787" s="19" t="str">
        <f t="shared" si="594"/>
        <v>CB113/14GS.9093</v>
      </c>
      <c r="Y1787" s="19" t="str">
        <f t="shared" si="595"/>
        <v>GS.9093</v>
      </c>
      <c r="Z1787" s="19" t="e">
        <v>#VALUE!</v>
      </c>
      <c r="AA1787" s="19" t="e">
        <f t="shared" si="596"/>
        <v>#VALUE!</v>
      </c>
      <c r="AB1787" s="22" t="e">
        <f t="shared" si="597"/>
        <v>#VALUE!</v>
      </c>
      <c r="AC1787" s="23" t="e">
        <v>#VALUE!</v>
      </c>
      <c r="AD1787" s="23" t="e">
        <f t="shared" si="598"/>
        <v>#VALUE!</v>
      </c>
      <c r="AE1787" s="24" t="e">
        <f t="shared" si="599"/>
        <v>#VALUE!</v>
      </c>
      <c r="AF1787" s="24">
        <v>117.35</v>
      </c>
      <c r="AG1787" s="24" t="e">
        <f t="shared" si="566"/>
        <v>#VALUE!</v>
      </c>
      <c r="AH1787" s="24" t="e">
        <f t="shared" si="567"/>
        <v>#VALUE!</v>
      </c>
      <c r="AI1787" s="25" t="e">
        <f t="shared" si="600"/>
        <v>#VALUE!</v>
      </c>
      <c r="AJ1787" s="25" t="e">
        <f t="shared" si="601"/>
        <v>#VALUE!</v>
      </c>
      <c r="AK1787" s="25" t="e">
        <f t="shared" si="602"/>
        <v>#VALUE!</v>
      </c>
      <c r="AL1787" s="11">
        <v>20.843357726005575</v>
      </c>
      <c r="AM1787" s="11">
        <v>1.4788694743130242</v>
      </c>
      <c r="AN1787" s="26">
        <v>3.3001340053763442</v>
      </c>
      <c r="AO1787" s="125">
        <f t="shared" si="571"/>
        <v>4.7484332443677682E-2</v>
      </c>
      <c r="AW1787" s="44" t="e">
        <f t="shared" si="554"/>
        <v>#VALUE!</v>
      </c>
    </row>
    <row r="1788" spans="1:49" hidden="1" x14ac:dyDescent="0.2">
      <c r="A1788" s="101">
        <v>1785</v>
      </c>
      <c r="B1788" s="16" t="s">
        <v>1106</v>
      </c>
      <c r="C1788" s="101">
        <v>1320</v>
      </c>
      <c r="D1788" s="101">
        <v>1.4113202278793056</v>
      </c>
      <c r="E1788" s="101">
        <v>5.0739118535586172E-2</v>
      </c>
      <c r="F1788" s="122">
        <f t="shared" si="553"/>
        <v>1.4620593464148917</v>
      </c>
      <c r="G1788" s="122"/>
      <c r="H1788" s="101" t="s">
        <v>4</v>
      </c>
      <c r="I1788" s="101">
        <v>1</v>
      </c>
      <c r="J1788" s="101" t="s">
        <v>60</v>
      </c>
      <c r="K1788" s="18">
        <v>43111</v>
      </c>
      <c r="L1788" s="101" t="s">
        <v>58</v>
      </c>
      <c r="M1788" s="101" t="s">
        <v>83</v>
      </c>
      <c r="N1788" s="101" t="s">
        <v>73</v>
      </c>
      <c r="O1788" s="101" t="s">
        <v>58</v>
      </c>
      <c r="P1788" s="19" t="str">
        <f t="shared" si="588"/>
        <v>CB1 17/18</v>
      </c>
      <c r="Q1788" s="20">
        <f t="shared" si="589"/>
        <v>146.20593464148916</v>
      </c>
      <c r="R1788" s="19">
        <v>122.6</v>
      </c>
      <c r="S1788" s="19">
        <v>2.5</v>
      </c>
      <c r="T1788" s="19">
        <f t="shared" si="590"/>
        <v>125.1</v>
      </c>
      <c r="U1788" s="22" t="e">
        <f t="shared" si="591"/>
        <v>#VALUE!</v>
      </c>
      <c r="V1788" s="22" t="str">
        <f t="shared" si="592"/>
        <v>NY</v>
      </c>
      <c r="W1788" s="22" t="e">
        <f t="shared" si="593"/>
        <v>#VALUE!</v>
      </c>
      <c r="X1788" s="19" t="str">
        <f t="shared" si="594"/>
        <v>CB117/18GS.9140</v>
      </c>
      <c r="Y1788" s="19" t="str">
        <f t="shared" si="595"/>
        <v>GS.9140</v>
      </c>
      <c r="Z1788" s="19" t="e">
        <v>#VALUE!</v>
      </c>
      <c r="AA1788" s="19" t="e">
        <f t="shared" si="596"/>
        <v>#VALUE!</v>
      </c>
      <c r="AB1788" s="22" t="e">
        <f t="shared" si="597"/>
        <v>#VALUE!</v>
      </c>
      <c r="AC1788" s="23" t="e">
        <v>#VALUE!</v>
      </c>
      <c r="AD1788" s="23" t="e">
        <f t="shared" si="598"/>
        <v>#VALUE!</v>
      </c>
      <c r="AE1788" s="24" t="e">
        <f t="shared" si="599"/>
        <v>#VALUE!</v>
      </c>
      <c r="AF1788" s="24">
        <v>126.85</v>
      </c>
      <c r="AG1788" s="24" t="e">
        <f t="shared" si="566"/>
        <v>#VALUE!</v>
      </c>
      <c r="AH1788" s="24" t="e">
        <f t="shared" si="567"/>
        <v>#VALUE!</v>
      </c>
      <c r="AI1788" s="25" t="e">
        <f t="shared" si="600"/>
        <v>#VALUE!</v>
      </c>
      <c r="AJ1788" s="25" t="e">
        <f t="shared" si="601"/>
        <v>#VALUE!</v>
      </c>
      <c r="AK1788" s="25" t="e">
        <f t="shared" si="602"/>
        <v>#VALUE!</v>
      </c>
      <c r="AL1788" s="11">
        <v>24.050384021092984</v>
      </c>
      <c r="AM1788" s="11">
        <v>4.93600721516367</v>
      </c>
      <c r="AN1788" s="26">
        <v>3.2766000000000006</v>
      </c>
      <c r="AO1788" s="125">
        <f t="shared" si="571"/>
        <v>5.0023106622850859E-2</v>
      </c>
      <c r="AW1788" s="44" t="e">
        <f t="shared" si="554"/>
        <v>#VALUE!</v>
      </c>
    </row>
    <row r="1789" spans="1:49" hidden="1" x14ac:dyDescent="0.2">
      <c r="A1789" s="101">
        <v>1786</v>
      </c>
      <c r="B1789" s="16" t="s">
        <v>1107</v>
      </c>
      <c r="C1789" s="101">
        <v>320</v>
      </c>
      <c r="D1789" s="101">
        <v>1.3079689483742409</v>
      </c>
      <c r="E1789" s="101">
        <v>5.2128343299222876E-2</v>
      </c>
      <c r="F1789" s="122">
        <f t="shared" si="553"/>
        <v>1.3600972916734637</v>
      </c>
      <c r="G1789" s="122"/>
      <c r="H1789" s="101" t="s">
        <v>4</v>
      </c>
      <c r="I1789" s="101">
        <v>1</v>
      </c>
      <c r="J1789" s="101" t="s">
        <v>573</v>
      </c>
      <c r="K1789" s="18">
        <v>43111</v>
      </c>
      <c r="L1789" s="101" t="s">
        <v>58</v>
      </c>
      <c r="M1789" s="101" t="s">
        <v>83</v>
      </c>
      <c r="N1789" s="101" t="s">
        <v>73</v>
      </c>
      <c r="O1789" s="101" t="s">
        <v>58</v>
      </c>
      <c r="P1789" s="19" t="str">
        <f t="shared" si="588"/>
        <v>CB1 17/18</v>
      </c>
      <c r="Q1789" s="20">
        <f t="shared" si="589"/>
        <v>136.00972916734636</v>
      </c>
      <c r="R1789" s="19">
        <v>122.6</v>
      </c>
      <c r="S1789" s="19">
        <v>2.5</v>
      </c>
      <c r="T1789" s="19">
        <f t="shared" si="590"/>
        <v>125.1</v>
      </c>
      <c r="U1789" s="22" t="e">
        <f t="shared" si="591"/>
        <v>#VALUE!</v>
      </c>
      <c r="V1789" s="22" t="str">
        <f t="shared" si="592"/>
        <v>NY</v>
      </c>
      <c r="W1789" s="22" t="e">
        <f t="shared" si="593"/>
        <v>#VALUE!</v>
      </c>
      <c r="X1789" s="19" t="str">
        <f t="shared" si="594"/>
        <v>CB117/18GS.9129</v>
      </c>
      <c r="Y1789" s="19" t="str">
        <f t="shared" si="595"/>
        <v>GS.9129</v>
      </c>
      <c r="Z1789" s="19" t="e">
        <v>#VALUE!</v>
      </c>
      <c r="AA1789" s="19" t="e">
        <f t="shared" si="596"/>
        <v>#VALUE!</v>
      </c>
      <c r="AB1789" s="22" t="e">
        <f t="shared" si="597"/>
        <v>#VALUE!</v>
      </c>
      <c r="AC1789" s="23" t="e">
        <v>#VALUE!</v>
      </c>
      <c r="AD1789" s="23" t="e">
        <f t="shared" si="598"/>
        <v>#VALUE!</v>
      </c>
      <c r="AE1789" s="24" t="e">
        <f t="shared" si="599"/>
        <v>#VALUE!</v>
      </c>
      <c r="AF1789" s="24">
        <v>126.85</v>
      </c>
      <c r="AG1789" s="24" t="e">
        <f t="shared" si="566"/>
        <v>#VALUE!</v>
      </c>
      <c r="AH1789" s="24" t="e">
        <f t="shared" si="567"/>
        <v>#VALUE!</v>
      </c>
      <c r="AI1789" s="25" t="e">
        <f t="shared" si="600"/>
        <v>#VALUE!</v>
      </c>
      <c r="AJ1789" s="25" t="e">
        <f t="shared" si="601"/>
        <v>#VALUE!</v>
      </c>
      <c r="AK1789" s="25" t="e">
        <f t="shared" si="602"/>
        <v>#VALUE!</v>
      </c>
      <c r="AL1789" s="11">
        <v>21.898763500969967</v>
      </c>
      <c r="AM1789" s="11">
        <v>2.5304312782436469</v>
      </c>
      <c r="AN1789" s="26">
        <v>3.2766000000000006</v>
      </c>
      <c r="AO1789" s="125">
        <f t="shared" si="571"/>
        <v>5.1392727153916337E-2</v>
      </c>
      <c r="AW1789" s="44" t="e">
        <f t="shared" si="554"/>
        <v>#VALUE!</v>
      </c>
    </row>
    <row r="1790" spans="1:49" hidden="1" x14ac:dyDescent="0.2">
      <c r="A1790" s="101">
        <v>1787</v>
      </c>
      <c r="B1790" s="16" t="s">
        <v>1108</v>
      </c>
      <c r="C1790" s="101">
        <v>921</v>
      </c>
      <c r="D1790" s="101">
        <v>1.3925166892944043</v>
      </c>
      <c r="E1790" s="101">
        <v>5.8127218300841929E-2</v>
      </c>
      <c r="F1790" s="122">
        <f t="shared" si="553"/>
        <v>1.4506439075952462</v>
      </c>
      <c r="G1790" s="122"/>
      <c r="H1790" s="101" t="s">
        <v>4</v>
      </c>
      <c r="I1790" s="101">
        <v>1</v>
      </c>
      <c r="J1790" s="101" t="s">
        <v>718</v>
      </c>
      <c r="K1790" s="18">
        <v>43112</v>
      </c>
      <c r="L1790" s="101" t="s">
        <v>58</v>
      </c>
      <c r="M1790" s="101" t="s">
        <v>83</v>
      </c>
      <c r="N1790" s="101" t="s">
        <v>86</v>
      </c>
      <c r="O1790" s="101" t="s">
        <v>63</v>
      </c>
      <c r="P1790" s="19" t="str">
        <f t="shared" si="588"/>
        <v>CB6RF Consumo</v>
      </c>
      <c r="Q1790" s="20">
        <f t="shared" si="589"/>
        <v>145.06439075952463</v>
      </c>
      <c r="R1790" s="19">
        <v>122.6</v>
      </c>
      <c r="S1790" s="19">
        <v>-31.95</v>
      </c>
      <c r="T1790" s="19">
        <f t="shared" si="590"/>
        <v>90.649999999999991</v>
      </c>
      <c r="U1790" s="22" t="e">
        <f t="shared" si="591"/>
        <v>#VALUE!</v>
      </c>
      <c r="V1790" s="22" t="str">
        <f t="shared" si="592"/>
        <v>NY</v>
      </c>
      <c r="W1790" s="22" t="e">
        <f t="shared" si="593"/>
        <v>#VALUE!</v>
      </c>
      <c r="X1790" s="19" t="str">
        <f t="shared" si="594"/>
        <v>CB6RFConsumoGS.9049</v>
      </c>
      <c r="Y1790" s="19" t="str">
        <f t="shared" si="595"/>
        <v>GS.9049</v>
      </c>
      <c r="Z1790" s="19" t="e">
        <v>#VALUE!</v>
      </c>
      <c r="AA1790" s="19" t="e">
        <f t="shared" si="596"/>
        <v>#VALUE!</v>
      </c>
      <c r="AB1790" s="22" t="e">
        <f t="shared" si="597"/>
        <v>#VALUE!</v>
      </c>
      <c r="AC1790" s="23" t="e">
        <v>#VALUE!</v>
      </c>
      <c r="AD1790" s="23" t="e">
        <f t="shared" si="598"/>
        <v>#VALUE!</v>
      </c>
      <c r="AE1790" s="24" t="e">
        <f t="shared" si="599"/>
        <v>#VALUE!</v>
      </c>
      <c r="AF1790" s="24">
        <v>92.399999999999991</v>
      </c>
      <c r="AG1790" s="24" t="e">
        <f t="shared" si="566"/>
        <v>#VALUE!</v>
      </c>
      <c r="AH1790" s="24" t="e">
        <f t="shared" si="567"/>
        <v>#VALUE!</v>
      </c>
      <c r="AI1790" s="25" t="e">
        <f t="shared" si="600"/>
        <v>#VALUE!</v>
      </c>
      <c r="AJ1790" s="25" t="e">
        <f t="shared" si="601"/>
        <v>#VALUE!</v>
      </c>
      <c r="AK1790" s="25" t="e">
        <f t="shared" si="602"/>
        <v>#VALUE!</v>
      </c>
      <c r="AL1790" s="11">
        <v>26.911709016745192</v>
      </c>
      <c r="AM1790" s="11">
        <v>5.3801783479736081</v>
      </c>
      <c r="AN1790" s="26">
        <v>3.2765999999999997</v>
      </c>
      <c r="AO1790" s="125">
        <f t="shared" si="571"/>
        <v>5.730694822207854E-2</v>
      </c>
      <c r="AW1790" s="44" t="e">
        <f t="shared" si="554"/>
        <v>#VALUE!</v>
      </c>
    </row>
    <row r="1791" spans="1:49" hidden="1" x14ac:dyDescent="0.2">
      <c r="A1791" s="101">
        <v>1788</v>
      </c>
      <c r="B1791" s="16" t="s">
        <v>1109</v>
      </c>
      <c r="C1791" s="101">
        <v>599</v>
      </c>
      <c r="D1791" s="101">
        <v>1.421671625631207</v>
      </c>
      <c r="E1791" s="101">
        <v>5.9473561226927839E-2</v>
      </c>
      <c r="F1791" s="122">
        <f t="shared" si="553"/>
        <v>1.4811451868581349</v>
      </c>
      <c r="G1791" s="122"/>
      <c r="H1791" s="101" t="s">
        <v>4</v>
      </c>
      <c r="I1791" s="101">
        <v>1</v>
      </c>
      <c r="J1791" s="101" t="s">
        <v>718</v>
      </c>
      <c r="K1791" s="18">
        <v>43112</v>
      </c>
      <c r="L1791" s="101" t="s">
        <v>58</v>
      </c>
      <c r="M1791" s="101" t="s">
        <v>83</v>
      </c>
      <c r="N1791" s="101" t="s">
        <v>62</v>
      </c>
      <c r="O1791" s="101" t="s">
        <v>63</v>
      </c>
      <c r="P1791" s="19" t="str">
        <f t="shared" si="588"/>
        <v>CB6 Consumo</v>
      </c>
      <c r="Q1791" s="20">
        <f t="shared" si="589"/>
        <v>148.11451868581349</v>
      </c>
      <c r="R1791" s="19">
        <v>122.6</v>
      </c>
      <c r="S1791" s="19">
        <v>-31.95</v>
      </c>
      <c r="T1791" s="19">
        <f t="shared" si="590"/>
        <v>90.649999999999991</v>
      </c>
      <c r="U1791" s="22" t="e">
        <f t="shared" si="591"/>
        <v>#VALUE!</v>
      </c>
      <c r="V1791" s="22" t="str">
        <f t="shared" si="592"/>
        <v>NY</v>
      </c>
      <c r="W1791" s="22" t="e">
        <f t="shared" si="593"/>
        <v>#VALUE!</v>
      </c>
      <c r="X1791" s="19" t="str">
        <f t="shared" si="594"/>
        <v>CB6ConsumoGS.9050</v>
      </c>
      <c r="Y1791" s="19" t="str">
        <f t="shared" si="595"/>
        <v>GS.9050</v>
      </c>
      <c r="Z1791" s="19" t="e">
        <v>#VALUE!</v>
      </c>
      <c r="AA1791" s="19" t="e">
        <f t="shared" si="596"/>
        <v>#VALUE!</v>
      </c>
      <c r="AB1791" s="22" t="e">
        <f t="shared" si="597"/>
        <v>#VALUE!</v>
      </c>
      <c r="AC1791" s="23" t="e">
        <v>#VALUE!</v>
      </c>
      <c r="AD1791" s="23" t="e">
        <f t="shared" si="598"/>
        <v>#VALUE!</v>
      </c>
      <c r="AE1791" s="24" t="e">
        <f t="shared" si="599"/>
        <v>#VALUE!</v>
      </c>
      <c r="AF1791" s="24">
        <v>92.399999999999991</v>
      </c>
      <c r="AG1791" s="24" t="e">
        <f t="shared" si="566"/>
        <v>#VALUE!</v>
      </c>
      <c r="AH1791" s="24" t="e">
        <f t="shared" si="567"/>
        <v>#VALUE!</v>
      </c>
      <c r="AI1791" s="25" t="e">
        <f t="shared" si="600"/>
        <v>#VALUE!</v>
      </c>
      <c r="AJ1791" s="25" t="e">
        <f t="shared" si="601"/>
        <v>#VALUE!</v>
      </c>
      <c r="AK1791" s="25" t="e">
        <f t="shared" si="602"/>
        <v>#VALUE!</v>
      </c>
      <c r="AL1791" s="11">
        <v>30.615741239892195</v>
      </c>
      <c r="AM1791" s="11">
        <v>7.4316801437556146</v>
      </c>
      <c r="AN1791" s="26">
        <v>3.2612999999999999</v>
      </c>
      <c r="AO1791" s="125">
        <f t="shared" si="571"/>
        <v>5.8360500719505388E-2</v>
      </c>
      <c r="AW1791" s="44" t="e">
        <f t="shared" si="554"/>
        <v>#VALUE!</v>
      </c>
    </row>
    <row r="1792" spans="1:49" hidden="1" x14ac:dyDescent="0.2">
      <c r="A1792" s="101">
        <v>1789</v>
      </c>
      <c r="B1792" s="16" t="s">
        <v>1110</v>
      </c>
      <c r="C1792" s="101">
        <v>320</v>
      </c>
      <c r="D1792" s="101">
        <v>1.3947954790466244</v>
      </c>
      <c r="E1792" s="101">
        <v>5.1514593923164056E-2</v>
      </c>
      <c r="F1792" s="122">
        <f t="shared" si="553"/>
        <v>1.4463100729697884</v>
      </c>
      <c r="G1792" s="122"/>
      <c r="H1792" s="101" t="s">
        <v>4</v>
      </c>
      <c r="I1792" s="101">
        <v>1</v>
      </c>
      <c r="J1792" s="101" t="s">
        <v>60</v>
      </c>
      <c r="K1792" s="18">
        <v>43112</v>
      </c>
      <c r="L1792" s="101" t="s">
        <v>58</v>
      </c>
      <c r="M1792" s="101" t="s">
        <v>83</v>
      </c>
      <c r="N1792" s="101" t="s">
        <v>73</v>
      </c>
      <c r="O1792" s="101" t="s">
        <v>58</v>
      </c>
      <c r="P1792" s="19" t="str">
        <f t="shared" si="588"/>
        <v>CB1 17/18</v>
      </c>
      <c r="Q1792" s="20">
        <f t="shared" si="589"/>
        <v>144.63100729697885</v>
      </c>
      <c r="R1792" s="19">
        <v>122.6</v>
      </c>
      <c r="S1792" s="19">
        <v>2.5</v>
      </c>
      <c r="T1792" s="19">
        <f t="shared" si="590"/>
        <v>125.1</v>
      </c>
      <c r="U1792" s="22" t="e">
        <f t="shared" si="591"/>
        <v>#VALUE!</v>
      </c>
      <c r="V1792" s="22" t="str">
        <f t="shared" si="592"/>
        <v>NY</v>
      </c>
      <c r="W1792" s="22" t="e">
        <f t="shared" si="593"/>
        <v>#VALUE!</v>
      </c>
      <c r="X1792" s="19" t="str">
        <f t="shared" si="594"/>
        <v>CB117/18GS.9170</v>
      </c>
      <c r="Y1792" s="19" t="str">
        <f t="shared" si="595"/>
        <v>GS.9170</v>
      </c>
      <c r="Z1792" s="19" t="e">
        <v>#VALUE!</v>
      </c>
      <c r="AA1792" s="19" t="e">
        <f t="shared" si="596"/>
        <v>#VALUE!</v>
      </c>
      <c r="AB1792" s="22" t="e">
        <f t="shared" si="597"/>
        <v>#VALUE!</v>
      </c>
      <c r="AC1792" s="23" t="e">
        <v>#VALUE!</v>
      </c>
      <c r="AD1792" s="23" t="e">
        <f t="shared" si="598"/>
        <v>#VALUE!</v>
      </c>
      <c r="AE1792" s="24" t="e">
        <f t="shared" si="599"/>
        <v>#VALUE!</v>
      </c>
      <c r="AF1792" s="24">
        <v>126.85</v>
      </c>
      <c r="AG1792" s="24" t="e">
        <f t="shared" si="566"/>
        <v>#VALUE!</v>
      </c>
      <c r="AH1792" s="24" t="e">
        <f t="shared" si="567"/>
        <v>#VALUE!</v>
      </c>
      <c r="AI1792" s="25" t="e">
        <f t="shared" si="600"/>
        <v>#VALUE!</v>
      </c>
      <c r="AJ1792" s="25" t="e">
        <f t="shared" si="601"/>
        <v>#VALUE!</v>
      </c>
      <c r="AK1792" s="25" t="e">
        <f t="shared" si="602"/>
        <v>#VALUE!</v>
      </c>
      <c r="AL1792" s="11">
        <v>23.364730548594128</v>
      </c>
      <c r="AM1792" s="11">
        <v>5.5979815836316744</v>
      </c>
      <c r="AN1792" s="26">
        <v>3.2766000000000006</v>
      </c>
      <c r="AO1792" s="125">
        <f t="shared" si="571"/>
        <v>5.0787638784934003E-2</v>
      </c>
      <c r="AW1792" s="44" t="e">
        <f t="shared" si="554"/>
        <v>#VALUE!</v>
      </c>
    </row>
    <row r="1793" spans="1:49" hidden="1" x14ac:dyDescent="0.2">
      <c r="A1793" s="101">
        <v>1790</v>
      </c>
      <c r="B1793" s="16" t="s">
        <v>1111</v>
      </c>
      <c r="C1793" s="101">
        <v>1000</v>
      </c>
      <c r="D1793" s="101">
        <v>0.96127580131546086</v>
      </c>
      <c r="E1793" s="101">
        <v>5.9393579959533659E-3</v>
      </c>
      <c r="F1793" s="122">
        <f t="shared" si="553"/>
        <v>0.96721515931141422</v>
      </c>
      <c r="G1793" s="122"/>
      <c r="H1793" s="101" t="s">
        <v>4</v>
      </c>
      <c r="I1793" s="101">
        <v>1</v>
      </c>
      <c r="J1793" s="101" t="s">
        <v>60</v>
      </c>
      <c r="K1793" s="18">
        <v>43112</v>
      </c>
      <c r="L1793" s="101" t="s">
        <v>58</v>
      </c>
      <c r="M1793" s="101" t="s">
        <v>83</v>
      </c>
      <c r="N1793" s="101" t="s">
        <v>62</v>
      </c>
      <c r="O1793" s="101" t="s">
        <v>63</v>
      </c>
      <c r="P1793" s="19" t="str">
        <f t="shared" si="588"/>
        <v>CB6 Consumo</v>
      </c>
      <c r="Q1793" s="20">
        <f t="shared" si="589"/>
        <v>96.721515931141425</v>
      </c>
      <c r="R1793" s="19">
        <v>122.6</v>
      </c>
      <c r="S1793" s="19">
        <v>-31.95</v>
      </c>
      <c r="T1793" s="19">
        <f t="shared" si="590"/>
        <v>90.649999999999991</v>
      </c>
      <c r="U1793" s="22" t="e">
        <f t="shared" si="591"/>
        <v>#VALUE!</v>
      </c>
      <c r="V1793" s="22" t="str">
        <f t="shared" si="592"/>
        <v>NY</v>
      </c>
      <c r="W1793" s="22" t="e">
        <f t="shared" si="593"/>
        <v>#VALUE!</v>
      </c>
      <c r="X1793" s="19" t="str">
        <f t="shared" si="594"/>
        <v>CB6ConsumoGS.9180</v>
      </c>
      <c r="Y1793" s="19" t="str">
        <f t="shared" si="595"/>
        <v>GS.9180</v>
      </c>
      <c r="Z1793" s="19" t="e">
        <v>#VALUE!</v>
      </c>
      <c r="AA1793" s="19" t="e">
        <f t="shared" si="596"/>
        <v>#VALUE!</v>
      </c>
      <c r="AB1793" s="22" t="e">
        <f t="shared" si="597"/>
        <v>#VALUE!</v>
      </c>
      <c r="AC1793" s="23" t="e">
        <v>#VALUE!</v>
      </c>
      <c r="AD1793" s="23" t="e">
        <f t="shared" si="598"/>
        <v>#VALUE!</v>
      </c>
      <c r="AE1793" s="24" t="e">
        <f t="shared" si="599"/>
        <v>#VALUE!</v>
      </c>
      <c r="AF1793" s="24">
        <v>92.399999999999991</v>
      </c>
      <c r="AG1793" s="24" t="e">
        <f t="shared" si="566"/>
        <v>#VALUE!</v>
      </c>
      <c r="AH1793" s="24" t="e">
        <f t="shared" si="567"/>
        <v>#VALUE!</v>
      </c>
      <c r="AI1793" s="25" t="e">
        <f t="shared" si="600"/>
        <v>#VALUE!</v>
      </c>
      <c r="AJ1793" s="25" t="e">
        <f t="shared" si="601"/>
        <v>#VALUE!</v>
      </c>
      <c r="AK1793" s="25" t="e">
        <f t="shared" si="602"/>
        <v>#VALUE!</v>
      </c>
      <c r="AL1793" s="11">
        <v>0</v>
      </c>
      <c r="AM1793" s="11">
        <v>2.4250000000000114</v>
      </c>
      <c r="AN1793" s="26">
        <v>3.3077000000000001</v>
      </c>
      <c r="AO1793" s="125">
        <f t="shared" si="571"/>
        <v>5.9111221101263442E-3</v>
      </c>
      <c r="AW1793" s="44" t="e">
        <f t="shared" si="554"/>
        <v>#VALUE!</v>
      </c>
    </row>
    <row r="1794" spans="1:49" hidden="1" x14ac:dyDescent="0.2">
      <c r="A1794" s="101">
        <v>1791</v>
      </c>
      <c r="B1794" s="16" t="s">
        <v>1112</v>
      </c>
      <c r="C1794" s="101">
        <v>1011</v>
      </c>
      <c r="D1794" s="101">
        <v>1.366307768108695</v>
      </c>
      <c r="E1794" s="101">
        <v>5.0341357879049385E-2</v>
      </c>
      <c r="F1794" s="122">
        <f t="shared" si="553"/>
        <v>1.4166491259877445</v>
      </c>
      <c r="G1794" s="122"/>
      <c r="H1794" s="101" t="s">
        <v>4</v>
      </c>
      <c r="I1794" s="101">
        <v>1</v>
      </c>
      <c r="J1794" s="101" t="s">
        <v>60</v>
      </c>
      <c r="K1794" s="18">
        <v>43112</v>
      </c>
      <c r="L1794" s="101" t="s">
        <v>58</v>
      </c>
      <c r="M1794" s="101" t="s">
        <v>83</v>
      </c>
      <c r="N1794" s="101" t="s">
        <v>73</v>
      </c>
      <c r="O1794" s="101" t="s">
        <v>58</v>
      </c>
      <c r="P1794" s="19" t="str">
        <f t="shared" si="588"/>
        <v>CB1 17/18</v>
      </c>
      <c r="Q1794" s="20">
        <f t="shared" si="589"/>
        <v>141.66491259877446</v>
      </c>
      <c r="R1794" s="19">
        <v>122.6</v>
      </c>
      <c r="S1794" s="19">
        <v>2.5</v>
      </c>
      <c r="T1794" s="19">
        <f t="shared" si="590"/>
        <v>125.1</v>
      </c>
      <c r="U1794" s="22" t="e">
        <f t="shared" si="591"/>
        <v>#VALUE!</v>
      </c>
      <c r="V1794" s="22" t="str">
        <f t="shared" si="592"/>
        <v>NY</v>
      </c>
      <c r="W1794" s="22" t="e">
        <f t="shared" si="593"/>
        <v>#VALUE!</v>
      </c>
      <c r="X1794" s="19" t="str">
        <f t="shared" si="594"/>
        <v>CB117/18GS.9114</v>
      </c>
      <c r="Y1794" s="19" t="str">
        <f t="shared" si="595"/>
        <v>GS.9114</v>
      </c>
      <c r="Z1794" s="19" t="e">
        <v>#VALUE!</v>
      </c>
      <c r="AA1794" s="19" t="e">
        <f t="shared" si="596"/>
        <v>#VALUE!</v>
      </c>
      <c r="AB1794" s="22" t="e">
        <f t="shared" si="597"/>
        <v>#VALUE!</v>
      </c>
      <c r="AC1794" s="23" t="e">
        <v>#VALUE!</v>
      </c>
      <c r="AD1794" s="23" t="e">
        <f t="shared" si="598"/>
        <v>#VALUE!</v>
      </c>
      <c r="AE1794" s="24" t="e">
        <f t="shared" si="599"/>
        <v>#VALUE!</v>
      </c>
      <c r="AF1794" s="24">
        <v>126.85</v>
      </c>
      <c r="AG1794" s="24" t="e">
        <f t="shared" si="566"/>
        <v>#VALUE!</v>
      </c>
      <c r="AH1794" s="24" t="e">
        <f t="shared" si="567"/>
        <v>#VALUE!</v>
      </c>
      <c r="AI1794" s="25" t="e">
        <f t="shared" si="600"/>
        <v>#VALUE!</v>
      </c>
      <c r="AJ1794" s="25" t="e">
        <f t="shared" si="601"/>
        <v>#VALUE!</v>
      </c>
      <c r="AK1794" s="25" t="e">
        <f t="shared" si="602"/>
        <v>#VALUE!</v>
      </c>
      <c r="AL1794" s="11">
        <v>24.164444444444449</v>
      </c>
      <c r="AM1794" s="11">
        <v>6.98444444444445</v>
      </c>
      <c r="AN1794" s="26">
        <v>3.3077000000000005</v>
      </c>
      <c r="AO1794" s="125">
        <f t="shared" si="571"/>
        <v>5.0102033555710322E-2</v>
      </c>
      <c r="AW1794" s="44" t="e">
        <f t="shared" si="554"/>
        <v>#VALUE!</v>
      </c>
    </row>
    <row r="1795" spans="1:49" hidden="1" x14ac:dyDescent="0.2">
      <c r="A1795" s="101">
        <v>1792</v>
      </c>
      <c r="B1795" s="16" t="s">
        <v>1112</v>
      </c>
      <c r="C1795" s="101">
        <v>776</v>
      </c>
      <c r="D1795" s="101">
        <v>1.366307768108695</v>
      </c>
      <c r="E1795" s="101">
        <v>5.034135787904935E-2</v>
      </c>
      <c r="F1795" s="122">
        <f t="shared" ref="F1795:F1858" si="603">E1795+D1795</f>
        <v>1.4166491259877443</v>
      </c>
      <c r="G1795" s="122"/>
      <c r="H1795" s="101" t="s">
        <v>4</v>
      </c>
      <c r="I1795" s="101">
        <v>1</v>
      </c>
      <c r="J1795" s="101" t="s">
        <v>60</v>
      </c>
      <c r="K1795" s="18">
        <v>43112</v>
      </c>
      <c r="L1795" s="101" t="s">
        <v>58</v>
      </c>
      <c r="M1795" s="101" t="s">
        <v>83</v>
      </c>
      <c r="N1795" s="101" t="s">
        <v>62</v>
      </c>
      <c r="O1795" s="101" t="s">
        <v>63</v>
      </c>
      <c r="P1795" s="19" t="str">
        <f t="shared" si="588"/>
        <v>CB6 Consumo</v>
      </c>
      <c r="Q1795" s="20">
        <f t="shared" si="589"/>
        <v>141.66491259877444</v>
      </c>
      <c r="R1795" s="19">
        <v>122.6</v>
      </c>
      <c r="S1795" s="19">
        <v>-31.95</v>
      </c>
      <c r="T1795" s="19">
        <f t="shared" si="590"/>
        <v>90.649999999999991</v>
      </c>
      <c r="U1795" s="22" t="e">
        <f t="shared" si="591"/>
        <v>#VALUE!</v>
      </c>
      <c r="V1795" s="22" t="str">
        <f t="shared" si="592"/>
        <v>NY</v>
      </c>
      <c r="W1795" s="22" t="e">
        <f t="shared" si="593"/>
        <v>#VALUE!</v>
      </c>
      <c r="X1795" s="19" t="str">
        <f t="shared" si="594"/>
        <v>CB6ConsumoGS.9114</v>
      </c>
      <c r="Y1795" s="19" t="str">
        <f t="shared" si="595"/>
        <v>GS.9114</v>
      </c>
      <c r="Z1795" s="19" t="e">
        <v>#VALUE!</v>
      </c>
      <c r="AA1795" s="19" t="e">
        <f t="shared" si="596"/>
        <v>#VALUE!</v>
      </c>
      <c r="AB1795" s="22" t="e">
        <f t="shared" si="597"/>
        <v>#VALUE!</v>
      </c>
      <c r="AC1795" s="23" t="e">
        <v>#VALUE!</v>
      </c>
      <c r="AD1795" s="23" t="e">
        <f t="shared" si="598"/>
        <v>#VALUE!</v>
      </c>
      <c r="AE1795" s="24" t="e">
        <f t="shared" si="599"/>
        <v>#VALUE!</v>
      </c>
      <c r="AF1795" s="24">
        <v>92.399999999999991</v>
      </c>
      <c r="AG1795" s="24" t="e">
        <f t="shared" si="566"/>
        <v>#VALUE!</v>
      </c>
      <c r="AH1795" s="24" t="e">
        <f t="shared" si="567"/>
        <v>#VALUE!</v>
      </c>
      <c r="AI1795" s="25" t="e">
        <f t="shared" si="600"/>
        <v>#VALUE!</v>
      </c>
      <c r="AJ1795" s="25" t="e">
        <f t="shared" si="601"/>
        <v>#VALUE!</v>
      </c>
      <c r="AK1795" s="25" t="e">
        <f t="shared" si="602"/>
        <v>#VALUE!</v>
      </c>
      <c r="AL1795" s="11">
        <v>24.164444444444449</v>
      </c>
      <c r="AM1795" s="11">
        <v>6.9844444444444509</v>
      </c>
      <c r="AN1795" s="26">
        <v>3.3077000000000001</v>
      </c>
      <c r="AO1795" s="125">
        <f t="shared" si="571"/>
        <v>5.0102033555710281E-2</v>
      </c>
      <c r="AW1795" s="44" t="e">
        <f t="shared" si="554"/>
        <v>#VALUE!</v>
      </c>
    </row>
    <row r="1796" spans="1:49" hidden="1" x14ac:dyDescent="0.2">
      <c r="A1796" s="101">
        <v>1793</v>
      </c>
      <c r="B1796" s="16" t="s">
        <v>1112</v>
      </c>
      <c r="C1796" s="101">
        <v>333</v>
      </c>
      <c r="D1796" s="101">
        <v>1.366307768108695</v>
      </c>
      <c r="E1796" s="101">
        <v>5.034135787904935E-2</v>
      </c>
      <c r="F1796" s="122">
        <f t="shared" si="603"/>
        <v>1.4166491259877443</v>
      </c>
      <c r="G1796" s="122"/>
      <c r="H1796" s="101" t="s">
        <v>4</v>
      </c>
      <c r="I1796" s="101">
        <v>1</v>
      </c>
      <c r="J1796" s="101" t="s">
        <v>60</v>
      </c>
      <c r="K1796" s="18">
        <v>43112</v>
      </c>
      <c r="L1796" s="101" t="s">
        <v>58</v>
      </c>
      <c r="M1796" s="101" t="s">
        <v>83</v>
      </c>
      <c r="N1796" s="101" t="s">
        <v>73</v>
      </c>
      <c r="O1796" s="101" t="s">
        <v>66</v>
      </c>
      <c r="P1796" s="19" t="str">
        <f t="shared" si="588"/>
        <v>CB1 Moka</v>
      </c>
      <c r="Q1796" s="20">
        <f t="shared" si="589"/>
        <v>141.66491259877444</v>
      </c>
      <c r="R1796" s="19">
        <v>122.6</v>
      </c>
      <c r="S1796" s="19">
        <v>-8</v>
      </c>
      <c r="T1796" s="19">
        <f t="shared" si="590"/>
        <v>114.6</v>
      </c>
      <c r="U1796" s="22" t="e">
        <f t="shared" si="591"/>
        <v>#VALUE!</v>
      </c>
      <c r="V1796" s="22" t="str">
        <f t="shared" si="592"/>
        <v>NY</v>
      </c>
      <c r="W1796" s="22" t="e">
        <f t="shared" si="593"/>
        <v>#VALUE!</v>
      </c>
      <c r="X1796" s="19" t="str">
        <f t="shared" si="594"/>
        <v>CB1MokaGS.9114</v>
      </c>
      <c r="Y1796" s="19" t="str">
        <f t="shared" si="595"/>
        <v>GS.9114</v>
      </c>
      <c r="Z1796" s="19" t="e">
        <v>#VALUE!</v>
      </c>
      <c r="AA1796" s="19" t="e">
        <f t="shared" si="596"/>
        <v>#VALUE!</v>
      </c>
      <c r="AB1796" s="22" t="e">
        <f t="shared" si="597"/>
        <v>#VALUE!</v>
      </c>
      <c r="AC1796" s="23" t="e">
        <v>#VALUE!</v>
      </c>
      <c r="AD1796" s="23" t="e">
        <f t="shared" si="598"/>
        <v>#VALUE!</v>
      </c>
      <c r="AE1796" s="24" t="e">
        <f t="shared" si="599"/>
        <v>#VALUE!</v>
      </c>
      <c r="AF1796" s="24">
        <v>116.35</v>
      </c>
      <c r="AG1796" s="24" t="e">
        <f t="shared" si="566"/>
        <v>#VALUE!</v>
      </c>
      <c r="AH1796" s="24" t="e">
        <f t="shared" si="567"/>
        <v>#VALUE!</v>
      </c>
      <c r="AI1796" s="25" t="e">
        <f t="shared" si="600"/>
        <v>#VALUE!</v>
      </c>
      <c r="AJ1796" s="25" t="e">
        <f t="shared" si="601"/>
        <v>#VALUE!</v>
      </c>
      <c r="AK1796" s="25" t="e">
        <f t="shared" si="602"/>
        <v>#VALUE!</v>
      </c>
      <c r="AL1796" s="11">
        <v>24.164444444444452</v>
      </c>
      <c r="AM1796" s="11">
        <v>6.98444444444445</v>
      </c>
      <c r="AN1796" s="26">
        <v>3.3077000000000001</v>
      </c>
      <c r="AO1796" s="125">
        <f t="shared" si="571"/>
        <v>5.0102033555710281E-2</v>
      </c>
      <c r="AW1796" s="44" t="e">
        <f t="shared" ref="AW1796:AW1859" si="604">E1796*132.28*AD1796</f>
        <v>#VALUE!</v>
      </c>
    </row>
    <row r="1797" spans="1:49" hidden="1" x14ac:dyDescent="0.2">
      <c r="A1797" s="101">
        <v>1794</v>
      </c>
      <c r="B1797" s="16" t="s">
        <v>1112</v>
      </c>
      <c r="C1797" s="101">
        <v>1901</v>
      </c>
      <c r="D1797" s="101">
        <v>1.366307768108695</v>
      </c>
      <c r="E1797" s="101">
        <v>5.034135787904935E-2</v>
      </c>
      <c r="F1797" s="122">
        <f t="shared" si="603"/>
        <v>1.4166491259877443</v>
      </c>
      <c r="G1797" s="122"/>
      <c r="H1797" s="101" t="s">
        <v>4</v>
      </c>
      <c r="I1797" s="101">
        <v>1</v>
      </c>
      <c r="J1797" s="101" t="s">
        <v>60</v>
      </c>
      <c r="K1797" s="18">
        <v>43112</v>
      </c>
      <c r="L1797" s="101" t="s">
        <v>58</v>
      </c>
      <c r="M1797" s="101" t="s">
        <v>83</v>
      </c>
      <c r="N1797" s="101" t="s">
        <v>73</v>
      </c>
      <c r="O1797" s="101" t="s">
        <v>64</v>
      </c>
      <c r="P1797" s="19" t="str">
        <f t="shared" si="588"/>
        <v>CB1 15/16</v>
      </c>
      <c r="Q1797" s="20">
        <f t="shared" si="589"/>
        <v>141.66491259877444</v>
      </c>
      <c r="R1797" s="19">
        <v>122.6</v>
      </c>
      <c r="S1797" s="19">
        <v>-7</v>
      </c>
      <c r="T1797" s="19">
        <f t="shared" si="590"/>
        <v>115.6</v>
      </c>
      <c r="U1797" s="22" t="e">
        <f t="shared" si="591"/>
        <v>#VALUE!</v>
      </c>
      <c r="V1797" s="22" t="str">
        <f t="shared" si="592"/>
        <v>NY</v>
      </c>
      <c r="W1797" s="22" t="e">
        <f t="shared" si="593"/>
        <v>#VALUE!</v>
      </c>
      <c r="X1797" s="19" t="str">
        <f t="shared" si="594"/>
        <v>CB115/16GS.9114</v>
      </c>
      <c r="Y1797" s="19" t="str">
        <f t="shared" si="595"/>
        <v>GS.9114</v>
      </c>
      <c r="Z1797" s="19" t="e">
        <v>#VALUE!</v>
      </c>
      <c r="AA1797" s="19" t="e">
        <f t="shared" si="596"/>
        <v>#VALUE!</v>
      </c>
      <c r="AB1797" s="22" t="e">
        <f t="shared" si="597"/>
        <v>#VALUE!</v>
      </c>
      <c r="AC1797" s="23" t="e">
        <v>#VALUE!</v>
      </c>
      <c r="AD1797" s="23" t="e">
        <f t="shared" si="598"/>
        <v>#VALUE!</v>
      </c>
      <c r="AE1797" s="24" t="e">
        <f t="shared" si="599"/>
        <v>#VALUE!</v>
      </c>
      <c r="AF1797" s="24">
        <v>117.35</v>
      </c>
      <c r="AG1797" s="24" t="e">
        <f t="shared" si="566"/>
        <v>#VALUE!</v>
      </c>
      <c r="AH1797" s="24" t="e">
        <f t="shared" si="567"/>
        <v>#VALUE!</v>
      </c>
      <c r="AI1797" s="25" t="e">
        <f t="shared" si="600"/>
        <v>#VALUE!</v>
      </c>
      <c r="AJ1797" s="25" t="e">
        <f t="shared" si="601"/>
        <v>#VALUE!</v>
      </c>
      <c r="AK1797" s="25" t="e">
        <f t="shared" si="602"/>
        <v>#VALUE!</v>
      </c>
      <c r="AL1797" s="11">
        <v>24.164444444444452</v>
      </c>
      <c r="AM1797" s="11">
        <v>6.98444444444445</v>
      </c>
      <c r="AN1797" s="26">
        <v>3.3077000000000001</v>
      </c>
      <c r="AO1797" s="125">
        <f t="shared" si="571"/>
        <v>5.0102033555710281E-2</v>
      </c>
      <c r="AW1797" s="44" t="e">
        <f t="shared" si="604"/>
        <v>#VALUE!</v>
      </c>
    </row>
    <row r="1798" spans="1:49" hidden="1" x14ac:dyDescent="0.2">
      <c r="A1798" s="101">
        <v>1795</v>
      </c>
      <c r="B1798" s="16" t="s">
        <v>1112</v>
      </c>
      <c r="C1798" s="101">
        <v>467</v>
      </c>
      <c r="D1798" s="101">
        <v>1.366307768108695</v>
      </c>
      <c r="E1798" s="101">
        <v>5.0341357879049385E-2</v>
      </c>
      <c r="F1798" s="122">
        <f t="shared" si="603"/>
        <v>1.4166491259877445</v>
      </c>
      <c r="G1798" s="122"/>
      <c r="H1798" s="101" t="s">
        <v>4</v>
      </c>
      <c r="I1798" s="101">
        <v>1</v>
      </c>
      <c r="J1798" s="101" t="s">
        <v>60</v>
      </c>
      <c r="K1798" s="18">
        <v>43112</v>
      </c>
      <c r="L1798" s="101" t="s">
        <v>58</v>
      </c>
      <c r="M1798" s="101" t="s">
        <v>83</v>
      </c>
      <c r="N1798" s="101" t="s">
        <v>73</v>
      </c>
      <c r="O1798" s="101" t="s">
        <v>65</v>
      </c>
      <c r="P1798" s="19" t="str">
        <f t="shared" si="588"/>
        <v>CB1 13/14</v>
      </c>
      <c r="Q1798" s="20">
        <f t="shared" si="589"/>
        <v>141.66491259877446</v>
      </c>
      <c r="R1798" s="19">
        <v>122.6</v>
      </c>
      <c r="S1798" s="19">
        <v>-7</v>
      </c>
      <c r="T1798" s="19">
        <f t="shared" si="590"/>
        <v>115.6</v>
      </c>
      <c r="U1798" s="22" t="e">
        <f t="shared" si="591"/>
        <v>#VALUE!</v>
      </c>
      <c r="V1798" s="22" t="str">
        <f t="shared" si="592"/>
        <v>NY</v>
      </c>
      <c r="W1798" s="22" t="e">
        <f t="shared" si="593"/>
        <v>#VALUE!</v>
      </c>
      <c r="X1798" s="19" t="str">
        <f t="shared" si="594"/>
        <v>CB113/14GS.9114</v>
      </c>
      <c r="Y1798" s="19" t="str">
        <f t="shared" si="595"/>
        <v>GS.9114</v>
      </c>
      <c r="Z1798" s="19" t="e">
        <v>#VALUE!</v>
      </c>
      <c r="AA1798" s="19" t="e">
        <f t="shared" si="596"/>
        <v>#VALUE!</v>
      </c>
      <c r="AB1798" s="22" t="e">
        <f t="shared" si="597"/>
        <v>#VALUE!</v>
      </c>
      <c r="AC1798" s="23" t="e">
        <v>#VALUE!</v>
      </c>
      <c r="AD1798" s="23" t="e">
        <f t="shared" si="598"/>
        <v>#VALUE!</v>
      </c>
      <c r="AE1798" s="24" t="e">
        <f t="shared" si="599"/>
        <v>#VALUE!</v>
      </c>
      <c r="AF1798" s="24">
        <v>117.35</v>
      </c>
      <c r="AG1798" s="24" t="e">
        <f t="shared" ref="AG1798:AG1861" si="605">(AF1798-Q1798)*1.3228*AD1798</f>
        <v>#VALUE!</v>
      </c>
      <c r="AH1798" s="24" t="e">
        <f t="shared" ref="AH1798:AH1861" si="606">AE1798-AG1798</f>
        <v>#VALUE!</v>
      </c>
      <c r="AI1798" s="25" t="e">
        <f t="shared" si="600"/>
        <v>#VALUE!</v>
      </c>
      <c r="AJ1798" s="25" t="e">
        <f t="shared" si="601"/>
        <v>#VALUE!</v>
      </c>
      <c r="AK1798" s="25" t="e">
        <f t="shared" si="602"/>
        <v>#VALUE!</v>
      </c>
      <c r="AL1798" s="11">
        <v>24.164444444444452</v>
      </c>
      <c r="AM1798" s="11">
        <v>6.98444444444445</v>
      </c>
      <c r="AN1798" s="26">
        <v>3.3077000000000005</v>
      </c>
      <c r="AO1798" s="125">
        <f t="shared" si="571"/>
        <v>5.0102033555710322E-2</v>
      </c>
      <c r="AW1798" s="44" t="e">
        <f t="shared" si="604"/>
        <v>#VALUE!</v>
      </c>
    </row>
    <row r="1799" spans="1:49" hidden="1" x14ac:dyDescent="0.2">
      <c r="A1799" s="101">
        <v>1796</v>
      </c>
      <c r="B1799" s="16" t="s">
        <v>1113</v>
      </c>
      <c r="C1799" s="101">
        <v>1440</v>
      </c>
      <c r="D1799" s="101">
        <v>1.3874364452863155</v>
      </c>
      <c r="E1799" s="101">
        <v>4.9695377448750494E-2</v>
      </c>
      <c r="F1799" s="122">
        <f t="shared" si="603"/>
        <v>1.437131822735066</v>
      </c>
      <c r="G1799" s="122"/>
      <c r="H1799" s="101" t="s">
        <v>4</v>
      </c>
      <c r="I1799" s="101">
        <v>1</v>
      </c>
      <c r="J1799" s="101" t="s">
        <v>60</v>
      </c>
      <c r="K1799" s="18">
        <v>43112</v>
      </c>
      <c r="L1799" s="101" t="s">
        <v>58</v>
      </c>
      <c r="M1799" s="101" t="s">
        <v>83</v>
      </c>
      <c r="N1799" s="101" t="s">
        <v>73</v>
      </c>
      <c r="O1799" s="101" t="s">
        <v>58</v>
      </c>
      <c r="P1799" s="19" t="str">
        <f t="shared" si="588"/>
        <v>CB1 17/18</v>
      </c>
      <c r="Q1799" s="20">
        <f t="shared" si="589"/>
        <v>143.71318227350659</v>
      </c>
      <c r="R1799" s="19">
        <v>122.6</v>
      </c>
      <c r="S1799" s="19">
        <v>2.5</v>
      </c>
      <c r="T1799" s="19">
        <f t="shared" si="590"/>
        <v>125.1</v>
      </c>
      <c r="U1799" s="22" t="e">
        <f t="shared" si="591"/>
        <v>#VALUE!</v>
      </c>
      <c r="V1799" s="22" t="str">
        <f t="shared" si="592"/>
        <v>NY</v>
      </c>
      <c r="W1799" s="22" t="e">
        <f t="shared" si="593"/>
        <v>#VALUE!</v>
      </c>
      <c r="X1799" s="19" t="str">
        <f t="shared" si="594"/>
        <v>CB117/18GS.9193</v>
      </c>
      <c r="Y1799" s="19" t="str">
        <f t="shared" si="595"/>
        <v>GS.9193</v>
      </c>
      <c r="Z1799" s="19" t="e">
        <v>#VALUE!</v>
      </c>
      <c r="AA1799" s="19" t="e">
        <f t="shared" si="596"/>
        <v>#VALUE!</v>
      </c>
      <c r="AB1799" s="22" t="e">
        <f t="shared" si="597"/>
        <v>#VALUE!</v>
      </c>
      <c r="AC1799" s="23" t="e">
        <v>#VALUE!</v>
      </c>
      <c r="AD1799" s="23" t="e">
        <f t="shared" si="598"/>
        <v>#VALUE!</v>
      </c>
      <c r="AE1799" s="24" t="e">
        <f t="shared" si="599"/>
        <v>#VALUE!</v>
      </c>
      <c r="AF1799" s="24">
        <v>126.85</v>
      </c>
      <c r="AG1799" s="24" t="e">
        <f t="shared" si="605"/>
        <v>#VALUE!</v>
      </c>
      <c r="AH1799" s="24" t="e">
        <f t="shared" si="606"/>
        <v>#VALUE!</v>
      </c>
      <c r="AI1799" s="25" t="e">
        <f t="shared" si="600"/>
        <v>#VALUE!</v>
      </c>
      <c r="AJ1799" s="25" t="e">
        <f t="shared" si="601"/>
        <v>#VALUE!</v>
      </c>
      <c r="AK1799" s="25" t="e">
        <f t="shared" si="602"/>
        <v>#VALUE!</v>
      </c>
      <c r="AL1799" s="11">
        <v>23.435409852847645</v>
      </c>
      <c r="AM1799" s="11">
        <v>5.7118542108813015</v>
      </c>
      <c r="AN1799" s="26">
        <v>3.2812649999999999</v>
      </c>
      <c r="AO1799" s="125">
        <f t="shared" ref="AO1799:AO1862" si="607">E1799*132.28*AN1799/$AO$2/132.28</f>
        <v>4.9063848885091715E-2</v>
      </c>
      <c r="AW1799" s="44" t="e">
        <f t="shared" si="604"/>
        <v>#VALUE!</v>
      </c>
    </row>
    <row r="1800" spans="1:49" hidden="1" x14ac:dyDescent="0.2">
      <c r="A1800" s="101">
        <v>1797</v>
      </c>
      <c r="B1800" s="16" t="s">
        <v>1114</v>
      </c>
      <c r="C1800" s="101">
        <v>1800</v>
      </c>
      <c r="D1800" s="101">
        <v>1.2314209248329815</v>
      </c>
      <c r="E1800" s="101">
        <v>4.6601939331633008E-2</v>
      </c>
      <c r="F1800" s="122">
        <f t="shared" si="603"/>
        <v>1.2780228641646145</v>
      </c>
      <c r="G1800" s="122"/>
      <c r="H1800" s="101" t="s">
        <v>4</v>
      </c>
      <c r="I1800" s="101">
        <v>1</v>
      </c>
      <c r="J1800" s="101" t="s">
        <v>60</v>
      </c>
      <c r="K1800" s="18">
        <v>43112</v>
      </c>
      <c r="L1800" s="101" t="s">
        <v>58</v>
      </c>
      <c r="M1800" s="101" t="s">
        <v>83</v>
      </c>
      <c r="N1800" s="101" t="s">
        <v>75</v>
      </c>
      <c r="O1800" s="101" t="s">
        <v>66</v>
      </c>
      <c r="P1800" s="19" t="str">
        <f t="shared" si="588"/>
        <v>CB2 Moka</v>
      </c>
      <c r="Q1800" s="20">
        <f t="shared" si="589"/>
        <v>127.80228641646146</v>
      </c>
      <c r="R1800" s="19">
        <v>122.6</v>
      </c>
      <c r="S1800" s="19">
        <v>-9.67</v>
      </c>
      <c r="T1800" s="19">
        <f t="shared" si="590"/>
        <v>112.92999999999999</v>
      </c>
      <c r="U1800" s="22" t="e">
        <f t="shared" si="591"/>
        <v>#VALUE!</v>
      </c>
      <c r="V1800" s="22" t="str">
        <f t="shared" si="592"/>
        <v>NY</v>
      </c>
      <c r="W1800" s="22" t="e">
        <f t="shared" si="593"/>
        <v>#VALUE!</v>
      </c>
      <c r="X1800" s="19" t="str">
        <f t="shared" si="594"/>
        <v>CB2MokaGS.9173</v>
      </c>
      <c r="Y1800" s="19" t="str">
        <f t="shared" si="595"/>
        <v>GS.9173</v>
      </c>
      <c r="Z1800" s="19" t="e">
        <v>#VALUE!</v>
      </c>
      <c r="AA1800" s="19" t="e">
        <f t="shared" si="596"/>
        <v>#VALUE!</v>
      </c>
      <c r="AB1800" s="22" t="e">
        <f t="shared" si="597"/>
        <v>#VALUE!</v>
      </c>
      <c r="AC1800" s="23" t="e">
        <v>#VALUE!</v>
      </c>
      <c r="AD1800" s="23" t="e">
        <f t="shared" si="598"/>
        <v>#VALUE!</v>
      </c>
      <c r="AE1800" s="24" t="e">
        <f t="shared" si="599"/>
        <v>#VALUE!</v>
      </c>
      <c r="AF1800" s="24">
        <v>114.67999999999999</v>
      </c>
      <c r="AG1800" s="24" t="e">
        <f t="shared" si="605"/>
        <v>#VALUE!</v>
      </c>
      <c r="AH1800" s="24" t="e">
        <f t="shared" si="606"/>
        <v>#VALUE!</v>
      </c>
      <c r="AI1800" s="25" t="e">
        <f t="shared" si="600"/>
        <v>#VALUE!</v>
      </c>
      <c r="AJ1800" s="25" t="e">
        <f t="shared" si="601"/>
        <v>#VALUE!</v>
      </c>
      <c r="AK1800" s="25" t="e">
        <f t="shared" si="602"/>
        <v>#VALUE!</v>
      </c>
      <c r="AL1800" s="11">
        <v>22.888978864723036</v>
      </c>
      <c r="AM1800" s="11">
        <v>3.78581478543164</v>
      </c>
      <c r="AN1800" s="26">
        <v>3.2734974999999999</v>
      </c>
      <c r="AO1800" s="125">
        <f t="shared" si="607"/>
        <v>4.5900806692178053E-2</v>
      </c>
      <c r="AW1800" s="44" t="e">
        <f t="shared" si="604"/>
        <v>#VALUE!</v>
      </c>
    </row>
    <row r="1801" spans="1:49" hidden="1" x14ac:dyDescent="0.2">
      <c r="A1801" s="101">
        <v>1798</v>
      </c>
      <c r="B1801" s="16" t="s">
        <v>1115</v>
      </c>
      <c r="C1801" s="101">
        <v>982</v>
      </c>
      <c r="D1801" s="101">
        <v>1.3145165686553366</v>
      </c>
      <c r="E1801" s="101">
        <v>5.1991327890681463E-2</v>
      </c>
      <c r="F1801" s="122">
        <f t="shared" si="603"/>
        <v>1.366507896546018</v>
      </c>
      <c r="G1801" s="122"/>
      <c r="H1801" s="101" t="s">
        <v>4</v>
      </c>
      <c r="I1801" s="101">
        <v>1</v>
      </c>
      <c r="J1801" s="101" t="s">
        <v>60</v>
      </c>
      <c r="K1801" s="18">
        <v>43116</v>
      </c>
      <c r="L1801" s="101" t="s">
        <v>58</v>
      </c>
      <c r="M1801" s="101" t="s">
        <v>83</v>
      </c>
      <c r="N1801" s="101" t="s">
        <v>73</v>
      </c>
      <c r="O1801" s="101" t="s">
        <v>58</v>
      </c>
      <c r="P1801" s="19" t="str">
        <f t="shared" si="588"/>
        <v>CB1 17/18</v>
      </c>
      <c r="Q1801" s="20">
        <f t="shared" si="589"/>
        <v>136.65078965460179</v>
      </c>
      <c r="R1801" s="19">
        <v>122.6</v>
      </c>
      <c r="S1801" s="19">
        <v>2.5</v>
      </c>
      <c r="T1801" s="19">
        <f t="shared" si="590"/>
        <v>125.1</v>
      </c>
      <c r="U1801" s="22" t="e">
        <f t="shared" si="591"/>
        <v>#VALUE!</v>
      </c>
      <c r="V1801" s="22" t="str">
        <f t="shared" si="592"/>
        <v>NY</v>
      </c>
      <c r="W1801" s="22" t="e">
        <f t="shared" si="593"/>
        <v>#VALUE!</v>
      </c>
      <c r="X1801" s="19" t="str">
        <f t="shared" si="594"/>
        <v>CB117/18GS.9085</v>
      </c>
      <c r="Y1801" s="19" t="str">
        <f t="shared" si="595"/>
        <v>GS.9085</v>
      </c>
      <c r="Z1801" s="19" t="e">
        <v>#VALUE!</v>
      </c>
      <c r="AA1801" s="19" t="e">
        <f t="shared" si="596"/>
        <v>#VALUE!</v>
      </c>
      <c r="AB1801" s="22" t="e">
        <f t="shared" si="597"/>
        <v>#VALUE!</v>
      </c>
      <c r="AC1801" s="23" t="e">
        <v>#VALUE!</v>
      </c>
      <c r="AD1801" s="23" t="e">
        <f t="shared" si="598"/>
        <v>#VALUE!</v>
      </c>
      <c r="AE1801" s="24" t="e">
        <f t="shared" si="599"/>
        <v>#VALUE!</v>
      </c>
      <c r="AF1801" s="24">
        <v>126.85</v>
      </c>
      <c r="AG1801" s="24" t="e">
        <f t="shared" si="605"/>
        <v>#VALUE!</v>
      </c>
      <c r="AH1801" s="24" t="e">
        <f t="shared" si="606"/>
        <v>#VALUE!</v>
      </c>
      <c r="AI1801" s="25" t="e">
        <f t="shared" si="600"/>
        <v>#VALUE!</v>
      </c>
      <c r="AJ1801" s="25" t="e">
        <f t="shared" si="601"/>
        <v>#VALUE!</v>
      </c>
      <c r="AK1801" s="25" t="e">
        <f t="shared" si="602"/>
        <v>#VALUE!</v>
      </c>
      <c r="AL1801" s="11">
        <v>25.430000000000003</v>
      </c>
      <c r="AM1801" s="11">
        <v>5.3499999999999943</v>
      </c>
      <c r="AN1801" s="26">
        <v>3.3077000000000001</v>
      </c>
      <c r="AO1801" s="125">
        <f t="shared" si="607"/>
        <v>5.174415956048202E-2</v>
      </c>
      <c r="AW1801" s="44" t="e">
        <f t="shared" si="604"/>
        <v>#VALUE!</v>
      </c>
    </row>
    <row r="1802" spans="1:49" hidden="1" x14ac:dyDescent="0.2">
      <c r="A1802" s="101">
        <v>1799</v>
      </c>
      <c r="B1802" s="16" t="s">
        <v>1115</v>
      </c>
      <c r="C1802" s="101">
        <v>524</v>
      </c>
      <c r="D1802" s="101">
        <v>1.3145165686553366</v>
      </c>
      <c r="E1802" s="101">
        <v>5.1991327890681442E-2</v>
      </c>
      <c r="F1802" s="122">
        <f t="shared" si="603"/>
        <v>1.366507896546018</v>
      </c>
      <c r="G1802" s="122"/>
      <c r="H1802" s="101" t="s">
        <v>4</v>
      </c>
      <c r="I1802" s="101">
        <v>1</v>
      </c>
      <c r="J1802" s="101" t="s">
        <v>60</v>
      </c>
      <c r="K1802" s="18">
        <v>43116</v>
      </c>
      <c r="L1802" s="101" t="s">
        <v>58</v>
      </c>
      <c r="M1802" s="101" t="s">
        <v>83</v>
      </c>
      <c r="N1802" s="101" t="s">
        <v>62</v>
      </c>
      <c r="O1802" s="101" t="s">
        <v>63</v>
      </c>
      <c r="P1802" s="19" t="str">
        <f t="shared" si="588"/>
        <v>CB6 Consumo</v>
      </c>
      <c r="Q1802" s="20">
        <f t="shared" si="589"/>
        <v>136.65078965460179</v>
      </c>
      <c r="R1802" s="19">
        <v>122.6</v>
      </c>
      <c r="S1802" s="19">
        <v>-31.95</v>
      </c>
      <c r="T1802" s="19">
        <f t="shared" si="590"/>
        <v>90.649999999999991</v>
      </c>
      <c r="U1802" s="22" t="e">
        <f t="shared" si="591"/>
        <v>#VALUE!</v>
      </c>
      <c r="V1802" s="22" t="str">
        <f t="shared" si="592"/>
        <v>NY</v>
      </c>
      <c r="W1802" s="22" t="e">
        <f t="shared" si="593"/>
        <v>#VALUE!</v>
      </c>
      <c r="X1802" s="19" t="str">
        <f t="shared" si="594"/>
        <v>CB6ConsumoGS.9085</v>
      </c>
      <c r="Y1802" s="19" t="str">
        <f t="shared" si="595"/>
        <v>GS.9085</v>
      </c>
      <c r="Z1802" s="19" t="e">
        <v>#VALUE!</v>
      </c>
      <c r="AA1802" s="19" t="e">
        <f t="shared" si="596"/>
        <v>#VALUE!</v>
      </c>
      <c r="AB1802" s="22" t="e">
        <f t="shared" si="597"/>
        <v>#VALUE!</v>
      </c>
      <c r="AC1802" s="23" t="e">
        <v>#VALUE!</v>
      </c>
      <c r="AD1802" s="23" t="e">
        <f t="shared" si="598"/>
        <v>#VALUE!</v>
      </c>
      <c r="AE1802" s="24" t="e">
        <f t="shared" si="599"/>
        <v>#VALUE!</v>
      </c>
      <c r="AF1802" s="24">
        <v>92.399999999999991</v>
      </c>
      <c r="AG1802" s="24" t="e">
        <f t="shared" si="605"/>
        <v>#VALUE!</v>
      </c>
      <c r="AH1802" s="24" t="e">
        <f t="shared" si="606"/>
        <v>#VALUE!</v>
      </c>
      <c r="AI1802" s="25" t="e">
        <f t="shared" si="600"/>
        <v>#VALUE!</v>
      </c>
      <c r="AJ1802" s="25" t="e">
        <f t="shared" si="601"/>
        <v>#VALUE!</v>
      </c>
      <c r="AK1802" s="25" t="e">
        <f t="shared" si="602"/>
        <v>#VALUE!</v>
      </c>
      <c r="AL1802" s="11">
        <v>25.430000000000003</v>
      </c>
      <c r="AM1802" s="11">
        <v>5.3499999999999934</v>
      </c>
      <c r="AN1802" s="26">
        <v>3.3076999999999996</v>
      </c>
      <c r="AO1802" s="125">
        <f t="shared" si="607"/>
        <v>5.1744159560481999E-2</v>
      </c>
      <c r="AW1802" s="44" t="e">
        <f t="shared" si="604"/>
        <v>#VALUE!</v>
      </c>
    </row>
    <row r="1803" spans="1:49" hidden="1" x14ac:dyDescent="0.2">
      <c r="A1803" s="101">
        <v>1800</v>
      </c>
      <c r="B1803" s="16" t="s">
        <v>1115</v>
      </c>
      <c r="C1803" s="101">
        <v>347</v>
      </c>
      <c r="D1803" s="101">
        <v>1.3145165686553366</v>
      </c>
      <c r="E1803" s="101">
        <v>5.1991327890681463E-2</v>
      </c>
      <c r="F1803" s="122">
        <f t="shared" si="603"/>
        <v>1.366507896546018</v>
      </c>
      <c r="G1803" s="122"/>
      <c r="H1803" s="101" t="s">
        <v>4</v>
      </c>
      <c r="I1803" s="101">
        <v>1</v>
      </c>
      <c r="J1803" s="101" t="s">
        <v>60</v>
      </c>
      <c r="K1803" s="18">
        <v>43116</v>
      </c>
      <c r="L1803" s="101" t="s">
        <v>58</v>
      </c>
      <c r="M1803" s="101" t="s">
        <v>83</v>
      </c>
      <c r="N1803" s="101" t="s">
        <v>73</v>
      </c>
      <c r="O1803" s="101" t="s">
        <v>66</v>
      </c>
      <c r="P1803" s="19" t="str">
        <f t="shared" si="588"/>
        <v>CB1 Moka</v>
      </c>
      <c r="Q1803" s="20">
        <f t="shared" si="589"/>
        <v>136.65078965460179</v>
      </c>
      <c r="R1803" s="19">
        <v>122.6</v>
      </c>
      <c r="S1803" s="19">
        <v>-8</v>
      </c>
      <c r="T1803" s="19">
        <f t="shared" si="590"/>
        <v>114.6</v>
      </c>
      <c r="U1803" s="22" t="e">
        <f t="shared" si="591"/>
        <v>#VALUE!</v>
      </c>
      <c r="V1803" s="22" t="str">
        <f t="shared" si="592"/>
        <v>NY</v>
      </c>
      <c r="W1803" s="22" t="e">
        <f t="shared" si="593"/>
        <v>#VALUE!</v>
      </c>
      <c r="X1803" s="19" t="str">
        <f t="shared" si="594"/>
        <v>CB1MokaGS.9085</v>
      </c>
      <c r="Y1803" s="19" t="str">
        <f t="shared" si="595"/>
        <v>GS.9085</v>
      </c>
      <c r="Z1803" s="19" t="e">
        <v>#VALUE!</v>
      </c>
      <c r="AA1803" s="19" t="e">
        <f t="shared" si="596"/>
        <v>#VALUE!</v>
      </c>
      <c r="AB1803" s="22" t="e">
        <f t="shared" si="597"/>
        <v>#VALUE!</v>
      </c>
      <c r="AC1803" s="23" t="e">
        <v>#VALUE!</v>
      </c>
      <c r="AD1803" s="23" t="e">
        <f t="shared" si="598"/>
        <v>#VALUE!</v>
      </c>
      <c r="AE1803" s="24" t="e">
        <f t="shared" si="599"/>
        <v>#VALUE!</v>
      </c>
      <c r="AF1803" s="24">
        <v>116.35</v>
      </c>
      <c r="AG1803" s="24" t="e">
        <f t="shared" si="605"/>
        <v>#VALUE!</v>
      </c>
      <c r="AH1803" s="24" t="e">
        <f t="shared" si="606"/>
        <v>#VALUE!</v>
      </c>
      <c r="AI1803" s="25" t="e">
        <f t="shared" si="600"/>
        <v>#VALUE!</v>
      </c>
      <c r="AJ1803" s="25" t="e">
        <f t="shared" si="601"/>
        <v>#VALUE!</v>
      </c>
      <c r="AK1803" s="25" t="e">
        <f t="shared" si="602"/>
        <v>#VALUE!</v>
      </c>
      <c r="AL1803" s="11">
        <v>25.430000000000003</v>
      </c>
      <c r="AM1803" s="11">
        <v>5.3499999999999943</v>
      </c>
      <c r="AN1803" s="26">
        <v>3.3077000000000001</v>
      </c>
      <c r="AO1803" s="125">
        <f t="shared" si="607"/>
        <v>5.174415956048202E-2</v>
      </c>
      <c r="AW1803" s="44" t="e">
        <f t="shared" si="604"/>
        <v>#VALUE!</v>
      </c>
    </row>
    <row r="1804" spans="1:49" hidden="1" x14ac:dyDescent="0.2">
      <c r="A1804" s="101">
        <v>1801</v>
      </c>
      <c r="B1804" s="16" t="s">
        <v>1115</v>
      </c>
      <c r="C1804" s="101">
        <v>977</v>
      </c>
      <c r="D1804" s="101">
        <v>1.3145165686553366</v>
      </c>
      <c r="E1804" s="101">
        <v>5.1991327890681442E-2</v>
      </c>
      <c r="F1804" s="122">
        <f t="shared" si="603"/>
        <v>1.366507896546018</v>
      </c>
      <c r="G1804" s="122"/>
      <c r="H1804" s="101" t="s">
        <v>4</v>
      </c>
      <c r="I1804" s="101">
        <v>1</v>
      </c>
      <c r="J1804" s="101" t="s">
        <v>60</v>
      </c>
      <c r="K1804" s="18">
        <v>43116</v>
      </c>
      <c r="L1804" s="101" t="s">
        <v>58</v>
      </c>
      <c r="M1804" s="101" t="s">
        <v>83</v>
      </c>
      <c r="N1804" s="101" t="s">
        <v>73</v>
      </c>
      <c r="O1804" s="101" t="s">
        <v>64</v>
      </c>
      <c r="P1804" s="19" t="str">
        <f t="shared" si="588"/>
        <v>CB1 15/16</v>
      </c>
      <c r="Q1804" s="20">
        <f t="shared" si="589"/>
        <v>136.65078965460179</v>
      </c>
      <c r="R1804" s="19">
        <v>122.6</v>
      </c>
      <c r="S1804" s="19">
        <v>-7</v>
      </c>
      <c r="T1804" s="19">
        <f t="shared" si="590"/>
        <v>115.6</v>
      </c>
      <c r="U1804" s="22" t="e">
        <f t="shared" si="591"/>
        <v>#VALUE!</v>
      </c>
      <c r="V1804" s="22" t="str">
        <f t="shared" si="592"/>
        <v>NY</v>
      </c>
      <c r="W1804" s="22" t="e">
        <f t="shared" si="593"/>
        <v>#VALUE!</v>
      </c>
      <c r="X1804" s="19" t="str">
        <f t="shared" si="594"/>
        <v>CB115/16GS.9085</v>
      </c>
      <c r="Y1804" s="19" t="str">
        <f t="shared" si="595"/>
        <v>GS.9085</v>
      </c>
      <c r="Z1804" s="19" t="e">
        <v>#VALUE!</v>
      </c>
      <c r="AA1804" s="19" t="e">
        <f t="shared" si="596"/>
        <v>#VALUE!</v>
      </c>
      <c r="AB1804" s="22" t="e">
        <f t="shared" si="597"/>
        <v>#VALUE!</v>
      </c>
      <c r="AC1804" s="23" t="e">
        <v>#VALUE!</v>
      </c>
      <c r="AD1804" s="23" t="e">
        <f t="shared" si="598"/>
        <v>#VALUE!</v>
      </c>
      <c r="AE1804" s="24" t="e">
        <f t="shared" si="599"/>
        <v>#VALUE!</v>
      </c>
      <c r="AF1804" s="24">
        <v>117.35</v>
      </c>
      <c r="AG1804" s="24" t="e">
        <f t="shared" si="605"/>
        <v>#VALUE!</v>
      </c>
      <c r="AH1804" s="24" t="e">
        <f t="shared" si="606"/>
        <v>#VALUE!</v>
      </c>
      <c r="AI1804" s="25" t="e">
        <f t="shared" si="600"/>
        <v>#VALUE!</v>
      </c>
      <c r="AJ1804" s="25" t="e">
        <f t="shared" si="601"/>
        <v>#VALUE!</v>
      </c>
      <c r="AK1804" s="25" t="e">
        <f t="shared" si="602"/>
        <v>#VALUE!</v>
      </c>
      <c r="AL1804" s="11">
        <v>25.430000000000003</v>
      </c>
      <c r="AM1804" s="11">
        <v>5.3499999999999934</v>
      </c>
      <c r="AN1804" s="26">
        <v>3.3076999999999996</v>
      </c>
      <c r="AO1804" s="125">
        <f t="shared" si="607"/>
        <v>5.1744159560481999E-2</v>
      </c>
      <c r="AW1804" s="44" t="e">
        <f t="shared" si="604"/>
        <v>#VALUE!</v>
      </c>
    </row>
    <row r="1805" spans="1:49" hidden="1" x14ac:dyDescent="0.2">
      <c r="A1805" s="101">
        <v>1802</v>
      </c>
      <c r="B1805" s="16" t="s">
        <v>1115</v>
      </c>
      <c r="C1805" s="101">
        <v>170</v>
      </c>
      <c r="D1805" s="101">
        <v>1.3145165686553366</v>
      </c>
      <c r="E1805" s="101">
        <v>5.1991327890681463E-2</v>
      </c>
      <c r="F1805" s="122">
        <f t="shared" si="603"/>
        <v>1.366507896546018</v>
      </c>
      <c r="G1805" s="122"/>
      <c r="H1805" s="101" t="s">
        <v>4</v>
      </c>
      <c r="I1805" s="101">
        <v>1</v>
      </c>
      <c r="J1805" s="101" t="s">
        <v>60</v>
      </c>
      <c r="K1805" s="18">
        <v>43116</v>
      </c>
      <c r="L1805" s="101" t="s">
        <v>58</v>
      </c>
      <c r="M1805" s="101" t="s">
        <v>83</v>
      </c>
      <c r="N1805" s="101" t="s">
        <v>73</v>
      </c>
      <c r="O1805" s="101" t="s">
        <v>65</v>
      </c>
      <c r="P1805" s="19" t="str">
        <f t="shared" si="588"/>
        <v>CB1 13/14</v>
      </c>
      <c r="Q1805" s="20">
        <f t="shared" si="589"/>
        <v>136.65078965460179</v>
      </c>
      <c r="R1805" s="19">
        <v>122.6</v>
      </c>
      <c r="S1805" s="19">
        <v>-7</v>
      </c>
      <c r="T1805" s="19">
        <f t="shared" si="590"/>
        <v>115.6</v>
      </c>
      <c r="U1805" s="22" t="e">
        <f t="shared" si="591"/>
        <v>#VALUE!</v>
      </c>
      <c r="V1805" s="22" t="str">
        <f t="shared" si="592"/>
        <v>NY</v>
      </c>
      <c r="W1805" s="22" t="e">
        <f t="shared" si="593"/>
        <v>#VALUE!</v>
      </c>
      <c r="X1805" s="19" t="str">
        <f t="shared" si="594"/>
        <v>CB113/14GS.9085</v>
      </c>
      <c r="Y1805" s="19" t="str">
        <f t="shared" si="595"/>
        <v>GS.9085</v>
      </c>
      <c r="Z1805" s="19" t="e">
        <v>#VALUE!</v>
      </c>
      <c r="AA1805" s="19" t="e">
        <f t="shared" si="596"/>
        <v>#VALUE!</v>
      </c>
      <c r="AB1805" s="22" t="e">
        <f t="shared" si="597"/>
        <v>#VALUE!</v>
      </c>
      <c r="AC1805" s="23" t="e">
        <v>#VALUE!</v>
      </c>
      <c r="AD1805" s="23" t="e">
        <f t="shared" si="598"/>
        <v>#VALUE!</v>
      </c>
      <c r="AE1805" s="24" t="e">
        <f t="shared" si="599"/>
        <v>#VALUE!</v>
      </c>
      <c r="AF1805" s="24">
        <v>117.35</v>
      </c>
      <c r="AG1805" s="24" t="e">
        <f t="shared" si="605"/>
        <v>#VALUE!</v>
      </c>
      <c r="AH1805" s="24" t="e">
        <f t="shared" si="606"/>
        <v>#VALUE!</v>
      </c>
      <c r="AI1805" s="25" t="e">
        <f t="shared" si="600"/>
        <v>#VALUE!</v>
      </c>
      <c r="AJ1805" s="25" t="e">
        <f t="shared" si="601"/>
        <v>#VALUE!</v>
      </c>
      <c r="AK1805" s="25" t="e">
        <f t="shared" si="602"/>
        <v>#VALUE!</v>
      </c>
      <c r="AL1805" s="11">
        <v>25.430000000000003</v>
      </c>
      <c r="AM1805" s="11">
        <v>5.3499999999999934</v>
      </c>
      <c r="AN1805" s="26">
        <v>3.3077000000000001</v>
      </c>
      <c r="AO1805" s="125">
        <f t="shared" si="607"/>
        <v>5.174415956048202E-2</v>
      </c>
      <c r="AW1805" s="44" t="e">
        <f t="shared" si="604"/>
        <v>#VALUE!</v>
      </c>
    </row>
    <row r="1806" spans="1:49" hidden="1" x14ac:dyDescent="0.2">
      <c r="A1806" s="101">
        <v>1803</v>
      </c>
      <c r="B1806" s="16" t="s">
        <v>1116</v>
      </c>
      <c r="C1806" s="101">
        <v>2000</v>
      </c>
      <c r="D1806" s="101">
        <v>0.95347587255332322</v>
      </c>
      <c r="E1806" s="101">
        <v>5.7217232351842791E-2</v>
      </c>
      <c r="F1806" s="122">
        <f t="shared" si="603"/>
        <v>1.010693104905166</v>
      </c>
      <c r="G1806" s="122"/>
      <c r="H1806" s="101" t="s">
        <v>4</v>
      </c>
      <c r="I1806" s="101">
        <v>1</v>
      </c>
      <c r="J1806" s="101" t="s">
        <v>629</v>
      </c>
      <c r="K1806" s="18">
        <v>43116</v>
      </c>
      <c r="L1806" s="101" t="s">
        <v>58</v>
      </c>
      <c r="M1806" s="101" t="s">
        <v>83</v>
      </c>
      <c r="N1806" s="101" t="s">
        <v>81</v>
      </c>
      <c r="O1806" s="101" t="s">
        <v>82</v>
      </c>
      <c r="P1806" s="19" t="str">
        <f t="shared" si="588"/>
        <v>CB7 12 UP</v>
      </c>
      <c r="Q1806" s="20">
        <f t="shared" si="589"/>
        <v>101.0693104905166</v>
      </c>
      <c r="R1806" s="19">
        <v>82.236394480681483</v>
      </c>
      <c r="S1806" s="19">
        <v>-1</v>
      </c>
      <c r="T1806" s="19">
        <f t="shared" si="590"/>
        <v>81.236394480681483</v>
      </c>
      <c r="U1806" s="22" t="e">
        <f t="shared" si="591"/>
        <v>#VALUE!</v>
      </c>
      <c r="V1806" s="22" t="str">
        <f t="shared" si="592"/>
        <v>LDN</v>
      </c>
      <c r="W1806" s="22" t="e">
        <f t="shared" si="593"/>
        <v>#VALUE!</v>
      </c>
      <c r="X1806" s="19" t="str">
        <f t="shared" si="594"/>
        <v>CB712 UPGS.9125</v>
      </c>
      <c r="Y1806" s="19" t="str">
        <f t="shared" si="595"/>
        <v>GS.9125</v>
      </c>
      <c r="Z1806" s="19" t="e">
        <v>#VALUE!</v>
      </c>
      <c r="AA1806" s="19" t="e">
        <f t="shared" si="596"/>
        <v>#VALUE!</v>
      </c>
      <c r="AB1806" s="22" t="e">
        <f t="shared" si="597"/>
        <v>#VALUE!</v>
      </c>
      <c r="AC1806" s="23" t="e">
        <v>#VALUE!</v>
      </c>
      <c r="AD1806" s="23" t="e">
        <f t="shared" si="598"/>
        <v>#VALUE!</v>
      </c>
      <c r="AE1806" s="24" t="e">
        <f t="shared" si="599"/>
        <v>#VALUE!</v>
      </c>
      <c r="AF1806" s="24">
        <v>82.052861717665635</v>
      </c>
      <c r="AG1806" s="24" t="e">
        <f t="shared" si="605"/>
        <v>#VALUE!</v>
      </c>
      <c r="AH1806" s="24" t="e">
        <f t="shared" si="606"/>
        <v>#VALUE!</v>
      </c>
      <c r="AI1806" s="25" t="e">
        <f t="shared" si="600"/>
        <v>#VALUE!</v>
      </c>
      <c r="AJ1806" s="25" t="e">
        <f t="shared" si="601"/>
        <v>#VALUE!</v>
      </c>
      <c r="AK1806" s="25" t="e">
        <f t="shared" si="602"/>
        <v>#VALUE!</v>
      </c>
      <c r="AL1806" s="11">
        <v>23.597562963623396</v>
      </c>
      <c r="AM1806" s="11">
        <v>0</v>
      </c>
      <c r="AN1806" s="26">
        <v>3.3073890000000006</v>
      </c>
      <c r="AO1806" s="125">
        <f t="shared" si="607"/>
        <v>5.6939865752764399E-2</v>
      </c>
      <c r="AW1806" s="44" t="e">
        <f t="shared" si="604"/>
        <v>#VALUE!</v>
      </c>
    </row>
    <row r="1807" spans="1:49" hidden="1" x14ac:dyDescent="0.2">
      <c r="A1807" s="101">
        <v>1804</v>
      </c>
      <c r="B1807" s="16" t="s">
        <v>1117</v>
      </c>
      <c r="C1807" s="101">
        <v>691</v>
      </c>
      <c r="D1807" s="101">
        <v>1.0639539785933563</v>
      </c>
      <c r="E1807" s="101">
        <v>3.3607462002381391E-2</v>
      </c>
      <c r="F1807" s="122">
        <f t="shared" si="603"/>
        <v>1.0975614405957377</v>
      </c>
      <c r="G1807" s="122"/>
      <c r="H1807" s="101" t="s">
        <v>4</v>
      </c>
      <c r="I1807" s="101">
        <v>1</v>
      </c>
      <c r="J1807" s="101" t="s">
        <v>60</v>
      </c>
      <c r="K1807" s="18">
        <v>43116</v>
      </c>
      <c r="L1807" s="101" t="s">
        <v>58</v>
      </c>
      <c r="M1807" s="101" t="s">
        <v>83</v>
      </c>
      <c r="N1807" s="101" t="s">
        <v>73</v>
      </c>
      <c r="O1807" s="101" t="s">
        <v>76</v>
      </c>
      <c r="P1807" s="19" t="str">
        <f t="shared" si="588"/>
        <v>CB1 GRINDER 13UP</v>
      </c>
      <c r="Q1807" s="20">
        <f t="shared" si="589"/>
        <v>109.75614405957377</v>
      </c>
      <c r="R1807" s="19">
        <v>122.6</v>
      </c>
      <c r="S1807" s="19">
        <v>-21</v>
      </c>
      <c r="T1807" s="19">
        <f t="shared" si="590"/>
        <v>101.6</v>
      </c>
      <c r="U1807" s="22" t="e">
        <f t="shared" si="591"/>
        <v>#VALUE!</v>
      </c>
      <c r="V1807" s="22" t="str">
        <f t="shared" si="592"/>
        <v>NY</v>
      </c>
      <c r="W1807" s="22" t="e">
        <f t="shared" si="593"/>
        <v>#VALUE!</v>
      </c>
      <c r="X1807" s="19" t="str">
        <f t="shared" si="594"/>
        <v>CB1GRINDER 13UPGS.9136</v>
      </c>
      <c r="Y1807" s="19" t="str">
        <f t="shared" si="595"/>
        <v>GS.9136</v>
      </c>
      <c r="Z1807" s="19" t="e">
        <v>#VALUE!</v>
      </c>
      <c r="AA1807" s="19" t="e">
        <f t="shared" si="596"/>
        <v>#VALUE!</v>
      </c>
      <c r="AB1807" s="22" t="e">
        <f t="shared" si="597"/>
        <v>#VALUE!</v>
      </c>
      <c r="AC1807" s="23" t="e">
        <v>#VALUE!</v>
      </c>
      <c r="AD1807" s="23" t="e">
        <f t="shared" si="598"/>
        <v>#VALUE!</v>
      </c>
      <c r="AE1807" s="24" t="e">
        <f t="shared" si="599"/>
        <v>#VALUE!</v>
      </c>
      <c r="AF1807" s="24">
        <v>103.35</v>
      </c>
      <c r="AG1807" s="24" t="e">
        <f t="shared" si="605"/>
        <v>#VALUE!</v>
      </c>
      <c r="AH1807" s="24" t="e">
        <f t="shared" si="606"/>
        <v>#VALUE!</v>
      </c>
      <c r="AI1807" s="25" t="e">
        <f t="shared" si="600"/>
        <v>#VALUE!</v>
      </c>
      <c r="AJ1807" s="25" t="e">
        <f t="shared" si="601"/>
        <v>#VALUE!</v>
      </c>
      <c r="AK1807" s="25" t="e">
        <f t="shared" si="602"/>
        <v>#VALUE!</v>
      </c>
      <c r="AL1807" s="11">
        <v>20.435624999999998</v>
      </c>
      <c r="AM1807" s="11">
        <v>0.5</v>
      </c>
      <c r="AN1807" s="26">
        <v>3.2612999999999994</v>
      </c>
      <c r="AO1807" s="125">
        <f t="shared" si="607"/>
        <v>3.2978491112832325E-2</v>
      </c>
      <c r="AW1807" s="44" t="e">
        <f t="shared" si="604"/>
        <v>#VALUE!</v>
      </c>
    </row>
    <row r="1808" spans="1:49" hidden="1" x14ac:dyDescent="0.2">
      <c r="A1808" s="101">
        <v>1805</v>
      </c>
      <c r="B1808" s="16" t="s">
        <v>1117</v>
      </c>
      <c r="C1808" s="101">
        <v>198</v>
      </c>
      <c r="D1808" s="101">
        <v>1.0639539785933563</v>
      </c>
      <c r="E1808" s="101">
        <v>3.3607462002381391E-2</v>
      </c>
      <c r="F1808" s="122">
        <f t="shared" si="603"/>
        <v>1.0975614405957377</v>
      </c>
      <c r="G1808" s="122"/>
      <c r="H1808" s="101" t="s">
        <v>4</v>
      </c>
      <c r="I1808" s="101">
        <v>1</v>
      </c>
      <c r="J1808" s="101" t="s">
        <v>60</v>
      </c>
      <c r="K1808" s="18">
        <v>43116</v>
      </c>
      <c r="L1808" s="101" t="s">
        <v>58</v>
      </c>
      <c r="M1808" s="101" t="s">
        <v>83</v>
      </c>
      <c r="N1808" s="101" t="s">
        <v>62</v>
      </c>
      <c r="O1808" s="101" t="s">
        <v>63</v>
      </c>
      <c r="P1808" s="19" t="str">
        <f t="shared" si="588"/>
        <v>CB6 Consumo</v>
      </c>
      <c r="Q1808" s="20">
        <f t="shared" si="589"/>
        <v>109.75614405957377</v>
      </c>
      <c r="R1808" s="19">
        <v>122.6</v>
      </c>
      <c r="S1808" s="19">
        <v>-31.95</v>
      </c>
      <c r="T1808" s="19">
        <f t="shared" si="590"/>
        <v>90.649999999999991</v>
      </c>
      <c r="U1808" s="22" t="e">
        <f t="shared" si="591"/>
        <v>#VALUE!</v>
      </c>
      <c r="V1808" s="22" t="str">
        <f t="shared" si="592"/>
        <v>NY</v>
      </c>
      <c r="W1808" s="22" t="e">
        <f t="shared" si="593"/>
        <v>#VALUE!</v>
      </c>
      <c r="X1808" s="19" t="str">
        <f t="shared" si="594"/>
        <v>CB6ConsumoGS.9136</v>
      </c>
      <c r="Y1808" s="19" t="str">
        <f t="shared" si="595"/>
        <v>GS.9136</v>
      </c>
      <c r="Z1808" s="19" t="e">
        <v>#VALUE!</v>
      </c>
      <c r="AA1808" s="19" t="e">
        <f t="shared" si="596"/>
        <v>#VALUE!</v>
      </c>
      <c r="AB1808" s="22" t="e">
        <f t="shared" si="597"/>
        <v>#VALUE!</v>
      </c>
      <c r="AC1808" s="23" t="e">
        <v>#VALUE!</v>
      </c>
      <c r="AD1808" s="23" t="e">
        <f t="shared" si="598"/>
        <v>#VALUE!</v>
      </c>
      <c r="AE1808" s="24" t="e">
        <f t="shared" si="599"/>
        <v>#VALUE!</v>
      </c>
      <c r="AF1808" s="24">
        <v>92.399999999999991</v>
      </c>
      <c r="AG1808" s="24" t="e">
        <f t="shared" si="605"/>
        <v>#VALUE!</v>
      </c>
      <c r="AH1808" s="24" t="e">
        <f t="shared" si="606"/>
        <v>#VALUE!</v>
      </c>
      <c r="AI1808" s="25" t="e">
        <f t="shared" si="600"/>
        <v>#VALUE!</v>
      </c>
      <c r="AJ1808" s="25" t="e">
        <f t="shared" si="601"/>
        <v>#VALUE!</v>
      </c>
      <c r="AK1808" s="25" t="e">
        <f t="shared" si="602"/>
        <v>#VALUE!</v>
      </c>
      <c r="AL1808" s="11">
        <v>20.435624999999998</v>
      </c>
      <c r="AM1808" s="11">
        <v>0.5</v>
      </c>
      <c r="AN1808" s="26">
        <v>3.2612999999999994</v>
      </c>
      <c r="AO1808" s="125">
        <f t="shared" si="607"/>
        <v>3.2978491112832325E-2</v>
      </c>
      <c r="AW1808" s="44" t="e">
        <f t="shared" si="604"/>
        <v>#VALUE!</v>
      </c>
    </row>
    <row r="1809" spans="1:49" hidden="1" x14ac:dyDescent="0.2">
      <c r="A1809" s="101">
        <v>1806</v>
      </c>
      <c r="B1809" s="16" t="s">
        <v>1118</v>
      </c>
      <c r="C1809" s="101">
        <v>619</v>
      </c>
      <c r="D1809" s="101">
        <v>1.3420563334440276</v>
      </c>
      <c r="E1809" s="101">
        <v>5.1113962884496142E-2</v>
      </c>
      <c r="F1809" s="122">
        <f t="shared" si="603"/>
        <v>1.3931702963285237</v>
      </c>
      <c r="G1809" s="122"/>
      <c r="H1809" s="101" t="s">
        <v>4</v>
      </c>
      <c r="I1809" s="101">
        <v>1</v>
      </c>
      <c r="J1809" s="101" t="s">
        <v>60</v>
      </c>
      <c r="K1809" s="18">
        <v>43116</v>
      </c>
      <c r="L1809" s="101" t="s">
        <v>58</v>
      </c>
      <c r="M1809" s="101" t="s">
        <v>83</v>
      </c>
      <c r="N1809" s="101" t="s">
        <v>73</v>
      </c>
      <c r="O1809" s="101" t="s">
        <v>76</v>
      </c>
      <c r="P1809" s="19" t="str">
        <f t="shared" si="588"/>
        <v>CB1 GRINDER 13UP</v>
      </c>
      <c r="Q1809" s="20">
        <f t="shared" si="589"/>
        <v>139.31702963285238</v>
      </c>
      <c r="R1809" s="19">
        <v>122.6</v>
      </c>
      <c r="S1809" s="19">
        <v>-21</v>
      </c>
      <c r="T1809" s="19">
        <f t="shared" si="590"/>
        <v>101.6</v>
      </c>
      <c r="U1809" s="22" t="e">
        <f t="shared" si="591"/>
        <v>#VALUE!</v>
      </c>
      <c r="V1809" s="22" t="str">
        <f t="shared" si="592"/>
        <v>NY</v>
      </c>
      <c r="W1809" s="22" t="e">
        <f t="shared" si="593"/>
        <v>#VALUE!</v>
      </c>
      <c r="X1809" s="19" t="str">
        <f t="shared" si="594"/>
        <v>CB1GRINDER 13UPGS.9179</v>
      </c>
      <c r="Y1809" s="19" t="str">
        <f t="shared" si="595"/>
        <v>GS.9179</v>
      </c>
      <c r="Z1809" s="19" t="e">
        <v>#VALUE!</v>
      </c>
      <c r="AA1809" s="19" t="e">
        <f t="shared" si="596"/>
        <v>#VALUE!</v>
      </c>
      <c r="AB1809" s="22" t="e">
        <f t="shared" si="597"/>
        <v>#VALUE!</v>
      </c>
      <c r="AC1809" s="23" t="e">
        <v>#VALUE!</v>
      </c>
      <c r="AD1809" s="23" t="e">
        <f t="shared" si="598"/>
        <v>#VALUE!</v>
      </c>
      <c r="AE1809" s="24" t="e">
        <f t="shared" si="599"/>
        <v>#VALUE!</v>
      </c>
      <c r="AF1809" s="24">
        <v>103.35</v>
      </c>
      <c r="AG1809" s="24" t="e">
        <f t="shared" si="605"/>
        <v>#VALUE!</v>
      </c>
      <c r="AH1809" s="24" t="e">
        <f t="shared" si="606"/>
        <v>#VALUE!</v>
      </c>
      <c r="AI1809" s="25" t="e">
        <f t="shared" si="600"/>
        <v>#VALUE!</v>
      </c>
      <c r="AJ1809" s="25" t="e">
        <f t="shared" si="601"/>
        <v>#VALUE!</v>
      </c>
      <c r="AK1809" s="25" t="e">
        <f t="shared" si="602"/>
        <v>#VALUE!</v>
      </c>
      <c r="AL1809" s="11">
        <v>24.757045855379189</v>
      </c>
      <c r="AM1809" s="11">
        <v>6.2191093474426804</v>
      </c>
      <c r="AN1809" s="26">
        <v>3.3077000000000001</v>
      </c>
      <c r="AO1809" s="125">
        <f t="shared" si="607"/>
        <v>5.0870965573817692E-2</v>
      </c>
      <c r="AW1809" s="44" t="e">
        <f t="shared" si="604"/>
        <v>#VALUE!</v>
      </c>
    </row>
    <row r="1810" spans="1:49" hidden="1" x14ac:dyDescent="0.2">
      <c r="A1810" s="101">
        <v>1807</v>
      </c>
      <c r="B1810" s="16" t="s">
        <v>1118</v>
      </c>
      <c r="C1810" s="101">
        <v>137</v>
      </c>
      <c r="D1810" s="101">
        <v>1.3420563334440276</v>
      </c>
      <c r="E1810" s="101">
        <v>5.1113962884496121E-2</v>
      </c>
      <c r="F1810" s="122">
        <f t="shared" si="603"/>
        <v>1.3931702963285237</v>
      </c>
      <c r="G1810" s="122"/>
      <c r="H1810" s="101" t="s">
        <v>4</v>
      </c>
      <c r="I1810" s="101">
        <v>1</v>
      </c>
      <c r="J1810" s="101" t="s">
        <v>60</v>
      </c>
      <c r="K1810" s="18">
        <v>43116</v>
      </c>
      <c r="L1810" s="101" t="s">
        <v>58</v>
      </c>
      <c r="M1810" s="101" t="s">
        <v>83</v>
      </c>
      <c r="N1810" s="101" t="s">
        <v>62</v>
      </c>
      <c r="O1810" s="101" t="s">
        <v>63</v>
      </c>
      <c r="P1810" s="19" t="str">
        <f t="shared" si="588"/>
        <v>CB6 Consumo</v>
      </c>
      <c r="Q1810" s="20">
        <f t="shared" si="589"/>
        <v>139.31702963285238</v>
      </c>
      <c r="R1810" s="19">
        <v>122.6</v>
      </c>
      <c r="S1810" s="19">
        <v>-31.95</v>
      </c>
      <c r="T1810" s="19">
        <f t="shared" si="590"/>
        <v>90.649999999999991</v>
      </c>
      <c r="U1810" s="22" t="e">
        <f t="shared" si="591"/>
        <v>#VALUE!</v>
      </c>
      <c r="V1810" s="22" t="str">
        <f t="shared" si="592"/>
        <v>NY</v>
      </c>
      <c r="W1810" s="22" t="e">
        <f t="shared" si="593"/>
        <v>#VALUE!</v>
      </c>
      <c r="X1810" s="19" t="str">
        <f t="shared" si="594"/>
        <v>CB6ConsumoGS.9179</v>
      </c>
      <c r="Y1810" s="19" t="str">
        <f t="shared" si="595"/>
        <v>GS.9179</v>
      </c>
      <c r="Z1810" s="19" t="e">
        <v>#VALUE!</v>
      </c>
      <c r="AA1810" s="19" t="e">
        <f t="shared" si="596"/>
        <v>#VALUE!</v>
      </c>
      <c r="AB1810" s="22" t="e">
        <f t="shared" si="597"/>
        <v>#VALUE!</v>
      </c>
      <c r="AC1810" s="23" t="e">
        <v>#VALUE!</v>
      </c>
      <c r="AD1810" s="23" t="e">
        <f t="shared" si="598"/>
        <v>#VALUE!</v>
      </c>
      <c r="AE1810" s="24" t="e">
        <f t="shared" si="599"/>
        <v>#VALUE!</v>
      </c>
      <c r="AF1810" s="24">
        <v>92.399999999999991</v>
      </c>
      <c r="AG1810" s="24" t="e">
        <f t="shared" si="605"/>
        <v>#VALUE!</v>
      </c>
      <c r="AH1810" s="24" t="e">
        <f t="shared" si="606"/>
        <v>#VALUE!</v>
      </c>
      <c r="AI1810" s="25" t="e">
        <f t="shared" si="600"/>
        <v>#VALUE!</v>
      </c>
      <c r="AJ1810" s="25" t="e">
        <f t="shared" si="601"/>
        <v>#VALUE!</v>
      </c>
      <c r="AK1810" s="25" t="e">
        <f t="shared" si="602"/>
        <v>#VALUE!</v>
      </c>
      <c r="AL1810" s="11">
        <v>24.757045855379186</v>
      </c>
      <c r="AM1810" s="11">
        <v>6.2191093474426813</v>
      </c>
      <c r="AN1810" s="26">
        <v>3.3076999999999996</v>
      </c>
      <c r="AO1810" s="125">
        <f t="shared" si="607"/>
        <v>5.0870965573817657E-2</v>
      </c>
      <c r="AW1810" s="44" t="e">
        <f t="shared" si="604"/>
        <v>#VALUE!</v>
      </c>
    </row>
    <row r="1811" spans="1:49" hidden="1" x14ac:dyDescent="0.2">
      <c r="A1811" s="101">
        <v>1808</v>
      </c>
      <c r="B1811" s="16" t="s">
        <v>1119</v>
      </c>
      <c r="C1811" s="101">
        <v>662</v>
      </c>
      <c r="D1811" s="101">
        <v>1.2858795799415217</v>
      </c>
      <c r="E1811" s="101">
        <v>3.7778958307454334E-2</v>
      </c>
      <c r="F1811" s="122">
        <f t="shared" si="603"/>
        <v>1.3236585382489761</v>
      </c>
      <c r="G1811" s="122"/>
      <c r="H1811" s="101" t="s">
        <v>4</v>
      </c>
      <c r="I1811" s="101">
        <v>1</v>
      </c>
      <c r="J1811" s="101" t="s">
        <v>60</v>
      </c>
      <c r="K1811" s="18">
        <v>43116</v>
      </c>
      <c r="L1811" s="101" t="s">
        <v>58</v>
      </c>
      <c r="M1811" s="101" t="s">
        <v>83</v>
      </c>
      <c r="N1811" s="101" t="s">
        <v>71</v>
      </c>
      <c r="O1811" s="101" t="s">
        <v>831</v>
      </c>
      <c r="P1811" s="19" t="str">
        <f t="shared" si="588"/>
        <v>CB1RF Grinder 13UP</v>
      </c>
      <c r="Q1811" s="20">
        <f t="shared" si="589"/>
        <v>132.36585382489761</v>
      </c>
      <c r="R1811" s="19">
        <v>122.6</v>
      </c>
      <c r="S1811" s="19">
        <v>-21</v>
      </c>
      <c r="T1811" s="19">
        <f t="shared" si="590"/>
        <v>101.6</v>
      </c>
      <c r="U1811" s="22" t="e">
        <f t="shared" si="591"/>
        <v>#VALUE!</v>
      </c>
      <c r="V1811" s="22" t="str">
        <f t="shared" si="592"/>
        <v>NY</v>
      </c>
      <c r="W1811" s="22" t="e">
        <f t="shared" si="593"/>
        <v>#VALUE!</v>
      </c>
      <c r="X1811" s="19" t="str">
        <f t="shared" si="594"/>
        <v>CB1RFGrinder 13UPGS.9157</v>
      </c>
      <c r="Y1811" s="19" t="str">
        <f t="shared" si="595"/>
        <v>GS.9157</v>
      </c>
      <c r="Z1811" s="19" t="e">
        <v>#VALUE!</v>
      </c>
      <c r="AA1811" s="19" t="e">
        <f t="shared" si="596"/>
        <v>#VALUE!</v>
      </c>
      <c r="AB1811" s="22" t="e">
        <f t="shared" si="597"/>
        <v>#VALUE!</v>
      </c>
      <c r="AC1811" s="23" t="e">
        <v>#VALUE!</v>
      </c>
      <c r="AD1811" s="23" t="e">
        <f t="shared" si="598"/>
        <v>#VALUE!</v>
      </c>
      <c r="AE1811" s="24" t="e">
        <f t="shared" si="599"/>
        <v>#VALUE!</v>
      </c>
      <c r="AF1811" s="24">
        <v>103.35</v>
      </c>
      <c r="AG1811" s="24" t="e">
        <f t="shared" si="605"/>
        <v>#VALUE!</v>
      </c>
      <c r="AH1811" s="24" t="e">
        <f t="shared" si="606"/>
        <v>#VALUE!</v>
      </c>
      <c r="AI1811" s="25" t="e">
        <f t="shared" si="600"/>
        <v>#VALUE!</v>
      </c>
      <c r="AJ1811" s="25" t="e">
        <f t="shared" si="601"/>
        <v>#VALUE!</v>
      </c>
      <c r="AK1811" s="25" t="e">
        <f t="shared" si="602"/>
        <v>#VALUE!</v>
      </c>
      <c r="AL1811" s="11">
        <v>20.435624999999998</v>
      </c>
      <c r="AM1811" s="11">
        <v>0.5</v>
      </c>
      <c r="AN1811" s="26">
        <v>3.2612999999999999</v>
      </c>
      <c r="AO1811" s="125">
        <f t="shared" si="607"/>
        <v>3.7071916966123872E-2</v>
      </c>
      <c r="AW1811" s="44" t="e">
        <f t="shared" si="604"/>
        <v>#VALUE!</v>
      </c>
    </row>
    <row r="1812" spans="1:49" hidden="1" x14ac:dyDescent="0.2">
      <c r="A1812" s="101">
        <v>1809</v>
      </c>
      <c r="B1812" s="16" t="s">
        <v>1119</v>
      </c>
      <c r="C1812" s="101">
        <v>133</v>
      </c>
      <c r="D1812" s="101">
        <v>1.2858795799415217</v>
      </c>
      <c r="E1812" s="101">
        <v>3.7778958307454327E-2</v>
      </c>
      <c r="F1812" s="122">
        <f t="shared" si="603"/>
        <v>1.3236585382489761</v>
      </c>
      <c r="G1812" s="122"/>
      <c r="H1812" s="101" t="s">
        <v>4</v>
      </c>
      <c r="I1812" s="101">
        <v>1</v>
      </c>
      <c r="J1812" s="101" t="s">
        <v>60</v>
      </c>
      <c r="K1812" s="18">
        <v>43116</v>
      </c>
      <c r="L1812" s="101" t="s">
        <v>58</v>
      </c>
      <c r="M1812" s="101" t="s">
        <v>83</v>
      </c>
      <c r="N1812" s="101" t="s">
        <v>86</v>
      </c>
      <c r="O1812" s="101" t="s">
        <v>63</v>
      </c>
      <c r="P1812" s="19" t="str">
        <f t="shared" si="588"/>
        <v>CB6RF Consumo</v>
      </c>
      <c r="Q1812" s="20">
        <f t="shared" si="589"/>
        <v>132.36585382489761</v>
      </c>
      <c r="R1812" s="19">
        <v>122.6</v>
      </c>
      <c r="S1812" s="19">
        <v>-31.95</v>
      </c>
      <c r="T1812" s="19">
        <f t="shared" si="590"/>
        <v>90.649999999999991</v>
      </c>
      <c r="U1812" s="22" t="e">
        <f t="shared" si="591"/>
        <v>#VALUE!</v>
      </c>
      <c r="V1812" s="22" t="str">
        <f t="shared" si="592"/>
        <v>NY</v>
      </c>
      <c r="W1812" s="22" t="e">
        <f t="shared" si="593"/>
        <v>#VALUE!</v>
      </c>
      <c r="X1812" s="19" t="str">
        <f t="shared" si="594"/>
        <v>CB6RFConsumoGS.9157</v>
      </c>
      <c r="Y1812" s="19" t="str">
        <f t="shared" si="595"/>
        <v>GS.9157</v>
      </c>
      <c r="Z1812" s="19" t="e">
        <v>#VALUE!</v>
      </c>
      <c r="AA1812" s="19" t="e">
        <f t="shared" si="596"/>
        <v>#VALUE!</v>
      </c>
      <c r="AB1812" s="22" t="e">
        <f t="shared" si="597"/>
        <v>#VALUE!</v>
      </c>
      <c r="AC1812" s="23" t="e">
        <v>#VALUE!</v>
      </c>
      <c r="AD1812" s="23" t="e">
        <f t="shared" si="598"/>
        <v>#VALUE!</v>
      </c>
      <c r="AE1812" s="24" t="e">
        <f t="shared" si="599"/>
        <v>#VALUE!</v>
      </c>
      <c r="AF1812" s="24">
        <v>92.399999999999991</v>
      </c>
      <c r="AG1812" s="24" t="e">
        <f t="shared" si="605"/>
        <v>#VALUE!</v>
      </c>
      <c r="AH1812" s="24" t="e">
        <f t="shared" si="606"/>
        <v>#VALUE!</v>
      </c>
      <c r="AI1812" s="25" t="e">
        <f t="shared" si="600"/>
        <v>#VALUE!</v>
      </c>
      <c r="AJ1812" s="25" t="e">
        <f t="shared" si="601"/>
        <v>#VALUE!</v>
      </c>
      <c r="AK1812" s="25" t="e">
        <f t="shared" si="602"/>
        <v>#VALUE!</v>
      </c>
      <c r="AL1812" s="11">
        <v>20.435624999999998</v>
      </c>
      <c r="AM1812" s="11">
        <v>0.5</v>
      </c>
      <c r="AN1812" s="26">
        <v>3.2612999999999994</v>
      </c>
      <c r="AO1812" s="125">
        <f t="shared" si="607"/>
        <v>3.7071916966123851E-2</v>
      </c>
      <c r="AW1812" s="44" t="e">
        <f t="shared" si="604"/>
        <v>#VALUE!</v>
      </c>
    </row>
    <row r="1813" spans="1:49" hidden="1" x14ac:dyDescent="0.2">
      <c r="A1813" s="101">
        <v>1810</v>
      </c>
      <c r="B1813" s="16" t="s">
        <v>1120</v>
      </c>
      <c r="C1813" s="101">
        <v>2000</v>
      </c>
      <c r="D1813" s="101">
        <v>1.1292524916212978</v>
      </c>
      <c r="E1813" s="101">
        <v>2.6022574617491943E-2</v>
      </c>
      <c r="F1813" s="122">
        <f t="shared" si="603"/>
        <v>1.1552750662387898</v>
      </c>
      <c r="G1813" s="122"/>
      <c r="H1813" s="101" t="s">
        <v>4</v>
      </c>
      <c r="I1813" s="101">
        <v>1</v>
      </c>
      <c r="J1813" s="101" t="s">
        <v>60</v>
      </c>
      <c r="K1813" s="18">
        <v>43116</v>
      </c>
      <c r="L1813" s="101" t="s">
        <v>58</v>
      </c>
      <c r="M1813" s="101" t="s">
        <v>83</v>
      </c>
      <c r="N1813" s="101" t="s">
        <v>62</v>
      </c>
      <c r="O1813" s="101" t="s">
        <v>63</v>
      </c>
      <c r="P1813" s="19" t="str">
        <f>N1813&amp;" "&amp;O1813</f>
        <v>CB6 Consumo</v>
      </c>
      <c r="Q1813" s="20">
        <f>F1813*100</f>
        <v>115.52750662387898</v>
      </c>
      <c r="R1813" s="19">
        <v>122.6</v>
      </c>
      <c r="S1813" s="19">
        <v>-31.95</v>
      </c>
      <c r="T1813" s="19">
        <f>R1813+S1813</f>
        <v>90.649999999999991</v>
      </c>
      <c r="U1813" s="22" t="e">
        <f>(T1813-Q1813)*1.3228*AD1813</f>
        <v>#VALUE!</v>
      </c>
      <c r="V1813" s="22" t="str">
        <f>IF(LEFT(N1813,3)="CB7","LDN","NY")</f>
        <v>NY</v>
      </c>
      <c r="W1813" s="22" t="e">
        <f>V1813-U1813</f>
        <v>#VALUE!</v>
      </c>
      <c r="X1813" s="19" t="str">
        <f>TRIM(N1813)&amp;TRIM(O1813)&amp;TRIM(Y1813)</f>
        <v>CB6ConsumoGS.9138</v>
      </c>
      <c r="Y1813" s="19" t="str">
        <f>IF(LEFT(B1813,2)&lt;&gt;"GS","GS."&amp;LEFT(B1813,4),B1813)</f>
        <v>GS.9138</v>
      </c>
      <c r="Z1813" s="19" t="e">
        <v>#VALUE!</v>
      </c>
      <c r="AA1813" s="19" t="e">
        <f>IF(C1813=0,Z1813,C1813-Z1813)</f>
        <v>#VALUE!</v>
      </c>
      <c r="AB1813" s="22" t="e">
        <f>(T1813-Q1813)*1.3228*AA1813</f>
        <v>#VALUE!</v>
      </c>
      <c r="AC1813" s="23" t="e">
        <v>#VALUE!</v>
      </c>
      <c r="AD1813" s="23" t="e">
        <f>AA1813-AC1813</f>
        <v>#VALUE!</v>
      </c>
      <c r="AE1813" s="24" t="e">
        <f>(T1813-Q1813)*1.3228*AD1813</f>
        <v>#VALUE!</v>
      </c>
      <c r="AF1813" s="24">
        <v>92.399999999999991</v>
      </c>
      <c r="AG1813" s="24" t="e">
        <f t="shared" si="605"/>
        <v>#VALUE!</v>
      </c>
      <c r="AH1813" s="24" t="e">
        <f t="shared" si="606"/>
        <v>#VALUE!</v>
      </c>
      <c r="AI1813" s="25" t="e">
        <f>AD1813*T1813*1.3228</f>
        <v>#VALUE!</v>
      </c>
      <c r="AJ1813" s="25" t="e">
        <f>E1813*132.28*AD1813</f>
        <v>#VALUE!</v>
      </c>
      <c r="AK1813" s="25" t="e">
        <f>AI1813-AE1813</f>
        <v>#VALUE!</v>
      </c>
      <c r="AL1813" s="11">
        <v>10.869478722655279</v>
      </c>
      <c r="AM1813" s="11">
        <v>3.3111264107435394</v>
      </c>
      <c r="AN1813" s="26">
        <v>3.2908290499999997</v>
      </c>
      <c r="AO1813" s="125">
        <f t="shared" si="607"/>
        <v>2.5766765165225251E-2</v>
      </c>
      <c r="AW1813" s="44" t="e">
        <f t="shared" si="604"/>
        <v>#VALUE!</v>
      </c>
    </row>
    <row r="1814" spans="1:49" hidden="1" x14ac:dyDescent="0.2">
      <c r="A1814" s="101">
        <v>1811</v>
      </c>
      <c r="B1814" s="16" t="s">
        <v>1121</v>
      </c>
      <c r="C1814" s="101">
        <v>88</v>
      </c>
      <c r="D1814" s="101">
        <v>1.4161891037302268</v>
      </c>
      <c r="E1814" s="101">
        <v>5.1906786702974037E-2</v>
      </c>
      <c r="F1814" s="122">
        <f t="shared" si="603"/>
        <v>1.4680958904332009</v>
      </c>
      <c r="G1814" s="122"/>
      <c r="H1814" s="101" t="s">
        <v>4</v>
      </c>
      <c r="I1814" s="101">
        <v>1</v>
      </c>
      <c r="J1814" s="101" t="s">
        <v>718</v>
      </c>
      <c r="K1814" s="18">
        <v>43116</v>
      </c>
      <c r="L1814" s="101" t="s">
        <v>58</v>
      </c>
      <c r="M1814" s="101" t="s">
        <v>83</v>
      </c>
      <c r="N1814" s="101" t="s">
        <v>70</v>
      </c>
      <c r="O1814" s="101" t="s">
        <v>58</v>
      </c>
      <c r="P1814" s="19" t="str">
        <f t="shared" ref="P1814:P1877" si="608">N1814&amp;" "&amp;O1814</f>
        <v>CB1UTZ 17/18</v>
      </c>
      <c r="Q1814" s="20">
        <f t="shared" ref="Q1814:Q1877" si="609">F1814*100</f>
        <v>146.8095890433201</v>
      </c>
      <c r="R1814" s="19">
        <v>122.6</v>
      </c>
      <c r="S1814" s="19">
        <v>7.25</v>
      </c>
      <c r="T1814" s="19">
        <f t="shared" ref="T1814:T1877" si="610">R1814+S1814</f>
        <v>129.85</v>
      </c>
      <c r="U1814" s="22" t="e">
        <f t="shared" ref="U1814:U1877" si="611">(T1814-Q1814)*1.3228*AD1814</f>
        <v>#VALUE!</v>
      </c>
      <c r="V1814" s="22" t="str">
        <f t="shared" ref="V1814:V1877" si="612">IF(LEFT(N1814,3)="CB7","LDN","NY")</f>
        <v>NY</v>
      </c>
      <c r="W1814" s="22" t="e">
        <f t="shared" ref="W1814:W1877" si="613">V1814-U1814</f>
        <v>#VALUE!</v>
      </c>
      <c r="X1814" s="19" t="str">
        <f t="shared" ref="X1814:X1877" si="614">TRIM(N1814)&amp;TRIM(O1814)&amp;TRIM(Y1814)</f>
        <v>CB1UTZ17/18GS.9061</v>
      </c>
      <c r="Y1814" s="19" t="str">
        <f t="shared" ref="Y1814:Y1877" si="615">IF(LEFT(B1814,2)&lt;&gt;"GS","GS."&amp;LEFT(B1814,4),B1814)</f>
        <v>GS.9061</v>
      </c>
      <c r="Z1814" s="19" t="e">
        <v>#VALUE!</v>
      </c>
      <c r="AA1814" s="19" t="e">
        <f t="shared" ref="AA1814:AA1877" si="616">IF(C1814=0,Z1814,C1814-Z1814)</f>
        <v>#VALUE!</v>
      </c>
      <c r="AB1814" s="22" t="e">
        <f t="shared" ref="AB1814:AB1877" si="617">(T1814-Q1814)*1.3228*AA1814</f>
        <v>#VALUE!</v>
      </c>
      <c r="AC1814" s="23" t="e">
        <v>#VALUE!</v>
      </c>
      <c r="AD1814" s="23" t="e">
        <f t="shared" ref="AD1814:AD1877" si="618">AA1814-AC1814</f>
        <v>#VALUE!</v>
      </c>
      <c r="AE1814" s="24" t="e">
        <f t="shared" ref="AE1814:AE1877" si="619">(T1814-Q1814)*1.3228*AD1814</f>
        <v>#VALUE!</v>
      </c>
      <c r="AF1814" s="24">
        <v>131.6</v>
      </c>
      <c r="AG1814" s="24" t="e">
        <f t="shared" si="605"/>
        <v>#VALUE!</v>
      </c>
      <c r="AH1814" s="24" t="e">
        <f t="shared" si="606"/>
        <v>#VALUE!</v>
      </c>
      <c r="AI1814" s="25" t="e">
        <f t="shared" ref="AI1814:AI1877" si="620">AD1814*T1814*1.3228</f>
        <v>#VALUE!</v>
      </c>
      <c r="AJ1814" s="25" t="e">
        <f t="shared" ref="AJ1814:AJ1877" si="621">E1814*132.28*AD1814</f>
        <v>#VALUE!</v>
      </c>
      <c r="AK1814" s="25" t="e">
        <f t="shared" ref="AK1814:AK1877" si="622">AI1814-AE1814</f>
        <v>#VALUE!</v>
      </c>
      <c r="AL1814" s="11">
        <v>26.850465980560333</v>
      </c>
      <c r="AM1814" s="11">
        <v>7.1845311606632363</v>
      </c>
      <c r="AN1814" s="26">
        <v>3.2613000000000003</v>
      </c>
      <c r="AO1814" s="125">
        <f t="shared" si="607"/>
        <v>5.0935340010454105E-2</v>
      </c>
      <c r="AW1814" s="44" t="e">
        <f t="shared" si="604"/>
        <v>#VALUE!</v>
      </c>
    </row>
    <row r="1815" spans="1:49" hidden="1" x14ac:dyDescent="0.2">
      <c r="A1815" s="101">
        <v>1812</v>
      </c>
      <c r="B1815" s="16" t="s">
        <v>1121</v>
      </c>
      <c r="C1815" s="101">
        <v>123</v>
      </c>
      <c r="D1815" s="101">
        <v>1.4161891037302268</v>
      </c>
      <c r="E1815" s="101">
        <v>5.1906786702974037E-2</v>
      </c>
      <c r="F1815" s="122">
        <f t="shared" si="603"/>
        <v>1.4680958904332009</v>
      </c>
      <c r="G1815" s="122"/>
      <c r="H1815" s="101" t="s">
        <v>4</v>
      </c>
      <c r="I1815" s="101">
        <v>1</v>
      </c>
      <c r="J1815" s="101" t="s">
        <v>718</v>
      </c>
      <c r="K1815" s="18">
        <v>43116</v>
      </c>
      <c r="L1815" s="101" t="s">
        <v>58</v>
      </c>
      <c r="M1815" s="101" t="s">
        <v>83</v>
      </c>
      <c r="N1815" s="101" t="s">
        <v>70</v>
      </c>
      <c r="O1815" s="101" t="s">
        <v>64</v>
      </c>
      <c r="P1815" s="19" t="str">
        <f t="shared" si="608"/>
        <v>CB1UTZ 15/16</v>
      </c>
      <c r="Q1815" s="20">
        <f t="shared" si="609"/>
        <v>146.8095890433201</v>
      </c>
      <c r="R1815" s="19">
        <v>122.6</v>
      </c>
      <c r="S1815" s="19">
        <v>-2</v>
      </c>
      <c r="T1815" s="19">
        <f t="shared" si="610"/>
        <v>120.6</v>
      </c>
      <c r="U1815" s="22" t="e">
        <f t="shared" si="611"/>
        <v>#VALUE!</v>
      </c>
      <c r="V1815" s="22" t="str">
        <f t="shared" si="612"/>
        <v>NY</v>
      </c>
      <c r="W1815" s="22" t="e">
        <f t="shared" si="613"/>
        <v>#VALUE!</v>
      </c>
      <c r="X1815" s="19" t="str">
        <f t="shared" si="614"/>
        <v>CB1UTZ15/16GS.9061</v>
      </c>
      <c r="Y1815" s="19" t="str">
        <f t="shared" si="615"/>
        <v>GS.9061</v>
      </c>
      <c r="Z1815" s="19" t="e">
        <v>#VALUE!</v>
      </c>
      <c r="AA1815" s="19" t="e">
        <f t="shared" si="616"/>
        <v>#VALUE!</v>
      </c>
      <c r="AB1815" s="22" t="e">
        <f t="shared" si="617"/>
        <v>#VALUE!</v>
      </c>
      <c r="AC1815" s="23" t="e">
        <v>#VALUE!</v>
      </c>
      <c r="AD1815" s="23" t="e">
        <f t="shared" si="618"/>
        <v>#VALUE!</v>
      </c>
      <c r="AE1815" s="24" t="e">
        <f t="shared" si="619"/>
        <v>#VALUE!</v>
      </c>
      <c r="AF1815" s="24">
        <v>122.35</v>
      </c>
      <c r="AG1815" s="24" t="e">
        <f t="shared" si="605"/>
        <v>#VALUE!</v>
      </c>
      <c r="AH1815" s="24" t="e">
        <f t="shared" si="606"/>
        <v>#VALUE!</v>
      </c>
      <c r="AI1815" s="25" t="e">
        <f t="shared" si="620"/>
        <v>#VALUE!</v>
      </c>
      <c r="AJ1815" s="25" t="e">
        <f t="shared" si="621"/>
        <v>#VALUE!</v>
      </c>
      <c r="AK1815" s="25" t="e">
        <f t="shared" si="622"/>
        <v>#VALUE!</v>
      </c>
      <c r="AL1815" s="11">
        <v>26.850465980560333</v>
      </c>
      <c r="AM1815" s="11">
        <v>7.1845311606632363</v>
      </c>
      <c r="AN1815" s="26">
        <v>3.2613000000000003</v>
      </c>
      <c r="AO1815" s="125">
        <f t="shared" si="607"/>
        <v>5.0935340010454105E-2</v>
      </c>
      <c r="AW1815" s="44" t="e">
        <f t="shared" si="604"/>
        <v>#VALUE!</v>
      </c>
    </row>
    <row r="1816" spans="1:49" hidden="1" x14ac:dyDescent="0.2">
      <c r="A1816" s="101">
        <v>1813</v>
      </c>
      <c r="B1816" s="16" t="s">
        <v>1121</v>
      </c>
      <c r="C1816" s="101">
        <v>29</v>
      </c>
      <c r="D1816" s="101">
        <v>1.4161891037302268</v>
      </c>
      <c r="E1816" s="101">
        <v>5.1906786702974016E-2</v>
      </c>
      <c r="F1816" s="122">
        <f t="shared" si="603"/>
        <v>1.4680958904332009</v>
      </c>
      <c r="G1816" s="122"/>
      <c r="H1816" s="101" t="s">
        <v>4</v>
      </c>
      <c r="I1816" s="101">
        <v>1</v>
      </c>
      <c r="J1816" s="101" t="s">
        <v>718</v>
      </c>
      <c r="K1816" s="18">
        <v>43116</v>
      </c>
      <c r="L1816" s="101" t="s">
        <v>58</v>
      </c>
      <c r="M1816" s="101" t="s">
        <v>83</v>
      </c>
      <c r="N1816" s="101" t="s">
        <v>70</v>
      </c>
      <c r="O1816" s="101" t="s">
        <v>65</v>
      </c>
      <c r="P1816" s="19" t="str">
        <f t="shared" si="608"/>
        <v>CB1UTZ 13/14</v>
      </c>
      <c r="Q1816" s="20">
        <f t="shared" si="609"/>
        <v>146.8095890433201</v>
      </c>
      <c r="R1816" s="19">
        <v>122.6</v>
      </c>
      <c r="S1816" s="19">
        <v>-2</v>
      </c>
      <c r="T1816" s="19">
        <f t="shared" si="610"/>
        <v>120.6</v>
      </c>
      <c r="U1816" s="22" t="e">
        <f t="shared" si="611"/>
        <v>#VALUE!</v>
      </c>
      <c r="V1816" s="22" t="str">
        <f t="shared" si="612"/>
        <v>NY</v>
      </c>
      <c r="W1816" s="22" t="e">
        <f t="shared" si="613"/>
        <v>#VALUE!</v>
      </c>
      <c r="X1816" s="19" t="str">
        <f t="shared" si="614"/>
        <v>CB1UTZ13/14GS.9061</v>
      </c>
      <c r="Y1816" s="19" t="str">
        <f t="shared" si="615"/>
        <v>GS.9061</v>
      </c>
      <c r="Z1816" s="19" t="e">
        <v>#VALUE!</v>
      </c>
      <c r="AA1816" s="19" t="e">
        <f t="shared" si="616"/>
        <v>#VALUE!</v>
      </c>
      <c r="AB1816" s="22" t="e">
        <f t="shared" si="617"/>
        <v>#VALUE!</v>
      </c>
      <c r="AC1816" s="23" t="e">
        <v>#VALUE!</v>
      </c>
      <c r="AD1816" s="23" t="e">
        <f t="shared" si="618"/>
        <v>#VALUE!</v>
      </c>
      <c r="AE1816" s="24" t="e">
        <f t="shared" si="619"/>
        <v>#VALUE!</v>
      </c>
      <c r="AF1816" s="24">
        <v>122.35</v>
      </c>
      <c r="AG1816" s="24" t="e">
        <f t="shared" si="605"/>
        <v>#VALUE!</v>
      </c>
      <c r="AH1816" s="24" t="e">
        <f t="shared" si="606"/>
        <v>#VALUE!</v>
      </c>
      <c r="AI1816" s="25" t="e">
        <f t="shared" si="620"/>
        <v>#VALUE!</v>
      </c>
      <c r="AJ1816" s="25" t="e">
        <f t="shared" si="621"/>
        <v>#VALUE!</v>
      </c>
      <c r="AK1816" s="25" t="e">
        <f t="shared" si="622"/>
        <v>#VALUE!</v>
      </c>
      <c r="AL1816" s="11">
        <v>26.850465980560333</v>
      </c>
      <c r="AM1816" s="11">
        <v>7.1845311606632363</v>
      </c>
      <c r="AN1816" s="26">
        <v>3.2612999999999999</v>
      </c>
      <c r="AO1816" s="125">
        <f t="shared" si="607"/>
        <v>5.0935340010454078E-2</v>
      </c>
      <c r="AW1816" s="44" t="e">
        <f t="shared" si="604"/>
        <v>#VALUE!</v>
      </c>
    </row>
    <row r="1817" spans="1:49" hidden="1" x14ac:dyDescent="0.2">
      <c r="A1817" s="101">
        <v>1814</v>
      </c>
      <c r="B1817" s="16" t="s">
        <v>1121</v>
      </c>
      <c r="C1817" s="101">
        <v>806</v>
      </c>
      <c r="D1817" s="101">
        <v>1.4161891037302268</v>
      </c>
      <c r="E1817" s="101">
        <v>5.1906786702974016E-2</v>
      </c>
      <c r="F1817" s="122">
        <f t="shared" si="603"/>
        <v>1.4680958904332009</v>
      </c>
      <c r="G1817" s="122"/>
      <c r="H1817" s="101" t="s">
        <v>4</v>
      </c>
      <c r="I1817" s="101">
        <v>1</v>
      </c>
      <c r="J1817" s="101" t="s">
        <v>718</v>
      </c>
      <c r="K1817" s="18">
        <v>43116</v>
      </c>
      <c r="L1817" s="101" t="s">
        <v>58</v>
      </c>
      <c r="M1817" s="101" t="s">
        <v>83</v>
      </c>
      <c r="N1817" s="101" t="s">
        <v>87</v>
      </c>
      <c r="O1817" s="101" t="s">
        <v>63</v>
      </c>
      <c r="P1817" s="19" t="str">
        <f t="shared" si="608"/>
        <v>CB6UTZ Consumo</v>
      </c>
      <c r="Q1817" s="20">
        <f t="shared" si="609"/>
        <v>146.8095890433201</v>
      </c>
      <c r="R1817" s="19">
        <v>122.6</v>
      </c>
      <c r="S1817" s="19">
        <v>-31.95</v>
      </c>
      <c r="T1817" s="19">
        <f t="shared" si="610"/>
        <v>90.649999999999991</v>
      </c>
      <c r="U1817" s="22" t="e">
        <f t="shared" si="611"/>
        <v>#VALUE!</v>
      </c>
      <c r="V1817" s="22" t="str">
        <f t="shared" si="612"/>
        <v>NY</v>
      </c>
      <c r="W1817" s="22" t="e">
        <f t="shared" si="613"/>
        <v>#VALUE!</v>
      </c>
      <c r="X1817" s="19" t="str">
        <f t="shared" si="614"/>
        <v>CB6UTZConsumoGS.9061</v>
      </c>
      <c r="Y1817" s="19" t="str">
        <f t="shared" si="615"/>
        <v>GS.9061</v>
      </c>
      <c r="Z1817" s="19" t="e">
        <v>#VALUE!</v>
      </c>
      <c r="AA1817" s="19" t="e">
        <f t="shared" si="616"/>
        <v>#VALUE!</v>
      </c>
      <c r="AB1817" s="22" t="e">
        <f t="shared" si="617"/>
        <v>#VALUE!</v>
      </c>
      <c r="AC1817" s="23" t="e">
        <v>#VALUE!</v>
      </c>
      <c r="AD1817" s="23" t="e">
        <f t="shared" si="618"/>
        <v>#VALUE!</v>
      </c>
      <c r="AE1817" s="24" t="e">
        <f t="shared" si="619"/>
        <v>#VALUE!</v>
      </c>
      <c r="AF1817" s="24">
        <v>92.399999999999991</v>
      </c>
      <c r="AG1817" s="24" t="e">
        <f t="shared" si="605"/>
        <v>#VALUE!</v>
      </c>
      <c r="AH1817" s="24" t="e">
        <f t="shared" si="606"/>
        <v>#VALUE!</v>
      </c>
      <c r="AI1817" s="25" t="e">
        <f t="shared" si="620"/>
        <v>#VALUE!</v>
      </c>
      <c r="AJ1817" s="25" t="e">
        <f t="shared" si="621"/>
        <v>#VALUE!</v>
      </c>
      <c r="AK1817" s="25" t="e">
        <f t="shared" si="622"/>
        <v>#VALUE!</v>
      </c>
      <c r="AL1817" s="11">
        <v>26.850465980560333</v>
      </c>
      <c r="AM1817" s="11">
        <v>7.1845311606632354</v>
      </c>
      <c r="AN1817" s="26">
        <v>3.2612999999999999</v>
      </c>
      <c r="AO1817" s="125">
        <f t="shared" si="607"/>
        <v>5.0935340010454078E-2</v>
      </c>
      <c r="AW1817" s="44" t="e">
        <f t="shared" si="604"/>
        <v>#VALUE!</v>
      </c>
    </row>
    <row r="1818" spans="1:49" hidden="1" x14ac:dyDescent="0.2">
      <c r="A1818" s="101">
        <v>1815</v>
      </c>
      <c r="B1818" s="16" t="s">
        <v>1121</v>
      </c>
      <c r="C1818" s="101">
        <v>10</v>
      </c>
      <c r="D1818" s="101">
        <v>1.4161891037302268</v>
      </c>
      <c r="E1818" s="101">
        <v>5.1906786702974016E-2</v>
      </c>
      <c r="F1818" s="122">
        <f t="shared" si="603"/>
        <v>1.4680958904332009</v>
      </c>
      <c r="G1818" s="122"/>
      <c r="H1818" s="101" t="s">
        <v>4</v>
      </c>
      <c r="I1818" s="101">
        <v>1</v>
      </c>
      <c r="J1818" s="101" t="s">
        <v>718</v>
      </c>
      <c r="K1818" s="18">
        <v>43116</v>
      </c>
      <c r="L1818" s="101" t="s">
        <v>58</v>
      </c>
      <c r="M1818" s="101" t="s">
        <v>83</v>
      </c>
      <c r="N1818" s="101" t="s">
        <v>70</v>
      </c>
      <c r="O1818" s="101" t="s">
        <v>66</v>
      </c>
      <c r="P1818" s="19" t="str">
        <f t="shared" si="608"/>
        <v>CB1UTZ Moka</v>
      </c>
      <c r="Q1818" s="20">
        <f t="shared" si="609"/>
        <v>146.8095890433201</v>
      </c>
      <c r="R1818" s="19">
        <v>122.6</v>
      </c>
      <c r="S1818" s="19">
        <v>-8</v>
      </c>
      <c r="T1818" s="19">
        <f t="shared" si="610"/>
        <v>114.6</v>
      </c>
      <c r="U1818" s="22" t="e">
        <f t="shared" si="611"/>
        <v>#VALUE!</v>
      </c>
      <c r="V1818" s="22" t="str">
        <f t="shared" si="612"/>
        <v>NY</v>
      </c>
      <c r="W1818" s="22" t="e">
        <f t="shared" si="613"/>
        <v>#VALUE!</v>
      </c>
      <c r="X1818" s="19" t="str">
        <f t="shared" si="614"/>
        <v>CB1UTZMokaGS.9061</v>
      </c>
      <c r="Y1818" s="19" t="str">
        <f t="shared" si="615"/>
        <v>GS.9061</v>
      </c>
      <c r="Z1818" s="19" t="e">
        <v>#VALUE!</v>
      </c>
      <c r="AA1818" s="19" t="e">
        <f t="shared" si="616"/>
        <v>#VALUE!</v>
      </c>
      <c r="AB1818" s="22" t="e">
        <f t="shared" si="617"/>
        <v>#VALUE!</v>
      </c>
      <c r="AC1818" s="23" t="e">
        <v>#VALUE!</v>
      </c>
      <c r="AD1818" s="23" t="e">
        <f t="shared" si="618"/>
        <v>#VALUE!</v>
      </c>
      <c r="AE1818" s="24" t="e">
        <f t="shared" si="619"/>
        <v>#VALUE!</v>
      </c>
      <c r="AF1818" s="24">
        <v>116.35</v>
      </c>
      <c r="AG1818" s="24" t="e">
        <f t="shared" si="605"/>
        <v>#VALUE!</v>
      </c>
      <c r="AH1818" s="24" t="e">
        <f t="shared" si="606"/>
        <v>#VALUE!</v>
      </c>
      <c r="AI1818" s="25" t="e">
        <f t="shared" si="620"/>
        <v>#VALUE!</v>
      </c>
      <c r="AJ1818" s="25" t="e">
        <f t="shared" si="621"/>
        <v>#VALUE!</v>
      </c>
      <c r="AK1818" s="25" t="e">
        <f t="shared" si="622"/>
        <v>#VALUE!</v>
      </c>
      <c r="AL1818" s="11">
        <v>26.850465980560333</v>
      </c>
      <c r="AM1818" s="11">
        <v>7.1845311606632354</v>
      </c>
      <c r="AN1818" s="26">
        <v>3.2612999999999999</v>
      </c>
      <c r="AO1818" s="125">
        <f t="shared" si="607"/>
        <v>5.0935340010454078E-2</v>
      </c>
      <c r="AW1818" s="44" t="e">
        <f t="shared" si="604"/>
        <v>#VALUE!</v>
      </c>
    </row>
    <row r="1819" spans="1:49" hidden="1" x14ac:dyDescent="0.2">
      <c r="A1819" s="101">
        <v>1816</v>
      </c>
      <c r="B1819" s="16" t="s">
        <v>1122</v>
      </c>
      <c r="C1819" s="101">
        <v>1436</v>
      </c>
      <c r="D1819" s="101">
        <v>1.4203794173713298</v>
      </c>
      <c r="E1819" s="101">
        <v>5.1256309945538231E-2</v>
      </c>
      <c r="F1819" s="122">
        <f t="shared" si="603"/>
        <v>1.4716357273168681</v>
      </c>
      <c r="G1819" s="122"/>
      <c r="H1819" s="101" t="s">
        <v>4</v>
      </c>
      <c r="I1819" s="101">
        <v>1</v>
      </c>
      <c r="J1819" s="101" t="s">
        <v>60</v>
      </c>
      <c r="K1819" s="18">
        <v>43116</v>
      </c>
      <c r="L1819" s="101" t="s">
        <v>58</v>
      </c>
      <c r="M1819" s="101" t="s">
        <v>83</v>
      </c>
      <c r="N1819" s="101" t="s">
        <v>70</v>
      </c>
      <c r="O1819" s="101" t="s">
        <v>831</v>
      </c>
      <c r="P1819" s="19" t="str">
        <f t="shared" si="608"/>
        <v>CB1UTZ Grinder 13UP</v>
      </c>
      <c r="Q1819" s="20">
        <f t="shared" si="609"/>
        <v>147.1635727316868</v>
      </c>
      <c r="R1819" s="19">
        <v>122.6</v>
      </c>
      <c r="S1819" s="19">
        <v>-21</v>
      </c>
      <c r="T1819" s="19">
        <f t="shared" si="610"/>
        <v>101.6</v>
      </c>
      <c r="U1819" s="22" t="e">
        <f t="shared" si="611"/>
        <v>#VALUE!</v>
      </c>
      <c r="V1819" s="22" t="str">
        <f t="shared" si="612"/>
        <v>NY</v>
      </c>
      <c r="W1819" s="22" t="e">
        <f t="shared" si="613"/>
        <v>#VALUE!</v>
      </c>
      <c r="X1819" s="19" t="str">
        <f t="shared" si="614"/>
        <v>CB1UTZGrinder 13UPGS.9158</v>
      </c>
      <c r="Y1819" s="19" t="str">
        <f t="shared" si="615"/>
        <v>GS.9158</v>
      </c>
      <c r="Z1819" s="19" t="e">
        <v>#VALUE!</v>
      </c>
      <c r="AA1819" s="19" t="e">
        <f t="shared" si="616"/>
        <v>#VALUE!</v>
      </c>
      <c r="AB1819" s="22" t="e">
        <f t="shared" si="617"/>
        <v>#VALUE!</v>
      </c>
      <c r="AC1819" s="23" t="e">
        <v>#VALUE!</v>
      </c>
      <c r="AD1819" s="23" t="e">
        <f t="shared" si="618"/>
        <v>#VALUE!</v>
      </c>
      <c r="AE1819" s="24" t="e">
        <f t="shared" si="619"/>
        <v>#VALUE!</v>
      </c>
      <c r="AF1819" s="24">
        <v>103.35</v>
      </c>
      <c r="AG1819" s="24" t="e">
        <f t="shared" si="605"/>
        <v>#VALUE!</v>
      </c>
      <c r="AH1819" s="24" t="e">
        <f t="shared" si="606"/>
        <v>#VALUE!</v>
      </c>
      <c r="AI1819" s="25" t="e">
        <f t="shared" si="620"/>
        <v>#VALUE!</v>
      </c>
      <c r="AJ1819" s="25" t="e">
        <f t="shared" si="621"/>
        <v>#VALUE!</v>
      </c>
      <c r="AK1819" s="25" t="e">
        <f t="shared" si="622"/>
        <v>#VALUE!</v>
      </c>
      <c r="AL1819" s="11">
        <v>26.290341801092971</v>
      </c>
      <c r="AM1819" s="11">
        <v>6.4888614389597885</v>
      </c>
      <c r="AN1819" s="26">
        <v>3.2612999999999999</v>
      </c>
      <c r="AO1819" s="125">
        <f t="shared" si="607"/>
        <v>5.0297037065629505E-2</v>
      </c>
      <c r="AW1819" s="44" t="e">
        <f t="shared" si="604"/>
        <v>#VALUE!</v>
      </c>
    </row>
    <row r="1820" spans="1:49" hidden="1" x14ac:dyDescent="0.2">
      <c r="A1820" s="101">
        <v>1817</v>
      </c>
      <c r="B1820" s="16" t="s">
        <v>1122</v>
      </c>
      <c r="C1820" s="101">
        <v>143</v>
      </c>
      <c r="D1820" s="101">
        <v>1.4203794173713298</v>
      </c>
      <c r="E1820" s="101">
        <v>5.1256309945538224E-2</v>
      </c>
      <c r="F1820" s="122">
        <f t="shared" si="603"/>
        <v>1.4716357273168681</v>
      </c>
      <c r="G1820" s="122"/>
      <c r="H1820" s="101" t="s">
        <v>4</v>
      </c>
      <c r="I1820" s="101">
        <v>1</v>
      </c>
      <c r="J1820" s="101" t="s">
        <v>60</v>
      </c>
      <c r="K1820" s="18">
        <v>43116</v>
      </c>
      <c r="L1820" s="101" t="s">
        <v>58</v>
      </c>
      <c r="M1820" s="101" t="s">
        <v>83</v>
      </c>
      <c r="N1820" s="101" t="s">
        <v>87</v>
      </c>
      <c r="O1820" s="101" t="s">
        <v>63</v>
      </c>
      <c r="P1820" s="19" t="str">
        <f t="shared" si="608"/>
        <v>CB6UTZ Consumo</v>
      </c>
      <c r="Q1820" s="20">
        <f t="shared" si="609"/>
        <v>147.1635727316868</v>
      </c>
      <c r="R1820" s="19">
        <v>122.6</v>
      </c>
      <c r="S1820" s="19">
        <v>-31.95</v>
      </c>
      <c r="T1820" s="19">
        <f t="shared" si="610"/>
        <v>90.649999999999991</v>
      </c>
      <c r="U1820" s="22" t="e">
        <f t="shared" si="611"/>
        <v>#VALUE!</v>
      </c>
      <c r="V1820" s="22" t="str">
        <f t="shared" si="612"/>
        <v>NY</v>
      </c>
      <c r="W1820" s="22" t="e">
        <f t="shared" si="613"/>
        <v>#VALUE!</v>
      </c>
      <c r="X1820" s="19" t="str">
        <f t="shared" si="614"/>
        <v>CB6UTZConsumoGS.9158</v>
      </c>
      <c r="Y1820" s="19" t="str">
        <f t="shared" si="615"/>
        <v>GS.9158</v>
      </c>
      <c r="Z1820" s="19" t="e">
        <v>#VALUE!</v>
      </c>
      <c r="AA1820" s="19" t="e">
        <f t="shared" si="616"/>
        <v>#VALUE!</v>
      </c>
      <c r="AB1820" s="22" t="e">
        <f t="shared" si="617"/>
        <v>#VALUE!</v>
      </c>
      <c r="AC1820" s="23" t="e">
        <v>#VALUE!</v>
      </c>
      <c r="AD1820" s="23" t="e">
        <f t="shared" si="618"/>
        <v>#VALUE!</v>
      </c>
      <c r="AE1820" s="24" t="e">
        <f t="shared" si="619"/>
        <v>#VALUE!</v>
      </c>
      <c r="AF1820" s="24">
        <v>92.399999999999991</v>
      </c>
      <c r="AG1820" s="24" t="e">
        <f t="shared" si="605"/>
        <v>#VALUE!</v>
      </c>
      <c r="AH1820" s="24" t="e">
        <f t="shared" si="606"/>
        <v>#VALUE!</v>
      </c>
      <c r="AI1820" s="25" t="e">
        <f t="shared" si="620"/>
        <v>#VALUE!</v>
      </c>
      <c r="AJ1820" s="25" t="e">
        <f t="shared" si="621"/>
        <v>#VALUE!</v>
      </c>
      <c r="AK1820" s="25" t="e">
        <f t="shared" si="622"/>
        <v>#VALUE!</v>
      </c>
      <c r="AL1820" s="11">
        <v>26.290341801092971</v>
      </c>
      <c r="AM1820" s="11">
        <v>6.4888614389597894</v>
      </c>
      <c r="AN1820" s="26">
        <v>3.2612999999999994</v>
      </c>
      <c r="AO1820" s="125">
        <f t="shared" si="607"/>
        <v>5.0297037065629491E-2</v>
      </c>
      <c r="AW1820" s="44" t="e">
        <f t="shared" si="604"/>
        <v>#VALUE!</v>
      </c>
    </row>
    <row r="1821" spans="1:49" hidden="1" x14ac:dyDescent="0.2">
      <c r="A1821" s="101">
        <v>1818</v>
      </c>
      <c r="B1821" s="16" t="s">
        <v>1123</v>
      </c>
      <c r="C1821" s="101">
        <v>510</v>
      </c>
      <c r="D1821" s="101">
        <v>1.0214178101706628</v>
      </c>
      <c r="E1821" s="101">
        <v>3.6482141228235211E-2</v>
      </c>
      <c r="F1821" s="122">
        <f t="shared" si="603"/>
        <v>1.057899951398898</v>
      </c>
      <c r="G1821" s="122"/>
      <c r="H1821" s="101" t="s">
        <v>4</v>
      </c>
      <c r="I1821" s="101">
        <v>1</v>
      </c>
      <c r="J1821" s="101" t="s">
        <v>555</v>
      </c>
      <c r="K1821" s="18">
        <v>43116</v>
      </c>
      <c r="L1821" s="101" t="s">
        <v>58</v>
      </c>
      <c r="M1821" s="101" t="s">
        <v>83</v>
      </c>
      <c r="N1821" s="101" t="s">
        <v>62</v>
      </c>
      <c r="O1821" s="101" t="s">
        <v>63</v>
      </c>
      <c r="P1821" s="19" t="str">
        <f t="shared" si="608"/>
        <v>CB6 Consumo</v>
      </c>
      <c r="Q1821" s="20">
        <f t="shared" si="609"/>
        <v>105.7899951398898</v>
      </c>
      <c r="R1821" s="19">
        <v>122.6</v>
      </c>
      <c r="S1821" s="19">
        <v>-31.95</v>
      </c>
      <c r="T1821" s="19">
        <f t="shared" si="610"/>
        <v>90.649999999999991</v>
      </c>
      <c r="U1821" s="22" t="e">
        <f t="shared" si="611"/>
        <v>#VALUE!</v>
      </c>
      <c r="V1821" s="22" t="str">
        <f t="shared" si="612"/>
        <v>NY</v>
      </c>
      <c r="W1821" s="22" t="e">
        <f t="shared" si="613"/>
        <v>#VALUE!</v>
      </c>
      <c r="X1821" s="19" t="str">
        <f t="shared" si="614"/>
        <v>CB6ConsumoGS.9192</v>
      </c>
      <c r="Y1821" s="19" t="str">
        <f t="shared" si="615"/>
        <v>GS.9192</v>
      </c>
      <c r="Z1821" s="19" t="e">
        <v>#VALUE!</v>
      </c>
      <c r="AA1821" s="19" t="e">
        <f t="shared" si="616"/>
        <v>#VALUE!</v>
      </c>
      <c r="AB1821" s="22" t="e">
        <f t="shared" si="617"/>
        <v>#VALUE!</v>
      </c>
      <c r="AC1821" s="23" t="e">
        <v>#VALUE!</v>
      </c>
      <c r="AD1821" s="23" t="e">
        <f t="shared" si="618"/>
        <v>#VALUE!</v>
      </c>
      <c r="AE1821" s="24" t="e">
        <f t="shared" si="619"/>
        <v>#VALUE!</v>
      </c>
      <c r="AF1821" s="24">
        <v>92.399999999999991</v>
      </c>
      <c r="AG1821" s="24" t="e">
        <f t="shared" si="605"/>
        <v>#VALUE!</v>
      </c>
      <c r="AH1821" s="24" t="e">
        <f t="shared" si="606"/>
        <v>#VALUE!</v>
      </c>
      <c r="AI1821" s="25" t="e">
        <f t="shared" si="620"/>
        <v>#VALUE!</v>
      </c>
      <c r="AJ1821" s="25" t="e">
        <f t="shared" si="621"/>
        <v>#VALUE!</v>
      </c>
      <c r="AK1821" s="25" t="e">
        <f t="shared" si="622"/>
        <v>#VALUE!</v>
      </c>
      <c r="AL1821" s="11">
        <v>22.176797499999999</v>
      </c>
      <c r="AM1821" s="11">
        <v>0.70880000000000132</v>
      </c>
      <c r="AN1821" s="26">
        <v>3.3076999999999996</v>
      </c>
      <c r="AO1821" s="125">
        <f t="shared" si="607"/>
        <v>3.6308704036008783E-2</v>
      </c>
      <c r="AW1821" s="44" t="e">
        <f t="shared" si="604"/>
        <v>#VALUE!</v>
      </c>
    </row>
    <row r="1822" spans="1:49" hidden="1" x14ac:dyDescent="0.2">
      <c r="A1822" s="101">
        <v>1819</v>
      </c>
      <c r="B1822" s="16" t="s">
        <v>1124</v>
      </c>
      <c r="C1822" s="101">
        <v>1083</v>
      </c>
      <c r="D1822" s="101">
        <v>1.2854168253277753</v>
      </c>
      <c r="E1822" s="101">
        <v>5.1932792784534859E-2</v>
      </c>
      <c r="F1822" s="122">
        <f t="shared" si="603"/>
        <v>1.3373496181123101</v>
      </c>
      <c r="G1822" s="122"/>
      <c r="H1822" s="101" t="s">
        <v>4</v>
      </c>
      <c r="I1822" s="101">
        <v>1</v>
      </c>
      <c r="J1822" s="101" t="s">
        <v>60</v>
      </c>
      <c r="K1822" s="18">
        <v>43116</v>
      </c>
      <c r="L1822" s="101" t="s">
        <v>58</v>
      </c>
      <c r="M1822" s="101" t="s">
        <v>83</v>
      </c>
      <c r="N1822" s="101" t="s">
        <v>73</v>
      </c>
      <c r="O1822" s="101" t="s">
        <v>58</v>
      </c>
      <c r="P1822" s="19" t="str">
        <f t="shared" si="608"/>
        <v>CB1 17/18</v>
      </c>
      <c r="Q1822" s="20">
        <f t="shared" si="609"/>
        <v>133.73496181123102</v>
      </c>
      <c r="R1822" s="19">
        <v>122.6</v>
      </c>
      <c r="S1822" s="19">
        <v>2.5</v>
      </c>
      <c r="T1822" s="19">
        <f t="shared" si="610"/>
        <v>125.1</v>
      </c>
      <c r="U1822" s="22" t="e">
        <f t="shared" si="611"/>
        <v>#VALUE!</v>
      </c>
      <c r="V1822" s="22" t="str">
        <f t="shared" si="612"/>
        <v>NY</v>
      </c>
      <c r="W1822" s="22" t="e">
        <f t="shared" si="613"/>
        <v>#VALUE!</v>
      </c>
      <c r="X1822" s="19" t="str">
        <f t="shared" si="614"/>
        <v>CB117/18GS.9187</v>
      </c>
      <c r="Y1822" s="19" t="str">
        <f t="shared" si="615"/>
        <v>GS.9187</v>
      </c>
      <c r="Z1822" s="19" t="e">
        <v>#VALUE!</v>
      </c>
      <c r="AA1822" s="19" t="e">
        <f t="shared" si="616"/>
        <v>#VALUE!</v>
      </c>
      <c r="AB1822" s="22" t="e">
        <f t="shared" si="617"/>
        <v>#VALUE!</v>
      </c>
      <c r="AC1822" s="23" t="e">
        <v>#VALUE!</v>
      </c>
      <c r="AD1822" s="23" t="e">
        <f t="shared" si="618"/>
        <v>#VALUE!</v>
      </c>
      <c r="AE1822" s="24" t="e">
        <f t="shared" si="619"/>
        <v>#VALUE!</v>
      </c>
      <c r="AF1822" s="24">
        <v>126.85</v>
      </c>
      <c r="AG1822" s="24" t="e">
        <f t="shared" si="605"/>
        <v>#VALUE!</v>
      </c>
      <c r="AH1822" s="24" t="e">
        <f t="shared" si="606"/>
        <v>#VALUE!</v>
      </c>
      <c r="AI1822" s="25" t="e">
        <f t="shared" si="620"/>
        <v>#VALUE!</v>
      </c>
      <c r="AJ1822" s="25" t="e">
        <f t="shared" si="621"/>
        <v>#VALUE!</v>
      </c>
      <c r="AK1822" s="25" t="e">
        <f t="shared" si="622"/>
        <v>#VALUE!</v>
      </c>
      <c r="AL1822" s="11">
        <v>25.430000000000003</v>
      </c>
      <c r="AM1822" s="11">
        <v>5.3499999999999952</v>
      </c>
      <c r="AN1822" s="26">
        <v>3.3077000000000001</v>
      </c>
      <c r="AO1822" s="125">
        <f t="shared" si="607"/>
        <v>5.1685902731983466E-2</v>
      </c>
      <c r="AW1822" s="44" t="e">
        <f t="shared" si="604"/>
        <v>#VALUE!</v>
      </c>
    </row>
    <row r="1823" spans="1:49" hidden="1" x14ac:dyDescent="0.2">
      <c r="A1823" s="101">
        <v>1820</v>
      </c>
      <c r="B1823" s="16" t="s">
        <v>1124</v>
      </c>
      <c r="C1823" s="101">
        <v>1164</v>
      </c>
      <c r="D1823" s="101">
        <v>1.2854168253277753</v>
      </c>
      <c r="E1823" s="101">
        <v>5.1932792784534845E-2</v>
      </c>
      <c r="F1823" s="122">
        <f t="shared" si="603"/>
        <v>1.3373496181123101</v>
      </c>
      <c r="G1823" s="122"/>
      <c r="H1823" s="101" t="s">
        <v>4</v>
      </c>
      <c r="I1823" s="101">
        <v>1</v>
      </c>
      <c r="J1823" s="101" t="s">
        <v>60</v>
      </c>
      <c r="K1823" s="18">
        <v>43116</v>
      </c>
      <c r="L1823" s="101" t="s">
        <v>58</v>
      </c>
      <c r="M1823" s="101" t="s">
        <v>83</v>
      </c>
      <c r="N1823" s="101" t="s">
        <v>62</v>
      </c>
      <c r="O1823" s="101" t="s">
        <v>63</v>
      </c>
      <c r="P1823" s="19" t="str">
        <f t="shared" si="608"/>
        <v>CB6 Consumo</v>
      </c>
      <c r="Q1823" s="20">
        <f t="shared" si="609"/>
        <v>133.73496181123102</v>
      </c>
      <c r="R1823" s="19">
        <v>122.6</v>
      </c>
      <c r="S1823" s="19">
        <v>-31.95</v>
      </c>
      <c r="T1823" s="19">
        <f t="shared" si="610"/>
        <v>90.649999999999991</v>
      </c>
      <c r="U1823" s="22" t="e">
        <f t="shared" si="611"/>
        <v>#VALUE!</v>
      </c>
      <c r="V1823" s="22" t="str">
        <f t="shared" si="612"/>
        <v>NY</v>
      </c>
      <c r="W1823" s="22" t="e">
        <f t="shared" si="613"/>
        <v>#VALUE!</v>
      </c>
      <c r="X1823" s="19" t="str">
        <f t="shared" si="614"/>
        <v>CB6ConsumoGS.9187</v>
      </c>
      <c r="Y1823" s="19" t="str">
        <f t="shared" si="615"/>
        <v>GS.9187</v>
      </c>
      <c r="Z1823" s="19" t="e">
        <v>#VALUE!</v>
      </c>
      <c r="AA1823" s="19" t="e">
        <f t="shared" si="616"/>
        <v>#VALUE!</v>
      </c>
      <c r="AB1823" s="22" t="e">
        <f t="shared" si="617"/>
        <v>#VALUE!</v>
      </c>
      <c r="AC1823" s="23" t="e">
        <v>#VALUE!</v>
      </c>
      <c r="AD1823" s="23" t="e">
        <f t="shared" si="618"/>
        <v>#VALUE!</v>
      </c>
      <c r="AE1823" s="24" t="e">
        <f t="shared" si="619"/>
        <v>#VALUE!</v>
      </c>
      <c r="AF1823" s="24">
        <v>92.399999999999991</v>
      </c>
      <c r="AG1823" s="24" t="e">
        <f t="shared" si="605"/>
        <v>#VALUE!</v>
      </c>
      <c r="AH1823" s="24" t="e">
        <f t="shared" si="606"/>
        <v>#VALUE!</v>
      </c>
      <c r="AI1823" s="25" t="e">
        <f t="shared" si="620"/>
        <v>#VALUE!</v>
      </c>
      <c r="AJ1823" s="25" t="e">
        <f t="shared" si="621"/>
        <v>#VALUE!</v>
      </c>
      <c r="AK1823" s="25" t="e">
        <f t="shared" si="622"/>
        <v>#VALUE!</v>
      </c>
      <c r="AL1823" s="11">
        <v>25.43</v>
      </c>
      <c r="AM1823" s="11">
        <v>5.3499999999999952</v>
      </c>
      <c r="AN1823" s="26">
        <v>3.3076999999999996</v>
      </c>
      <c r="AO1823" s="125">
        <f t="shared" si="607"/>
        <v>5.1685902731983452E-2</v>
      </c>
      <c r="AW1823" s="44" t="e">
        <f t="shared" si="604"/>
        <v>#VALUE!</v>
      </c>
    </row>
    <row r="1824" spans="1:49" hidden="1" x14ac:dyDescent="0.2">
      <c r="A1824" s="101">
        <v>1821</v>
      </c>
      <c r="B1824" s="16" t="s">
        <v>1124</v>
      </c>
      <c r="C1824" s="101">
        <v>417</v>
      </c>
      <c r="D1824" s="101">
        <v>1.2854168253277753</v>
      </c>
      <c r="E1824" s="101">
        <v>5.1932792784534845E-2</v>
      </c>
      <c r="F1824" s="122">
        <f t="shared" si="603"/>
        <v>1.3373496181123101</v>
      </c>
      <c r="G1824" s="122"/>
      <c r="H1824" s="101" t="s">
        <v>4</v>
      </c>
      <c r="I1824" s="101">
        <v>1</v>
      </c>
      <c r="J1824" s="101" t="s">
        <v>60</v>
      </c>
      <c r="K1824" s="18">
        <v>43116</v>
      </c>
      <c r="L1824" s="101" t="s">
        <v>58</v>
      </c>
      <c r="M1824" s="101" t="s">
        <v>83</v>
      </c>
      <c r="N1824" s="101" t="s">
        <v>73</v>
      </c>
      <c r="O1824" s="101" t="s">
        <v>66</v>
      </c>
      <c r="P1824" s="19" t="str">
        <f t="shared" si="608"/>
        <v>CB1 Moka</v>
      </c>
      <c r="Q1824" s="20">
        <f t="shared" si="609"/>
        <v>133.73496181123102</v>
      </c>
      <c r="R1824" s="19">
        <v>122.6</v>
      </c>
      <c r="S1824" s="19">
        <v>-8</v>
      </c>
      <c r="T1824" s="19">
        <f t="shared" si="610"/>
        <v>114.6</v>
      </c>
      <c r="U1824" s="22" t="e">
        <f t="shared" si="611"/>
        <v>#VALUE!</v>
      </c>
      <c r="V1824" s="22" t="str">
        <f t="shared" si="612"/>
        <v>NY</v>
      </c>
      <c r="W1824" s="22" t="e">
        <f t="shared" si="613"/>
        <v>#VALUE!</v>
      </c>
      <c r="X1824" s="19" t="str">
        <f t="shared" si="614"/>
        <v>CB1MokaGS.9187</v>
      </c>
      <c r="Y1824" s="19" t="str">
        <f t="shared" si="615"/>
        <v>GS.9187</v>
      </c>
      <c r="Z1824" s="19" t="e">
        <v>#VALUE!</v>
      </c>
      <c r="AA1824" s="19" t="e">
        <f t="shared" si="616"/>
        <v>#VALUE!</v>
      </c>
      <c r="AB1824" s="22" t="e">
        <f t="shared" si="617"/>
        <v>#VALUE!</v>
      </c>
      <c r="AC1824" s="23" t="e">
        <v>#VALUE!</v>
      </c>
      <c r="AD1824" s="23" t="e">
        <f t="shared" si="618"/>
        <v>#VALUE!</v>
      </c>
      <c r="AE1824" s="24" t="e">
        <f t="shared" si="619"/>
        <v>#VALUE!</v>
      </c>
      <c r="AF1824" s="24">
        <v>116.35</v>
      </c>
      <c r="AG1824" s="24" t="e">
        <f t="shared" si="605"/>
        <v>#VALUE!</v>
      </c>
      <c r="AH1824" s="24" t="e">
        <f t="shared" si="606"/>
        <v>#VALUE!</v>
      </c>
      <c r="AI1824" s="25" t="e">
        <f t="shared" si="620"/>
        <v>#VALUE!</v>
      </c>
      <c r="AJ1824" s="25" t="e">
        <f t="shared" si="621"/>
        <v>#VALUE!</v>
      </c>
      <c r="AK1824" s="25" t="e">
        <f t="shared" si="622"/>
        <v>#VALUE!</v>
      </c>
      <c r="AL1824" s="11">
        <v>25.43</v>
      </c>
      <c r="AM1824" s="11">
        <v>5.3499999999999952</v>
      </c>
      <c r="AN1824" s="26">
        <v>3.3076999999999996</v>
      </c>
      <c r="AO1824" s="125">
        <f t="shared" si="607"/>
        <v>5.1685902731983452E-2</v>
      </c>
      <c r="AW1824" s="44" t="e">
        <f t="shared" si="604"/>
        <v>#VALUE!</v>
      </c>
    </row>
    <row r="1825" spans="1:49" hidden="1" x14ac:dyDescent="0.2">
      <c r="A1825" s="101">
        <v>1822</v>
      </c>
      <c r="B1825" s="16" t="s">
        <v>1124</v>
      </c>
      <c r="C1825" s="101">
        <v>1568</v>
      </c>
      <c r="D1825" s="101">
        <v>1.2854168253277753</v>
      </c>
      <c r="E1825" s="101">
        <v>5.1932792784534845E-2</v>
      </c>
      <c r="F1825" s="122">
        <f t="shared" si="603"/>
        <v>1.3373496181123101</v>
      </c>
      <c r="G1825" s="122"/>
      <c r="H1825" s="101" t="s">
        <v>4</v>
      </c>
      <c r="I1825" s="101">
        <v>1</v>
      </c>
      <c r="J1825" s="101" t="s">
        <v>60</v>
      </c>
      <c r="K1825" s="18">
        <v>43116</v>
      </c>
      <c r="L1825" s="101" t="s">
        <v>58</v>
      </c>
      <c r="M1825" s="101" t="s">
        <v>83</v>
      </c>
      <c r="N1825" s="101" t="s">
        <v>73</v>
      </c>
      <c r="O1825" s="101" t="s">
        <v>64</v>
      </c>
      <c r="P1825" s="19" t="str">
        <f t="shared" si="608"/>
        <v>CB1 15/16</v>
      </c>
      <c r="Q1825" s="20">
        <f t="shared" si="609"/>
        <v>133.73496181123102</v>
      </c>
      <c r="R1825" s="19">
        <v>122.6</v>
      </c>
      <c r="S1825" s="19">
        <v>-7</v>
      </c>
      <c r="T1825" s="19">
        <f t="shared" si="610"/>
        <v>115.6</v>
      </c>
      <c r="U1825" s="22" t="e">
        <f t="shared" si="611"/>
        <v>#VALUE!</v>
      </c>
      <c r="V1825" s="22" t="str">
        <f t="shared" si="612"/>
        <v>NY</v>
      </c>
      <c r="W1825" s="22" t="e">
        <f t="shared" si="613"/>
        <v>#VALUE!</v>
      </c>
      <c r="X1825" s="19" t="str">
        <f t="shared" si="614"/>
        <v>CB115/16GS.9187</v>
      </c>
      <c r="Y1825" s="19" t="str">
        <f t="shared" si="615"/>
        <v>GS.9187</v>
      </c>
      <c r="Z1825" s="19" t="e">
        <v>#VALUE!</v>
      </c>
      <c r="AA1825" s="19" t="e">
        <f t="shared" si="616"/>
        <v>#VALUE!</v>
      </c>
      <c r="AB1825" s="22" t="e">
        <f t="shared" si="617"/>
        <v>#VALUE!</v>
      </c>
      <c r="AC1825" s="23" t="e">
        <v>#VALUE!</v>
      </c>
      <c r="AD1825" s="23" t="e">
        <f t="shared" si="618"/>
        <v>#VALUE!</v>
      </c>
      <c r="AE1825" s="24" t="e">
        <f t="shared" si="619"/>
        <v>#VALUE!</v>
      </c>
      <c r="AF1825" s="24">
        <v>117.35</v>
      </c>
      <c r="AG1825" s="24" t="e">
        <f t="shared" si="605"/>
        <v>#VALUE!</v>
      </c>
      <c r="AH1825" s="24" t="e">
        <f t="shared" si="606"/>
        <v>#VALUE!</v>
      </c>
      <c r="AI1825" s="25" t="e">
        <f t="shared" si="620"/>
        <v>#VALUE!</v>
      </c>
      <c r="AJ1825" s="25" t="e">
        <f t="shared" si="621"/>
        <v>#VALUE!</v>
      </c>
      <c r="AK1825" s="25" t="e">
        <f t="shared" si="622"/>
        <v>#VALUE!</v>
      </c>
      <c r="AL1825" s="11">
        <v>25.43</v>
      </c>
      <c r="AM1825" s="11">
        <v>5.3499999999999952</v>
      </c>
      <c r="AN1825" s="26">
        <v>3.3076999999999996</v>
      </c>
      <c r="AO1825" s="125">
        <f t="shared" si="607"/>
        <v>5.1685902731983452E-2</v>
      </c>
      <c r="AW1825" s="44" t="e">
        <f t="shared" si="604"/>
        <v>#VALUE!</v>
      </c>
    </row>
    <row r="1826" spans="1:49" hidden="1" x14ac:dyDescent="0.2">
      <c r="A1826" s="101">
        <v>1823</v>
      </c>
      <c r="B1826" s="16" t="s">
        <v>1124</v>
      </c>
      <c r="C1826" s="101">
        <v>764</v>
      </c>
      <c r="D1826" s="101">
        <v>1.2854168253277753</v>
      </c>
      <c r="E1826" s="101">
        <v>5.1932792784534845E-2</v>
      </c>
      <c r="F1826" s="122">
        <f t="shared" si="603"/>
        <v>1.3373496181123101</v>
      </c>
      <c r="G1826" s="122"/>
      <c r="H1826" s="101" t="s">
        <v>4</v>
      </c>
      <c r="I1826" s="101">
        <v>1</v>
      </c>
      <c r="J1826" s="101" t="s">
        <v>60</v>
      </c>
      <c r="K1826" s="18">
        <v>43116</v>
      </c>
      <c r="L1826" s="101" t="s">
        <v>58</v>
      </c>
      <c r="M1826" s="101" t="s">
        <v>83</v>
      </c>
      <c r="N1826" s="101" t="s">
        <v>73</v>
      </c>
      <c r="O1826" s="101" t="s">
        <v>65</v>
      </c>
      <c r="P1826" s="19" t="str">
        <f t="shared" si="608"/>
        <v>CB1 13/14</v>
      </c>
      <c r="Q1826" s="20">
        <f t="shared" si="609"/>
        <v>133.73496181123102</v>
      </c>
      <c r="R1826" s="19">
        <v>122.6</v>
      </c>
      <c r="S1826" s="19">
        <v>-7</v>
      </c>
      <c r="T1826" s="19">
        <f t="shared" si="610"/>
        <v>115.6</v>
      </c>
      <c r="U1826" s="22" t="e">
        <f t="shared" si="611"/>
        <v>#VALUE!</v>
      </c>
      <c r="V1826" s="22" t="str">
        <f t="shared" si="612"/>
        <v>NY</v>
      </c>
      <c r="W1826" s="22" t="e">
        <f t="shared" si="613"/>
        <v>#VALUE!</v>
      </c>
      <c r="X1826" s="19" t="str">
        <f t="shared" si="614"/>
        <v>CB113/14GS.9187</v>
      </c>
      <c r="Y1826" s="19" t="str">
        <f t="shared" si="615"/>
        <v>GS.9187</v>
      </c>
      <c r="Z1826" s="19" t="e">
        <v>#VALUE!</v>
      </c>
      <c r="AA1826" s="19" t="e">
        <f t="shared" si="616"/>
        <v>#VALUE!</v>
      </c>
      <c r="AB1826" s="22" t="e">
        <f t="shared" si="617"/>
        <v>#VALUE!</v>
      </c>
      <c r="AC1826" s="23" t="e">
        <v>#VALUE!</v>
      </c>
      <c r="AD1826" s="23" t="e">
        <f t="shared" si="618"/>
        <v>#VALUE!</v>
      </c>
      <c r="AE1826" s="24" t="e">
        <f t="shared" si="619"/>
        <v>#VALUE!</v>
      </c>
      <c r="AF1826" s="24">
        <v>117.35</v>
      </c>
      <c r="AG1826" s="24" t="e">
        <f t="shared" si="605"/>
        <v>#VALUE!</v>
      </c>
      <c r="AH1826" s="24" t="e">
        <f t="shared" si="606"/>
        <v>#VALUE!</v>
      </c>
      <c r="AI1826" s="25" t="e">
        <f t="shared" si="620"/>
        <v>#VALUE!</v>
      </c>
      <c r="AJ1826" s="25" t="e">
        <f t="shared" si="621"/>
        <v>#VALUE!</v>
      </c>
      <c r="AK1826" s="25" t="e">
        <f t="shared" si="622"/>
        <v>#VALUE!</v>
      </c>
      <c r="AL1826" s="11">
        <v>25.429999999999996</v>
      </c>
      <c r="AM1826" s="11">
        <v>5.3499999999999952</v>
      </c>
      <c r="AN1826" s="26">
        <v>3.3076999999999996</v>
      </c>
      <c r="AO1826" s="125">
        <f t="shared" si="607"/>
        <v>5.1685902731983452E-2</v>
      </c>
      <c r="AW1826" s="44" t="e">
        <f t="shared" si="604"/>
        <v>#VALUE!</v>
      </c>
    </row>
    <row r="1827" spans="1:49" hidden="1" x14ac:dyDescent="0.2">
      <c r="A1827" s="101">
        <v>1824</v>
      </c>
      <c r="B1827" s="16" t="s">
        <v>1125</v>
      </c>
      <c r="C1827" s="101">
        <v>1000</v>
      </c>
      <c r="D1827" s="101">
        <v>1.3470898746445057</v>
      </c>
      <c r="E1827" s="101">
        <v>4.8628469722051378E-2</v>
      </c>
      <c r="F1827" s="122">
        <f t="shared" si="603"/>
        <v>1.3957183443665571</v>
      </c>
      <c r="G1827" s="122"/>
      <c r="H1827" s="101" t="s">
        <v>4</v>
      </c>
      <c r="I1827" s="101">
        <v>1</v>
      </c>
      <c r="J1827" s="101" t="s">
        <v>555</v>
      </c>
      <c r="K1827" s="18">
        <v>43117</v>
      </c>
      <c r="L1827" s="101" t="s">
        <v>58</v>
      </c>
      <c r="M1827" s="101" t="s">
        <v>83</v>
      </c>
      <c r="N1827" s="101" t="s">
        <v>62</v>
      </c>
      <c r="O1827" s="101" t="s">
        <v>63</v>
      </c>
      <c r="P1827" s="19" t="str">
        <f t="shared" si="608"/>
        <v>CB6 Consumo</v>
      </c>
      <c r="Q1827" s="20">
        <f t="shared" si="609"/>
        <v>139.57183443665571</v>
      </c>
      <c r="R1827" s="19">
        <v>122.6</v>
      </c>
      <c r="S1827" s="19">
        <v>-31.95</v>
      </c>
      <c r="T1827" s="19">
        <f t="shared" si="610"/>
        <v>90.649999999999991</v>
      </c>
      <c r="U1827" s="22" t="e">
        <f t="shared" si="611"/>
        <v>#VALUE!</v>
      </c>
      <c r="V1827" s="22" t="str">
        <f t="shared" si="612"/>
        <v>NY</v>
      </c>
      <c r="W1827" s="22" t="e">
        <f t="shared" si="613"/>
        <v>#VALUE!</v>
      </c>
      <c r="X1827" s="19" t="str">
        <f t="shared" si="614"/>
        <v>CB6ConsumoGS.9167</v>
      </c>
      <c r="Y1827" s="19" t="str">
        <f t="shared" si="615"/>
        <v>GS.9167</v>
      </c>
      <c r="Z1827" s="19" t="e">
        <v>#VALUE!</v>
      </c>
      <c r="AA1827" s="19" t="e">
        <f t="shared" si="616"/>
        <v>#VALUE!</v>
      </c>
      <c r="AB1827" s="22" t="e">
        <f t="shared" si="617"/>
        <v>#VALUE!</v>
      </c>
      <c r="AC1827" s="23" t="e">
        <v>#VALUE!</v>
      </c>
      <c r="AD1827" s="23" t="e">
        <f t="shared" si="618"/>
        <v>#VALUE!</v>
      </c>
      <c r="AE1827" s="24" t="e">
        <f t="shared" si="619"/>
        <v>#VALUE!</v>
      </c>
      <c r="AF1827" s="24">
        <v>92.399999999999991</v>
      </c>
      <c r="AG1827" s="24" t="e">
        <f t="shared" si="605"/>
        <v>#VALUE!</v>
      </c>
      <c r="AH1827" s="24" t="e">
        <f t="shared" si="606"/>
        <v>#VALUE!</v>
      </c>
      <c r="AI1827" s="25" t="e">
        <f t="shared" si="620"/>
        <v>#VALUE!</v>
      </c>
      <c r="AJ1827" s="25" t="e">
        <f t="shared" si="621"/>
        <v>#VALUE!</v>
      </c>
      <c r="AK1827" s="25" t="e">
        <f t="shared" si="622"/>
        <v>#VALUE!</v>
      </c>
      <c r="AL1827" s="11">
        <v>23.067809712932767</v>
      </c>
      <c r="AM1827" s="11">
        <v>4.5154053934903047</v>
      </c>
      <c r="AN1827" s="26">
        <v>3.274993499999999</v>
      </c>
      <c r="AO1827" s="125">
        <f t="shared" si="607"/>
        <v>4.7918736681583605E-2</v>
      </c>
      <c r="AW1827" s="44" t="e">
        <f t="shared" si="604"/>
        <v>#VALUE!</v>
      </c>
    </row>
    <row r="1828" spans="1:49" hidden="1" x14ac:dyDescent="0.2">
      <c r="A1828" s="101">
        <v>1825</v>
      </c>
      <c r="B1828" s="16" t="s">
        <v>1126</v>
      </c>
      <c r="C1828" s="101">
        <v>1800</v>
      </c>
      <c r="D1828" s="101">
        <v>1.3890586891011572</v>
      </c>
      <c r="E1828" s="101">
        <v>5.258428171015541E-2</v>
      </c>
      <c r="F1828" s="122">
        <f t="shared" si="603"/>
        <v>1.4416429708113125</v>
      </c>
      <c r="G1828" s="122"/>
      <c r="H1828" s="101" t="s">
        <v>4</v>
      </c>
      <c r="I1828" s="101">
        <v>1</v>
      </c>
      <c r="J1828" s="101" t="s">
        <v>60</v>
      </c>
      <c r="K1828" s="18">
        <v>43117</v>
      </c>
      <c r="L1828" s="101" t="s">
        <v>58</v>
      </c>
      <c r="M1828" s="101" t="s">
        <v>83</v>
      </c>
      <c r="N1828" s="101" t="s">
        <v>73</v>
      </c>
      <c r="O1828" s="101" t="s">
        <v>59</v>
      </c>
      <c r="P1828" s="19" t="str">
        <f t="shared" si="608"/>
        <v>CB1 14/16</v>
      </c>
      <c r="Q1828" s="20">
        <f t="shared" si="609"/>
        <v>144.16429708113125</v>
      </c>
      <c r="R1828" s="19">
        <v>122.6</v>
      </c>
      <c r="S1828" s="19">
        <v>-7</v>
      </c>
      <c r="T1828" s="19">
        <f t="shared" si="610"/>
        <v>115.6</v>
      </c>
      <c r="U1828" s="22" t="e">
        <f t="shared" si="611"/>
        <v>#VALUE!</v>
      </c>
      <c r="V1828" s="22" t="str">
        <f t="shared" si="612"/>
        <v>NY</v>
      </c>
      <c r="W1828" s="22" t="e">
        <f t="shared" si="613"/>
        <v>#VALUE!</v>
      </c>
      <c r="X1828" s="19" t="str">
        <f t="shared" si="614"/>
        <v>CB114/16GS.9122</v>
      </c>
      <c r="Y1828" s="19" t="str">
        <f t="shared" si="615"/>
        <v>GS.9122</v>
      </c>
      <c r="Z1828" s="19" t="e">
        <v>#VALUE!</v>
      </c>
      <c r="AA1828" s="19" t="e">
        <f t="shared" si="616"/>
        <v>#VALUE!</v>
      </c>
      <c r="AB1828" s="22" t="e">
        <f t="shared" si="617"/>
        <v>#VALUE!</v>
      </c>
      <c r="AC1828" s="23" t="e">
        <v>#VALUE!</v>
      </c>
      <c r="AD1828" s="23" t="e">
        <f t="shared" si="618"/>
        <v>#VALUE!</v>
      </c>
      <c r="AE1828" s="24" t="e">
        <f t="shared" si="619"/>
        <v>#VALUE!</v>
      </c>
      <c r="AF1828" s="24">
        <v>117.35</v>
      </c>
      <c r="AG1828" s="24" t="e">
        <f t="shared" si="605"/>
        <v>#VALUE!</v>
      </c>
      <c r="AH1828" s="24" t="e">
        <f t="shared" si="606"/>
        <v>#VALUE!</v>
      </c>
      <c r="AI1828" s="25" t="e">
        <f t="shared" si="620"/>
        <v>#VALUE!</v>
      </c>
      <c r="AJ1828" s="25" t="e">
        <f t="shared" si="621"/>
        <v>#VALUE!</v>
      </c>
      <c r="AK1828" s="25" t="e">
        <f t="shared" si="622"/>
        <v>#VALUE!</v>
      </c>
      <c r="AL1828" s="11">
        <v>24.134218410131506</v>
      </c>
      <c r="AM1828" s="11">
        <v>6.4293186040617902</v>
      </c>
      <c r="AN1828" s="26">
        <v>3.2766000000000006</v>
      </c>
      <c r="AO1828" s="125">
        <f t="shared" si="607"/>
        <v>5.1842231528485536E-2</v>
      </c>
      <c r="AW1828" s="44" t="e">
        <f t="shared" si="604"/>
        <v>#VALUE!</v>
      </c>
    </row>
    <row r="1829" spans="1:49" hidden="1" x14ac:dyDescent="0.2">
      <c r="A1829" s="101">
        <v>1826</v>
      </c>
      <c r="B1829" s="16" t="s">
        <v>1127</v>
      </c>
      <c r="C1829" s="101">
        <v>320</v>
      </c>
      <c r="D1829" s="101">
        <v>1.3802759475548956</v>
      </c>
      <c r="E1829" s="101">
        <v>5.6384388349407011E-2</v>
      </c>
      <c r="F1829" s="122">
        <f t="shared" si="603"/>
        <v>1.4366603359043026</v>
      </c>
      <c r="G1829" s="122"/>
      <c r="H1829" s="101" t="s">
        <v>4</v>
      </c>
      <c r="I1829" s="101">
        <v>1</v>
      </c>
      <c r="J1829" s="101" t="s">
        <v>60</v>
      </c>
      <c r="K1829" s="18">
        <v>43117</v>
      </c>
      <c r="L1829" s="101" t="s">
        <v>58</v>
      </c>
      <c r="M1829" s="101" t="s">
        <v>83</v>
      </c>
      <c r="N1829" s="101" t="s">
        <v>99</v>
      </c>
      <c r="O1829" s="101" t="s">
        <v>59</v>
      </c>
      <c r="P1829" s="19" t="str">
        <f t="shared" si="608"/>
        <v>CB2RF 14/16</v>
      </c>
      <c r="Q1829" s="20">
        <f t="shared" si="609"/>
        <v>143.66603359043026</v>
      </c>
      <c r="R1829" s="19">
        <v>122.6</v>
      </c>
      <c r="S1829" s="19">
        <v>1</v>
      </c>
      <c r="T1829" s="19">
        <f t="shared" si="610"/>
        <v>123.6</v>
      </c>
      <c r="U1829" s="22" t="e">
        <f t="shared" si="611"/>
        <v>#VALUE!</v>
      </c>
      <c r="V1829" s="22" t="str">
        <f t="shared" si="612"/>
        <v>NY</v>
      </c>
      <c r="W1829" s="22" t="e">
        <f t="shared" si="613"/>
        <v>#VALUE!</v>
      </c>
      <c r="X1829" s="19" t="str">
        <f t="shared" si="614"/>
        <v>CB2RF14/16GS.9174</v>
      </c>
      <c r="Y1829" s="19" t="str">
        <f t="shared" si="615"/>
        <v>GS.9174</v>
      </c>
      <c r="Z1829" s="19" t="e">
        <v>#VALUE!</v>
      </c>
      <c r="AA1829" s="19" t="e">
        <f t="shared" si="616"/>
        <v>#VALUE!</v>
      </c>
      <c r="AB1829" s="22" t="e">
        <f t="shared" si="617"/>
        <v>#VALUE!</v>
      </c>
      <c r="AC1829" s="23" t="e">
        <v>#VALUE!</v>
      </c>
      <c r="AD1829" s="23" t="e">
        <f t="shared" si="618"/>
        <v>#VALUE!</v>
      </c>
      <c r="AE1829" s="24" t="e">
        <f t="shared" si="619"/>
        <v>#VALUE!</v>
      </c>
      <c r="AF1829" s="24">
        <v>125.35</v>
      </c>
      <c r="AG1829" s="24" t="e">
        <f t="shared" si="605"/>
        <v>#VALUE!</v>
      </c>
      <c r="AH1829" s="24" t="e">
        <f t="shared" si="606"/>
        <v>#VALUE!</v>
      </c>
      <c r="AI1829" s="25" t="e">
        <f t="shared" si="620"/>
        <v>#VALUE!</v>
      </c>
      <c r="AJ1829" s="25" t="e">
        <f t="shared" si="621"/>
        <v>#VALUE!</v>
      </c>
      <c r="AK1829" s="25" t="e">
        <f t="shared" si="622"/>
        <v>#VALUE!</v>
      </c>
      <c r="AL1829" s="11">
        <v>23.480000000000004</v>
      </c>
      <c r="AM1829" s="11">
        <v>0</v>
      </c>
      <c r="AN1829" s="26">
        <v>3.3076999999999996</v>
      </c>
      <c r="AO1829" s="125">
        <f t="shared" si="607"/>
        <v>5.6116335278192077E-2</v>
      </c>
      <c r="AW1829" s="44" t="e">
        <f t="shared" si="604"/>
        <v>#VALUE!</v>
      </c>
    </row>
    <row r="1830" spans="1:49" hidden="1" x14ac:dyDescent="0.2">
      <c r="A1830" s="101">
        <v>1827</v>
      </c>
      <c r="B1830" s="16" t="s">
        <v>1128</v>
      </c>
      <c r="C1830" s="101">
        <v>7200</v>
      </c>
      <c r="D1830" s="101">
        <v>1.3158059189433871</v>
      </c>
      <c r="E1830" s="101">
        <v>5.4840560966320312E-2</v>
      </c>
      <c r="F1830" s="122">
        <f t="shared" si="603"/>
        <v>1.3706464799097073</v>
      </c>
      <c r="G1830" s="122"/>
      <c r="H1830" s="101" t="s">
        <v>4</v>
      </c>
      <c r="I1830" s="101">
        <v>1</v>
      </c>
      <c r="J1830" s="101" t="s">
        <v>60</v>
      </c>
      <c r="K1830" s="18">
        <v>43117</v>
      </c>
      <c r="L1830" s="101" t="s">
        <v>58</v>
      </c>
      <c r="M1830" s="101" t="s">
        <v>83</v>
      </c>
      <c r="N1830" s="101" t="s">
        <v>75</v>
      </c>
      <c r="O1830" s="101" t="s">
        <v>831</v>
      </c>
      <c r="P1830" s="19" t="str">
        <f t="shared" si="608"/>
        <v>CB2 Grinder 13UP</v>
      </c>
      <c r="Q1830" s="20">
        <f t="shared" si="609"/>
        <v>137.06464799097074</v>
      </c>
      <c r="R1830" s="19">
        <v>122.6</v>
      </c>
      <c r="S1830" s="19">
        <v>-21</v>
      </c>
      <c r="T1830" s="19">
        <f t="shared" si="610"/>
        <v>101.6</v>
      </c>
      <c r="U1830" s="22" t="e">
        <f t="shared" si="611"/>
        <v>#VALUE!</v>
      </c>
      <c r="V1830" s="22" t="str">
        <f t="shared" si="612"/>
        <v>NY</v>
      </c>
      <c r="W1830" s="22" t="e">
        <f t="shared" si="613"/>
        <v>#VALUE!</v>
      </c>
      <c r="X1830" s="19" t="str">
        <f t="shared" si="614"/>
        <v>CB2Grinder 13UPGS.9135</v>
      </c>
      <c r="Y1830" s="19" t="str">
        <f t="shared" si="615"/>
        <v>GS.9135</v>
      </c>
      <c r="Z1830" s="19" t="e">
        <v>#VALUE!</v>
      </c>
      <c r="AA1830" s="19" t="e">
        <f t="shared" si="616"/>
        <v>#VALUE!</v>
      </c>
      <c r="AB1830" s="22" t="e">
        <f t="shared" si="617"/>
        <v>#VALUE!</v>
      </c>
      <c r="AC1830" s="23" t="e">
        <v>#VALUE!</v>
      </c>
      <c r="AD1830" s="23" t="e">
        <f t="shared" si="618"/>
        <v>#VALUE!</v>
      </c>
      <c r="AE1830" s="24" t="e">
        <f t="shared" si="619"/>
        <v>#VALUE!</v>
      </c>
      <c r="AF1830" s="24">
        <v>103.35</v>
      </c>
      <c r="AG1830" s="24" t="e">
        <f t="shared" si="605"/>
        <v>#VALUE!</v>
      </c>
      <c r="AH1830" s="24" t="e">
        <f t="shared" si="606"/>
        <v>#VALUE!</v>
      </c>
      <c r="AI1830" s="25" t="e">
        <f t="shared" si="620"/>
        <v>#VALUE!</v>
      </c>
      <c r="AJ1830" s="25" t="e">
        <f t="shared" si="621"/>
        <v>#VALUE!</v>
      </c>
      <c r="AK1830" s="25" t="e">
        <f t="shared" si="622"/>
        <v>#VALUE!</v>
      </c>
      <c r="AL1830" s="11">
        <v>22.245693475592468</v>
      </c>
      <c r="AM1830" s="11">
        <v>3.3806564587748285</v>
      </c>
      <c r="AN1830" s="26">
        <v>3.2806262814279759</v>
      </c>
      <c r="AO1830" s="125">
        <f t="shared" si="607"/>
        <v>5.4133108044253871E-2</v>
      </c>
      <c r="AW1830" s="44" t="e">
        <f t="shared" si="604"/>
        <v>#VALUE!</v>
      </c>
    </row>
    <row r="1831" spans="1:49" hidden="1" x14ac:dyDescent="0.2">
      <c r="A1831" s="101">
        <v>1828</v>
      </c>
      <c r="B1831" s="16" t="s">
        <v>1129</v>
      </c>
      <c r="C1831" s="101">
        <v>640</v>
      </c>
      <c r="D1831" s="101">
        <v>1.1147208727325393</v>
      </c>
      <c r="E1831" s="101">
        <v>4.2899280406024393E-2</v>
      </c>
      <c r="F1831" s="122">
        <f t="shared" si="603"/>
        <v>1.1576201531385637</v>
      </c>
      <c r="G1831" s="122"/>
      <c r="H1831" s="101" t="s">
        <v>4</v>
      </c>
      <c r="I1831" s="101">
        <v>1</v>
      </c>
      <c r="J1831" s="101" t="s">
        <v>60</v>
      </c>
      <c r="K1831" s="18">
        <v>43118</v>
      </c>
      <c r="L1831" s="101" t="s">
        <v>58</v>
      </c>
      <c r="M1831" s="101" t="s">
        <v>83</v>
      </c>
      <c r="N1831" s="101" t="s">
        <v>75</v>
      </c>
      <c r="O1831" s="101" t="s">
        <v>58</v>
      </c>
      <c r="P1831" s="19" t="str">
        <f t="shared" si="608"/>
        <v>CB2 17/18</v>
      </c>
      <c r="Q1831" s="20">
        <f t="shared" si="609"/>
        <v>115.76201531385637</v>
      </c>
      <c r="R1831" s="19">
        <v>122.6</v>
      </c>
      <c r="S1831" s="19">
        <v>-2.67</v>
      </c>
      <c r="T1831" s="19">
        <f t="shared" si="610"/>
        <v>119.92999999999999</v>
      </c>
      <c r="U1831" s="22" t="e">
        <f t="shared" si="611"/>
        <v>#VALUE!</v>
      </c>
      <c r="V1831" s="22" t="str">
        <f t="shared" si="612"/>
        <v>NY</v>
      </c>
      <c r="W1831" s="22" t="e">
        <f t="shared" si="613"/>
        <v>#VALUE!</v>
      </c>
      <c r="X1831" s="19" t="str">
        <f t="shared" si="614"/>
        <v>CB217/18GS.9197</v>
      </c>
      <c r="Y1831" s="19" t="str">
        <f t="shared" si="615"/>
        <v>GS.9197</v>
      </c>
      <c r="Z1831" s="19" t="e">
        <v>#VALUE!</v>
      </c>
      <c r="AA1831" s="19" t="e">
        <f t="shared" si="616"/>
        <v>#VALUE!</v>
      </c>
      <c r="AB1831" s="22" t="e">
        <f t="shared" si="617"/>
        <v>#VALUE!</v>
      </c>
      <c r="AC1831" s="23" t="e">
        <v>#VALUE!</v>
      </c>
      <c r="AD1831" s="23" t="e">
        <f t="shared" si="618"/>
        <v>#VALUE!</v>
      </c>
      <c r="AE1831" s="24" t="e">
        <f t="shared" si="619"/>
        <v>#VALUE!</v>
      </c>
      <c r="AF1831" s="24">
        <v>121.67999999999999</v>
      </c>
      <c r="AG1831" s="24" t="e">
        <f t="shared" si="605"/>
        <v>#VALUE!</v>
      </c>
      <c r="AH1831" s="24" t="e">
        <f t="shared" si="606"/>
        <v>#VALUE!</v>
      </c>
      <c r="AI1831" s="25" t="e">
        <f t="shared" si="620"/>
        <v>#VALUE!</v>
      </c>
      <c r="AJ1831" s="25" t="e">
        <f t="shared" si="621"/>
        <v>#VALUE!</v>
      </c>
      <c r="AK1831" s="25" t="e">
        <f t="shared" si="622"/>
        <v>#VALUE!</v>
      </c>
      <c r="AL1831" s="11">
        <v>24.415275435783961</v>
      </c>
      <c r="AM1831" s="11">
        <v>1.8147567340263531</v>
      </c>
      <c r="AN1831" s="26">
        <v>3.2642165625000006</v>
      </c>
      <c r="AO1831" s="125">
        <f t="shared" si="607"/>
        <v>4.2134057720808554E-2</v>
      </c>
      <c r="AW1831" s="44" t="e">
        <f t="shared" si="604"/>
        <v>#VALUE!</v>
      </c>
    </row>
    <row r="1832" spans="1:49" hidden="1" x14ac:dyDescent="0.2">
      <c r="A1832" s="101">
        <v>1829</v>
      </c>
      <c r="B1832" s="16" t="s">
        <v>1130</v>
      </c>
      <c r="C1832" s="101">
        <v>960</v>
      </c>
      <c r="D1832" s="101">
        <v>1.1514571771299815</v>
      </c>
      <c r="E1832" s="101">
        <v>4.1895604259033908E-2</v>
      </c>
      <c r="F1832" s="122">
        <f t="shared" si="603"/>
        <v>1.1933527813890155</v>
      </c>
      <c r="G1832" s="122"/>
      <c r="H1832" s="101" t="s">
        <v>4</v>
      </c>
      <c r="I1832" s="101">
        <v>1</v>
      </c>
      <c r="J1832" s="101" t="s">
        <v>60</v>
      </c>
      <c r="K1832" s="18">
        <v>43118</v>
      </c>
      <c r="L1832" s="101" t="s">
        <v>58</v>
      </c>
      <c r="M1832" s="101" t="s">
        <v>83</v>
      </c>
      <c r="N1832" s="101" t="s">
        <v>75</v>
      </c>
      <c r="O1832" s="101" t="s">
        <v>58</v>
      </c>
      <c r="P1832" s="19" t="str">
        <f t="shared" si="608"/>
        <v>CB2 17/18</v>
      </c>
      <c r="Q1832" s="20">
        <f t="shared" si="609"/>
        <v>119.33527813890154</v>
      </c>
      <c r="R1832" s="19">
        <v>122.6</v>
      </c>
      <c r="S1832" s="19">
        <v>-2.67</v>
      </c>
      <c r="T1832" s="19">
        <f t="shared" si="610"/>
        <v>119.92999999999999</v>
      </c>
      <c r="U1832" s="22" t="e">
        <f t="shared" si="611"/>
        <v>#VALUE!</v>
      </c>
      <c r="V1832" s="22" t="str">
        <f t="shared" si="612"/>
        <v>NY</v>
      </c>
      <c r="W1832" s="22" t="e">
        <f t="shared" si="613"/>
        <v>#VALUE!</v>
      </c>
      <c r="X1832" s="19" t="str">
        <f t="shared" si="614"/>
        <v>CB217/18GS.9166</v>
      </c>
      <c r="Y1832" s="19" t="str">
        <f t="shared" si="615"/>
        <v>GS.9166</v>
      </c>
      <c r="Z1832" s="19" t="e">
        <v>#VALUE!</v>
      </c>
      <c r="AA1832" s="19" t="e">
        <f t="shared" si="616"/>
        <v>#VALUE!</v>
      </c>
      <c r="AB1832" s="22" t="e">
        <f t="shared" si="617"/>
        <v>#VALUE!</v>
      </c>
      <c r="AC1832" s="23" t="e">
        <v>#VALUE!</v>
      </c>
      <c r="AD1832" s="23" t="e">
        <f t="shared" si="618"/>
        <v>#VALUE!</v>
      </c>
      <c r="AE1832" s="24" t="e">
        <f t="shared" si="619"/>
        <v>#VALUE!</v>
      </c>
      <c r="AF1832" s="24">
        <v>121.67999999999999</v>
      </c>
      <c r="AG1832" s="24" t="e">
        <f t="shared" si="605"/>
        <v>#VALUE!</v>
      </c>
      <c r="AH1832" s="24" t="e">
        <f t="shared" si="606"/>
        <v>#VALUE!</v>
      </c>
      <c r="AI1832" s="25" t="e">
        <f t="shared" si="620"/>
        <v>#VALUE!</v>
      </c>
      <c r="AJ1832" s="25" t="e">
        <f t="shared" si="621"/>
        <v>#VALUE!</v>
      </c>
      <c r="AK1832" s="25" t="e">
        <f t="shared" si="622"/>
        <v>#VALUE!</v>
      </c>
      <c r="AL1832" s="11">
        <v>22.861020433717961</v>
      </c>
      <c r="AM1832" s="11">
        <v>2.815057892379448</v>
      </c>
      <c r="AN1832" s="26">
        <v>3.2668781249999999</v>
      </c>
      <c r="AO1832" s="125">
        <f t="shared" si="607"/>
        <v>4.1181836112435408E-2</v>
      </c>
      <c r="AW1832" s="44" t="e">
        <f t="shared" si="604"/>
        <v>#VALUE!</v>
      </c>
    </row>
    <row r="1833" spans="1:49" hidden="1" x14ac:dyDescent="0.2">
      <c r="A1833" s="101">
        <v>1830</v>
      </c>
      <c r="B1833" s="16" t="s">
        <v>1131</v>
      </c>
      <c r="C1833" s="101">
        <v>1600</v>
      </c>
      <c r="D1833" s="101">
        <v>1.4418065408172667</v>
      </c>
      <c r="E1833" s="101">
        <v>5.2277731369161209E-2</v>
      </c>
      <c r="F1833" s="122">
        <f t="shared" si="603"/>
        <v>1.4940842721864278</v>
      </c>
      <c r="G1833" s="122"/>
      <c r="H1833" s="101" t="s">
        <v>4</v>
      </c>
      <c r="I1833" s="101">
        <v>1</v>
      </c>
      <c r="J1833" s="101" t="s">
        <v>555</v>
      </c>
      <c r="K1833" s="18">
        <v>43118</v>
      </c>
      <c r="L1833" s="101" t="s">
        <v>58</v>
      </c>
      <c r="M1833" s="101" t="s">
        <v>83</v>
      </c>
      <c r="N1833" s="101" t="s">
        <v>73</v>
      </c>
      <c r="O1833" s="101" t="s">
        <v>59</v>
      </c>
      <c r="P1833" s="19" t="str">
        <f t="shared" si="608"/>
        <v>CB1 14/16</v>
      </c>
      <c r="Q1833" s="20">
        <f t="shared" si="609"/>
        <v>149.40842721864277</v>
      </c>
      <c r="R1833" s="19">
        <v>122.6</v>
      </c>
      <c r="S1833" s="19">
        <v>-7</v>
      </c>
      <c r="T1833" s="19">
        <f t="shared" si="610"/>
        <v>115.6</v>
      </c>
      <c r="U1833" s="22" t="e">
        <f t="shared" si="611"/>
        <v>#VALUE!</v>
      </c>
      <c r="V1833" s="22" t="str">
        <f t="shared" si="612"/>
        <v>NY</v>
      </c>
      <c r="W1833" s="22" t="e">
        <f t="shared" si="613"/>
        <v>#VALUE!</v>
      </c>
      <c r="X1833" s="19" t="str">
        <f t="shared" si="614"/>
        <v>CB114/16GS.9147</v>
      </c>
      <c r="Y1833" s="19" t="str">
        <f t="shared" si="615"/>
        <v>GS.9147</v>
      </c>
      <c r="Z1833" s="19" t="e">
        <v>#VALUE!</v>
      </c>
      <c r="AA1833" s="19" t="e">
        <f t="shared" si="616"/>
        <v>#VALUE!</v>
      </c>
      <c r="AB1833" s="22" t="e">
        <f t="shared" si="617"/>
        <v>#VALUE!</v>
      </c>
      <c r="AC1833" s="23" t="e">
        <v>#VALUE!</v>
      </c>
      <c r="AD1833" s="23" t="e">
        <f t="shared" si="618"/>
        <v>#VALUE!</v>
      </c>
      <c r="AE1833" s="24" t="e">
        <f t="shared" si="619"/>
        <v>#VALUE!</v>
      </c>
      <c r="AF1833" s="24">
        <v>117.35</v>
      </c>
      <c r="AG1833" s="24" t="e">
        <f t="shared" si="605"/>
        <v>#VALUE!</v>
      </c>
      <c r="AH1833" s="24" t="e">
        <f t="shared" si="606"/>
        <v>#VALUE!</v>
      </c>
      <c r="AI1833" s="25" t="e">
        <f t="shared" si="620"/>
        <v>#VALUE!</v>
      </c>
      <c r="AJ1833" s="25" t="e">
        <f t="shared" si="621"/>
        <v>#VALUE!</v>
      </c>
      <c r="AK1833" s="25" t="e">
        <f t="shared" si="622"/>
        <v>#VALUE!</v>
      </c>
      <c r="AL1833" s="11">
        <v>25.006900553692603</v>
      </c>
      <c r="AM1833" s="11">
        <v>5.8735202775982591</v>
      </c>
      <c r="AN1833" s="26">
        <v>3.2766000000000002</v>
      </c>
      <c r="AO1833" s="125">
        <f t="shared" si="607"/>
        <v>5.1540007113962651E-2</v>
      </c>
      <c r="AW1833" s="44" t="e">
        <f t="shared" si="604"/>
        <v>#VALUE!</v>
      </c>
    </row>
    <row r="1834" spans="1:49" hidden="1" x14ac:dyDescent="0.2">
      <c r="A1834" s="101">
        <v>1831</v>
      </c>
      <c r="B1834" s="16" t="s">
        <v>1132</v>
      </c>
      <c r="C1834" s="101">
        <v>1000</v>
      </c>
      <c r="D1834" s="101">
        <v>1.1745302591145637</v>
      </c>
      <c r="E1834" s="101">
        <v>2.3789228443935762E-2</v>
      </c>
      <c r="F1834" s="122">
        <f t="shared" si="603"/>
        <v>1.1983194875584995</v>
      </c>
      <c r="G1834" s="122"/>
      <c r="H1834" s="101" t="s">
        <v>4</v>
      </c>
      <c r="I1834" s="101">
        <v>1</v>
      </c>
      <c r="J1834" s="101" t="s">
        <v>555</v>
      </c>
      <c r="K1834" s="18">
        <v>43118</v>
      </c>
      <c r="L1834" s="101" t="s">
        <v>58</v>
      </c>
      <c r="M1834" s="101" t="s">
        <v>83</v>
      </c>
      <c r="N1834" s="101" t="s">
        <v>62</v>
      </c>
      <c r="O1834" s="101" t="s">
        <v>63</v>
      </c>
      <c r="P1834" s="19" t="str">
        <f t="shared" si="608"/>
        <v>CB6 Consumo</v>
      </c>
      <c r="Q1834" s="20">
        <f t="shared" si="609"/>
        <v>119.83194875584995</v>
      </c>
      <c r="R1834" s="19">
        <v>122.6</v>
      </c>
      <c r="S1834" s="19">
        <v>-31.95</v>
      </c>
      <c r="T1834" s="19">
        <f t="shared" si="610"/>
        <v>90.649999999999991</v>
      </c>
      <c r="U1834" s="22" t="e">
        <f t="shared" si="611"/>
        <v>#VALUE!</v>
      </c>
      <c r="V1834" s="22" t="str">
        <f t="shared" si="612"/>
        <v>NY</v>
      </c>
      <c r="W1834" s="22" t="e">
        <f t="shared" si="613"/>
        <v>#VALUE!</v>
      </c>
      <c r="X1834" s="19" t="str">
        <f t="shared" si="614"/>
        <v>CB6ConsumoGS.9145</v>
      </c>
      <c r="Y1834" s="19" t="str">
        <f t="shared" si="615"/>
        <v>GS.9145</v>
      </c>
      <c r="Z1834" s="19" t="e">
        <v>#VALUE!</v>
      </c>
      <c r="AA1834" s="19" t="e">
        <f t="shared" si="616"/>
        <v>#VALUE!</v>
      </c>
      <c r="AB1834" s="22" t="e">
        <f t="shared" si="617"/>
        <v>#VALUE!</v>
      </c>
      <c r="AC1834" s="23" t="e">
        <v>#VALUE!</v>
      </c>
      <c r="AD1834" s="23" t="e">
        <f t="shared" si="618"/>
        <v>#VALUE!</v>
      </c>
      <c r="AE1834" s="24" t="e">
        <f t="shared" si="619"/>
        <v>#VALUE!</v>
      </c>
      <c r="AF1834" s="24">
        <v>92.399999999999991</v>
      </c>
      <c r="AG1834" s="24" t="e">
        <f t="shared" si="605"/>
        <v>#VALUE!</v>
      </c>
      <c r="AH1834" s="24" t="e">
        <f t="shared" si="606"/>
        <v>#VALUE!</v>
      </c>
      <c r="AI1834" s="25" t="e">
        <f t="shared" si="620"/>
        <v>#VALUE!</v>
      </c>
      <c r="AJ1834" s="25" t="e">
        <f t="shared" si="621"/>
        <v>#VALUE!</v>
      </c>
      <c r="AK1834" s="25" t="e">
        <f t="shared" si="622"/>
        <v>#VALUE!</v>
      </c>
      <c r="AL1834" s="11">
        <v>9.3732363097518068</v>
      </c>
      <c r="AM1834" s="11">
        <v>3.4495337981628946</v>
      </c>
      <c r="AN1834" s="26">
        <v>3.2954466000000009</v>
      </c>
      <c r="AO1834" s="125">
        <f t="shared" si="607"/>
        <v>2.3588425320414177E-2</v>
      </c>
      <c r="AW1834" s="44" t="e">
        <f t="shared" si="604"/>
        <v>#VALUE!</v>
      </c>
    </row>
    <row r="1835" spans="1:49" hidden="1" x14ac:dyDescent="0.2">
      <c r="A1835" s="101">
        <v>1832</v>
      </c>
      <c r="B1835" s="16" t="s">
        <v>1133</v>
      </c>
      <c r="C1835" s="101">
        <v>1002</v>
      </c>
      <c r="D1835" s="101">
        <v>1.064406980943521</v>
      </c>
      <c r="E1835" s="101">
        <v>1.2856028429267282E-2</v>
      </c>
      <c r="F1835" s="122">
        <f t="shared" si="603"/>
        <v>1.0772630093727884</v>
      </c>
      <c r="G1835" s="122"/>
      <c r="H1835" s="101" t="s">
        <v>4</v>
      </c>
      <c r="I1835" s="101">
        <v>1</v>
      </c>
      <c r="J1835" s="101" t="s">
        <v>555</v>
      </c>
      <c r="K1835" s="18">
        <v>43118</v>
      </c>
      <c r="L1835" s="101" t="s">
        <v>58</v>
      </c>
      <c r="M1835" s="101" t="s">
        <v>83</v>
      </c>
      <c r="N1835" s="101" t="s">
        <v>62</v>
      </c>
      <c r="O1835" s="101" t="s">
        <v>63</v>
      </c>
      <c r="P1835" s="19" t="str">
        <f t="shared" si="608"/>
        <v>CB6 Consumo</v>
      </c>
      <c r="Q1835" s="20">
        <f t="shared" si="609"/>
        <v>107.72630093727884</v>
      </c>
      <c r="R1835" s="19">
        <v>122.6</v>
      </c>
      <c r="S1835" s="19">
        <v>-31.95</v>
      </c>
      <c r="T1835" s="19">
        <f t="shared" si="610"/>
        <v>90.649999999999991</v>
      </c>
      <c r="U1835" s="22" t="e">
        <f t="shared" si="611"/>
        <v>#VALUE!</v>
      </c>
      <c r="V1835" s="22" t="str">
        <f t="shared" si="612"/>
        <v>NY</v>
      </c>
      <c r="W1835" s="22" t="e">
        <f t="shared" si="613"/>
        <v>#VALUE!</v>
      </c>
      <c r="X1835" s="19" t="str">
        <f t="shared" si="614"/>
        <v>CB6ConsumoGS.9153</v>
      </c>
      <c r="Y1835" s="19" t="str">
        <f t="shared" si="615"/>
        <v>GS.9153</v>
      </c>
      <c r="Z1835" s="19" t="e">
        <v>#VALUE!</v>
      </c>
      <c r="AA1835" s="19" t="e">
        <f t="shared" si="616"/>
        <v>#VALUE!</v>
      </c>
      <c r="AB1835" s="22" t="e">
        <f t="shared" si="617"/>
        <v>#VALUE!</v>
      </c>
      <c r="AC1835" s="23" t="e">
        <v>#VALUE!</v>
      </c>
      <c r="AD1835" s="23" t="e">
        <f t="shared" si="618"/>
        <v>#VALUE!</v>
      </c>
      <c r="AE1835" s="24" t="e">
        <f t="shared" si="619"/>
        <v>#VALUE!</v>
      </c>
      <c r="AF1835" s="24">
        <v>92.399999999999991</v>
      </c>
      <c r="AG1835" s="24" t="e">
        <f t="shared" si="605"/>
        <v>#VALUE!</v>
      </c>
      <c r="AH1835" s="24" t="e">
        <f t="shared" si="606"/>
        <v>#VALUE!</v>
      </c>
      <c r="AI1835" s="25" t="e">
        <f t="shared" si="620"/>
        <v>#VALUE!</v>
      </c>
      <c r="AJ1835" s="25" t="e">
        <f t="shared" si="621"/>
        <v>#VALUE!</v>
      </c>
      <c r="AK1835" s="25" t="e">
        <f t="shared" si="622"/>
        <v>#VALUE!</v>
      </c>
      <c r="AL1835" s="11">
        <v>3.2984761941908691</v>
      </c>
      <c r="AM1835" s="11">
        <v>2.4493618600815874</v>
      </c>
      <c r="AN1835" s="26">
        <v>3.3021442115768465</v>
      </c>
      <c r="AO1835" s="125">
        <f t="shared" si="607"/>
        <v>1.2773419474475115E-2</v>
      </c>
      <c r="AW1835" s="44" t="e">
        <f t="shared" si="604"/>
        <v>#VALUE!</v>
      </c>
    </row>
    <row r="1836" spans="1:49" hidden="1" x14ac:dyDescent="0.2">
      <c r="A1836" s="101">
        <v>1833</v>
      </c>
      <c r="B1836" s="16" t="s">
        <v>1134</v>
      </c>
      <c r="C1836" s="101">
        <v>6076</v>
      </c>
      <c r="D1836" s="101">
        <v>1.3138176800001413</v>
      </c>
      <c r="E1836" s="101">
        <v>4.7057874638188106E-2</v>
      </c>
      <c r="F1836" s="122">
        <f t="shared" si="603"/>
        <v>1.3608755546383293</v>
      </c>
      <c r="G1836" s="122"/>
      <c r="H1836" s="101" t="s">
        <v>4</v>
      </c>
      <c r="I1836" s="101">
        <v>1</v>
      </c>
      <c r="J1836" s="101" t="s">
        <v>60</v>
      </c>
      <c r="K1836" s="18">
        <v>43119</v>
      </c>
      <c r="L1836" s="101" t="s">
        <v>58</v>
      </c>
      <c r="M1836" s="101" t="s">
        <v>83</v>
      </c>
      <c r="N1836" s="101" t="s">
        <v>71</v>
      </c>
      <c r="O1836" s="101" t="s">
        <v>58</v>
      </c>
      <c r="P1836" s="19" t="str">
        <f t="shared" si="608"/>
        <v>CB1RF 17/18</v>
      </c>
      <c r="Q1836" s="20">
        <f t="shared" si="609"/>
        <v>136.08755546383293</v>
      </c>
      <c r="R1836" s="19">
        <v>122.6</v>
      </c>
      <c r="S1836" s="19">
        <v>10</v>
      </c>
      <c r="T1836" s="19">
        <f t="shared" si="610"/>
        <v>132.6</v>
      </c>
      <c r="U1836" s="22" t="e">
        <f t="shared" si="611"/>
        <v>#VALUE!</v>
      </c>
      <c r="V1836" s="22" t="str">
        <f t="shared" si="612"/>
        <v>NY</v>
      </c>
      <c r="W1836" s="22" t="e">
        <f t="shared" si="613"/>
        <v>#VALUE!</v>
      </c>
      <c r="X1836" s="19" t="str">
        <f t="shared" si="614"/>
        <v>CB1RF17/18GS.9201</v>
      </c>
      <c r="Y1836" s="19" t="str">
        <f t="shared" si="615"/>
        <v>GS.9201</v>
      </c>
      <c r="Z1836" s="19" t="e">
        <v>#VALUE!</v>
      </c>
      <c r="AA1836" s="19" t="e">
        <f t="shared" si="616"/>
        <v>#VALUE!</v>
      </c>
      <c r="AB1836" s="22" t="e">
        <f t="shared" si="617"/>
        <v>#VALUE!</v>
      </c>
      <c r="AC1836" s="23" t="e">
        <v>#VALUE!</v>
      </c>
      <c r="AD1836" s="23" t="e">
        <f t="shared" si="618"/>
        <v>#VALUE!</v>
      </c>
      <c r="AE1836" s="24" t="e">
        <f t="shared" si="619"/>
        <v>#VALUE!</v>
      </c>
      <c r="AF1836" s="24">
        <v>134.35</v>
      </c>
      <c r="AG1836" s="24" t="e">
        <f t="shared" si="605"/>
        <v>#VALUE!</v>
      </c>
      <c r="AH1836" s="24" t="e">
        <f t="shared" si="606"/>
        <v>#VALUE!</v>
      </c>
      <c r="AI1836" s="25" t="e">
        <f t="shared" si="620"/>
        <v>#VALUE!</v>
      </c>
      <c r="AJ1836" s="25" t="e">
        <f t="shared" si="621"/>
        <v>#VALUE!</v>
      </c>
      <c r="AK1836" s="25" t="e">
        <f t="shared" si="622"/>
        <v>#VALUE!</v>
      </c>
      <c r="AL1836" s="11">
        <v>22.930624167811349</v>
      </c>
      <c r="AM1836" s="11">
        <v>2.1855145370681468</v>
      </c>
      <c r="AN1836" s="26">
        <v>3.2729496050032916</v>
      </c>
      <c r="AO1836" s="125">
        <f t="shared" si="607"/>
        <v>4.6342124671378201E-2</v>
      </c>
      <c r="AW1836" s="44" t="e">
        <f t="shared" si="604"/>
        <v>#VALUE!</v>
      </c>
    </row>
    <row r="1837" spans="1:49" hidden="1" x14ac:dyDescent="0.2">
      <c r="A1837" s="101">
        <v>1834</v>
      </c>
      <c r="B1837" s="16" t="s">
        <v>1135</v>
      </c>
      <c r="C1837" s="101">
        <v>5300</v>
      </c>
      <c r="D1837" s="101">
        <v>1.4022168812439568</v>
      </c>
      <c r="E1837" s="101">
        <v>5.1170543720763101E-2</v>
      </c>
      <c r="F1837" s="122">
        <f t="shared" si="603"/>
        <v>1.4533874249647198</v>
      </c>
      <c r="G1837" s="122"/>
      <c r="H1837" s="101" t="s">
        <v>4</v>
      </c>
      <c r="I1837" s="101">
        <v>1</v>
      </c>
      <c r="J1837" s="101" t="s">
        <v>60</v>
      </c>
      <c r="K1837" s="18">
        <v>43122</v>
      </c>
      <c r="L1837" s="101" t="s">
        <v>58</v>
      </c>
      <c r="M1837" s="101" t="s">
        <v>83</v>
      </c>
      <c r="N1837" s="101" t="s">
        <v>70</v>
      </c>
      <c r="O1837" s="101" t="s">
        <v>65</v>
      </c>
      <c r="P1837" s="19" t="str">
        <f t="shared" si="608"/>
        <v>CB1UTZ 13/14</v>
      </c>
      <c r="Q1837" s="20">
        <f t="shared" si="609"/>
        <v>145.33874249647198</v>
      </c>
      <c r="R1837" s="19">
        <v>122.6</v>
      </c>
      <c r="S1837" s="19">
        <v>-2</v>
      </c>
      <c r="T1837" s="19">
        <f t="shared" si="610"/>
        <v>120.6</v>
      </c>
      <c r="U1837" s="22" t="e">
        <f t="shared" si="611"/>
        <v>#VALUE!</v>
      </c>
      <c r="V1837" s="22" t="str">
        <f t="shared" si="612"/>
        <v>NY</v>
      </c>
      <c r="W1837" s="22" t="e">
        <f t="shared" si="613"/>
        <v>#VALUE!</v>
      </c>
      <c r="X1837" s="19" t="str">
        <f t="shared" si="614"/>
        <v>CB1UTZ13/14GS.9205</v>
      </c>
      <c r="Y1837" s="19" t="str">
        <f t="shared" si="615"/>
        <v>GS.9205</v>
      </c>
      <c r="Z1837" s="19" t="e">
        <v>#VALUE!</v>
      </c>
      <c r="AA1837" s="19" t="e">
        <f t="shared" si="616"/>
        <v>#VALUE!</v>
      </c>
      <c r="AB1837" s="22" t="e">
        <f t="shared" si="617"/>
        <v>#VALUE!</v>
      </c>
      <c r="AC1837" s="23" t="e">
        <v>#VALUE!</v>
      </c>
      <c r="AD1837" s="23" t="e">
        <f t="shared" si="618"/>
        <v>#VALUE!</v>
      </c>
      <c r="AE1837" s="24" t="e">
        <f t="shared" si="619"/>
        <v>#VALUE!</v>
      </c>
      <c r="AF1837" s="24">
        <v>122.35</v>
      </c>
      <c r="AG1837" s="24" t="e">
        <f t="shared" si="605"/>
        <v>#VALUE!</v>
      </c>
      <c r="AH1837" s="24" t="e">
        <f t="shared" si="606"/>
        <v>#VALUE!</v>
      </c>
      <c r="AI1837" s="25" t="e">
        <f t="shared" si="620"/>
        <v>#VALUE!</v>
      </c>
      <c r="AJ1837" s="25" t="e">
        <f t="shared" si="621"/>
        <v>#VALUE!</v>
      </c>
      <c r="AK1837" s="25" t="e">
        <f t="shared" si="622"/>
        <v>#VALUE!</v>
      </c>
      <c r="AL1837" s="11">
        <v>25.096533905023541</v>
      </c>
      <c r="AM1837" s="11">
        <v>5.7342669224586</v>
      </c>
      <c r="AN1837" s="26">
        <v>3.267801301886792</v>
      </c>
      <c r="AO1837" s="125">
        <f t="shared" si="607"/>
        <v>5.0312973808004625E-2</v>
      </c>
      <c r="AW1837" s="44" t="e">
        <f t="shared" si="604"/>
        <v>#VALUE!</v>
      </c>
    </row>
    <row r="1838" spans="1:49" hidden="1" x14ac:dyDescent="0.2">
      <c r="A1838" s="101">
        <v>1835</v>
      </c>
      <c r="B1838" s="16" t="s">
        <v>1136</v>
      </c>
      <c r="C1838" s="101">
        <v>500</v>
      </c>
      <c r="D1838" s="101">
        <v>1.4219904382972515</v>
      </c>
      <c r="E1838" s="101">
        <v>5.011619175143063E-2</v>
      </c>
      <c r="F1838" s="122">
        <f t="shared" si="603"/>
        <v>1.472106630048682</v>
      </c>
      <c r="G1838" s="122"/>
      <c r="H1838" s="101" t="s">
        <v>4</v>
      </c>
      <c r="I1838" s="101">
        <v>1</v>
      </c>
      <c r="J1838" s="101" t="s">
        <v>573</v>
      </c>
      <c r="K1838" s="18">
        <v>43122</v>
      </c>
      <c r="L1838" s="101" t="s">
        <v>58</v>
      </c>
      <c r="M1838" s="101" t="s">
        <v>83</v>
      </c>
      <c r="N1838" s="101" t="s">
        <v>62</v>
      </c>
      <c r="O1838" s="101" t="s">
        <v>63</v>
      </c>
      <c r="P1838" s="19" t="str">
        <f t="shared" si="608"/>
        <v>CB6 Consumo</v>
      </c>
      <c r="Q1838" s="20">
        <f t="shared" si="609"/>
        <v>147.2106630048682</v>
      </c>
      <c r="R1838" s="19">
        <v>122.6</v>
      </c>
      <c r="S1838" s="19">
        <v>-31.95</v>
      </c>
      <c r="T1838" s="19">
        <f t="shared" si="610"/>
        <v>90.649999999999991</v>
      </c>
      <c r="U1838" s="22" t="e">
        <f t="shared" si="611"/>
        <v>#VALUE!</v>
      </c>
      <c r="V1838" s="22" t="str">
        <f t="shared" si="612"/>
        <v>NY</v>
      </c>
      <c r="W1838" s="22" t="e">
        <f t="shared" si="613"/>
        <v>#VALUE!</v>
      </c>
      <c r="X1838" s="19" t="str">
        <f t="shared" si="614"/>
        <v>CB6ConsumoGS.9194</v>
      </c>
      <c r="Y1838" s="19" t="str">
        <f t="shared" si="615"/>
        <v>GS.9194</v>
      </c>
      <c r="Z1838" s="19" t="e">
        <v>#VALUE!</v>
      </c>
      <c r="AA1838" s="19" t="e">
        <f t="shared" si="616"/>
        <v>#VALUE!</v>
      </c>
      <c r="AB1838" s="22" t="e">
        <f t="shared" si="617"/>
        <v>#VALUE!</v>
      </c>
      <c r="AC1838" s="23" t="e">
        <v>#VALUE!</v>
      </c>
      <c r="AD1838" s="23" t="e">
        <f t="shared" si="618"/>
        <v>#VALUE!</v>
      </c>
      <c r="AE1838" s="24" t="e">
        <f t="shared" si="619"/>
        <v>#VALUE!</v>
      </c>
      <c r="AF1838" s="24">
        <v>92.399999999999991</v>
      </c>
      <c r="AG1838" s="24" t="e">
        <f t="shared" si="605"/>
        <v>#VALUE!</v>
      </c>
      <c r="AH1838" s="24" t="e">
        <f t="shared" si="606"/>
        <v>#VALUE!</v>
      </c>
      <c r="AI1838" s="25" t="e">
        <f t="shared" si="620"/>
        <v>#VALUE!</v>
      </c>
      <c r="AJ1838" s="25" t="e">
        <f t="shared" si="621"/>
        <v>#VALUE!</v>
      </c>
      <c r="AK1838" s="25" t="e">
        <f t="shared" si="622"/>
        <v>#VALUE!</v>
      </c>
      <c r="AL1838" s="11">
        <v>24.205797330574274</v>
      </c>
      <c r="AM1838" s="11">
        <v>4.960365330762377</v>
      </c>
      <c r="AN1838" s="26">
        <v>3.2766000000000002</v>
      </c>
      <c r="AO1838" s="125">
        <f t="shared" si="607"/>
        <v>4.9408970354003615E-2</v>
      </c>
      <c r="AW1838" s="44" t="e">
        <f t="shared" si="604"/>
        <v>#VALUE!</v>
      </c>
    </row>
    <row r="1839" spans="1:49" hidden="1" x14ac:dyDescent="0.2">
      <c r="A1839" s="101">
        <v>1836</v>
      </c>
      <c r="B1839" s="16" t="s">
        <v>1137</v>
      </c>
      <c r="C1839" s="101">
        <v>770</v>
      </c>
      <c r="D1839" s="101">
        <v>1.2446120981200595</v>
      </c>
      <c r="E1839" s="101">
        <v>4.0652822585812945E-2</v>
      </c>
      <c r="F1839" s="122">
        <f t="shared" si="603"/>
        <v>1.2852649207058724</v>
      </c>
      <c r="G1839" s="122"/>
      <c r="H1839" s="101" t="s">
        <v>4</v>
      </c>
      <c r="I1839" s="101">
        <v>1</v>
      </c>
      <c r="J1839" s="101" t="s">
        <v>60</v>
      </c>
      <c r="K1839" s="18">
        <v>43122</v>
      </c>
      <c r="L1839" s="101" t="s">
        <v>58</v>
      </c>
      <c r="M1839" s="101" t="s">
        <v>83</v>
      </c>
      <c r="N1839" s="101" t="s">
        <v>75</v>
      </c>
      <c r="O1839" s="101" t="s">
        <v>93</v>
      </c>
      <c r="P1839" s="19" t="str">
        <f t="shared" si="608"/>
        <v>CB2 13 UP</v>
      </c>
      <c r="Q1839" s="20">
        <f t="shared" si="609"/>
        <v>128.52649207058724</v>
      </c>
      <c r="R1839" s="19">
        <v>122.6</v>
      </c>
      <c r="S1839" s="19">
        <v>-9.67</v>
      </c>
      <c r="T1839" s="19">
        <f t="shared" si="610"/>
        <v>112.92999999999999</v>
      </c>
      <c r="U1839" s="22" t="e">
        <f t="shared" si="611"/>
        <v>#VALUE!</v>
      </c>
      <c r="V1839" s="22" t="str">
        <f t="shared" si="612"/>
        <v>NY</v>
      </c>
      <c r="W1839" s="22" t="e">
        <f t="shared" si="613"/>
        <v>#VALUE!</v>
      </c>
      <c r="X1839" s="19" t="str">
        <f t="shared" si="614"/>
        <v>CB213 UPGS.9203</v>
      </c>
      <c r="Y1839" s="19" t="str">
        <f t="shared" si="615"/>
        <v>GS.9203</v>
      </c>
      <c r="Z1839" s="19" t="e">
        <v>#VALUE!</v>
      </c>
      <c r="AA1839" s="19" t="e">
        <f t="shared" si="616"/>
        <v>#VALUE!</v>
      </c>
      <c r="AB1839" s="22" t="e">
        <f t="shared" si="617"/>
        <v>#VALUE!</v>
      </c>
      <c r="AC1839" s="23" t="e">
        <v>#VALUE!</v>
      </c>
      <c r="AD1839" s="23" t="e">
        <f t="shared" si="618"/>
        <v>#VALUE!</v>
      </c>
      <c r="AE1839" s="24" t="e">
        <f t="shared" si="619"/>
        <v>#VALUE!</v>
      </c>
      <c r="AF1839" s="24">
        <v>114.67999999999999</v>
      </c>
      <c r="AG1839" s="24" t="e">
        <f t="shared" si="605"/>
        <v>#VALUE!</v>
      </c>
      <c r="AH1839" s="24" t="e">
        <f t="shared" si="606"/>
        <v>#VALUE!</v>
      </c>
      <c r="AI1839" s="25" t="e">
        <f t="shared" si="620"/>
        <v>#VALUE!</v>
      </c>
      <c r="AJ1839" s="25" t="e">
        <f t="shared" si="621"/>
        <v>#VALUE!</v>
      </c>
      <c r="AK1839" s="25" t="e">
        <f t="shared" si="622"/>
        <v>#VALUE!</v>
      </c>
      <c r="AL1839" s="11">
        <v>19.182521951282943</v>
      </c>
      <c r="AM1839" s="11">
        <v>5.3058862392484798</v>
      </c>
      <c r="AN1839" s="26">
        <v>3.2907036692986527</v>
      </c>
      <c r="AO1839" s="125">
        <f t="shared" si="607"/>
        <v>4.0251659906727508E-2</v>
      </c>
      <c r="AW1839" s="44" t="e">
        <f t="shared" si="604"/>
        <v>#VALUE!</v>
      </c>
    </row>
    <row r="1840" spans="1:49" hidden="1" x14ac:dyDescent="0.2">
      <c r="A1840" s="101">
        <v>1837</v>
      </c>
      <c r="B1840" s="16" t="s">
        <v>1137</v>
      </c>
      <c r="C1840" s="101">
        <v>1381</v>
      </c>
      <c r="D1840" s="101">
        <v>1.2446120981200595</v>
      </c>
      <c r="E1840" s="101">
        <v>4.0652822585812945E-2</v>
      </c>
      <c r="F1840" s="122">
        <f t="shared" si="603"/>
        <v>1.2852649207058724</v>
      </c>
      <c r="G1840" s="122"/>
      <c r="H1840" s="101" t="s">
        <v>4</v>
      </c>
      <c r="I1840" s="101">
        <v>1</v>
      </c>
      <c r="J1840" s="101" t="s">
        <v>60</v>
      </c>
      <c r="K1840" s="18">
        <v>43122</v>
      </c>
      <c r="L1840" s="101" t="s">
        <v>58</v>
      </c>
      <c r="M1840" s="101" t="s">
        <v>83</v>
      </c>
      <c r="N1840" s="101" t="s">
        <v>62</v>
      </c>
      <c r="O1840" s="101" t="s">
        <v>63</v>
      </c>
      <c r="P1840" s="19" t="str">
        <f t="shared" si="608"/>
        <v>CB6 Consumo</v>
      </c>
      <c r="Q1840" s="20">
        <f t="shared" si="609"/>
        <v>128.52649207058724</v>
      </c>
      <c r="R1840" s="19">
        <v>122.6</v>
      </c>
      <c r="S1840" s="19">
        <v>-31.95</v>
      </c>
      <c r="T1840" s="19">
        <f t="shared" si="610"/>
        <v>90.649999999999991</v>
      </c>
      <c r="U1840" s="22" t="e">
        <f t="shared" si="611"/>
        <v>#VALUE!</v>
      </c>
      <c r="V1840" s="22" t="str">
        <f t="shared" si="612"/>
        <v>NY</v>
      </c>
      <c r="W1840" s="22" t="e">
        <f t="shared" si="613"/>
        <v>#VALUE!</v>
      </c>
      <c r="X1840" s="19" t="str">
        <f t="shared" si="614"/>
        <v>CB6ConsumoGS.9203</v>
      </c>
      <c r="Y1840" s="19" t="str">
        <f t="shared" si="615"/>
        <v>GS.9203</v>
      </c>
      <c r="Z1840" s="19" t="e">
        <v>#VALUE!</v>
      </c>
      <c r="AA1840" s="19" t="e">
        <f t="shared" si="616"/>
        <v>#VALUE!</v>
      </c>
      <c r="AB1840" s="22" t="e">
        <f t="shared" si="617"/>
        <v>#VALUE!</v>
      </c>
      <c r="AC1840" s="23" t="e">
        <v>#VALUE!</v>
      </c>
      <c r="AD1840" s="23" t="e">
        <f t="shared" si="618"/>
        <v>#VALUE!</v>
      </c>
      <c r="AE1840" s="24" t="e">
        <f t="shared" si="619"/>
        <v>#VALUE!</v>
      </c>
      <c r="AF1840" s="24">
        <v>92.399999999999991</v>
      </c>
      <c r="AG1840" s="24" t="e">
        <f t="shared" si="605"/>
        <v>#VALUE!</v>
      </c>
      <c r="AH1840" s="24" t="e">
        <f t="shared" si="606"/>
        <v>#VALUE!</v>
      </c>
      <c r="AI1840" s="25" t="e">
        <f t="shared" si="620"/>
        <v>#VALUE!</v>
      </c>
      <c r="AJ1840" s="25" t="e">
        <f t="shared" si="621"/>
        <v>#VALUE!</v>
      </c>
      <c r="AK1840" s="25" t="e">
        <f t="shared" si="622"/>
        <v>#VALUE!</v>
      </c>
      <c r="AL1840" s="11">
        <v>19.182521951282943</v>
      </c>
      <c r="AM1840" s="11">
        <v>5.3058862392484807</v>
      </c>
      <c r="AN1840" s="26">
        <v>3.2907036692986527</v>
      </c>
      <c r="AO1840" s="125">
        <f t="shared" si="607"/>
        <v>4.0251659906727508E-2</v>
      </c>
      <c r="AW1840" s="44" t="e">
        <f t="shared" si="604"/>
        <v>#VALUE!</v>
      </c>
    </row>
    <row r="1841" spans="1:49" hidden="1" x14ac:dyDescent="0.2">
      <c r="A1841" s="101">
        <v>1838</v>
      </c>
      <c r="B1841" s="16" t="s">
        <v>1138</v>
      </c>
      <c r="C1841" s="101">
        <v>1440</v>
      </c>
      <c r="D1841" s="101">
        <v>1.5070710004086187</v>
      </c>
      <c r="E1841" s="101">
        <v>5.2283282760139854E-2</v>
      </c>
      <c r="F1841" s="122">
        <f t="shared" si="603"/>
        <v>1.5593542831687586</v>
      </c>
      <c r="G1841" s="122"/>
      <c r="H1841" s="101" t="s">
        <v>4</v>
      </c>
      <c r="I1841" s="101">
        <v>1</v>
      </c>
      <c r="J1841" s="101" t="s">
        <v>555</v>
      </c>
      <c r="K1841" s="18">
        <v>43122</v>
      </c>
      <c r="L1841" s="101" t="s">
        <v>58</v>
      </c>
      <c r="M1841" s="101" t="s">
        <v>83</v>
      </c>
      <c r="N1841" s="101" t="s">
        <v>71</v>
      </c>
      <c r="O1841" s="101" t="s">
        <v>59</v>
      </c>
      <c r="P1841" s="19" t="str">
        <f t="shared" si="608"/>
        <v>CB1RF 14/16</v>
      </c>
      <c r="Q1841" s="20">
        <f t="shared" si="609"/>
        <v>155.93542831687586</v>
      </c>
      <c r="R1841" s="19">
        <v>122.6</v>
      </c>
      <c r="S1841" s="19">
        <v>1</v>
      </c>
      <c r="T1841" s="19">
        <f t="shared" si="610"/>
        <v>123.6</v>
      </c>
      <c r="U1841" s="22" t="e">
        <f t="shared" si="611"/>
        <v>#VALUE!</v>
      </c>
      <c r="V1841" s="22" t="str">
        <f t="shared" si="612"/>
        <v>NY</v>
      </c>
      <c r="W1841" s="22" t="e">
        <f t="shared" si="613"/>
        <v>#VALUE!</v>
      </c>
      <c r="X1841" s="19" t="str">
        <f t="shared" si="614"/>
        <v>CB1RF14/16GS.9163</v>
      </c>
      <c r="Y1841" s="19" t="str">
        <f t="shared" si="615"/>
        <v>GS.9163</v>
      </c>
      <c r="Z1841" s="19" t="e">
        <v>#VALUE!</v>
      </c>
      <c r="AA1841" s="19" t="e">
        <f t="shared" si="616"/>
        <v>#VALUE!</v>
      </c>
      <c r="AB1841" s="22" t="e">
        <f t="shared" si="617"/>
        <v>#VALUE!</v>
      </c>
      <c r="AC1841" s="23" t="e">
        <v>#VALUE!</v>
      </c>
      <c r="AD1841" s="23" t="e">
        <f t="shared" si="618"/>
        <v>#VALUE!</v>
      </c>
      <c r="AE1841" s="24" t="e">
        <f t="shared" si="619"/>
        <v>#VALUE!</v>
      </c>
      <c r="AF1841" s="24">
        <v>125.35</v>
      </c>
      <c r="AG1841" s="24" t="e">
        <f t="shared" si="605"/>
        <v>#VALUE!</v>
      </c>
      <c r="AH1841" s="24" t="e">
        <f t="shared" si="606"/>
        <v>#VALUE!</v>
      </c>
      <c r="AI1841" s="25" t="e">
        <f t="shared" si="620"/>
        <v>#VALUE!</v>
      </c>
      <c r="AJ1841" s="25" t="e">
        <f t="shared" si="621"/>
        <v>#VALUE!</v>
      </c>
      <c r="AK1841" s="25" t="e">
        <f t="shared" si="622"/>
        <v>#VALUE!</v>
      </c>
      <c r="AL1841" s="11">
        <v>23.930000000000007</v>
      </c>
      <c r="AM1841" s="11">
        <v>4.6500000000000066</v>
      </c>
      <c r="AN1841" s="26">
        <v>3.2766000000000002</v>
      </c>
      <c r="AO1841" s="125">
        <f t="shared" si="607"/>
        <v>5.1545480165738962E-2</v>
      </c>
      <c r="AW1841" s="44" t="e">
        <f t="shared" si="604"/>
        <v>#VALUE!</v>
      </c>
    </row>
    <row r="1842" spans="1:49" hidden="1" x14ac:dyDescent="0.2">
      <c r="A1842" s="101">
        <v>1839</v>
      </c>
      <c r="B1842" s="16" t="s">
        <v>1139</v>
      </c>
      <c r="C1842" s="101">
        <v>320</v>
      </c>
      <c r="D1842" s="101">
        <v>1.1258423745136352</v>
      </c>
      <c r="E1842" s="101">
        <v>4.4026695895716193E-2</v>
      </c>
      <c r="F1842" s="122">
        <f t="shared" si="603"/>
        <v>1.1698690704093515</v>
      </c>
      <c r="G1842" s="122"/>
      <c r="H1842" s="101" t="s">
        <v>4</v>
      </c>
      <c r="I1842" s="101">
        <v>1</v>
      </c>
      <c r="J1842" s="101" t="s">
        <v>573</v>
      </c>
      <c r="K1842" s="18">
        <v>43122</v>
      </c>
      <c r="L1842" s="101" t="s">
        <v>58</v>
      </c>
      <c r="M1842" s="101" t="s">
        <v>83</v>
      </c>
      <c r="N1842" s="101" t="s">
        <v>75</v>
      </c>
      <c r="O1842" s="101" t="s">
        <v>59</v>
      </c>
      <c r="P1842" s="19" t="str">
        <f t="shared" si="608"/>
        <v>CB2 14/16</v>
      </c>
      <c r="Q1842" s="20">
        <f t="shared" si="609"/>
        <v>116.98690704093515</v>
      </c>
      <c r="R1842" s="19">
        <v>122.6</v>
      </c>
      <c r="S1842" s="19">
        <v>-9.67</v>
      </c>
      <c r="T1842" s="19">
        <f t="shared" si="610"/>
        <v>112.92999999999999</v>
      </c>
      <c r="U1842" s="22" t="e">
        <f t="shared" si="611"/>
        <v>#VALUE!</v>
      </c>
      <c r="V1842" s="22" t="str">
        <f t="shared" si="612"/>
        <v>NY</v>
      </c>
      <c r="W1842" s="22" t="e">
        <f t="shared" si="613"/>
        <v>#VALUE!</v>
      </c>
      <c r="X1842" s="19" t="str">
        <f t="shared" si="614"/>
        <v>CB214/16GS.9185</v>
      </c>
      <c r="Y1842" s="19" t="str">
        <f t="shared" si="615"/>
        <v>GS.9185</v>
      </c>
      <c r="Z1842" s="19" t="e">
        <v>#VALUE!</v>
      </c>
      <c r="AA1842" s="19" t="e">
        <f t="shared" si="616"/>
        <v>#VALUE!</v>
      </c>
      <c r="AB1842" s="22" t="e">
        <f t="shared" si="617"/>
        <v>#VALUE!</v>
      </c>
      <c r="AC1842" s="23" t="e">
        <v>#VALUE!</v>
      </c>
      <c r="AD1842" s="23" t="e">
        <f t="shared" si="618"/>
        <v>#VALUE!</v>
      </c>
      <c r="AE1842" s="24" t="e">
        <f t="shared" si="619"/>
        <v>#VALUE!</v>
      </c>
      <c r="AF1842" s="24">
        <v>114.67999999999999</v>
      </c>
      <c r="AG1842" s="24" t="e">
        <f t="shared" si="605"/>
        <v>#VALUE!</v>
      </c>
      <c r="AH1842" s="24" t="e">
        <f t="shared" si="606"/>
        <v>#VALUE!</v>
      </c>
      <c r="AI1842" s="25" t="e">
        <f t="shared" si="620"/>
        <v>#VALUE!</v>
      </c>
      <c r="AJ1842" s="25" t="e">
        <f t="shared" si="621"/>
        <v>#VALUE!</v>
      </c>
      <c r="AK1842" s="25" t="e">
        <f t="shared" si="622"/>
        <v>#VALUE!</v>
      </c>
      <c r="AL1842" s="11">
        <v>22.065437500000002</v>
      </c>
      <c r="AM1842" s="11">
        <v>1.0516141753998898</v>
      </c>
      <c r="AN1842" s="26">
        <v>3.2765999999999997</v>
      </c>
      <c r="AO1842" s="125">
        <f t="shared" si="607"/>
        <v>4.3405407240147624E-2</v>
      </c>
      <c r="AW1842" s="44" t="e">
        <f t="shared" si="604"/>
        <v>#VALUE!</v>
      </c>
    </row>
    <row r="1843" spans="1:49" hidden="1" x14ac:dyDescent="0.2">
      <c r="A1843" s="101">
        <v>1840</v>
      </c>
      <c r="B1843" s="16" t="s">
        <v>1140</v>
      </c>
      <c r="C1843" s="101">
        <v>1000</v>
      </c>
      <c r="D1843" s="101">
        <v>1.1056309301112475</v>
      </c>
      <c r="E1843" s="101">
        <v>2.2824839431640383E-2</v>
      </c>
      <c r="F1843" s="122">
        <f t="shared" si="603"/>
        <v>1.1284557695428878</v>
      </c>
      <c r="G1843" s="122"/>
      <c r="H1843" s="101" t="s">
        <v>4</v>
      </c>
      <c r="I1843" s="101">
        <v>1</v>
      </c>
      <c r="J1843" s="101" t="s">
        <v>60</v>
      </c>
      <c r="K1843" s="18">
        <v>43123</v>
      </c>
      <c r="L1843" s="101" t="s">
        <v>58</v>
      </c>
      <c r="M1843" s="101" t="s">
        <v>83</v>
      </c>
      <c r="N1843" s="101" t="s">
        <v>62</v>
      </c>
      <c r="O1843" s="101" t="s">
        <v>63</v>
      </c>
      <c r="P1843" s="19" t="str">
        <f t="shared" si="608"/>
        <v>CB6 Consumo</v>
      </c>
      <c r="Q1843" s="20">
        <f t="shared" si="609"/>
        <v>112.84557695428879</v>
      </c>
      <c r="R1843" s="19">
        <v>122.6</v>
      </c>
      <c r="S1843" s="19">
        <v>-31.95</v>
      </c>
      <c r="T1843" s="19">
        <f t="shared" si="610"/>
        <v>90.649999999999991</v>
      </c>
      <c r="U1843" s="22" t="e">
        <f t="shared" si="611"/>
        <v>#VALUE!</v>
      </c>
      <c r="V1843" s="22" t="str">
        <f t="shared" si="612"/>
        <v>NY</v>
      </c>
      <c r="W1843" s="22" t="e">
        <f t="shared" si="613"/>
        <v>#VALUE!</v>
      </c>
      <c r="X1843" s="19" t="str">
        <f t="shared" si="614"/>
        <v>CB6ConsumoGS.9217</v>
      </c>
      <c r="Y1843" s="19" t="str">
        <f t="shared" si="615"/>
        <v>GS.9217</v>
      </c>
      <c r="Z1843" s="19" t="e">
        <v>#VALUE!</v>
      </c>
      <c r="AA1843" s="19" t="e">
        <f t="shared" si="616"/>
        <v>#VALUE!</v>
      </c>
      <c r="AB1843" s="22" t="e">
        <f t="shared" si="617"/>
        <v>#VALUE!</v>
      </c>
      <c r="AC1843" s="23" t="e">
        <v>#VALUE!</v>
      </c>
      <c r="AD1843" s="23" t="e">
        <f t="shared" si="618"/>
        <v>#VALUE!</v>
      </c>
      <c r="AE1843" s="24" t="e">
        <f t="shared" si="619"/>
        <v>#VALUE!</v>
      </c>
      <c r="AF1843" s="24">
        <v>92.399999999999991</v>
      </c>
      <c r="AG1843" s="24" t="e">
        <f t="shared" si="605"/>
        <v>#VALUE!</v>
      </c>
      <c r="AH1843" s="24" t="e">
        <f t="shared" si="606"/>
        <v>#VALUE!</v>
      </c>
      <c r="AI1843" s="25" t="e">
        <f t="shared" si="620"/>
        <v>#VALUE!</v>
      </c>
      <c r="AJ1843" s="25" t="e">
        <f t="shared" si="621"/>
        <v>#VALUE!</v>
      </c>
      <c r="AK1843" s="25" t="e">
        <f t="shared" si="622"/>
        <v>#VALUE!</v>
      </c>
      <c r="AL1843" s="11">
        <v>9.110105973789377</v>
      </c>
      <c r="AM1843" s="11">
        <v>3.1871239842402095</v>
      </c>
      <c r="AN1843" s="26">
        <v>3.2882678209999998</v>
      </c>
      <c r="AO1843" s="125">
        <f t="shared" si="607"/>
        <v>2.2582874861293248E-2</v>
      </c>
      <c r="AW1843" s="44" t="e">
        <f t="shared" si="604"/>
        <v>#VALUE!</v>
      </c>
    </row>
    <row r="1844" spans="1:49" hidden="1" x14ac:dyDescent="0.2">
      <c r="A1844" s="101">
        <v>1841</v>
      </c>
      <c r="B1844" s="16" t="s">
        <v>1141</v>
      </c>
      <c r="C1844" s="101">
        <v>4996</v>
      </c>
      <c r="D1844" s="101">
        <v>0.9716605429838886</v>
      </c>
      <c r="E1844" s="101">
        <v>7.1240977465632594E-3</v>
      </c>
      <c r="F1844" s="122">
        <f t="shared" si="603"/>
        <v>0.9787846407304519</v>
      </c>
      <c r="G1844" s="122"/>
      <c r="H1844" s="101" t="s">
        <v>4</v>
      </c>
      <c r="I1844" s="101">
        <v>1</v>
      </c>
      <c r="J1844" s="101" t="s">
        <v>60</v>
      </c>
      <c r="K1844" s="18">
        <v>43123</v>
      </c>
      <c r="L1844" s="101" t="s">
        <v>58</v>
      </c>
      <c r="M1844" s="101" t="s">
        <v>83</v>
      </c>
      <c r="N1844" s="101" t="s">
        <v>62</v>
      </c>
      <c r="O1844" s="101" t="s">
        <v>63</v>
      </c>
      <c r="P1844" s="19" t="str">
        <f t="shared" si="608"/>
        <v>CB6 Consumo</v>
      </c>
      <c r="Q1844" s="20">
        <f t="shared" si="609"/>
        <v>97.878464073045194</v>
      </c>
      <c r="R1844" s="19">
        <v>122.6</v>
      </c>
      <c r="S1844" s="19">
        <v>-31.95</v>
      </c>
      <c r="T1844" s="19">
        <f t="shared" si="610"/>
        <v>90.649999999999991</v>
      </c>
      <c r="U1844" s="22" t="e">
        <f t="shared" si="611"/>
        <v>#VALUE!</v>
      </c>
      <c r="V1844" s="22" t="str">
        <f t="shared" si="612"/>
        <v>NY</v>
      </c>
      <c r="W1844" s="22" t="e">
        <f t="shared" si="613"/>
        <v>#VALUE!</v>
      </c>
      <c r="X1844" s="19" t="str">
        <f t="shared" si="614"/>
        <v>CB6ConsumoGS.9184</v>
      </c>
      <c r="Y1844" s="19" t="str">
        <f t="shared" si="615"/>
        <v>GS.9184</v>
      </c>
      <c r="Z1844" s="19" t="e">
        <v>#VALUE!</v>
      </c>
      <c r="AA1844" s="19" t="e">
        <f t="shared" si="616"/>
        <v>#VALUE!</v>
      </c>
      <c r="AB1844" s="22" t="e">
        <f t="shared" si="617"/>
        <v>#VALUE!</v>
      </c>
      <c r="AC1844" s="23" t="e">
        <v>#VALUE!</v>
      </c>
      <c r="AD1844" s="23" t="e">
        <f t="shared" si="618"/>
        <v>#VALUE!</v>
      </c>
      <c r="AE1844" s="24" t="e">
        <f t="shared" si="619"/>
        <v>#VALUE!</v>
      </c>
      <c r="AF1844" s="24">
        <v>92.399999999999991</v>
      </c>
      <c r="AG1844" s="24" t="e">
        <f t="shared" si="605"/>
        <v>#VALUE!</v>
      </c>
      <c r="AH1844" s="24" t="e">
        <f t="shared" si="606"/>
        <v>#VALUE!</v>
      </c>
      <c r="AI1844" s="25" t="e">
        <f t="shared" si="620"/>
        <v>#VALUE!</v>
      </c>
      <c r="AJ1844" s="25" t="e">
        <f t="shared" si="621"/>
        <v>#VALUE!</v>
      </c>
      <c r="AK1844" s="25" t="e">
        <f t="shared" si="622"/>
        <v>#VALUE!</v>
      </c>
      <c r="AL1844" s="11">
        <v>0.106806</v>
      </c>
      <c r="AM1844" s="11">
        <v>2.827100000000017</v>
      </c>
      <c r="AN1844" s="26">
        <v>3.3075051200000001</v>
      </c>
      <c r="AO1844" s="125">
        <f t="shared" si="607"/>
        <v>7.0898118369045575E-3</v>
      </c>
      <c r="AW1844" s="44" t="e">
        <f t="shared" si="604"/>
        <v>#VALUE!</v>
      </c>
    </row>
    <row r="1845" spans="1:49" hidden="1" x14ac:dyDescent="0.2">
      <c r="A1845" s="101">
        <v>1842</v>
      </c>
      <c r="B1845" s="16" t="s">
        <v>1142</v>
      </c>
      <c r="C1845" s="101">
        <v>320</v>
      </c>
      <c r="D1845" s="101">
        <v>1.383291244760755</v>
      </c>
      <c r="E1845" s="101">
        <v>4.9964302210551426E-2</v>
      </c>
      <c r="F1845" s="122">
        <f t="shared" si="603"/>
        <v>1.4332555469713064</v>
      </c>
      <c r="G1845" s="122"/>
      <c r="H1845" s="101" t="s">
        <v>4</v>
      </c>
      <c r="I1845" s="101">
        <v>1</v>
      </c>
      <c r="J1845" s="101" t="s">
        <v>573</v>
      </c>
      <c r="K1845" s="18">
        <v>43123</v>
      </c>
      <c r="L1845" s="101" t="s">
        <v>58</v>
      </c>
      <c r="M1845" s="101" t="s">
        <v>83</v>
      </c>
      <c r="N1845" s="101" t="s">
        <v>73</v>
      </c>
      <c r="O1845" s="101" t="s">
        <v>59</v>
      </c>
      <c r="P1845" s="19" t="str">
        <f t="shared" si="608"/>
        <v>CB1 14/16</v>
      </c>
      <c r="Q1845" s="20">
        <f t="shared" si="609"/>
        <v>143.32555469713066</v>
      </c>
      <c r="R1845" s="19">
        <v>122.6</v>
      </c>
      <c r="S1845" s="19">
        <v>-7</v>
      </c>
      <c r="T1845" s="19">
        <f t="shared" si="610"/>
        <v>115.6</v>
      </c>
      <c r="U1845" s="22" t="e">
        <f t="shared" si="611"/>
        <v>#VALUE!</v>
      </c>
      <c r="V1845" s="22" t="str">
        <f t="shared" si="612"/>
        <v>NY</v>
      </c>
      <c r="W1845" s="22" t="e">
        <f t="shared" si="613"/>
        <v>#VALUE!</v>
      </c>
      <c r="X1845" s="19" t="str">
        <f t="shared" si="614"/>
        <v>CB114/16GS.9175</v>
      </c>
      <c r="Y1845" s="19" t="str">
        <f t="shared" si="615"/>
        <v>GS.9175</v>
      </c>
      <c r="Z1845" s="19" t="e">
        <v>#VALUE!</v>
      </c>
      <c r="AA1845" s="19" t="e">
        <f t="shared" si="616"/>
        <v>#VALUE!</v>
      </c>
      <c r="AB1845" s="22" t="e">
        <f t="shared" si="617"/>
        <v>#VALUE!</v>
      </c>
      <c r="AC1845" s="23" t="e">
        <v>#VALUE!</v>
      </c>
      <c r="AD1845" s="23" t="e">
        <f t="shared" si="618"/>
        <v>#VALUE!</v>
      </c>
      <c r="AE1845" s="24" t="e">
        <f t="shared" si="619"/>
        <v>#VALUE!</v>
      </c>
      <c r="AF1845" s="24">
        <v>117.35</v>
      </c>
      <c r="AG1845" s="24" t="e">
        <f t="shared" si="605"/>
        <v>#VALUE!</v>
      </c>
      <c r="AH1845" s="24" t="e">
        <f t="shared" si="606"/>
        <v>#VALUE!</v>
      </c>
      <c r="AI1845" s="25" t="e">
        <f t="shared" si="620"/>
        <v>#VALUE!</v>
      </c>
      <c r="AJ1845" s="25" t="e">
        <f t="shared" si="621"/>
        <v>#VALUE!</v>
      </c>
      <c r="AK1845" s="25" t="e">
        <f t="shared" si="622"/>
        <v>#VALUE!</v>
      </c>
      <c r="AL1845" s="11">
        <v>24.149201249442218</v>
      </c>
      <c r="AM1845" s="11">
        <v>5.0637014725568985</v>
      </c>
      <c r="AN1845" s="26">
        <v>3.2766000000000006</v>
      </c>
      <c r="AO1845" s="125">
        <f t="shared" si="607"/>
        <v>4.9259224222860894E-2</v>
      </c>
      <c r="AW1845" s="44" t="e">
        <f t="shared" si="604"/>
        <v>#VALUE!</v>
      </c>
    </row>
    <row r="1846" spans="1:49" hidden="1" x14ac:dyDescent="0.2">
      <c r="A1846" s="101">
        <v>1843</v>
      </c>
      <c r="B1846" s="16" t="s">
        <v>1143</v>
      </c>
      <c r="C1846" s="101">
        <v>640</v>
      </c>
      <c r="D1846" s="101">
        <v>1.5400033479819535</v>
      </c>
      <c r="E1846" s="101">
        <v>5.5866963815596533E-2</v>
      </c>
      <c r="F1846" s="122">
        <f t="shared" si="603"/>
        <v>1.5958703117975501</v>
      </c>
      <c r="G1846" s="122"/>
      <c r="H1846" s="101" t="s">
        <v>4</v>
      </c>
      <c r="I1846" s="101">
        <v>1</v>
      </c>
      <c r="J1846" s="101" t="s">
        <v>60</v>
      </c>
      <c r="K1846" s="18">
        <v>43123</v>
      </c>
      <c r="L1846" s="101" t="s">
        <v>58</v>
      </c>
      <c r="M1846" s="101" t="s">
        <v>83</v>
      </c>
      <c r="N1846" s="101" t="s">
        <v>68</v>
      </c>
      <c r="O1846" s="101" t="s">
        <v>59</v>
      </c>
      <c r="P1846" s="19" t="str">
        <f t="shared" si="608"/>
        <v>CBSW 14/16</v>
      </c>
      <c r="Q1846" s="20">
        <f t="shared" si="609"/>
        <v>159.587031179755</v>
      </c>
      <c r="R1846" s="19">
        <v>122.6</v>
      </c>
      <c r="S1846" s="19">
        <v>6.67</v>
      </c>
      <c r="T1846" s="19">
        <f t="shared" si="610"/>
        <v>129.26999999999998</v>
      </c>
      <c r="U1846" s="22" t="e">
        <f t="shared" si="611"/>
        <v>#VALUE!</v>
      </c>
      <c r="V1846" s="22" t="str">
        <f t="shared" si="612"/>
        <v>NY</v>
      </c>
      <c r="W1846" s="22" t="e">
        <f t="shared" si="613"/>
        <v>#VALUE!</v>
      </c>
      <c r="X1846" s="19" t="str">
        <f t="shared" si="614"/>
        <v>CBSW14/16GS.9113</v>
      </c>
      <c r="Y1846" s="19" t="str">
        <f t="shared" si="615"/>
        <v>GS.9113</v>
      </c>
      <c r="Z1846" s="19" t="e">
        <v>#VALUE!</v>
      </c>
      <c r="AA1846" s="19" t="e">
        <f t="shared" si="616"/>
        <v>#VALUE!</v>
      </c>
      <c r="AB1846" s="22" t="e">
        <f t="shared" si="617"/>
        <v>#VALUE!</v>
      </c>
      <c r="AC1846" s="23" t="e">
        <v>#VALUE!</v>
      </c>
      <c r="AD1846" s="23" t="e">
        <f t="shared" si="618"/>
        <v>#VALUE!</v>
      </c>
      <c r="AE1846" s="24" t="e">
        <f t="shared" si="619"/>
        <v>#VALUE!</v>
      </c>
      <c r="AF1846" s="24">
        <v>131.01999999999998</v>
      </c>
      <c r="AG1846" s="24" t="e">
        <f t="shared" si="605"/>
        <v>#VALUE!</v>
      </c>
      <c r="AH1846" s="24" t="e">
        <f t="shared" si="606"/>
        <v>#VALUE!</v>
      </c>
      <c r="AI1846" s="25" t="e">
        <f t="shared" si="620"/>
        <v>#VALUE!</v>
      </c>
      <c r="AJ1846" s="25" t="e">
        <f t="shared" si="621"/>
        <v>#VALUE!</v>
      </c>
      <c r="AK1846" s="25" t="e">
        <f t="shared" si="622"/>
        <v>#VALUE!</v>
      </c>
      <c r="AL1846" s="11">
        <v>24.661015625000005</v>
      </c>
      <c r="AM1846" s="11">
        <v>4.6394531249999948</v>
      </c>
      <c r="AN1846" s="26">
        <v>3.2807304687499999</v>
      </c>
      <c r="AO1846" s="125">
        <f t="shared" si="607"/>
        <v>5.514802147079069E-2</v>
      </c>
      <c r="AW1846" s="44" t="e">
        <f t="shared" si="604"/>
        <v>#VALUE!</v>
      </c>
    </row>
    <row r="1847" spans="1:49" hidden="1" x14ac:dyDescent="0.2">
      <c r="A1847" s="101">
        <v>1844</v>
      </c>
      <c r="B1847" s="16" t="s">
        <v>1144</v>
      </c>
      <c r="C1847" s="101">
        <v>1230</v>
      </c>
      <c r="D1847" s="101">
        <v>1.4487926404000278</v>
      </c>
      <c r="E1847" s="101">
        <v>5.346431410089586E-2</v>
      </c>
      <c r="F1847" s="122">
        <f t="shared" si="603"/>
        <v>1.5022569545009237</v>
      </c>
      <c r="G1847" s="122"/>
      <c r="H1847" s="101" t="s">
        <v>4</v>
      </c>
      <c r="I1847" s="101">
        <v>1</v>
      </c>
      <c r="J1847" s="101" t="s">
        <v>555</v>
      </c>
      <c r="K1847" s="18">
        <v>43124</v>
      </c>
      <c r="L1847" s="101" t="s">
        <v>58</v>
      </c>
      <c r="M1847" s="101" t="s">
        <v>83</v>
      </c>
      <c r="N1847" s="101" t="s">
        <v>73</v>
      </c>
      <c r="O1847" s="101" t="s">
        <v>58</v>
      </c>
      <c r="P1847" s="19" t="str">
        <f t="shared" si="608"/>
        <v>CB1 17/18</v>
      </c>
      <c r="Q1847" s="20">
        <f t="shared" si="609"/>
        <v>150.22569545009236</v>
      </c>
      <c r="R1847" s="19">
        <v>122.6</v>
      </c>
      <c r="S1847" s="19">
        <v>2.5</v>
      </c>
      <c r="T1847" s="19">
        <f t="shared" si="610"/>
        <v>125.1</v>
      </c>
      <c r="U1847" s="22" t="e">
        <f t="shared" si="611"/>
        <v>#VALUE!</v>
      </c>
      <c r="V1847" s="22" t="str">
        <f t="shared" si="612"/>
        <v>NY</v>
      </c>
      <c r="W1847" s="22" t="e">
        <f t="shared" si="613"/>
        <v>#VALUE!</v>
      </c>
      <c r="X1847" s="19" t="str">
        <f t="shared" si="614"/>
        <v>CB117/18GS.9200</v>
      </c>
      <c r="Y1847" s="19" t="str">
        <f t="shared" si="615"/>
        <v>GS.9200</v>
      </c>
      <c r="Z1847" s="19" t="e">
        <v>#VALUE!</v>
      </c>
      <c r="AA1847" s="19" t="e">
        <f t="shared" si="616"/>
        <v>#VALUE!</v>
      </c>
      <c r="AB1847" s="22" t="e">
        <f t="shared" si="617"/>
        <v>#VALUE!</v>
      </c>
      <c r="AC1847" s="23" t="e">
        <v>#VALUE!</v>
      </c>
      <c r="AD1847" s="23" t="e">
        <f t="shared" si="618"/>
        <v>#VALUE!</v>
      </c>
      <c r="AE1847" s="24" t="e">
        <f t="shared" si="619"/>
        <v>#VALUE!</v>
      </c>
      <c r="AF1847" s="24">
        <v>126.85</v>
      </c>
      <c r="AG1847" s="24" t="e">
        <f t="shared" si="605"/>
        <v>#VALUE!</v>
      </c>
      <c r="AH1847" s="24" t="e">
        <f t="shared" si="606"/>
        <v>#VALUE!</v>
      </c>
      <c r="AI1847" s="25" t="e">
        <f t="shared" si="620"/>
        <v>#VALUE!</v>
      </c>
      <c r="AJ1847" s="25" t="e">
        <f t="shared" si="621"/>
        <v>#VALUE!</v>
      </c>
      <c r="AK1847" s="25" t="e">
        <f t="shared" si="622"/>
        <v>#VALUE!</v>
      </c>
      <c r="AL1847" s="11">
        <v>25.031412991215301</v>
      </c>
      <c r="AM1847" s="11">
        <v>5.4460585498234426</v>
      </c>
      <c r="AN1847" s="26">
        <v>3.2766000000000002</v>
      </c>
      <c r="AO1847" s="125">
        <f t="shared" si="607"/>
        <v>5.2709845223482939E-2</v>
      </c>
      <c r="AW1847" s="44" t="e">
        <f t="shared" si="604"/>
        <v>#VALUE!</v>
      </c>
    </row>
    <row r="1848" spans="1:49" hidden="1" x14ac:dyDescent="0.2">
      <c r="A1848" s="101">
        <v>1845</v>
      </c>
      <c r="B1848" s="16" t="s">
        <v>1145</v>
      </c>
      <c r="C1848" s="101">
        <v>1800</v>
      </c>
      <c r="D1848" s="101">
        <v>1.1701370681885268</v>
      </c>
      <c r="E1848" s="101">
        <v>4.488278708581328E-2</v>
      </c>
      <c r="F1848" s="122">
        <f t="shared" si="603"/>
        <v>1.2150198552743401</v>
      </c>
      <c r="G1848" s="122"/>
      <c r="H1848" s="101" t="s">
        <v>4</v>
      </c>
      <c r="I1848" s="101">
        <v>1</v>
      </c>
      <c r="J1848" s="101" t="s">
        <v>60</v>
      </c>
      <c r="K1848" s="18">
        <v>43124</v>
      </c>
      <c r="L1848" s="101" t="s">
        <v>58</v>
      </c>
      <c r="M1848" s="101" t="s">
        <v>83</v>
      </c>
      <c r="N1848" s="101" t="s">
        <v>75</v>
      </c>
      <c r="O1848" s="101" t="s">
        <v>58</v>
      </c>
      <c r="P1848" s="19" t="str">
        <f t="shared" si="608"/>
        <v>CB2 17/18</v>
      </c>
      <c r="Q1848" s="20">
        <f t="shared" si="609"/>
        <v>121.50198552743402</v>
      </c>
      <c r="R1848" s="19">
        <v>122.6</v>
      </c>
      <c r="S1848" s="19">
        <v>-2.67</v>
      </c>
      <c r="T1848" s="19">
        <f t="shared" si="610"/>
        <v>119.92999999999999</v>
      </c>
      <c r="U1848" s="22" t="e">
        <f t="shared" si="611"/>
        <v>#VALUE!</v>
      </c>
      <c r="V1848" s="22" t="str">
        <f t="shared" si="612"/>
        <v>NY</v>
      </c>
      <c r="W1848" s="22" t="e">
        <f t="shared" si="613"/>
        <v>#VALUE!</v>
      </c>
      <c r="X1848" s="19" t="str">
        <f t="shared" si="614"/>
        <v>CB217/18GS.9071</v>
      </c>
      <c r="Y1848" s="19" t="str">
        <f t="shared" si="615"/>
        <v>GS.9071</v>
      </c>
      <c r="Z1848" s="19" t="e">
        <v>#VALUE!</v>
      </c>
      <c r="AA1848" s="19" t="e">
        <f t="shared" si="616"/>
        <v>#VALUE!</v>
      </c>
      <c r="AB1848" s="22" t="e">
        <f t="shared" si="617"/>
        <v>#VALUE!</v>
      </c>
      <c r="AC1848" s="23" t="e">
        <v>#VALUE!</v>
      </c>
      <c r="AD1848" s="23" t="e">
        <f t="shared" si="618"/>
        <v>#VALUE!</v>
      </c>
      <c r="AE1848" s="24" t="e">
        <f t="shared" si="619"/>
        <v>#VALUE!</v>
      </c>
      <c r="AF1848" s="24">
        <v>121.67999999999999</v>
      </c>
      <c r="AG1848" s="24" t="e">
        <f t="shared" si="605"/>
        <v>#VALUE!</v>
      </c>
      <c r="AH1848" s="24" t="e">
        <f t="shared" si="606"/>
        <v>#VALUE!</v>
      </c>
      <c r="AI1848" s="25" t="e">
        <f t="shared" si="620"/>
        <v>#VALUE!</v>
      </c>
      <c r="AJ1848" s="25" t="e">
        <f t="shared" si="621"/>
        <v>#VALUE!</v>
      </c>
      <c r="AK1848" s="25" t="e">
        <f t="shared" si="622"/>
        <v>#VALUE!</v>
      </c>
      <c r="AL1848" s="11">
        <v>22.822142110073955</v>
      </c>
      <c r="AM1848" s="11">
        <v>3.7422194617561679</v>
      </c>
      <c r="AN1848" s="26">
        <v>3.2766000000000002</v>
      </c>
      <c r="AO1848" s="125">
        <f t="shared" si="607"/>
        <v>4.4249417583982729E-2</v>
      </c>
      <c r="AW1848" s="44" t="e">
        <f t="shared" si="604"/>
        <v>#VALUE!</v>
      </c>
    </row>
    <row r="1849" spans="1:49" hidden="1" x14ac:dyDescent="0.2">
      <c r="A1849" s="101">
        <v>1846</v>
      </c>
      <c r="B1849" s="16" t="s">
        <v>1146</v>
      </c>
      <c r="C1849" s="101">
        <v>3000</v>
      </c>
      <c r="D1849" s="101">
        <v>0.99142754942922073</v>
      </c>
      <c r="E1849" s="101">
        <v>1.1406626842224077E-2</v>
      </c>
      <c r="F1849" s="122">
        <f t="shared" si="603"/>
        <v>1.0028341762714448</v>
      </c>
      <c r="G1849" s="122"/>
      <c r="H1849" s="101" t="s">
        <v>4</v>
      </c>
      <c r="I1849" s="101">
        <v>1</v>
      </c>
      <c r="J1849" s="101" t="s">
        <v>60</v>
      </c>
      <c r="K1849" s="18">
        <v>43125</v>
      </c>
      <c r="L1849" s="101" t="s">
        <v>58</v>
      </c>
      <c r="M1849" s="101" t="s">
        <v>83</v>
      </c>
      <c r="N1849" s="101" t="s">
        <v>62</v>
      </c>
      <c r="O1849" s="101" t="s">
        <v>63</v>
      </c>
      <c r="P1849" s="19" t="str">
        <f t="shared" si="608"/>
        <v>CB6 Consumo</v>
      </c>
      <c r="Q1849" s="20">
        <f t="shared" si="609"/>
        <v>100.28341762714447</v>
      </c>
      <c r="R1849" s="19">
        <v>122.6</v>
      </c>
      <c r="S1849" s="19">
        <v>-31.95</v>
      </c>
      <c r="T1849" s="19">
        <f t="shared" si="610"/>
        <v>90.649999999999991</v>
      </c>
      <c r="U1849" s="22" t="e">
        <f t="shared" si="611"/>
        <v>#VALUE!</v>
      </c>
      <c r="V1849" s="22" t="str">
        <f t="shared" si="612"/>
        <v>NY</v>
      </c>
      <c r="W1849" s="22" t="e">
        <f t="shared" si="613"/>
        <v>#VALUE!</v>
      </c>
      <c r="X1849" s="19" t="str">
        <f t="shared" si="614"/>
        <v>CB6ConsumoGS.9151</v>
      </c>
      <c r="Y1849" s="19" t="str">
        <f t="shared" si="615"/>
        <v>GS.9151</v>
      </c>
      <c r="Z1849" s="19" t="e">
        <v>#VALUE!</v>
      </c>
      <c r="AA1849" s="19" t="e">
        <f t="shared" si="616"/>
        <v>#VALUE!</v>
      </c>
      <c r="AB1849" s="22" t="e">
        <f t="shared" si="617"/>
        <v>#VALUE!</v>
      </c>
      <c r="AC1849" s="23" t="e">
        <v>#VALUE!</v>
      </c>
      <c r="AD1849" s="23" t="e">
        <f t="shared" si="618"/>
        <v>#VALUE!</v>
      </c>
      <c r="AE1849" s="24" t="e">
        <f t="shared" si="619"/>
        <v>#VALUE!</v>
      </c>
      <c r="AF1849" s="24">
        <v>92.399999999999991</v>
      </c>
      <c r="AG1849" s="24" t="e">
        <f t="shared" si="605"/>
        <v>#VALUE!</v>
      </c>
      <c r="AH1849" s="24" t="e">
        <f t="shared" si="606"/>
        <v>#VALUE!</v>
      </c>
      <c r="AI1849" s="25" t="e">
        <f t="shared" si="620"/>
        <v>#VALUE!</v>
      </c>
      <c r="AJ1849" s="25" t="e">
        <f t="shared" si="621"/>
        <v>#VALUE!</v>
      </c>
      <c r="AK1849" s="25" t="e">
        <f t="shared" si="622"/>
        <v>#VALUE!</v>
      </c>
      <c r="AL1849" s="11">
        <v>2.1726576370540633</v>
      </c>
      <c r="AM1849" s="11">
        <v>3.2474433227641737</v>
      </c>
      <c r="AN1849" s="26">
        <v>3.304901000000001</v>
      </c>
      <c r="AO1849" s="125">
        <f t="shared" si="607"/>
        <v>1.1342792912896724E-2</v>
      </c>
      <c r="AW1849" s="44" t="e">
        <f t="shared" si="604"/>
        <v>#VALUE!</v>
      </c>
    </row>
    <row r="1850" spans="1:49" hidden="1" x14ac:dyDescent="0.2">
      <c r="A1850" s="101">
        <v>1847</v>
      </c>
      <c r="B1850" s="16" t="s">
        <v>1147</v>
      </c>
      <c r="C1850" s="101">
        <v>2640</v>
      </c>
      <c r="D1850" s="101">
        <v>1.1350740194241504</v>
      </c>
      <c r="E1850" s="101">
        <v>5.761856784700007E-2</v>
      </c>
      <c r="F1850" s="122">
        <f t="shared" si="603"/>
        <v>1.1926925872711505</v>
      </c>
      <c r="G1850" s="122"/>
      <c r="H1850" s="101" t="s">
        <v>4</v>
      </c>
      <c r="I1850" s="101">
        <v>1</v>
      </c>
      <c r="J1850" s="101" t="s">
        <v>60</v>
      </c>
      <c r="K1850" s="18">
        <v>43125</v>
      </c>
      <c r="L1850" s="101" t="s">
        <v>58</v>
      </c>
      <c r="M1850" s="101" t="s">
        <v>83</v>
      </c>
      <c r="N1850" s="101" t="s">
        <v>73</v>
      </c>
      <c r="O1850" s="101" t="s">
        <v>59</v>
      </c>
      <c r="P1850" s="19" t="str">
        <f t="shared" si="608"/>
        <v>CB1 14/16</v>
      </c>
      <c r="Q1850" s="20">
        <f t="shared" si="609"/>
        <v>119.26925872711504</v>
      </c>
      <c r="R1850" s="19">
        <v>122.6</v>
      </c>
      <c r="S1850" s="19">
        <v>-7</v>
      </c>
      <c r="T1850" s="19">
        <f t="shared" si="610"/>
        <v>115.6</v>
      </c>
      <c r="U1850" s="22" t="e">
        <f t="shared" si="611"/>
        <v>#VALUE!</v>
      </c>
      <c r="V1850" s="22" t="str">
        <f t="shared" si="612"/>
        <v>NY</v>
      </c>
      <c r="W1850" s="22" t="e">
        <f t="shared" si="613"/>
        <v>#VALUE!</v>
      </c>
      <c r="X1850" s="19" t="str">
        <f t="shared" si="614"/>
        <v>CB114/16GS.9196</v>
      </c>
      <c r="Y1850" s="19" t="str">
        <f t="shared" si="615"/>
        <v>GS.9196</v>
      </c>
      <c r="Z1850" s="19" t="e">
        <v>#VALUE!</v>
      </c>
      <c r="AA1850" s="19" t="e">
        <f t="shared" si="616"/>
        <v>#VALUE!</v>
      </c>
      <c r="AB1850" s="22" t="e">
        <f t="shared" si="617"/>
        <v>#VALUE!</v>
      </c>
      <c r="AC1850" s="23" t="e">
        <v>#VALUE!</v>
      </c>
      <c r="AD1850" s="23" t="e">
        <f t="shared" si="618"/>
        <v>#VALUE!</v>
      </c>
      <c r="AE1850" s="24" t="e">
        <f t="shared" si="619"/>
        <v>#VALUE!</v>
      </c>
      <c r="AF1850" s="24">
        <v>117.35</v>
      </c>
      <c r="AG1850" s="24" t="e">
        <f t="shared" si="605"/>
        <v>#VALUE!</v>
      </c>
      <c r="AH1850" s="24" t="e">
        <f t="shared" si="606"/>
        <v>#VALUE!</v>
      </c>
      <c r="AI1850" s="25" t="e">
        <f t="shared" si="620"/>
        <v>#VALUE!</v>
      </c>
      <c r="AJ1850" s="25" t="e">
        <f t="shared" si="621"/>
        <v>#VALUE!</v>
      </c>
      <c r="AK1850" s="25" t="e">
        <f t="shared" si="622"/>
        <v>#VALUE!</v>
      </c>
      <c r="AL1850" s="11">
        <v>25.008590659973578</v>
      </c>
      <c r="AM1850" s="11">
        <v>6.6037214763759691</v>
      </c>
      <c r="AN1850" s="26">
        <v>3.3034843560606064</v>
      </c>
      <c r="AO1850" s="125">
        <f t="shared" si="607"/>
        <v>5.7271562038026337E-2</v>
      </c>
      <c r="AW1850" s="44" t="e">
        <f t="shared" si="604"/>
        <v>#VALUE!</v>
      </c>
    </row>
    <row r="1851" spans="1:49" hidden="1" x14ac:dyDescent="0.2">
      <c r="A1851" s="101">
        <v>1848</v>
      </c>
      <c r="B1851" s="16" t="s">
        <v>1148</v>
      </c>
      <c r="C1851" s="101">
        <v>984</v>
      </c>
      <c r="D1851" s="101">
        <v>1.1928692808223946</v>
      </c>
      <c r="E1851" s="101">
        <v>7.0457927024198341E-2</v>
      </c>
      <c r="F1851" s="122">
        <f t="shared" si="603"/>
        <v>1.2633272078465929</v>
      </c>
      <c r="G1851" s="122"/>
      <c r="H1851" s="101" t="s">
        <v>4</v>
      </c>
      <c r="I1851" s="101">
        <v>1</v>
      </c>
      <c r="J1851" s="101" t="s">
        <v>60</v>
      </c>
      <c r="K1851" s="18">
        <v>43129</v>
      </c>
      <c r="L1851" s="101" t="s">
        <v>58</v>
      </c>
      <c r="M1851" s="101" t="s">
        <v>83</v>
      </c>
      <c r="N1851" s="101" t="s">
        <v>73</v>
      </c>
      <c r="O1851" s="101" t="s">
        <v>92</v>
      </c>
      <c r="P1851" s="19" t="str">
        <f t="shared" si="608"/>
        <v>CB1 15 UP</v>
      </c>
      <c r="Q1851" s="20">
        <f t="shared" si="609"/>
        <v>126.33272078465929</v>
      </c>
      <c r="R1851" s="19">
        <v>122.6</v>
      </c>
      <c r="S1851" s="19">
        <v>-7</v>
      </c>
      <c r="T1851" s="19">
        <f t="shared" si="610"/>
        <v>115.6</v>
      </c>
      <c r="U1851" s="22" t="e">
        <f t="shared" si="611"/>
        <v>#VALUE!</v>
      </c>
      <c r="V1851" s="22" t="str">
        <f t="shared" si="612"/>
        <v>NY</v>
      </c>
      <c r="W1851" s="22" t="e">
        <f t="shared" si="613"/>
        <v>#VALUE!</v>
      </c>
      <c r="X1851" s="19" t="str">
        <f t="shared" si="614"/>
        <v>CB115 UPGS.9191</v>
      </c>
      <c r="Y1851" s="19" t="str">
        <f t="shared" si="615"/>
        <v>GS.9191</v>
      </c>
      <c r="Z1851" s="19" t="e">
        <v>#VALUE!</v>
      </c>
      <c r="AA1851" s="19" t="e">
        <f t="shared" si="616"/>
        <v>#VALUE!</v>
      </c>
      <c r="AB1851" s="22" t="e">
        <f t="shared" si="617"/>
        <v>#VALUE!</v>
      </c>
      <c r="AC1851" s="23" t="e">
        <v>#VALUE!</v>
      </c>
      <c r="AD1851" s="23" t="e">
        <f t="shared" si="618"/>
        <v>#VALUE!</v>
      </c>
      <c r="AE1851" s="24" t="e">
        <f t="shared" si="619"/>
        <v>#VALUE!</v>
      </c>
      <c r="AF1851" s="24">
        <v>117.35</v>
      </c>
      <c r="AG1851" s="24" t="e">
        <f t="shared" si="605"/>
        <v>#VALUE!</v>
      </c>
      <c r="AH1851" s="24" t="e">
        <f t="shared" si="606"/>
        <v>#VALUE!</v>
      </c>
      <c r="AI1851" s="25" t="e">
        <f t="shared" si="620"/>
        <v>#VALUE!</v>
      </c>
      <c r="AJ1851" s="25" t="e">
        <f t="shared" si="621"/>
        <v>#VALUE!</v>
      </c>
      <c r="AK1851" s="25" t="e">
        <f t="shared" si="622"/>
        <v>#VALUE!</v>
      </c>
      <c r="AL1851" s="11">
        <v>29.639999999999997</v>
      </c>
      <c r="AM1851" s="11">
        <v>0</v>
      </c>
      <c r="AN1851" s="26">
        <v>3.3077000000000001</v>
      </c>
      <c r="AO1851" s="125">
        <f t="shared" si="607"/>
        <v>7.0122967928548732E-2</v>
      </c>
      <c r="AW1851" s="44" t="e">
        <f t="shared" si="604"/>
        <v>#VALUE!</v>
      </c>
    </row>
    <row r="1852" spans="1:49" hidden="1" x14ac:dyDescent="0.2">
      <c r="A1852" s="101">
        <v>1849</v>
      </c>
      <c r="B1852" s="16" t="s">
        <v>1148</v>
      </c>
      <c r="C1852" s="101">
        <v>895</v>
      </c>
      <c r="D1852" s="101">
        <v>1.1928692808223946</v>
      </c>
      <c r="E1852" s="101">
        <v>7.0457927024198341E-2</v>
      </c>
      <c r="F1852" s="122">
        <f t="shared" si="603"/>
        <v>1.2633272078465929</v>
      </c>
      <c r="G1852" s="122"/>
      <c r="H1852" s="101" t="s">
        <v>4</v>
      </c>
      <c r="I1852" s="101">
        <v>1</v>
      </c>
      <c r="J1852" s="101" t="s">
        <v>60</v>
      </c>
      <c r="K1852" s="18">
        <v>43129</v>
      </c>
      <c r="L1852" s="101" t="s">
        <v>58</v>
      </c>
      <c r="M1852" s="101" t="s">
        <v>83</v>
      </c>
      <c r="N1852" s="101" t="s">
        <v>73</v>
      </c>
      <c r="O1852" s="101" t="s">
        <v>1149</v>
      </c>
      <c r="P1852" s="19" t="str">
        <f t="shared" si="608"/>
        <v>CB1 Grinder 14AB</v>
      </c>
      <c r="Q1852" s="20">
        <f t="shared" si="609"/>
        <v>126.33272078465929</v>
      </c>
      <c r="R1852" s="19">
        <v>122.6</v>
      </c>
      <c r="S1852" s="19">
        <v>-21</v>
      </c>
      <c r="T1852" s="19">
        <f t="shared" si="610"/>
        <v>101.6</v>
      </c>
      <c r="U1852" s="22" t="e">
        <f t="shared" si="611"/>
        <v>#VALUE!</v>
      </c>
      <c r="V1852" s="22" t="str">
        <f t="shared" si="612"/>
        <v>NY</v>
      </c>
      <c r="W1852" s="22" t="e">
        <f t="shared" si="613"/>
        <v>#VALUE!</v>
      </c>
      <c r="X1852" s="19" t="str">
        <f t="shared" si="614"/>
        <v>CB1Grinder 14ABGS.9191</v>
      </c>
      <c r="Y1852" s="19" t="str">
        <f t="shared" si="615"/>
        <v>GS.9191</v>
      </c>
      <c r="Z1852" s="19" t="e">
        <v>#VALUE!</v>
      </c>
      <c r="AA1852" s="19" t="e">
        <f t="shared" si="616"/>
        <v>#VALUE!</v>
      </c>
      <c r="AB1852" s="22" t="e">
        <f t="shared" si="617"/>
        <v>#VALUE!</v>
      </c>
      <c r="AC1852" s="23" t="e">
        <v>#VALUE!</v>
      </c>
      <c r="AD1852" s="23" t="e">
        <f t="shared" si="618"/>
        <v>#VALUE!</v>
      </c>
      <c r="AE1852" s="24" t="e">
        <f t="shared" si="619"/>
        <v>#VALUE!</v>
      </c>
      <c r="AF1852" s="24">
        <v>103.35</v>
      </c>
      <c r="AG1852" s="24" t="e">
        <f t="shared" si="605"/>
        <v>#VALUE!</v>
      </c>
      <c r="AH1852" s="24" t="e">
        <f t="shared" si="606"/>
        <v>#VALUE!</v>
      </c>
      <c r="AI1852" s="25" t="e">
        <f t="shared" si="620"/>
        <v>#VALUE!</v>
      </c>
      <c r="AJ1852" s="25" t="e">
        <f t="shared" si="621"/>
        <v>#VALUE!</v>
      </c>
      <c r="AK1852" s="25" t="e">
        <f t="shared" si="622"/>
        <v>#VALUE!</v>
      </c>
      <c r="AL1852" s="11">
        <v>29.639999999999997</v>
      </c>
      <c r="AM1852" s="11">
        <v>0</v>
      </c>
      <c r="AN1852" s="26">
        <v>3.3077000000000001</v>
      </c>
      <c r="AO1852" s="125">
        <f t="shared" si="607"/>
        <v>7.0122967928548732E-2</v>
      </c>
      <c r="AW1852" s="44" t="e">
        <f t="shared" si="604"/>
        <v>#VALUE!</v>
      </c>
    </row>
    <row r="1853" spans="1:49" hidden="1" x14ac:dyDescent="0.2">
      <c r="A1853" s="101">
        <v>1850</v>
      </c>
      <c r="B1853" s="16" t="s">
        <v>1148</v>
      </c>
      <c r="C1853" s="101">
        <v>258</v>
      </c>
      <c r="D1853" s="101">
        <v>1.1928692808223946</v>
      </c>
      <c r="E1853" s="101">
        <v>7.0457927024198341E-2</v>
      </c>
      <c r="F1853" s="122">
        <f t="shared" si="603"/>
        <v>1.2633272078465929</v>
      </c>
      <c r="G1853" s="122"/>
      <c r="H1853" s="101" t="s">
        <v>4</v>
      </c>
      <c r="I1853" s="101">
        <v>1</v>
      </c>
      <c r="J1853" s="101" t="s">
        <v>60</v>
      </c>
      <c r="K1853" s="18">
        <v>43129</v>
      </c>
      <c r="L1853" s="101" t="s">
        <v>58</v>
      </c>
      <c r="M1853" s="101" t="s">
        <v>83</v>
      </c>
      <c r="N1853" s="101" t="s">
        <v>62</v>
      </c>
      <c r="O1853" s="101" t="s">
        <v>63</v>
      </c>
      <c r="P1853" s="19" t="str">
        <f t="shared" si="608"/>
        <v>CB6 Consumo</v>
      </c>
      <c r="Q1853" s="20">
        <f t="shared" si="609"/>
        <v>126.33272078465929</v>
      </c>
      <c r="R1853" s="19">
        <v>122.6</v>
      </c>
      <c r="S1853" s="19">
        <v>-31.95</v>
      </c>
      <c r="T1853" s="19">
        <f t="shared" si="610"/>
        <v>90.649999999999991</v>
      </c>
      <c r="U1853" s="22" t="e">
        <f t="shared" si="611"/>
        <v>#VALUE!</v>
      </c>
      <c r="V1853" s="22" t="str">
        <f t="shared" si="612"/>
        <v>NY</v>
      </c>
      <c r="W1853" s="22" t="e">
        <f t="shared" si="613"/>
        <v>#VALUE!</v>
      </c>
      <c r="X1853" s="19" t="str">
        <f t="shared" si="614"/>
        <v>CB6ConsumoGS.9191</v>
      </c>
      <c r="Y1853" s="19" t="str">
        <f t="shared" si="615"/>
        <v>GS.9191</v>
      </c>
      <c r="Z1853" s="19" t="e">
        <v>#VALUE!</v>
      </c>
      <c r="AA1853" s="19" t="e">
        <f t="shared" si="616"/>
        <v>#VALUE!</v>
      </c>
      <c r="AB1853" s="22" t="e">
        <f t="shared" si="617"/>
        <v>#VALUE!</v>
      </c>
      <c r="AC1853" s="23" t="e">
        <v>#VALUE!</v>
      </c>
      <c r="AD1853" s="23" t="e">
        <f t="shared" si="618"/>
        <v>#VALUE!</v>
      </c>
      <c r="AE1853" s="24" t="e">
        <f t="shared" si="619"/>
        <v>#VALUE!</v>
      </c>
      <c r="AF1853" s="24">
        <v>92.399999999999991</v>
      </c>
      <c r="AG1853" s="24" t="e">
        <f t="shared" si="605"/>
        <v>#VALUE!</v>
      </c>
      <c r="AH1853" s="24" t="e">
        <f t="shared" si="606"/>
        <v>#VALUE!</v>
      </c>
      <c r="AI1853" s="25" t="e">
        <f t="shared" si="620"/>
        <v>#VALUE!</v>
      </c>
      <c r="AJ1853" s="25" t="e">
        <f t="shared" si="621"/>
        <v>#VALUE!</v>
      </c>
      <c r="AK1853" s="25" t="e">
        <f t="shared" si="622"/>
        <v>#VALUE!</v>
      </c>
      <c r="AL1853" s="11">
        <v>29.639999999999997</v>
      </c>
      <c r="AM1853" s="11">
        <v>0</v>
      </c>
      <c r="AN1853" s="26">
        <v>3.3076999999999996</v>
      </c>
      <c r="AO1853" s="125">
        <f t="shared" si="607"/>
        <v>7.0122967928548718E-2</v>
      </c>
      <c r="AW1853" s="44" t="e">
        <f t="shared" si="604"/>
        <v>#VALUE!</v>
      </c>
    </row>
    <row r="1854" spans="1:49" hidden="1" x14ac:dyDescent="0.2">
      <c r="A1854" s="101">
        <v>1851</v>
      </c>
      <c r="B1854" s="16" t="s">
        <v>1148</v>
      </c>
      <c r="C1854" s="101">
        <v>918</v>
      </c>
      <c r="D1854" s="101">
        <v>1.1928692808223946</v>
      </c>
      <c r="E1854" s="101">
        <v>7.0457927024198341E-2</v>
      </c>
      <c r="F1854" s="122">
        <f t="shared" si="603"/>
        <v>1.2633272078465929</v>
      </c>
      <c r="G1854" s="122"/>
      <c r="H1854" s="101" t="s">
        <v>4</v>
      </c>
      <c r="I1854" s="101">
        <v>1</v>
      </c>
      <c r="J1854" s="101" t="s">
        <v>60</v>
      </c>
      <c r="K1854" s="18">
        <v>43129</v>
      </c>
      <c r="L1854" s="101" t="s">
        <v>58</v>
      </c>
      <c r="M1854" s="101" t="s">
        <v>83</v>
      </c>
      <c r="N1854" s="101" t="s">
        <v>73</v>
      </c>
      <c r="O1854" s="101" t="s">
        <v>831</v>
      </c>
      <c r="P1854" s="19" t="str">
        <f t="shared" si="608"/>
        <v>CB1 Grinder 13UP</v>
      </c>
      <c r="Q1854" s="20">
        <f t="shared" si="609"/>
        <v>126.33272078465929</v>
      </c>
      <c r="R1854" s="19">
        <v>122.6</v>
      </c>
      <c r="S1854" s="19">
        <v>-21</v>
      </c>
      <c r="T1854" s="19">
        <f t="shared" si="610"/>
        <v>101.6</v>
      </c>
      <c r="U1854" s="22" t="e">
        <f t="shared" si="611"/>
        <v>#VALUE!</v>
      </c>
      <c r="V1854" s="22" t="str">
        <f t="shared" si="612"/>
        <v>NY</v>
      </c>
      <c r="W1854" s="22" t="e">
        <f t="shared" si="613"/>
        <v>#VALUE!</v>
      </c>
      <c r="X1854" s="19" t="str">
        <f t="shared" si="614"/>
        <v>CB1Grinder 13UPGS.9191</v>
      </c>
      <c r="Y1854" s="19" t="str">
        <f t="shared" si="615"/>
        <v>GS.9191</v>
      </c>
      <c r="Z1854" s="19" t="e">
        <v>#VALUE!</v>
      </c>
      <c r="AA1854" s="19" t="e">
        <f t="shared" si="616"/>
        <v>#VALUE!</v>
      </c>
      <c r="AB1854" s="22" t="e">
        <f t="shared" si="617"/>
        <v>#VALUE!</v>
      </c>
      <c r="AC1854" s="23" t="e">
        <v>#VALUE!</v>
      </c>
      <c r="AD1854" s="23" t="e">
        <f t="shared" si="618"/>
        <v>#VALUE!</v>
      </c>
      <c r="AE1854" s="24" t="e">
        <f t="shared" si="619"/>
        <v>#VALUE!</v>
      </c>
      <c r="AF1854" s="24">
        <v>103.35</v>
      </c>
      <c r="AG1854" s="24" t="e">
        <f t="shared" si="605"/>
        <v>#VALUE!</v>
      </c>
      <c r="AH1854" s="24" t="e">
        <f t="shared" si="606"/>
        <v>#VALUE!</v>
      </c>
      <c r="AI1854" s="25" t="e">
        <f t="shared" si="620"/>
        <v>#VALUE!</v>
      </c>
      <c r="AJ1854" s="25" t="e">
        <f t="shared" si="621"/>
        <v>#VALUE!</v>
      </c>
      <c r="AK1854" s="25" t="e">
        <f t="shared" si="622"/>
        <v>#VALUE!</v>
      </c>
      <c r="AL1854" s="11">
        <v>29.639999999999997</v>
      </c>
      <c r="AM1854" s="11">
        <v>0</v>
      </c>
      <c r="AN1854" s="26">
        <v>3.3077000000000001</v>
      </c>
      <c r="AO1854" s="125">
        <f t="shared" si="607"/>
        <v>7.0122967928548732E-2</v>
      </c>
      <c r="AW1854" s="44" t="e">
        <f t="shared" si="604"/>
        <v>#VALUE!</v>
      </c>
    </row>
    <row r="1855" spans="1:49" hidden="1" x14ac:dyDescent="0.2">
      <c r="A1855" s="101">
        <v>1852</v>
      </c>
      <c r="B1855" s="16" t="s">
        <v>1150</v>
      </c>
      <c r="C1855" s="101">
        <v>2620</v>
      </c>
      <c r="D1855" s="101">
        <v>1.0088389531337156</v>
      </c>
      <c r="E1855" s="101">
        <v>1.6141448900403806E-2</v>
      </c>
      <c r="F1855" s="122">
        <f t="shared" si="603"/>
        <v>1.0249804020341193</v>
      </c>
      <c r="G1855" s="122"/>
      <c r="H1855" s="101" t="s">
        <v>4</v>
      </c>
      <c r="I1855" s="101">
        <v>1</v>
      </c>
      <c r="J1855" s="101" t="s">
        <v>60</v>
      </c>
      <c r="K1855" s="18">
        <v>43129</v>
      </c>
      <c r="L1855" s="101" t="s">
        <v>58</v>
      </c>
      <c r="M1855" s="101" t="s">
        <v>83</v>
      </c>
      <c r="N1855" s="101" t="s">
        <v>62</v>
      </c>
      <c r="O1855" s="101" t="s">
        <v>63</v>
      </c>
      <c r="P1855" s="19" t="str">
        <f t="shared" si="608"/>
        <v>CB6 Consumo</v>
      </c>
      <c r="Q1855" s="20">
        <f t="shared" si="609"/>
        <v>102.49804020341193</v>
      </c>
      <c r="R1855" s="19">
        <v>122.6</v>
      </c>
      <c r="S1855" s="19">
        <v>-31.95</v>
      </c>
      <c r="T1855" s="19">
        <f t="shared" si="610"/>
        <v>90.649999999999991</v>
      </c>
      <c r="U1855" s="22" t="e">
        <f t="shared" si="611"/>
        <v>#VALUE!</v>
      </c>
      <c r="V1855" s="22" t="str">
        <f t="shared" si="612"/>
        <v>NY</v>
      </c>
      <c r="W1855" s="22" t="e">
        <f t="shared" si="613"/>
        <v>#VALUE!</v>
      </c>
      <c r="X1855" s="19" t="str">
        <f t="shared" si="614"/>
        <v>CB6ConsumoGS.9214</v>
      </c>
      <c r="Y1855" s="19" t="str">
        <f t="shared" si="615"/>
        <v>GS.9214</v>
      </c>
      <c r="Z1855" s="19" t="e">
        <v>#VALUE!</v>
      </c>
      <c r="AA1855" s="19" t="e">
        <f t="shared" si="616"/>
        <v>#VALUE!</v>
      </c>
      <c r="AB1855" s="22" t="e">
        <f t="shared" si="617"/>
        <v>#VALUE!</v>
      </c>
      <c r="AC1855" s="23" t="e">
        <v>#VALUE!</v>
      </c>
      <c r="AD1855" s="23" t="e">
        <f t="shared" si="618"/>
        <v>#VALUE!</v>
      </c>
      <c r="AE1855" s="24" t="e">
        <f t="shared" si="619"/>
        <v>#VALUE!</v>
      </c>
      <c r="AF1855" s="24">
        <v>92.399999999999991</v>
      </c>
      <c r="AG1855" s="24" t="e">
        <f t="shared" si="605"/>
        <v>#VALUE!</v>
      </c>
      <c r="AH1855" s="24" t="e">
        <f t="shared" si="606"/>
        <v>#VALUE!</v>
      </c>
      <c r="AI1855" s="25" t="e">
        <f t="shared" si="620"/>
        <v>#VALUE!</v>
      </c>
      <c r="AJ1855" s="25" t="e">
        <f t="shared" si="621"/>
        <v>#VALUE!</v>
      </c>
      <c r="AK1855" s="25" t="e">
        <f t="shared" si="622"/>
        <v>#VALUE!</v>
      </c>
      <c r="AL1855" s="11">
        <v>6.2534602662572691</v>
      </c>
      <c r="AM1855" s="11">
        <v>1.6095792530205417</v>
      </c>
      <c r="AN1855" s="26">
        <v>3.2989327531135531</v>
      </c>
      <c r="AO1855" s="125">
        <f t="shared" si="607"/>
        <v>1.6022131536490417E-2</v>
      </c>
      <c r="AW1855" s="44" t="e">
        <f t="shared" si="604"/>
        <v>#VALUE!</v>
      </c>
    </row>
    <row r="1856" spans="1:49" hidden="1" x14ac:dyDescent="0.2">
      <c r="A1856" s="101">
        <v>1853</v>
      </c>
      <c r="B1856" s="16" t="s">
        <v>1151</v>
      </c>
      <c r="C1856" s="101">
        <v>320</v>
      </c>
      <c r="D1856" s="101">
        <v>1.416708069836037</v>
      </c>
      <c r="E1856" s="101">
        <v>5.2733440125658212E-2</v>
      </c>
      <c r="F1856" s="122">
        <f t="shared" si="603"/>
        <v>1.4694415099616953</v>
      </c>
      <c r="G1856" s="122"/>
      <c r="H1856" s="101" t="s">
        <v>4</v>
      </c>
      <c r="I1856" s="101">
        <v>1</v>
      </c>
      <c r="J1856" s="101" t="s">
        <v>60</v>
      </c>
      <c r="K1856" s="18">
        <v>43129</v>
      </c>
      <c r="L1856" s="101" t="s">
        <v>58</v>
      </c>
      <c r="M1856" s="101" t="s">
        <v>83</v>
      </c>
      <c r="N1856" s="101" t="s">
        <v>73</v>
      </c>
      <c r="O1856" s="101" t="s">
        <v>64</v>
      </c>
      <c r="P1856" s="19" t="str">
        <f t="shared" si="608"/>
        <v>CB1 15/16</v>
      </c>
      <c r="Q1856" s="20">
        <f t="shared" si="609"/>
        <v>146.94415099616953</v>
      </c>
      <c r="R1856" s="19">
        <v>122.6</v>
      </c>
      <c r="S1856" s="19">
        <v>-7</v>
      </c>
      <c r="T1856" s="19">
        <f t="shared" si="610"/>
        <v>115.6</v>
      </c>
      <c r="U1856" s="22" t="e">
        <f t="shared" si="611"/>
        <v>#VALUE!</v>
      </c>
      <c r="V1856" s="22" t="str">
        <f t="shared" si="612"/>
        <v>NY</v>
      </c>
      <c r="W1856" s="22" t="e">
        <f t="shared" si="613"/>
        <v>#VALUE!</v>
      </c>
      <c r="X1856" s="19" t="str">
        <f t="shared" si="614"/>
        <v>CB115/16GS.9142</v>
      </c>
      <c r="Y1856" s="19" t="str">
        <f t="shared" si="615"/>
        <v>GS.9142</v>
      </c>
      <c r="Z1856" s="19" t="e">
        <v>#VALUE!</v>
      </c>
      <c r="AA1856" s="19" t="e">
        <f t="shared" si="616"/>
        <v>#VALUE!</v>
      </c>
      <c r="AB1856" s="22" t="e">
        <f t="shared" si="617"/>
        <v>#VALUE!</v>
      </c>
      <c r="AC1856" s="23" t="e">
        <v>#VALUE!</v>
      </c>
      <c r="AD1856" s="23" t="e">
        <f t="shared" si="618"/>
        <v>#VALUE!</v>
      </c>
      <c r="AE1856" s="24" t="e">
        <f t="shared" si="619"/>
        <v>#VALUE!</v>
      </c>
      <c r="AF1856" s="24">
        <v>117.35</v>
      </c>
      <c r="AG1856" s="24" t="e">
        <f t="shared" si="605"/>
        <v>#VALUE!</v>
      </c>
      <c r="AH1856" s="24" t="e">
        <f t="shared" si="606"/>
        <v>#VALUE!</v>
      </c>
      <c r="AI1856" s="25" t="e">
        <f t="shared" si="620"/>
        <v>#VALUE!</v>
      </c>
      <c r="AJ1856" s="25" t="e">
        <f t="shared" si="621"/>
        <v>#VALUE!</v>
      </c>
      <c r="AK1856" s="25" t="e">
        <f t="shared" si="622"/>
        <v>#VALUE!</v>
      </c>
      <c r="AL1856" s="11">
        <v>22.946919244342954</v>
      </c>
      <c r="AM1856" s="11">
        <v>6.1100166078472053</v>
      </c>
      <c r="AN1856" s="26">
        <v>3.2766000000000006</v>
      </c>
      <c r="AO1856" s="125">
        <f t="shared" si="607"/>
        <v>5.1989285074895857E-2</v>
      </c>
      <c r="AW1856" s="44" t="e">
        <f t="shared" si="604"/>
        <v>#VALUE!</v>
      </c>
    </row>
    <row r="1857" spans="1:49" hidden="1" x14ac:dyDescent="0.2">
      <c r="A1857" s="101">
        <v>1854</v>
      </c>
      <c r="B1857" s="16" t="s">
        <v>1152</v>
      </c>
      <c r="C1857" s="101">
        <v>320</v>
      </c>
      <c r="D1857" s="101">
        <v>1.3874831871940536</v>
      </c>
      <c r="E1857" s="101">
        <v>4.6860497818771447E-2</v>
      </c>
      <c r="F1857" s="122">
        <f t="shared" si="603"/>
        <v>1.4343436850128251</v>
      </c>
      <c r="G1857" s="122"/>
      <c r="H1857" s="101" t="s">
        <v>4</v>
      </c>
      <c r="I1857" s="101">
        <v>1</v>
      </c>
      <c r="J1857" s="101" t="s">
        <v>60</v>
      </c>
      <c r="K1857" s="18">
        <v>43129</v>
      </c>
      <c r="L1857" s="101" t="s">
        <v>58</v>
      </c>
      <c r="M1857" s="101" t="s">
        <v>83</v>
      </c>
      <c r="N1857" s="101" t="s">
        <v>94</v>
      </c>
      <c r="O1857" s="101" t="s">
        <v>59</v>
      </c>
      <c r="P1857" s="19" t="str">
        <f t="shared" si="608"/>
        <v>CB2 4C UTZ 14/16</v>
      </c>
      <c r="Q1857" s="20">
        <f t="shared" si="609"/>
        <v>143.43436850128251</v>
      </c>
      <c r="R1857" s="19">
        <v>122.6</v>
      </c>
      <c r="S1857" s="19">
        <v>-1</v>
      </c>
      <c r="T1857" s="19">
        <f t="shared" si="610"/>
        <v>121.6</v>
      </c>
      <c r="U1857" s="22" t="e">
        <f t="shared" si="611"/>
        <v>#VALUE!</v>
      </c>
      <c r="V1857" s="22" t="str">
        <f t="shared" si="612"/>
        <v>NY</v>
      </c>
      <c r="W1857" s="22" t="e">
        <f t="shared" si="613"/>
        <v>#VALUE!</v>
      </c>
      <c r="X1857" s="19" t="str">
        <f t="shared" si="614"/>
        <v>CB2 4C UTZ14/16GS.9169</v>
      </c>
      <c r="Y1857" s="19" t="str">
        <f t="shared" si="615"/>
        <v>GS.9169</v>
      </c>
      <c r="Z1857" s="19" t="e">
        <v>#VALUE!</v>
      </c>
      <c r="AA1857" s="19" t="e">
        <f t="shared" si="616"/>
        <v>#VALUE!</v>
      </c>
      <c r="AB1857" s="22" t="e">
        <f t="shared" si="617"/>
        <v>#VALUE!</v>
      </c>
      <c r="AC1857" s="23" t="e">
        <v>#VALUE!</v>
      </c>
      <c r="AD1857" s="23" t="e">
        <f t="shared" si="618"/>
        <v>#VALUE!</v>
      </c>
      <c r="AE1857" s="24" t="e">
        <f t="shared" si="619"/>
        <v>#VALUE!</v>
      </c>
      <c r="AF1857" s="24">
        <v>123.35</v>
      </c>
      <c r="AG1857" s="24" t="e">
        <f t="shared" si="605"/>
        <v>#VALUE!</v>
      </c>
      <c r="AH1857" s="24" t="e">
        <f t="shared" si="606"/>
        <v>#VALUE!</v>
      </c>
      <c r="AI1857" s="25" t="e">
        <f t="shared" si="620"/>
        <v>#VALUE!</v>
      </c>
      <c r="AJ1857" s="25" t="e">
        <f t="shared" si="621"/>
        <v>#VALUE!</v>
      </c>
      <c r="AK1857" s="25" t="e">
        <f t="shared" si="622"/>
        <v>#VALUE!</v>
      </c>
      <c r="AL1857" s="11">
        <v>22.430000000000007</v>
      </c>
      <c r="AM1857" s="11">
        <v>5.8499999999999943</v>
      </c>
      <c r="AN1857" s="26">
        <v>3.2766000000000006</v>
      </c>
      <c r="AO1857" s="125">
        <f t="shared" si="607"/>
        <v>4.6199219585263795E-2</v>
      </c>
      <c r="AW1857" s="44" t="e">
        <f t="shared" si="604"/>
        <v>#VALUE!</v>
      </c>
    </row>
    <row r="1858" spans="1:49" hidden="1" x14ac:dyDescent="0.2">
      <c r="A1858" s="101">
        <v>1855</v>
      </c>
      <c r="B1858" s="16" t="s">
        <v>1153</v>
      </c>
      <c r="C1858" s="101">
        <v>320</v>
      </c>
      <c r="D1858" s="101">
        <v>1.4303943971580846</v>
      </c>
      <c r="E1858" s="101">
        <v>5.885041979614429E-2</v>
      </c>
      <c r="F1858" s="122">
        <f t="shared" si="603"/>
        <v>1.4892448169542289</v>
      </c>
      <c r="G1858" s="122"/>
      <c r="H1858" s="101" t="s">
        <v>4</v>
      </c>
      <c r="I1858" s="101">
        <v>1</v>
      </c>
      <c r="J1858" s="101" t="s">
        <v>60</v>
      </c>
      <c r="K1858" s="18">
        <v>43129</v>
      </c>
      <c r="L1858" s="101" t="s">
        <v>58</v>
      </c>
      <c r="M1858" s="101" t="s">
        <v>83</v>
      </c>
      <c r="N1858" s="101" t="s">
        <v>73</v>
      </c>
      <c r="O1858" s="101" t="s">
        <v>58</v>
      </c>
      <c r="P1858" s="19" t="str">
        <f t="shared" si="608"/>
        <v>CB1 17/18</v>
      </c>
      <c r="Q1858" s="20">
        <f t="shared" si="609"/>
        <v>148.92448169542288</v>
      </c>
      <c r="R1858" s="19">
        <v>122.6</v>
      </c>
      <c r="S1858" s="19">
        <v>2.5</v>
      </c>
      <c r="T1858" s="19">
        <f t="shared" si="610"/>
        <v>125.1</v>
      </c>
      <c r="U1858" s="22" t="e">
        <f t="shared" si="611"/>
        <v>#VALUE!</v>
      </c>
      <c r="V1858" s="22" t="str">
        <f t="shared" si="612"/>
        <v>NY</v>
      </c>
      <c r="W1858" s="22" t="e">
        <f t="shared" si="613"/>
        <v>#VALUE!</v>
      </c>
      <c r="X1858" s="19" t="str">
        <f t="shared" si="614"/>
        <v>CB117/18GS.9160</v>
      </c>
      <c r="Y1858" s="19" t="str">
        <f t="shared" si="615"/>
        <v>GS.9160</v>
      </c>
      <c r="Z1858" s="19" t="e">
        <v>#VALUE!</v>
      </c>
      <c r="AA1858" s="19" t="e">
        <f t="shared" si="616"/>
        <v>#VALUE!</v>
      </c>
      <c r="AB1858" s="22" t="e">
        <f t="shared" si="617"/>
        <v>#VALUE!</v>
      </c>
      <c r="AC1858" s="23" t="e">
        <v>#VALUE!</v>
      </c>
      <c r="AD1858" s="23" t="e">
        <f t="shared" si="618"/>
        <v>#VALUE!</v>
      </c>
      <c r="AE1858" s="24" t="e">
        <f t="shared" si="619"/>
        <v>#VALUE!</v>
      </c>
      <c r="AF1858" s="24">
        <v>126.85</v>
      </c>
      <c r="AG1858" s="24" t="e">
        <f t="shared" si="605"/>
        <v>#VALUE!</v>
      </c>
      <c r="AH1858" s="24" t="e">
        <f t="shared" si="606"/>
        <v>#VALUE!</v>
      </c>
      <c r="AI1858" s="25" t="e">
        <f t="shared" si="620"/>
        <v>#VALUE!</v>
      </c>
      <c r="AJ1858" s="25" t="e">
        <f t="shared" si="621"/>
        <v>#VALUE!</v>
      </c>
      <c r="AK1858" s="25" t="e">
        <f t="shared" si="622"/>
        <v>#VALUE!</v>
      </c>
      <c r="AL1858" s="11">
        <v>26.636430881618384</v>
      </c>
      <c r="AM1858" s="11">
        <v>6.2234644105894095</v>
      </c>
      <c r="AN1858" s="26">
        <v>3.2766000000000006</v>
      </c>
      <c r="AO1858" s="125">
        <f t="shared" si="607"/>
        <v>5.80199441619655E-2</v>
      </c>
      <c r="AW1858" s="44" t="e">
        <f t="shared" si="604"/>
        <v>#VALUE!</v>
      </c>
    </row>
    <row r="1859" spans="1:49" hidden="1" x14ac:dyDescent="0.2">
      <c r="A1859" s="101">
        <v>1856</v>
      </c>
      <c r="B1859" s="16" t="s">
        <v>1154</v>
      </c>
      <c r="C1859" s="101">
        <v>3600</v>
      </c>
      <c r="D1859" s="101">
        <v>1.2852929719296751</v>
      </c>
      <c r="E1859" s="101">
        <v>4.878284049642069E-2</v>
      </c>
      <c r="F1859" s="122">
        <f t="shared" ref="F1859:F1922" si="623">E1859+D1859</f>
        <v>1.3340758124260959</v>
      </c>
      <c r="G1859" s="122"/>
      <c r="H1859" s="101" t="s">
        <v>4</v>
      </c>
      <c r="I1859" s="101">
        <v>1</v>
      </c>
      <c r="J1859" s="101" t="s">
        <v>60</v>
      </c>
      <c r="K1859" s="18">
        <v>43129</v>
      </c>
      <c r="L1859" s="101" t="s">
        <v>58</v>
      </c>
      <c r="M1859" s="101" t="s">
        <v>83</v>
      </c>
      <c r="N1859" s="101" t="s">
        <v>73</v>
      </c>
      <c r="O1859" s="101" t="s">
        <v>59</v>
      </c>
      <c r="P1859" s="19" t="str">
        <f t="shared" si="608"/>
        <v>CB1 14/16</v>
      </c>
      <c r="Q1859" s="20">
        <f t="shared" si="609"/>
        <v>133.40758124260958</v>
      </c>
      <c r="R1859" s="19">
        <v>122.6</v>
      </c>
      <c r="S1859" s="19">
        <v>-7</v>
      </c>
      <c r="T1859" s="19">
        <f t="shared" si="610"/>
        <v>115.6</v>
      </c>
      <c r="U1859" s="22" t="e">
        <f t="shared" si="611"/>
        <v>#VALUE!</v>
      </c>
      <c r="V1859" s="22" t="str">
        <f t="shared" si="612"/>
        <v>NY</v>
      </c>
      <c r="W1859" s="22" t="e">
        <f t="shared" si="613"/>
        <v>#VALUE!</v>
      </c>
      <c r="X1859" s="19" t="str">
        <f t="shared" si="614"/>
        <v>CB114/16GS.9206</v>
      </c>
      <c r="Y1859" s="19" t="str">
        <f t="shared" si="615"/>
        <v>GS.9206</v>
      </c>
      <c r="Z1859" s="19" t="e">
        <v>#VALUE!</v>
      </c>
      <c r="AA1859" s="19" t="e">
        <f t="shared" si="616"/>
        <v>#VALUE!</v>
      </c>
      <c r="AB1859" s="22" t="e">
        <f t="shared" si="617"/>
        <v>#VALUE!</v>
      </c>
      <c r="AC1859" s="23" t="e">
        <v>#VALUE!</v>
      </c>
      <c r="AD1859" s="23" t="e">
        <f t="shared" si="618"/>
        <v>#VALUE!</v>
      </c>
      <c r="AE1859" s="24" t="e">
        <f t="shared" si="619"/>
        <v>#VALUE!</v>
      </c>
      <c r="AF1859" s="24">
        <v>117.35</v>
      </c>
      <c r="AG1859" s="24" t="e">
        <f t="shared" si="605"/>
        <v>#VALUE!</v>
      </c>
      <c r="AH1859" s="24" t="e">
        <f t="shared" si="606"/>
        <v>#VALUE!</v>
      </c>
      <c r="AI1859" s="25" t="e">
        <f t="shared" si="620"/>
        <v>#VALUE!</v>
      </c>
      <c r="AJ1859" s="25" t="e">
        <f t="shared" si="621"/>
        <v>#VALUE!</v>
      </c>
      <c r="AK1859" s="25" t="e">
        <f t="shared" si="622"/>
        <v>#VALUE!</v>
      </c>
      <c r="AL1859" s="11">
        <v>23.391660648148154</v>
      </c>
      <c r="AM1859" s="11">
        <v>6.7511606481481508</v>
      </c>
      <c r="AN1859" s="26">
        <v>3.3076999999999992</v>
      </c>
      <c r="AO1859" s="125">
        <f t="shared" si="607"/>
        <v>4.8550925411404218E-2</v>
      </c>
      <c r="AW1859" s="44" t="e">
        <f t="shared" si="604"/>
        <v>#VALUE!</v>
      </c>
    </row>
    <row r="1860" spans="1:49" hidden="1" x14ac:dyDescent="0.2">
      <c r="A1860" s="101">
        <v>1857</v>
      </c>
      <c r="B1860" s="16" t="s">
        <v>1155</v>
      </c>
      <c r="C1860" s="101">
        <v>1160</v>
      </c>
      <c r="D1860" s="101">
        <v>1.0303243371859969</v>
      </c>
      <c r="E1860" s="101">
        <v>1.36283233277754E-2</v>
      </c>
      <c r="F1860" s="122">
        <f t="shared" si="623"/>
        <v>1.0439526605137723</v>
      </c>
      <c r="G1860" s="122"/>
      <c r="H1860" s="101" t="s">
        <v>4</v>
      </c>
      <c r="I1860" s="101">
        <v>1</v>
      </c>
      <c r="J1860" s="101" t="s">
        <v>60</v>
      </c>
      <c r="K1860" s="18">
        <v>43130</v>
      </c>
      <c r="L1860" s="101" t="s">
        <v>58</v>
      </c>
      <c r="M1860" s="101" t="s">
        <v>83</v>
      </c>
      <c r="N1860" s="101" t="s">
        <v>62</v>
      </c>
      <c r="O1860" s="101" t="s">
        <v>63</v>
      </c>
      <c r="P1860" s="19" t="str">
        <f t="shared" si="608"/>
        <v>CB6 Consumo</v>
      </c>
      <c r="Q1860" s="20">
        <f t="shared" si="609"/>
        <v>104.39526605137723</v>
      </c>
      <c r="R1860" s="19">
        <v>122.6</v>
      </c>
      <c r="S1860" s="19">
        <v>-31.95</v>
      </c>
      <c r="T1860" s="19">
        <f t="shared" si="610"/>
        <v>90.649999999999991</v>
      </c>
      <c r="U1860" s="22" t="e">
        <f t="shared" si="611"/>
        <v>#VALUE!</v>
      </c>
      <c r="V1860" s="22" t="str">
        <f t="shared" si="612"/>
        <v>NY</v>
      </c>
      <c r="W1860" s="22" t="e">
        <f t="shared" si="613"/>
        <v>#VALUE!</v>
      </c>
      <c r="X1860" s="19" t="str">
        <f t="shared" si="614"/>
        <v>CB6ConsumoGS.9219</v>
      </c>
      <c r="Y1860" s="19" t="str">
        <f t="shared" si="615"/>
        <v>GS.9219</v>
      </c>
      <c r="Z1860" s="19" t="e">
        <v>#VALUE!</v>
      </c>
      <c r="AA1860" s="19" t="e">
        <f t="shared" si="616"/>
        <v>#VALUE!</v>
      </c>
      <c r="AB1860" s="22" t="e">
        <f t="shared" si="617"/>
        <v>#VALUE!</v>
      </c>
      <c r="AC1860" s="23" t="e">
        <v>#VALUE!</v>
      </c>
      <c r="AD1860" s="23" t="e">
        <f t="shared" si="618"/>
        <v>#VALUE!</v>
      </c>
      <c r="AE1860" s="24" t="e">
        <f t="shared" si="619"/>
        <v>#VALUE!</v>
      </c>
      <c r="AF1860" s="24">
        <v>92.399999999999991</v>
      </c>
      <c r="AG1860" s="24" t="e">
        <f t="shared" si="605"/>
        <v>#VALUE!</v>
      </c>
      <c r="AH1860" s="24" t="e">
        <f t="shared" si="606"/>
        <v>#VALUE!</v>
      </c>
      <c r="AI1860" s="25" t="e">
        <f t="shared" si="620"/>
        <v>#VALUE!</v>
      </c>
      <c r="AJ1860" s="25" t="e">
        <f t="shared" si="621"/>
        <v>#VALUE!</v>
      </c>
      <c r="AK1860" s="25" t="e">
        <f t="shared" si="622"/>
        <v>#VALUE!</v>
      </c>
      <c r="AL1860" s="11">
        <v>5.1934654003631611</v>
      </c>
      <c r="AM1860" s="11">
        <v>2.0318686169830258</v>
      </c>
      <c r="AN1860" s="26">
        <v>3.2966221541900258</v>
      </c>
      <c r="AO1860" s="125">
        <f t="shared" si="607"/>
        <v>1.3518108125401076E-2</v>
      </c>
      <c r="AW1860" s="44" t="e">
        <f t="shared" ref="AW1860:AW1923" si="624">E1860*132.28*AD1860</f>
        <v>#VALUE!</v>
      </c>
    </row>
    <row r="1861" spans="1:49" hidden="1" x14ac:dyDescent="0.2">
      <c r="A1861" s="101">
        <v>1858</v>
      </c>
      <c r="B1861" s="16" t="s">
        <v>1156</v>
      </c>
      <c r="C1861" s="101">
        <v>960</v>
      </c>
      <c r="D1861" s="101">
        <v>1.3821095765743396</v>
      </c>
      <c r="E1861" s="101">
        <v>4.967666372917641E-2</v>
      </c>
      <c r="F1861" s="122">
        <f t="shared" si="623"/>
        <v>1.431786240303516</v>
      </c>
      <c r="G1861" s="122"/>
      <c r="H1861" s="101" t="s">
        <v>4</v>
      </c>
      <c r="I1861" s="101">
        <v>1</v>
      </c>
      <c r="J1861" s="101" t="s">
        <v>573</v>
      </c>
      <c r="K1861" s="18">
        <v>43130</v>
      </c>
      <c r="L1861" s="101" t="s">
        <v>58</v>
      </c>
      <c r="M1861" s="101" t="s">
        <v>83</v>
      </c>
      <c r="N1861" s="101" t="s">
        <v>73</v>
      </c>
      <c r="O1861" s="101" t="s">
        <v>59</v>
      </c>
      <c r="P1861" s="19" t="str">
        <f t="shared" si="608"/>
        <v>CB1 14/16</v>
      </c>
      <c r="Q1861" s="20">
        <f t="shared" si="609"/>
        <v>143.17862403035159</v>
      </c>
      <c r="R1861" s="19">
        <v>122.6</v>
      </c>
      <c r="S1861" s="19">
        <v>-7</v>
      </c>
      <c r="T1861" s="19">
        <f t="shared" si="610"/>
        <v>115.6</v>
      </c>
      <c r="U1861" s="22" t="e">
        <f t="shared" si="611"/>
        <v>#VALUE!</v>
      </c>
      <c r="V1861" s="22" t="str">
        <f t="shared" si="612"/>
        <v>NY</v>
      </c>
      <c r="W1861" s="22" t="e">
        <f t="shared" si="613"/>
        <v>#VALUE!</v>
      </c>
      <c r="X1861" s="19" t="str">
        <f t="shared" si="614"/>
        <v>CB114/16GS.9202</v>
      </c>
      <c r="Y1861" s="19" t="str">
        <f t="shared" si="615"/>
        <v>GS.9202</v>
      </c>
      <c r="Z1861" s="19" t="e">
        <v>#VALUE!</v>
      </c>
      <c r="AA1861" s="19" t="e">
        <f t="shared" si="616"/>
        <v>#VALUE!</v>
      </c>
      <c r="AB1861" s="22" t="e">
        <f t="shared" si="617"/>
        <v>#VALUE!</v>
      </c>
      <c r="AC1861" s="23" t="e">
        <v>#VALUE!</v>
      </c>
      <c r="AD1861" s="23" t="e">
        <f t="shared" si="618"/>
        <v>#VALUE!</v>
      </c>
      <c r="AE1861" s="24" t="e">
        <f t="shared" si="619"/>
        <v>#VALUE!</v>
      </c>
      <c r="AF1861" s="24">
        <v>117.35</v>
      </c>
      <c r="AG1861" s="24" t="e">
        <f t="shared" si="605"/>
        <v>#VALUE!</v>
      </c>
      <c r="AH1861" s="24" t="e">
        <f t="shared" si="606"/>
        <v>#VALUE!</v>
      </c>
      <c r="AI1861" s="25" t="e">
        <f t="shared" si="620"/>
        <v>#VALUE!</v>
      </c>
      <c r="AJ1861" s="25" t="e">
        <f t="shared" si="621"/>
        <v>#VALUE!</v>
      </c>
      <c r="AK1861" s="25" t="e">
        <f t="shared" si="622"/>
        <v>#VALUE!</v>
      </c>
      <c r="AL1861" s="11">
        <v>24.137701063513319</v>
      </c>
      <c r="AM1861" s="11">
        <v>5.0141506581883126</v>
      </c>
      <c r="AN1861" s="26">
        <v>3.2766000000000002</v>
      </c>
      <c r="AO1861" s="125">
        <f t="shared" si="607"/>
        <v>4.8975644790700164E-2</v>
      </c>
      <c r="AW1861" s="44" t="e">
        <f t="shared" si="624"/>
        <v>#VALUE!</v>
      </c>
    </row>
    <row r="1862" spans="1:49" hidden="1" x14ac:dyDescent="0.2">
      <c r="A1862" s="101">
        <v>1859</v>
      </c>
      <c r="B1862" s="16" t="s">
        <v>1157</v>
      </c>
      <c r="C1862" s="101">
        <v>1998</v>
      </c>
      <c r="D1862" s="101">
        <v>1.3696436949001216</v>
      </c>
      <c r="E1862" s="101">
        <v>5.1201630882802947E-2</v>
      </c>
      <c r="F1862" s="122">
        <f t="shared" si="623"/>
        <v>1.4208453257829246</v>
      </c>
      <c r="G1862" s="122"/>
      <c r="H1862" s="101" t="s">
        <v>4</v>
      </c>
      <c r="I1862" s="101">
        <v>1</v>
      </c>
      <c r="J1862" s="101" t="s">
        <v>573</v>
      </c>
      <c r="K1862" s="18">
        <v>43130</v>
      </c>
      <c r="L1862" s="101" t="s">
        <v>58</v>
      </c>
      <c r="M1862" s="101" t="s">
        <v>83</v>
      </c>
      <c r="N1862" s="101" t="s">
        <v>62</v>
      </c>
      <c r="O1862" s="101" t="s">
        <v>63</v>
      </c>
      <c r="P1862" s="19" t="str">
        <f t="shared" si="608"/>
        <v>CB6 Consumo</v>
      </c>
      <c r="Q1862" s="20">
        <f t="shared" si="609"/>
        <v>142.08453257829245</v>
      </c>
      <c r="R1862" s="19">
        <v>122.6</v>
      </c>
      <c r="S1862" s="19">
        <v>-31.95</v>
      </c>
      <c r="T1862" s="19">
        <f t="shared" si="610"/>
        <v>90.649999999999991</v>
      </c>
      <c r="U1862" s="22" t="e">
        <f t="shared" si="611"/>
        <v>#VALUE!</v>
      </c>
      <c r="V1862" s="22" t="str">
        <f t="shared" si="612"/>
        <v>NY</v>
      </c>
      <c r="W1862" s="22" t="e">
        <f t="shared" si="613"/>
        <v>#VALUE!</v>
      </c>
      <c r="X1862" s="19" t="str">
        <f t="shared" si="614"/>
        <v>CB6ConsumoGS.9152</v>
      </c>
      <c r="Y1862" s="19" t="str">
        <f t="shared" si="615"/>
        <v>GS.9152</v>
      </c>
      <c r="Z1862" s="19" t="e">
        <v>#VALUE!</v>
      </c>
      <c r="AA1862" s="19" t="e">
        <f t="shared" si="616"/>
        <v>#VALUE!</v>
      </c>
      <c r="AB1862" s="22" t="e">
        <f t="shared" si="617"/>
        <v>#VALUE!</v>
      </c>
      <c r="AC1862" s="23" t="e">
        <v>#VALUE!</v>
      </c>
      <c r="AD1862" s="23" t="e">
        <f t="shared" si="618"/>
        <v>#VALUE!</v>
      </c>
      <c r="AE1862" s="24" t="e">
        <f t="shared" si="619"/>
        <v>#VALUE!</v>
      </c>
      <c r="AF1862" s="24">
        <v>92.399999999999991</v>
      </c>
      <c r="AG1862" s="24" t="e">
        <f t="shared" ref="AG1862:AG1925" si="625">(AF1862-Q1862)*1.3228*AD1862</f>
        <v>#VALUE!</v>
      </c>
      <c r="AH1862" s="24" t="e">
        <f t="shared" ref="AH1862:AH1925" si="626">AE1862-AG1862</f>
        <v>#VALUE!</v>
      </c>
      <c r="AI1862" s="25" t="e">
        <f t="shared" si="620"/>
        <v>#VALUE!</v>
      </c>
      <c r="AJ1862" s="25" t="e">
        <f t="shared" si="621"/>
        <v>#VALUE!</v>
      </c>
      <c r="AK1862" s="25" t="e">
        <f t="shared" si="622"/>
        <v>#VALUE!</v>
      </c>
      <c r="AL1862" s="11">
        <v>23.817503765654813</v>
      </c>
      <c r="AM1862" s="11">
        <v>4.5002342623888154</v>
      </c>
      <c r="AN1862" s="26">
        <v>3.2766000000000002</v>
      </c>
      <c r="AO1862" s="125">
        <f t="shared" si="607"/>
        <v>5.0479092164716008E-2</v>
      </c>
      <c r="AW1862" s="44" t="e">
        <f t="shared" si="624"/>
        <v>#VALUE!</v>
      </c>
    </row>
    <row r="1863" spans="1:49" hidden="1" x14ac:dyDescent="0.2">
      <c r="A1863" s="101">
        <v>1860</v>
      </c>
      <c r="B1863" s="16" t="s">
        <v>1158</v>
      </c>
      <c r="C1863" s="101">
        <v>1800</v>
      </c>
      <c r="D1863" s="101">
        <v>1.4436080817359711</v>
      </c>
      <c r="E1863" s="101">
        <v>5.178866853250072E-2</v>
      </c>
      <c r="F1863" s="122">
        <f t="shared" si="623"/>
        <v>1.4953967502684717</v>
      </c>
      <c r="G1863" s="122"/>
      <c r="H1863" s="101" t="s">
        <v>4</v>
      </c>
      <c r="I1863" s="101">
        <v>1</v>
      </c>
      <c r="J1863" s="101" t="s">
        <v>60</v>
      </c>
      <c r="K1863" s="18">
        <v>43130</v>
      </c>
      <c r="L1863" s="101" t="s">
        <v>58</v>
      </c>
      <c r="M1863" s="101" t="s">
        <v>83</v>
      </c>
      <c r="N1863" s="101" t="s">
        <v>73</v>
      </c>
      <c r="O1863" s="101" t="s">
        <v>66</v>
      </c>
      <c r="P1863" s="19" t="str">
        <f t="shared" si="608"/>
        <v>CB1 Moka</v>
      </c>
      <c r="Q1863" s="20">
        <f t="shared" si="609"/>
        <v>149.53967502684716</v>
      </c>
      <c r="R1863" s="19">
        <v>122.6</v>
      </c>
      <c r="S1863" s="19">
        <v>-8</v>
      </c>
      <c r="T1863" s="19">
        <f t="shared" si="610"/>
        <v>114.6</v>
      </c>
      <c r="U1863" s="22" t="e">
        <f t="shared" si="611"/>
        <v>#VALUE!</v>
      </c>
      <c r="V1863" s="22" t="str">
        <f t="shared" si="612"/>
        <v>NY</v>
      </c>
      <c r="W1863" s="22" t="e">
        <f t="shared" si="613"/>
        <v>#VALUE!</v>
      </c>
      <c r="X1863" s="19" t="str">
        <f t="shared" si="614"/>
        <v>CB1MokaGS.9168</v>
      </c>
      <c r="Y1863" s="19" t="str">
        <f t="shared" si="615"/>
        <v>GS.9168</v>
      </c>
      <c r="Z1863" s="19" t="e">
        <v>#VALUE!</v>
      </c>
      <c r="AA1863" s="19" t="e">
        <f t="shared" si="616"/>
        <v>#VALUE!</v>
      </c>
      <c r="AB1863" s="22" t="e">
        <f t="shared" si="617"/>
        <v>#VALUE!</v>
      </c>
      <c r="AC1863" s="23" t="e">
        <v>#VALUE!</v>
      </c>
      <c r="AD1863" s="23" t="e">
        <f t="shared" si="618"/>
        <v>#VALUE!</v>
      </c>
      <c r="AE1863" s="24" t="e">
        <f t="shared" si="619"/>
        <v>#VALUE!</v>
      </c>
      <c r="AF1863" s="24">
        <v>116.35</v>
      </c>
      <c r="AG1863" s="24" t="e">
        <f t="shared" si="625"/>
        <v>#VALUE!</v>
      </c>
      <c r="AH1863" s="24" t="e">
        <f t="shared" si="626"/>
        <v>#VALUE!</v>
      </c>
      <c r="AI1863" s="25" t="e">
        <f t="shared" si="620"/>
        <v>#VALUE!</v>
      </c>
      <c r="AJ1863" s="25" t="e">
        <f t="shared" si="621"/>
        <v>#VALUE!</v>
      </c>
      <c r="AK1863" s="25" t="e">
        <f t="shared" si="622"/>
        <v>#VALUE!</v>
      </c>
      <c r="AL1863" s="11">
        <v>20.866507828015958</v>
      </c>
      <c r="AM1863" s="11">
        <v>5.2673850199426795</v>
      </c>
      <c r="AN1863" s="26">
        <v>3.2766000000000002</v>
      </c>
      <c r="AO1863" s="125">
        <f t="shared" ref="AO1863:AO1927" si="627">E1863*132.28*AN1863/$AO$2/132.28</f>
        <v>5.1057845753465551E-2</v>
      </c>
      <c r="AW1863" s="44" t="e">
        <f t="shared" si="624"/>
        <v>#VALUE!</v>
      </c>
    </row>
    <row r="1864" spans="1:49" hidden="1" x14ac:dyDescent="0.2">
      <c r="A1864" s="101">
        <v>1861</v>
      </c>
      <c r="B1864" s="16" t="s">
        <v>1159</v>
      </c>
      <c r="C1864" s="101">
        <v>440</v>
      </c>
      <c r="D1864" s="101">
        <v>1.2861898938892606</v>
      </c>
      <c r="E1864" s="101">
        <v>4.8363507091248772E-2</v>
      </c>
      <c r="F1864" s="122">
        <f t="shared" si="623"/>
        <v>1.3345534009805093</v>
      </c>
      <c r="G1864" s="122"/>
      <c r="H1864" s="101" t="s">
        <v>4</v>
      </c>
      <c r="I1864" s="101">
        <v>1</v>
      </c>
      <c r="J1864" s="101" t="s">
        <v>573</v>
      </c>
      <c r="K1864" s="18">
        <v>43130</v>
      </c>
      <c r="L1864" s="101" t="s">
        <v>58</v>
      </c>
      <c r="M1864" s="101" t="s">
        <v>83</v>
      </c>
      <c r="N1864" s="101" t="s">
        <v>73</v>
      </c>
      <c r="O1864" s="101" t="s">
        <v>59</v>
      </c>
      <c r="P1864" s="19" t="str">
        <f t="shared" si="608"/>
        <v>CB1 14/16</v>
      </c>
      <c r="Q1864" s="20">
        <f t="shared" si="609"/>
        <v>133.45534009805093</v>
      </c>
      <c r="R1864" s="19">
        <v>122.6</v>
      </c>
      <c r="S1864" s="19">
        <v>-7</v>
      </c>
      <c r="T1864" s="19">
        <f t="shared" si="610"/>
        <v>115.6</v>
      </c>
      <c r="U1864" s="22" t="e">
        <f t="shared" si="611"/>
        <v>#VALUE!</v>
      </c>
      <c r="V1864" s="22" t="str">
        <f t="shared" si="612"/>
        <v>NY</v>
      </c>
      <c r="W1864" s="22" t="e">
        <f t="shared" si="613"/>
        <v>#VALUE!</v>
      </c>
      <c r="X1864" s="19" t="str">
        <f t="shared" si="614"/>
        <v>CB114/16GS.9209</v>
      </c>
      <c r="Y1864" s="19" t="str">
        <f t="shared" si="615"/>
        <v>GS.9209</v>
      </c>
      <c r="Z1864" s="19" t="e">
        <v>#VALUE!</v>
      </c>
      <c r="AA1864" s="19" t="e">
        <f t="shared" si="616"/>
        <v>#VALUE!</v>
      </c>
      <c r="AB1864" s="22" t="e">
        <f t="shared" si="617"/>
        <v>#VALUE!</v>
      </c>
      <c r="AC1864" s="23" t="e">
        <v>#VALUE!</v>
      </c>
      <c r="AD1864" s="23" t="e">
        <f t="shared" si="618"/>
        <v>#VALUE!</v>
      </c>
      <c r="AE1864" s="24" t="e">
        <f t="shared" si="619"/>
        <v>#VALUE!</v>
      </c>
      <c r="AF1864" s="24">
        <v>117.35</v>
      </c>
      <c r="AG1864" s="24" t="e">
        <f t="shared" si="625"/>
        <v>#VALUE!</v>
      </c>
      <c r="AH1864" s="24" t="e">
        <f t="shared" si="626"/>
        <v>#VALUE!</v>
      </c>
      <c r="AI1864" s="25" t="e">
        <f t="shared" si="620"/>
        <v>#VALUE!</v>
      </c>
      <c r="AJ1864" s="25" t="e">
        <f t="shared" si="621"/>
        <v>#VALUE!</v>
      </c>
      <c r="AK1864" s="25" t="e">
        <f t="shared" si="622"/>
        <v>#VALUE!</v>
      </c>
      <c r="AL1864" s="11">
        <v>21.077775252525253</v>
      </c>
      <c r="AM1864" s="11">
        <v>1.7822196969696984</v>
      </c>
      <c r="AN1864" s="26">
        <v>3.2985820454545451</v>
      </c>
      <c r="AO1864" s="125">
        <f t="shared" si="627"/>
        <v>4.8000901234076417E-2</v>
      </c>
      <c r="AW1864" s="44" t="e">
        <f t="shared" si="624"/>
        <v>#VALUE!</v>
      </c>
    </row>
    <row r="1865" spans="1:49" hidden="1" x14ac:dyDescent="0.2">
      <c r="A1865" s="101">
        <v>1862</v>
      </c>
      <c r="B1865" s="16" t="s">
        <v>1160</v>
      </c>
      <c r="C1865" s="101">
        <v>2640</v>
      </c>
      <c r="D1865" s="101">
        <v>1.3765952935845505</v>
      </c>
      <c r="E1865" s="101">
        <v>5.6066817221753266E-2</v>
      </c>
      <c r="F1865" s="122">
        <f t="shared" si="623"/>
        <v>1.4326621108063038</v>
      </c>
      <c r="G1865" s="122"/>
      <c r="H1865" s="101" t="s">
        <v>4</v>
      </c>
      <c r="I1865" s="101">
        <v>1</v>
      </c>
      <c r="J1865" s="101" t="s">
        <v>60</v>
      </c>
      <c r="K1865" s="18">
        <v>43130</v>
      </c>
      <c r="L1865" s="101" t="s">
        <v>58</v>
      </c>
      <c r="M1865" s="101" t="s">
        <v>83</v>
      </c>
      <c r="N1865" s="101" t="s">
        <v>73</v>
      </c>
      <c r="O1865" s="101" t="s">
        <v>59</v>
      </c>
      <c r="P1865" s="19" t="str">
        <f t="shared" si="608"/>
        <v>CB1 14/16</v>
      </c>
      <c r="Q1865" s="20">
        <f t="shared" si="609"/>
        <v>143.26621108063037</v>
      </c>
      <c r="R1865" s="19">
        <v>122.6</v>
      </c>
      <c r="S1865" s="19">
        <v>-7</v>
      </c>
      <c r="T1865" s="19">
        <f t="shared" si="610"/>
        <v>115.6</v>
      </c>
      <c r="U1865" s="22" t="e">
        <f t="shared" si="611"/>
        <v>#VALUE!</v>
      </c>
      <c r="V1865" s="22" t="str">
        <f t="shared" si="612"/>
        <v>NY</v>
      </c>
      <c r="W1865" s="22" t="e">
        <f t="shared" si="613"/>
        <v>#VALUE!</v>
      </c>
      <c r="X1865" s="19" t="str">
        <f t="shared" si="614"/>
        <v>CB114/16GS.9211</v>
      </c>
      <c r="Y1865" s="19" t="str">
        <f t="shared" si="615"/>
        <v>GS.9211</v>
      </c>
      <c r="Z1865" s="19" t="e">
        <v>#VALUE!</v>
      </c>
      <c r="AA1865" s="19" t="e">
        <f t="shared" si="616"/>
        <v>#VALUE!</v>
      </c>
      <c r="AB1865" s="22" t="e">
        <f t="shared" si="617"/>
        <v>#VALUE!</v>
      </c>
      <c r="AC1865" s="23" t="e">
        <v>#VALUE!</v>
      </c>
      <c r="AD1865" s="23" t="e">
        <f t="shared" si="618"/>
        <v>#VALUE!</v>
      </c>
      <c r="AE1865" s="24" t="e">
        <f t="shared" si="619"/>
        <v>#VALUE!</v>
      </c>
      <c r="AF1865" s="24">
        <v>117.35</v>
      </c>
      <c r="AG1865" s="24" t="e">
        <f t="shared" si="625"/>
        <v>#VALUE!</v>
      </c>
      <c r="AH1865" s="24" t="e">
        <f t="shared" si="626"/>
        <v>#VALUE!</v>
      </c>
      <c r="AI1865" s="25" t="e">
        <f t="shared" si="620"/>
        <v>#VALUE!</v>
      </c>
      <c r="AJ1865" s="25" t="e">
        <f t="shared" si="621"/>
        <v>#VALUE!</v>
      </c>
      <c r="AK1865" s="25" t="e">
        <f t="shared" si="622"/>
        <v>#VALUE!</v>
      </c>
      <c r="AL1865" s="11">
        <v>25.122187097429318</v>
      </c>
      <c r="AM1865" s="11">
        <v>6.7845713915525323</v>
      </c>
      <c r="AN1865" s="26">
        <v>3.2795215151515151</v>
      </c>
      <c r="AO1865" s="125">
        <f t="shared" si="627"/>
        <v>5.532490817911867E-2</v>
      </c>
      <c r="AW1865" s="44" t="e">
        <f t="shared" si="624"/>
        <v>#VALUE!</v>
      </c>
    </row>
    <row r="1866" spans="1:49" hidden="1" x14ac:dyDescent="0.2">
      <c r="A1866" s="101">
        <v>1863</v>
      </c>
      <c r="B1866" s="16" t="s">
        <v>1161</v>
      </c>
      <c r="C1866" s="101">
        <v>440</v>
      </c>
      <c r="D1866" s="101">
        <v>1.3185203215234953</v>
      </c>
      <c r="E1866" s="101">
        <v>5.5710900078859205E-2</v>
      </c>
      <c r="F1866" s="122">
        <f t="shared" si="623"/>
        <v>1.3742312216023544</v>
      </c>
      <c r="G1866" s="122"/>
      <c r="H1866" s="101" t="s">
        <v>4</v>
      </c>
      <c r="I1866" s="101">
        <v>1</v>
      </c>
      <c r="J1866" s="101" t="s">
        <v>60</v>
      </c>
      <c r="K1866" s="18">
        <v>43130</v>
      </c>
      <c r="L1866" s="101" t="s">
        <v>58</v>
      </c>
      <c r="M1866" s="101" t="s">
        <v>83</v>
      </c>
      <c r="N1866" s="101" t="s">
        <v>73</v>
      </c>
      <c r="O1866" s="101" t="s">
        <v>58</v>
      </c>
      <c r="P1866" s="19" t="str">
        <f t="shared" si="608"/>
        <v>CB1 17/18</v>
      </c>
      <c r="Q1866" s="20">
        <f t="shared" si="609"/>
        <v>137.42312216023544</v>
      </c>
      <c r="R1866" s="19">
        <v>122.6</v>
      </c>
      <c r="S1866" s="19">
        <v>2.5</v>
      </c>
      <c r="T1866" s="19">
        <f t="shared" si="610"/>
        <v>125.1</v>
      </c>
      <c r="U1866" s="22" t="e">
        <f t="shared" si="611"/>
        <v>#VALUE!</v>
      </c>
      <c r="V1866" s="22" t="str">
        <f t="shared" si="612"/>
        <v>NY</v>
      </c>
      <c r="W1866" s="22" t="e">
        <f t="shared" si="613"/>
        <v>#VALUE!</v>
      </c>
      <c r="X1866" s="19" t="str">
        <f t="shared" si="614"/>
        <v>CB117/18GS.9208</v>
      </c>
      <c r="Y1866" s="19" t="str">
        <f t="shared" si="615"/>
        <v>GS.9208</v>
      </c>
      <c r="Z1866" s="19" t="e">
        <v>#VALUE!</v>
      </c>
      <c r="AA1866" s="19" t="e">
        <f t="shared" si="616"/>
        <v>#VALUE!</v>
      </c>
      <c r="AB1866" s="22" t="e">
        <f t="shared" si="617"/>
        <v>#VALUE!</v>
      </c>
      <c r="AC1866" s="23" t="e">
        <v>#VALUE!</v>
      </c>
      <c r="AD1866" s="23" t="e">
        <f t="shared" si="618"/>
        <v>#VALUE!</v>
      </c>
      <c r="AE1866" s="24" t="e">
        <f t="shared" si="619"/>
        <v>#VALUE!</v>
      </c>
      <c r="AF1866" s="24">
        <v>126.85</v>
      </c>
      <c r="AG1866" s="24" t="e">
        <f t="shared" si="625"/>
        <v>#VALUE!</v>
      </c>
      <c r="AH1866" s="24" t="e">
        <f t="shared" si="626"/>
        <v>#VALUE!</v>
      </c>
      <c r="AI1866" s="25" t="e">
        <f t="shared" si="620"/>
        <v>#VALUE!</v>
      </c>
      <c r="AJ1866" s="25" t="e">
        <f t="shared" si="621"/>
        <v>#VALUE!</v>
      </c>
      <c r="AK1866" s="25" t="e">
        <f t="shared" si="622"/>
        <v>#VALUE!</v>
      </c>
      <c r="AL1866" s="11">
        <v>26.256659760498504</v>
      </c>
      <c r="AM1866" s="11">
        <v>4.8149933090464776</v>
      </c>
      <c r="AN1866" s="26">
        <v>3.2750004545454545</v>
      </c>
      <c r="AO1866" s="125">
        <f t="shared" si="627"/>
        <v>5.4897915467987043E-2</v>
      </c>
      <c r="AW1866" s="44" t="e">
        <f t="shared" si="624"/>
        <v>#VALUE!</v>
      </c>
    </row>
    <row r="1867" spans="1:49" hidden="1" x14ac:dyDescent="0.2">
      <c r="A1867" s="101">
        <v>1864</v>
      </c>
      <c r="B1867" s="16" t="s">
        <v>1162</v>
      </c>
      <c r="C1867" s="101">
        <v>320</v>
      </c>
      <c r="D1867" s="101">
        <v>1.3654599526567233</v>
      </c>
      <c r="E1867" s="101">
        <v>4.9723615447505205E-2</v>
      </c>
      <c r="F1867" s="122">
        <f t="shared" si="623"/>
        <v>1.4151835681042284</v>
      </c>
      <c r="G1867" s="122"/>
      <c r="H1867" s="101" t="s">
        <v>4</v>
      </c>
      <c r="I1867" s="101">
        <v>1</v>
      </c>
      <c r="J1867" s="101" t="s">
        <v>573</v>
      </c>
      <c r="K1867" s="18">
        <v>43131</v>
      </c>
      <c r="L1867" s="101" t="s">
        <v>58</v>
      </c>
      <c r="M1867" s="101" t="s">
        <v>83</v>
      </c>
      <c r="N1867" s="101" t="s">
        <v>73</v>
      </c>
      <c r="O1867" s="101" t="s">
        <v>58</v>
      </c>
      <c r="P1867" s="19" t="str">
        <f t="shared" si="608"/>
        <v>CB1 17/18</v>
      </c>
      <c r="Q1867" s="20">
        <f t="shared" si="609"/>
        <v>141.51835681042283</v>
      </c>
      <c r="R1867" s="19">
        <v>122.6</v>
      </c>
      <c r="S1867" s="19">
        <v>2.5</v>
      </c>
      <c r="T1867" s="19">
        <f t="shared" si="610"/>
        <v>125.1</v>
      </c>
      <c r="U1867" s="22" t="e">
        <f t="shared" si="611"/>
        <v>#VALUE!</v>
      </c>
      <c r="V1867" s="22" t="str">
        <f t="shared" si="612"/>
        <v>NY</v>
      </c>
      <c r="W1867" s="22" t="e">
        <f t="shared" si="613"/>
        <v>#VALUE!</v>
      </c>
      <c r="X1867" s="19" t="str">
        <f t="shared" si="614"/>
        <v>CB117/18GS.9146</v>
      </c>
      <c r="Y1867" s="19" t="str">
        <f t="shared" si="615"/>
        <v>GS.9146</v>
      </c>
      <c r="Z1867" s="19" t="e">
        <v>#VALUE!</v>
      </c>
      <c r="AA1867" s="19" t="e">
        <f t="shared" si="616"/>
        <v>#VALUE!</v>
      </c>
      <c r="AB1867" s="22" t="e">
        <f t="shared" si="617"/>
        <v>#VALUE!</v>
      </c>
      <c r="AC1867" s="23" t="e">
        <v>#VALUE!</v>
      </c>
      <c r="AD1867" s="23" t="e">
        <f t="shared" si="618"/>
        <v>#VALUE!</v>
      </c>
      <c r="AE1867" s="24" t="e">
        <f t="shared" si="619"/>
        <v>#VALUE!</v>
      </c>
      <c r="AF1867" s="24">
        <v>126.85</v>
      </c>
      <c r="AG1867" s="24" t="e">
        <f t="shared" si="625"/>
        <v>#VALUE!</v>
      </c>
      <c r="AH1867" s="24" t="e">
        <f t="shared" si="626"/>
        <v>#VALUE!</v>
      </c>
      <c r="AI1867" s="25" t="e">
        <f t="shared" si="620"/>
        <v>#VALUE!</v>
      </c>
      <c r="AJ1867" s="25" t="e">
        <f t="shared" si="621"/>
        <v>#VALUE!</v>
      </c>
      <c r="AK1867" s="25" t="e">
        <f t="shared" si="622"/>
        <v>#VALUE!</v>
      </c>
      <c r="AL1867" s="11">
        <v>23.67218643513376</v>
      </c>
      <c r="AM1867" s="11">
        <v>4.4410260146848772</v>
      </c>
      <c r="AN1867" s="26">
        <v>3.2765999999999997</v>
      </c>
      <c r="AO1867" s="125">
        <f t="shared" si="627"/>
        <v>4.9021933943524908E-2</v>
      </c>
      <c r="AW1867" s="44" t="e">
        <f t="shared" si="624"/>
        <v>#VALUE!</v>
      </c>
    </row>
    <row r="1868" spans="1:49" hidden="1" x14ac:dyDescent="0.2">
      <c r="A1868" s="101">
        <v>1865</v>
      </c>
      <c r="B1868" s="16" t="s">
        <v>1163</v>
      </c>
      <c r="C1868" s="101">
        <v>2520</v>
      </c>
      <c r="D1868" s="101">
        <v>1.1335705872476811</v>
      </c>
      <c r="E1868" s="101">
        <v>4.5999691413855577E-2</v>
      </c>
      <c r="F1868" s="122">
        <f t="shared" si="623"/>
        <v>1.1795702786615367</v>
      </c>
      <c r="G1868" s="122"/>
      <c r="H1868" s="101" t="s">
        <v>4</v>
      </c>
      <c r="I1868" s="101">
        <v>1</v>
      </c>
      <c r="J1868" s="101" t="s">
        <v>60</v>
      </c>
      <c r="K1868" s="18">
        <v>43131</v>
      </c>
      <c r="L1868" s="101" t="s">
        <v>58</v>
      </c>
      <c r="M1868" s="101" t="s">
        <v>83</v>
      </c>
      <c r="N1868" s="101" t="s">
        <v>77</v>
      </c>
      <c r="O1868" s="101" t="s">
        <v>80</v>
      </c>
      <c r="P1868" s="19" t="str">
        <f t="shared" si="608"/>
        <v>CB3 14 UP</v>
      </c>
      <c r="Q1868" s="20">
        <f t="shared" si="609"/>
        <v>117.95702786615368</v>
      </c>
      <c r="R1868" s="19">
        <v>122.6</v>
      </c>
      <c r="S1868" s="19">
        <v>-9.67</v>
      </c>
      <c r="T1868" s="19">
        <f t="shared" si="610"/>
        <v>112.92999999999999</v>
      </c>
      <c r="U1868" s="22" t="e">
        <f t="shared" si="611"/>
        <v>#VALUE!</v>
      </c>
      <c r="V1868" s="22" t="str">
        <f t="shared" si="612"/>
        <v>NY</v>
      </c>
      <c r="W1868" s="22" t="e">
        <f t="shared" si="613"/>
        <v>#VALUE!</v>
      </c>
      <c r="X1868" s="19" t="str">
        <f t="shared" si="614"/>
        <v>CB314 UPGS.9198</v>
      </c>
      <c r="Y1868" s="19" t="str">
        <f t="shared" si="615"/>
        <v>GS.9198</v>
      </c>
      <c r="Z1868" s="19" t="e">
        <v>#VALUE!</v>
      </c>
      <c r="AA1868" s="19" t="e">
        <f t="shared" si="616"/>
        <v>#VALUE!</v>
      </c>
      <c r="AB1868" s="22" t="e">
        <f t="shared" si="617"/>
        <v>#VALUE!</v>
      </c>
      <c r="AC1868" s="23" t="e">
        <v>#VALUE!</v>
      </c>
      <c r="AD1868" s="23" t="e">
        <f t="shared" si="618"/>
        <v>#VALUE!</v>
      </c>
      <c r="AE1868" s="24" t="e">
        <f t="shared" si="619"/>
        <v>#VALUE!</v>
      </c>
      <c r="AF1868" s="24">
        <v>114.67999999999999</v>
      </c>
      <c r="AG1868" s="24" t="e">
        <f t="shared" si="625"/>
        <v>#VALUE!</v>
      </c>
      <c r="AH1868" s="24" t="e">
        <f t="shared" si="626"/>
        <v>#VALUE!</v>
      </c>
      <c r="AI1868" s="25" t="e">
        <f t="shared" si="620"/>
        <v>#VALUE!</v>
      </c>
      <c r="AJ1868" s="25" t="e">
        <f t="shared" si="621"/>
        <v>#VALUE!</v>
      </c>
      <c r="AK1868" s="25" t="e">
        <f t="shared" si="622"/>
        <v>#VALUE!</v>
      </c>
      <c r="AL1868" s="11">
        <v>21.974611677758265</v>
      </c>
      <c r="AM1868" s="11">
        <v>1.6464825336186146</v>
      </c>
      <c r="AN1868" s="26">
        <v>3.3027531138437132</v>
      </c>
      <c r="AO1868" s="125">
        <f t="shared" si="627"/>
        <v>4.5712538950104714E-2</v>
      </c>
      <c r="AW1868" s="44" t="e">
        <f t="shared" si="624"/>
        <v>#VALUE!</v>
      </c>
    </row>
    <row r="1869" spans="1:49" hidden="1" x14ac:dyDescent="0.2">
      <c r="A1869" s="101">
        <v>1866</v>
      </c>
      <c r="B1869" s="16" t="s">
        <v>1164</v>
      </c>
      <c r="C1869" s="101">
        <v>2520</v>
      </c>
      <c r="D1869" s="101">
        <v>1.1201250011398993</v>
      </c>
      <c r="E1869" s="101">
        <v>4.6162364493033063E-2</v>
      </c>
      <c r="F1869" s="122">
        <f t="shared" si="623"/>
        <v>1.1662873656329324</v>
      </c>
      <c r="G1869" s="122"/>
      <c r="H1869" s="101" t="s">
        <v>4</v>
      </c>
      <c r="I1869" s="101">
        <v>1</v>
      </c>
      <c r="J1869" s="101" t="s">
        <v>60</v>
      </c>
      <c r="K1869" s="18">
        <v>43132</v>
      </c>
      <c r="L1869" s="101" t="s">
        <v>58</v>
      </c>
      <c r="M1869" s="101" t="s">
        <v>83</v>
      </c>
      <c r="N1869" s="101" t="s">
        <v>77</v>
      </c>
      <c r="O1869" s="101" t="s">
        <v>59</v>
      </c>
      <c r="P1869" s="19" t="str">
        <f t="shared" si="608"/>
        <v>CB3 14/16</v>
      </c>
      <c r="Q1869" s="20">
        <f t="shared" si="609"/>
        <v>116.62873656329324</v>
      </c>
      <c r="R1869" s="19">
        <v>122.6</v>
      </c>
      <c r="S1869" s="19">
        <v>-9.67</v>
      </c>
      <c r="T1869" s="19">
        <f t="shared" si="610"/>
        <v>112.92999999999999</v>
      </c>
      <c r="U1869" s="22" t="e">
        <f t="shared" si="611"/>
        <v>#VALUE!</v>
      </c>
      <c r="V1869" s="22" t="str">
        <f t="shared" si="612"/>
        <v>NY</v>
      </c>
      <c r="W1869" s="22" t="e">
        <f t="shared" si="613"/>
        <v>#VALUE!</v>
      </c>
      <c r="X1869" s="19" t="str">
        <f t="shared" si="614"/>
        <v>CB314/16GS.9213</v>
      </c>
      <c r="Y1869" s="19" t="str">
        <f t="shared" si="615"/>
        <v>GS.9213</v>
      </c>
      <c r="Z1869" s="19" t="e">
        <v>#VALUE!</v>
      </c>
      <c r="AA1869" s="19" t="e">
        <f t="shared" si="616"/>
        <v>#VALUE!</v>
      </c>
      <c r="AB1869" s="22" t="e">
        <f t="shared" si="617"/>
        <v>#VALUE!</v>
      </c>
      <c r="AC1869" s="23" t="e">
        <v>#VALUE!</v>
      </c>
      <c r="AD1869" s="23" t="e">
        <f t="shared" si="618"/>
        <v>#VALUE!</v>
      </c>
      <c r="AE1869" s="24" t="e">
        <f t="shared" si="619"/>
        <v>#VALUE!</v>
      </c>
      <c r="AF1869" s="24">
        <v>114.67999999999999</v>
      </c>
      <c r="AG1869" s="24" t="e">
        <f t="shared" si="625"/>
        <v>#VALUE!</v>
      </c>
      <c r="AH1869" s="24" t="e">
        <f t="shared" si="626"/>
        <v>#VALUE!</v>
      </c>
      <c r="AI1869" s="25" t="e">
        <f t="shared" si="620"/>
        <v>#VALUE!</v>
      </c>
      <c r="AJ1869" s="25" t="e">
        <f t="shared" si="621"/>
        <v>#VALUE!</v>
      </c>
      <c r="AK1869" s="25" t="e">
        <f t="shared" si="622"/>
        <v>#VALUE!</v>
      </c>
      <c r="AL1869" s="11">
        <v>20.435625000000002</v>
      </c>
      <c r="AM1869" s="11">
        <v>0.12911543038476794</v>
      </c>
      <c r="AN1869" s="26">
        <v>3.3077000000000001</v>
      </c>
      <c r="AO1869" s="125">
        <f t="shared" si="627"/>
        <v>4.5942907229433422E-2</v>
      </c>
      <c r="AW1869" s="44" t="e">
        <f t="shared" si="624"/>
        <v>#VALUE!</v>
      </c>
    </row>
    <row r="1870" spans="1:49" hidden="1" x14ac:dyDescent="0.2">
      <c r="A1870" s="101">
        <v>1867</v>
      </c>
      <c r="B1870" s="16" t="s">
        <v>1165</v>
      </c>
      <c r="C1870" s="101">
        <v>1230</v>
      </c>
      <c r="D1870" s="101">
        <v>1.4640427819119113</v>
      </c>
      <c r="E1870" s="101">
        <v>6.0614173215364914E-2</v>
      </c>
      <c r="F1870" s="122">
        <f t="shared" si="623"/>
        <v>1.5246569551272762</v>
      </c>
      <c r="G1870" s="122"/>
      <c r="H1870" s="101" t="s">
        <v>4</v>
      </c>
      <c r="I1870" s="101">
        <v>1</v>
      </c>
      <c r="J1870" s="101" t="s">
        <v>60</v>
      </c>
      <c r="K1870" s="18">
        <v>43132</v>
      </c>
      <c r="L1870" s="101" t="s">
        <v>58</v>
      </c>
      <c r="M1870" s="101" t="s">
        <v>83</v>
      </c>
      <c r="N1870" s="101" t="s">
        <v>73</v>
      </c>
      <c r="O1870" s="101" t="s">
        <v>58</v>
      </c>
      <c r="P1870" s="19" t="str">
        <f t="shared" si="608"/>
        <v>CB1 17/18</v>
      </c>
      <c r="Q1870" s="20">
        <f t="shared" si="609"/>
        <v>152.46569551272762</v>
      </c>
      <c r="R1870" s="19">
        <v>122.6</v>
      </c>
      <c r="S1870" s="19">
        <v>2.5</v>
      </c>
      <c r="T1870" s="19">
        <f t="shared" si="610"/>
        <v>125.1</v>
      </c>
      <c r="U1870" s="22" t="e">
        <f t="shared" si="611"/>
        <v>#VALUE!</v>
      </c>
      <c r="V1870" s="22" t="str">
        <f t="shared" si="612"/>
        <v>NY</v>
      </c>
      <c r="W1870" s="22" t="e">
        <f t="shared" si="613"/>
        <v>#VALUE!</v>
      </c>
      <c r="X1870" s="19" t="str">
        <f t="shared" si="614"/>
        <v>CB117/18GS.9210</v>
      </c>
      <c r="Y1870" s="19" t="str">
        <f t="shared" si="615"/>
        <v>GS.9210</v>
      </c>
      <c r="Z1870" s="19" t="e">
        <v>#VALUE!</v>
      </c>
      <c r="AA1870" s="19" t="e">
        <f t="shared" si="616"/>
        <v>#VALUE!</v>
      </c>
      <c r="AB1870" s="22" t="e">
        <f t="shared" si="617"/>
        <v>#VALUE!</v>
      </c>
      <c r="AC1870" s="23" t="e">
        <v>#VALUE!</v>
      </c>
      <c r="AD1870" s="23" t="e">
        <f t="shared" si="618"/>
        <v>#VALUE!</v>
      </c>
      <c r="AE1870" s="24" t="e">
        <f t="shared" si="619"/>
        <v>#VALUE!</v>
      </c>
      <c r="AF1870" s="24">
        <v>126.85</v>
      </c>
      <c r="AG1870" s="24" t="e">
        <f t="shared" si="625"/>
        <v>#VALUE!</v>
      </c>
      <c r="AH1870" s="24" t="e">
        <f t="shared" si="626"/>
        <v>#VALUE!</v>
      </c>
      <c r="AI1870" s="25" t="e">
        <f t="shared" si="620"/>
        <v>#VALUE!</v>
      </c>
      <c r="AJ1870" s="25" t="e">
        <f t="shared" si="621"/>
        <v>#VALUE!</v>
      </c>
      <c r="AK1870" s="25" t="e">
        <f t="shared" si="622"/>
        <v>#VALUE!</v>
      </c>
      <c r="AL1870" s="11">
        <v>29.992125791279257</v>
      </c>
      <c r="AM1870" s="11">
        <v>7.4833242290788453</v>
      </c>
      <c r="AN1870" s="26">
        <v>3.2672679967426705</v>
      </c>
      <c r="AO1870" s="125">
        <f t="shared" si="627"/>
        <v>5.9588610556514952E-2</v>
      </c>
      <c r="AW1870" s="44" t="e">
        <f t="shared" si="624"/>
        <v>#VALUE!</v>
      </c>
    </row>
    <row r="1871" spans="1:49" hidden="1" x14ac:dyDescent="0.2">
      <c r="A1871" s="101">
        <v>1868</v>
      </c>
      <c r="B1871" s="16" t="s">
        <v>1166</v>
      </c>
      <c r="C1871" s="101">
        <v>20</v>
      </c>
      <c r="D1871" s="101">
        <v>0.88367236100000002</v>
      </c>
      <c r="E1871" s="101">
        <v>3.5930384074036224E-2</v>
      </c>
      <c r="F1871" s="122">
        <f t="shared" si="623"/>
        <v>0.91960274507403628</v>
      </c>
      <c r="G1871" s="122"/>
      <c r="H1871" s="101" t="s">
        <v>4</v>
      </c>
      <c r="I1871" s="101">
        <v>1</v>
      </c>
      <c r="J1871" s="101" t="s">
        <v>60</v>
      </c>
      <c r="K1871" s="18">
        <v>43077</v>
      </c>
      <c r="L1871" s="101" t="s">
        <v>58</v>
      </c>
      <c r="M1871" s="101" t="s">
        <v>83</v>
      </c>
      <c r="N1871" s="101" t="s">
        <v>62</v>
      </c>
      <c r="O1871" s="101" t="s">
        <v>63</v>
      </c>
      <c r="P1871" s="19" t="str">
        <f t="shared" si="608"/>
        <v>CB6 Consumo</v>
      </c>
      <c r="Q1871" s="20">
        <f t="shared" si="609"/>
        <v>91.960274507403625</v>
      </c>
      <c r="R1871" s="19">
        <v>122.6</v>
      </c>
      <c r="S1871" s="19">
        <v>-31.95</v>
      </c>
      <c r="T1871" s="19">
        <f t="shared" si="610"/>
        <v>90.649999999999991</v>
      </c>
      <c r="U1871" s="22" t="e">
        <f t="shared" si="611"/>
        <v>#VALUE!</v>
      </c>
      <c r="V1871" s="22" t="str">
        <f t="shared" si="612"/>
        <v>NY</v>
      </c>
      <c r="W1871" s="22" t="e">
        <f t="shared" si="613"/>
        <v>#VALUE!</v>
      </c>
      <c r="X1871" s="19" t="str">
        <f t="shared" si="614"/>
        <v>CB6ConsumoGS.1004S</v>
      </c>
      <c r="Y1871" s="19" t="str">
        <f t="shared" si="615"/>
        <v>GS.1004S</v>
      </c>
      <c r="Z1871" s="19" t="e">
        <v>#VALUE!</v>
      </c>
      <c r="AA1871" s="19" t="e">
        <f t="shared" si="616"/>
        <v>#VALUE!</v>
      </c>
      <c r="AB1871" s="22" t="e">
        <f t="shared" si="617"/>
        <v>#VALUE!</v>
      </c>
      <c r="AC1871" s="23" t="e">
        <v>#VALUE!</v>
      </c>
      <c r="AD1871" s="23" t="e">
        <f t="shared" si="618"/>
        <v>#VALUE!</v>
      </c>
      <c r="AE1871" s="24" t="e">
        <f t="shared" si="619"/>
        <v>#VALUE!</v>
      </c>
      <c r="AF1871" s="24">
        <v>92.399999999999991</v>
      </c>
      <c r="AG1871" s="24" t="e">
        <f t="shared" si="625"/>
        <v>#VALUE!</v>
      </c>
      <c r="AH1871" s="24" t="e">
        <f t="shared" si="626"/>
        <v>#VALUE!</v>
      </c>
      <c r="AI1871" s="25" t="e">
        <f t="shared" si="620"/>
        <v>#VALUE!</v>
      </c>
      <c r="AJ1871" s="25" t="e">
        <f t="shared" si="621"/>
        <v>#VALUE!</v>
      </c>
      <c r="AK1871" s="25" t="e">
        <f t="shared" si="622"/>
        <v>#VALUE!</v>
      </c>
      <c r="AL1871" s="11">
        <v>21.673130364565864</v>
      </c>
      <c r="AM1871" s="11">
        <v>4.345002553993937</v>
      </c>
      <c r="AN1871" s="26">
        <v>3.2766000000000002</v>
      </c>
      <c r="AO1871" s="125">
        <f t="shared" si="627"/>
        <v>3.542334761442327E-2</v>
      </c>
      <c r="AW1871" s="44" t="e">
        <f t="shared" si="624"/>
        <v>#VALUE!</v>
      </c>
    </row>
    <row r="1872" spans="1:49" hidden="1" x14ac:dyDescent="0.2">
      <c r="A1872" s="101">
        <v>1869</v>
      </c>
      <c r="B1872" s="16" t="s">
        <v>1167</v>
      </c>
      <c r="C1872" s="101">
        <v>497</v>
      </c>
      <c r="D1872" s="101">
        <v>1.0304603918216173</v>
      </c>
      <c r="E1872" s="101">
        <v>1.0225787113872269E-2</v>
      </c>
      <c r="F1872" s="122">
        <f t="shared" si="623"/>
        <v>1.0406861789354895</v>
      </c>
      <c r="G1872" s="122"/>
      <c r="H1872" s="101" t="s">
        <v>4</v>
      </c>
      <c r="I1872" s="101">
        <v>1</v>
      </c>
      <c r="J1872" s="101" t="s">
        <v>555</v>
      </c>
      <c r="K1872" s="18">
        <v>43132</v>
      </c>
      <c r="L1872" s="101" t="s">
        <v>58</v>
      </c>
      <c r="M1872" s="101" t="s">
        <v>83</v>
      </c>
      <c r="N1872" s="101" t="s">
        <v>62</v>
      </c>
      <c r="O1872" s="101" t="s">
        <v>63</v>
      </c>
      <c r="P1872" s="19" t="str">
        <f t="shared" si="608"/>
        <v>CB6 Consumo</v>
      </c>
      <c r="Q1872" s="20">
        <f t="shared" si="609"/>
        <v>104.06861789354895</v>
      </c>
      <c r="R1872" s="19">
        <v>122.6</v>
      </c>
      <c r="S1872" s="19">
        <v>-31.95</v>
      </c>
      <c r="T1872" s="19">
        <f t="shared" si="610"/>
        <v>90.649999999999991</v>
      </c>
      <c r="U1872" s="22" t="e">
        <f t="shared" si="611"/>
        <v>#VALUE!</v>
      </c>
      <c r="V1872" s="22" t="str">
        <f t="shared" si="612"/>
        <v>NY</v>
      </c>
      <c r="W1872" s="22" t="e">
        <f t="shared" si="613"/>
        <v>#VALUE!</v>
      </c>
      <c r="X1872" s="19" t="str">
        <f t="shared" si="614"/>
        <v>CB6ConsumoGS.9216</v>
      </c>
      <c r="Y1872" s="19" t="str">
        <f t="shared" si="615"/>
        <v>GS.9216</v>
      </c>
      <c r="Z1872" s="19" t="e">
        <v>#VALUE!</v>
      </c>
      <c r="AA1872" s="19" t="e">
        <f t="shared" si="616"/>
        <v>#VALUE!</v>
      </c>
      <c r="AB1872" s="22" t="e">
        <f t="shared" si="617"/>
        <v>#VALUE!</v>
      </c>
      <c r="AC1872" s="23" t="e">
        <v>#VALUE!</v>
      </c>
      <c r="AD1872" s="23" t="e">
        <f t="shared" si="618"/>
        <v>#VALUE!</v>
      </c>
      <c r="AE1872" s="24" t="e">
        <f t="shared" si="619"/>
        <v>#VALUE!</v>
      </c>
      <c r="AF1872" s="24">
        <v>92.399999999999991</v>
      </c>
      <c r="AG1872" s="24" t="e">
        <f t="shared" si="625"/>
        <v>#VALUE!</v>
      </c>
      <c r="AH1872" s="24" t="e">
        <f t="shared" si="626"/>
        <v>#VALUE!</v>
      </c>
      <c r="AI1872" s="25" t="e">
        <f t="shared" si="620"/>
        <v>#VALUE!</v>
      </c>
      <c r="AJ1872" s="25" t="e">
        <f t="shared" si="621"/>
        <v>#VALUE!</v>
      </c>
      <c r="AK1872" s="25" t="e">
        <f t="shared" si="622"/>
        <v>#VALUE!</v>
      </c>
      <c r="AL1872" s="11">
        <v>2.1073833228060281</v>
      </c>
      <c r="AM1872" s="11">
        <v>2.4324764559535033</v>
      </c>
      <c r="AN1872" s="26">
        <v>3.3038203219315894</v>
      </c>
      <c r="AO1872" s="125">
        <f t="shared" si="627"/>
        <v>1.016523637280921E-2</v>
      </c>
      <c r="AW1872" s="44" t="e">
        <f t="shared" si="624"/>
        <v>#VALUE!</v>
      </c>
    </row>
    <row r="1873" spans="1:49" hidden="1" x14ac:dyDescent="0.2">
      <c r="A1873" s="101">
        <v>1870</v>
      </c>
      <c r="B1873" s="16" t="s">
        <v>1168</v>
      </c>
      <c r="C1873" s="101">
        <v>1000</v>
      </c>
      <c r="D1873" s="101">
        <v>0.97193074207654107</v>
      </c>
      <c r="E1873" s="101">
        <v>6.9322608237231669E-3</v>
      </c>
      <c r="F1873" s="122">
        <f t="shared" si="623"/>
        <v>0.97886300290026418</v>
      </c>
      <c r="G1873" s="122"/>
      <c r="H1873" s="101" t="s">
        <v>4</v>
      </c>
      <c r="I1873" s="101">
        <v>1</v>
      </c>
      <c r="J1873" s="101" t="s">
        <v>60</v>
      </c>
      <c r="K1873" s="18">
        <v>43132</v>
      </c>
      <c r="L1873" s="101" t="s">
        <v>58</v>
      </c>
      <c r="M1873" s="101" t="s">
        <v>83</v>
      </c>
      <c r="N1873" s="101" t="s">
        <v>62</v>
      </c>
      <c r="O1873" s="101" t="s">
        <v>63</v>
      </c>
      <c r="P1873" s="19" t="str">
        <f t="shared" si="608"/>
        <v>CB6 Consumo</v>
      </c>
      <c r="Q1873" s="20">
        <f t="shared" si="609"/>
        <v>97.886300290026412</v>
      </c>
      <c r="R1873" s="19">
        <v>122.6</v>
      </c>
      <c r="S1873" s="19">
        <v>-31.95</v>
      </c>
      <c r="T1873" s="19">
        <f t="shared" si="610"/>
        <v>90.649999999999991</v>
      </c>
      <c r="U1873" s="22" t="e">
        <f t="shared" si="611"/>
        <v>#VALUE!</v>
      </c>
      <c r="V1873" s="22" t="str">
        <f t="shared" si="612"/>
        <v>NY</v>
      </c>
      <c r="W1873" s="22" t="e">
        <f t="shared" si="613"/>
        <v>#VALUE!</v>
      </c>
      <c r="X1873" s="19" t="str">
        <f t="shared" si="614"/>
        <v>CB6ConsumoGS.9132</v>
      </c>
      <c r="Y1873" s="19" t="str">
        <f t="shared" si="615"/>
        <v>GS.9132</v>
      </c>
      <c r="Z1873" s="19" t="e">
        <v>#VALUE!</v>
      </c>
      <c r="AA1873" s="19" t="e">
        <f t="shared" si="616"/>
        <v>#VALUE!</v>
      </c>
      <c r="AB1873" s="22" t="e">
        <f t="shared" si="617"/>
        <v>#VALUE!</v>
      </c>
      <c r="AC1873" s="23" t="e">
        <v>#VALUE!</v>
      </c>
      <c r="AD1873" s="23" t="e">
        <f t="shared" si="618"/>
        <v>#VALUE!</v>
      </c>
      <c r="AE1873" s="24" t="e">
        <f t="shared" si="619"/>
        <v>#VALUE!</v>
      </c>
      <c r="AF1873" s="24">
        <v>92.399999999999991</v>
      </c>
      <c r="AG1873" s="24" t="e">
        <f t="shared" si="625"/>
        <v>#VALUE!</v>
      </c>
      <c r="AH1873" s="24" t="e">
        <f t="shared" si="626"/>
        <v>#VALUE!</v>
      </c>
      <c r="AI1873" s="25" t="e">
        <f t="shared" si="620"/>
        <v>#VALUE!</v>
      </c>
      <c r="AJ1873" s="25" t="e">
        <f t="shared" si="621"/>
        <v>#VALUE!</v>
      </c>
      <c r="AK1873" s="25" t="e">
        <f t="shared" si="622"/>
        <v>#VALUE!</v>
      </c>
      <c r="AL1873" s="11">
        <v>0</v>
      </c>
      <c r="AM1873" s="11">
        <v>2.8250000000000175</v>
      </c>
      <c r="AN1873" s="26">
        <v>3.3077000000000001</v>
      </c>
      <c r="AO1873" s="125">
        <f t="shared" si="627"/>
        <v>6.8993046481103919E-3</v>
      </c>
      <c r="AW1873" s="44" t="e">
        <f t="shared" si="624"/>
        <v>#VALUE!</v>
      </c>
    </row>
    <row r="1874" spans="1:49" hidden="1" x14ac:dyDescent="0.2">
      <c r="A1874" s="101">
        <v>1871</v>
      </c>
      <c r="B1874" s="16" t="s">
        <v>1169</v>
      </c>
      <c r="C1874" s="101">
        <v>320</v>
      </c>
      <c r="D1874" s="101">
        <v>1.0628401790919897</v>
      </c>
      <c r="E1874" s="101">
        <v>4.8118685814843742E-2</v>
      </c>
      <c r="F1874" s="122">
        <f t="shared" si="623"/>
        <v>1.1109588649068334</v>
      </c>
      <c r="G1874" s="122"/>
      <c r="H1874" s="101" t="s">
        <v>4</v>
      </c>
      <c r="I1874" s="101">
        <v>1</v>
      </c>
      <c r="J1874" s="101" t="s">
        <v>60</v>
      </c>
      <c r="K1874" s="18">
        <v>43133</v>
      </c>
      <c r="L1874" s="101" t="s">
        <v>58</v>
      </c>
      <c r="M1874" s="101" t="s">
        <v>83</v>
      </c>
      <c r="N1874" s="101" t="s">
        <v>100</v>
      </c>
      <c r="O1874" s="101" t="s">
        <v>58</v>
      </c>
      <c r="P1874" s="19" t="str">
        <f t="shared" si="608"/>
        <v>CB5 17/18</v>
      </c>
      <c r="Q1874" s="20">
        <f t="shared" si="609"/>
        <v>111.09588649068334</v>
      </c>
      <c r="R1874" s="19">
        <v>122.6</v>
      </c>
      <c r="S1874" s="19">
        <v>-8.39</v>
      </c>
      <c r="T1874" s="19">
        <f t="shared" si="610"/>
        <v>114.21</v>
      </c>
      <c r="U1874" s="22" t="e">
        <f t="shared" si="611"/>
        <v>#VALUE!</v>
      </c>
      <c r="V1874" s="22" t="str">
        <f t="shared" si="612"/>
        <v>NY</v>
      </c>
      <c r="W1874" s="22" t="e">
        <f t="shared" si="613"/>
        <v>#VALUE!</v>
      </c>
      <c r="X1874" s="19" t="str">
        <f t="shared" si="614"/>
        <v>CB517/18GS.9204</v>
      </c>
      <c r="Y1874" s="19" t="str">
        <f t="shared" si="615"/>
        <v>GS.9204</v>
      </c>
      <c r="Z1874" s="19" t="e">
        <v>#VALUE!</v>
      </c>
      <c r="AA1874" s="19" t="e">
        <f t="shared" si="616"/>
        <v>#VALUE!</v>
      </c>
      <c r="AB1874" s="22" t="e">
        <f t="shared" si="617"/>
        <v>#VALUE!</v>
      </c>
      <c r="AC1874" s="23" t="e">
        <v>#VALUE!</v>
      </c>
      <c r="AD1874" s="23" t="e">
        <f t="shared" si="618"/>
        <v>#VALUE!</v>
      </c>
      <c r="AE1874" s="24" t="e">
        <f t="shared" si="619"/>
        <v>#VALUE!</v>
      </c>
      <c r="AF1874" s="24">
        <v>115.96</v>
      </c>
      <c r="AG1874" s="24" t="e">
        <f t="shared" si="625"/>
        <v>#VALUE!</v>
      </c>
      <c r="AH1874" s="24" t="e">
        <f t="shared" si="626"/>
        <v>#VALUE!</v>
      </c>
      <c r="AI1874" s="25" t="e">
        <f t="shared" si="620"/>
        <v>#VALUE!</v>
      </c>
      <c r="AJ1874" s="25" t="e">
        <f t="shared" si="621"/>
        <v>#VALUE!</v>
      </c>
      <c r="AK1874" s="25" t="e">
        <f t="shared" si="622"/>
        <v>#VALUE!</v>
      </c>
      <c r="AL1874" s="11">
        <v>20.435625000000002</v>
      </c>
      <c r="AM1874" s="11">
        <v>0.5</v>
      </c>
      <c r="AN1874" s="26">
        <v>3.3076999999999996</v>
      </c>
      <c r="AO1874" s="125">
        <f t="shared" si="627"/>
        <v>4.7889928141078335E-2</v>
      </c>
      <c r="AW1874" s="44" t="e">
        <f t="shared" si="624"/>
        <v>#VALUE!</v>
      </c>
    </row>
    <row r="1875" spans="1:49" hidden="1" x14ac:dyDescent="0.2">
      <c r="A1875" s="101">
        <v>1872</v>
      </c>
      <c r="B1875" s="16" t="s">
        <v>1170</v>
      </c>
      <c r="C1875" s="101">
        <v>595</v>
      </c>
      <c r="D1875" s="101">
        <v>1.322199811905727</v>
      </c>
      <c r="E1875" s="101">
        <v>5.2443524253186706E-2</v>
      </c>
      <c r="F1875" s="122">
        <f t="shared" si="623"/>
        <v>1.3746433361589137</v>
      </c>
      <c r="G1875" s="122"/>
      <c r="H1875" s="101" t="s">
        <v>4</v>
      </c>
      <c r="I1875" s="101">
        <v>1</v>
      </c>
      <c r="J1875" s="101" t="s">
        <v>60</v>
      </c>
      <c r="K1875" s="18">
        <v>43133</v>
      </c>
      <c r="L1875" s="101" t="s">
        <v>58</v>
      </c>
      <c r="M1875" s="101" t="s">
        <v>83</v>
      </c>
      <c r="N1875" s="101" t="s">
        <v>71</v>
      </c>
      <c r="O1875" s="101" t="s">
        <v>66</v>
      </c>
      <c r="P1875" s="19" t="str">
        <f t="shared" si="608"/>
        <v>CB1RF Moka</v>
      </c>
      <c r="Q1875" s="20">
        <f t="shared" si="609"/>
        <v>137.46433361589138</v>
      </c>
      <c r="R1875" s="19">
        <v>122.6</v>
      </c>
      <c r="S1875" s="19">
        <v>-7</v>
      </c>
      <c r="T1875" s="19">
        <f t="shared" si="610"/>
        <v>115.6</v>
      </c>
      <c r="U1875" s="22" t="e">
        <f t="shared" si="611"/>
        <v>#VALUE!</v>
      </c>
      <c r="V1875" s="22" t="str">
        <f t="shared" si="612"/>
        <v>NY</v>
      </c>
      <c r="W1875" s="22" t="e">
        <f t="shared" si="613"/>
        <v>#VALUE!</v>
      </c>
      <c r="X1875" s="19" t="str">
        <f t="shared" si="614"/>
        <v>CB1RFMokaGS.9164</v>
      </c>
      <c r="Y1875" s="19" t="str">
        <f t="shared" si="615"/>
        <v>GS.9164</v>
      </c>
      <c r="Z1875" s="19" t="e">
        <v>#VALUE!</v>
      </c>
      <c r="AA1875" s="19" t="e">
        <f t="shared" si="616"/>
        <v>#VALUE!</v>
      </c>
      <c r="AB1875" s="22" t="e">
        <f t="shared" si="617"/>
        <v>#VALUE!</v>
      </c>
      <c r="AC1875" s="23" t="e">
        <v>#VALUE!</v>
      </c>
      <c r="AD1875" s="23" t="e">
        <f t="shared" si="618"/>
        <v>#VALUE!</v>
      </c>
      <c r="AE1875" s="24" t="e">
        <f t="shared" si="619"/>
        <v>#VALUE!</v>
      </c>
      <c r="AF1875" s="24">
        <v>117.35</v>
      </c>
      <c r="AG1875" s="24" t="e">
        <f t="shared" si="625"/>
        <v>#VALUE!</v>
      </c>
      <c r="AH1875" s="24" t="e">
        <f t="shared" si="626"/>
        <v>#VALUE!</v>
      </c>
      <c r="AI1875" s="25" t="e">
        <f t="shared" si="620"/>
        <v>#VALUE!</v>
      </c>
      <c r="AJ1875" s="25" t="e">
        <f t="shared" si="621"/>
        <v>#VALUE!</v>
      </c>
      <c r="AK1875" s="25" t="e">
        <f t="shared" si="622"/>
        <v>#VALUE!</v>
      </c>
      <c r="AL1875" s="11">
        <v>26.063153899219525</v>
      </c>
      <c r="AM1875" s="11">
        <v>2.9596285692466817</v>
      </c>
      <c r="AN1875" s="26">
        <v>3.2766000000000002</v>
      </c>
      <c r="AO1875" s="125">
        <f t="shared" si="627"/>
        <v>5.1703460389350177E-2</v>
      </c>
      <c r="AW1875" s="44" t="e">
        <f t="shared" si="624"/>
        <v>#VALUE!</v>
      </c>
    </row>
    <row r="1876" spans="1:49" hidden="1" x14ac:dyDescent="0.2">
      <c r="A1876" s="101">
        <v>1873</v>
      </c>
      <c r="B1876" s="16" t="s">
        <v>1171</v>
      </c>
      <c r="C1876" s="101">
        <v>1800</v>
      </c>
      <c r="D1876" s="101">
        <v>1.38568452994033</v>
      </c>
      <c r="E1876" s="101">
        <v>5.2466037200396123E-2</v>
      </c>
      <c r="F1876" s="122">
        <f t="shared" si="623"/>
        <v>1.4381505671407262</v>
      </c>
      <c r="G1876" s="122"/>
      <c r="H1876" s="101" t="s">
        <v>4</v>
      </c>
      <c r="I1876" s="101">
        <v>1</v>
      </c>
      <c r="J1876" s="101" t="s">
        <v>60</v>
      </c>
      <c r="K1876" s="18">
        <v>43139</v>
      </c>
      <c r="L1876" s="101" t="s">
        <v>58</v>
      </c>
      <c r="M1876" s="101" t="s">
        <v>83</v>
      </c>
      <c r="N1876" s="101" t="s">
        <v>73</v>
      </c>
      <c r="O1876" s="101" t="s">
        <v>59</v>
      </c>
      <c r="P1876" s="19" t="str">
        <f t="shared" si="608"/>
        <v>CB1 14/16</v>
      </c>
      <c r="Q1876" s="20">
        <f t="shared" si="609"/>
        <v>143.81505671407263</v>
      </c>
      <c r="R1876" s="19">
        <v>122.6</v>
      </c>
      <c r="S1876" s="19">
        <v>-7</v>
      </c>
      <c r="T1876" s="19">
        <f t="shared" si="610"/>
        <v>115.6</v>
      </c>
      <c r="U1876" s="22" t="e">
        <f t="shared" si="611"/>
        <v>#VALUE!</v>
      </c>
      <c r="V1876" s="22" t="str">
        <f t="shared" si="612"/>
        <v>NY</v>
      </c>
      <c r="W1876" s="22" t="e">
        <f t="shared" si="613"/>
        <v>#VALUE!</v>
      </c>
      <c r="X1876" s="19" t="str">
        <f t="shared" si="614"/>
        <v>CB114/16GS.9159</v>
      </c>
      <c r="Y1876" s="19" t="str">
        <f t="shared" si="615"/>
        <v>GS.9159</v>
      </c>
      <c r="Z1876" s="19" t="e">
        <v>#VALUE!</v>
      </c>
      <c r="AA1876" s="19" t="e">
        <f t="shared" si="616"/>
        <v>#VALUE!</v>
      </c>
      <c r="AB1876" s="22" t="e">
        <f t="shared" si="617"/>
        <v>#VALUE!</v>
      </c>
      <c r="AC1876" s="23" t="e">
        <v>#VALUE!</v>
      </c>
      <c r="AD1876" s="23" t="e">
        <f t="shared" si="618"/>
        <v>#VALUE!</v>
      </c>
      <c r="AE1876" s="24" t="e">
        <f t="shared" si="619"/>
        <v>#VALUE!</v>
      </c>
      <c r="AF1876" s="24">
        <v>117.35</v>
      </c>
      <c r="AG1876" s="24" t="e">
        <f t="shared" si="625"/>
        <v>#VALUE!</v>
      </c>
      <c r="AH1876" s="24" t="e">
        <f t="shared" si="626"/>
        <v>#VALUE!</v>
      </c>
      <c r="AI1876" s="25" t="e">
        <f t="shared" si="620"/>
        <v>#VALUE!</v>
      </c>
      <c r="AJ1876" s="25" t="e">
        <f t="shared" si="621"/>
        <v>#VALUE!</v>
      </c>
      <c r="AK1876" s="25" t="e">
        <f t="shared" si="622"/>
        <v>#VALUE!</v>
      </c>
      <c r="AL1876" s="11">
        <v>25.002724723432735</v>
      </c>
      <c r="AM1876" s="11">
        <v>6.5323402147932823</v>
      </c>
      <c r="AN1876" s="26">
        <v>3.2766000000000002</v>
      </c>
      <c r="AO1876" s="125">
        <f t="shared" si="627"/>
        <v>5.1725655642069455E-2</v>
      </c>
      <c r="AW1876" s="44" t="e">
        <f t="shared" si="624"/>
        <v>#VALUE!</v>
      </c>
    </row>
    <row r="1877" spans="1:49" hidden="1" x14ac:dyDescent="0.2">
      <c r="A1877" s="101">
        <v>1874</v>
      </c>
      <c r="B1877" s="16" t="s">
        <v>1172</v>
      </c>
      <c r="C1877" s="101">
        <v>1080</v>
      </c>
      <c r="D1877" s="101">
        <v>1.4118356900760416</v>
      </c>
      <c r="E1877" s="101">
        <v>5.3086636155596133E-2</v>
      </c>
      <c r="F1877" s="122">
        <f t="shared" si="623"/>
        <v>1.4649223262316378</v>
      </c>
      <c r="G1877" s="122"/>
      <c r="H1877" s="101" t="s">
        <v>4</v>
      </c>
      <c r="I1877" s="101">
        <v>1</v>
      </c>
      <c r="J1877" s="101" t="s">
        <v>60</v>
      </c>
      <c r="K1877" s="18">
        <v>43139</v>
      </c>
      <c r="L1877" s="101" t="s">
        <v>58</v>
      </c>
      <c r="M1877" s="101" t="s">
        <v>83</v>
      </c>
      <c r="N1877" s="101" t="s">
        <v>73</v>
      </c>
      <c r="O1877" s="101" t="s">
        <v>59</v>
      </c>
      <c r="P1877" s="19" t="str">
        <f t="shared" si="608"/>
        <v>CB1 14/16</v>
      </c>
      <c r="Q1877" s="20">
        <f t="shared" si="609"/>
        <v>146.49223262316377</v>
      </c>
      <c r="R1877" s="19">
        <v>122.6</v>
      </c>
      <c r="S1877" s="19">
        <v>-7</v>
      </c>
      <c r="T1877" s="19">
        <f t="shared" si="610"/>
        <v>115.6</v>
      </c>
      <c r="U1877" s="22" t="e">
        <f t="shared" si="611"/>
        <v>#VALUE!</v>
      </c>
      <c r="V1877" s="22" t="str">
        <f t="shared" si="612"/>
        <v>NY</v>
      </c>
      <c r="W1877" s="22" t="e">
        <f t="shared" si="613"/>
        <v>#VALUE!</v>
      </c>
      <c r="X1877" s="19" t="str">
        <f t="shared" si="614"/>
        <v>CB114/16GS.9162</v>
      </c>
      <c r="Y1877" s="19" t="str">
        <f t="shared" si="615"/>
        <v>GS.9162</v>
      </c>
      <c r="Z1877" s="19" t="e">
        <v>#VALUE!</v>
      </c>
      <c r="AA1877" s="19" t="e">
        <f t="shared" si="616"/>
        <v>#VALUE!</v>
      </c>
      <c r="AB1877" s="22" t="e">
        <f t="shared" si="617"/>
        <v>#VALUE!</v>
      </c>
      <c r="AC1877" s="23" t="e">
        <v>#VALUE!</v>
      </c>
      <c r="AD1877" s="23" t="e">
        <f t="shared" si="618"/>
        <v>#VALUE!</v>
      </c>
      <c r="AE1877" s="24" t="e">
        <f t="shared" si="619"/>
        <v>#VALUE!</v>
      </c>
      <c r="AF1877" s="24">
        <v>117.35</v>
      </c>
      <c r="AG1877" s="24" t="e">
        <f t="shared" si="625"/>
        <v>#VALUE!</v>
      </c>
      <c r="AH1877" s="24" t="e">
        <f t="shared" si="626"/>
        <v>#VALUE!</v>
      </c>
      <c r="AI1877" s="25" t="e">
        <f t="shared" si="620"/>
        <v>#VALUE!</v>
      </c>
      <c r="AJ1877" s="25" t="e">
        <f t="shared" si="621"/>
        <v>#VALUE!</v>
      </c>
      <c r="AK1877" s="25" t="e">
        <f t="shared" si="622"/>
        <v>#VALUE!</v>
      </c>
      <c r="AL1877" s="11">
        <v>24.058012152777781</v>
      </c>
      <c r="AM1877" s="11">
        <v>5.4553240740740696</v>
      </c>
      <c r="AN1877" s="26">
        <v>3.2766000000000002</v>
      </c>
      <c r="AO1877" s="125">
        <f t="shared" si="627"/>
        <v>5.2337496931433351E-2</v>
      </c>
      <c r="AW1877" s="44" t="e">
        <f t="shared" si="624"/>
        <v>#VALUE!</v>
      </c>
    </row>
    <row r="1878" spans="1:49" hidden="1" x14ac:dyDescent="0.2">
      <c r="A1878" s="101">
        <v>1875</v>
      </c>
      <c r="B1878" s="16" t="s">
        <v>1173</v>
      </c>
      <c r="C1878" s="101">
        <v>960</v>
      </c>
      <c r="D1878" s="101">
        <v>1.4056834444664417</v>
      </c>
      <c r="E1878" s="101">
        <v>5.5249221338880231E-2</v>
      </c>
      <c r="F1878" s="122">
        <f t="shared" si="623"/>
        <v>1.4609326658053219</v>
      </c>
      <c r="G1878" s="122"/>
      <c r="H1878" s="101" t="s">
        <v>4</v>
      </c>
      <c r="I1878" s="101">
        <v>1</v>
      </c>
      <c r="J1878" s="101" t="s">
        <v>60</v>
      </c>
      <c r="K1878" s="18">
        <v>43139</v>
      </c>
      <c r="L1878" s="101" t="s">
        <v>58</v>
      </c>
      <c r="M1878" s="101" t="s">
        <v>83</v>
      </c>
      <c r="N1878" s="101" t="s">
        <v>73</v>
      </c>
      <c r="O1878" s="101" t="s">
        <v>58</v>
      </c>
      <c r="P1878" s="19" t="str">
        <f t="shared" ref="P1878:P1924" si="628">N1878&amp;" "&amp;O1878</f>
        <v>CB1 17/18</v>
      </c>
      <c r="Q1878" s="20">
        <f t="shared" ref="Q1878:Q1924" si="629">F1878*100</f>
        <v>146.0932665805322</v>
      </c>
      <c r="R1878" s="19">
        <v>122.6</v>
      </c>
      <c r="S1878" s="19">
        <v>2.5</v>
      </c>
      <c r="T1878" s="19">
        <f t="shared" ref="T1878:T1924" si="630">R1878+S1878</f>
        <v>125.1</v>
      </c>
      <c r="U1878" s="22" t="e">
        <f t="shared" ref="U1878:U1924" si="631">(T1878-Q1878)*1.3228*AD1878</f>
        <v>#VALUE!</v>
      </c>
      <c r="V1878" s="22" t="str">
        <f t="shared" ref="V1878:V1924" si="632">IF(LEFT(N1878,3)="CB7","LDN","NY")</f>
        <v>NY</v>
      </c>
      <c r="W1878" s="22" t="e">
        <f t="shared" ref="W1878:W1924" si="633">V1878-U1878</f>
        <v>#VALUE!</v>
      </c>
      <c r="X1878" s="19" t="str">
        <f t="shared" ref="X1878:X1924" si="634">TRIM(N1878)&amp;TRIM(O1878)&amp;TRIM(Y1878)</f>
        <v>CB117/18GS.9188</v>
      </c>
      <c r="Y1878" s="19" t="str">
        <f t="shared" ref="Y1878:Y1924" si="635">IF(LEFT(B1878,2)&lt;&gt;"GS","GS."&amp;LEFT(B1878,4),B1878)</f>
        <v>GS.9188</v>
      </c>
      <c r="Z1878" s="19" t="e">
        <v>#VALUE!</v>
      </c>
      <c r="AA1878" s="19" t="e">
        <f t="shared" ref="AA1878:AA1924" si="636">IF(C1878=0,Z1878,C1878-Z1878)</f>
        <v>#VALUE!</v>
      </c>
      <c r="AB1878" s="22" t="e">
        <f t="shared" ref="AB1878:AB1924" si="637">(T1878-Q1878)*1.3228*AA1878</f>
        <v>#VALUE!</v>
      </c>
      <c r="AC1878" s="23" t="e">
        <v>#VALUE!</v>
      </c>
      <c r="AD1878" s="23" t="e">
        <f t="shared" ref="AD1878:AD1924" si="638">AA1878-AC1878</f>
        <v>#VALUE!</v>
      </c>
      <c r="AE1878" s="24" t="e">
        <f t="shared" ref="AE1878:AE1924" si="639">(T1878-Q1878)*1.3228*AD1878</f>
        <v>#VALUE!</v>
      </c>
      <c r="AF1878" s="24">
        <v>126.85</v>
      </c>
      <c r="AG1878" s="24" t="e">
        <f t="shared" si="625"/>
        <v>#VALUE!</v>
      </c>
      <c r="AH1878" s="24" t="e">
        <f t="shared" si="626"/>
        <v>#VALUE!</v>
      </c>
      <c r="AI1878" s="25" t="e">
        <f t="shared" ref="AI1878:AI1924" si="640">AD1878*T1878*1.3228</f>
        <v>#VALUE!</v>
      </c>
      <c r="AJ1878" s="25" t="e">
        <f t="shared" ref="AJ1878:AJ1924" si="641">E1878*132.28*AD1878</f>
        <v>#VALUE!</v>
      </c>
      <c r="AK1878" s="25" t="e">
        <f t="shared" ref="AK1878:AK1924" si="642">AI1878-AE1878</f>
        <v>#VALUE!</v>
      </c>
      <c r="AL1878" s="11">
        <v>25.872932968597244</v>
      </c>
      <c r="AM1878" s="11">
        <v>6.3245118771398579</v>
      </c>
      <c r="AN1878" s="26">
        <v>3.2808438541666667</v>
      </c>
      <c r="AO1878" s="125">
        <f t="shared" si="627"/>
        <v>5.4540113512948629E-2</v>
      </c>
      <c r="AW1878" s="44" t="e">
        <f t="shared" si="624"/>
        <v>#VALUE!</v>
      </c>
    </row>
    <row r="1879" spans="1:49" hidden="1" x14ac:dyDescent="0.2">
      <c r="A1879" s="101">
        <v>1876</v>
      </c>
      <c r="B1879" s="16" t="s">
        <v>1174</v>
      </c>
      <c r="C1879" s="101">
        <v>640</v>
      </c>
      <c r="D1879" s="101">
        <v>1.2981936650769472</v>
      </c>
      <c r="E1879" s="101">
        <v>4.7717996272769542E-2</v>
      </c>
      <c r="F1879" s="122">
        <f t="shared" si="623"/>
        <v>1.3459116613497168</v>
      </c>
      <c r="G1879" s="122"/>
      <c r="H1879" s="101" t="s">
        <v>4</v>
      </c>
      <c r="I1879" s="101">
        <v>1</v>
      </c>
      <c r="J1879" s="101" t="s">
        <v>60</v>
      </c>
      <c r="K1879" s="18">
        <v>43139</v>
      </c>
      <c r="L1879" s="101" t="s">
        <v>58</v>
      </c>
      <c r="M1879" s="101" t="s">
        <v>83</v>
      </c>
      <c r="N1879" s="101" t="s">
        <v>73</v>
      </c>
      <c r="O1879" s="101" t="s">
        <v>58</v>
      </c>
      <c r="P1879" s="19" t="str">
        <f t="shared" si="628"/>
        <v>CB1 17/18</v>
      </c>
      <c r="Q1879" s="20">
        <f t="shared" si="629"/>
        <v>134.59116613497167</v>
      </c>
      <c r="R1879" s="19">
        <v>122.6</v>
      </c>
      <c r="S1879" s="19">
        <v>2.5</v>
      </c>
      <c r="T1879" s="19">
        <f t="shared" si="630"/>
        <v>125.1</v>
      </c>
      <c r="U1879" s="22" t="e">
        <f t="shared" si="631"/>
        <v>#VALUE!</v>
      </c>
      <c r="V1879" s="22" t="str">
        <f t="shared" si="632"/>
        <v>NY</v>
      </c>
      <c r="W1879" s="22" t="e">
        <f t="shared" si="633"/>
        <v>#VALUE!</v>
      </c>
      <c r="X1879" s="19" t="str">
        <f t="shared" si="634"/>
        <v>CB117/18GS.9189</v>
      </c>
      <c r="Y1879" s="19" t="str">
        <f t="shared" si="635"/>
        <v>GS.9189</v>
      </c>
      <c r="Z1879" s="19" t="e">
        <v>#VALUE!</v>
      </c>
      <c r="AA1879" s="19" t="e">
        <f t="shared" si="636"/>
        <v>#VALUE!</v>
      </c>
      <c r="AB1879" s="22" t="e">
        <f t="shared" si="637"/>
        <v>#VALUE!</v>
      </c>
      <c r="AC1879" s="23" t="e">
        <v>#VALUE!</v>
      </c>
      <c r="AD1879" s="23" t="e">
        <f t="shared" si="638"/>
        <v>#VALUE!</v>
      </c>
      <c r="AE1879" s="24" t="e">
        <f t="shared" si="639"/>
        <v>#VALUE!</v>
      </c>
      <c r="AF1879" s="24">
        <v>126.85</v>
      </c>
      <c r="AG1879" s="24" t="e">
        <f t="shared" si="625"/>
        <v>#VALUE!</v>
      </c>
      <c r="AH1879" s="24" t="e">
        <f t="shared" si="626"/>
        <v>#VALUE!</v>
      </c>
      <c r="AI1879" s="25" t="e">
        <f t="shared" si="640"/>
        <v>#VALUE!</v>
      </c>
      <c r="AJ1879" s="25" t="e">
        <f t="shared" si="641"/>
        <v>#VALUE!</v>
      </c>
      <c r="AK1879" s="25" t="e">
        <f t="shared" si="642"/>
        <v>#VALUE!</v>
      </c>
      <c r="AL1879" s="11">
        <v>23.491560638233153</v>
      </c>
      <c r="AM1879" s="11">
        <v>5.6177216398481722</v>
      </c>
      <c r="AN1879" s="26">
        <v>3.2983700000000007</v>
      </c>
      <c r="AO1879" s="125">
        <f t="shared" si="627"/>
        <v>4.7357185642624609E-2</v>
      </c>
      <c r="AW1879" s="44" t="e">
        <f t="shared" si="624"/>
        <v>#VALUE!</v>
      </c>
    </row>
    <row r="1880" spans="1:49" hidden="1" x14ac:dyDescent="0.2">
      <c r="A1880" s="101">
        <v>1877</v>
      </c>
      <c r="B1880" s="16" t="s">
        <v>1175</v>
      </c>
      <c r="C1880" s="101">
        <v>3600</v>
      </c>
      <c r="D1880" s="101">
        <v>1.1510177458564668</v>
      </c>
      <c r="E1880" s="101">
        <v>4.5161346181174088E-2</v>
      </c>
      <c r="F1880" s="122">
        <f t="shared" si="623"/>
        <v>1.1961790920376409</v>
      </c>
      <c r="G1880" s="122"/>
      <c r="H1880" s="101" t="s">
        <v>4</v>
      </c>
      <c r="I1880" s="101">
        <v>1</v>
      </c>
      <c r="J1880" s="101" t="s">
        <v>60</v>
      </c>
      <c r="K1880" s="18">
        <v>43139</v>
      </c>
      <c r="L1880" s="101" t="s">
        <v>58</v>
      </c>
      <c r="M1880" s="101" t="s">
        <v>83</v>
      </c>
      <c r="N1880" s="101" t="s">
        <v>77</v>
      </c>
      <c r="O1880" s="101" t="s">
        <v>59</v>
      </c>
      <c r="P1880" s="19" t="str">
        <f t="shared" si="628"/>
        <v>CB3 14/16</v>
      </c>
      <c r="Q1880" s="20">
        <f t="shared" si="629"/>
        <v>119.6179092037641</v>
      </c>
      <c r="R1880" s="19">
        <v>122.6</v>
      </c>
      <c r="S1880" s="19">
        <v>-9.67</v>
      </c>
      <c r="T1880" s="19">
        <f t="shared" si="630"/>
        <v>112.92999999999999</v>
      </c>
      <c r="U1880" s="22" t="e">
        <f t="shared" si="631"/>
        <v>#VALUE!</v>
      </c>
      <c r="V1880" s="22" t="str">
        <f t="shared" si="632"/>
        <v>NY</v>
      </c>
      <c r="W1880" s="22" t="e">
        <f t="shared" si="633"/>
        <v>#VALUE!</v>
      </c>
      <c r="X1880" s="19" t="str">
        <f t="shared" si="634"/>
        <v>CB314/16GS.9222</v>
      </c>
      <c r="Y1880" s="19" t="str">
        <f t="shared" si="635"/>
        <v>GS.9222</v>
      </c>
      <c r="Z1880" s="19" t="e">
        <v>#VALUE!</v>
      </c>
      <c r="AA1880" s="19" t="e">
        <f t="shared" si="636"/>
        <v>#VALUE!</v>
      </c>
      <c r="AB1880" s="22" t="e">
        <f t="shared" si="637"/>
        <v>#VALUE!</v>
      </c>
      <c r="AC1880" s="23" t="e">
        <v>#VALUE!</v>
      </c>
      <c r="AD1880" s="23" t="e">
        <f t="shared" si="638"/>
        <v>#VALUE!</v>
      </c>
      <c r="AE1880" s="24" t="e">
        <f t="shared" si="639"/>
        <v>#VALUE!</v>
      </c>
      <c r="AF1880" s="24">
        <v>114.67999999999999</v>
      </c>
      <c r="AG1880" s="24" t="e">
        <f t="shared" si="625"/>
        <v>#VALUE!</v>
      </c>
      <c r="AH1880" s="24" t="e">
        <f t="shared" si="626"/>
        <v>#VALUE!</v>
      </c>
      <c r="AI1880" s="25" t="e">
        <f t="shared" si="640"/>
        <v>#VALUE!</v>
      </c>
      <c r="AJ1880" s="25" t="e">
        <f t="shared" si="641"/>
        <v>#VALUE!</v>
      </c>
      <c r="AK1880" s="25" t="e">
        <f t="shared" si="642"/>
        <v>#VALUE!</v>
      </c>
      <c r="AL1880" s="11">
        <v>20.468902345918938</v>
      </c>
      <c r="AM1880" s="11">
        <v>0.10263688631763715</v>
      </c>
      <c r="AN1880" s="26">
        <v>3.1621000000000001</v>
      </c>
      <c r="AO1880" s="125">
        <f t="shared" si="627"/>
        <v>4.296816367033842E-2</v>
      </c>
      <c r="AW1880" s="44" t="e">
        <f t="shared" si="624"/>
        <v>#VALUE!</v>
      </c>
    </row>
    <row r="1881" spans="1:49" hidden="1" x14ac:dyDescent="0.2">
      <c r="A1881" s="101">
        <v>1878</v>
      </c>
      <c r="B1881" s="16" t="s">
        <v>1176</v>
      </c>
      <c r="C1881" s="101">
        <v>1800</v>
      </c>
      <c r="D1881" s="101">
        <v>1.3101434151130034</v>
      </c>
      <c r="E1881" s="101">
        <v>4.8049742580232008E-2</v>
      </c>
      <c r="F1881" s="122">
        <f t="shared" si="623"/>
        <v>1.3581931576932353</v>
      </c>
      <c r="G1881" s="122"/>
      <c r="H1881" s="101" t="s">
        <v>4</v>
      </c>
      <c r="I1881" s="101">
        <v>1</v>
      </c>
      <c r="J1881" s="101" t="s">
        <v>60</v>
      </c>
      <c r="K1881" s="18">
        <v>43139</v>
      </c>
      <c r="L1881" s="101" t="s">
        <v>58</v>
      </c>
      <c r="M1881" s="101" t="s">
        <v>83</v>
      </c>
      <c r="N1881" s="101" t="s">
        <v>75</v>
      </c>
      <c r="O1881" s="101" t="s">
        <v>59</v>
      </c>
      <c r="P1881" s="19" t="str">
        <f t="shared" si="628"/>
        <v>CB2 14/16</v>
      </c>
      <c r="Q1881" s="20">
        <f t="shared" si="629"/>
        <v>135.81931576932354</v>
      </c>
      <c r="R1881" s="19">
        <v>122.6</v>
      </c>
      <c r="S1881" s="19">
        <v>-9.67</v>
      </c>
      <c r="T1881" s="19">
        <f t="shared" si="630"/>
        <v>112.92999999999999</v>
      </c>
      <c r="U1881" s="22" t="e">
        <f t="shared" si="631"/>
        <v>#VALUE!</v>
      </c>
      <c r="V1881" s="22" t="str">
        <f t="shared" si="632"/>
        <v>NY</v>
      </c>
      <c r="W1881" s="22" t="e">
        <f t="shared" si="633"/>
        <v>#VALUE!</v>
      </c>
      <c r="X1881" s="19" t="str">
        <f t="shared" si="634"/>
        <v>CB214/16GS.9230</v>
      </c>
      <c r="Y1881" s="19" t="str">
        <f t="shared" si="635"/>
        <v>GS.9230</v>
      </c>
      <c r="Z1881" s="19" t="e">
        <v>#VALUE!</v>
      </c>
      <c r="AA1881" s="19" t="e">
        <f t="shared" si="636"/>
        <v>#VALUE!</v>
      </c>
      <c r="AB1881" s="22" t="e">
        <f t="shared" si="637"/>
        <v>#VALUE!</v>
      </c>
      <c r="AC1881" s="23" t="e">
        <v>#VALUE!</v>
      </c>
      <c r="AD1881" s="23" t="e">
        <f t="shared" si="638"/>
        <v>#VALUE!</v>
      </c>
      <c r="AE1881" s="24" t="e">
        <f t="shared" si="639"/>
        <v>#VALUE!</v>
      </c>
      <c r="AF1881" s="24">
        <v>114.67999999999999</v>
      </c>
      <c r="AG1881" s="24" t="e">
        <f t="shared" si="625"/>
        <v>#VALUE!</v>
      </c>
      <c r="AH1881" s="24" t="e">
        <f t="shared" si="626"/>
        <v>#VALUE!</v>
      </c>
      <c r="AI1881" s="25" t="e">
        <f t="shared" si="640"/>
        <v>#VALUE!</v>
      </c>
      <c r="AJ1881" s="25" t="e">
        <f t="shared" si="641"/>
        <v>#VALUE!</v>
      </c>
      <c r="AK1881" s="25" t="e">
        <f t="shared" si="642"/>
        <v>#VALUE!</v>
      </c>
      <c r="AL1881" s="11">
        <v>23.661736660660249</v>
      </c>
      <c r="AM1881" s="11">
        <v>6.1932555104294016</v>
      </c>
      <c r="AN1881" s="26">
        <v>3.2625418062135521</v>
      </c>
      <c r="AO1881" s="125">
        <f t="shared" si="627"/>
        <v>4.7168434802579651E-2</v>
      </c>
      <c r="AW1881" s="44" t="e">
        <f t="shared" si="624"/>
        <v>#VALUE!</v>
      </c>
    </row>
    <row r="1882" spans="1:49" hidden="1" x14ac:dyDescent="0.2">
      <c r="A1882" s="101">
        <v>1879</v>
      </c>
      <c r="B1882" s="16" t="s">
        <v>1177</v>
      </c>
      <c r="C1882" s="101">
        <v>333</v>
      </c>
      <c r="D1882" s="101">
        <v>1.4314070865869055</v>
      </c>
      <c r="E1882" s="101">
        <v>5.0112217456062411E-2</v>
      </c>
      <c r="F1882" s="122">
        <f t="shared" si="623"/>
        <v>1.4815193040429679</v>
      </c>
      <c r="G1882" s="122"/>
      <c r="H1882" s="101" t="s">
        <v>4</v>
      </c>
      <c r="I1882" s="101">
        <v>1</v>
      </c>
      <c r="J1882" s="101" t="s">
        <v>60</v>
      </c>
      <c r="K1882" s="18">
        <v>43140</v>
      </c>
      <c r="L1882" s="101" t="s">
        <v>58</v>
      </c>
      <c r="M1882" s="101" t="s">
        <v>83</v>
      </c>
      <c r="N1882" s="101" t="s">
        <v>73</v>
      </c>
      <c r="O1882" s="101" t="s">
        <v>58</v>
      </c>
      <c r="P1882" s="19" t="str">
        <f t="shared" si="628"/>
        <v>CB1 17/18</v>
      </c>
      <c r="Q1882" s="20">
        <f t="shared" si="629"/>
        <v>148.15193040429679</v>
      </c>
      <c r="R1882" s="19">
        <v>122.6</v>
      </c>
      <c r="S1882" s="19">
        <v>2.5</v>
      </c>
      <c r="T1882" s="19">
        <f t="shared" si="630"/>
        <v>125.1</v>
      </c>
      <c r="U1882" s="22" t="e">
        <f t="shared" si="631"/>
        <v>#VALUE!</v>
      </c>
      <c r="V1882" s="22" t="str">
        <f t="shared" si="632"/>
        <v>NY</v>
      </c>
      <c r="W1882" s="22" t="e">
        <f t="shared" si="633"/>
        <v>#VALUE!</v>
      </c>
      <c r="X1882" s="19" t="str">
        <f t="shared" si="634"/>
        <v>CB117/18GS.9190</v>
      </c>
      <c r="Y1882" s="19" t="str">
        <f t="shared" si="635"/>
        <v>GS.9190</v>
      </c>
      <c r="Z1882" s="19" t="e">
        <v>#VALUE!</v>
      </c>
      <c r="AA1882" s="19" t="e">
        <f t="shared" si="636"/>
        <v>#VALUE!</v>
      </c>
      <c r="AB1882" s="22" t="e">
        <f t="shared" si="637"/>
        <v>#VALUE!</v>
      </c>
      <c r="AC1882" s="23" t="e">
        <v>#VALUE!</v>
      </c>
      <c r="AD1882" s="23" t="e">
        <f t="shared" si="638"/>
        <v>#VALUE!</v>
      </c>
      <c r="AE1882" s="24" t="e">
        <f t="shared" si="639"/>
        <v>#VALUE!</v>
      </c>
      <c r="AF1882" s="24">
        <v>126.85</v>
      </c>
      <c r="AG1882" s="24" t="e">
        <f t="shared" si="625"/>
        <v>#VALUE!</v>
      </c>
      <c r="AH1882" s="24" t="e">
        <f t="shared" si="626"/>
        <v>#VALUE!</v>
      </c>
      <c r="AI1882" s="25" t="e">
        <f t="shared" si="640"/>
        <v>#VALUE!</v>
      </c>
      <c r="AJ1882" s="25" t="e">
        <f t="shared" si="641"/>
        <v>#VALUE!</v>
      </c>
      <c r="AK1882" s="25" t="e">
        <f t="shared" si="642"/>
        <v>#VALUE!</v>
      </c>
      <c r="AL1882" s="11">
        <v>24.100720720720723</v>
      </c>
      <c r="AM1882" s="11">
        <v>6.665645645645645</v>
      </c>
      <c r="AN1882" s="26">
        <v>3.2864996996997</v>
      </c>
      <c r="AO1882" s="125">
        <f t="shared" si="627"/>
        <v>4.9554321256722912E-2</v>
      </c>
      <c r="AW1882" s="44" t="e">
        <f t="shared" si="624"/>
        <v>#VALUE!</v>
      </c>
    </row>
    <row r="1883" spans="1:49" hidden="1" x14ac:dyDescent="0.2">
      <c r="A1883" s="101">
        <v>1880</v>
      </c>
      <c r="B1883" s="16" t="s">
        <v>1178</v>
      </c>
      <c r="C1883" s="101">
        <v>333</v>
      </c>
      <c r="D1883" s="101">
        <v>1.1931264514864945</v>
      </c>
      <c r="E1883" s="101">
        <v>4.839406862922592E-2</v>
      </c>
      <c r="F1883" s="122">
        <f t="shared" si="623"/>
        <v>1.2415205201157204</v>
      </c>
      <c r="G1883" s="122"/>
      <c r="H1883" s="101" t="s">
        <v>4</v>
      </c>
      <c r="I1883" s="101">
        <v>1</v>
      </c>
      <c r="J1883" s="101" t="s">
        <v>573</v>
      </c>
      <c r="K1883" s="18">
        <v>43140</v>
      </c>
      <c r="L1883" s="101" t="s">
        <v>58</v>
      </c>
      <c r="M1883" s="101" t="s">
        <v>83</v>
      </c>
      <c r="N1883" s="101" t="s">
        <v>77</v>
      </c>
      <c r="O1883" s="101" t="s">
        <v>58</v>
      </c>
      <c r="P1883" s="19" t="str">
        <f t="shared" si="628"/>
        <v>CB3 17/18</v>
      </c>
      <c r="Q1883" s="20">
        <f t="shared" si="629"/>
        <v>124.15205201157204</v>
      </c>
      <c r="R1883" s="19">
        <v>122.6</v>
      </c>
      <c r="S1883" s="19">
        <v>-2.67</v>
      </c>
      <c r="T1883" s="19">
        <f t="shared" si="630"/>
        <v>119.92999999999999</v>
      </c>
      <c r="U1883" s="22" t="e">
        <f t="shared" si="631"/>
        <v>#VALUE!</v>
      </c>
      <c r="V1883" s="22" t="str">
        <f t="shared" si="632"/>
        <v>NY</v>
      </c>
      <c r="W1883" s="22" t="e">
        <f t="shared" si="633"/>
        <v>#VALUE!</v>
      </c>
      <c r="X1883" s="19" t="str">
        <f t="shared" si="634"/>
        <v>CB317/18GS.9225</v>
      </c>
      <c r="Y1883" s="19" t="str">
        <f t="shared" si="635"/>
        <v>GS.9225</v>
      </c>
      <c r="Z1883" s="19" t="e">
        <v>#VALUE!</v>
      </c>
      <c r="AA1883" s="19" t="e">
        <f t="shared" si="636"/>
        <v>#VALUE!</v>
      </c>
      <c r="AB1883" s="22" t="e">
        <f t="shared" si="637"/>
        <v>#VALUE!</v>
      </c>
      <c r="AC1883" s="23" t="e">
        <v>#VALUE!</v>
      </c>
      <c r="AD1883" s="23" t="e">
        <f t="shared" si="638"/>
        <v>#VALUE!</v>
      </c>
      <c r="AE1883" s="24" t="e">
        <f t="shared" si="639"/>
        <v>#VALUE!</v>
      </c>
      <c r="AF1883" s="24">
        <v>121.67999999999999</v>
      </c>
      <c r="AG1883" s="24" t="e">
        <f t="shared" si="625"/>
        <v>#VALUE!</v>
      </c>
      <c r="AH1883" s="24" t="e">
        <f t="shared" si="626"/>
        <v>#VALUE!</v>
      </c>
      <c r="AI1883" s="25" t="e">
        <f t="shared" si="640"/>
        <v>#VALUE!</v>
      </c>
      <c r="AJ1883" s="25" t="e">
        <f t="shared" si="641"/>
        <v>#VALUE!</v>
      </c>
      <c r="AK1883" s="25" t="e">
        <f t="shared" si="642"/>
        <v>#VALUE!</v>
      </c>
      <c r="AL1883" s="11">
        <v>23.196166438622104</v>
      </c>
      <c r="AM1883" s="11">
        <v>2.993921213784279</v>
      </c>
      <c r="AN1883" s="26">
        <v>3.2766000000000002</v>
      </c>
      <c r="AO1883" s="125">
        <f t="shared" si="627"/>
        <v>4.771114920444415E-2</v>
      </c>
      <c r="AW1883" s="44" t="e">
        <f t="shared" si="624"/>
        <v>#VALUE!</v>
      </c>
    </row>
    <row r="1884" spans="1:49" hidden="1" x14ac:dyDescent="0.2">
      <c r="A1884" s="101">
        <v>1881</v>
      </c>
      <c r="B1884" s="16" t="s">
        <v>1179</v>
      </c>
      <c r="C1884" s="101">
        <v>1000</v>
      </c>
      <c r="D1884" s="101">
        <v>1.1999930178278715</v>
      </c>
      <c r="E1884" s="101">
        <v>3.7074148027938507E-2</v>
      </c>
      <c r="F1884" s="122">
        <f t="shared" si="623"/>
        <v>1.2370671658558099</v>
      </c>
      <c r="G1884" s="122"/>
      <c r="H1884" s="101" t="s">
        <v>4</v>
      </c>
      <c r="I1884" s="101">
        <v>1</v>
      </c>
      <c r="J1884" s="101" t="s">
        <v>60</v>
      </c>
      <c r="K1884" s="18">
        <v>43140</v>
      </c>
      <c r="L1884" s="101" t="s">
        <v>58</v>
      </c>
      <c r="M1884" s="101" t="s">
        <v>83</v>
      </c>
      <c r="N1884" s="101" t="s">
        <v>75</v>
      </c>
      <c r="O1884" s="101" t="s">
        <v>831</v>
      </c>
      <c r="P1884" s="19" t="str">
        <f t="shared" si="628"/>
        <v>CB2 Grinder 13UP</v>
      </c>
      <c r="Q1884" s="20">
        <f t="shared" si="629"/>
        <v>123.70671658558099</v>
      </c>
      <c r="R1884" s="19">
        <v>122.6</v>
      </c>
      <c r="S1884" s="19">
        <v>-21</v>
      </c>
      <c r="T1884" s="19">
        <f t="shared" si="630"/>
        <v>101.6</v>
      </c>
      <c r="U1884" s="22" t="e">
        <f t="shared" si="631"/>
        <v>#VALUE!</v>
      </c>
      <c r="V1884" s="22" t="str">
        <f t="shared" si="632"/>
        <v>NY</v>
      </c>
      <c r="W1884" s="22" t="e">
        <f t="shared" si="633"/>
        <v>#VALUE!</v>
      </c>
      <c r="X1884" s="19" t="str">
        <f t="shared" si="634"/>
        <v>CB2Grinder 13UPGS.9177</v>
      </c>
      <c r="Y1884" s="19" t="str">
        <f t="shared" si="635"/>
        <v>GS.9177</v>
      </c>
      <c r="Z1884" s="19" t="e">
        <v>#VALUE!</v>
      </c>
      <c r="AA1884" s="19" t="e">
        <f t="shared" si="636"/>
        <v>#VALUE!</v>
      </c>
      <c r="AB1884" s="22" t="e">
        <f t="shared" si="637"/>
        <v>#VALUE!</v>
      </c>
      <c r="AC1884" s="23" t="e">
        <v>#VALUE!</v>
      </c>
      <c r="AD1884" s="23" t="e">
        <f t="shared" si="638"/>
        <v>#VALUE!</v>
      </c>
      <c r="AE1884" s="24" t="e">
        <f t="shared" si="639"/>
        <v>#VALUE!</v>
      </c>
      <c r="AF1884" s="24">
        <v>103.35</v>
      </c>
      <c r="AG1884" s="24" t="e">
        <f t="shared" si="625"/>
        <v>#VALUE!</v>
      </c>
      <c r="AH1884" s="24" t="e">
        <f t="shared" si="626"/>
        <v>#VALUE!</v>
      </c>
      <c r="AI1884" s="25" t="e">
        <f t="shared" si="640"/>
        <v>#VALUE!</v>
      </c>
      <c r="AJ1884" s="25" t="e">
        <f t="shared" si="641"/>
        <v>#VALUE!</v>
      </c>
      <c r="AK1884" s="25" t="e">
        <f t="shared" si="642"/>
        <v>#VALUE!</v>
      </c>
      <c r="AL1884" s="11">
        <v>15.70227221085408</v>
      </c>
      <c r="AM1884" s="11">
        <v>2.9837158503798373</v>
      </c>
      <c r="AN1884" s="26">
        <v>3.2766000000000002</v>
      </c>
      <c r="AO1884" s="125">
        <f t="shared" si="627"/>
        <v>3.6550971189068145E-2</v>
      </c>
      <c r="AW1884" s="44" t="e">
        <f t="shared" si="624"/>
        <v>#VALUE!</v>
      </c>
    </row>
    <row r="1885" spans="1:49" hidden="1" x14ac:dyDescent="0.2">
      <c r="A1885" s="101">
        <v>1882</v>
      </c>
      <c r="B1885" s="16" t="s">
        <v>1180</v>
      </c>
      <c r="C1885" s="101">
        <v>297</v>
      </c>
      <c r="D1885" s="101">
        <v>1.3874606879062281</v>
      </c>
      <c r="E1885" s="101">
        <v>4.6154686890444899E-2</v>
      </c>
      <c r="F1885" s="122">
        <f t="shared" si="623"/>
        <v>1.4336153747966731</v>
      </c>
      <c r="G1885" s="122"/>
      <c r="H1885" s="101" t="s">
        <v>4</v>
      </c>
      <c r="I1885" s="101">
        <v>1</v>
      </c>
      <c r="J1885" s="101" t="s">
        <v>601</v>
      </c>
      <c r="K1885" s="18">
        <v>43147</v>
      </c>
      <c r="L1885" s="101" t="s">
        <v>58</v>
      </c>
      <c r="M1885" s="101" t="s">
        <v>83</v>
      </c>
      <c r="N1885" s="101" t="s">
        <v>62</v>
      </c>
      <c r="O1885" s="101" t="s">
        <v>63</v>
      </c>
      <c r="P1885" s="19" t="str">
        <f t="shared" si="628"/>
        <v>CB6 Consumo</v>
      </c>
      <c r="Q1885" s="20">
        <f t="shared" si="629"/>
        <v>143.36153747966731</v>
      </c>
      <c r="R1885" s="19">
        <v>122.6</v>
      </c>
      <c r="S1885" s="19">
        <v>-31.95</v>
      </c>
      <c r="T1885" s="19">
        <f t="shared" si="630"/>
        <v>90.649999999999991</v>
      </c>
      <c r="U1885" s="22" t="e">
        <f t="shared" si="631"/>
        <v>#VALUE!</v>
      </c>
      <c r="V1885" s="22" t="str">
        <f t="shared" si="632"/>
        <v>NY</v>
      </c>
      <c r="W1885" s="22" t="e">
        <f t="shared" si="633"/>
        <v>#VALUE!</v>
      </c>
      <c r="X1885" s="19" t="str">
        <f t="shared" si="634"/>
        <v>CB6ConsumoGS.9228</v>
      </c>
      <c r="Y1885" s="19" t="str">
        <f t="shared" si="635"/>
        <v>GS.9228</v>
      </c>
      <c r="Z1885" s="19" t="e">
        <v>#VALUE!</v>
      </c>
      <c r="AA1885" s="19" t="e">
        <f t="shared" si="636"/>
        <v>#VALUE!</v>
      </c>
      <c r="AB1885" s="22" t="e">
        <f t="shared" si="637"/>
        <v>#VALUE!</v>
      </c>
      <c r="AC1885" s="23" t="e">
        <v>#VALUE!</v>
      </c>
      <c r="AD1885" s="23" t="e">
        <f t="shared" si="638"/>
        <v>#VALUE!</v>
      </c>
      <c r="AE1885" s="24" t="e">
        <f t="shared" si="639"/>
        <v>#VALUE!</v>
      </c>
      <c r="AF1885" s="24">
        <v>92.399999999999991</v>
      </c>
      <c r="AG1885" s="24" t="e">
        <f t="shared" si="625"/>
        <v>#VALUE!</v>
      </c>
      <c r="AH1885" s="24" t="e">
        <f t="shared" si="626"/>
        <v>#VALUE!</v>
      </c>
      <c r="AI1885" s="25" t="e">
        <f t="shared" si="640"/>
        <v>#VALUE!</v>
      </c>
      <c r="AJ1885" s="25" t="e">
        <f t="shared" si="641"/>
        <v>#VALUE!</v>
      </c>
      <c r="AK1885" s="25" t="e">
        <f t="shared" si="642"/>
        <v>#VALUE!</v>
      </c>
      <c r="AL1885" s="11">
        <v>22.613333333333337</v>
      </c>
      <c r="AM1885" s="11">
        <v>4.5933333333333239</v>
      </c>
      <c r="AN1885" s="26">
        <v>3.3077000000000001</v>
      </c>
      <c r="AO1885" s="125">
        <f t="shared" si="627"/>
        <v>4.5935266126397936E-2</v>
      </c>
      <c r="AW1885" s="44" t="e">
        <f t="shared" si="624"/>
        <v>#VALUE!</v>
      </c>
    </row>
    <row r="1886" spans="1:49" hidden="1" x14ac:dyDescent="0.2">
      <c r="A1886" s="101">
        <v>1883</v>
      </c>
      <c r="B1886" s="16" t="s">
        <v>1181</v>
      </c>
      <c r="C1886" s="101">
        <v>500</v>
      </c>
      <c r="D1886" s="101">
        <v>0.99062088206513987</v>
      </c>
      <c r="E1886" s="101">
        <v>5.211396270857073E-2</v>
      </c>
      <c r="F1886" s="122">
        <f t="shared" si="623"/>
        <v>1.0427348447737106</v>
      </c>
      <c r="G1886" s="122"/>
      <c r="H1886" s="101" t="s">
        <v>4</v>
      </c>
      <c r="I1886" s="101">
        <v>1</v>
      </c>
      <c r="J1886" s="101" t="s">
        <v>629</v>
      </c>
      <c r="K1886" s="18">
        <v>43147</v>
      </c>
      <c r="L1886" s="101" t="s">
        <v>58</v>
      </c>
      <c r="M1886" s="101" t="s">
        <v>83</v>
      </c>
      <c r="N1886" s="101" t="s">
        <v>81</v>
      </c>
      <c r="O1886" s="101" t="s">
        <v>82</v>
      </c>
      <c r="P1886" s="19" t="str">
        <f t="shared" si="628"/>
        <v>CB7 12 UP</v>
      </c>
      <c r="Q1886" s="20">
        <f t="shared" si="629"/>
        <v>104.27348447737106</v>
      </c>
      <c r="R1886" s="19">
        <v>82.236394480681483</v>
      </c>
      <c r="S1886" s="19">
        <v>-1</v>
      </c>
      <c r="T1886" s="19">
        <f t="shared" si="630"/>
        <v>81.236394480681483</v>
      </c>
      <c r="U1886" s="22" t="e">
        <f t="shared" si="631"/>
        <v>#VALUE!</v>
      </c>
      <c r="V1886" s="22" t="str">
        <f t="shared" si="632"/>
        <v>LDN</v>
      </c>
      <c r="W1886" s="22" t="e">
        <f t="shared" si="633"/>
        <v>#VALUE!</v>
      </c>
      <c r="X1886" s="19" t="str">
        <f t="shared" si="634"/>
        <v>CB712 UPGS.9231</v>
      </c>
      <c r="Y1886" s="19" t="str">
        <f t="shared" si="635"/>
        <v>GS.9231</v>
      </c>
      <c r="Z1886" s="19" t="e">
        <v>#VALUE!</v>
      </c>
      <c r="AA1886" s="19" t="e">
        <f t="shared" si="636"/>
        <v>#VALUE!</v>
      </c>
      <c r="AB1886" s="22" t="e">
        <f t="shared" si="637"/>
        <v>#VALUE!</v>
      </c>
      <c r="AC1886" s="23" t="e">
        <v>#VALUE!</v>
      </c>
      <c r="AD1886" s="23" t="e">
        <f t="shared" si="638"/>
        <v>#VALUE!</v>
      </c>
      <c r="AE1886" s="24" t="e">
        <f t="shared" si="639"/>
        <v>#VALUE!</v>
      </c>
      <c r="AF1886" s="24">
        <v>82.052861717665635</v>
      </c>
      <c r="AG1886" s="24" t="e">
        <f t="shared" si="625"/>
        <v>#VALUE!</v>
      </c>
      <c r="AH1886" s="24" t="e">
        <f t="shared" si="626"/>
        <v>#VALUE!</v>
      </c>
      <c r="AI1886" s="25" t="e">
        <f t="shared" si="640"/>
        <v>#VALUE!</v>
      </c>
      <c r="AJ1886" s="25" t="e">
        <f t="shared" si="641"/>
        <v>#VALUE!</v>
      </c>
      <c r="AK1886" s="25" t="e">
        <f t="shared" si="642"/>
        <v>#VALUE!</v>
      </c>
      <c r="AL1886" s="11">
        <v>23.508749999999999</v>
      </c>
      <c r="AM1886" s="11">
        <v>0</v>
      </c>
      <c r="AN1886" s="26">
        <v>3.1620999999999997</v>
      </c>
      <c r="AO1886" s="125">
        <f t="shared" si="627"/>
        <v>4.9583138425249765E-2</v>
      </c>
      <c r="AW1886" s="44" t="e">
        <f t="shared" si="624"/>
        <v>#VALUE!</v>
      </c>
    </row>
    <row r="1887" spans="1:49" hidden="1" x14ac:dyDescent="0.2">
      <c r="A1887" s="101">
        <v>1884</v>
      </c>
      <c r="B1887" s="16" t="s">
        <v>1182</v>
      </c>
      <c r="C1887" s="101">
        <v>2404</v>
      </c>
      <c r="D1887" s="101">
        <v>1.0653175847429364</v>
      </c>
      <c r="E1887" s="101">
        <v>2.8508113804602844E-2</v>
      </c>
      <c r="F1887" s="122">
        <f t="shared" si="623"/>
        <v>1.0938256985475392</v>
      </c>
      <c r="G1887" s="122"/>
      <c r="H1887" s="101" t="s">
        <v>4</v>
      </c>
      <c r="I1887" s="101">
        <v>1</v>
      </c>
      <c r="J1887" s="101" t="s">
        <v>60</v>
      </c>
      <c r="K1887" s="18">
        <v>43147</v>
      </c>
      <c r="L1887" s="101" t="s">
        <v>58</v>
      </c>
      <c r="M1887" s="101" t="s">
        <v>83</v>
      </c>
      <c r="N1887" s="101" t="s">
        <v>77</v>
      </c>
      <c r="O1887" s="101" t="s">
        <v>80</v>
      </c>
      <c r="P1887" s="19" t="str">
        <f t="shared" si="628"/>
        <v>CB3 14 UP</v>
      </c>
      <c r="Q1887" s="20">
        <f t="shared" si="629"/>
        <v>109.38256985475392</v>
      </c>
      <c r="R1887" s="19">
        <v>122.6</v>
      </c>
      <c r="S1887" s="19">
        <v>-9.67</v>
      </c>
      <c r="T1887" s="19">
        <f t="shared" si="630"/>
        <v>112.92999999999999</v>
      </c>
      <c r="U1887" s="22" t="e">
        <f t="shared" si="631"/>
        <v>#VALUE!</v>
      </c>
      <c r="V1887" s="22" t="str">
        <f t="shared" si="632"/>
        <v>NY</v>
      </c>
      <c r="W1887" s="22" t="e">
        <f t="shared" si="633"/>
        <v>#VALUE!</v>
      </c>
      <c r="X1887" s="19" t="str">
        <f t="shared" si="634"/>
        <v>CB314 UPGS.9234</v>
      </c>
      <c r="Y1887" s="19" t="str">
        <f t="shared" si="635"/>
        <v>GS.9234</v>
      </c>
      <c r="Z1887" s="19" t="e">
        <v>#VALUE!</v>
      </c>
      <c r="AA1887" s="19" t="e">
        <f t="shared" si="636"/>
        <v>#VALUE!</v>
      </c>
      <c r="AB1887" s="22" t="e">
        <f t="shared" si="637"/>
        <v>#VALUE!</v>
      </c>
      <c r="AC1887" s="23" t="e">
        <v>#VALUE!</v>
      </c>
      <c r="AD1887" s="23" t="e">
        <f t="shared" si="638"/>
        <v>#VALUE!</v>
      </c>
      <c r="AE1887" s="24" t="e">
        <f t="shared" si="639"/>
        <v>#VALUE!</v>
      </c>
      <c r="AF1887" s="24">
        <v>114.67999999999999</v>
      </c>
      <c r="AG1887" s="24" t="e">
        <f t="shared" si="625"/>
        <v>#VALUE!</v>
      </c>
      <c r="AH1887" s="24" t="e">
        <f t="shared" si="626"/>
        <v>#VALUE!</v>
      </c>
      <c r="AI1887" s="25" t="e">
        <f t="shared" si="640"/>
        <v>#VALUE!</v>
      </c>
      <c r="AJ1887" s="25" t="e">
        <f t="shared" si="641"/>
        <v>#VALUE!</v>
      </c>
      <c r="AK1887" s="25" t="e">
        <f t="shared" si="642"/>
        <v>#VALUE!</v>
      </c>
      <c r="AL1887" s="11">
        <v>20.435625000000005</v>
      </c>
      <c r="AM1887" s="11">
        <v>0.5</v>
      </c>
      <c r="AN1887" s="26">
        <v>3.1621000000000006</v>
      </c>
      <c r="AO1887" s="125">
        <f t="shared" si="627"/>
        <v>2.7123666663405117E-2</v>
      </c>
      <c r="AW1887" s="44" t="e">
        <f t="shared" si="624"/>
        <v>#VALUE!</v>
      </c>
    </row>
    <row r="1888" spans="1:49" hidden="1" x14ac:dyDescent="0.2">
      <c r="A1888" s="101">
        <v>1885</v>
      </c>
      <c r="B1888" s="16" t="s">
        <v>1182</v>
      </c>
      <c r="C1888" s="101">
        <v>119</v>
      </c>
      <c r="D1888" s="101">
        <v>1.0653175847429364</v>
      </c>
      <c r="E1888" s="101">
        <v>2.8508113804602844E-2</v>
      </c>
      <c r="F1888" s="122">
        <f t="shared" si="623"/>
        <v>1.0938256985475392</v>
      </c>
      <c r="G1888" s="122"/>
      <c r="H1888" s="101" t="s">
        <v>4</v>
      </c>
      <c r="I1888" s="101">
        <v>1</v>
      </c>
      <c r="J1888" s="101" t="s">
        <v>60</v>
      </c>
      <c r="K1888" s="18">
        <v>43147</v>
      </c>
      <c r="L1888" s="101" t="s">
        <v>58</v>
      </c>
      <c r="M1888" s="101" t="s">
        <v>83</v>
      </c>
      <c r="N1888" s="101" t="s">
        <v>77</v>
      </c>
      <c r="O1888" s="101" t="s">
        <v>65</v>
      </c>
      <c r="P1888" s="19" t="str">
        <f t="shared" si="628"/>
        <v>CB3 13/14</v>
      </c>
      <c r="Q1888" s="20">
        <f t="shared" si="629"/>
        <v>109.38256985475392</v>
      </c>
      <c r="R1888" s="19">
        <v>122.6</v>
      </c>
      <c r="S1888" s="19">
        <v>-9.67</v>
      </c>
      <c r="T1888" s="19">
        <f t="shared" si="630"/>
        <v>112.92999999999999</v>
      </c>
      <c r="U1888" s="22" t="e">
        <f t="shared" si="631"/>
        <v>#VALUE!</v>
      </c>
      <c r="V1888" s="22" t="str">
        <f t="shared" si="632"/>
        <v>NY</v>
      </c>
      <c r="W1888" s="22" t="e">
        <f t="shared" si="633"/>
        <v>#VALUE!</v>
      </c>
      <c r="X1888" s="19" t="str">
        <f t="shared" si="634"/>
        <v>CB313/14GS.9234</v>
      </c>
      <c r="Y1888" s="19" t="str">
        <f t="shared" si="635"/>
        <v>GS.9234</v>
      </c>
      <c r="Z1888" s="19" t="e">
        <v>#VALUE!</v>
      </c>
      <c r="AA1888" s="19" t="e">
        <f t="shared" si="636"/>
        <v>#VALUE!</v>
      </c>
      <c r="AB1888" s="22" t="e">
        <f t="shared" si="637"/>
        <v>#VALUE!</v>
      </c>
      <c r="AC1888" s="23" t="e">
        <v>#VALUE!</v>
      </c>
      <c r="AD1888" s="23" t="e">
        <f t="shared" si="638"/>
        <v>#VALUE!</v>
      </c>
      <c r="AE1888" s="24" t="e">
        <f t="shared" si="639"/>
        <v>#VALUE!</v>
      </c>
      <c r="AF1888" s="24">
        <v>114.67999999999999</v>
      </c>
      <c r="AG1888" s="24" t="e">
        <f t="shared" si="625"/>
        <v>#VALUE!</v>
      </c>
      <c r="AH1888" s="24" t="e">
        <f t="shared" si="626"/>
        <v>#VALUE!</v>
      </c>
      <c r="AI1888" s="25" t="e">
        <f t="shared" si="640"/>
        <v>#VALUE!</v>
      </c>
      <c r="AJ1888" s="25" t="e">
        <f t="shared" si="641"/>
        <v>#VALUE!</v>
      </c>
      <c r="AK1888" s="25" t="e">
        <f t="shared" si="642"/>
        <v>#VALUE!</v>
      </c>
      <c r="AL1888" s="11">
        <v>20.435625000000005</v>
      </c>
      <c r="AM1888" s="11">
        <v>0.5</v>
      </c>
      <c r="AN1888" s="26">
        <v>3.1621000000000006</v>
      </c>
      <c r="AO1888" s="125">
        <f t="shared" si="627"/>
        <v>2.7123666663405117E-2</v>
      </c>
      <c r="AW1888" s="44" t="e">
        <f t="shared" si="624"/>
        <v>#VALUE!</v>
      </c>
    </row>
    <row r="1889" spans="1:49" hidden="1" x14ac:dyDescent="0.2">
      <c r="A1889" s="101">
        <v>1886</v>
      </c>
      <c r="B1889" s="16" t="s">
        <v>1182</v>
      </c>
      <c r="C1889" s="101">
        <v>1136</v>
      </c>
      <c r="D1889" s="101">
        <v>1.0653175847429364</v>
      </c>
      <c r="E1889" s="101">
        <v>2.8508113804602837E-2</v>
      </c>
      <c r="F1889" s="122">
        <f t="shared" si="623"/>
        <v>1.0938256985475392</v>
      </c>
      <c r="G1889" s="122"/>
      <c r="H1889" s="101" t="s">
        <v>4</v>
      </c>
      <c r="I1889" s="101">
        <v>1</v>
      </c>
      <c r="J1889" s="101" t="s">
        <v>60</v>
      </c>
      <c r="K1889" s="18">
        <v>43147</v>
      </c>
      <c r="L1889" s="101" t="s">
        <v>58</v>
      </c>
      <c r="M1889" s="101" t="s">
        <v>83</v>
      </c>
      <c r="N1889" s="101" t="s">
        <v>62</v>
      </c>
      <c r="O1889" s="101" t="s">
        <v>63</v>
      </c>
      <c r="P1889" s="19" t="str">
        <f t="shared" si="628"/>
        <v>CB6 Consumo</v>
      </c>
      <c r="Q1889" s="20">
        <f t="shared" si="629"/>
        <v>109.38256985475392</v>
      </c>
      <c r="R1889" s="19">
        <v>122.6</v>
      </c>
      <c r="S1889" s="19">
        <v>-31.95</v>
      </c>
      <c r="T1889" s="19">
        <f t="shared" si="630"/>
        <v>90.649999999999991</v>
      </c>
      <c r="U1889" s="22" t="e">
        <f t="shared" si="631"/>
        <v>#VALUE!</v>
      </c>
      <c r="V1889" s="22" t="str">
        <f t="shared" si="632"/>
        <v>NY</v>
      </c>
      <c r="W1889" s="22" t="e">
        <f t="shared" si="633"/>
        <v>#VALUE!</v>
      </c>
      <c r="X1889" s="19" t="str">
        <f t="shared" si="634"/>
        <v>CB6ConsumoGS.9234</v>
      </c>
      <c r="Y1889" s="19" t="str">
        <f t="shared" si="635"/>
        <v>GS.9234</v>
      </c>
      <c r="Z1889" s="19" t="e">
        <v>#VALUE!</v>
      </c>
      <c r="AA1889" s="19" t="e">
        <f t="shared" si="636"/>
        <v>#VALUE!</v>
      </c>
      <c r="AB1889" s="22" t="e">
        <f t="shared" si="637"/>
        <v>#VALUE!</v>
      </c>
      <c r="AC1889" s="23" t="e">
        <v>#VALUE!</v>
      </c>
      <c r="AD1889" s="23" t="e">
        <f t="shared" si="638"/>
        <v>#VALUE!</v>
      </c>
      <c r="AE1889" s="24" t="e">
        <f t="shared" si="639"/>
        <v>#VALUE!</v>
      </c>
      <c r="AF1889" s="24">
        <v>92.399999999999991</v>
      </c>
      <c r="AG1889" s="24" t="e">
        <f t="shared" si="625"/>
        <v>#VALUE!</v>
      </c>
      <c r="AH1889" s="24" t="e">
        <f t="shared" si="626"/>
        <v>#VALUE!</v>
      </c>
      <c r="AI1889" s="25" t="e">
        <f t="shared" si="640"/>
        <v>#VALUE!</v>
      </c>
      <c r="AJ1889" s="25" t="e">
        <f t="shared" si="641"/>
        <v>#VALUE!</v>
      </c>
      <c r="AK1889" s="25" t="e">
        <f t="shared" si="642"/>
        <v>#VALUE!</v>
      </c>
      <c r="AL1889" s="11">
        <v>20.435625000000002</v>
      </c>
      <c r="AM1889" s="11">
        <v>0.5</v>
      </c>
      <c r="AN1889" s="26">
        <v>3.1621000000000001</v>
      </c>
      <c r="AO1889" s="125">
        <f t="shared" si="627"/>
        <v>2.7123666663405099E-2</v>
      </c>
      <c r="AW1889" s="44" t="e">
        <f t="shared" si="624"/>
        <v>#VALUE!</v>
      </c>
    </row>
    <row r="1890" spans="1:49" hidden="1" x14ac:dyDescent="0.2">
      <c r="A1890" s="101">
        <v>1887</v>
      </c>
      <c r="B1890" s="16" t="s">
        <v>1183</v>
      </c>
      <c r="C1890" s="101">
        <v>320</v>
      </c>
      <c r="D1890" s="101">
        <v>1.412704889023447</v>
      </c>
      <c r="E1890" s="101">
        <v>5.5310356087237243E-2</v>
      </c>
      <c r="F1890" s="122">
        <f t="shared" si="623"/>
        <v>1.4680152451106843</v>
      </c>
      <c r="G1890" s="122"/>
      <c r="H1890" s="101" t="s">
        <v>4</v>
      </c>
      <c r="I1890" s="101">
        <v>1</v>
      </c>
      <c r="J1890" s="101" t="s">
        <v>60</v>
      </c>
      <c r="K1890" s="18">
        <v>43147</v>
      </c>
      <c r="L1890" s="101" t="s">
        <v>58</v>
      </c>
      <c r="M1890" s="101" t="s">
        <v>83</v>
      </c>
      <c r="N1890" s="101" t="s">
        <v>73</v>
      </c>
      <c r="O1890" s="101" t="s">
        <v>58</v>
      </c>
      <c r="P1890" s="19" t="str">
        <f t="shared" si="628"/>
        <v>CB1 17/18</v>
      </c>
      <c r="Q1890" s="20">
        <f t="shared" si="629"/>
        <v>146.80152451106844</v>
      </c>
      <c r="R1890" s="19">
        <v>122.6</v>
      </c>
      <c r="S1890" s="19">
        <v>2.5</v>
      </c>
      <c r="T1890" s="19">
        <f t="shared" si="630"/>
        <v>125.1</v>
      </c>
      <c r="U1890" s="22" t="e">
        <f t="shared" si="631"/>
        <v>#VALUE!</v>
      </c>
      <c r="V1890" s="22" t="str">
        <f t="shared" si="632"/>
        <v>NY</v>
      </c>
      <c r="W1890" s="22" t="e">
        <f t="shared" si="633"/>
        <v>#VALUE!</v>
      </c>
      <c r="X1890" s="19" t="str">
        <f t="shared" si="634"/>
        <v>CB117/18GS.9235</v>
      </c>
      <c r="Y1890" s="19" t="str">
        <f t="shared" si="635"/>
        <v>GS.9235</v>
      </c>
      <c r="Z1890" s="19" t="e">
        <v>#VALUE!</v>
      </c>
      <c r="AA1890" s="19" t="e">
        <f t="shared" si="636"/>
        <v>#VALUE!</v>
      </c>
      <c r="AB1890" s="22" t="e">
        <f t="shared" si="637"/>
        <v>#VALUE!</v>
      </c>
      <c r="AC1890" s="23" t="e">
        <v>#VALUE!</v>
      </c>
      <c r="AD1890" s="23" t="e">
        <f t="shared" si="638"/>
        <v>#VALUE!</v>
      </c>
      <c r="AE1890" s="24" t="e">
        <f t="shared" si="639"/>
        <v>#VALUE!</v>
      </c>
      <c r="AF1890" s="24">
        <v>126.85</v>
      </c>
      <c r="AG1890" s="24" t="e">
        <f t="shared" si="625"/>
        <v>#VALUE!</v>
      </c>
      <c r="AH1890" s="24" t="e">
        <f t="shared" si="626"/>
        <v>#VALUE!</v>
      </c>
      <c r="AI1890" s="25" t="e">
        <f t="shared" si="640"/>
        <v>#VALUE!</v>
      </c>
      <c r="AJ1890" s="25" t="e">
        <f t="shared" si="641"/>
        <v>#VALUE!</v>
      </c>
      <c r="AK1890" s="25" t="e">
        <f t="shared" si="642"/>
        <v>#VALUE!</v>
      </c>
      <c r="AL1890" s="11">
        <v>26.076810119432302</v>
      </c>
      <c r="AM1890" s="11">
        <v>5.709010177543985</v>
      </c>
      <c r="AN1890" s="26">
        <v>3.2766000000000006</v>
      </c>
      <c r="AO1890" s="125">
        <f t="shared" si="627"/>
        <v>5.4529836539418959E-2</v>
      </c>
      <c r="AW1890" s="44" t="e">
        <f t="shared" si="624"/>
        <v>#VALUE!</v>
      </c>
    </row>
    <row r="1891" spans="1:49" hidden="1" x14ac:dyDescent="0.2">
      <c r="A1891" s="101">
        <v>1888</v>
      </c>
      <c r="B1891" s="16" t="s">
        <v>1184</v>
      </c>
      <c r="C1891" s="101">
        <v>913</v>
      </c>
      <c r="D1891" s="101">
        <v>1.041496678049497</v>
      </c>
      <c r="E1891" s="101">
        <v>3.4253216131050077E-2</v>
      </c>
      <c r="F1891" s="122">
        <f t="shared" si="623"/>
        <v>1.075749894180547</v>
      </c>
      <c r="G1891" s="122"/>
      <c r="H1891" s="101" t="s">
        <v>4</v>
      </c>
      <c r="I1891" s="101">
        <v>1</v>
      </c>
      <c r="J1891" s="101" t="s">
        <v>60</v>
      </c>
      <c r="K1891" s="18">
        <v>43147</v>
      </c>
      <c r="L1891" s="101" t="s">
        <v>58</v>
      </c>
      <c r="M1891" s="101" t="s">
        <v>83</v>
      </c>
      <c r="N1891" s="101" t="s">
        <v>77</v>
      </c>
      <c r="O1891" s="101" t="s">
        <v>80</v>
      </c>
      <c r="P1891" s="19" t="str">
        <f t="shared" si="628"/>
        <v>CB3 14 UP</v>
      </c>
      <c r="Q1891" s="20">
        <f t="shared" si="629"/>
        <v>107.5749894180547</v>
      </c>
      <c r="R1891" s="19">
        <v>122.6</v>
      </c>
      <c r="S1891" s="19">
        <v>-9.67</v>
      </c>
      <c r="T1891" s="19">
        <f t="shared" si="630"/>
        <v>112.92999999999999</v>
      </c>
      <c r="U1891" s="22" t="e">
        <f t="shared" si="631"/>
        <v>#VALUE!</v>
      </c>
      <c r="V1891" s="22" t="str">
        <f t="shared" si="632"/>
        <v>NY</v>
      </c>
      <c r="W1891" s="22" t="e">
        <f t="shared" si="633"/>
        <v>#VALUE!</v>
      </c>
      <c r="X1891" s="19" t="str">
        <f t="shared" si="634"/>
        <v>CB314 UPGS.9240</v>
      </c>
      <c r="Y1891" s="19" t="str">
        <f t="shared" si="635"/>
        <v>GS.9240</v>
      </c>
      <c r="Z1891" s="19" t="e">
        <v>#VALUE!</v>
      </c>
      <c r="AA1891" s="19" t="e">
        <f t="shared" si="636"/>
        <v>#VALUE!</v>
      </c>
      <c r="AB1891" s="22" t="e">
        <f t="shared" si="637"/>
        <v>#VALUE!</v>
      </c>
      <c r="AC1891" s="23" t="e">
        <v>#VALUE!</v>
      </c>
      <c r="AD1891" s="23" t="e">
        <f t="shared" si="638"/>
        <v>#VALUE!</v>
      </c>
      <c r="AE1891" s="24" t="e">
        <f t="shared" si="639"/>
        <v>#VALUE!</v>
      </c>
      <c r="AF1891" s="24">
        <v>114.67999999999999</v>
      </c>
      <c r="AG1891" s="24" t="e">
        <f t="shared" si="625"/>
        <v>#VALUE!</v>
      </c>
      <c r="AH1891" s="24" t="e">
        <f t="shared" si="626"/>
        <v>#VALUE!</v>
      </c>
      <c r="AI1891" s="25" t="e">
        <f t="shared" si="640"/>
        <v>#VALUE!</v>
      </c>
      <c r="AJ1891" s="25" t="e">
        <f t="shared" si="641"/>
        <v>#VALUE!</v>
      </c>
      <c r="AK1891" s="25" t="e">
        <f t="shared" si="642"/>
        <v>#VALUE!</v>
      </c>
      <c r="AL1891" s="11">
        <v>20.435625000000002</v>
      </c>
      <c r="AM1891" s="11">
        <v>0.5</v>
      </c>
      <c r="AN1891" s="26">
        <v>3.1621000000000001</v>
      </c>
      <c r="AO1891" s="125">
        <f t="shared" si="627"/>
        <v>3.2589768051864851E-2</v>
      </c>
      <c r="AW1891" s="44" t="e">
        <f t="shared" si="624"/>
        <v>#VALUE!</v>
      </c>
    </row>
    <row r="1892" spans="1:49" hidden="1" x14ac:dyDescent="0.2">
      <c r="A1892" s="101">
        <v>1889</v>
      </c>
      <c r="B1892" s="16" t="s">
        <v>1184</v>
      </c>
      <c r="C1892" s="101">
        <v>17</v>
      </c>
      <c r="D1892" s="101">
        <v>1.041496678049497</v>
      </c>
      <c r="E1892" s="101">
        <v>3.425321613105007E-2</v>
      </c>
      <c r="F1892" s="122">
        <f t="shared" si="623"/>
        <v>1.075749894180547</v>
      </c>
      <c r="G1892" s="122"/>
      <c r="H1892" s="101" t="s">
        <v>4</v>
      </c>
      <c r="I1892" s="101">
        <v>1</v>
      </c>
      <c r="J1892" s="101" t="s">
        <v>60</v>
      </c>
      <c r="K1892" s="18">
        <v>43147</v>
      </c>
      <c r="L1892" s="101" t="s">
        <v>58</v>
      </c>
      <c r="M1892" s="101" t="s">
        <v>83</v>
      </c>
      <c r="N1892" s="101" t="s">
        <v>77</v>
      </c>
      <c r="O1892" s="101" t="s">
        <v>65</v>
      </c>
      <c r="P1892" s="19" t="str">
        <f t="shared" si="628"/>
        <v>CB3 13/14</v>
      </c>
      <c r="Q1892" s="20">
        <f t="shared" si="629"/>
        <v>107.5749894180547</v>
      </c>
      <c r="R1892" s="19">
        <v>122.6</v>
      </c>
      <c r="S1892" s="19">
        <v>-9.67</v>
      </c>
      <c r="T1892" s="19">
        <f t="shared" si="630"/>
        <v>112.92999999999999</v>
      </c>
      <c r="U1892" s="22" t="e">
        <f t="shared" si="631"/>
        <v>#VALUE!</v>
      </c>
      <c r="V1892" s="22" t="str">
        <f t="shared" si="632"/>
        <v>NY</v>
      </c>
      <c r="W1892" s="22" t="e">
        <f t="shared" si="633"/>
        <v>#VALUE!</v>
      </c>
      <c r="X1892" s="19" t="str">
        <f t="shared" si="634"/>
        <v>CB313/14GS.9240</v>
      </c>
      <c r="Y1892" s="19" t="str">
        <f t="shared" si="635"/>
        <v>GS.9240</v>
      </c>
      <c r="Z1892" s="19" t="e">
        <v>#VALUE!</v>
      </c>
      <c r="AA1892" s="19" t="e">
        <f t="shared" si="636"/>
        <v>#VALUE!</v>
      </c>
      <c r="AB1892" s="22" t="e">
        <f t="shared" si="637"/>
        <v>#VALUE!</v>
      </c>
      <c r="AC1892" s="23" t="e">
        <v>#VALUE!</v>
      </c>
      <c r="AD1892" s="23" t="e">
        <f t="shared" si="638"/>
        <v>#VALUE!</v>
      </c>
      <c r="AE1892" s="24" t="e">
        <f t="shared" si="639"/>
        <v>#VALUE!</v>
      </c>
      <c r="AF1892" s="24">
        <v>114.67999999999999</v>
      </c>
      <c r="AG1892" s="24" t="e">
        <f t="shared" si="625"/>
        <v>#VALUE!</v>
      </c>
      <c r="AH1892" s="24" t="e">
        <f t="shared" si="626"/>
        <v>#VALUE!</v>
      </c>
      <c r="AI1892" s="25" t="e">
        <f t="shared" si="640"/>
        <v>#VALUE!</v>
      </c>
      <c r="AJ1892" s="25" t="e">
        <f t="shared" si="641"/>
        <v>#VALUE!</v>
      </c>
      <c r="AK1892" s="25" t="e">
        <f t="shared" si="642"/>
        <v>#VALUE!</v>
      </c>
      <c r="AL1892" s="11">
        <v>20.435625000000002</v>
      </c>
      <c r="AM1892" s="11">
        <v>0.5</v>
      </c>
      <c r="AN1892" s="26">
        <v>3.1620999999999997</v>
      </c>
      <c r="AO1892" s="125">
        <f t="shared" si="627"/>
        <v>3.2589768051864844E-2</v>
      </c>
      <c r="AW1892" s="44" t="e">
        <f t="shared" si="624"/>
        <v>#VALUE!</v>
      </c>
    </row>
    <row r="1893" spans="1:49" hidden="1" x14ac:dyDescent="0.2">
      <c r="A1893" s="101">
        <v>1890</v>
      </c>
      <c r="B1893" s="16" t="s">
        <v>1184</v>
      </c>
      <c r="C1893" s="101">
        <v>267</v>
      </c>
      <c r="D1893" s="101">
        <v>1.041496678049497</v>
      </c>
      <c r="E1893" s="101">
        <v>3.425321613105007E-2</v>
      </c>
      <c r="F1893" s="122">
        <f t="shared" si="623"/>
        <v>1.075749894180547</v>
      </c>
      <c r="G1893" s="122"/>
      <c r="H1893" s="101" t="s">
        <v>4</v>
      </c>
      <c r="I1893" s="101">
        <v>1</v>
      </c>
      <c r="J1893" s="101" t="s">
        <v>60</v>
      </c>
      <c r="K1893" s="18">
        <v>43147</v>
      </c>
      <c r="L1893" s="101" t="s">
        <v>58</v>
      </c>
      <c r="M1893" s="101" t="s">
        <v>83</v>
      </c>
      <c r="N1893" s="101" t="s">
        <v>62</v>
      </c>
      <c r="O1893" s="101" t="s">
        <v>63</v>
      </c>
      <c r="P1893" s="19" t="str">
        <f t="shared" si="628"/>
        <v>CB6 Consumo</v>
      </c>
      <c r="Q1893" s="20">
        <f t="shared" si="629"/>
        <v>107.5749894180547</v>
      </c>
      <c r="R1893" s="19">
        <v>122.6</v>
      </c>
      <c r="S1893" s="19">
        <v>-31.95</v>
      </c>
      <c r="T1893" s="19">
        <f t="shared" si="630"/>
        <v>90.649999999999991</v>
      </c>
      <c r="U1893" s="22" t="e">
        <f t="shared" si="631"/>
        <v>#VALUE!</v>
      </c>
      <c r="V1893" s="22" t="str">
        <f t="shared" si="632"/>
        <v>NY</v>
      </c>
      <c r="W1893" s="22" t="e">
        <f t="shared" si="633"/>
        <v>#VALUE!</v>
      </c>
      <c r="X1893" s="19" t="str">
        <f t="shared" si="634"/>
        <v>CB6ConsumoGS.9240</v>
      </c>
      <c r="Y1893" s="19" t="str">
        <f t="shared" si="635"/>
        <v>GS.9240</v>
      </c>
      <c r="Z1893" s="19" t="e">
        <v>#VALUE!</v>
      </c>
      <c r="AA1893" s="19" t="e">
        <f t="shared" si="636"/>
        <v>#VALUE!</v>
      </c>
      <c r="AB1893" s="22" t="e">
        <f t="shared" si="637"/>
        <v>#VALUE!</v>
      </c>
      <c r="AC1893" s="23" t="e">
        <v>#VALUE!</v>
      </c>
      <c r="AD1893" s="23" t="e">
        <f t="shared" si="638"/>
        <v>#VALUE!</v>
      </c>
      <c r="AE1893" s="24" t="e">
        <f t="shared" si="639"/>
        <v>#VALUE!</v>
      </c>
      <c r="AF1893" s="24">
        <v>92.399999999999991</v>
      </c>
      <c r="AG1893" s="24" t="e">
        <f t="shared" si="625"/>
        <v>#VALUE!</v>
      </c>
      <c r="AH1893" s="24" t="e">
        <f t="shared" si="626"/>
        <v>#VALUE!</v>
      </c>
      <c r="AI1893" s="25" t="e">
        <f t="shared" si="640"/>
        <v>#VALUE!</v>
      </c>
      <c r="AJ1893" s="25" t="e">
        <f t="shared" si="641"/>
        <v>#VALUE!</v>
      </c>
      <c r="AK1893" s="25" t="e">
        <f t="shared" si="642"/>
        <v>#VALUE!</v>
      </c>
      <c r="AL1893" s="11">
        <v>20.435625000000002</v>
      </c>
      <c r="AM1893" s="11">
        <v>0.5</v>
      </c>
      <c r="AN1893" s="26">
        <v>3.1620999999999997</v>
      </c>
      <c r="AO1893" s="125">
        <f t="shared" si="627"/>
        <v>3.2589768051864844E-2</v>
      </c>
      <c r="AW1893" s="44" t="e">
        <f t="shared" si="624"/>
        <v>#VALUE!</v>
      </c>
    </row>
    <row r="1894" spans="1:49" hidden="1" x14ac:dyDescent="0.2">
      <c r="A1894" s="101">
        <v>1891</v>
      </c>
      <c r="B1894" s="16" t="s">
        <v>1185</v>
      </c>
      <c r="C1894" s="101">
        <v>960</v>
      </c>
      <c r="D1894" s="101">
        <v>1.2119665129854869</v>
      </c>
      <c r="E1894" s="101">
        <v>4.5146833440043742E-2</v>
      </c>
      <c r="F1894" s="122">
        <f t="shared" si="623"/>
        <v>1.2571133464255306</v>
      </c>
      <c r="G1894" s="122"/>
      <c r="H1894" s="101" t="s">
        <v>4</v>
      </c>
      <c r="I1894" s="101">
        <v>1</v>
      </c>
      <c r="J1894" s="101" t="s">
        <v>60</v>
      </c>
      <c r="K1894" s="18">
        <v>43147</v>
      </c>
      <c r="L1894" s="101" t="s">
        <v>58</v>
      </c>
      <c r="M1894" s="101" t="s">
        <v>83</v>
      </c>
      <c r="N1894" s="101" t="s">
        <v>75</v>
      </c>
      <c r="O1894" s="101" t="s">
        <v>58</v>
      </c>
      <c r="P1894" s="19" t="str">
        <f t="shared" si="628"/>
        <v>CB2 17/18</v>
      </c>
      <c r="Q1894" s="20">
        <f t="shared" si="629"/>
        <v>125.71133464255307</v>
      </c>
      <c r="R1894" s="19">
        <v>122.6</v>
      </c>
      <c r="S1894" s="19">
        <v>-2.67</v>
      </c>
      <c r="T1894" s="19">
        <f t="shared" si="630"/>
        <v>119.92999999999999</v>
      </c>
      <c r="U1894" s="22" t="e">
        <f t="shared" si="631"/>
        <v>#VALUE!</v>
      </c>
      <c r="V1894" s="22" t="str">
        <f t="shared" si="632"/>
        <v>NY</v>
      </c>
      <c r="W1894" s="22" t="e">
        <f t="shared" si="633"/>
        <v>#VALUE!</v>
      </c>
      <c r="X1894" s="19" t="str">
        <f t="shared" si="634"/>
        <v>CB217/18GS.9237</v>
      </c>
      <c r="Y1894" s="19" t="str">
        <f t="shared" si="635"/>
        <v>GS.9237</v>
      </c>
      <c r="Z1894" s="19" t="e">
        <v>#VALUE!</v>
      </c>
      <c r="AA1894" s="19" t="e">
        <f t="shared" si="636"/>
        <v>#VALUE!</v>
      </c>
      <c r="AB1894" s="22" t="e">
        <f t="shared" si="637"/>
        <v>#VALUE!</v>
      </c>
      <c r="AC1894" s="23" t="e">
        <v>#VALUE!</v>
      </c>
      <c r="AD1894" s="23" t="e">
        <f t="shared" si="638"/>
        <v>#VALUE!</v>
      </c>
      <c r="AE1894" s="24" t="e">
        <f t="shared" si="639"/>
        <v>#VALUE!</v>
      </c>
      <c r="AF1894" s="24">
        <v>121.67999999999999</v>
      </c>
      <c r="AG1894" s="24" t="e">
        <f t="shared" si="625"/>
        <v>#VALUE!</v>
      </c>
      <c r="AH1894" s="24" t="e">
        <f t="shared" si="626"/>
        <v>#VALUE!</v>
      </c>
      <c r="AI1894" s="25" t="e">
        <f t="shared" si="640"/>
        <v>#VALUE!</v>
      </c>
      <c r="AJ1894" s="25" t="e">
        <f t="shared" si="641"/>
        <v>#VALUE!</v>
      </c>
      <c r="AK1894" s="25" t="e">
        <f t="shared" si="642"/>
        <v>#VALUE!</v>
      </c>
      <c r="AL1894" s="11">
        <v>21.409469744333631</v>
      </c>
      <c r="AM1894" s="11">
        <v>3.5298495017735676</v>
      </c>
      <c r="AN1894" s="26">
        <v>3.2705310416666662</v>
      </c>
      <c r="AO1894" s="125">
        <f t="shared" si="627"/>
        <v>4.4427296335276693E-2</v>
      </c>
      <c r="AW1894" s="44" t="e">
        <f t="shared" si="624"/>
        <v>#VALUE!</v>
      </c>
    </row>
    <row r="1895" spans="1:49" hidden="1" x14ac:dyDescent="0.2">
      <c r="A1895" s="101">
        <v>1892</v>
      </c>
      <c r="B1895" s="16" t="s">
        <v>1186</v>
      </c>
      <c r="C1895" s="101">
        <v>305</v>
      </c>
      <c r="D1895" s="101">
        <v>1.2257548922199664</v>
      </c>
      <c r="E1895" s="101">
        <v>4.6036487995864205E-2</v>
      </c>
      <c r="F1895" s="122">
        <f t="shared" si="623"/>
        <v>1.2717913802158305</v>
      </c>
      <c r="G1895" s="122"/>
      <c r="H1895" s="101" t="s">
        <v>4</v>
      </c>
      <c r="I1895" s="101">
        <v>1</v>
      </c>
      <c r="J1895" s="101" t="s">
        <v>60</v>
      </c>
      <c r="K1895" s="18">
        <v>43147</v>
      </c>
      <c r="L1895" s="101" t="s">
        <v>58</v>
      </c>
      <c r="M1895" s="101" t="s">
        <v>83</v>
      </c>
      <c r="N1895" s="101" t="s">
        <v>73</v>
      </c>
      <c r="O1895" s="101" t="s">
        <v>831</v>
      </c>
      <c r="P1895" s="19" t="str">
        <f t="shared" si="628"/>
        <v>CB1 Grinder 13UP</v>
      </c>
      <c r="Q1895" s="20">
        <f t="shared" si="629"/>
        <v>127.17913802158304</v>
      </c>
      <c r="R1895" s="19">
        <v>122.6</v>
      </c>
      <c r="S1895" s="19">
        <v>-21</v>
      </c>
      <c r="T1895" s="19">
        <f t="shared" si="630"/>
        <v>101.6</v>
      </c>
      <c r="U1895" s="22" t="e">
        <f t="shared" si="631"/>
        <v>#VALUE!</v>
      </c>
      <c r="V1895" s="22" t="str">
        <f t="shared" si="632"/>
        <v>NY</v>
      </c>
      <c r="W1895" s="22" t="e">
        <f t="shared" si="633"/>
        <v>#VALUE!</v>
      </c>
      <c r="X1895" s="19" t="str">
        <f t="shared" si="634"/>
        <v>CB1Grinder 13UPGS.9186</v>
      </c>
      <c r="Y1895" s="19" t="str">
        <f t="shared" si="635"/>
        <v>GS.9186</v>
      </c>
      <c r="Z1895" s="19" t="e">
        <v>#VALUE!</v>
      </c>
      <c r="AA1895" s="19" t="e">
        <f t="shared" si="636"/>
        <v>#VALUE!</v>
      </c>
      <c r="AB1895" s="22" t="e">
        <f t="shared" si="637"/>
        <v>#VALUE!</v>
      </c>
      <c r="AC1895" s="23" t="e">
        <v>#VALUE!</v>
      </c>
      <c r="AD1895" s="23" t="e">
        <f t="shared" si="638"/>
        <v>#VALUE!</v>
      </c>
      <c r="AE1895" s="24" t="e">
        <f t="shared" si="639"/>
        <v>#VALUE!</v>
      </c>
      <c r="AF1895" s="24">
        <v>103.35</v>
      </c>
      <c r="AG1895" s="24" t="e">
        <f t="shared" si="625"/>
        <v>#VALUE!</v>
      </c>
      <c r="AH1895" s="24" t="e">
        <f t="shared" si="626"/>
        <v>#VALUE!</v>
      </c>
      <c r="AI1895" s="25" t="e">
        <f t="shared" si="640"/>
        <v>#VALUE!</v>
      </c>
      <c r="AJ1895" s="25" t="e">
        <f t="shared" si="641"/>
        <v>#VALUE!</v>
      </c>
      <c r="AK1895" s="25" t="e">
        <f t="shared" si="642"/>
        <v>#VALUE!</v>
      </c>
      <c r="AL1895" s="11">
        <v>23.480000000000004</v>
      </c>
      <c r="AM1895" s="11">
        <v>7.6599999999999957</v>
      </c>
      <c r="AN1895" s="26">
        <v>3.1621000000000001</v>
      </c>
      <c r="AO1895" s="125">
        <f t="shared" si="627"/>
        <v>4.3800805739454537E-2</v>
      </c>
      <c r="AW1895" s="44" t="e">
        <f t="shared" si="624"/>
        <v>#VALUE!</v>
      </c>
    </row>
    <row r="1896" spans="1:49" hidden="1" x14ac:dyDescent="0.2">
      <c r="A1896" s="101">
        <v>1893</v>
      </c>
      <c r="B1896" s="16" t="s">
        <v>1186</v>
      </c>
      <c r="C1896" s="101">
        <v>199</v>
      </c>
      <c r="D1896" s="101">
        <v>1.2257548922199664</v>
      </c>
      <c r="E1896" s="101">
        <v>4.6036487995864198E-2</v>
      </c>
      <c r="F1896" s="122">
        <f t="shared" si="623"/>
        <v>1.2717913802158305</v>
      </c>
      <c r="G1896" s="122"/>
      <c r="H1896" s="101" t="s">
        <v>4</v>
      </c>
      <c r="I1896" s="101">
        <v>1</v>
      </c>
      <c r="J1896" s="101" t="s">
        <v>60</v>
      </c>
      <c r="K1896" s="18">
        <v>43147</v>
      </c>
      <c r="L1896" s="101" t="s">
        <v>58</v>
      </c>
      <c r="M1896" s="101" t="s">
        <v>83</v>
      </c>
      <c r="N1896" s="101" t="s">
        <v>62</v>
      </c>
      <c r="O1896" s="101" t="s">
        <v>63</v>
      </c>
      <c r="P1896" s="19" t="str">
        <f t="shared" si="628"/>
        <v>CB6 Consumo</v>
      </c>
      <c r="Q1896" s="20">
        <f t="shared" si="629"/>
        <v>127.17913802158304</v>
      </c>
      <c r="R1896" s="19">
        <v>122.6</v>
      </c>
      <c r="S1896" s="19">
        <v>-31.95</v>
      </c>
      <c r="T1896" s="19">
        <f t="shared" si="630"/>
        <v>90.649999999999991</v>
      </c>
      <c r="U1896" s="22" t="e">
        <f t="shared" si="631"/>
        <v>#VALUE!</v>
      </c>
      <c r="V1896" s="22" t="str">
        <f t="shared" si="632"/>
        <v>NY</v>
      </c>
      <c r="W1896" s="22" t="e">
        <f t="shared" si="633"/>
        <v>#VALUE!</v>
      </c>
      <c r="X1896" s="19" t="str">
        <f t="shared" si="634"/>
        <v>CB6ConsumoGS.9186</v>
      </c>
      <c r="Y1896" s="19" t="str">
        <f t="shared" si="635"/>
        <v>GS.9186</v>
      </c>
      <c r="Z1896" s="19" t="e">
        <v>#VALUE!</v>
      </c>
      <c r="AA1896" s="19" t="e">
        <f t="shared" si="636"/>
        <v>#VALUE!</v>
      </c>
      <c r="AB1896" s="22" t="e">
        <f t="shared" si="637"/>
        <v>#VALUE!</v>
      </c>
      <c r="AC1896" s="23" t="e">
        <v>#VALUE!</v>
      </c>
      <c r="AD1896" s="23" t="e">
        <f t="shared" si="638"/>
        <v>#VALUE!</v>
      </c>
      <c r="AE1896" s="24" t="e">
        <f t="shared" si="639"/>
        <v>#VALUE!</v>
      </c>
      <c r="AF1896" s="24">
        <v>92.399999999999991</v>
      </c>
      <c r="AG1896" s="24" t="e">
        <f t="shared" si="625"/>
        <v>#VALUE!</v>
      </c>
      <c r="AH1896" s="24" t="e">
        <f t="shared" si="626"/>
        <v>#VALUE!</v>
      </c>
      <c r="AI1896" s="25" t="e">
        <f t="shared" si="640"/>
        <v>#VALUE!</v>
      </c>
      <c r="AJ1896" s="25" t="e">
        <f t="shared" si="641"/>
        <v>#VALUE!</v>
      </c>
      <c r="AK1896" s="25" t="e">
        <f t="shared" si="642"/>
        <v>#VALUE!</v>
      </c>
      <c r="AL1896" s="11">
        <v>23.480000000000004</v>
      </c>
      <c r="AM1896" s="11">
        <v>7.6599999999999957</v>
      </c>
      <c r="AN1896" s="26">
        <v>3.1620999999999997</v>
      </c>
      <c r="AO1896" s="125">
        <f t="shared" si="627"/>
        <v>4.3800805739454531E-2</v>
      </c>
      <c r="AW1896" s="44" t="e">
        <f t="shared" si="624"/>
        <v>#VALUE!</v>
      </c>
    </row>
    <row r="1897" spans="1:49" hidden="1" x14ac:dyDescent="0.2">
      <c r="A1897" s="101">
        <v>1894</v>
      </c>
      <c r="B1897" s="16" t="s">
        <v>1187</v>
      </c>
      <c r="C1897" s="101">
        <v>343</v>
      </c>
      <c r="D1897" s="101">
        <v>1.1002121958506885</v>
      </c>
      <c r="E1897" s="101">
        <v>3.2043561390108818E-2</v>
      </c>
      <c r="F1897" s="122">
        <f t="shared" si="623"/>
        <v>1.1322557572407974</v>
      </c>
      <c r="G1897" s="122"/>
      <c r="H1897" s="101" t="s">
        <v>4</v>
      </c>
      <c r="I1897" s="101">
        <v>1</v>
      </c>
      <c r="J1897" s="101" t="s">
        <v>60</v>
      </c>
      <c r="K1897" s="18">
        <v>43147</v>
      </c>
      <c r="L1897" s="101" t="s">
        <v>58</v>
      </c>
      <c r="M1897" s="101" t="s">
        <v>83</v>
      </c>
      <c r="N1897" s="101" t="s">
        <v>75</v>
      </c>
      <c r="O1897" s="101" t="s">
        <v>101</v>
      </c>
      <c r="P1897" s="19" t="str">
        <f t="shared" si="628"/>
        <v>CB2 17UP</v>
      </c>
      <c r="Q1897" s="20">
        <f t="shared" si="629"/>
        <v>113.22557572407975</v>
      </c>
      <c r="R1897" s="19">
        <v>122.6</v>
      </c>
      <c r="S1897" s="19">
        <v>-2.67</v>
      </c>
      <c r="T1897" s="19">
        <f t="shared" si="630"/>
        <v>119.92999999999999</v>
      </c>
      <c r="U1897" s="22" t="e">
        <f t="shared" si="631"/>
        <v>#VALUE!</v>
      </c>
      <c r="V1897" s="22" t="str">
        <f t="shared" si="632"/>
        <v>NY</v>
      </c>
      <c r="W1897" s="22" t="e">
        <f t="shared" si="633"/>
        <v>#VALUE!</v>
      </c>
      <c r="X1897" s="19" t="str">
        <f t="shared" si="634"/>
        <v>CB217UPGS.9233</v>
      </c>
      <c r="Y1897" s="19" t="str">
        <f t="shared" si="635"/>
        <v>GS.9233</v>
      </c>
      <c r="Z1897" s="19" t="e">
        <v>#VALUE!</v>
      </c>
      <c r="AA1897" s="19" t="e">
        <f t="shared" si="636"/>
        <v>#VALUE!</v>
      </c>
      <c r="AB1897" s="22" t="e">
        <f t="shared" si="637"/>
        <v>#VALUE!</v>
      </c>
      <c r="AC1897" s="23" t="e">
        <v>#VALUE!</v>
      </c>
      <c r="AD1897" s="23" t="e">
        <f t="shared" si="638"/>
        <v>#VALUE!</v>
      </c>
      <c r="AE1897" s="24" t="e">
        <f t="shared" si="639"/>
        <v>#VALUE!</v>
      </c>
      <c r="AF1897" s="24">
        <v>121.67999999999999</v>
      </c>
      <c r="AG1897" s="24" t="e">
        <f t="shared" si="625"/>
        <v>#VALUE!</v>
      </c>
      <c r="AH1897" s="24" t="e">
        <f t="shared" si="626"/>
        <v>#VALUE!</v>
      </c>
      <c r="AI1897" s="25" t="e">
        <f t="shared" si="640"/>
        <v>#VALUE!</v>
      </c>
      <c r="AJ1897" s="25" t="e">
        <f t="shared" si="641"/>
        <v>#VALUE!</v>
      </c>
      <c r="AK1897" s="25" t="e">
        <f t="shared" si="642"/>
        <v>#VALUE!</v>
      </c>
      <c r="AL1897" s="11">
        <v>20.435625000000002</v>
      </c>
      <c r="AM1897" s="11">
        <v>0.5</v>
      </c>
      <c r="AN1897" s="26">
        <v>3.1621000000000001</v>
      </c>
      <c r="AO1897" s="125">
        <f t="shared" si="627"/>
        <v>3.0487421363995702E-2</v>
      </c>
      <c r="AW1897" s="44" t="e">
        <f t="shared" si="624"/>
        <v>#VALUE!</v>
      </c>
    </row>
    <row r="1898" spans="1:49" hidden="1" x14ac:dyDescent="0.2">
      <c r="A1898" s="101">
        <v>1895</v>
      </c>
      <c r="B1898" s="16" t="s">
        <v>1187</v>
      </c>
      <c r="C1898" s="101">
        <v>1065</v>
      </c>
      <c r="D1898" s="101">
        <v>1.1002121958506885</v>
      </c>
      <c r="E1898" s="101">
        <v>3.2043561390108818E-2</v>
      </c>
      <c r="F1898" s="122">
        <f t="shared" si="623"/>
        <v>1.1322557572407974</v>
      </c>
      <c r="G1898" s="122"/>
      <c r="H1898" s="101" t="s">
        <v>4</v>
      </c>
      <c r="I1898" s="101">
        <v>1</v>
      </c>
      <c r="J1898" s="101" t="s">
        <v>60</v>
      </c>
      <c r="K1898" s="18">
        <v>43147</v>
      </c>
      <c r="L1898" s="101" t="s">
        <v>58</v>
      </c>
      <c r="M1898" s="101" t="s">
        <v>83</v>
      </c>
      <c r="N1898" s="101" t="s">
        <v>75</v>
      </c>
      <c r="O1898" s="101" t="s">
        <v>66</v>
      </c>
      <c r="P1898" s="19" t="str">
        <f t="shared" si="628"/>
        <v>CB2 Moka</v>
      </c>
      <c r="Q1898" s="20">
        <f t="shared" si="629"/>
        <v>113.22557572407975</v>
      </c>
      <c r="R1898" s="19">
        <v>122.6</v>
      </c>
      <c r="S1898" s="19">
        <v>-9.67</v>
      </c>
      <c r="T1898" s="19">
        <f t="shared" si="630"/>
        <v>112.92999999999999</v>
      </c>
      <c r="U1898" s="22" t="e">
        <f t="shared" si="631"/>
        <v>#VALUE!</v>
      </c>
      <c r="V1898" s="22" t="str">
        <f t="shared" si="632"/>
        <v>NY</v>
      </c>
      <c r="W1898" s="22" t="e">
        <f t="shared" si="633"/>
        <v>#VALUE!</v>
      </c>
      <c r="X1898" s="19" t="str">
        <f t="shared" si="634"/>
        <v>CB2MokaGS.9233</v>
      </c>
      <c r="Y1898" s="19" t="str">
        <f t="shared" si="635"/>
        <v>GS.9233</v>
      </c>
      <c r="Z1898" s="19" t="e">
        <v>#VALUE!</v>
      </c>
      <c r="AA1898" s="19" t="e">
        <f t="shared" si="636"/>
        <v>#VALUE!</v>
      </c>
      <c r="AB1898" s="22" t="e">
        <f t="shared" si="637"/>
        <v>#VALUE!</v>
      </c>
      <c r="AC1898" s="23" t="e">
        <v>#VALUE!</v>
      </c>
      <c r="AD1898" s="23" t="e">
        <f t="shared" si="638"/>
        <v>#VALUE!</v>
      </c>
      <c r="AE1898" s="24" t="e">
        <f t="shared" si="639"/>
        <v>#VALUE!</v>
      </c>
      <c r="AF1898" s="24">
        <v>114.67999999999999</v>
      </c>
      <c r="AG1898" s="24" t="e">
        <f t="shared" si="625"/>
        <v>#VALUE!</v>
      </c>
      <c r="AH1898" s="24" t="e">
        <f t="shared" si="626"/>
        <v>#VALUE!</v>
      </c>
      <c r="AI1898" s="25" t="e">
        <f t="shared" si="640"/>
        <v>#VALUE!</v>
      </c>
      <c r="AJ1898" s="25" t="e">
        <f t="shared" si="641"/>
        <v>#VALUE!</v>
      </c>
      <c r="AK1898" s="25" t="e">
        <f t="shared" si="642"/>
        <v>#VALUE!</v>
      </c>
      <c r="AL1898" s="11">
        <v>20.435624999999998</v>
      </c>
      <c r="AM1898" s="11">
        <v>0.5</v>
      </c>
      <c r="AN1898" s="26">
        <v>3.1621000000000001</v>
      </c>
      <c r="AO1898" s="125">
        <f t="shared" si="627"/>
        <v>3.0487421363995702E-2</v>
      </c>
      <c r="AW1898" s="44" t="e">
        <f t="shared" si="624"/>
        <v>#VALUE!</v>
      </c>
    </row>
    <row r="1899" spans="1:49" hidden="1" x14ac:dyDescent="0.2">
      <c r="A1899" s="101">
        <v>1896</v>
      </c>
      <c r="B1899" s="16" t="s">
        <v>1187</v>
      </c>
      <c r="C1899" s="101">
        <v>109</v>
      </c>
      <c r="D1899" s="101">
        <v>1.1002121958506885</v>
      </c>
      <c r="E1899" s="101">
        <v>3.2043561390108818E-2</v>
      </c>
      <c r="F1899" s="122">
        <f t="shared" si="623"/>
        <v>1.1322557572407974</v>
      </c>
      <c r="G1899" s="122"/>
      <c r="H1899" s="101" t="s">
        <v>4</v>
      </c>
      <c r="I1899" s="101">
        <v>1</v>
      </c>
      <c r="J1899" s="101" t="s">
        <v>60</v>
      </c>
      <c r="K1899" s="18">
        <v>43147</v>
      </c>
      <c r="L1899" s="101" t="s">
        <v>58</v>
      </c>
      <c r="M1899" s="101" t="s">
        <v>83</v>
      </c>
      <c r="N1899" s="101" t="s">
        <v>75</v>
      </c>
      <c r="O1899" s="101" t="s">
        <v>65</v>
      </c>
      <c r="P1899" s="19" t="str">
        <f t="shared" si="628"/>
        <v>CB2 13/14</v>
      </c>
      <c r="Q1899" s="20">
        <f t="shared" si="629"/>
        <v>113.22557572407975</v>
      </c>
      <c r="R1899" s="19">
        <v>122.6</v>
      </c>
      <c r="S1899" s="19">
        <v>-9.67</v>
      </c>
      <c r="T1899" s="19">
        <f t="shared" si="630"/>
        <v>112.92999999999999</v>
      </c>
      <c r="U1899" s="22" t="e">
        <f t="shared" si="631"/>
        <v>#VALUE!</v>
      </c>
      <c r="V1899" s="22" t="str">
        <f t="shared" si="632"/>
        <v>NY</v>
      </c>
      <c r="W1899" s="22" t="e">
        <f t="shared" si="633"/>
        <v>#VALUE!</v>
      </c>
      <c r="X1899" s="19" t="str">
        <f t="shared" si="634"/>
        <v>CB213/14GS.9233</v>
      </c>
      <c r="Y1899" s="19" t="str">
        <f t="shared" si="635"/>
        <v>GS.9233</v>
      </c>
      <c r="Z1899" s="19" t="e">
        <v>#VALUE!</v>
      </c>
      <c r="AA1899" s="19" t="e">
        <f t="shared" si="636"/>
        <v>#VALUE!</v>
      </c>
      <c r="AB1899" s="22" t="e">
        <f t="shared" si="637"/>
        <v>#VALUE!</v>
      </c>
      <c r="AC1899" s="23" t="e">
        <v>#VALUE!</v>
      </c>
      <c r="AD1899" s="23" t="e">
        <f t="shared" si="638"/>
        <v>#VALUE!</v>
      </c>
      <c r="AE1899" s="24" t="e">
        <f t="shared" si="639"/>
        <v>#VALUE!</v>
      </c>
      <c r="AF1899" s="24">
        <v>114.67999999999999</v>
      </c>
      <c r="AG1899" s="24" t="e">
        <f t="shared" si="625"/>
        <v>#VALUE!</v>
      </c>
      <c r="AH1899" s="24" t="e">
        <f t="shared" si="626"/>
        <v>#VALUE!</v>
      </c>
      <c r="AI1899" s="25" t="e">
        <f t="shared" si="640"/>
        <v>#VALUE!</v>
      </c>
      <c r="AJ1899" s="25" t="e">
        <f t="shared" si="641"/>
        <v>#VALUE!</v>
      </c>
      <c r="AK1899" s="25" t="e">
        <f t="shared" si="642"/>
        <v>#VALUE!</v>
      </c>
      <c r="AL1899" s="11">
        <v>20.435624999999998</v>
      </c>
      <c r="AM1899" s="11">
        <v>0.5</v>
      </c>
      <c r="AN1899" s="26">
        <v>3.1621000000000001</v>
      </c>
      <c r="AO1899" s="125">
        <f t="shared" si="627"/>
        <v>3.0487421363995702E-2</v>
      </c>
      <c r="AW1899" s="44" t="e">
        <f t="shared" si="624"/>
        <v>#VALUE!</v>
      </c>
    </row>
    <row r="1900" spans="1:49" hidden="1" x14ac:dyDescent="0.2">
      <c r="A1900" s="101">
        <v>1897</v>
      </c>
      <c r="B1900" s="16" t="s">
        <v>1187</v>
      </c>
      <c r="C1900" s="101">
        <v>591</v>
      </c>
      <c r="D1900" s="101">
        <v>1.1002121958506885</v>
      </c>
      <c r="E1900" s="101">
        <v>3.2043561390108818E-2</v>
      </c>
      <c r="F1900" s="122">
        <f t="shared" si="623"/>
        <v>1.1322557572407974</v>
      </c>
      <c r="G1900" s="122"/>
      <c r="H1900" s="101" t="s">
        <v>4</v>
      </c>
      <c r="I1900" s="101">
        <v>1</v>
      </c>
      <c r="J1900" s="101" t="s">
        <v>60</v>
      </c>
      <c r="K1900" s="18">
        <v>43147</v>
      </c>
      <c r="L1900" s="101" t="s">
        <v>58</v>
      </c>
      <c r="M1900" s="101" t="s">
        <v>83</v>
      </c>
      <c r="N1900" s="101" t="s">
        <v>62</v>
      </c>
      <c r="O1900" s="101" t="s">
        <v>63</v>
      </c>
      <c r="P1900" s="19" t="str">
        <f t="shared" si="628"/>
        <v>CB6 Consumo</v>
      </c>
      <c r="Q1900" s="20">
        <f t="shared" si="629"/>
        <v>113.22557572407975</v>
      </c>
      <c r="R1900" s="19">
        <v>122.6</v>
      </c>
      <c r="S1900" s="19">
        <v>-31.95</v>
      </c>
      <c r="T1900" s="19">
        <f t="shared" si="630"/>
        <v>90.649999999999991</v>
      </c>
      <c r="U1900" s="22" t="e">
        <f t="shared" si="631"/>
        <v>#VALUE!</v>
      </c>
      <c r="V1900" s="22" t="str">
        <f t="shared" si="632"/>
        <v>NY</v>
      </c>
      <c r="W1900" s="22" t="e">
        <f t="shared" si="633"/>
        <v>#VALUE!</v>
      </c>
      <c r="X1900" s="19" t="str">
        <f t="shared" si="634"/>
        <v>CB6ConsumoGS.9233</v>
      </c>
      <c r="Y1900" s="19" t="str">
        <f t="shared" si="635"/>
        <v>GS.9233</v>
      </c>
      <c r="Z1900" s="19" t="e">
        <v>#VALUE!</v>
      </c>
      <c r="AA1900" s="19" t="e">
        <f t="shared" si="636"/>
        <v>#VALUE!</v>
      </c>
      <c r="AB1900" s="22" t="e">
        <f t="shared" si="637"/>
        <v>#VALUE!</v>
      </c>
      <c r="AC1900" s="23" t="e">
        <v>#VALUE!</v>
      </c>
      <c r="AD1900" s="23" t="e">
        <f t="shared" si="638"/>
        <v>#VALUE!</v>
      </c>
      <c r="AE1900" s="24" t="e">
        <f t="shared" si="639"/>
        <v>#VALUE!</v>
      </c>
      <c r="AF1900" s="24">
        <v>92.399999999999991</v>
      </c>
      <c r="AG1900" s="24" t="e">
        <f t="shared" si="625"/>
        <v>#VALUE!</v>
      </c>
      <c r="AH1900" s="24" t="e">
        <f t="shared" si="626"/>
        <v>#VALUE!</v>
      </c>
      <c r="AI1900" s="25" t="e">
        <f t="shared" si="640"/>
        <v>#VALUE!</v>
      </c>
      <c r="AJ1900" s="25" t="e">
        <f t="shared" si="641"/>
        <v>#VALUE!</v>
      </c>
      <c r="AK1900" s="25" t="e">
        <f t="shared" si="642"/>
        <v>#VALUE!</v>
      </c>
      <c r="AL1900" s="11">
        <v>20.435624999999998</v>
      </c>
      <c r="AM1900" s="11">
        <v>0.5</v>
      </c>
      <c r="AN1900" s="26">
        <v>3.1621000000000001</v>
      </c>
      <c r="AO1900" s="125">
        <f t="shared" si="627"/>
        <v>3.0487421363995702E-2</v>
      </c>
      <c r="AW1900" s="44" t="e">
        <f t="shared" si="624"/>
        <v>#VALUE!</v>
      </c>
    </row>
    <row r="1901" spans="1:49" hidden="1" x14ac:dyDescent="0.2">
      <c r="A1901" s="101">
        <v>1898</v>
      </c>
      <c r="B1901" s="16" t="s">
        <v>1188</v>
      </c>
      <c r="C1901" s="101">
        <v>2520</v>
      </c>
      <c r="D1901" s="101">
        <v>1.0920745381824613</v>
      </c>
      <c r="E1901" s="101">
        <v>3.1373169895338122E-2</v>
      </c>
      <c r="F1901" s="122">
        <f t="shared" si="623"/>
        <v>1.1234477080777994</v>
      </c>
      <c r="G1901" s="122"/>
      <c r="H1901" s="101" t="s">
        <v>4</v>
      </c>
      <c r="I1901" s="101">
        <v>1</v>
      </c>
      <c r="J1901" s="101" t="s">
        <v>60</v>
      </c>
      <c r="K1901" s="18">
        <v>43147</v>
      </c>
      <c r="L1901" s="101" t="s">
        <v>58</v>
      </c>
      <c r="M1901" s="101" t="s">
        <v>83</v>
      </c>
      <c r="N1901" s="101" t="s">
        <v>75</v>
      </c>
      <c r="O1901" s="101" t="s">
        <v>59</v>
      </c>
      <c r="P1901" s="19" t="str">
        <f t="shared" si="628"/>
        <v>CB2 14/16</v>
      </c>
      <c r="Q1901" s="20">
        <f t="shared" si="629"/>
        <v>112.34477080777994</v>
      </c>
      <c r="R1901" s="19">
        <v>122.6</v>
      </c>
      <c r="S1901" s="19">
        <v>-9.67</v>
      </c>
      <c r="T1901" s="19">
        <f t="shared" si="630"/>
        <v>112.92999999999999</v>
      </c>
      <c r="U1901" s="22" t="e">
        <f t="shared" si="631"/>
        <v>#VALUE!</v>
      </c>
      <c r="V1901" s="22" t="str">
        <f t="shared" si="632"/>
        <v>NY</v>
      </c>
      <c r="W1901" s="22" t="e">
        <f t="shared" si="633"/>
        <v>#VALUE!</v>
      </c>
      <c r="X1901" s="19" t="str">
        <f t="shared" si="634"/>
        <v>CB214/16GS.9241</v>
      </c>
      <c r="Y1901" s="19" t="str">
        <f t="shared" si="635"/>
        <v>GS.9241</v>
      </c>
      <c r="Z1901" s="19" t="e">
        <v>#VALUE!</v>
      </c>
      <c r="AA1901" s="19" t="e">
        <f t="shared" si="636"/>
        <v>#VALUE!</v>
      </c>
      <c r="AB1901" s="22" t="e">
        <f t="shared" si="637"/>
        <v>#VALUE!</v>
      </c>
      <c r="AC1901" s="23" t="e">
        <v>#VALUE!</v>
      </c>
      <c r="AD1901" s="23" t="e">
        <f t="shared" si="638"/>
        <v>#VALUE!</v>
      </c>
      <c r="AE1901" s="24" t="e">
        <f t="shared" si="639"/>
        <v>#VALUE!</v>
      </c>
      <c r="AF1901" s="24">
        <v>114.67999999999999</v>
      </c>
      <c r="AG1901" s="24" t="e">
        <f t="shared" si="625"/>
        <v>#VALUE!</v>
      </c>
      <c r="AH1901" s="24" t="e">
        <f t="shared" si="626"/>
        <v>#VALUE!</v>
      </c>
      <c r="AI1901" s="25" t="e">
        <f t="shared" si="640"/>
        <v>#VALUE!</v>
      </c>
      <c r="AJ1901" s="25" t="e">
        <f t="shared" si="641"/>
        <v>#VALUE!</v>
      </c>
      <c r="AK1901" s="25" t="e">
        <f t="shared" si="642"/>
        <v>#VALUE!</v>
      </c>
      <c r="AL1901" s="11">
        <v>20.8040910218254</v>
      </c>
      <c r="AM1901" s="11">
        <v>1.3665873015873011</v>
      </c>
      <c r="AN1901" s="26">
        <v>3.1621000000000006</v>
      </c>
      <c r="AO1901" s="125">
        <f t="shared" si="627"/>
        <v>2.9849586270352772E-2</v>
      </c>
      <c r="AW1901" s="44" t="e">
        <f t="shared" si="624"/>
        <v>#VALUE!</v>
      </c>
    </row>
    <row r="1902" spans="1:49" hidden="1" x14ac:dyDescent="0.2">
      <c r="A1902" s="101">
        <v>1899</v>
      </c>
      <c r="B1902" s="16" t="s">
        <v>1189</v>
      </c>
      <c r="C1902" s="101">
        <v>1600</v>
      </c>
      <c r="D1902" s="101">
        <v>1.4116828004553823</v>
      </c>
      <c r="E1902" s="101">
        <v>5.2060802478236794E-2</v>
      </c>
      <c r="F1902" s="122">
        <f t="shared" si="623"/>
        <v>1.463743602933619</v>
      </c>
      <c r="G1902" s="122"/>
      <c r="H1902" s="101" t="s">
        <v>4</v>
      </c>
      <c r="I1902" s="101">
        <v>1</v>
      </c>
      <c r="J1902" s="101" t="s">
        <v>555</v>
      </c>
      <c r="K1902" s="18">
        <v>43147</v>
      </c>
      <c r="L1902" s="101" t="s">
        <v>58</v>
      </c>
      <c r="M1902" s="101" t="s">
        <v>83</v>
      </c>
      <c r="N1902" s="101" t="s">
        <v>73</v>
      </c>
      <c r="O1902" s="101" t="s">
        <v>59</v>
      </c>
      <c r="P1902" s="19" t="str">
        <f t="shared" si="628"/>
        <v>CB1 14/16</v>
      </c>
      <c r="Q1902" s="20">
        <f t="shared" si="629"/>
        <v>146.37436029336192</v>
      </c>
      <c r="R1902" s="19">
        <v>122.6</v>
      </c>
      <c r="S1902" s="19">
        <v>-7</v>
      </c>
      <c r="T1902" s="19">
        <f t="shared" si="630"/>
        <v>115.6</v>
      </c>
      <c r="U1902" s="22" t="e">
        <f t="shared" si="631"/>
        <v>#VALUE!</v>
      </c>
      <c r="V1902" s="22" t="str">
        <f t="shared" si="632"/>
        <v>NY</v>
      </c>
      <c r="W1902" s="22" t="e">
        <f t="shared" si="633"/>
        <v>#VALUE!</v>
      </c>
      <c r="X1902" s="19" t="str">
        <f t="shared" si="634"/>
        <v>CB114/16GS.9221</v>
      </c>
      <c r="Y1902" s="19" t="str">
        <f t="shared" si="635"/>
        <v>GS.9221</v>
      </c>
      <c r="Z1902" s="19" t="e">
        <v>#VALUE!</v>
      </c>
      <c r="AA1902" s="19" t="e">
        <f t="shared" si="636"/>
        <v>#VALUE!</v>
      </c>
      <c r="AB1902" s="22" t="e">
        <f t="shared" si="637"/>
        <v>#VALUE!</v>
      </c>
      <c r="AC1902" s="23" t="e">
        <v>#VALUE!</v>
      </c>
      <c r="AD1902" s="23" t="e">
        <f t="shared" si="638"/>
        <v>#VALUE!</v>
      </c>
      <c r="AE1902" s="24" t="e">
        <f t="shared" si="639"/>
        <v>#VALUE!</v>
      </c>
      <c r="AF1902" s="24">
        <v>117.35</v>
      </c>
      <c r="AG1902" s="24" t="e">
        <f t="shared" si="625"/>
        <v>#VALUE!</v>
      </c>
      <c r="AH1902" s="24" t="e">
        <f t="shared" si="626"/>
        <v>#VALUE!</v>
      </c>
      <c r="AI1902" s="25" t="e">
        <f t="shared" si="640"/>
        <v>#VALUE!</v>
      </c>
      <c r="AJ1902" s="25" t="e">
        <f t="shared" si="641"/>
        <v>#VALUE!</v>
      </c>
      <c r="AK1902" s="25" t="e">
        <f t="shared" si="642"/>
        <v>#VALUE!</v>
      </c>
      <c r="AL1902" s="11">
        <v>24.798691638799642</v>
      </c>
      <c r="AM1902" s="11">
        <v>5.1501948842936507</v>
      </c>
      <c r="AN1902" s="26">
        <v>3.2766000000000002</v>
      </c>
      <c r="AO1902" s="125">
        <f t="shared" si="627"/>
        <v>5.1326139444332598E-2</v>
      </c>
      <c r="AW1902" s="44" t="e">
        <f t="shared" si="624"/>
        <v>#VALUE!</v>
      </c>
    </row>
    <row r="1903" spans="1:49" hidden="1" x14ac:dyDescent="0.2">
      <c r="A1903" s="101">
        <v>1900</v>
      </c>
      <c r="B1903" s="16" t="s">
        <v>1190</v>
      </c>
      <c r="C1903" s="101">
        <v>6025</v>
      </c>
      <c r="D1903" s="101">
        <v>1.1173739932536957</v>
      </c>
      <c r="E1903" s="101">
        <v>2.3030131412332108E-2</v>
      </c>
      <c r="F1903" s="122">
        <f t="shared" si="623"/>
        <v>1.1404041246660277</v>
      </c>
      <c r="G1903" s="122"/>
      <c r="H1903" s="101" t="s">
        <v>4</v>
      </c>
      <c r="I1903" s="101">
        <v>1</v>
      </c>
      <c r="J1903" s="101" t="s">
        <v>60</v>
      </c>
      <c r="K1903" s="18">
        <v>43150</v>
      </c>
      <c r="L1903" s="101" t="s">
        <v>58</v>
      </c>
      <c r="M1903" s="101" t="s">
        <v>83</v>
      </c>
      <c r="N1903" s="101" t="s">
        <v>62</v>
      </c>
      <c r="O1903" s="101" t="s">
        <v>63</v>
      </c>
      <c r="P1903" s="19" t="str">
        <f t="shared" si="628"/>
        <v>CB6 Consumo</v>
      </c>
      <c r="Q1903" s="20">
        <f t="shared" si="629"/>
        <v>114.04041246660277</v>
      </c>
      <c r="R1903" s="19">
        <v>122.6</v>
      </c>
      <c r="S1903" s="19">
        <v>-31.95</v>
      </c>
      <c r="T1903" s="19">
        <f t="shared" si="630"/>
        <v>90.649999999999991</v>
      </c>
      <c r="U1903" s="22" t="e">
        <f t="shared" si="631"/>
        <v>#VALUE!</v>
      </c>
      <c r="V1903" s="22" t="str">
        <f t="shared" si="632"/>
        <v>NY</v>
      </c>
      <c r="W1903" s="22" t="e">
        <f t="shared" si="633"/>
        <v>#VALUE!</v>
      </c>
      <c r="X1903" s="19" t="str">
        <f t="shared" si="634"/>
        <v>CB6ConsumoGS.9143</v>
      </c>
      <c r="Y1903" s="19" t="str">
        <f t="shared" si="635"/>
        <v>GS.9143</v>
      </c>
      <c r="Z1903" s="19" t="e">
        <v>#VALUE!</v>
      </c>
      <c r="AA1903" s="19" t="e">
        <f t="shared" si="636"/>
        <v>#VALUE!</v>
      </c>
      <c r="AB1903" s="22" t="e">
        <f t="shared" si="637"/>
        <v>#VALUE!</v>
      </c>
      <c r="AC1903" s="23" t="e">
        <v>#VALUE!</v>
      </c>
      <c r="AD1903" s="23" t="e">
        <f t="shared" si="638"/>
        <v>#VALUE!</v>
      </c>
      <c r="AE1903" s="24" t="e">
        <f t="shared" si="639"/>
        <v>#VALUE!</v>
      </c>
      <c r="AF1903" s="24">
        <v>92.399999999999991</v>
      </c>
      <c r="AG1903" s="24" t="e">
        <f t="shared" si="625"/>
        <v>#VALUE!</v>
      </c>
      <c r="AH1903" s="24" t="e">
        <f t="shared" si="626"/>
        <v>#VALUE!</v>
      </c>
      <c r="AI1903" s="25" t="e">
        <f t="shared" si="640"/>
        <v>#VALUE!</v>
      </c>
      <c r="AJ1903" s="25" t="e">
        <f t="shared" si="641"/>
        <v>#VALUE!</v>
      </c>
      <c r="AK1903" s="25" t="e">
        <f t="shared" si="642"/>
        <v>#VALUE!</v>
      </c>
      <c r="AL1903" s="11">
        <v>9.0769124481498267</v>
      </c>
      <c r="AM1903" s="11">
        <v>3.4247758012384746</v>
      </c>
      <c r="AN1903" s="26">
        <v>3.2064366804979252</v>
      </c>
      <c r="AO1903" s="125">
        <f t="shared" si="627"/>
        <v>2.2218943193298507E-2</v>
      </c>
      <c r="AW1903" s="44" t="e">
        <f t="shared" si="624"/>
        <v>#VALUE!</v>
      </c>
    </row>
    <row r="1904" spans="1:49" hidden="1" x14ac:dyDescent="0.2">
      <c r="A1904" s="101">
        <v>1901</v>
      </c>
      <c r="B1904" s="16" t="s">
        <v>1191</v>
      </c>
      <c r="C1904" s="101">
        <v>485</v>
      </c>
      <c r="D1904" s="101">
        <v>1.5070710004086187</v>
      </c>
      <c r="E1904" s="101">
        <v>5.2283282760139868E-2</v>
      </c>
      <c r="F1904" s="122">
        <f t="shared" si="623"/>
        <v>1.5593542831687586</v>
      </c>
      <c r="G1904" s="122"/>
      <c r="H1904" s="101" t="s">
        <v>4</v>
      </c>
      <c r="I1904" s="101">
        <v>1</v>
      </c>
      <c r="J1904" s="101" t="s">
        <v>555</v>
      </c>
      <c r="K1904" s="18">
        <v>43150</v>
      </c>
      <c r="L1904" s="101" t="s">
        <v>58</v>
      </c>
      <c r="M1904" s="101" t="s">
        <v>83</v>
      </c>
      <c r="N1904" s="101" t="s">
        <v>71</v>
      </c>
      <c r="O1904" s="101" t="s">
        <v>66</v>
      </c>
      <c r="P1904" s="19" t="str">
        <f t="shared" si="628"/>
        <v>CB1RF Moka</v>
      </c>
      <c r="Q1904" s="20">
        <f t="shared" si="629"/>
        <v>155.93542831687586</v>
      </c>
      <c r="R1904" s="19">
        <v>122.6</v>
      </c>
      <c r="S1904" s="19">
        <v>-7</v>
      </c>
      <c r="T1904" s="19">
        <f t="shared" si="630"/>
        <v>115.6</v>
      </c>
      <c r="U1904" s="22" t="e">
        <f t="shared" si="631"/>
        <v>#VALUE!</v>
      </c>
      <c r="V1904" s="22" t="str">
        <f t="shared" si="632"/>
        <v>NY</v>
      </c>
      <c r="W1904" s="22" t="e">
        <f t="shared" si="633"/>
        <v>#VALUE!</v>
      </c>
      <c r="X1904" s="19" t="str">
        <f t="shared" si="634"/>
        <v>CB1RFMokaGS.9165</v>
      </c>
      <c r="Y1904" s="19" t="str">
        <f t="shared" si="635"/>
        <v>GS.9165</v>
      </c>
      <c r="Z1904" s="19" t="e">
        <v>#VALUE!</v>
      </c>
      <c r="AA1904" s="19" t="e">
        <f t="shared" si="636"/>
        <v>#VALUE!</v>
      </c>
      <c r="AB1904" s="22" t="e">
        <f t="shared" si="637"/>
        <v>#VALUE!</v>
      </c>
      <c r="AC1904" s="23" t="e">
        <v>#VALUE!</v>
      </c>
      <c r="AD1904" s="23" t="e">
        <f t="shared" si="638"/>
        <v>#VALUE!</v>
      </c>
      <c r="AE1904" s="24" t="e">
        <f t="shared" si="639"/>
        <v>#VALUE!</v>
      </c>
      <c r="AF1904" s="24">
        <v>117.35</v>
      </c>
      <c r="AG1904" s="24" t="e">
        <f t="shared" si="625"/>
        <v>#VALUE!</v>
      </c>
      <c r="AH1904" s="24" t="e">
        <f t="shared" si="626"/>
        <v>#VALUE!</v>
      </c>
      <c r="AI1904" s="25" t="e">
        <f t="shared" si="640"/>
        <v>#VALUE!</v>
      </c>
      <c r="AJ1904" s="25" t="e">
        <f t="shared" si="641"/>
        <v>#VALUE!</v>
      </c>
      <c r="AK1904" s="25" t="e">
        <f t="shared" si="642"/>
        <v>#VALUE!</v>
      </c>
      <c r="AL1904" s="11">
        <v>23.930000000000007</v>
      </c>
      <c r="AM1904" s="11">
        <v>4.6500000000000057</v>
      </c>
      <c r="AN1904" s="26">
        <v>3.2766000000000006</v>
      </c>
      <c r="AO1904" s="125">
        <f t="shared" si="627"/>
        <v>5.154548016573899E-2</v>
      </c>
      <c r="AW1904" s="44" t="e">
        <f t="shared" si="624"/>
        <v>#VALUE!</v>
      </c>
    </row>
    <row r="1905" spans="1:49" hidden="1" x14ac:dyDescent="0.2">
      <c r="A1905" s="101">
        <v>1902</v>
      </c>
      <c r="B1905" s="16" t="s">
        <v>1192</v>
      </c>
      <c r="C1905" s="101">
        <v>960</v>
      </c>
      <c r="D1905" s="101">
        <v>1.2699214243663299</v>
      </c>
      <c r="E1905" s="101">
        <v>5.0692114290495582E-2</v>
      </c>
      <c r="F1905" s="122">
        <f t="shared" si="623"/>
        <v>1.3206135386568256</v>
      </c>
      <c r="G1905" s="122"/>
      <c r="H1905" s="101" t="s">
        <v>4</v>
      </c>
      <c r="I1905" s="101">
        <v>1</v>
      </c>
      <c r="J1905" s="101" t="s">
        <v>573</v>
      </c>
      <c r="K1905" s="18">
        <v>43154</v>
      </c>
      <c r="L1905" s="101" t="s">
        <v>58</v>
      </c>
      <c r="M1905" s="101" t="s">
        <v>83</v>
      </c>
      <c r="N1905" s="101" t="s">
        <v>77</v>
      </c>
      <c r="O1905" s="101" t="s">
        <v>59</v>
      </c>
      <c r="P1905" s="19" t="str">
        <f t="shared" si="628"/>
        <v>CB3 14/16</v>
      </c>
      <c r="Q1905" s="20">
        <f t="shared" si="629"/>
        <v>132.06135386568258</v>
      </c>
      <c r="R1905" s="19">
        <v>122.6</v>
      </c>
      <c r="S1905" s="19">
        <v>-9.67</v>
      </c>
      <c r="T1905" s="19">
        <f t="shared" si="630"/>
        <v>112.92999999999999</v>
      </c>
      <c r="U1905" s="22" t="e">
        <f t="shared" si="631"/>
        <v>#VALUE!</v>
      </c>
      <c r="V1905" s="22" t="str">
        <f t="shared" si="632"/>
        <v>NY</v>
      </c>
      <c r="W1905" s="22" t="e">
        <f t="shared" si="633"/>
        <v>#VALUE!</v>
      </c>
      <c r="X1905" s="19" t="str">
        <f t="shared" si="634"/>
        <v>CB314/16GS.9232</v>
      </c>
      <c r="Y1905" s="19" t="str">
        <f t="shared" si="635"/>
        <v>GS.9232</v>
      </c>
      <c r="Z1905" s="19" t="e">
        <v>#VALUE!</v>
      </c>
      <c r="AA1905" s="19" t="e">
        <f t="shared" si="636"/>
        <v>#VALUE!</v>
      </c>
      <c r="AB1905" s="22" t="e">
        <f t="shared" si="637"/>
        <v>#VALUE!</v>
      </c>
      <c r="AC1905" s="23" t="e">
        <v>#VALUE!</v>
      </c>
      <c r="AD1905" s="23" t="e">
        <f t="shared" si="638"/>
        <v>#VALUE!</v>
      </c>
      <c r="AE1905" s="24" t="e">
        <f t="shared" si="639"/>
        <v>#VALUE!</v>
      </c>
      <c r="AF1905" s="24">
        <v>114.67999999999999</v>
      </c>
      <c r="AG1905" s="24" t="e">
        <f t="shared" si="625"/>
        <v>#VALUE!</v>
      </c>
      <c r="AH1905" s="24" t="e">
        <f t="shared" si="626"/>
        <v>#VALUE!</v>
      </c>
      <c r="AI1905" s="25" t="e">
        <f t="shared" si="640"/>
        <v>#VALUE!</v>
      </c>
      <c r="AJ1905" s="25" t="e">
        <f t="shared" si="641"/>
        <v>#VALUE!</v>
      </c>
      <c r="AK1905" s="25" t="e">
        <f t="shared" si="642"/>
        <v>#VALUE!</v>
      </c>
      <c r="AL1905" s="11">
        <v>23.317047393625689</v>
      </c>
      <c r="AM1905" s="11">
        <v>3.688363562635681</v>
      </c>
      <c r="AN1905" s="26">
        <v>3.2766000000000006</v>
      </c>
      <c r="AO1905" s="125">
        <f t="shared" si="627"/>
        <v>4.997676568450278E-2</v>
      </c>
      <c r="AW1905" s="44" t="e">
        <f t="shared" si="624"/>
        <v>#VALUE!</v>
      </c>
    </row>
    <row r="1906" spans="1:49" hidden="1" x14ac:dyDescent="0.2">
      <c r="A1906" s="101">
        <v>1903</v>
      </c>
      <c r="B1906" s="16" t="s">
        <v>1193</v>
      </c>
      <c r="C1906" s="101">
        <v>320</v>
      </c>
      <c r="D1906" s="101">
        <v>1.4039070510045613</v>
      </c>
      <c r="E1906" s="101">
        <v>5.4203776146087596E-2</v>
      </c>
      <c r="F1906" s="122">
        <f t="shared" si="623"/>
        <v>1.4581108271506489</v>
      </c>
      <c r="G1906" s="122"/>
      <c r="H1906" s="101" t="s">
        <v>4</v>
      </c>
      <c r="I1906" s="101">
        <v>1</v>
      </c>
      <c r="J1906" s="101" t="s">
        <v>573</v>
      </c>
      <c r="K1906" s="18">
        <v>43154</v>
      </c>
      <c r="L1906" s="101" t="s">
        <v>58</v>
      </c>
      <c r="M1906" s="101" t="s">
        <v>83</v>
      </c>
      <c r="N1906" s="101" t="s">
        <v>73</v>
      </c>
      <c r="O1906" s="101" t="s">
        <v>59</v>
      </c>
      <c r="P1906" s="19" t="str">
        <f t="shared" si="628"/>
        <v>CB1 14/16</v>
      </c>
      <c r="Q1906" s="20">
        <f t="shared" si="629"/>
        <v>145.81108271506488</v>
      </c>
      <c r="R1906" s="19">
        <v>122.6</v>
      </c>
      <c r="S1906" s="19">
        <v>-7</v>
      </c>
      <c r="T1906" s="19">
        <f t="shared" si="630"/>
        <v>115.6</v>
      </c>
      <c r="U1906" s="22" t="e">
        <f t="shared" si="631"/>
        <v>#VALUE!</v>
      </c>
      <c r="V1906" s="22" t="str">
        <f t="shared" si="632"/>
        <v>NY</v>
      </c>
      <c r="W1906" s="22" t="e">
        <f t="shared" si="633"/>
        <v>#VALUE!</v>
      </c>
      <c r="X1906" s="19" t="str">
        <f t="shared" si="634"/>
        <v>CB114/16GS.9238</v>
      </c>
      <c r="Y1906" s="19" t="str">
        <f t="shared" si="635"/>
        <v>GS.9238</v>
      </c>
      <c r="Z1906" s="19" t="e">
        <v>#VALUE!</v>
      </c>
      <c r="AA1906" s="19" t="e">
        <f t="shared" si="636"/>
        <v>#VALUE!</v>
      </c>
      <c r="AB1906" s="22" t="e">
        <f t="shared" si="637"/>
        <v>#VALUE!</v>
      </c>
      <c r="AC1906" s="23" t="e">
        <v>#VALUE!</v>
      </c>
      <c r="AD1906" s="23" t="e">
        <f t="shared" si="638"/>
        <v>#VALUE!</v>
      </c>
      <c r="AE1906" s="24" t="e">
        <f t="shared" si="639"/>
        <v>#VALUE!</v>
      </c>
      <c r="AF1906" s="24">
        <v>117.35</v>
      </c>
      <c r="AG1906" s="24" t="e">
        <f t="shared" si="625"/>
        <v>#VALUE!</v>
      </c>
      <c r="AH1906" s="24" t="e">
        <f t="shared" si="626"/>
        <v>#VALUE!</v>
      </c>
      <c r="AI1906" s="25" t="e">
        <f t="shared" si="640"/>
        <v>#VALUE!</v>
      </c>
      <c r="AJ1906" s="25" t="e">
        <f t="shared" si="641"/>
        <v>#VALUE!</v>
      </c>
      <c r="AK1906" s="25" t="e">
        <f t="shared" si="642"/>
        <v>#VALUE!</v>
      </c>
      <c r="AL1906" s="11">
        <v>24.333957293935516</v>
      </c>
      <c r="AM1906" s="11">
        <v>5.7987984129451107</v>
      </c>
      <c r="AN1906" s="26">
        <v>3.2765999999999997</v>
      </c>
      <c r="AO1906" s="125">
        <f t="shared" si="627"/>
        <v>5.343887225031696E-2</v>
      </c>
      <c r="AW1906" s="44" t="e">
        <f t="shared" si="624"/>
        <v>#VALUE!</v>
      </c>
    </row>
    <row r="1907" spans="1:49" hidden="1" x14ac:dyDescent="0.2">
      <c r="A1907" s="101">
        <v>1904</v>
      </c>
      <c r="B1907" s="16" t="s">
        <v>1194</v>
      </c>
      <c r="C1907" s="101">
        <v>1600</v>
      </c>
      <c r="D1907" s="101">
        <v>1.4461117907419512</v>
      </c>
      <c r="E1907" s="101">
        <v>5.3693434651082506E-2</v>
      </c>
      <c r="F1907" s="122">
        <f t="shared" si="623"/>
        <v>1.4998052253930336</v>
      </c>
      <c r="G1907" s="122"/>
      <c r="H1907" s="101" t="s">
        <v>4</v>
      </c>
      <c r="I1907" s="101">
        <v>1</v>
      </c>
      <c r="J1907" s="101" t="s">
        <v>555</v>
      </c>
      <c r="K1907" s="18">
        <v>43154</v>
      </c>
      <c r="L1907" s="101" t="s">
        <v>58</v>
      </c>
      <c r="M1907" s="101" t="s">
        <v>83</v>
      </c>
      <c r="N1907" s="101" t="s">
        <v>73</v>
      </c>
      <c r="O1907" s="101" t="s">
        <v>59</v>
      </c>
      <c r="P1907" s="19" t="str">
        <f t="shared" si="628"/>
        <v>CB1 14/16</v>
      </c>
      <c r="Q1907" s="20">
        <f t="shared" si="629"/>
        <v>149.98052253930337</v>
      </c>
      <c r="R1907" s="19">
        <v>122.6</v>
      </c>
      <c r="S1907" s="19">
        <v>-7</v>
      </c>
      <c r="T1907" s="19">
        <f t="shared" si="630"/>
        <v>115.6</v>
      </c>
      <c r="U1907" s="22" t="e">
        <f t="shared" si="631"/>
        <v>#VALUE!</v>
      </c>
      <c r="V1907" s="22" t="str">
        <f t="shared" si="632"/>
        <v>NY</v>
      </c>
      <c r="W1907" s="22" t="e">
        <f t="shared" si="633"/>
        <v>#VALUE!</v>
      </c>
      <c r="X1907" s="19" t="str">
        <f t="shared" si="634"/>
        <v>CB114/16GS.9236</v>
      </c>
      <c r="Y1907" s="19" t="str">
        <f t="shared" si="635"/>
        <v>GS.9236</v>
      </c>
      <c r="Z1907" s="19" t="e">
        <v>#VALUE!</v>
      </c>
      <c r="AA1907" s="19" t="e">
        <f t="shared" si="636"/>
        <v>#VALUE!</v>
      </c>
      <c r="AB1907" s="22" t="e">
        <f t="shared" si="637"/>
        <v>#VALUE!</v>
      </c>
      <c r="AC1907" s="23" t="e">
        <v>#VALUE!</v>
      </c>
      <c r="AD1907" s="23" t="e">
        <f t="shared" si="638"/>
        <v>#VALUE!</v>
      </c>
      <c r="AE1907" s="24" t="e">
        <f t="shared" si="639"/>
        <v>#VALUE!</v>
      </c>
      <c r="AF1907" s="24">
        <v>117.35</v>
      </c>
      <c r="AG1907" s="24" t="e">
        <f t="shared" si="625"/>
        <v>#VALUE!</v>
      </c>
      <c r="AH1907" s="24" t="e">
        <f t="shared" si="626"/>
        <v>#VALUE!</v>
      </c>
      <c r="AI1907" s="25" t="e">
        <f t="shared" si="640"/>
        <v>#VALUE!</v>
      </c>
      <c r="AJ1907" s="25" t="e">
        <f t="shared" si="641"/>
        <v>#VALUE!</v>
      </c>
      <c r="AK1907" s="25" t="e">
        <f t="shared" si="642"/>
        <v>#VALUE!</v>
      </c>
      <c r="AL1907" s="11">
        <v>24.688538581683815</v>
      </c>
      <c r="AM1907" s="11">
        <v>5.8528748313323193</v>
      </c>
      <c r="AN1907" s="26">
        <v>3.2766000000000002</v>
      </c>
      <c r="AO1907" s="125">
        <f t="shared" si="627"/>
        <v>5.2935732508131661E-2</v>
      </c>
      <c r="AW1907" s="44" t="e">
        <f t="shared" si="624"/>
        <v>#VALUE!</v>
      </c>
    </row>
    <row r="1908" spans="1:49" hidden="1" x14ac:dyDescent="0.2">
      <c r="A1908" s="101">
        <v>1905</v>
      </c>
      <c r="B1908" s="16" t="s">
        <v>1195</v>
      </c>
      <c r="C1908" s="101">
        <v>2520</v>
      </c>
      <c r="D1908" s="101">
        <v>1.083187031334351</v>
      </c>
      <c r="E1908" s="101">
        <v>3.2256574891470845E-2</v>
      </c>
      <c r="F1908" s="122">
        <f t="shared" si="623"/>
        <v>1.1154436062258219</v>
      </c>
      <c r="G1908" s="122"/>
      <c r="H1908" s="101" t="s">
        <v>4</v>
      </c>
      <c r="I1908" s="101">
        <v>1</v>
      </c>
      <c r="J1908" s="101" t="s">
        <v>60</v>
      </c>
      <c r="K1908" s="18">
        <v>43154</v>
      </c>
      <c r="L1908" s="101" t="s">
        <v>58</v>
      </c>
      <c r="M1908" s="101" t="s">
        <v>83</v>
      </c>
      <c r="N1908" s="101" t="s">
        <v>77</v>
      </c>
      <c r="O1908" s="101" t="s">
        <v>59</v>
      </c>
      <c r="P1908" s="19" t="str">
        <f t="shared" si="628"/>
        <v>CB3 14/16</v>
      </c>
      <c r="Q1908" s="20">
        <f t="shared" si="629"/>
        <v>111.54436062258219</v>
      </c>
      <c r="R1908" s="19">
        <v>122.6</v>
      </c>
      <c r="S1908" s="19">
        <v>-9.67</v>
      </c>
      <c r="T1908" s="19">
        <f t="shared" si="630"/>
        <v>112.92999999999999</v>
      </c>
      <c r="U1908" s="22" t="e">
        <f t="shared" si="631"/>
        <v>#VALUE!</v>
      </c>
      <c r="V1908" s="22" t="str">
        <f t="shared" si="632"/>
        <v>NY</v>
      </c>
      <c r="W1908" s="22" t="e">
        <f t="shared" si="633"/>
        <v>#VALUE!</v>
      </c>
      <c r="X1908" s="19" t="str">
        <f t="shared" si="634"/>
        <v>CB314/16GS.9245</v>
      </c>
      <c r="Y1908" s="19" t="str">
        <f t="shared" si="635"/>
        <v>GS.9245</v>
      </c>
      <c r="Z1908" s="19" t="e">
        <v>#VALUE!</v>
      </c>
      <c r="AA1908" s="19" t="e">
        <f t="shared" si="636"/>
        <v>#VALUE!</v>
      </c>
      <c r="AB1908" s="22" t="e">
        <f t="shared" si="637"/>
        <v>#VALUE!</v>
      </c>
      <c r="AC1908" s="23" t="e">
        <v>#VALUE!</v>
      </c>
      <c r="AD1908" s="23" t="e">
        <f t="shared" si="638"/>
        <v>#VALUE!</v>
      </c>
      <c r="AE1908" s="24" t="e">
        <f t="shared" si="639"/>
        <v>#VALUE!</v>
      </c>
      <c r="AF1908" s="24">
        <v>114.67999999999999</v>
      </c>
      <c r="AG1908" s="24" t="e">
        <f t="shared" si="625"/>
        <v>#VALUE!</v>
      </c>
      <c r="AH1908" s="24" t="e">
        <f t="shared" si="626"/>
        <v>#VALUE!</v>
      </c>
      <c r="AI1908" s="25" t="e">
        <f t="shared" si="640"/>
        <v>#VALUE!</v>
      </c>
      <c r="AJ1908" s="25" t="e">
        <f t="shared" si="641"/>
        <v>#VALUE!</v>
      </c>
      <c r="AK1908" s="25" t="e">
        <f t="shared" si="642"/>
        <v>#VALUE!</v>
      </c>
      <c r="AL1908" s="11">
        <v>19.542256675491529</v>
      </c>
      <c r="AM1908" s="11">
        <v>0.85334235470191522</v>
      </c>
      <c r="AN1908" s="26">
        <v>3.1781390873015871</v>
      </c>
      <c r="AO1908" s="125">
        <f t="shared" si="627"/>
        <v>3.0845759262810302E-2</v>
      </c>
      <c r="AW1908" s="44" t="e">
        <f t="shared" si="624"/>
        <v>#VALUE!</v>
      </c>
    </row>
    <row r="1909" spans="1:49" hidden="1" x14ac:dyDescent="0.2">
      <c r="A1909" s="101">
        <v>1906</v>
      </c>
      <c r="B1909" s="16" t="s">
        <v>1196</v>
      </c>
      <c r="C1909" s="101">
        <v>313</v>
      </c>
      <c r="D1909" s="101">
        <v>1.4377528339549326</v>
      </c>
      <c r="E1909" s="101">
        <v>4.7463408466518336E-2</v>
      </c>
      <c r="F1909" s="122">
        <f t="shared" si="623"/>
        <v>1.485216242421451</v>
      </c>
      <c r="G1909" s="122"/>
      <c r="H1909" s="101" t="s">
        <v>4</v>
      </c>
      <c r="I1909" s="101">
        <v>1</v>
      </c>
      <c r="J1909" s="101" t="s">
        <v>60</v>
      </c>
      <c r="K1909" s="18">
        <v>43154</v>
      </c>
      <c r="L1909" s="101" t="s">
        <v>58</v>
      </c>
      <c r="M1909" s="101" t="s">
        <v>83</v>
      </c>
      <c r="N1909" s="101" t="s">
        <v>75</v>
      </c>
      <c r="O1909" s="101" t="s">
        <v>58</v>
      </c>
      <c r="P1909" s="19" t="str">
        <f t="shared" si="628"/>
        <v>CB2 17/18</v>
      </c>
      <c r="Q1909" s="20">
        <f t="shared" si="629"/>
        <v>148.52162424214509</v>
      </c>
      <c r="R1909" s="19">
        <v>122.6</v>
      </c>
      <c r="S1909" s="19">
        <v>-2.67</v>
      </c>
      <c r="T1909" s="19">
        <f t="shared" si="630"/>
        <v>119.92999999999999</v>
      </c>
      <c r="U1909" s="22" t="e">
        <f t="shared" si="631"/>
        <v>#VALUE!</v>
      </c>
      <c r="V1909" s="22" t="str">
        <f t="shared" si="632"/>
        <v>NY</v>
      </c>
      <c r="W1909" s="22" t="e">
        <f t="shared" si="633"/>
        <v>#VALUE!</v>
      </c>
      <c r="X1909" s="19" t="str">
        <f t="shared" si="634"/>
        <v>CB217/18GS.9243</v>
      </c>
      <c r="Y1909" s="19" t="str">
        <f t="shared" si="635"/>
        <v>GS.9243</v>
      </c>
      <c r="Z1909" s="19" t="e">
        <v>#VALUE!</v>
      </c>
      <c r="AA1909" s="19" t="e">
        <f t="shared" si="636"/>
        <v>#VALUE!</v>
      </c>
      <c r="AB1909" s="22" t="e">
        <f t="shared" si="637"/>
        <v>#VALUE!</v>
      </c>
      <c r="AC1909" s="23" t="e">
        <v>#VALUE!</v>
      </c>
      <c r="AD1909" s="23" t="e">
        <f t="shared" si="638"/>
        <v>#VALUE!</v>
      </c>
      <c r="AE1909" s="24" t="e">
        <f t="shared" si="639"/>
        <v>#VALUE!</v>
      </c>
      <c r="AF1909" s="24">
        <v>121.67999999999999</v>
      </c>
      <c r="AG1909" s="24" t="e">
        <f t="shared" si="625"/>
        <v>#VALUE!</v>
      </c>
      <c r="AH1909" s="24" t="e">
        <f t="shared" si="626"/>
        <v>#VALUE!</v>
      </c>
      <c r="AI1909" s="25" t="e">
        <f t="shared" si="640"/>
        <v>#VALUE!</v>
      </c>
      <c r="AJ1909" s="25" t="e">
        <f t="shared" si="641"/>
        <v>#VALUE!</v>
      </c>
      <c r="AK1909" s="25" t="e">
        <f t="shared" si="642"/>
        <v>#VALUE!</v>
      </c>
      <c r="AL1909" s="11">
        <v>25.43</v>
      </c>
      <c r="AM1909" s="11">
        <v>5.3499999999999943</v>
      </c>
      <c r="AN1909" s="26">
        <v>3.1620999999999997</v>
      </c>
      <c r="AO1909" s="125">
        <f t="shared" si="627"/>
        <v>4.5158430290362664E-2</v>
      </c>
      <c r="AW1909" s="44" t="e">
        <f t="shared" si="624"/>
        <v>#VALUE!</v>
      </c>
    </row>
    <row r="1910" spans="1:49" hidden="1" x14ac:dyDescent="0.2">
      <c r="A1910" s="101">
        <v>1907</v>
      </c>
      <c r="B1910" s="16" t="s">
        <v>1196</v>
      </c>
      <c r="C1910" s="101">
        <v>810</v>
      </c>
      <c r="D1910" s="101">
        <v>1.4377528339549326</v>
      </c>
      <c r="E1910" s="101">
        <v>4.7463408466518336E-2</v>
      </c>
      <c r="F1910" s="122">
        <f t="shared" si="623"/>
        <v>1.485216242421451</v>
      </c>
      <c r="G1910" s="122"/>
      <c r="H1910" s="101" t="s">
        <v>4</v>
      </c>
      <c r="I1910" s="101">
        <v>1</v>
      </c>
      <c r="J1910" s="101" t="s">
        <v>60</v>
      </c>
      <c r="K1910" s="18">
        <v>43154</v>
      </c>
      <c r="L1910" s="101" t="s">
        <v>58</v>
      </c>
      <c r="M1910" s="101" t="s">
        <v>83</v>
      </c>
      <c r="N1910" s="101" t="s">
        <v>75</v>
      </c>
      <c r="O1910" s="101" t="s">
        <v>59</v>
      </c>
      <c r="P1910" s="19" t="str">
        <f t="shared" si="628"/>
        <v>CB2 14/16</v>
      </c>
      <c r="Q1910" s="20">
        <f t="shared" si="629"/>
        <v>148.52162424214509</v>
      </c>
      <c r="R1910" s="19">
        <v>122.6</v>
      </c>
      <c r="S1910" s="19">
        <v>-9.67</v>
      </c>
      <c r="T1910" s="19">
        <f t="shared" si="630"/>
        <v>112.92999999999999</v>
      </c>
      <c r="U1910" s="22" t="e">
        <f t="shared" si="631"/>
        <v>#VALUE!</v>
      </c>
      <c r="V1910" s="22" t="str">
        <f t="shared" si="632"/>
        <v>NY</v>
      </c>
      <c r="W1910" s="22" t="e">
        <f t="shared" si="633"/>
        <v>#VALUE!</v>
      </c>
      <c r="X1910" s="19" t="str">
        <f t="shared" si="634"/>
        <v>CB214/16GS.9243</v>
      </c>
      <c r="Y1910" s="19" t="str">
        <f t="shared" si="635"/>
        <v>GS.9243</v>
      </c>
      <c r="Z1910" s="19" t="e">
        <v>#VALUE!</v>
      </c>
      <c r="AA1910" s="19" t="e">
        <f t="shared" si="636"/>
        <v>#VALUE!</v>
      </c>
      <c r="AB1910" s="22" t="e">
        <f t="shared" si="637"/>
        <v>#VALUE!</v>
      </c>
      <c r="AC1910" s="23" t="e">
        <v>#VALUE!</v>
      </c>
      <c r="AD1910" s="23" t="e">
        <f t="shared" si="638"/>
        <v>#VALUE!</v>
      </c>
      <c r="AE1910" s="24" t="e">
        <f t="shared" si="639"/>
        <v>#VALUE!</v>
      </c>
      <c r="AF1910" s="24">
        <v>114.67999999999999</v>
      </c>
      <c r="AG1910" s="24" t="e">
        <f t="shared" si="625"/>
        <v>#VALUE!</v>
      </c>
      <c r="AH1910" s="24" t="e">
        <f t="shared" si="626"/>
        <v>#VALUE!</v>
      </c>
      <c r="AI1910" s="25" t="e">
        <f t="shared" si="640"/>
        <v>#VALUE!</v>
      </c>
      <c r="AJ1910" s="25" t="e">
        <f t="shared" si="641"/>
        <v>#VALUE!</v>
      </c>
      <c r="AK1910" s="25" t="e">
        <f t="shared" si="642"/>
        <v>#VALUE!</v>
      </c>
      <c r="AL1910" s="11">
        <v>25.43</v>
      </c>
      <c r="AM1910" s="11">
        <v>5.3499999999999943</v>
      </c>
      <c r="AN1910" s="26">
        <v>3.1620999999999997</v>
      </c>
      <c r="AO1910" s="125">
        <f t="shared" si="627"/>
        <v>4.5158430290362664E-2</v>
      </c>
      <c r="AW1910" s="44" t="e">
        <f t="shared" si="624"/>
        <v>#VALUE!</v>
      </c>
    </row>
    <row r="1911" spans="1:49" hidden="1" x14ac:dyDescent="0.2">
      <c r="A1911" s="101">
        <v>1908</v>
      </c>
      <c r="B1911" s="16" t="s">
        <v>1196</v>
      </c>
      <c r="C1911" s="101">
        <v>44</v>
      </c>
      <c r="D1911" s="101">
        <v>1.4377528339549326</v>
      </c>
      <c r="E1911" s="101">
        <v>4.746340846651835E-2</v>
      </c>
      <c r="F1911" s="122">
        <f t="shared" si="623"/>
        <v>1.485216242421451</v>
      </c>
      <c r="G1911" s="122"/>
      <c r="H1911" s="101" t="s">
        <v>4</v>
      </c>
      <c r="I1911" s="101">
        <v>1</v>
      </c>
      <c r="J1911" s="101" t="s">
        <v>60</v>
      </c>
      <c r="K1911" s="18">
        <v>43154</v>
      </c>
      <c r="L1911" s="101" t="s">
        <v>58</v>
      </c>
      <c r="M1911" s="101" t="s">
        <v>83</v>
      </c>
      <c r="N1911" s="101" t="s">
        <v>75</v>
      </c>
      <c r="O1911" s="101" t="s">
        <v>65</v>
      </c>
      <c r="P1911" s="19" t="str">
        <f t="shared" si="628"/>
        <v>CB2 13/14</v>
      </c>
      <c r="Q1911" s="20">
        <f t="shared" si="629"/>
        <v>148.52162424214509</v>
      </c>
      <c r="R1911" s="19">
        <v>122.6</v>
      </c>
      <c r="S1911" s="19">
        <v>-9.67</v>
      </c>
      <c r="T1911" s="19">
        <f t="shared" si="630"/>
        <v>112.92999999999999</v>
      </c>
      <c r="U1911" s="22" t="e">
        <f t="shared" si="631"/>
        <v>#VALUE!</v>
      </c>
      <c r="V1911" s="22" t="str">
        <f t="shared" si="632"/>
        <v>NY</v>
      </c>
      <c r="W1911" s="22" t="e">
        <f t="shared" si="633"/>
        <v>#VALUE!</v>
      </c>
      <c r="X1911" s="19" t="str">
        <f t="shared" si="634"/>
        <v>CB213/14GS.9243</v>
      </c>
      <c r="Y1911" s="19" t="str">
        <f t="shared" si="635"/>
        <v>GS.9243</v>
      </c>
      <c r="Z1911" s="19" t="e">
        <v>#VALUE!</v>
      </c>
      <c r="AA1911" s="19" t="e">
        <f t="shared" si="636"/>
        <v>#VALUE!</v>
      </c>
      <c r="AB1911" s="22" t="e">
        <f t="shared" si="637"/>
        <v>#VALUE!</v>
      </c>
      <c r="AC1911" s="23" t="e">
        <v>#VALUE!</v>
      </c>
      <c r="AD1911" s="23" t="e">
        <f t="shared" si="638"/>
        <v>#VALUE!</v>
      </c>
      <c r="AE1911" s="24" t="e">
        <f t="shared" si="639"/>
        <v>#VALUE!</v>
      </c>
      <c r="AF1911" s="24">
        <v>114.67999999999999</v>
      </c>
      <c r="AG1911" s="24" t="e">
        <f t="shared" si="625"/>
        <v>#VALUE!</v>
      </c>
      <c r="AH1911" s="24" t="e">
        <f t="shared" si="626"/>
        <v>#VALUE!</v>
      </c>
      <c r="AI1911" s="25" t="e">
        <f t="shared" si="640"/>
        <v>#VALUE!</v>
      </c>
      <c r="AJ1911" s="25" t="e">
        <f t="shared" si="641"/>
        <v>#VALUE!</v>
      </c>
      <c r="AK1911" s="25" t="e">
        <f t="shared" si="642"/>
        <v>#VALUE!</v>
      </c>
      <c r="AL1911" s="11">
        <v>25.43</v>
      </c>
      <c r="AM1911" s="11">
        <v>5.3499999999999943</v>
      </c>
      <c r="AN1911" s="26">
        <v>3.1621000000000001</v>
      </c>
      <c r="AO1911" s="125">
        <f t="shared" si="627"/>
        <v>4.5158430290362685E-2</v>
      </c>
      <c r="AW1911" s="44" t="e">
        <f t="shared" si="624"/>
        <v>#VALUE!</v>
      </c>
    </row>
    <row r="1912" spans="1:49" hidden="1" x14ac:dyDescent="0.2">
      <c r="A1912" s="101">
        <v>1909</v>
      </c>
      <c r="B1912" s="16" t="s">
        <v>1196</v>
      </c>
      <c r="C1912" s="101">
        <v>327</v>
      </c>
      <c r="D1912" s="101">
        <v>1.4377528339549326</v>
      </c>
      <c r="E1912" s="101">
        <v>4.746340846651835E-2</v>
      </c>
      <c r="F1912" s="122">
        <f t="shared" si="623"/>
        <v>1.485216242421451</v>
      </c>
      <c r="G1912" s="122"/>
      <c r="H1912" s="101" t="s">
        <v>4</v>
      </c>
      <c r="I1912" s="101">
        <v>1</v>
      </c>
      <c r="J1912" s="101" t="s">
        <v>60</v>
      </c>
      <c r="K1912" s="18">
        <v>43154</v>
      </c>
      <c r="L1912" s="101" t="s">
        <v>58</v>
      </c>
      <c r="M1912" s="101" t="s">
        <v>83</v>
      </c>
      <c r="N1912" s="101" t="s">
        <v>62</v>
      </c>
      <c r="O1912" s="101" t="s">
        <v>63</v>
      </c>
      <c r="P1912" s="19" t="str">
        <f t="shared" si="628"/>
        <v>CB6 Consumo</v>
      </c>
      <c r="Q1912" s="20">
        <f t="shared" si="629"/>
        <v>148.52162424214509</v>
      </c>
      <c r="R1912" s="19">
        <v>122.6</v>
      </c>
      <c r="S1912" s="19">
        <v>-31.95</v>
      </c>
      <c r="T1912" s="19">
        <f t="shared" si="630"/>
        <v>90.649999999999991</v>
      </c>
      <c r="U1912" s="22" t="e">
        <f t="shared" si="631"/>
        <v>#VALUE!</v>
      </c>
      <c r="V1912" s="22" t="str">
        <f t="shared" si="632"/>
        <v>NY</v>
      </c>
      <c r="W1912" s="22" t="e">
        <f t="shared" si="633"/>
        <v>#VALUE!</v>
      </c>
      <c r="X1912" s="19" t="str">
        <f t="shared" si="634"/>
        <v>CB6ConsumoGS.9243</v>
      </c>
      <c r="Y1912" s="19" t="str">
        <f t="shared" si="635"/>
        <v>GS.9243</v>
      </c>
      <c r="Z1912" s="19" t="e">
        <v>#VALUE!</v>
      </c>
      <c r="AA1912" s="19" t="e">
        <f t="shared" si="636"/>
        <v>#VALUE!</v>
      </c>
      <c r="AB1912" s="22" t="e">
        <f t="shared" si="637"/>
        <v>#VALUE!</v>
      </c>
      <c r="AC1912" s="23" t="e">
        <v>#VALUE!</v>
      </c>
      <c r="AD1912" s="23" t="e">
        <f t="shared" si="638"/>
        <v>#VALUE!</v>
      </c>
      <c r="AE1912" s="24" t="e">
        <f t="shared" si="639"/>
        <v>#VALUE!</v>
      </c>
      <c r="AF1912" s="24">
        <v>92.399999999999991</v>
      </c>
      <c r="AG1912" s="24" t="e">
        <f t="shared" si="625"/>
        <v>#VALUE!</v>
      </c>
      <c r="AH1912" s="24" t="e">
        <f t="shared" si="626"/>
        <v>#VALUE!</v>
      </c>
      <c r="AI1912" s="25" t="e">
        <f t="shared" si="640"/>
        <v>#VALUE!</v>
      </c>
      <c r="AJ1912" s="25" t="e">
        <f t="shared" si="641"/>
        <v>#VALUE!</v>
      </c>
      <c r="AK1912" s="25" t="e">
        <f t="shared" si="642"/>
        <v>#VALUE!</v>
      </c>
      <c r="AL1912" s="11">
        <v>25.43</v>
      </c>
      <c r="AM1912" s="11">
        <v>5.3499999999999943</v>
      </c>
      <c r="AN1912" s="26">
        <v>3.1621000000000001</v>
      </c>
      <c r="AO1912" s="125">
        <f t="shared" si="627"/>
        <v>4.5158430290362685E-2</v>
      </c>
      <c r="AW1912" s="44" t="e">
        <f t="shared" si="624"/>
        <v>#VALUE!</v>
      </c>
    </row>
    <row r="1913" spans="1:49" hidden="1" x14ac:dyDescent="0.2">
      <c r="A1913" s="101">
        <v>1913</v>
      </c>
      <c r="B1913" s="16" t="s">
        <v>1197</v>
      </c>
      <c r="C1913" s="101">
        <v>320</v>
      </c>
      <c r="D1913" s="101">
        <v>1.3538459022919469</v>
      </c>
      <c r="E1913" s="101">
        <v>5.6637288129104305E-2</v>
      </c>
      <c r="F1913" s="122">
        <f t="shared" si="623"/>
        <v>1.4104831904210513</v>
      </c>
      <c r="G1913" s="122"/>
      <c r="H1913" s="101" t="s">
        <v>4</v>
      </c>
      <c r="I1913" s="101">
        <v>1</v>
      </c>
      <c r="J1913" s="101" t="s">
        <v>60</v>
      </c>
      <c r="K1913" s="18">
        <v>43154</v>
      </c>
      <c r="L1913" s="101" t="s">
        <v>58</v>
      </c>
      <c r="M1913" s="101" t="s">
        <v>83</v>
      </c>
      <c r="N1913" s="101" t="s">
        <v>73</v>
      </c>
      <c r="O1913" s="101" t="s">
        <v>58</v>
      </c>
      <c r="P1913" s="19" t="str">
        <f t="shared" si="628"/>
        <v>CB1 17/18</v>
      </c>
      <c r="Q1913" s="20">
        <f t="shared" si="629"/>
        <v>141.04831904210513</v>
      </c>
      <c r="R1913" s="19">
        <v>122.6</v>
      </c>
      <c r="S1913" s="19">
        <v>2.5</v>
      </c>
      <c r="T1913" s="19">
        <f t="shared" si="630"/>
        <v>125.1</v>
      </c>
      <c r="U1913" s="22" t="e">
        <f t="shared" si="631"/>
        <v>#VALUE!</v>
      </c>
      <c r="V1913" s="22" t="str">
        <f t="shared" si="632"/>
        <v>NY</v>
      </c>
      <c r="W1913" s="22" t="e">
        <f t="shared" si="633"/>
        <v>#VALUE!</v>
      </c>
      <c r="X1913" s="19" t="str">
        <f t="shared" si="634"/>
        <v>CB117/18GS.9212</v>
      </c>
      <c r="Y1913" s="19" t="str">
        <f t="shared" si="635"/>
        <v>GS.9212</v>
      </c>
      <c r="Z1913" s="19" t="e">
        <v>#VALUE!</v>
      </c>
      <c r="AA1913" s="19" t="e">
        <f t="shared" si="636"/>
        <v>#VALUE!</v>
      </c>
      <c r="AB1913" s="22" t="e">
        <f t="shared" si="637"/>
        <v>#VALUE!</v>
      </c>
      <c r="AC1913" s="23" t="e">
        <v>#VALUE!</v>
      </c>
      <c r="AD1913" s="23" t="e">
        <f t="shared" si="638"/>
        <v>#VALUE!</v>
      </c>
      <c r="AE1913" s="24" t="e">
        <f t="shared" si="639"/>
        <v>#VALUE!</v>
      </c>
      <c r="AF1913" s="24">
        <v>126.85</v>
      </c>
      <c r="AG1913" s="24" t="e">
        <f t="shared" si="625"/>
        <v>#VALUE!</v>
      </c>
      <c r="AH1913" s="24" t="e">
        <f t="shared" si="626"/>
        <v>#VALUE!</v>
      </c>
      <c r="AI1913" s="25" t="e">
        <f t="shared" si="640"/>
        <v>#VALUE!</v>
      </c>
      <c r="AJ1913" s="25" t="e">
        <f t="shared" si="641"/>
        <v>#VALUE!</v>
      </c>
      <c r="AK1913" s="25" t="e">
        <f t="shared" si="642"/>
        <v>#VALUE!</v>
      </c>
      <c r="AL1913" s="11">
        <v>25.304930591895555</v>
      </c>
      <c r="AM1913" s="11">
        <v>4.1334248175475041</v>
      </c>
      <c r="AN1913" s="26">
        <v>3.2766000000000006</v>
      </c>
      <c r="AO1913" s="125">
        <f t="shared" si="627"/>
        <v>5.5838043400857407E-2</v>
      </c>
      <c r="AW1913" s="44" t="e">
        <f t="shared" si="624"/>
        <v>#VALUE!</v>
      </c>
    </row>
    <row r="1914" spans="1:49" hidden="1" x14ac:dyDescent="0.2">
      <c r="A1914" s="101">
        <v>1914</v>
      </c>
      <c r="B1914" s="16" t="s">
        <v>1198</v>
      </c>
      <c r="C1914" s="101">
        <v>1280</v>
      </c>
      <c r="D1914" s="101">
        <v>1.2066326640642717</v>
      </c>
      <c r="E1914" s="101">
        <v>4.4884822731042134E-2</v>
      </c>
      <c r="F1914" s="122">
        <f t="shared" si="623"/>
        <v>1.2515174867953138</v>
      </c>
      <c r="G1914" s="122"/>
      <c r="H1914" s="101" t="s">
        <v>4</v>
      </c>
      <c r="I1914" s="101">
        <v>1</v>
      </c>
      <c r="J1914" s="101" t="s">
        <v>60</v>
      </c>
      <c r="K1914" s="18">
        <v>43154</v>
      </c>
      <c r="L1914" s="101" t="s">
        <v>58</v>
      </c>
      <c r="M1914" s="101" t="s">
        <v>83</v>
      </c>
      <c r="N1914" s="101" t="s">
        <v>75</v>
      </c>
      <c r="O1914" s="101" t="s">
        <v>58</v>
      </c>
      <c r="P1914" s="19" t="str">
        <f t="shared" si="628"/>
        <v>CB2 17/18</v>
      </c>
      <c r="Q1914" s="20">
        <f t="shared" si="629"/>
        <v>125.15174867953138</v>
      </c>
      <c r="R1914" s="19">
        <v>122.6</v>
      </c>
      <c r="S1914" s="19">
        <v>-2.67</v>
      </c>
      <c r="T1914" s="19">
        <f t="shared" si="630"/>
        <v>119.92999999999999</v>
      </c>
      <c r="U1914" s="22" t="e">
        <f t="shared" si="631"/>
        <v>#VALUE!</v>
      </c>
      <c r="V1914" s="22" t="str">
        <f t="shared" si="632"/>
        <v>NY</v>
      </c>
      <c r="W1914" s="22" t="e">
        <f t="shared" si="633"/>
        <v>#VALUE!</v>
      </c>
      <c r="X1914" s="19" t="str">
        <f t="shared" si="634"/>
        <v>CB217/18GS.9242</v>
      </c>
      <c r="Y1914" s="19" t="str">
        <f t="shared" si="635"/>
        <v>GS.9242</v>
      </c>
      <c r="Z1914" s="19" t="e">
        <v>#VALUE!</v>
      </c>
      <c r="AA1914" s="19" t="e">
        <f t="shared" si="636"/>
        <v>#VALUE!</v>
      </c>
      <c r="AB1914" s="22" t="e">
        <f t="shared" si="637"/>
        <v>#VALUE!</v>
      </c>
      <c r="AC1914" s="23" t="e">
        <v>#VALUE!</v>
      </c>
      <c r="AD1914" s="23" t="e">
        <f t="shared" si="638"/>
        <v>#VALUE!</v>
      </c>
      <c r="AE1914" s="24" t="e">
        <f t="shared" si="639"/>
        <v>#VALUE!</v>
      </c>
      <c r="AF1914" s="24">
        <v>121.67999999999999</v>
      </c>
      <c r="AG1914" s="24" t="e">
        <f t="shared" si="625"/>
        <v>#VALUE!</v>
      </c>
      <c r="AH1914" s="24" t="e">
        <f t="shared" si="626"/>
        <v>#VALUE!</v>
      </c>
      <c r="AI1914" s="25" t="e">
        <f t="shared" si="640"/>
        <v>#VALUE!</v>
      </c>
      <c r="AJ1914" s="25" t="e">
        <f t="shared" si="641"/>
        <v>#VALUE!</v>
      </c>
      <c r="AK1914" s="25" t="e">
        <f t="shared" si="642"/>
        <v>#VALUE!</v>
      </c>
      <c r="AL1914" s="11">
        <v>21.264707667745814</v>
      </c>
      <c r="AM1914" s="11">
        <v>3.4139203639569131</v>
      </c>
      <c r="AN1914" s="26">
        <v>3.2705807812500005</v>
      </c>
      <c r="AO1914" s="125">
        <f t="shared" si="627"/>
        <v>4.4170133224139783E-2</v>
      </c>
      <c r="AW1914" s="44" t="e">
        <f t="shared" si="624"/>
        <v>#VALUE!</v>
      </c>
    </row>
    <row r="1915" spans="1:49" hidden="1" x14ac:dyDescent="0.2">
      <c r="A1915" s="101">
        <v>1915</v>
      </c>
      <c r="B1915" s="16" t="s">
        <v>1199</v>
      </c>
      <c r="C1915" s="101">
        <v>320</v>
      </c>
      <c r="D1915" s="101">
        <v>1.4261422025515655</v>
      </c>
      <c r="E1915" s="101">
        <v>5.584300952695654E-2</v>
      </c>
      <c r="F1915" s="122">
        <f t="shared" si="623"/>
        <v>1.4819852120785222</v>
      </c>
      <c r="G1915" s="122"/>
      <c r="H1915" s="101" t="s">
        <v>4</v>
      </c>
      <c r="I1915" s="101">
        <v>1</v>
      </c>
      <c r="J1915" s="101" t="s">
        <v>60</v>
      </c>
      <c r="K1915" s="18">
        <v>43154</v>
      </c>
      <c r="L1915" s="101" t="s">
        <v>58</v>
      </c>
      <c r="M1915" s="101" t="s">
        <v>83</v>
      </c>
      <c r="N1915" s="101" t="s">
        <v>73</v>
      </c>
      <c r="O1915" s="101" t="s">
        <v>58</v>
      </c>
      <c r="P1915" s="19" t="str">
        <f t="shared" si="628"/>
        <v>CB1 17/18</v>
      </c>
      <c r="Q1915" s="20">
        <f t="shared" si="629"/>
        <v>148.19852120785222</v>
      </c>
      <c r="R1915" s="19">
        <v>122.6</v>
      </c>
      <c r="S1915" s="19">
        <v>2.5</v>
      </c>
      <c r="T1915" s="19">
        <f t="shared" si="630"/>
        <v>125.1</v>
      </c>
      <c r="U1915" s="22" t="e">
        <f t="shared" si="631"/>
        <v>#VALUE!</v>
      </c>
      <c r="V1915" s="22" t="str">
        <f t="shared" si="632"/>
        <v>NY</v>
      </c>
      <c r="W1915" s="22" t="e">
        <f t="shared" si="633"/>
        <v>#VALUE!</v>
      </c>
      <c r="X1915" s="19" t="str">
        <f t="shared" si="634"/>
        <v>CB117/18GS.9239</v>
      </c>
      <c r="Y1915" s="19" t="str">
        <f t="shared" si="635"/>
        <v>GS.9239</v>
      </c>
      <c r="Z1915" s="19" t="e">
        <v>#VALUE!</v>
      </c>
      <c r="AA1915" s="19" t="e">
        <f t="shared" si="636"/>
        <v>#VALUE!</v>
      </c>
      <c r="AB1915" s="22" t="e">
        <f t="shared" si="637"/>
        <v>#VALUE!</v>
      </c>
      <c r="AC1915" s="23" t="e">
        <v>#VALUE!</v>
      </c>
      <c r="AD1915" s="23" t="e">
        <f t="shared" si="638"/>
        <v>#VALUE!</v>
      </c>
      <c r="AE1915" s="24" t="e">
        <f t="shared" si="639"/>
        <v>#VALUE!</v>
      </c>
      <c r="AF1915" s="24">
        <v>126.85</v>
      </c>
      <c r="AG1915" s="24" t="e">
        <f t="shared" si="625"/>
        <v>#VALUE!</v>
      </c>
      <c r="AH1915" s="24" t="e">
        <f t="shared" si="626"/>
        <v>#VALUE!</v>
      </c>
      <c r="AI1915" s="25" t="e">
        <f t="shared" si="640"/>
        <v>#VALUE!</v>
      </c>
      <c r="AJ1915" s="25" t="e">
        <f t="shared" si="641"/>
        <v>#VALUE!</v>
      </c>
      <c r="AK1915" s="25" t="e">
        <f t="shared" si="642"/>
        <v>#VALUE!</v>
      </c>
      <c r="AL1915" s="11">
        <v>26.748356671247489</v>
      </c>
      <c r="AM1915" s="11">
        <v>6.609171013228897</v>
      </c>
      <c r="AN1915" s="26">
        <v>3.2765999999999997</v>
      </c>
      <c r="AO1915" s="125">
        <f t="shared" si="627"/>
        <v>5.5054973368302139E-2</v>
      </c>
      <c r="AW1915" s="44" t="e">
        <f t="shared" si="624"/>
        <v>#VALUE!</v>
      </c>
    </row>
    <row r="1916" spans="1:49" hidden="1" x14ac:dyDescent="0.2">
      <c r="A1916" s="101">
        <v>1916</v>
      </c>
      <c r="B1916" s="16" t="s">
        <v>1200</v>
      </c>
      <c r="C1916" s="101">
        <v>320</v>
      </c>
      <c r="D1916" s="101">
        <v>1.3501324364706337</v>
      </c>
      <c r="E1916" s="101">
        <v>4.971865812257209E-2</v>
      </c>
      <c r="F1916" s="122">
        <f t="shared" si="623"/>
        <v>1.3998510945932059</v>
      </c>
      <c r="G1916" s="122"/>
      <c r="H1916" s="101" t="s">
        <v>4</v>
      </c>
      <c r="I1916" s="101">
        <v>1</v>
      </c>
      <c r="J1916" s="101" t="s">
        <v>60</v>
      </c>
      <c r="K1916" s="18">
        <v>43154</v>
      </c>
      <c r="L1916" s="101" t="s">
        <v>58</v>
      </c>
      <c r="M1916" s="101" t="s">
        <v>83</v>
      </c>
      <c r="N1916" s="101" t="s">
        <v>73</v>
      </c>
      <c r="O1916" s="101" t="s">
        <v>58</v>
      </c>
      <c r="P1916" s="19" t="str">
        <f t="shared" si="628"/>
        <v>CB1 17/18</v>
      </c>
      <c r="Q1916" s="20">
        <f t="shared" si="629"/>
        <v>139.9851094593206</v>
      </c>
      <c r="R1916" s="19">
        <v>122.6</v>
      </c>
      <c r="S1916" s="19">
        <v>2.5</v>
      </c>
      <c r="T1916" s="19">
        <f t="shared" si="630"/>
        <v>125.1</v>
      </c>
      <c r="U1916" s="22" t="e">
        <f t="shared" si="631"/>
        <v>#VALUE!</v>
      </c>
      <c r="V1916" s="22" t="str">
        <f t="shared" si="632"/>
        <v>NY</v>
      </c>
      <c r="W1916" s="22" t="e">
        <f t="shared" si="633"/>
        <v>#VALUE!</v>
      </c>
      <c r="X1916" s="19" t="str">
        <f t="shared" si="634"/>
        <v>CB117/18GS.9229</v>
      </c>
      <c r="Y1916" s="19" t="str">
        <f t="shared" si="635"/>
        <v>GS.9229</v>
      </c>
      <c r="Z1916" s="19" t="e">
        <v>#VALUE!</v>
      </c>
      <c r="AA1916" s="19" t="e">
        <f t="shared" si="636"/>
        <v>#VALUE!</v>
      </c>
      <c r="AB1916" s="22" t="e">
        <f t="shared" si="637"/>
        <v>#VALUE!</v>
      </c>
      <c r="AC1916" s="23" t="e">
        <v>#VALUE!</v>
      </c>
      <c r="AD1916" s="23" t="e">
        <f t="shared" si="638"/>
        <v>#VALUE!</v>
      </c>
      <c r="AE1916" s="24" t="e">
        <f t="shared" si="639"/>
        <v>#VALUE!</v>
      </c>
      <c r="AF1916" s="24">
        <v>126.85</v>
      </c>
      <c r="AG1916" s="24" t="e">
        <f t="shared" si="625"/>
        <v>#VALUE!</v>
      </c>
      <c r="AH1916" s="24" t="e">
        <f t="shared" si="626"/>
        <v>#VALUE!</v>
      </c>
      <c r="AI1916" s="25" t="e">
        <f t="shared" si="640"/>
        <v>#VALUE!</v>
      </c>
      <c r="AJ1916" s="25" t="e">
        <f t="shared" si="641"/>
        <v>#VALUE!</v>
      </c>
      <c r="AK1916" s="25" t="e">
        <f t="shared" si="642"/>
        <v>#VALUE!</v>
      </c>
      <c r="AL1916" s="11">
        <v>23.191358270998808</v>
      </c>
      <c r="AM1916" s="11">
        <v>5.1717769158196738</v>
      </c>
      <c r="AN1916" s="26">
        <v>3.2816537500000003</v>
      </c>
      <c r="AO1916" s="125">
        <f t="shared" si="627"/>
        <v>4.9092649302722342E-2</v>
      </c>
      <c r="AW1916" s="44" t="e">
        <f t="shared" si="624"/>
        <v>#VALUE!</v>
      </c>
    </row>
    <row r="1917" spans="1:49" hidden="1" x14ac:dyDescent="0.2">
      <c r="A1917" s="101">
        <v>1917</v>
      </c>
      <c r="B1917" s="16" t="s">
        <v>1201</v>
      </c>
      <c r="C1917" s="101">
        <v>2000</v>
      </c>
      <c r="D1917" s="101">
        <v>0.93074571668544204</v>
      </c>
      <c r="E1917" s="101">
        <v>1.0828917269304389E-3</v>
      </c>
      <c r="F1917" s="122">
        <f t="shared" si="623"/>
        <v>0.93182860841237247</v>
      </c>
      <c r="G1917" s="122"/>
      <c r="H1917" s="101" t="s">
        <v>4</v>
      </c>
      <c r="I1917" s="101">
        <v>1</v>
      </c>
      <c r="J1917" s="101" t="s">
        <v>60</v>
      </c>
      <c r="K1917" s="18">
        <v>43157</v>
      </c>
      <c r="L1917" s="101" t="s">
        <v>58</v>
      </c>
      <c r="M1917" s="101" t="s">
        <v>83</v>
      </c>
      <c r="N1917" s="101" t="s">
        <v>62</v>
      </c>
      <c r="O1917" s="101" t="s">
        <v>63</v>
      </c>
      <c r="P1917" s="19" t="str">
        <f t="shared" si="628"/>
        <v>CB6 Consumo</v>
      </c>
      <c r="Q1917" s="20">
        <f t="shared" si="629"/>
        <v>93.182860841237243</v>
      </c>
      <c r="R1917" s="19">
        <v>122.6</v>
      </c>
      <c r="S1917" s="19">
        <v>-31.95</v>
      </c>
      <c r="T1917" s="19">
        <f t="shared" si="630"/>
        <v>90.649999999999991</v>
      </c>
      <c r="U1917" s="22" t="e">
        <f t="shared" si="631"/>
        <v>#VALUE!</v>
      </c>
      <c r="V1917" s="22" t="str">
        <f t="shared" si="632"/>
        <v>NY</v>
      </c>
      <c r="W1917" s="22" t="e">
        <f t="shared" si="633"/>
        <v>#VALUE!</v>
      </c>
      <c r="X1917" s="19" t="str">
        <f t="shared" si="634"/>
        <v>CB6ConsumoGS.9254</v>
      </c>
      <c r="Y1917" s="19" t="str">
        <f t="shared" si="635"/>
        <v>GS.9254</v>
      </c>
      <c r="Z1917" s="19" t="e">
        <v>#VALUE!</v>
      </c>
      <c r="AA1917" s="19" t="e">
        <f t="shared" si="636"/>
        <v>#VALUE!</v>
      </c>
      <c r="AB1917" s="22" t="e">
        <f t="shared" si="637"/>
        <v>#VALUE!</v>
      </c>
      <c r="AC1917" s="23" t="e">
        <v>#VALUE!</v>
      </c>
      <c r="AD1917" s="23" t="e">
        <f t="shared" si="638"/>
        <v>#VALUE!</v>
      </c>
      <c r="AE1917" s="24" t="e">
        <f t="shared" si="639"/>
        <v>#VALUE!</v>
      </c>
      <c r="AF1917" s="24">
        <v>92.399999999999991</v>
      </c>
      <c r="AG1917" s="24" t="e">
        <f t="shared" si="625"/>
        <v>#VALUE!</v>
      </c>
      <c r="AH1917" s="24" t="e">
        <f t="shared" si="626"/>
        <v>#VALUE!</v>
      </c>
      <c r="AI1917" s="25" t="e">
        <f t="shared" si="640"/>
        <v>#VALUE!</v>
      </c>
      <c r="AJ1917" s="25" t="e">
        <f t="shared" si="641"/>
        <v>#VALUE!</v>
      </c>
      <c r="AK1917" s="25" t="e">
        <f t="shared" si="642"/>
        <v>#VALUE!</v>
      </c>
      <c r="AL1917" s="11">
        <v>0</v>
      </c>
      <c r="AM1917" s="11">
        <v>0.5</v>
      </c>
      <c r="AN1917" s="26">
        <v>3.1620999999999997</v>
      </c>
      <c r="AO1917" s="125">
        <f t="shared" si="627"/>
        <v>1.0303029669075478E-3</v>
      </c>
      <c r="AW1917" s="44" t="e">
        <f t="shared" si="624"/>
        <v>#VALUE!</v>
      </c>
    </row>
    <row r="1918" spans="1:49" hidden="1" x14ac:dyDescent="0.2">
      <c r="A1918" s="101">
        <v>1918</v>
      </c>
      <c r="B1918" s="16" t="s">
        <v>1202</v>
      </c>
      <c r="C1918" s="101">
        <v>1800</v>
      </c>
      <c r="D1918" s="101">
        <v>1.0687866752550101</v>
      </c>
      <c r="E1918" s="101">
        <v>5.4319567487343276E-2</v>
      </c>
      <c r="F1918" s="122">
        <f t="shared" si="623"/>
        <v>1.1231062427423535</v>
      </c>
      <c r="G1918" s="122"/>
      <c r="H1918" s="101" t="s">
        <v>4</v>
      </c>
      <c r="I1918" s="101">
        <v>1</v>
      </c>
      <c r="J1918" s="101" t="s">
        <v>60</v>
      </c>
      <c r="K1918" s="18">
        <v>43158</v>
      </c>
      <c r="L1918" s="101" t="s">
        <v>58</v>
      </c>
      <c r="M1918" s="101" t="s">
        <v>83</v>
      </c>
      <c r="N1918" s="101" t="s">
        <v>73</v>
      </c>
      <c r="O1918" s="101" t="s">
        <v>80</v>
      </c>
      <c r="P1918" s="19" t="str">
        <f t="shared" si="628"/>
        <v>CB1 14 UP</v>
      </c>
      <c r="Q1918" s="20">
        <f t="shared" si="629"/>
        <v>112.31062427423535</v>
      </c>
      <c r="R1918" s="19">
        <v>122.6</v>
      </c>
      <c r="S1918" s="19">
        <v>-7</v>
      </c>
      <c r="T1918" s="19">
        <f t="shared" si="630"/>
        <v>115.6</v>
      </c>
      <c r="U1918" s="22" t="e">
        <f t="shared" si="631"/>
        <v>#VALUE!</v>
      </c>
      <c r="V1918" s="22" t="str">
        <f t="shared" si="632"/>
        <v>NY</v>
      </c>
      <c r="W1918" s="22" t="e">
        <f t="shared" si="633"/>
        <v>#VALUE!</v>
      </c>
      <c r="X1918" s="19" t="str">
        <f t="shared" si="634"/>
        <v>CB114 UPGS.9227</v>
      </c>
      <c r="Y1918" s="19" t="str">
        <f t="shared" si="635"/>
        <v>GS.9227</v>
      </c>
      <c r="Z1918" s="19" t="e">
        <v>#VALUE!</v>
      </c>
      <c r="AA1918" s="19" t="e">
        <f t="shared" si="636"/>
        <v>#VALUE!</v>
      </c>
      <c r="AB1918" s="22" t="e">
        <f t="shared" si="637"/>
        <v>#VALUE!</v>
      </c>
      <c r="AC1918" s="23" t="e">
        <v>#VALUE!</v>
      </c>
      <c r="AD1918" s="23" t="e">
        <f t="shared" si="638"/>
        <v>#VALUE!</v>
      </c>
      <c r="AE1918" s="24" t="e">
        <f t="shared" si="639"/>
        <v>#VALUE!</v>
      </c>
      <c r="AF1918" s="24">
        <v>117.35</v>
      </c>
      <c r="AG1918" s="24" t="e">
        <f t="shared" si="625"/>
        <v>#VALUE!</v>
      </c>
      <c r="AH1918" s="24" t="e">
        <f t="shared" si="626"/>
        <v>#VALUE!</v>
      </c>
      <c r="AI1918" s="25" t="e">
        <f t="shared" si="640"/>
        <v>#VALUE!</v>
      </c>
      <c r="AJ1918" s="25" t="e">
        <f t="shared" si="641"/>
        <v>#VALUE!</v>
      </c>
      <c r="AK1918" s="25" t="e">
        <f t="shared" si="642"/>
        <v>#VALUE!</v>
      </c>
      <c r="AL1918" s="11">
        <v>25.43</v>
      </c>
      <c r="AM1918" s="11">
        <v>6.9040860215053765</v>
      </c>
      <c r="AN1918" s="26">
        <v>3.1621000000000001</v>
      </c>
      <c r="AO1918" s="125">
        <f t="shared" si="627"/>
        <v>5.1681631830344181E-2</v>
      </c>
      <c r="AW1918" s="44" t="e">
        <f t="shared" si="624"/>
        <v>#VALUE!</v>
      </c>
    </row>
    <row r="1919" spans="1:49" hidden="1" x14ac:dyDescent="0.2">
      <c r="A1919" s="101">
        <v>1919</v>
      </c>
      <c r="B1919" s="16" t="s">
        <v>1203</v>
      </c>
      <c r="C1919" s="101">
        <v>320</v>
      </c>
      <c r="D1919" s="101">
        <v>1.3762487796366663</v>
      </c>
      <c r="E1919" s="101">
        <v>5.1131537450599833E-2</v>
      </c>
      <c r="F1919" s="122">
        <f t="shared" si="623"/>
        <v>1.4273803170872661</v>
      </c>
      <c r="G1919" s="122"/>
      <c r="H1919" s="101" t="s">
        <v>4</v>
      </c>
      <c r="I1919" s="101">
        <v>1</v>
      </c>
      <c r="J1919" s="101" t="s">
        <v>573</v>
      </c>
      <c r="K1919" s="18">
        <v>43158</v>
      </c>
      <c r="L1919" s="101" t="s">
        <v>58</v>
      </c>
      <c r="M1919" s="101" t="s">
        <v>83</v>
      </c>
      <c r="N1919" s="101" t="s">
        <v>73</v>
      </c>
      <c r="O1919" s="101" t="s">
        <v>58</v>
      </c>
      <c r="P1919" s="19" t="str">
        <f t="shared" si="628"/>
        <v>CB1 17/18</v>
      </c>
      <c r="Q1919" s="20">
        <f t="shared" si="629"/>
        <v>142.73803170872662</v>
      </c>
      <c r="R1919" s="19">
        <v>122.6</v>
      </c>
      <c r="S1919" s="19">
        <v>2.5</v>
      </c>
      <c r="T1919" s="19">
        <f t="shared" si="630"/>
        <v>125.1</v>
      </c>
      <c r="U1919" s="22" t="e">
        <f t="shared" si="631"/>
        <v>#VALUE!</v>
      </c>
      <c r="V1919" s="22" t="str">
        <f t="shared" si="632"/>
        <v>NY</v>
      </c>
      <c r="W1919" s="22" t="e">
        <f t="shared" si="633"/>
        <v>#VALUE!</v>
      </c>
      <c r="X1919" s="19" t="str">
        <f t="shared" si="634"/>
        <v>CB117/18GS.9223</v>
      </c>
      <c r="Y1919" s="19" t="str">
        <f t="shared" si="635"/>
        <v>GS.9223</v>
      </c>
      <c r="Z1919" s="19" t="e">
        <v>#VALUE!</v>
      </c>
      <c r="AA1919" s="19" t="e">
        <f t="shared" si="636"/>
        <v>#VALUE!</v>
      </c>
      <c r="AB1919" s="22" t="e">
        <f t="shared" si="637"/>
        <v>#VALUE!</v>
      </c>
      <c r="AC1919" s="23" t="e">
        <v>#VALUE!</v>
      </c>
      <c r="AD1919" s="23" t="e">
        <f t="shared" si="638"/>
        <v>#VALUE!</v>
      </c>
      <c r="AE1919" s="24" t="e">
        <f t="shared" si="639"/>
        <v>#VALUE!</v>
      </c>
      <c r="AF1919" s="24">
        <v>126.85</v>
      </c>
      <c r="AG1919" s="24" t="e">
        <f t="shared" si="625"/>
        <v>#VALUE!</v>
      </c>
      <c r="AH1919" s="24" t="e">
        <f t="shared" si="626"/>
        <v>#VALUE!</v>
      </c>
      <c r="AI1919" s="25" t="e">
        <f t="shared" si="640"/>
        <v>#VALUE!</v>
      </c>
      <c r="AJ1919" s="25" t="e">
        <f t="shared" si="641"/>
        <v>#VALUE!</v>
      </c>
      <c r="AK1919" s="25" t="e">
        <f t="shared" si="642"/>
        <v>#VALUE!</v>
      </c>
      <c r="AL1919" s="11">
        <v>22.895090877043096</v>
      </c>
      <c r="AM1919" s="11">
        <v>3.5510888521364534</v>
      </c>
      <c r="AN1919" s="26">
        <v>3.2766000000000006</v>
      </c>
      <c r="AO1919" s="125">
        <f t="shared" si="627"/>
        <v>5.0409987865432632E-2</v>
      </c>
      <c r="AW1919" s="44" t="e">
        <f t="shared" si="624"/>
        <v>#VALUE!</v>
      </c>
    </row>
    <row r="1920" spans="1:49" hidden="1" x14ac:dyDescent="0.2">
      <c r="A1920" s="101">
        <v>1920</v>
      </c>
      <c r="B1920" s="16" t="s">
        <v>1204</v>
      </c>
      <c r="C1920" s="101">
        <v>1800</v>
      </c>
      <c r="D1920" s="101">
        <v>1.4241952360191081</v>
      </c>
      <c r="E1920" s="101">
        <v>5.5355262059768227E-2</v>
      </c>
      <c r="F1920" s="122">
        <f t="shared" si="623"/>
        <v>1.4795504980788763</v>
      </c>
      <c r="G1920" s="122"/>
      <c r="H1920" s="101" t="s">
        <v>4</v>
      </c>
      <c r="I1920" s="101">
        <v>1</v>
      </c>
      <c r="J1920" s="101" t="s">
        <v>60</v>
      </c>
      <c r="K1920" s="18">
        <v>43158</v>
      </c>
      <c r="L1920" s="101" t="s">
        <v>58</v>
      </c>
      <c r="M1920" s="101" t="s">
        <v>83</v>
      </c>
      <c r="N1920" s="101" t="s">
        <v>73</v>
      </c>
      <c r="O1920" s="101" t="s">
        <v>66</v>
      </c>
      <c r="P1920" s="19" t="str">
        <f t="shared" si="628"/>
        <v>CB1 Moka</v>
      </c>
      <c r="Q1920" s="20">
        <f t="shared" si="629"/>
        <v>147.95504980788763</v>
      </c>
      <c r="R1920" s="19">
        <v>122.6</v>
      </c>
      <c r="S1920" s="19">
        <v>-8</v>
      </c>
      <c r="T1920" s="19">
        <f t="shared" si="630"/>
        <v>114.6</v>
      </c>
      <c r="U1920" s="22" t="e">
        <f t="shared" si="631"/>
        <v>#VALUE!</v>
      </c>
      <c r="V1920" s="22" t="str">
        <f t="shared" si="632"/>
        <v>NY</v>
      </c>
      <c r="W1920" s="22" t="e">
        <f t="shared" si="633"/>
        <v>#VALUE!</v>
      </c>
      <c r="X1920" s="19" t="str">
        <f t="shared" si="634"/>
        <v>CB1MokaGS.9224</v>
      </c>
      <c r="Y1920" s="19" t="str">
        <f t="shared" si="635"/>
        <v>GS.9224</v>
      </c>
      <c r="Z1920" s="19" t="e">
        <v>#VALUE!</v>
      </c>
      <c r="AA1920" s="19" t="e">
        <f t="shared" si="636"/>
        <v>#VALUE!</v>
      </c>
      <c r="AB1920" s="22" t="e">
        <f t="shared" si="637"/>
        <v>#VALUE!</v>
      </c>
      <c r="AC1920" s="23" t="e">
        <v>#VALUE!</v>
      </c>
      <c r="AD1920" s="23" t="e">
        <f t="shared" si="638"/>
        <v>#VALUE!</v>
      </c>
      <c r="AE1920" s="24" t="e">
        <f t="shared" si="639"/>
        <v>#VALUE!</v>
      </c>
      <c r="AF1920" s="24">
        <v>116.35</v>
      </c>
      <c r="AG1920" s="24" t="e">
        <f t="shared" si="625"/>
        <v>#VALUE!</v>
      </c>
      <c r="AH1920" s="24" t="e">
        <f t="shared" si="626"/>
        <v>#VALUE!</v>
      </c>
      <c r="AI1920" s="25" t="e">
        <f t="shared" si="640"/>
        <v>#VALUE!</v>
      </c>
      <c r="AJ1920" s="25" t="e">
        <f t="shared" si="641"/>
        <v>#VALUE!</v>
      </c>
      <c r="AK1920" s="25" t="e">
        <f t="shared" si="642"/>
        <v>#VALUE!</v>
      </c>
      <c r="AL1920" s="11">
        <v>27.093096971654052</v>
      </c>
      <c r="AM1920" s="11">
        <v>6.6556352290982614</v>
      </c>
      <c r="AN1920" s="26">
        <v>3.2810981111111115</v>
      </c>
      <c r="AO1920" s="125">
        <f t="shared" si="627"/>
        <v>5.4649028062422486E-2</v>
      </c>
      <c r="AW1920" s="44" t="e">
        <f t="shared" si="624"/>
        <v>#VALUE!</v>
      </c>
    </row>
    <row r="1921" spans="1:49" hidden="1" x14ac:dyDescent="0.2">
      <c r="A1921" s="101">
        <v>1921</v>
      </c>
      <c r="B1921" s="16" t="s">
        <v>1205</v>
      </c>
      <c r="C1921" s="101">
        <v>1280</v>
      </c>
      <c r="D1921" s="101">
        <v>1.3501415915842618</v>
      </c>
      <c r="E1921" s="101">
        <v>4.7647779817128554E-2</v>
      </c>
      <c r="F1921" s="122">
        <f t="shared" si="623"/>
        <v>1.3977893714013905</v>
      </c>
      <c r="G1921" s="122"/>
      <c r="H1921" s="101" t="s">
        <v>4</v>
      </c>
      <c r="I1921" s="101">
        <v>1</v>
      </c>
      <c r="J1921" s="101" t="s">
        <v>60</v>
      </c>
      <c r="K1921" s="18">
        <v>43158</v>
      </c>
      <c r="L1921" s="101" t="s">
        <v>58</v>
      </c>
      <c r="M1921" s="101" t="s">
        <v>83</v>
      </c>
      <c r="N1921" s="101" t="s">
        <v>77</v>
      </c>
      <c r="O1921" s="101" t="s">
        <v>59</v>
      </c>
      <c r="P1921" s="19" t="str">
        <f t="shared" si="628"/>
        <v>CB3 14/16</v>
      </c>
      <c r="Q1921" s="20">
        <f t="shared" si="629"/>
        <v>139.77893714013905</v>
      </c>
      <c r="R1921" s="19">
        <v>122.6</v>
      </c>
      <c r="S1921" s="19">
        <v>-9.67</v>
      </c>
      <c r="T1921" s="19">
        <f t="shared" si="630"/>
        <v>112.92999999999999</v>
      </c>
      <c r="U1921" s="22" t="e">
        <f t="shared" si="631"/>
        <v>#VALUE!</v>
      </c>
      <c r="V1921" s="22" t="str">
        <f t="shared" si="632"/>
        <v>NY</v>
      </c>
      <c r="W1921" s="22" t="e">
        <f t="shared" si="633"/>
        <v>#VALUE!</v>
      </c>
      <c r="X1921" s="19" t="str">
        <f t="shared" si="634"/>
        <v>CB314/16GS.9250</v>
      </c>
      <c r="Y1921" s="19" t="str">
        <f t="shared" si="635"/>
        <v>GS.9250</v>
      </c>
      <c r="Z1921" s="19" t="e">
        <v>#VALUE!</v>
      </c>
      <c r="AA1921" s="19" t="e">
        <f t="shared" si="636"/>
        <v>#VALUE!</v>
      </c>
      <c r="AB1921" s="22" t="e">
        <f t="shared" si="637"/>
        <v>#VALUE!</v>
      </c>
      <c r="AC1921" s="23" t="e">
        <v>#VALUE!</v>
      </c>
      <c r="AD1921" s="23" t="e">
        <f t="shared" si="638"/>
        <v>#VALUE!</v>
      </c>
      <c r="AE1921" s="24" t="e">
        <f t="shared" si="639"/>
        <v>#VALUE!</v>
      </c>
      <c r="AF1921" s="24">
        <v>114.67999999999999</v>
      </c>
      <c r="AG1921" s="24" t="e">
        <f t="shared" si="625"/>
        <v>#VALUE!</v>
      </c>
      <c r="AH1921" s="24" t="e">
        <f t="shared" si="626"/>
        <v>#VALUE!</v>
      </c>
      <c r="AI1921" s="25" t="e">
        <f t="shared" si="640"/>
        <v>#VALUE!</v>
      </c>
      <c r="AJ1921" s="25" t="e">
        <f t="shared" si="641"/>
        <v>#VALUE!</v>
      </c>
      <c r="AK1921" s="25" t="e">
        <f t="shared" si="642"/>
        <v>#VALUE!</v>
      </c>
      <c r="AL1921" s="11">
        <v>23.377485902317268</v>
      </c>
      <c r="AM1921" s="11">
        <v>6.2189915250898951</v>
      </c>
      <c r="AN1921" s="26">
        <v>3.2633277141996637</v>
      </c>
      <c r="AO1921" s="125">
        <f t="shared" si="627"/>
        <v>4.6785111937726186E-2</v>
      </c>
      <c r="AW1921" s="44" t="e">
        <f t="shared" si="624"/>
        <v>#VALUE!</v>
      </c>
    </row>
    <row r="1922" spans="1:49" hidden="1" x14ac:dyDescent="0.2">
      <c r="A1922" s="101">
        <v>1922</v>
      </c>
      <c r="B1922" s="16" t="s">
        <v>1206</v>
      </c>
      <c r="C1922" s="101">
        <v>5000</v>
      </c>
      <c r="D1922" s="101">
        <v>0.9698878577424237</v>
      </c>
      <c r="E1922" s="101">
        <v>6.9198795587563531E-3</v>
      </c>
      <c r="F1922" s="122">
        <f t="shared" si="623"/>
        <v>0.97680773730118009</v>
      </c>
      <c r="G1922" s="122"/>
      <c r="H1922" s="101" t="s">
        <v>4</v>
      </c>
      <c r="I1922" s="101">
        <v>1</v>
      </c>
      <c r="J1922" s="101" t="s">
        <v>60</v>
      </c>
      <c r="K1922" s="18">
        <v>43158</v>
      </c>
      <c r="L1922" s="101" t="s">
        <v>58</v>
      </c>
      <c r="M1922" s="101" t="s">
        <v>83</v>
      </c>
      <c r="N1922" s="101" t="s">
        <v>62</v>
      </c>
      <c r="O1922" s="101" t="s">
        <v>63</v>
      </c>
      <c r="P1922" s="19" t="str">
        <f t="shared" si="628"/>
        <v>CB6 Consumo</v>
      </c>
      <c r="Q1922" s="20">
        <f t="shared" si="629"/>
        <v>97.680773730118005</v>
      </c>
      <c r="R1922" s="19">
        <v>122.6</v>
      </c>
      <c r="S1922" s="19">
        <v>-31.95</v>
      </c>
      <c r="T1922" s="19">
        <f t="shared" si="630"/>
        <v>90.649999999999991</v>
      </c>
      <c r="U1922" s="22" t="e">
        <f t="shared" si="631"/>
        <v>#VALUE!</v>
      </c>
      <c r="V1922" s="22" t="str">
        <f t="shared" si="632"/>
        <v>NY</v>
      </c>
      <c r="W1922" s="22" t="e">
        <f t="shared" si="633"/>
        <v>#VALUE!</v>
      </c>
      <c r="X1922" s="19" t="str">
        <f t="shared" si="634"/>
        <v>CB6ConsumoGS.9256</v>
      </c>
      <c r="Y1922" s="19" t="str">
        <f t="shared" si="635"/>
        <v>GS.9256</v>
      </c>
      <c r="Z1922" s="19" t="e">
        <v>#VALUE!</v>
      </c>
      <c r="AA1922" s="19" t="e">
        <f t="shared" si="636"/>
        <v>#VALUE!</v>
      </c>
      <c r="AB1922" s="22" t="e">
        <f t="shared" si="637"/>
        <v>#VALUE!</v>
      </c>
      <c r="AC1922" s="23" t="e">
        <v>#VALUE!</v>
      </c>
      <c r="AD1922" s="23" t="e">
        <f t="shared" si="638"/>
        <v>#VALUE!</v>
      </c>
      <c r="AE1922" s="24" t="e">
        <f t="shared" si="639"/>
        <v>#VALUE!</v>
      </c>
      <c r="AF1922" s="24">
        <v>92.399999999999991</v>
      </c>
      <c r="AG1922" s="24" t="e">
        <f t="shared" si="625"/>
        <v>#VALUE!</v>
      </c>
      <c r="AH1922" s="24" t="e">
        <f t="shared" si="626"/>
        <v>#VALUE!</v>
      </c>
      <c r="AI1922" s="25" t="e">
        <f t="shared" si="640"/>
        <v>#VALUE!</v>
      </c>
      <c r="AJ1922" s="25" t="e">
        <f t="shared" si="641"/>
        <v>#VALUE!</v>
      </c>
      <c r="AK1922" s="25" t="e">
        <f t="shared" si="642"/>
        <v>#VALUE!</v>
      </c>
      <c r="AL1922" s="11">
        <v>0.1034736528</v>
      </c>
      <c r="AM1922" s="11">
        <v>2.7544944800000164</v>
      </c>
      <c r="AN1922" s="26">
        <v>3.3029684802559998</v>
      </c>
      <c r="AO1922" s="125">
        <f t="shared" si="627"/>
        <v>6.8771307180740841E-3</v>
      </c>
      <c r="AW1922" s="44" t="e">
        <f t="shared" si="624"/>
        <v>#VALUE!</v>
      </c>
    </row>
    <row r="1923" spans="1:49" hidden="1" x14ac:dyDescent="0.2">
      <c r="A1923" s="101">
        <v>1923</v>
      </c>
      <c r="B1923" s="16" t="s">
        <v>1207</v>
      </c>
      <c r="C1923" s="101">
        <v>1320</v>
      </c>
      <c r="D1923" s="101">
        <v>1.4122155313439919</v>
      </c>
      <c r="E1923" s="101">
        <v>5.6674760699084129E-2</v>
      </c>
      <c r="F1923" s="122">
        <f t="shared" ref="F1923:F1986" si="643">E1923+D1923</f>
        <v>1.468890292043076</v>
      </c>
      <c r="G1923" s="122"/>
      <c r="H1923" s="101" t="s">
        <v>4</v>
      </c>
      <c r="I1923" s="101">
        <v>1</v>
      </c>
      <c r="J1923" s="101" t="s">
        <v>555</v>
      </c>
      <c r="K1923" s="18">
        <v>43158</v>
      </c>
      <c r="L1923" s="101" t="s">
        <v>58</v>
      </c>
      <c r="M1923" s="101" t="s">
        <v>83</v>
      </c>
      <c r="N1923" s="101" t="s">
        <v>73</v>
      </c>
      <c r="O1923" s="101" t="s">
        <v>58</v>
      </c>
      <c r="P1923" s="19" t="str">
        <f t="shared" si="628"/>
        <v>CB1 17/18</v>
      </c>
      <c r="Q1923" s="20">
        <f t="shared" si="629"/>
        <v>146.8890292043076</v>
      </c>
      <c r="R1923" s="19">
        <v>122.6</v>
      </c>
      <c r="S1923" s="19">
        <v>2.5</v>
      </c>
      <c r="T1923" s="19">
        <f t="shared" si="630"/>
        <v>125.1</v>
      </c>
      <c r="U1923" s="22" t="e">
        <f t="shared" si="631"/>
        <v>#VALUE!</v>
      </c>
      <c r="V1923" s="22" t="str">
        <f t="shared" si="632"/>
        <v>NY</v>
      </c>
      <c r="W1923" s="22" t="e">
        <f t="shared" si="633"/>
        <v>#VALUE!</v>
      </c>
      <c r="X1923" s="19" t="str">
        <f t="shared" si="634"/>
        <v>CB117/18GS.9252</v>
      </c>
      <c r="Y1923" s="19" t="str">
        <f t="shared" si="635"/>
        <v>GS.9252</v>
      </c>
      <c r="Z1923" s="19" t="e">
        <v>#VALUE!</v>
      </c>
      <c r="AA1923" s="19" t="e">
        <f t="shared" si="636"/>
        <v>#VALUE!</v>
      </c>
      <c r="AB1923" s="22" t="e">
        <f t="shared" si="637"/>
        <v>#VALUE!</v>
      </c>
      <c r="AC1923" s="23" t="e">
        <v>#VALUE!</v>
      </c>
      <c r="AD1923" s="23" t="e">
        <f t="shared" si="638"/>
        <v>#VALUE!</v>
      </c>
      <c r="AE1923" s="24" t="e">
        <f t="shared" si="639"/>
        <v>#VALUE!</v>
      </c>
      <c r="AF1923" s="24">
        <v>126.85</v>
      </c>
      <c r="AG1923" s="24" t="e">
        <f t="shared" si="625"/>
        <v>#VALUE!</v>
      </c>
      <c r="AH1923" s="24" t="e">
        <f t="shared" si="626"/>
        <v>#VALUE!</v>
      </c>
      <c r="AI1923" s="25" t="e">
        <f t="shared" si="640"/>
        <v>#VALUE!</v>
      </c>
      <c r="AJ1923" s="25" t="e">
        <f t="shared" si="641"/>
        <v>#VALUE!</v>
      </c>
      <c r="AK1923" s="25" t="e">
        <f t="shared" si="642"/>
        <v>#VALUE!</v>
      </c>
      <c r="AL1923" s="11">
        <v>25.341873802737666</v>
      </c>
      <c r="AM1923" s="11">
        <v>3.8239613078488852</v>
      </c>
      <c r="AN1923" s="26">
        <v>3.2767178030303028</v>
      </c>
      <c r="AO1923" s="125">
        <f t="shared" si="627"/>
        <v>5.5876996035315554E-2</v>
      </c>
      <c r="AW1923" s="44" t="e">
        <f t="shared" si="624"/>
        <v>#VALUE!</v>
      </c>
    </row>
    <row r="1924" spans="1:49" hidden="1" x14ac:dyDescent="0.2">
      <c r="A1924" s="101">
        <v>1924</v>
      </c>
      <c r="B1924" s="16" t="s">
        <v>1208</v>
      </c>
      <c r="C1924" s="101">
        <v>641</v>
      </c>
      <c r="D1924" s="101">
        <v>1.4259803683343375</v>
      </c>
      <c r="E1924" s="101">
        <v>5.5822048383134329E-2</v>
      </c>
      <c r="F1924" s="122">
        <f t="shared" si="643"/>
        <v>1.4818024167174719</v>
      </c>
      <c r="G1924" s="122"/>
      <c r="H1924" s="101" t="s">
        <v>4</v>
      </c>
      <c r="I1924" s="101">
        <v>1</v>
      </c>
      <c r="J1924" s="101" t="s">
        <v>60</v>
      </c>
      <c r="K1924" s="18">
        <v>43159</v>
      </c>
      <c r="L1924" s="101" t="s">
        <v>58</v>
      </c>
      <c r="M1924" s="101" t="s">
        <v>83</v>
      </c>
      <c r="N1924" s="101" t="s">
        <v>73</v>
      </c>
      <c r="O1924" s="101" t="s">
        <v>58</v>
      </c>
      <c r="P1924" s="19" t="str">
        <f t="shared" si="628"/>
        <v>CB1 17/18</v>
      </c>
      <c r="Q1924" s="20">
        <f t="shared" si="629"/>
        <v>148.18024167174718</v>
      </c>
      <c r="R1924" s="19">
        <v>122.6</v>
      </c>
      <c r="S1924" s="19">
        <v>2.5</v>
      </c>
      <c r="T1924" s="19">
        <f t="shared" si="630"/>
        <v>125.1</v>
      </c>
      <c r="U1924" s="22" t="e">
        <f t="shared" si="631"/>
        <v>#VALUE!</v>
      </c>
      <c r="V1924" s="22" t="str">
        <f t="shared" si="632"/>
        <v>NY</v>
      </c>
      <c r="W1924" s="22" t="e">
        <f t="shared" si="633"/>
        <v>#VALUE!</v>
      </c>
      <c r="X1924" s="19" t="str">
        <f t="shared" si="634"/>
        <v>CB117/18GS.9248</v>
      </c>
      <c r="Y1924" s="19" t="str">
        <f t="shared" si="635"/>
        <v>GS.9248</v>
      </c>
      <c r="Z1924" s="19" t="e">
        <v>#VALUE!</v>
      </c>
      <c r="AA1924" s="19" t="e">
        <f t="shared" si="636"/>
        <v>#VALUE!</v>
      </c>
      <c r="AB1924" s="22" t="e">
        <f t="shared" si="637"/>
        <v>#VALUE!</v>
      </c>
      <c r="AC1924" s="23" t="e">
        <v>#VALUE!</v>
      </c>
      <c r="AD1924" s="23" t="e">
        <f t="shared" si="638"/>
        <v>#VALUE!</v>
      </c>
      <c r="AE1924" s="24" t="e">
        <f t="shared" si="639"/>
        <v>#VALUE!</v>
      </c>
      <c r="AF1924" s="24">
        <v>126.85</v>
      </c>
      <c r="AG1924" s="24" t="e">
        <f t="shared" si="625"/>
        <v>#VALUE!</v>
      </c>
      <c r="AH1924" s="24" t="e">
        <f t="shared" si="626"/>
        <v>#VALUE!</v>
      </c>
      <c r="AI1924" s="25" t="e">
        <f t="shared" si="640"/>
        <v>#VALUE!</v>
      </c>
      <c r="AJ1924" s="25" t="e">
        <f t="shared" si="641"/>
        <v>#VALUE!</v>
      </c>
      <c r="AK1924" s="25" t="e">
        <f t="shared" si="642"/>
        <v>#VALUE!</v>
      </c>
      <c r="AL1924" s="11">
        <v>26.736998948949264</v>
      </c>
      <c r="AM1924" s="11">
        <v>6.6054937972453951</v>
      </c>
      <c r="AN1924" s="26">
        <v>3.2766000000000002</v>
      </c>
      <c r="AO1924" s="125">
        <f t="shared" si="627"/>
        <v>5.5034308020487331E-2</v>
      </c>
      <c r="AW1924" s="44" t="e">
        <f t="shared" ref="AW1924:AW1987" si="644">E1924*132.28*AD1924</f>
        <v>#VALUE!</v>
      </c>
    </row>
    <row r="1925" spans="1:49" hidden="1" x14ac:dyDescent="0.2">
      <c r="A1925" s="101">
        <v>1925</v>
      </c>
      <c r="B1925" s="16" t="s">
        <v>1209</v>
      </c>
      <c r="C1925" s="101">
        <v>2644</v>
      </c>
      <c r="D1925" s="101">
        <v>1.0687866752550099</v>
      </c>
      <c r="E1925" s="101">
        <v>5.4319567487343262E-2</v>
      </c>
      <c r="F1925" s="122">
        <f t="shared" si="643"/>
        <v>1.1231062427423533</v>
      </c>
      <c r="G1925" s="122"/>
      <c r="H1925" s="101" t="s">
        <v>4</v>
      </c>
      <c r="I1925" s="101">
        <v>1</v>
      </c>
      <c r="J1925" s="101" t="s">
        <v>60</v>
      </c>
      <c r="K1925" s="18">
        <v>43159</v>
      </c>
      <c r="L1925" s="101" t="s">
        <v>58</v>
      </c>
      <c r="M1925" s="101" t="s">
        <v>83</v>
      </c>
      <c r="N1925" s="101" t="s">
        <v>73</v>
      </c>
      <c r="O1925" s="101" t="s">
        <v>80</v>
      </c>
      <c r="P1925" s="19" t="str">
        <f>N1925&amp;" "&amp;O1925</f>
        <v>CB1 14 UP</v>
      </c>
      <c r="Q1925" s="20">
        <f>F1925*100</f>
        <v>112.31062427423532</v>
      </c>
      <c r="R1925" s="19">
        <v>122.6</v>
      </c>
      <c r="S1925" s="19">
        <v>-7</v>
      </c>
      <c r="T1925" s="19">
        <f>R1925+S1925</f>
        <v>115.6</v>
      </c>
      <c r="U1925" s="22" t="e">
        <f>(T1925-Q1925)*1.3228*AD1925</f>
        <v>#VALUE!</v>
      </c>
      <c r="V1925" s="22" t="str">
        <f>IF(LEFT(N1925,3)="CB7","LDN","NY")</f>
        <v>NY</v>
      </c>
      <c r="W1925" s="22" t="e">
        <f>V1925-U1925</f>
        <v>#VALUE!</v>
      </c>
      <c r="X1925" s="19" t="str">
        <f>TRIM(N1925)&amp;TRIM(O1925)&amp;TRIM(Y1925)</f>
        <v>CB114 UPGS.9247</v>
      </c>
      <c r="Y1925" s="19" t="str">
        <f>IF(LEFT(B1925,2)&lt;&gt;"GS","GS."&amp;LEFT(B1925,4),B1925)</f>
        <v>GS.9247</v>
      </c>
      <c r="Z1925" s="19" t="e">
        <v>#VALUE!</v>
      </c>
      <c r="AA1925" s="19" t="e">
        <f>IF(C1925=0,Z1925,C1925-Z1925)</f>
        <v>#VALUE!</v>
      </c>
      <c r="AB1925" s="22" t="e">
        <f>(T1925-Q1925)*1.3228*AA1925</f>
        <v>#VALUE!</v>
      </c>
      <c r="AC1925" s="23" t="e">
        <v>#VALUE!</v>
      </c>
      <c r="AD1925" s="23" t="e">
        <f>AA1925-AC1925</f>
        <v>#VALUE!</v>
      </c>
      <c r="AE1925" s="24" t="e">
        <f>(T1925-Q1925)*1.3228*AD1925</f>
        <v>#VALUE!</v>
      </c>
      <c r="AF1925" s="24">
        <v>117.35</v>
      </c>
      <c r="AG1925" s="24" t="e">
        <f t="shared" si="625"/>
        <v>#VALUE!</v>
      </c>
      <c r="AH1925" s="24" t="e">
        <f t="shared" si="626"/>
        <v>#VALUE!</v>
      </c>
      <c r="AI1925" s="25" t="e">
        <f>AD1925*T1925*1.3228</f>
        <v>#VALUE!</v>
      </c>
      <c r="AJ1925" s="25" t="e">
        <f>E1925*132.28*AD1925</f>
        <v>#VALUE!</v>
      </c>
      <c r="AK1925" s="25" t="e">
        <f>AI1925-AE1925</f>
        <v>#VALUE!</v>
      </c>
      <c r="AL1925" s="11">
        <v>25.43</v>
      </c>
      <c r="AM1925" s="11">
        <v>6.9040860215053756</v>
      </c>
      <c r="AN1925" s="26">
        <v>3.1620999999999997</v>
      </c>
      <c r="AO1925" s="125">
        <f t="shared" si="627"/>
        <v>5.168163183034416E-2</v>
      </c>
      <c r="AW1925" s="44" t="e">
        <f t="shared" si="644"/>
        <v>#VALUE!</v>
      </c>
    </row>
    <row r="1926" spans="1:49" hidden="1" x14ac:dyDescent="0.2">
      <c r="A1926" s="101">
        <v>1926</v>
      </c>
      <c r="B1926" s="16" t="s">
        <v>1210</v>
      </c>
      <c r="C1926" s="101">
        <v>1000</v>
      </c>
      <c r="D1926" s="101">
        <v>1.0034930040911942</v>
      </c>
      <c r="E1926" s="101">
        <v>1.1837720143112393E-2</v>
      </c>
      <c r="F1926" s="122">
        <f t="shared" si="643"/>
        <v>1.0153307242343066</v>
      </c>
      <c r="G1926" s="122"/>
      <c r="H1926" s="101" t="s">
        <v>4</v>
      </c>
      <c r="I1926" s="101">
        <v>1</v>
      </c>
      <c r="J1926" s="101" t="s">
        <v>60</v>
      </c>
      <c r="K1926" s="18">
        <v>43164</v>
      </c>
      <c r="L1926" s="101" t="s">
        <v>58</v>
      </c>
      <c r="M1926" s="101" t="s">
        <v>83</v>
      </c>
      <c r="N1926" s="101" t="s">
        <v>62</v>
      </c>
      <c r="O1926" s="101" t="s">
        <v>63</v>
      </c>
      <c r="P1926" s="19" t="str">
        <f>N1926&amp;" "&amp;O1926</f>
        <v>CB6 Consumo</v>
      </c>
      <c r="Q1926" s="20">
        <f>F1926*100</f>
        <v>101.53307242343065</v>
      </c>
      <c r="R1926" s="19">
        <v>122.6</v>
      </c>
      <c r="S1926" s="19">
        <v>-31.95</v>
      </c>
      <c r="T1926" s="19">
        <f>R1926+S1926</f>
        <v>90.649999999999991</v>
      </c>
      <c r="U1926" s="22" t="e">
        <f>(T1926-Q1926)*1.3228*AD1926</f>
        <v>#VALUE!</v>
      </c>
      <c r="V1926" s="22" t="str">
        <f>IF(LEFT(N1926,3)="CB7","LDN","NY")</f>
        <v>NY</v>
      </c>
      <c r="W1926" s="22" t="e">
        <f>V1926-U1926</f>
        <v>#VALUE!</v>
      </c>
      <c r="X1926" s="19" t="str">
        <f>TRIM(N1926)&amp;TRIM(O1926)&amp;TRIM(Y1926)</f>
        <v>CB6ConsumoGS.9218</v>
      </c>
      <c r="Y1926" s="19" t="str">
        <f>IF(LEFT(B1926,2)&lt;&gt;"GS","GS."&amp;LEFT(B1926,4),B1926)</f>
        <v>GS.9218</v>
      </c>
      <c r="Z1926" s="19" t="e">
        <v>#VALUE!</v>
      </c>
      <c r="AA1926" s="19" t="e">
        <f>IF(C1926=0,Z1926,C1926-Z1926)</f>
        <v>#VALUE!</v>
      </c>
      <c r="AB1926" s="22" t="e">
        <f>(T1926-Q1926)*1.3228*AA1926</f>
        <v>#VALUE!</v>
      </c>
      <c r="AC1926" s="23" t="e">
        <v>#VALUE!</v>
      </c>
      <c r="AD1926" s="23" t="e">
        <f>AA1926-AC1926</f>
        <v>#VALUE!</v>
      </c>
      <c r="AE1926" s="24" t="e">
        <f>(T1926-Q1926)*1.3228*AD1926</f>
        <v>#VALUE!</v>
      </c>
      <c r="AF1926" s="24">
        <v>92.399999999999991</v>
      </c>
      <c r="AG1926" s="24" t="e">
        <f t="shared" ref="AG1926:AG1943" si="645">(AF1926-Q1926)*1.3228*AD1926</f>
        <v>#VALUE!</v>
      </c>
      <c r="AH1926" s="24" t="e">
        <f t="shared" ref="AH1926:AH1943" si="646">AE1926-AG1926</f>
        <v>#VALUE!</v>
      </c>
      <c r="AI1926" s="25" t="e">
        <f>AD1926*T1926*1.3228</f>
        <v>#VALUE!</v>
      </c>
      <c r="AJ1926" s="25" t="e">
        <f>E1926*132.28*AD1926</f>
        <v>#VALUE!</v>
      </c>
      <c r="AK1926" s="25" t="e">
        <f>AI1926-AE1926</f>
        <v>#VALUE!</v>
      </c>
      <c r="AL1926" s="11">
        <v>3.20418</v>
      </c>
      <c r="AM1926" s="11">
        <v>3.3395000000000166</v>
      </c>
      <c r="AN1926" s="26">
        <v>3.1804456000000001</v>
      </c>
      <c r="AO1926" s="125">
        <f t="shared" si="627"/>
        <v>1.1328185567018079E-2</v>
      </c>
      <c r="AW1926" s="44" t="e">
        <f t="shared" si="644"/>
        <v>#VALUE!</v>
      </c>
    </row>
    <row r="1927" spans="1:49" hidden="1" x14ac:dyDescent="0.2">
      <c r="A1927" s="101">
        <v>1927</v>
      </c>
      <c r="B1927" s="16" t="s">
        <v>1211</v>
      </c>
      <c r="C1927" s="101">
        <v>820</v>
      </c>
      <c r="D1927" s="101">
        <v>1.3569018080549313</v>
      </c>
      <c r="E1927" s="101">
        <v>5.0030622648318458E-2</v>
      </c>
      <c r="F1927" s="122">
        <f t="shared" si="643"/>
        <v>1.4069324307032498</v>
      </c>
      <c r="G1927" s="122"/>
      <c r="H1927" s="101" t="s">
        <v>4</v>
      </c>
      <c r="I1927" s="101">
        <v>1</v>
      </c>
      <c r="J1927" s="101" t="s">
        <v>60</v>
      </c>
      <c r="K1927" s="18">
        <v>43165</v>
      </c>
      <c r="L1927" s="101" t="s">
        <v>58</v>
      </c>
      <c r="M1927" s="101" t="s">
        <v>83</v>
      </c>
      <c r="N1927" s="101" t="s">
        <v>73</v>
      </c>
      <c r="O1927" s="101" t="s">
        <v>58</v>
      </c>
      <c r="P1927" s="19" t="str">
        <f>N1927&amp;" "&amp;O1927</f>
        <v>CB1 17/18</v>
      </c>
      <c r="Q1927" s="20">
        <f>F1927*100</f>
        <v>140.69324307032497</v>
      </c>
      <c r="R1927" s="19">
        <v>122.6</v>
      </c>
      <c r="S1927" s="19">
        <v>2.5</v>
      </c>
      <c r="T1927" s="19">
        <f>R1927+S1927</f>
        <v>125.1</v>
      </c>
      <c r="U1927" s="22" t="e">
        <f>(T1927-Q1927)*1.3228*AD1927</f>
        <v>#VALUE!</v>
      </c>
      <c r="V1927" s="22" t="str">
        <f>IF(LEFT(N1927,3)="CB7","LDN","NY")</f>
        <v>NY</v>
      </c>
      <c r="W1927" s="22" t="e">
        <f>V1927-U1927</f>
        <v>#VALUE!</v>
      </c>
      <c r="X1927" s="19" t="str">
        <f>TRIM(N1927)&amp;TRIM(O1927)&amp;TRIM(Y1927)</f>
        <v>CB117/18GS.9253</v>
      </c>
      <c r="Y1927" s="19" t="str">
        <f>IF(LEFT(B1927,2)&lt;&gt;"GS","GS."&amp;LEFT(B1927,4),B1927)</f>
        <v>GS.9253</v>
      </c>
      <c r="Z1927" s="19" t="e">
        <v>#VALUE!</v>
      </c>
      <c r="AA1927" s="19" t="e">
        <f>IF(C1927=0,Z1927,C1927-Z1927)</f>
        <v>#VALUE!</v>
      </c>
      <c r="AB1927" s="22" t="e">
        <f>(T1927-Q1927)*1.3228*AA1927</f>
        <v>#VALUE!</v>
      </c>
      <c r="AC1927" s="23" t="e">
        <v>#VALUE!</v>
      </c>
      <c r="AD1927" s="23" t="e">
        <f>AA1927-AC1927</f>
        <v>#VALUE!</v>
      </c>
      <c r="AE1927" s="24" t="e">
        <f>(T1927-Q1927)*1.3228*AD1927</f>
        <v>#VALUE!</v>
      </c>
      <c r="AF1927" s="24">
        <v>126.85</v>
      </c>
      <c r="AG1927" s="24" t="e">
        <f t="shared" si="645"/>
        <v>#VALUE!</v>
      </c>
      <c r="AH1927" s="24" t="e">
        <f t="shared" si="646"/>
        <v>#VALUE!</v>
      </c>
      <c r="AI1927" s="25" t="e">
        <f>AD1927*T1927*1.3228</f>
        <v>#VALUE!</v>
      </c>
      <c r="AJ1927" s="25" t="e">
        <f>E1927*132.28*AD1927</f>
        <v>#VALUE!</v>
      </c>
      <c r="AK1927" s="25" t="e">
        <f>AI1927-AE1927</f>
        <v>#VALUE!</v>
      </c>
      <c r="AL1927" s="11">
        <v>23.393273755391988</v>
      </c>
      <c r="AM1927" s="11">
        <v>5.3241221536002028</v>
      </c>
      <c r="AN1927" s="26">
        <v>3.2817201219512198</v>
      </c>
      <c r="AO1927" s="125">
        <f t="shared" si="627"/>
        <v>4.9401685012084959E-2</v>
      </c>
      <c r="AW1927" s="44" t="e">
        <f t="shared" si="644"/>
        <v>#VALUE!</v>
      </c>
    </row>
    <row r="1928" spans="1:49" hidden="1" x14ac:dyDescent="0.2">
      <c r="A1928" s="101">
        <v>1928</v>
      </c>
      <c r="B1928" s="16" t="s">
        <v>1212</v>
      </c>
      <c r="C1928" s="101">
        <v>988</v>
      </c>
      <c r="D1928" s="101">
        <v>1.3329505101671806</v>
      </c>
      <c r="E1928" s="101">
        <v>4.9651626754076229E-2</v>
      </c>
      <c r="F1928" s="122">
        <f t="shared" si="643"/>
        <v>1.3826021369212569</v>
      </c>
      <c r="G1928" s="122"/>
      <c r="H1928" s="101" t="s">
        <v>4</v>
      </c>
      <c r="I1928" s="101">
        <v>1</v>
      </c>
      <c r="J1928" s="101" t="s">
        <v>60</v>
      </c>
      <c r="K1928" s="18">
        <v>43165</v>
      </c>
      <c r="L1928" s="101" t="s">
        <v>58</v>
      </c>
      <c r="M1928" s="101" t="s">
        <v>83</v>
      </c>
      <c r="N1928" s="101" t="s">
        <v>73</v>
      </c>
      <c r="O1928" s="101" t="s">
        <v>58</v>
      </c>
      <c r="P1928" s="19" t="str">
        <f t="shared" ref="P1928:P1934" si="647">N1928&amp;" "&amp;O1928</f>
        <v>CB1 17/18</v>
      </c>
      <c r="Q1928" s="20">
        <f t="shared" ref="Q1928:Q1934" si="648">F1928*100</f>
        <v>138.26021369212569</v>
      </c>
      <c r="R1928" s="19">
        <v>122.6</v>
      </c>
      <c r="S1928" s="19">
        <v>2.5</v>
      </c>
      <c r="T1928" s="19">
        <f t="shared" ref="T1928:T1934" si="649">R1928+S1928</f>
        <v>125.1</v>
      </c>
      <c r="U1928" s="22" t="e">
        <f t="shared" ref="U1928:U1934" si="650">(T1928-Q1928)*1.3228*AD1928</f>
        <v>#VALUE!</v>
      </c>
      <c r="V1928" s="22" t="str">
        <f t="shared" ref="V1928:V1934" si="651">IF(LEFT(N1928,3)="CB7","LDN","NY")</f>
        <v>NY</v>
      </c>
      <c r="W1928" s="22" t="e">
        <f t="shared" ref="W1928:W1934" si="652">V1928-U1928</f>
        <v>#VALUE!</v>
      </c>
      <c r="X1928" s="19" t="str">
        <f t="shared" ref="X1928:X1934" si="653">TRIM(N1928)&amp;TRIM(O1928)&amp;TRIM(Y1928)</f>
        <v>CB117/18GS.9226</v>
      </c>
      <c r="Y1928" s="19" t="str">
        <f t="shared" ref="Y1928:Y1934" si="654">IF(LEFT(B1928,2)&lt;&gt;"GS","GS."&amp;LEFT(B1928,4),B1928)</f>
        <v>GS.9226</v>
      </c>
      <c r="Z1928" s="19" t="e">
        <v>#VALUE!</v>
      </c>
      <c r="AA1928" s="19" t="e">
        <f t="shared" ref="AA1928:AA1934" si="655">IF(C1928=0,Z1928,C1928-Z1928)</f>
        <v>#VALUE!</v>
      </c>
      <c r="AB1928" s="22" t="e">
        <f t="shared" ref="AB1928:AB1934" si="656">(T1928-Q1928)*1.3228*AA1928</f>
        <v>#VALUE!</v>
      </c>
      <c r="AC1928" s="23" t="e">
        <v>#VALUE!</v>
      </c>
      <c r="AD1928" s="23" t="e">
        <f t="shared" ref="AD1928:AD1934" si="657">AA1928-AC1928</f>
        <v>#VALUE!</v>
      </c>
      <c r="AE1928" s="24" t="e">
        <f t="shared" ref="AE1928:AE1934" si="658">(T1928-Q1928)*1.3228*AD1928</f>
        <v>#VALUE!</v>
      </c>
      <c r="AF1928" s="24">
        <v>126.85</v>
      </c>
      <c r="AG1928" s="24" t="e">
        <f t="shared" si="645"/>
        <v>#VALUE!</v>
      </c>
      <c r="AH1928" s="24" t="e">
        <f t="shared" si="646"/>
        <v>#VALUE!</v>
      </c>
      <c r="AI1928" s="25" t="e">
        <f t="shared" ref="AI1928:AI1934" si="659">AD1928*T1928*1.3228</f>
        <v>#VALUE!</v>
      </c>
      <c r="AJ1928" s="25" t="e">
        <f t="shared" ref="AJ1928:AJ1934" si="660">E1928*132.28*AD1928</f>
        <v>#VALUE!</v>
      </c>
      <c r="AK1928" s="25" t="e">
        <f t="shared" ref="AK1928:AK1934" si="661">AI1928-AE1928</f>
        <v>#VALUE!</v>
      </c>
      <c r="AL1928" s="11">
        <v>25.430000000000003</v>
      </c>
      <c r="AM1928" s="11">
        <v>5.3499999999999943</v>
      </c>
      <c r="AN1928" s="26">
        <v>3.244600031733659</v>
      </c>
      <c r="AO1928" s="125">
        <f t="shared" ref="AO1928:AO1991" si="662">E1928*132.28*AN1928/$AO$2/132.28</f>
        <v>4.8472895693741413E-2</v>
      </c>
      <c r="AW1928" s="44" t="e">
        <f t="shared" si="644"/>
        <v>#VALUE!</v>
      </c>
    </row>
    <row r="1929" spans="1:49" hidden="1" x14ac:dyDescent="0.2">
      <c r="A1929" s="101">
        <v>1929</v>
      </c>
      <c r="B1929" s="16" t="s">
        <v>1212</v>
      </c>
      <c r="C1929" s="101">
        <v>463</v>
      </c>
      <c r="D1929" s="101">
        <v>1.3329505101671806</v>
      </c>
      <c r="E1929" s="101">
        <v>4.9651626754076229E-2</v>
      </c>
      <c r="F1929" s="122">
        <f t="shared" si="643"/>
        <v>1.3826021369212569</v>
      </c>
      <c r="G1929" s="122"/>
      <c r="H1929" s="101" t="s">
        <v>4</v>
      </c>
      <c r="I1929" s="101">
        <v>1</v>
      </c>
      <c r="J1929" s="101" t="s">
        <v>60</v>
      </c>
      <c r="K1929" s="18">
        <v>43165</v>
      </c>
      <c r="L1929" s="101" t="s">
        <v>58</v>
      </c>
      <c r="M1929" s="101" t="s">
        <v>83</v>
      </c>
      <c r="N1929" s="101" t="s">
        <v>62</v>
      </c>
      <c r="O1929" s="101" t="s">
        <v>63</v>
      </c>
      <c r="P1929" s="19" t="str">
        <f t="shared" si="647"/>
        <v>CB6 Consumo</v>
      </c>
      <c r="Q1929" s="20">
        <f t="shared" si="648"/>
        <v>138.26021369212569</v>
      </c>
      <c r="R1929" s="19">
        <v>122.6</v>
      </c>
      <c r="S1929" s="19">
        <v>-31.95</v>
      </c>
      <c r="T1929" s="19">
        <f t="shared" si="649"/>
        <v>90.649999999999991</v>
      </c>
      <c r="U1929" s="22" t="e">
        <f t="shared" si="650"/>
        <v>#VALUE!</v>
      </c>
      <c r="V1929" s="22" t="str">
        <f t="shared" si="651"/>
        <v>NY</v>
      </c>
      <c r="W1929" s="22" t="e">
        <f t="shared" si="652"/>
        <v>#VALUE!</v>
      </c>
      <c r="X1929" s="19" t="str">
        <f t="shared" si="653"/>
        <v>CB6ConsumoGS.9226</v>
      </c>
      <c r="Y1929" s="19" t="str">
        <f t="shared" si="654"/>
        <v>GS.9226</v>
      </c>
      <c r="Z1929" s="19" t="e">
        <v>#VALUE!</v>
      </c>
      <c r="AA1929" s="19" t="e">
        <f t="shared" si="655"/>
        <v>#VALUE!</v>
      </c>
      <c r="AB1929" s="22" t="e">
        <f t="shared" si="656"/>
        <v>#VALUE!</v>
      </c>
      <c r="AC1929" s="23" t="e">
        <v>#VALUE!</v>
      </c>
      <c r="AD1929" s="23" t="e">
        <f t="shared" si="657"/>
        <v>#VALUE!</v>
      </c>
      <c r="AE1929" s="24" t="e">
        <f t="shared" si="658"/>
        <v>#VALUE!</v>
      </c>
      <c r="AF1929" s="24">
        <v>92.399999999999991</v>
      </c>
      <c r="AG1929" s="24" t="e">
        <f t="shared" si="645"/>
        <v>#VALUE!</v>
      </c>
      <c r="AH1929" s="24" t="e">
        <f t="shared" si="646"/>
        <v>#VALUE!</v>
      </c>
      <c r="AI1929" s="25" t="e">
        <f t="shared" si="659"/>
        <v>#VALUE!</v>
      </c>
      <c r="AJ1929" s="25" t="e">
        <f t="shared" si="660"/>
        <v>#VALUE!</v>
      </c>
      <c r="AK1929" s="25" t="e">
        <f t="shared" si="661"/>
        <v>#VALUE!</v>
      </c>
      <c r="AL1929" s="11">
        <v>25.430000000000007</v>
      </c>
      <c r="AM1929" s="11">
        <v>5.3499999999999943</v>
      </c>
      <c r="AN1929" s="26">
        <v>3.244600031733659</v>
      </c>
      <c r="AO1929" s="125">
        <f t="shared" si="662"/>
        <v>4.8472895693741413E-2</v>
      </c>
      <c r="AW1929" s="44" t="e">
        <f t="shared" si="644"/>
        <v>#VALUE!</v>
      </c>
    </row>
    <row r="1930" spans="1:49" hidden="1" x14ac:dyDescent="0.2">
      <c r="A1930" s="101">
        <v>1930</v>
      </c>
      <c r="B1930" s="16" t="s">
        <v>1212</v>
      </c>
      <c r="C1930" s="101">
        <v>180</v>
      </c>
      <c r="D1930" s="101">
        <v>1.3329505101671806</v>
      </c>
      <c r="E1930" s="101">
        <v>4.9651626754076229E-2</v>
      </c>
      <c r="F1930" s="122">
        <f t="shared" si="643"/>
        <v>1.3826021369212569</v>
      </c>
      <c r="G1930" s="122"/>
      <c r="H1930" s="101" t="s">
        <v>4</v>
      </c>
      <c r="I1930" s="101">
        <v>1</v>
      </c>
      <c r="J1930" s="101" t="s">
        <v>60</v>
      </c>
      <c r="K1930" s="18">
        <v>43165</v>
      </c>
      <c r="L1930" s="101" t="s">
        <v>58</v>
      </c>
      <c r="M1930" s="101" t="s">
        <v>83</v>
      </c>
      <c r="N1930" s="101" t="s">
        <v>73</v>
      </c>
      <c r="O1930" s="101" t="s">
        <v>66</v>
      </c>
      <c r="P1930" s="19" t="str">
        <f t="shared" si="647"/>
        <v>CB1 Moka</v>
      </c>
      <c r="Q1930" s="20">
        <f t="shared" si="648"/>
        <v>138.26021369212569</v>
      </c>
      <c r="R1930" s="19">
        <v>122.6</v>
      </c>
      <c r="S1930" s="19">
        <v>-8</v>
      </c>
      <c r="T1930" s="19">
        <f t="shared" si="649"/>
        <v>114.6</v>
      </c>
      <c r="U1930" s="22" t="e">
        <f t="shared" si="650"/>
        <v>#VALUE!</v>
      </c>
      <c r="V1930" s="22" t="str">
        <f t="shared" si="651"/>
        <v>NY</v>
      </c>
      <c r="W1930" s="22" t="e">
        <f t="shared" si="652"/>
        <v>#VALUE!</v>
      </c>
      <c r="X1930" s="19" t="str">
        <f t="shared" si="653"/>
        <v>CB1MokaGS.9226</v>
      </c>
      <c r="Y1930" s="19" t="str">
        <f t="shared" si="654"/>
        <v>GS.9226</v>
      </c>
      <c r="Z1930" s="19" t="e">
        <v>#VALUE!</v>
      </c>
      <c r="AA1930" s="19" t="e">
        <f t="shared" si="655"/>
        <v>#VALUE!</v>
      </c>
      <c r="AB1930" s="22" t="e">
        <f t="shared" si="656"/>
        <v>#VALUE!</v>
      </c>
      <c r="AC1930" s="23" t="e">
        <v>#VALUE!</v>
      </c>
      <c r="AD1930" s="23" t="e">
        <f t="shared" si="657"/>
        <v>#VALUE!</v>
      </c>
      <c r="AE1930" s="24" t="e">
        <f t="shared" si="658"/>
        <v>#VALUE!</v>
      </c>
      <c r="AF1930" s="24">
        <v>116.35</v>
      </c>
      <c r="AG1930" s="24" t="e">
        <f t="shared" si="645"/>
        <v>#VALUE!</v>
      </c>
      <c r="AH1930" s="24" t="e">
        <f t="shared" si="646"/>
        <v>#VALUE!</v>
      </c>
      <c r="AI1930" s="25" t="e">
        <f t="shared" si="659"/>
        <v>#VALUE!</v>
      </c>
      <c r="AJ1930" s="25" t="e">
        <f t="shared" si="660"/>
        <v>#VALUE!</v>
      </c>
      <c r="AK1930" s="25" t="e">
        <f t="shared" si="661"/>
        <v>#VALUE!</v>
      </c>
      <c r="AL1930" s="11">
        <v>25.430000000000003</v>
      </c>
      <c r="AM1930" s="11">
        <v>5.3499999999999952</v>
      </c>
      <c r="AN1930" s="26">
        <v>3.244600031733659</v>
      </c>
      <c r="AO1930" s="125">
        <f t="shared" si="662"/>
        <v>4.8472895693741413E-2</v>
      </c>
      <c r="AW1930" s="44" t="e">
        <f t="shared" si="644"/>
        <v>#VALUE!</v>
      </c>
    </row>
    <row r="1931" spans="1:49" hidden="1" x14ac:dyDescent="0.2">
      <c r="A1931" s="101">
        <v>1931</v>
      </c>
      <c r="B1931" s="16" t="s">
        <v>1212</v>
      </c>
      <c r="C1931" s="101">
        <v>750</v>
      </c>
      <c r="D1931" s="101">
        <v>1.3329505101671806</v>
      </c>
      <c r="E1931" s="101">
        <v>4.9651626754076229E-2</v>
      </c>
      <c r="F1931" s="122">
        <f t="shared" si="643"/>
        <v>1.3826021369212569</v>
      </c>
      <c r="G1931" s="122"/>
      <c r="H1931" s="101" t="s">
        <v>4</v>
      </c>
      <c r="I1931" s="101">
        <v>1</v>
      </c>
      <c r="J1931" s="101" t="s">
        <v>60</v>
      </c>
      <c r="K1931" s="18">
        <v>43165</v>
      </c>
      <c r="L1931" s="101" t="s">
        <v>58</v>
      </c>
      <c r="M1931" s="101" t="s">
        <v>83</v>
      </c>
      <c r="N1931" s="101" t="s">
        <v>73</v>
      </c>
      <c r="O1931" s="101" t="s">
        <v>64</v>
      </c>
      <c r="P1931" s="19" t="str">
        <f t="shared" si="647"/>
        <v>CB1 15/16</v>
      </c>
      <c r="Q1931" s="20">
        <f t="shared" si="648"/>
        <v>138.26021369212569</v>
      </c>
      <c r="R1931" s="19">
        <v>122.6</v>
      </c>
      <c r="S1931" s="19">
        <v>-7</v>
      </c>
      <c r="T1931" s="19">
        <f t="shared" si="649"/>
        <v>115.6</v>
      </c>
      <c r="U1931" s="22" t="e">
        <f t="shared" si="650"/>
        <v>#VALUE!</v>
      </c>
      <c r="V1931" s="22" t="str">
        <f t="shared" si="651"/>
        <v>NY</v>
      </c>
      <c r="W1931" s="22" t="e">
        <f t="shared" si="652"/>
        <v>#VALUE!</v>
      </c>
      <c r="X1931" s="19" t="str">
        <f t="shared" si="653"/>
        <v>CB115/16GS.9226</v>
      </c>
      <c r="Y1931" s="19" t="str">
        <f t="shared" si="654"/>
        <v>GS.9226</v>
      </c>
      <c r="Z1931" s="19" t="e">
        <v>#VALUE!</v>
      </c>
      <c r="AA1931" s="19" t="e">
        <f t="shared" si="655"/>
        <v>#VALUE!</v>
      </c>
      <c r="AB1931" s="22" t="e">
        <f t="shared" si="656"/>
        <v>#VALUE!</v>
      </c>
      <c r="AC1931" s="23" t="e">
        <v>#VALUE!</v>
      </c>
      <c r="AD1931" s="23" t="e">
        <f t="shared" si="657"/>
        <v>#VALUE!</v>
      </c>
      <c r="AE1931" s="24" t="e">
        <f t="shared" si="658"/>
        <v>#VALUE!</v>
      </c>
      <c r="AF1931" s="24">
        <v>117.35</v>
      </c>
      <c r="AG1931" s="24" t="e">
        <f t="shared" si="645"/>
        <v>#VALUE!</v>
      </c>
      <c r="AH1931" s="24" t="e">
        <f t="shared" si="646"/>
        <v>#VALUE!</v>
      </c>
      <c r="AI1931" s="25" t="e">
        <f t="shared" si="659"/>
        <v>#VALUE!</v>
      </c>
      <c r="AJ1931" s="25" t="e">
        <f t="shared" si="660"/>
        <v>#VALUE!</v>
      </c>
      <c r="AK1931" s="25" t="e">
        <f t="shared" si="661"/>
        <v>#VALUE!</v>
      </c>
      <c r="AL1931" s="11">
        <v>25.430000000000003</v>
      </c>
      <c r="AM1931" s="11">
        <v>5.3499999999999952</v>
      </c>
      <c r="AN1931" s="26">
        <v>3.244600031733659</v>
      </c>
      <c r="AO1931" s="125">
        <f t="shared" si="662"/>
        <v>4.8472895693741413E-2</v>
      </c>
      <c r="AW1931" s="44" t="e">
        <f t="shared" si="644"/>
        <v>#VALUE!</v>
      </c>
    </row>
    <row r="1932" spans="1:49" hidden="1" x14ac:dyDescent="0.2">
      <c r="A1932" s="101">
        <v>1932</v>
      </c>
      <c r="B1932" s="16" t="s">
        <v>1212</v>
      </c>
      <c r="C1932" s="101">
        <v>616</v>
      </c>
      <c r="D1932" s="101">
        <v>1.3329505101671806</v>
      </c>
      <c r="E1932" s="101">
        <v>4.9651626754076229E-2</v>
      </c>
      <c r="F1932" s="122">
        <f t="shared" si="643"/>
        <v>1.3826021369212569</v>
      </c>
      <c r="G1932" s="122"/>
      <c r="H1932" s="101" t="s">
        <v>4</v>
      </c>
      <c r="I1932" s="101">
        <v>1</v>
      </c>
      <c r="J1932" s="101" t="s">
        <v>60</v>
      </c>
      <c r="K1932" s="18">
        <v>43165</v>
      </c>
      <c r="L1932" s="101" t="s">
        <v>58</v>
      </c>
      <c r="M1932" s="101" t="s">
        <v>83</v>
      </c>
      <c r="N1932" s="101" t="s">
        <v>73</v>
      </c>
      <c r="O1932" s="101" t="s">
        <v>65</v>
      </c>
      <c r="P1932" s="19" t="str">
        <f t="shared" si="647"/>
        <v>CB1 13/14</v>
      </c>
      <c r="Q1932" s="20">
        <f t="shared" si="648"/>
        <v>138.26021369212569</v>
      </c>
      <c r="R1932" s="19">
        <v>122.6</v>
      </c>
      <c r="S1932" s="19">
        <v>-7</v>
      </c>
      <c r="T1932" s="19">
        <f t="shared" si="649"/>
        <v>115.6</v>
      </c>
      <c r="U1932" s="22" t="e">
        <f t="shared" si="650"/>
        <v>#VALUE!</v>
      </c>
      <c r="V1932" s="22" t="str">
        <f t="shared" si="651"/>
        <v>NY</v>
      </c>
      <c r="W1932" s="22" t="e">
        <f t="shared" si="652"/>
        <v>#VALUE!</v>
      </c>
      <c r="X1932" s="19" t="str">
        <f t="shared" si="653"/>
        <v>CB113/14GS.9226</v>
      </c>
      <c r="Y1932" s="19" t="str">
        <f t="shared" si="654"/>
        <v>GS.9226</v>
      </c>
      <c r="Z1932" s="19" t="e">
        <v>#VALUE!</v>
      </c>
      <c r="AA1932" s="19" t="e">
        <f t="shared" si="655"/>
        <v>#VALUE!</v>
      </c>
      <c r="AB1932" s="22" t="e">
        <f t="shared" si="656"/>
        <v>#VALUE!</v>
      </c>
      <c r="AC1932" s="23" t="e">
        <v>#VALUE!</v>
      </c>
      <c r="AD1932" s="23" t="e">
        <f t="shared" si="657"/>
        <v>#VALUE!</v>
      </c>
      <c r="AE1932" s="24" t="e">
        <f t="shared" si="658"/>
        <v>#VALUE!</v>
      </c>
      <c r="AF1932" s="24">
        <v>117.35</v>
      </c>
      <c r="AG1932" s="24" t="e">
        <f t="shared" si="645"/>
        <v>#VALUE!</v>
      </c>
      <c r="AH1932" s="24" t="e">
        <f t="shared" si="646"/>
        <v>#VALUE!</v>
      </c>
      <c r="AI1932" s="25" t="e">
        <f t="shared" si="659"/>
        <v>#VALUE!</v>
      </c>
      <c r="AJ1932" s="25" t="e">
        <f t="shared" si="660"/>
        <v>#VALUE!</v>
      </c>
      <c r="AK1932" s="25" t="e">
        <f t="shared" si="661"/>
        <v>#VALUE!</v>
      </c>
      <c r="AL1932" s="11">
        <v>25.430000000000003</v>
      </c>
      <c r="AM1932" s="11">
        <v>5.3499999999999952</v>
      </c>
      <c r="AN1932" s="26">
        <v>3.244600031733659</v>
      </c>
      <c r="AO1932" s="125">
        <f t="shared" si="662"/>
        <v>4.8472895693741413E-2</v>
      </c>
      <c r="AW1932" s="44" t="e">
        <f t="shared" si="644"/>
        <v>#VALUE!</v>
      </c>
    </row>
    <row r="1933" spans="1:49" hidden="1" x14ac:dyDescent="0.2">
      <c r="A1933" s="101">
        <v>1933</v>
      </c>
      <c r="B1933" s="16" t="s">
        <v>1213</v>
      </c>
      <c r="C1933" s="101">
        <v>966</v>
      </c>
      <c r="D1933" s="101">
        <v>1.2556726247290408</v>
      </c>
      <c r="E1933" s="101">
        <v>4.7050878244420773E-2</v>
      </c>
      <c r="F1933" s="122">
        <f t="shared" si="643"/>
        <v>1.3027235029734616</v>
      </c>
      <c r="G1933" s="122"/>
      <c r="H1933" s="101" t="s">
        <v>4</v>
      </c>
      <c r="I1933" s="101">
        <v>1</v>
      </c>
      <c r="J1933" s="101" t="s">
        <v>60</v>
      </c>
      <c r="K1933" s="18">
        <v>43165</v>
      </c>
      <c r="L1933" s="101" t="s">
        <v>58</v>
      </c>
      <c r="M1933" s="101" t="s">
        <v>83</v>
      </c>
      <c r="N1933" s="101" t="s">
        <v>75</v>
      </c>
      <c r="O1933" s="101" t="s">
        <v>831</v>
      </c>
      <c r="P1933" s="19" t="str">
        <f t="shared" si="647"/>
        <v>CB2 Grinder 13UP</v>
      </c>
      <c r="Q1933" s="20">
        <f t="shared" si="648"/>
        <v>130.27235029734615</v>
      </c>
      <c r="R1933" s="19">
        <v>122.6</v>
      </c>
      <c r="S1933" s="19">
        <v>-21</v>
      </c>
      <c r="T1933" s="19">
        <f t="shared" si="649"/>
        <v>101.6</v>
      </c>
      <c r="U1933" s="22" t="e">
        <f t="shared" si="650"/>
        <v>#VALUE!</v>
      </c>
      <c r="V1933" s="22" t="str">
        <f t="shared" si="651"/>
        <v>NY</v>
      </c>
      <c r="W1933" s="22" t="e">
        <f>V1933-U1933</f>
        <v>#VALUE!</v>
      </c>
      <c r="X1933" s="19" t="str">
        <f t="shared" si="653"/>
        <v>CB2Grinder 13UPGS.9251</v>
      </c>
      <c r="Y1933" s="19" t="str">
        <f t="shared" si="654"/>
        <v>GS.9251</v>
      </c>
      <c r="Z1933" s="19" t="e">
        <v>#VALUE!</v>
      </c>
      <c r="AA1933" s="19" t="e">
        <f t="shared" si="655"/>
        <v>#VALUE!</v>
      </c>
      <c r="AB1933" s="22" t="e">
        <f t="shared" si="656"/>
        <v>#VALUE!</v>
      </c>
      <c r="AC1933" s="23" t="e">
        <v>#VALUE!</v>
      </c>
      <c r="AD1933" s="23" t="e">
        <f t="shared" si="657"/>
        <v>#VALUE!</v>
      </c>
      <c r="AE1933" s="24" t="e">
        <f t="shared" si="658"/>
        <v>#VALUE!</v>
      </c>
      <c r="AF1933" s="24">
        <v>103.35</v>
      </c>
      <c r="AG1933" s="24" t="e">
        <f t="shared" si="645"/>
        <v>#VALUE!</v>
      </c>
      <c r="AH1933" s="24" t="e">
        <f t="shared" si="646"/>
        <v>#VALUE!</v>
      </c>
      <c r="AI1933" s="25" t="e">
        <f t="shared" si="659"/>
        <v>#VALUE!</v>
      </c>
      <c r="AJ1933" s="25" t="e">
        <f t="shared" si="660"/>
        <v>#VALUE!</v>
      </c>
      <c r="AK1933" s="25" t="e">
        <f t="shared" si="661"/>
        <v>#VALUE!</v>
      </c>
      <c r="AL1933" s="11">
        <v>24.356228481254782</v>
      </c>
      <c r="AM1933" s="11">
        <v>4.3072685539403173</v>
      </c>
      <c r="AN1933" s="26">
        <v>3.2630234191202936</v>
      </c>
      <c r="AO1933" s="125">
        <f t="shared" si="662"/>
        <v>4.6194709414907255E-2</v>
      </c>
      <c r="AW1933" s="44" t="e">
        <f t="shared" si="644"/>
        <v>#VALUE!</v>
      </c>
    </row>
    <row r="1934" spans="1:49" hidden="1" x14ac:dyDescent="0.2">
      <c r="A1934" s="101">
        <v>1934</v>
      </c>
      <c r="B1934" s="16" t="s">
        <v>1213</v>
      </c>
      <c r="C1934" s="101">
        <v>339</v>
      </c>
      <c r="D1934" s="101">
        <v>1.2556726247290408</v>
      </c>
      <c r="E1934" s="101">
        <v>4.7050878244420759E-2</v>
      </c>
      <c r="F1934" s="122">
        <f t="shared" si="643"/>
        <v>1.3027235029734616</v>
      </c>
      <c r="G1934" s="122"/>
      <c r="H1934" s="101" t="s">
        <v>4</v>
      </c>
      <c r="I1934" s="101">
        <v>1</v>
      </c>
      <c r="J1934" s="101" t="s">
        <v>60</v>
      </c>
      <c r="K1934" s="18">
        <v>43165</v>
      </c>
      <c r="L1934" s="101" t="s">
        <v>58</v>
      </c>
      <c r="M1934" s="101" t="s">
        <v>83</v>
      </c>
      <c r="N1934" s="101" t="s">
        <v>62</v>
      </c>
      <c r="O1934" s="101" t="s">
        <v>63</v>
      </c>
      <c r="P1934" s="19" t="str">
        <f t="shared" si="647"/>
        <v>CB6 Consumo</v>
      </c>
      <c r="Q1934" s="20">
        <f t="shared" si="648"/>
        <v>130.27235029734615</v>
      </c>
      <c r="R1934" s="19">
        <v>122.6</v>
      </c>
      <c r="S1934" s="19">
        <v>-31.95</v>
      </c>
      <c r="T1934" s="19">
        <f t="shared" si="649"/>
        <v>90.649999999999991</v>
      </c>
      <c r="U1934" s="22" t="e">
        <f t="shared" si="650"/>
        <v>#VALUE!</v>
      </c>
      <c r="V1934" s="22" t="str">
        <f t="shared" si="651"/>
        <v>NY</v>
      </c>
      <c r="W1934" s="22" t="e">
        <f t="shared" si="652"/>
        <v>#VALUE!</v>
      </c>
      <c r="X1934" s="19" t="str">
        <f t="shared" si="653"/>
        <v>CB6ConsumoGS.9251</v>
      </c>
      <c r="Y1934" s="19" t="str">
        <f t="shared" si="654"/>
        <v>GS.9251</v>
      </c>
      <c r="Z1934" s="19" t="e">
        <v>#VALUE!</v>
      </c>
      <c r="AA1934" s="19" t="e">
        <f t="shared" si="655"/>
        <v>#VALUE!</v>
      </c>
      <c r="AB1934" s="22" t="e">
        <f t="shared" si="656"/>
        <v>#VALUE!</v>
      </c>
      <c r="AC1934" s="23" t="e">
        <v>#VALUE!</v>
      </c>
      <c r="AD1934" s="23" t="e">
        <f t="shared" si="657"/>
        <v>#VALUE!</v>
      </c>
      <c r="AE1934" s="24" t="e">
        <f t="shared" si="658"/>
        <v>#VALUE!</v>
      </c>
      <c r="AF1934" s="24">
        <v>92.399999999999991</v>
      </c>
      <c r="AG1934" s="24" t="e">
        <f t="shared" si="645"/>
        <v>#VALUE!</v>
      </c>
      <c r="AH1934" s="24" t="e">
        <f t="shared" si="646"/>
        <v>#VALUE!</v>
      </c>
      <c r="AI1934" s="25" t="e">
        <f t="shared" si="659"/>
        <v>#VALUE!</v>
      </c>
      <c r="AJ1934" s="25" t="e">
        <f t="shared" si="660"/>
        <v>#VALUE!</v>
      </c>
      <c r="AK1934" s="25" t="e">
        <f t="shared" si="661"/>
        <v>#VALUE!</v>
      </c>
      <c r="AL1934" s="11">
        <v>24.356228481254782</v>
      </c>
      <c r="AM1934" s="11">
        <v>4.3072685539403173</v>
      </c>
      <c r="AN1934" s="26">
        <v>3.2630234191202931</v>
      </c>
      <c r="AO1934" s="125">
        <f t="shared" si="662"/>
        <v>4.6194709414907241E-2</v>
      </c>
      <c r="AW1934" s="44" t="e">
        <f t="shared" si="644"/>
        <v>#VALUE!</v>
      </c>
    </row>
    <row r="1935" spans="1:49" hidden="1" x14ac:dyDescent="0.2">
      <c r="A1935" s="101">
        <v>1935</v>
      </c>
      <c r="B1935" s="16" t="s">
        <v>1214</v>
      </c>
      <c r="C1935" s="101">
        <v>1500</v>
      </c>
      <c r="D1935" s="101">
        <v>1.2281164659651882</v>
      </c>
      <c r="E1935" s="101">
        <v>4.4957677704037309E-2</v>
      </c>
      <c r="F1935" s="122">
        <f t="shared" si="643"/>
        <v>1.2730741436692254</v>
      </c>
      <c r="G1935" s="122"/>
      <c r="H1935" s="101" t="s">
        <v>4</v>
      </c>
      <c r="I1935" s="101">
        <v>1</v>
      </c>
      <c r="J1935" s="101" t="s">
        <v>60</v>
      </c>
      <c r="K1935" s="18">
        <v>43167</v>
      </c>
      <c r="L1935" s="101" t="s">
        <v>58</v>
      </c>
      <c r="M1935" s="101" t="s">
        <v>83</v>
      </c>
      <c r="N1935" s="101" t="s">
        <v>62</v>
      </c>
      <c r="O1935" s="101" t="s">
        <v>63</v>
      </c>
      <c r="P1935" s="19" t="str">
        <f>N1935&amp;" "&amp;O1935</f>
        <v>CB6 Consumo</v>
      </c>
      <c r="Q1935" s="20">
        <f>F1935*100</f>
        <v>127.30741436692254</v>
      </c>
      <c r="R1935" s="19">
        <v>122.6</v>
      </c>
      <c r="S1935" s="19">
        <v>-31.95</v>
      </c>
      <c r="T1935" s="19">
        <f>R1935+S1935</f>
        <v>90.649999999999991</v>
      </c>
      <c r="U1935" s="22" t="e">
        <f>(T1935-Q1935)*1.3228*AD1935</f>
        <v>#VALUE!</v>
      </c>
      <c r="V1935" s="22" t="str">
        <f>IF(LEFT(N1935,3)="CB7","LDN","NY")</f>
        <v>NY</v>
      </c>
      <c r="W1935" s="22" t="e">
        <f>V1935-U1935</f>
        <v>#VALUE!</v>
      </c>
      <c r="X1935" s="19" t="str">
        <f>TRIM(N1935)&amp;TRIM(O1935)&amp;TRIM(Y1935)</f>
        <v>CB6ConsumoGS.9265</v>
      </c>
      <c r="Y1935" s="19" t="str">
        <f>IF(LEFT(B1935,2)&lt;&gt;"GS","GS."&amp;LEFT(B1935,4),B1935)</f>
        <v>GS.9265</v>
      </c>
      <c r="Z1935" s="19" t="e">
        <v>#VALUE!</v>
      </c>
      <c r="AA1935" s="19" t="e">
        <f>IF(C1935=0,Z1935,C1935-Z1935)</f>
        <v>#VALUE!</v>
      </c>
      <c r="AB1935" s="22" t="e">
        <f>(T1935-Q1935)*1.3228*AA1935</f>
        <v>#VALUE!</v>
      </c>
      <c r="AC1935" s="23" t="e">
        <v>#VALUE!</v>
      </c>
      <c r="AD1935" s="23" t="e">
        <f>AA1935-AC1935</f>
        <v>#VALUE!</v>
      </c>
      <c r="AE1935" s="24" t="e">
        <f>(T1935-Q1935)*1.3228*AD1935</f>
        <v>#VALUE!</v>
      </c>
      <c r="AF1935" s="24">
        <v>92.399999999999991</v>
      </c>
      <c r="AG1935" s="24" t="e">
        <f t="shared" si="645"/>
        <v>#VALUE!</v>
      </c>
      <c r="AH1935" s="24" t="e">
        <f t="shared" si="646"/>
        <v>#VALUE!</v>
      </c>
      <c r="AI1935" s="25" t="e">
        <f>AD1935*T1935*1.3228</f>
        <v>#VALUE!</v>
      </c>
      <c r="AJ1935" s="25" t="e">
        <f>E1935*132.28*AD1935</f>
        <v>#VALUE!</v>
      </c>
      <c r="AK1935" s="25" t="e">
        <f>AI1935-AE1935</f>
        <v>#VALUE!</v>
      </c>
      <c r="AL1935" s="11">
        <v>22.953270830757148</v>
      </c>
      <c r="AM1935" s="11">
        <v>2.7693821452507223</v>
      </c>
      <c r="AN1935" s="26">
        <v>3.2293821389819253</v>
      </c>
      <c r="AO1935" s="125">
        <f t="shared" si="662"/>
        <v>4.3684525522204594E-2</v>
      </c>
      <c r="AW1935" s="44" t="e">
        <f t="shared" si="644"/>
        <v>#VALUE!</v>
      </c>
    </row>
    <row r="1936" spans="1:49" hidden="1" x14ac:dyDescent="0.2">
      <c r="A1936" s="101">
        <v>1936</v>
      </c>
      <c r="B1936" s="16" t="s">
        <v>1215</v>
      </c>
      <c r="C1936" s="101">
        <v>1000</v>
      </c>
      <c r="D1936" s="101">
        <v>0.83551889574133653</v>
      </c>
      <c r="E1936" s="101">
        <v>5.3473629884568906E-2</v>
      </c>
      <c r="F1936" s="122">
        <f t="shared" si="643"/>
        <v>0.88899252562590547</v>
      </c>
      <c r="G1936" s="122"/>
      <c r="H1936" s="101" t="s">
        <v>4</v>
      </c>
      <c r="I1936" s="101">
        <v>1</v>
      </c>
      <c r="J1936" s="101" t="s">
        <v>629</v>
      </c>
      <c r="K1936" s="18">
        <v>43167</v>
      </c>
      <c r="L1936" s="101" t="s">
        <v>58</v>
      </c>
      <c r="M1936" s="101" t="s">
        <v>83</v>
      </c>
      <c r="N1936" s="101" t="s">
        <v>81</v>
      </c>
      <c r="O1936" s="101" t="s">
        <v>82</v>
      </c>
      <c r="P1936" s="19" t="str">
        <f>N1936&amp;" "&amp;O1936</f>
        <v>CB7 12 UP</v>
      </c>
      <c r="Q1936" s="20">
        <f>F1936*100</f>
        <v>88.899252562590547</v>
      </c>
      <c r="R1936" s="19">
        <v>82.236394480681483</v>
      </c>
      <c r="S1936" s="19">
        <v>-1</v>
      </c>
      <c r="T1936" s="19">
        <f>R1936+S1936</f>
        <v>81.236394480681483</v>
      </c>
      <c r="U1936" s="22" t="e">
        <f>(T1936-Q1936)*1.3228*AD1936</f>
        <v>#VALUE!</v>
      </c>
      <c r="V1936" s="22" t="str">
        <f>IF(LEFT(N1936,3)="CB7","LDN","NY")</f>
        <v>LDN</v>
      </c>
      <c r="W1936" s="22" t="e">
        <f>V1936-U1936</f>
        <v>#VALUE!</v>
      </c>
      <c r="X1936" s="19" t="str">
        <f>TRIM(N1936)&amp;TRIM(O1936)&amp;TRIM(Y1936)</f>
        <v>CB712 UPGS.9268</v>
      </c>
      <c r="Y1936" s="19" t="str">
        <f>IF(LEFT(B1936,2)&lt;&gt;"GS","GS."&amp;LEFT(B1936,4),B1936)</f>
        <v>GS.9268</v>
      </c>
      <c r="Z1936" s="19" t="e">
        <v>#VALUE!</v>
      </c>
      <c r="AA1936" s="19" t="e">
        <f>IF(C1936=0,Z1936,C1936-Z1936)</f>
        <v>#VALUE!</v>
      </c>
      <c r="AB1936" s="22" t="e">
        <f>(T1936-Q1936)*1.3228*AA1936</f>
        <v>#VALUE!</v>
      </c>
      <c r="AC1936" s="23" t="e">
        <v>#VALUE!</v>
      </c>
      <c r="AD1936" s="23" t="e">
        <f>AA1936-AC1936</f>
        <v>#VALUE!</v>
      </c>
      <c r="AE1936" s="24" t="e">
        <f>(T1936-Q1936)*1.3228*AD1936</f>
        <v>#VALUE!</v>
      </c>
      <c r="AF1936" s="24">
        <v>82.052861717665635</v>
      </c>
      <c r="AG1936" s="24" t="e">
        <f t="shared" si="645"/>
        <v>#VALUE!</v>
      </c>
      <c r="AH1936" s="24" t="e">
        <f t="shared" si="646"/>
        <v>#VALUE!</v>
      </c>
      <c r="AI1936" s="25" t="e">
        <f>AD1936*T1936*1.3228</f>
        <v>#VALUE!</v>
      </c>
      <c r="AJ1936" s="25" t="e">
        <f>E1936*132.28*AD1936</f>
        <v>#VALUE!</v>
      </c>
      <c r="AK1936" s="25" t="e">
        <f>AI1936-AE1936</f>
        <v>#VALUE!</v>
      </c>
      <c r="AL1936" s="11">
        <v>23.508749999999999</v>
      </c>
      <c r="AM1936" s="11">
        <v>0</v>
      </c>
      <c r="AN1936" s="26">
        <v>3.2446000317336594</v>
      </c>
      <c r="AO1936" s="125">
        <f t="shared" si="662"/>
        <v>5.2204164358978365E-2</v>
      </c>
      <c r="AW1936" s="44" t="e">
        <f t="shared" si="644"/>
        <v>#VALUE!</v>
      </c>
    </row>
    <row r="1937" spans="1:49" hidden="1" x14ac:dyDescent="0.2">
      <c r="A1937" s="101">
        <v>1937</v>
      </c>
      <c r="B1937" s="16" t="s">
        <v>1216</v>
      </c>
      <c r="C1937" s="101">
        <v>563</v>
      </c>
      <c r="D1937" s="101">
        <v>1.3329505101671808</v>
      </c>
      <c r="E1937" s="101">
        <v>4.9651626754076229E-2</v>
      </c>
      <c r="F1937" s="122">
        <f t="shared" si="643"/>
        <v>1.3826021369212571</v>
      </c>
      <c r="G1937" s="122"/>
      <c r="H1937" s="101" t="s">
        <v>4</v>
      </c>
      <c r="I1937" s="101">
        <v>1</v>
      </c>
      <c r="J1937" s="101" t="s">
        <v>60</v>
      </c>
      <c r="K1937" s="18">
        <v>43167</v>
      </c>
      <c r="L1937" s="101" t="s">
        <v>58</v>
      </c>
      <c r="M1937" s="101" t="s">
        <v>83</v>
      </c>
      <c r="N1937" s="101" t="s">
        <v>73</v>
      </c>
      <c r="O1937" s="101" t="s">
        <v>58</v>
      </c>
      <c r="P1937" s="19" t="str">
        <f t="shared" ref="P1937:P1942" si="663">N1937&amp;" "&amp;O1937</f>
        <v>CB1 17/18</v>
      </c>
      <c r="Q1937" s="20">
        <f t="shared" ref="Q1937:Q1942" si="664">F1937*100</f>
        <v>138.26021369212572</v>
      </c>
      <c r="R1937" s="19">
        <v>122.6</v>
      </c>
      <c r="S1937" s="19">
        <v>2.5</v>
      </c>
      <c r="T1937" s="19">
        <f t="shared" ref="T1937:T1942" si="665">R1937+S1937</f>
        <v>125.1</v>
      </c>
      <c r="U1937" s="22" t="e">
        <f t="shared" ref="U1937:U1942" si="666">(T1937-Q1937)*1.3228*AD1937</f>
        <v>#VALUE!</v>
      </c>
      <c r="V1937" s="22" t="str">
        <f t="shared" ref="V1937:V1942" si="667">IF(LEFT(N1937,3)="CB7","LDN","NY")</f>
        <v>NY</v>
      </c>
      <c r="W1937" s="22" t="e">
        <f t="shared" ref="W1937:W1942" si="668">V1937-U1937</f>
        <v>#VALUE!</v>
      </c>
      <c r="X1937" s="19" t="str">
        <f t="shared" ref="X1937:X1942" si="669">TRIM(N1937)&amp;TRIM(O1937)&amp;TRIM(Y1937)</f>
        <v>CB117/18GS.9258</v>
      </c>
      <c r="Y1937" s="19" t="str">
        <f t="shared" ref="Y1937:Y1942" si="670">IF(LEFT(B1937,2)&lt;&gt;"GS","GS."&amp;LEFT(B1937,4),B1937)</f>
        <v>GS.9258</v>
      </c>
      <c r="Z1937" s="19" t="e">
        <v>#VALUE!</v>
      </c>
      <c r="AA1937" s="19" t="e">
        <f t="shared" ref="AA1937:AA1942" si="671">IF(C1937=0,Z1937,C1937-Z1937)</f>
        <v>#VALUE!</v>
      </c>
      <c r="AB1937" s="22" t="e">
        <f t="shared" ref="AB1937:AB1942" si="672">(T1937-Q1937)*1.3228*AA1937</f>
        <v>#VALUE!</v>
      </c>
      <c r="AC1937" s="23" t="e">
        <v>#VALUE!</v>
      </c>
      <c r="AD1937" s="23" t="e">
        <f t="shared" ref="AD1937:AD1942" si="673">AA1937-AC1937</f>
        <v>#VALUE!</v>
      </c>
      <c r="AE1937" s="24" t="e">
        <f t="shared" ref="AE1937:AE1942" si="674">(T1937-Q1937)*1.3228*AD1937</f>
        <v>#VALUE!</v>
      </c>
      <c r="AF1937" s="24">
        <v>126.85</v>
      </c>
      <c r="AG1937" s="24" t="e">
        <f t="shared" si="645"/>
        <v>#VALUE!</v>
      </c>
      <c r="AH1937" s="24" t="e">
        <f t="shared" si="646"/>
        <v>#VALUE!</v>
      </c>
      <c r="AI1937" s="25" t="e">
        <f t="shared" ref="AI1937:AI1942" si="675">AD1937*T1937*1.3228</f>
        <v>#VALUE!</v>
      </c>
      <c r="AJ1937" s="25" t="e">
        <f t="shared" ref="AJ1937:AJ1942" si="676">E1937*132.28*AD1937</f>
        <v>#VALUE!</v>
      </c>
      <c r="AK1937" s="25" t="e">
        <f t="shared" ref="AK1937:AK1942" si="677">AI1937-AE1937</f>
        <v>#VALUE!</v>
      </c>
      <c r="AL1937" s="11">
        <v>25.43</v>
      </c>
      <c r="AM1937" s="11">
        <v>5.3499999999999943</v>
      </c>
      <c r="AN1937" s="26">
        <v>3.244600031733659</v>
      </c>
      <c r="AO1937" s="125">
        <f t="shared" si="662"/>
        <v>4.8472895693741413E-2</v>
      </c>
      <c r="AW1937" s="44" t="e">
        <f t="shared" si="644"/>
        <v>#VALUE!</v>
      </c>
    </row>
    <row r="1938" spans="1:49" hidden="1" x14ac:dyDescent="0.2">
      <c r="A1938" s="101">
        <v>1938</v>
      </c>
      <c r="B1938" s="16" t="s">
        <v>1216</v>
      </c>
      <c r="C1938" s="101">
        <v>688</v>
      </c>
      <c r="D1938" s="101">
        <v>1.3329505101671808</v>
      </c>
      <c r="E1938" s="101">
        <v>4.9651626754076229E-2</v>
      </c>
      <c r="F1938" s="122">
        <f t="shared" si="643"/>
        <v>1.3826021369212571</v>
      </c>
      <c r="G1938" s="122"/>
      <c r="H1938" s="101" t="s">
        <v>4</v>
      </c>
      <c r="I1938" s="101">
        <v>1</v>
      </c>
      <c r="J1938" s="101" t="s">
        <v>60</v>
      </c>
      <c r="K1938" s="18">
        <v>43167</v>
      </c>
      <c r="L1938" s="101" t="s">
        <v>58</v>
      </c>
      <c r="M1938" s="101" t="s">
        <v>83</v>
      </c>
      <c r="N1938" s="101" t="s">
        <v>73</v>
      </c>
      <c r="O1938" s="101" t="s">
        <v>64</v>
      </c>
      <c r="P1938" s="19" t="str">
        <f t="shared" si="663"/>
        <v>CB1 15/16</v>
      </c>
      <c r="Q1938" s="20">
        <f t="shared" si="664"/>
        <v>138.26021369212572</v>
      </c>
      <c r="R1938" s="19">
        <v>122.6</v>
      </c>
      <c r="S1938" s="19">
        <v>-7</v>
      </c>
      <c r="T1938" s="19">
        <f t="shared" si="665"/>
        <v>115.6</v>
      </c>
      <c r="U1938" s="22" t="e">
        <f t="shared" si="666"/>
        <v>#VALUE!</v>
      </c>
      <c r="V1938" s="22" t="str">
        <f t="shared" si="667"/>
        <v>NY</v>
      </c>
      <c r="W1938" s="22" t="e">
        <f t="shared" si="668"/>
        <v>#VALUE!</v>
      </c>
      <c r="X1938" s="19" t="str">
        <f t="shared" si="669"/>
        <v>CB115/16GS.9258</v>
      </c>
      <c r="Y1938" s="19" t="str">
        <f t="shared" si="670"/>
        <v>GS.9258</v>
      </c>
      <c r="Z1938" s="19" t="e">
        <v>#VALUE!</v>
      </c>
      <c r="AA1938" s="19" t="e">
        <f t="shared" si="671"/>
        <v>#VALUE!</v>
      </c>
      <c r="AB1938" s="22" t="e">
        <f t="shared" si="672"/>
        <v>#VALUE!</v>
      </c>
      <c r="AC1938" s="23" t="e">
        <v>#VALUE!</v>
      </c>
      <c r="AD1938" s="23" t="e">
        <f t="shared" si="673"/>
        <v>#VALUE!</v>
      </c>
      <c r="AE1938" s="24" t="e">
        <f t="shared" si="674"/>
        <v>#VALUE!</v>
      </c>
      <c r="AF1938" s="24">
        <v>117.35</v>
      </c>
      <c r="AG1938" s="24" t="e">
        <f t="shared" si="645"/>
        <v>#VALUE!</v>
      </c>
      <c r="AH1938" s="24" t="e">
        <f t="shared" si="646"/>
        <v>#VALUE!</v>
      </c>
      <c r="AI1938" s="25" t="e">
        <f t="shared" si="675"/>
        <v>#VALUE!</v>
      </c>
      <c r="AJ1938" s="25" t="e">
        <f t="shared" si="676"/>
        <v>#VALUE!</v>
      </c>
      <c r="AK1938" s="25" t="e">
        <f t="shared" si="677"/>
        <v>#VALUE!</v>
      </c>
      <c r="AL1938" s="11">
        <v>25.43</v>
      </c>
      <c r="AM1938" s="11">
        <v>5.3499999999999943</v>
      </c>
      <c r="AN1938" s="26">
        <v>3.244600031733659</v>
      </c>
      <c r="AO1938" s="125">
        <f t="shared" si="662"/>
        <v>4.8472895693741413E-2</v>
      </c>
      <c r="AW1938" s="44" t="e">
        <f t="shared" si="644"/>
        <v>#VALUE!</v>
      </c>
    </row>
    <row r="1939" spans="1:49" hidden="1" x14ac:dyDescent="0.2">
      <c r="A1939" s="101">
        <v>1939</v>
      </c>
      <c r="B1939" s="16" t="s">
        <v>1216</v>
      </c>
      <c r="C1939" s="101">
        <v>198</v>
      </c>
      <c r="D1939" s="101">
        <v>1.3329505101671808</v>
      </c>
      <c r="E1939" s="101">
        <v>4.9651626754076229E-2</v>
      </c>
      <c r="F1939" s="122">
        <f t="shared" si="643"/>
        <v>1.3826021369212571</v>
      </c>
      <c r="G1939" s="122"/>
      <c r="H1939" s="101" t="s">
        <v>4</v>
      </c>
      <c r="I1939" s="101">
        <v>1</v>
      </c>
      <c r="J1939" s="101" t="s">
        <v>60</v>
      </c>
      <c r="K1939" s="18">
        <v>43167</v>
      </c>
      <c r="L1939" s="101" t="s">
        <v>58</v>
      </c>
      <c r="M1939" s="101" t="s">
        <v>83</v>
      </c>
      <c r="N1939" s="101" t="s">
        <v>73</v>
      </c>
      <c r="O1939" s="101" t="s">
        <v>80</v>
      </c>
      <c r="P1939" s="19" t="str">
        <f t="shared" si="663"/>
        <v>CB1 14 UP</v>
      </c>
      <c r="Q1939" s="20">
        <f t="shared" si="664"/>
        <v>138.26021369212572</v>
      </c>
      <c r="R1939" s="19">
        <v>122.6</v>
      </c>
      <c r="S1939" s="19">
        <v>-7</v>
      </c>
      <c r="T1939" s="19">
        <f t="shared" si="665"/>
        <v>115.6</v>
      </c>
      <c r="U1939" s="22" t="e">
        <f t="shared" si="666"/>
        <v>#VALUE!</v>
      </c>
      <c r="V1939" s="22" t="str">
        <f t="shared" si="667"/>
        <v>NY</v>
      </c>
      <c r="W1939" s="22" t="e">
        <f t="shared" si="668"/>
        <v>#VALUE!</v>
      </c>
      <c r="X1939" s="19" t="str">
        <f t="shared" si="669"/>
        <v>CB114 UPGS.9258</v>
      </c>
      <c r="Y1939" s="19" t="str">
        <f t="shared" si="670"/>
        <v>GS.9258</v>
      </c>
      <c r="Z1939" s="19" t="e">
        <v>#VALUE!</v>
      </c>
      <c r="AA1939" s="19" t="e">
        <f t="shared" si="671"/>
        <v>#VALUE!</v>
      </c>
      <c r="AB1939" s="22" t="e">
        <f t="shared" si="672"/>
        <v>#VALUE!</v>
      </c>
      <c r="AC1939" s="23" t="e">
        <v>#VALUE!</v>
      </c>
      <c r="AD1939" s="23" t="e">
        <f t="shared" si="673"/>
        <v>#VALUE!</v>
      </c>
      <c r="AE1939" s="24" t="e">
        <f t="shared" si="674"/>
        <v>#VALUE!</v>
      </c>
      <c r="AF1939" s="24">
        <v>117.35</v>
      </c>
      <c r="AG1939" s="24" t="e">
        <f t="shared" si="645"/>
        <v>#VALUE!</v>
      </c>
      <c r="AH1939" s="24" t="e">
        <f t="shared" si="646"/>
        <v>#VALUE!</v>
      </c>
      <c r="AI1939" s="25" t="e">
        <f t="shared" si="675"/>
        <v>#VALUE!</v>
      </c>
      <c r="AJ1939" s="25" t="e">
        <f t="shared" si="676"/>
        <v>#VALUE!</v>
      </c>
      <c r="AK1939" s="25" t="e">
        <f t="shared" si="677"/>
        <v>#VALUE!</v>
      </c>
      <c r="AL1939" s="11">
        <v>25.429999999999996</v>
      </c>
      <c r="AM1939" s="11">
        <v>5.3499999999999952</v>
      </c>
      <c r="AN1939" s="26">
        <v>3.244600031733659</v>
      </c>
      <c r="AO1939" s="125">
        <f t="shared" si="662"/>
        <v>4.8472895693741413E-2</v>
      </c>
      <c r="AW1939" s="44" t="e">
        <f t="shared" si="644"/>
        <v>#VALUE!</v>
      </c>
    </row>
    <row r="1940" spans="1:49" hidden="1" x14ac:dyDescent="0.2">
      <c r="A1940" s="101">
        <v>1940</v>
      </c>
      <c r="B1940" s="16" t="s">
        <v>1216</v>
      </c>
      <c r="C1940" s="101">
        <v>66</v>
      </c>
      <c r="D1940" s="101">
        <v>1.3329505101671808</v>
      </c>
      <c r="E1940" s="101">
        <v>4.9651626754076229E-2</v>
      </c>
      <c r="F1940" s="122">
        <f t="shared" si="643"/>
        <v>1.3826021369212571</v>
      </c>
      <c r="G1940" s="122"/>
      <c r="H1940" s="101" t="s">
        <v>4</v>
      </c>
      <c r="I1940" s="101">
        <v>1</v>
      </c>
      <c r="J1940" s="101" t="s">
        <v>60</v>
      </c>
      <c r="K1940" s="18">
        <v>43167</v>
      </c>
      <c r="L1940" s="101" t="s">
        <v>58</v>
      </c>
      <c r="M1940" s="101" t="s">
        <v>83</v>
      </c>
      <c r="N1940" s="101" t="s">
        <v>73</v>
      </c>
      <c r="O1940" s="101" t="s">
        <v>93</v>
      </c>
      <c r="P1940" s="19" t="str">
        <f t="shared" si="663"/>
        <v>CB1 13 UP</v>
      </c>
      <c r="Q1940" s="20">
        <f t="shared" si="664"/>
        <v>138.26021369212572</v>
      </c>
      <c r="R1940" s="19">
        <v>122.6</v>
      </c>
      <c r="S1940" s="19">
        <v>-7</v>
      </c>
      <c r="T1940" s="19">
        <f t="shared" si="665"/>
        <v>115.6</v>
      </c>
      <c r="U1940" s="22" t="e">
        <f t="shared" si="666"/>
        <v>#VALUE!</v>
      </c>
      <c r="V1940" s="22" t="str">
        <f t="shared" si="667"/>
        <v>NY</v>
      </c>
      <c r="W1940" s="22" t="e">
        <f t="shared" si="668"/>
        <v>#VALUE!</v>
      </c>
      <c r="X1940" s="19" t="str">
        <f t="shared" si="669"/>
        <v>CB113 UPGS.9258</v>
      </c>
      <c r="Y1940" s="19" t="str">
        <f t="shared" si="670"/>
        <v>GS.9258</v>
      </c>
      <c r="Z1940" s="19" t="e">
        <v>#VALUE!</v>
      </c>
      <c r="AA1940" s="19" t="e">
        <f t="shared" si="671"/>
        <v>#VALUE!</v>
      </c>
      <c r="AB1940" s="22" t="e">
        <f t="shared" si="672"/>
        <v>#VALUE!</v>
      </c>
      <c r="AC1940" s="23" t="e">
        <v>#VALUE!</v>
      </c>
      <c r="AD1940" s="23" t="e">
        <f t="shared" si="673"/>
        <v>#VALUE!</v>
      </c>
      <c r="AE1940" s="24" t="e">
        <f t="shared" si="674"/>
        <v>#VALUE!</v>
      </c>
      <c r="AF1940" s="24">
        <v>117.35</v>
      </c>
      <c r="AG1940" s="24" t="e">
        <f t="shared" si="645"/>
        <v>#VALUE!</v>
      </c>
      <c r="AH1940" s="24" t="e">
        <f t="shared" si="646"/>
        <v>#VALUE!</v>
      </c>
      <c r="AI1940" s="25" t="e">
        <f t="shared" si="675"/>
        <v>#VALUE!</v>
      </c>
      <c r="AJ1940" s="25" t="e">
        <f t="shared" si="676"/>
        <v>#VALUE!</v>
      </c>
      <c r="AK1940" s="25" t="e">
        <f t="shared" si="677"/>
        <v>#VALUE!</v>
      </c>
      <c r="AL1940" s="11">
        <v>25.429999999999996</v>
      </c>
      <c r="AM1940" s="11">
        <v>5.3499999999999952</v>
      </c>
      <c r="AN1940" s="26">
        <v>3.244600031733659</v>
      </c>
      <c r="AO1940" s="125">
        <f t="shared" si="662"/>
        <v>4.8472895693741413E-2</v>
      </c>
      <c r="AW1940" s="44" t="e">
        <f t="shared" si="644"/>
        <v>#VALUE!</v>
      </c>
    </row>
    <row r="1941" spans="1:49" hidden="1" x14ac:dyDescent="0.2">
      <c r="A1941" s="101">
        <v>1941</v>
      </c>
      <c r="B1941" s="16" t="s">
        <v>1216</v>
      </c>
      <c r="C1941" s="101">
        <v>369</v>
      </c>
      <c r="D1941" s="101">
        <v>1.3329505101671808</v>
      </c>
      <c r="E1941" s="101">
        <v>4.9651626754076229E-2</v>
      </c>
      <c r="F1941" s="122">
        <f t="shared" si="643"/>
        <v>1.3826021369212571</v>
      </c>
      <c r="G1941" s="122"/>
      <c r="H1941" s="101" t="s">
        <v>4</v>
      </c>
      <c r="I1941" s="101">
        <v>1</v>
      </c>
      <c r="J1941" s="101" t="s">
        <v>60</v>
      </c>
      <c r="K1941" s="18">
        <v>43167</v>
      </c>
      <c r="L1941" s="101" t="s">
        <v>58</v>
      </c>
      <c r="M1941" s="101" t="s">
        <v>83</v>
      </c>
      <c r="N1941" s="101" t="s">
        <v>62</v>
      </c>
      <c r="O1941" s="101" t="s">
        <v>63</v>
      </c>
      <c r="P1941" s="19" t="str">
        <f t="shared" si="663"/>
        <v>CB6 Consumo</v>
      </c>
      <c r="Q1941" s="20">
        <f t="shared" si="664"/>
        <v>138.26021369212572</v>
      </c>
      <c r="R1941" s="19">
        <v>122.6</v>
      </c>
      <c r="S1941" s="19">
        <v>-31.95</v>
      </c>
      <c r="T1941" s="19">
        <f t="shared" si="665"/>
        <v>90.649999999999991</v>
      </c>
      <c r="U1941" s="22" t="e">
        <f t="shared" si="666"/>
        <v>#VALUE!</v>
      </c>
      <c r="V1941" s="22" t="str">
        <f t="shared" si="667"/>
        <v>NY</v>
      </c>
      <c r="W1941" s="22" t="e">
        <f t="shared" si="668"/>
        <v>#VALUE!</v>
      </c>
      <c r="X1941" s="19" t="str">
        <f t="shared" si="669"/>
        <v>CB6ConsumoGS.9258</v>
      </c>
      <c r="Y1941" s="19" t="str">
        <f t="shared" si="670"/>
        <v>GS.9258</v>
      </c>
      <c r="Z1941" s="19" t="e">
        <v>#VALUE!</v>
      </c>
      <c r="AA1941" s="19" t="e">
        <f t="shared" si="671"/>
        <v>#VALUE!</v>
      </c>
      <c r="AB1941" s="22" t="e">
        <f t="shared" si="672"/>
        <v>#VALUE!</v>
      </c>
      <c r="AC1941" s="23" t="e">
        <v>#VALUE!</v>
      </c>
      <c r="AD1941" s="23" t="e">
        <f t="shared" si="673"/>
        <v>#VALUE!</v>
      </c>
      <c r="AE1941" s="24" t="e">
        <f t="shared" si="674"/>
        <v>#VALUE!</v>
      </c>
      <c r="AF1941" s="24">
        <v>92.399999999999991</v>
      </c>
      <c r="AG1941" s="24" t="e">
        <f t="shared" si="645"/>
        <v>#VALUE!</v>
      </c>
      <c r="AH1941" s="24" t="e">
        <f t="shared" si="646"/>
        <v>#VALUE!</v>
      </c>
      <c r="AI1941" s="25" t="e">
        <f t="shared" si="675"/>
        <v>#VALUE!</v>
      </c>
      <c r="AJ1941" s="25" t="e">
        <f t="shared" si="676"/>
        <v>#VALUE!</v>
      </c>
      <c r="AK1941" s="25" t="e">
        <f t="shared" si="677"/>
        <v>#VALUE!</v>
      </c>
      <c r="AL1941" s="11">
        <v>25.43</v>
      </c>
      <c r="AM1941" s="11">
        <v>5.3499999999999952</v>
      </c>
      <c r="AN1941" s="26">
        <v>3.244600031733659</v>
      </c>
      <c r="AO1941" s="125">
        <f t="shared" si="662"/>
        <v>4.8472895693741413E-2</v>
      </c>
      <c r="AW1941" s="44" t="e">
        <f t="shared" si="644"/>
        <v>#VALUE!</v>
      </c>
    </row>
    <row r="1942" spans="1:49" hidden="1" x14ac:dyDescent="0.2">
      <c r="A1942" s="101">
        <v>1942</v>
      </c>
      <c r="B1942" s="16" t="s">
        <v>1216</v>
      </c>
      <c r="C1942" s="101">
        <v>114</v>
      </c>
      <c r="D1942" s="101">
        <v>1.3329505101671808</v>
      </c>
      <c r="E1942" s="101">
        <v>4.9651626754076229E-2</v>
      </c>
      <c r="F1942" s="122">
        <f t="shared" si="643"/>
        <v>1.3826021369212571</v>
      </c>
      <c r="G1942" s="122"/>
      <c r="H1942" s="101" t="s">
        <v>4</v>
      </c>
      <c r="I1942" s="101">
        <v>1</v>
      </c>
      <c r="J1942" s="101" t="s">
        <v>60</v>
      </c>
      <c r="K1942" s="18">
        <v>43167</v>
      </c>
      <c r="L1942" s="101" t="s">
        <v>58</v>
      </c>
      <c r="M1942" s="101" t="s">
        <v>83</v>
      </c>
      <c r="N1942" s="101" t="s">
        <v>73</v>
      </c>
      <c r="O1942" s="101" t="s">
        <v>66</v>
      </c>
      <c r="P1942" s="19" t="str">
        <f t="shared" si="663"/>
        <v>CB1 Moka</v>
      </c>
      <c r="Q1942" s="20">
        <f t="shared" si="664"/>
        <v>138.26021369212572</v>
      </c>
      <c r="R1942" s="19">
        <v>122.6</v>
      </c>
      <c r="S1942" s="19">
        <v>-8</v>
      </c>
      <c r="T1942" s="19">
        <f t="shared" si="665"/>
        <v>114.6</v>
      </c>
      <c r="U1942" s="22" t="e">
        <f t="shared" si="666"/>
        <v>#VALUE!</v>
      </c>
      <c r="V1942" s="22" t="str">
        <f t="shared" si="667"/>
        <v>NY</v>
      </c>
      <c r="W1942" s="22" t="e">
        <f t="shared" si="668"/>
        <v>#VALUE!</v>
      </c>
      <c r="X1942" s="19" t="str">
        <f t="shared" si="669"/>
        <v>CB1MokaGS.9258</v>
      </c>
      <c r="Y1942" s="19" t="str">
        <f t="shared" si="670"/>
        <v>GS.9258</v>
      </c>
      <c r="Z1942" s="19" t="e">
        <v>#VALUE!</v>
      </c>
      <c r="AA1942" s="19" t="e">
        <f t="shared" si="671"/>
        <v>#VALUE!</v>
      </c>
      <c r="AB1942" s="22" t="e">
        <f t="shared" si="672"/>
        <v>#VALUE!</v>
      </c>
      <c r="AC1942" s="23" t="e">
        <v>#VALUE!</v>
      </c>
      <c r="AD1942" s="23" t="e">
        <f t="shared" si="673"/>
        <v>#VALUE!</v>
      </c>
      <c r="AE1942" s="24" t="e">
        <f t="shared" si="674"/>
        <v>#VALUE!</v>
      </c>
      <c r="AF1942" s="24">
        <v>116.35</v>
      </c>
      <c r="AG1942" s="24" t="e">
        <f t="shared" si="645"/>
        <v>#VALUE!</v>
      </c>
      <c r="AH1942" s="24" t="e">
        <f t="shared" si="646"/>
        <v>#VALUE!</v>
      </c>
      <c r="AI1942" s="25" t="e">
        <f t="shared" si="675"/>
        <v>#VALUE!</v>
      </c>
      <c r="AJ1942" s="25" t="e">
        <f t="shared" si="676"/>
        <v>#VALUE!</v>
      </c>
      <c r="AK1942" s="25" t="e">
        <f t="shared" si="677"/>
        <v>#VALUE!</v>
      </c>
      <c r="AL1942" s="11">
        <v>25.43</v>
      </c>
      <c r="AM1942" s="11">
        <v>5.3499999999999943</v>
      </c>
      <c r="AN1942" s="26">
        <v>3.244600031733659</v>
      </c>
      <c r="AO1942" s="125">
        <f t="shared" si="662"/>
        <v>4.8472895693741413E-2</v>
      </c>
      <c r="AW1942" s="44" t="e">
        <f t="shared" si="644"/>
        <v>#VALUE!</v>
      </c>
    </row>
    <row r="1943" spans="1:49" hidden="1" x14ac:dyDescent="0.2">
      <c r="A1943" s="101">
        <v>1943</v>
      </c>
      <c r="B1943" s="16" t="s">
        <v>1217</v>
      </c>
      <c r="C1943" s="101">
        <v>3200</v>
      </c>
      <c r="D1943" s="101">
        <v>1.4402378539432572</v>
      </c>
      <c r="E1943" s="101">
        <v>5.3401799643894028E-2</v>
      </c>
      <c r="F1943" s="122">
        <f t="shared" si="643"/>
        <v>1.4936396535871512</v>
      </c>
      <c r="G1943" s="122"/>
      <c r="H1943" s="101" t="s">
        <v>4</v>
      </c>
      <c r="I1943" s="101">
        <v>1</v>
      </c>
      <c r="J1943" s="101" t="s">
        <v>555</v>
      </c>
      <c r="K1943" s="18">
        <v>43167</v>
      </c>
      <c r="L1943" s="101" t="s">
        <v>58</v>
      </c>
      <c r="M1943" s="101" t="s">
        <v>83</v>
      </c>
      <c r="N1943" s="101" t="s">
        <v>73</v>
      </c>
      <c r="O1943" s="101" t="s">
        <v>102</v>
      </c>
      <c r="P1943" s="19" t="str">
        <f>N1943&amp;" "&amp;O1943</f>
        <v>CB1 13/16</v>
      </c>
      <c r="Q1943" s="20">
        <f>F1943*100</f>
        <v>149.36396535871512</v>
      </c>
      <c r="R1943" s="19">
        <v>122.6</v>
      </c>
      <c r="S1943" s="19">
        <v>-7</v>
      </c>
      <c r="T1943" s="19">
        <f>R1943+S1943</f>
        <v>115.6</v>
      </c>
      <c r="U1943" s="22" t="e">
        <f>(T1943-Q1943)*1.3228*AD1943</f>
        <v>#VALUE!</v>
      </c>
      <c r="V1943" s="22" t="str">
        <f>IF(LEFT(N1943,3)="CB7","LDN","NY")</f>
        <v>NY</v>
      </c>
      <c r="W1943" s="22" t="e">
        <f>V1943-U1943</f>
        <v>#VALUE!</v>
      </c>
      <c r="X1943" s="19" t="str">
        <f>TRIM(N1943)&amp;TRIM(O1943)&amp;TRIM(Y1943)</f>
        <v>CB113/16GS.9269</v>
      </c>
      <c r="Y1943" s="19" t="str">
        <f>IF(LEFT(B1943,2)&lt;&gt;"GS","GS."&amp;LEFT(B1943,4),B1943)</f>
        <v>GS.9269</v>
      </c>
      <c r="Z1943" s="19" t="e">
        <v>#VALUE!</v>
      </c>
      <c r="AA1943" s="19" t="e">
        <f>IF(C1943=0,Z1943,C1943-Z1943)</f>
        <v>#VALUE!</v>
      </c>
      <c r="AB1943" s="22" t="e">
        <f>(T1943-Q1943)*1.3228*AA1943</f>
        <v>#VALUE!</v>
      </c>
      <c r="AC1943" s="23" t="e">
        <v>#VALUE!</v>
      </c>
      <c r="AD1943" s="23" t="e">
        <f>AA1943-AC1943</f>
        <v>#VALUE!</v>
      </c>
      <c r="AE1943" s="24" t="e">
        <f>(T1943-Q1943)*1.3228*AD1943</f>
        <v>#VALUE!</v>
      </c>
      <c r="AF1943" s="24">
        <v>117.35</v>
      </c>
      <c r="AG1943" s="24" t="e">
        <f t="shared" si="645"/>
        <v>#VALUE!</v>
      </c>
      <c r="AH1943" s="24" t="e">
        <f t="shared" si="646"/>
        <v>#VALUE!</v>
      </c>
      <c r="AI1943" s="25" t="e">
        <f>AD1943*T1943*1.3228</f>
        <v>#VALUE!</v>
      </c>
      <c r="AJ1943" s="25" t="e">
        <f>E1943*132.28*AD1943</f>
        <v>#VALUE!</v>
      </c>
      <c r="AK1943" s="25" t="e">
        <f>AI1943-AE1943</f>
        <v>#VALUE!</v>
      </c>
      <c r="AL1943" s="11">
        <v>25.455713521266375</v>
      </c>
      <c r="AM1943" s="11">
        <v>5.5562758228691838</v>
      </c>
      <c r="AN1943" s="26">
        <v>3.2766000000000002</v>
      </c>
      <c r="AO1943" s="125">
        <f t="shared" si="662"/>
        <v>5.2648212947670373E-2</v>
      </c>
      <c r="AW1943" s="44" t="e">
        <f t="shared" si="644"/>
        <v>#VALUE!</v>
      </c>
    </row>
    <row r="1944" spans="1:49" hidden="1" x14ac:dyDescent="0.2">
      <c r="A1944" s="101">
        <v>1944</v>
      </c>
      <c r="B1944" s="16" t="s">
        <v>1218</v>
      </c>
      <c r="C1944" s="101">
        <v>1440</v>
      </c>
      <c r="D1944" s="101">
        <v>1.2196122866178181</v>
      </c>
      <c r="E1944" s="101">
        <v>4.6970342841862349E-2</v>
      </c>
      <c r="F1944" s="122">
        <f t="shared" si="643"/>
        <v>1.2665826294596805</v>
      </c>
      <c r="G1944" s="122"/>
      <c r="H1944" s="101" t="s">
        <v>4</v>
      </c>
      <c r="I1944" s="101">
        <v>1</v>
      </c>
      <c r="J1944" s="101" t="s">
        <v>60</v>
      </c>
      <c r="K1944" s="18">
        <v>43171</v>
      </c>
      <c r="L1944" s="101" t="s">
        <v>58</v>
      </c>
      <c r="M1944" s="101" t="s">
        <v>83</v>
      </c>
      <c r="N1944" s="101" t="s">
        <v>75</v>
      </c>
      <c r="O1944" s="101" t="s">
        <v>58</v>
      </c>
      <c r="P1944" s="19" t="str">
        <f>N1944&amp;" "&amp;O1944</f>
        <v>CB2 17/18</v>
      </c>
      <c r="Q1944" s="20">
        <f>F1944*100</f>
        <v>126.65826294596805</v>
      </c>
      <c r="R1944" s="19">
        <v>122.6</v>
      </c>
      <c r="S1944" s="19">
        <v>-2.67</v>
      </c>
      <c r="T1944" s="19">
        <f>R1944+S1944</f>
        <v>119.92999999999999</v>
      </c>
      <c r="U1944" s="22" t="e">
        <f>(T1944-Q1944)*1.3228*AD1944</f>
        <v>#VALUE!</v>
      </c>
      <c r="V1944" s="22" t="str">
        <f>IF(LEFT(N1944,3)="CB7","LDN","NY")</f>
        <v>NY</v>
      </c>
      <c r="W1944" s="22" t="e">
        <f>V1944-U1944</f>
        <v>#VALUE!</v>
      </c>
      <c r="X1944" s="19" t="str">
        <f>TRIM(N1944)&amp;TRIM(O1944)&amp;TRIM(Y1944)</f>
        <v>CB217/18GS.9264</v>
      </c>
      <c r="Y1944" s="19" t="str">
        <f>IF(LEFT(B1944,2)&lt;&gt;"GS","GS."&amp;LEFT(B1944,4),B1944)</f>
        <v>GS.9264</v>
      </c>
      <c r="Z1944" s="19" t="e">
        <v>#VALUE!</v>
      </c>
      <c r="AA1944" s="19" t="e">
        <f>IF(C1944=0,Z1944,C1944-Z1944)</f>
        <v>#VALUE!</v>
      </c>
      <c r="AB1944" s="22" t="e">
        <f>(T1944-Q1944)*1.3228*AA1944</f>
        <v>#VALUE!</v>
      </c>
      <c r="AC1944" s="23" t="e">
        <v>#VALUE!</v>
      </c>
      <c r="AD1944" s="23" t="e">
        <f>AA1944-AC1944</f>
        <v>#VALUE!</v>
      </c>
      <c r="AE1944" s="24" t="e">
        <f>(T1944-Q1944)*1.3228*AD1944</f>
        <v>#VALUE!</v>
      </c>
      <c r="AF1944" s="24">
        <v>121.67999999999999</v>
      </c>
      <c r="AG1944" s="24" t="e">
        <f>(AF1944-Q1944)*1.3228*AD1944</f>
        <v>#VALUE!</v>
      </c>
      <c r="AH1944" s="24" t="e">
        <f>AE1944-AG1944</f>
        <v>#VALUE!</v>
      </c>
      <c r="AI1944" s="25" t="e">
        <f>AD1944*T1944*1.3228</f>
        <v>#VALUE!</v>
      </c>
      <c r="AJ1944" s="25" t="e">
        <f>E1944*132.28*AD1944</f>
        <v>#VALUE!</v>
      </c>
      <c r="AK1944" s="25" t="e">
        <f>AI1944-AE1944</f>
        <v>#VALUE!</v>
      </c>
      <c r="AL1944" s="11">
        <v>23.318956737465179</v>
      </c>
      <c r="AM1944" s="11">
        <v>1.4596448467966563</v>
      </c>
      <c r="AN1944" s="26">
        <v>3.2192156099351177</v>
      </c>
      <c r="AO1944" s="125">
        <f t="shared" si="662"/>
        <v>4.5496512722210558E-2</v>
      </c>
      <c r="AW1944" s="44" t="e">
        <f t="shared" si="644"/>
        <v>#VALUE!</v>
      </c>
    </row>
    <row r="1945" spans="1:49" hidden="1" x14ac:dyDescent="0.2">
      <c r="A1945" s="101">
        <v>1945</v>
      </c>
      <c r="B1945" s="16" t="s">
        <v>1219</v>
      </c>
      <c r="C1945" s="101">
        <v>496</v>
      </c>
      <c r="D1945" s="101">
        <v>1.0805064648852041</v>
      </c>
      <c r="E1945" s="101">
        <v>4.6419332316801322E-2</v>
      </c>
      <c r="F1945" s="122">
        <f t="shared" si="643"/>
        <v>1.1269257972020055</v>
      </c>
      <c r="G1945" s="122"/>
      <c r="H1945" s="101" t="s">
        <v>4</v>
      </c>
      <c r="I1945" s="101">
        <v>1</v>
      </c>
      <c r="J1945" s="101" t="s">
        <v>555</v>
      </c>
      <c r="K1945" s="18">
        <v>43171</v>
      </c>
      <c r="L1945" s="101" t="s">
        <v>58</v>
      </c>
      <c r="M1945" s="101" t="s">
        <v>83</v>
      </c>
      <c r="N1945" s="101" t="s">
        <v>75</v>
      </c>
      <c r="O1945" s="101" t="s">
        <v>103</v>
      </c>
      <c r="P1945" s="19" t="str">
        <f t="shared" ref="P1945:P1950" si="678">N1945&amp;" "&amp;O1945</f>
        <v>CB2 13AC</v>
      </c>
      <c r="Q1945" s="20">
        <f t="shared" ref="Q1945:Q1950" si="679">F1945*100</f>
        <v>112.69257972020054</v>
      </c>
      <c r="R1945" s="19">
        <v>122.6</v>
      </c>
      <c r="S1945" s="19">
        <v>-9.67</v>
      </c>
      <c r="T1945" s="19">
        <f t="shared" ref="T1945:T1950" si="680">R1945+S1945</f>
        <v>112.92999999999999</v>
      </c>
      <c r="U1945" s="22" t="e">
        <f t="shared" ref="U1945:U1950" si="681">(T1945-Q1945)*1.3228*AD1945</f>
        <v>#VALUE!</v>
      </c>
      <c r="V1945" s="22" t="str">
        <f t="shared" ref="V1945:V1950" si="682">IF(LEFT(N1945,3)="CB7","LDN","NY")</f>
        <v>NY</v>
      </c>
      <c r="W1945" s="22" t="e">
        <f t="shared" ref="W1945:W1950" si="683">V1945-U1945</f>
        <v>#VALUE!</v>
      </c>
      <c r="X1945" s="19" t="str">
        <f t="shared" ref="X1945:X1950" si="684">TRIM(N1945)&amp;TRIM(O1945)&amp;TRIM(Y1945)</f>
        <v>CB213ACGS.9263</v>
      </c>
      <c r="Y1945" s="19" t="str">
        <f t="shared" ref="Y1945:Y1950" si="685">IF(LEFT(B1945,2)&lt;&gt;"GS","GS."&amp;LEFT(B1945,4),B1945)</f>
        <v>GS.9263</v>
      </c>
      <c r="Z1945" s="19" t="e">
        <v>#VALUE!</v>
      </c>
      <c r="AA1945" s="19" t="e">
        <f t="shared" ref="AA1945:AA1950" si="686">IF(C1945=0,Z1945,C1945-Z1945)</f>
        <v>#VALUE!</v>
      </c>
      <c r="AB1945" s="22" t="e">
        <f t="shared" ref="AB1945:AB1950" si="687">(T1945-Q1945)*1.3228*AA1945</f>
        <v>#VALUE!</v>
      </c>
      <c r="AC1945" s="23" t="e">
        <v>#VALUE!</v>
      </c>
      <c r="AD1945" s="23" t="e">
        <f t="shared" ref="AD1945:AD1950" si="688">AA1945-AC1945</f>
        <v>#VALUE!</v>
      </c>
      <c r="AE1945" s="24" t="e">
        <f t="shared" ref="AE1945:AE1950" si="689">(T1945-Q1945)*1.3228*AD1945</f>
        <v>#VALUE!</v>
      </c>
      <c r="AF1945" s="24">
        <v>114.67999999999999</v>
      </c>
      <c r="AG1945" s="24" t="e">
        <f t="shared" ref="AG1945:AG1950" si="690">(AF1945-Q1945)*1.3228*AD1945</f>
        <v>#VALUE!</v>
      </c>
      <c r="AH1945" s="24" t="e">
        <f t="shared" ref="AH1945:AH1950" si="691">AE1945-AG1945</f>
        <v>#VALUE!</v>
      </c>
      <c r="AI1945" s="25" t="e">
        <f t="shared" ref="AI1945:AI1950" si="692">AD1945*T1945*1.3228</f>
        <v>#VALUE!</v>
      </c>
      <c r="AJ1945" s="25" t="e">
        <f t="shared" ref="AJ1945:AJ1950" si="693">E1945*132.28*AD1945</f>
        <v>#VALUE!</v>
      </c>
      <c r="AK1945" s="25" t="e">
        <f t="shared" ref="AK1945:AK1950" si="694">AI1945-AE1945</f>
        <v>#VALUE!</v>
      </c>
      <c r="AL1945" s="11">
        <v>25.086875000000003</v>
      </c>
      <c r="AM1945" s="11">
        <v>0.5</v>
      </c>
      <c r="AN1945" s="26">
        <v>3.244600031733659</v>
      </c>
      <c r="AO1945" s="125">
        <f t="shared" si="662"/>
        <v>4.5317336020228312E-2</v>
      </c>
      <c r="AW1945" s="44" t="e">
        <f t="shared" si="644"/>
        <v>#VALUE!</v>
      </c>
    </row>
    <row r="1946" spans="1:49" hidden="1" x14ac:dyDescent="0.2">
      <c r="A1946" s="101">
        <v>1946</v>
      </c>
      <c r="B1946" s="16" t="s">
        <v>1219</v>
      </c>
      <c r="C1946" s="101">
        <v>104</v>
      </c>
      <c r="D1946" s="101">
        <v>1.0805064648852041</v>
      </c>
      <c r="E1946" s="101">
        <v>4.6419332316801322E-2</v>
      </c>
      <c r="F1946" s="122">
        <f t="shared" si="643"/>
        <v>1.1269257972020055</v>
      </c>
      <c r="G1946" s="122"/>
      <c r="H1946" s="101" t="s">
        <v>4</v>
      </c>
      <c r="I1946" s="101">
        <v>1</v>
      </c>
      <c r="J1946" s="101" t="s">
        <v>555</v>
      </c>
      <c r="K1946" s="18">
        <v>43171</v>
      </c>
      <c r="L1946" s="101" t="s">
        <v>58</v>
      </c>
      <c r="M1946" s="101" t="s">
        <v>83</v>
      </c>
      <c r="N1946" s="101" t="s">
        <v>62</v>
      </c>
      <c r="O1946" s="101" t="s">
        <v>63</v>
      </c>
      <c r="P1946" s="19" t="str">
        <f t="shared" si="678"/>
        <v>CB6 Consumo</v>
      </c>
      <c r="Q1946" s="20">
        <f t="shared" si="679"/>
        <v>112.69257972020054</v>
      </c>
      <c r="R1946" s="19">
        <v>122.6</v>
      </c>
      <c r="S1946" s="19">
        <v>-31.95</v>
      </c>
      <c r="T1946" s="19">
        <f t="shared" si="680"/>
        <v>90.649999999999991</v>
      </c>
      <c r="U1946" s="22" t="e">
        <f t="shared" si="681"/>
        <v>#VALUE!</v>
      </c>
      <c r="V1946" s="22" t="str">
        <f t="shared" si="682"/>
        <v>NY</v>
      </c>
      <c r="W1946" s="22" t="e">
        <f t="shared" si="683"/>
        <v>#VALUE!</v>
      </c>
      <c r="X1946" s="19" t="str">
        <f t="shared" si="684"/>
        <v>CB6ConsumoGS.9263</v>
      </c>
      <c r="Y1946" s="19" t="str">
        <f t="shared" si="685"/>
        <v>GS.9263</v>
      </c>
      <c r="Z1946" s="19" t="e">
        <v>#VALUE!</v>
      </c>
      <c r="AA1946" s="19" t="e">
        <f t="shared" si="686"/>
        <v>#VALUE!</v>
      </c>
      <c r="AB1946" s="22" t="e">
        <f t="shared" si="687"/>
        <v>#VALUE!</v>
      </c>
      <c r="AC1946" s="23" t="e">
        <v>#VALUE!</v>
      </c>
      <c r="AD1946" s="23" t="e">
        <f t="shared" si="688"/>
        <v>#VALUE!</v>
      </c>
      <c r="AE1946" s="24" t="e">
        <f t="shared" si="689"/>
        <v>#VALUE!</v>
      </c>
      <c r="AF1946" s="24">
        <v>92.399999999999991</v>
      </c>
      <c r="AG1946" s="24" t="e">
        <f t="shared" si="690"/>
        <v>#VALUE!</v>
      </c>
      <c r="AH1946" s="24" t="e">
        <f t="shared" si="691"/>
        <v>#VALUE!</v>
      </c>
      <c r="AI1946" s="25" t="e">
        <f t="shared" si="692"/>
        <v>#VALUE!</v>
      </c>
      <c r="AJ1946" s="25" t="e">
        <f t="shared" si="693"/>
        <v>#VALUE!</v>
      </c>
      <c r="AK1946" s="25" t="e">
        <f t="shared" si="694"/>
        <v>#VALUE!</v>
      </c>
      <c r="AL1946" s="11">
        <v>25.086875000000003</v>
      </c>
      <c r="AM1946" s="11">
        <v>0.5</v>
      </c>
      <c r="AN1946" s="26">
        <v>3.244600031733659</v>
      </c>
      <c r="AO1946" s="125">
        <f t="shared" si="662"/>
        <v>4.5317336020228312E-2</v>
      </c>
      <c r="AW1946" s="44" t="e">
        <f t="shared" si="644"/>
        <v>#VALUE!</v>
      </c>
    </row>
    <row r="1947" spans="1:49" hidden="1" x14ac:dyDescent="0.2">
      <c r="A1947" s="101">
        <v>1947</v>
      </c>
      <c r="B1947" s="16" t="s">
        <v>1220</v>
      </c>
      <c r="C1947" s="101">
        <v>406</v>
      </c>
      <c r="D1947" s="101">
        <v>1.0339381039165401</v>
      </c>
      <c r="E1947" s="101">
        <v>3.4597572740627414E-2</v>
      </c>
      <c r="F1947" s="122">
        <f t="shared" si="643"/>
        <v>1.0685356766571674</v>
      </c>
      <c r="G1947" s="122"/>
      <c r="H1947" s="101" t="s">
        <v>4</v>
      </c>
      <c r="I1947" s="101">
        <v>1</v>
      </c>
      <c r="J1947" s="101" t="s">
        <v>60</v>
      </c>
      <c r="K1947" s="18">
        <v>43171</v>
      </c>
      <c r="L1947" s="101" t="s">
        <v>58</v>
      </c>
      <c r="M1947" s="101" t="s">
        <v>83</v>
      </c>
      <c r="N1947" s="101" t="s">
        <v>77</v>
      </c>
      <c r="O1947" s="101" t="s">
        <v>58</v>
      </c>
      <c r="P1947" s="19" t="str">
        <f t="shared" si="678"/>
        <v>CB3 17/18</v>
      </c>
      <c r="Q1947" s="20">
        <f t="shared" si="679"/>
        <v>106.85356766571674</v>
      </c>
      <c r="R1947" s="19">
        <v>122.6</v>
      </c>
      <c r="S1947" s="19">
        <v>-2.67</v>
      </c>
      <c r="T1947" s="19">
        <f t="shared" si="680"/>
        <v>119.92999999999999</v>
      </c>
      <c r="U1947" s="22" t="e">
        <f t="shared" si="681"/>
        <v>#VALUE!</v>
      </c>
      <c r="V1947" s="22" t="str">
        <f t="shared" si="682"/>
        <v>NY</v>
      </c>
      <c r="W1947" s="22" t="e">
        <f t="shared" si="683"/>
        <v>#VALUE!</v>
      </c>
      <c r="X1947" s="19" t="str">
        <f t="shared" si="684"/>
        <v>CB317/18GS.9255</v>
      </c>
      <c r="Y1947" s="19" t="str">
        <f t="shared" si="685"/>
        <v>GS.9255</v>
      </c>
      <c r="Z1947" s="19" t="e">
        <v>#VALUE!</v>
      </c>
      <c r="AA1947" s="19" t="e">
        <f t="shared" si="686"/>
        <v>#VALUE!</v>
      </c>
      <c r="AB1947" s="22" t="e">
        <f t="shared" si="687"/>
        <v>#VALUE!</v>
      </c>
      <c r="AC1947" s="23" t="e">
        <v>#VALUE!</v>
      </c>
      <c r="AD1947" s="23" t="e">
        <f t="shared" si="688"/>
        <v>#VALUE!</v>
      </c>
      <c r="AE1947" s="24" t="e">
        <f t="shared" si="689"/>
        <v>#VALUE!</v>
      </c>
      <c r="AF1947" s="24">
        <v>121.67999999999999</v>
      </c>
      <c r="AG1947" s="24" t="e">
        <f t="shared" si="690"/>
        <v>#VALUE!</v>
      </c>
      <c r="AH1947" s="24" t="e">
        <f t="shared" si="691"/>
        <v>#VALUE!</v>
      </c>
      <c r="AI1947" s="25" t="e">
        <f t="shared" si="692"/>
        <v>#VALUE!</v>
      </c>
      <c r="AJ1947" s="25" t="e">
        <f t="shared" si="693"/>
        <v>#VALUE!</v>
      </c>
      <c r="AK1947" s="25" t="e">
        <f t="shared" si="694"/>
        <v>#VALUE!</v>
      </c>
      <c r="AL1947" s="11">
        <v>20.435625000000002</v>
      </c>
      <c r="AM1947" s="11">
        <v>0.5</v>
      </c>
      <c r="AN1947" s="26">
        <v>3.2446000317336594</v>
      </c>
      <c r="AO1947" s="125">
        <f t="shared" si="662"/>
        <v>3.3776225359532341E-2</v>
      </c>
      <c r="AW1947" s="44" t="e">
        <f t="shared" si="644"/>
        <v>#VALUE!</v>
      </c>
    </row>
    <row r="1948" spans="1:49" hidden="1" x14ac:dyDescent="0.2">
      <c r="A1948" s="101">
        <v>1948</v>
      </c>
      <c r="B1948" s="16" t="s">
        <v>1220</v>
      </c>
      <c r="C1948" s="101">
        <v>1774</v>
      </c>
      <c r="D1948" s="101">
        <v>1.0339381039165401</v>
      </c>
      <c r="E1948" s="101">
        <v>3.4597572740627414E-2</v>
      </c>
      <c r="F1948" s="122">
        <f t="shared" si="643"/>
        <v>1.0685356766571674</v>
      </c>
      <c r="G1948" s="122"/>
      <c r="H1948" s="101" t="s">
        <v>4</v>
      </c>
      <c r="I1948" s="101">
        <v>1</v>
      </c>
      <c r="J1948" s="101" t="s">
        <v>60</v>
      </c>
      <c r="K1948" s="18">
        <v>43171</v>
      </c>
      <c r="L1948" s="101" t="s">
        <v>58</v>
      </c>
      <c r="M1948" s="101" t="s">
        <v>83</v>
      </c>
      <c r="N1948" s="101" t="s">
        <v>77</v>
      </c>
      <c r="O1948" s="101" t="s">
        <v>59</v>
      </c>
      <c r="P1948" s="19" t="str">
        <f t="shared" si="678"/>
        <v>CB3 14/16</v>
      </c>
      <c r="Q1948" s="20">
        <f t="shared" si="679"/>
        <v>106.85356766571674</v>
      </c>
      <c r="R1948" s="19">
        <v>122.6</v>
      </c>
      <c r="S1948" s="19">
        <v>-9.67</v>
      </c>
      <c r="T1948" s="19">
        <f t="shared" si="680"/>
        <v>112.92999999999999</v>
      </c>
      <c r="U1948" s="22" t="e">
        <f t="shared" si="681"/>
        <v>#VALUE!</v>
      </c>
      <c r="V1948" s="22" t="str">
        <f t="shared" si="682"/>
        <v>NY</v>
      </c>
      <c r="W1948" s="22" t="e">
        <f t="shared" si="683"/>
        <v>#VALUE!</v>
      </c>
      <c r="X1948" s="19" t="str">
        <f t="shared" si="684"/>
        <v>CB314/16GS.9255</v>
      </c>
      <c r="Y1948" s="19" t="str">
        <f t="shared" si="685"/>
        <v>GS.9255</v>
      </c>
      <c r="Z1948" s="19" t="e">
        <v>#VALUE!</v>
      </c>
      <c r="AA1948" s="19" t="e">
        <f t="shared" si="686"/>
        <v>#VALUE!</v>
      </c>
      <c r="AB1948" s="22" t="e">
        <f t="shared" si="687"/>
        <v>#VALUE!</v>
      </c>
      <c r="AC1948" s="23" t="e">
        <v>#VALUE!</v>
      </c>
      <c r="AD1948" s="23" t="e">
        <f t="shared" si="688"/>
        <v>#VALUE!</v>
      </c>
      <c r="AE1948" s="24" t="e">
        <f t="shared" si="689"/>
        <v>#VALUE!</v>
      </c>
      <c r="AF1948" s="24">
        <v>114.67999999999999</v>
      </c>
      <c r="AG1948" s="24" t="e">
        <f t="shared" si="690"/>
        <v>#VALUE!</v>
      </c>
      <c r="AH1948" s="24" t="e">
        <f t="shared" si="691"/>
        <v>#VALUE!</v>
      </c>
      <c r="AI1948" s="25" t="e">
        <f t="shared" si="692"/>
        <v>#VALUE!</v>
      </c>
      <c r="AJ1948" s="25" t="e">
        <f t="shared" si="693"/>
        <v>#VALUE!</v>
      </c>
      <c r="AK1948" s="25" t="e">
        <f t="shared" si="694"/>
        <v>#VALUE!</v>
      </c>
      <c r="AL1948" s="11">
        <v>20.435625000000002</v>
      </c>
      <c r="AM1948" s="11">
        <v>0.5</v>
      </c>
      <c r="AN1948" s="26">
        <v>3.2446000317336594</v>
      </c>
      <c r="AO1948" s="125">
        <f t="shared" si="662"/>
        <v>3.3776225359532341E-2</v>
      </c>
      <c r="AW1948" s="44" t="e">
        <f t="shared" si="644"/>
        <v>#VALUE!</v>
      </c>
    </row>
    <row r="1949" spans="1:49" hidden="1" x14ac:dyDescent="0.2">
      <c r="A1949" s="101">
        <v>1949</v>
      </c>
      <c r="B1949" s="16" t="s">
        <v>1220</v>
      </c>
      <c r="C1949" s="101">
        <v>111</v>
      </c>
      <c r="D1949" s="101">
        <v>1.0339381039165401</v>
      </c>
      <c r="E1949" s="101">
        <v>3.4597572740627427E-2</v>
      </c>
      <c r="F1949" s="122">
        <f t="shared" si="643"/>
        <v>1.0685356766571674</v>
      </c>
      <c r="G1949" s="122"/>
      <c r="H1949" s="101" t="s">
        <v>4</v>
      </c>
      <c r="I1949" s="101">
        <v>1</v>
      </c>
      <c r="J1949" s="101" t="s">
        <v>60</v>
      </c>
      <c r="K1949" s="18">
        <v>43171</v>
      </c>
      <c r="L1949" s="101" t="s">
        <v>58</v>
      </c>
      <c r="M1949" s="101" t="s">
        <v>83</v>
      </c>
      <c r="N1949" s="101" t="s">
        <v>77</v>
      </c>
      <c r="O1949" s="101" t="s">
        <v>93</v>
      </c>
      <c r="P1949" s="19" t="str">
        <f t="shared" si="678"/>
        <v>CB3 13 UP</v>
      </c>
      <c r="Q1949" s="20">
        <f t="shared" si="679"/>
        <v>106.85356766571674</v>
      </c>
      <c r="R1949" s="19">
        <v>122.6</v>
      </c>
      <c r="S1949" s="19">
        <v>-9.67</v>
      </c>
      <c r="T1949" s="19">
        <f t="shared" si="680"/>
        <v>112.92999999999999</v>
      </c>
      <c r="U1949" s="22" t="e">
        <f t="shared" si="681"/>
        <v>#VALUE!</v>
      </c>
      <c r="V1949" s="22" t="str">
        <f t="shared" si="682"/>
        <v>NY</v>
      </c>
      <c r="W1949" s="22" t="e">
        <f t="shared" si="683"/>
        <v>#VALUE!</v>
      </c>
      <c r="X1949" s="19" t="str">
        <f t="shared" si="684"/>
        <v>CB313 UPGS.9255</v>
      </c>
      <c r="Y1949" s="19" t="str">
        <f t="shared" si="685"/>
        <v>GS.9255</v>
      </c>
      <c r="Z1949" s="19" t="e">
        <v>#VALUE!</v>
      </c>
      <c r="AA1949" s="19" t="e">
        <f t="shared" si="686"/>
        <v>#VALUE!</v>
      </c>
      <c r="AB1949" s="22" t="e">
        <f t="shared" si="687"/>
        <v>#VALUE!</v>
      </c>
      <c r="AC1949" s="23" t="e">
        <v>#VALUE!</v>
      </c>
      <c r="AD1949" s="23" t="e">
        <f t="shared" si="688"/>
        <v>#VALUE!</v>
      </c>
      <c r="AE1949" s="24" t="e">
        <f t="shared" si="689"/>
        <v>#VALUE!</v>
      </c>
      <c r="AF1949" s="24">
        <v>114.67999999999999</v>
      </c>
      <c r="AG1949" s="24" t="e">
        <f t="shared" si="690"/>
        <v>#VALUE!</v>
      </c>
      <c r="AH1949" s="24" t="e">
        <f t="shared" si="691"/>
        <v>#VALUE!</v>
      </c>
      <c r="AI1949" s="25" t="e">
        <f t="shared" si="692"/>
        <v>#VALUE!</v>
      </c>
      <c r="AJ1949" s="25" t="e">
        <f t="shared" si="693"/>
        <v>#VALUE!</v>
      </c>
      <c r="AK1949" s="25" t="e">
        <f t="shared" si="694"/>
        <v>#VALUE!</v>
      </c>
      <c r="AL1949" s="11">
        <v>20.435625000000002</v>
      </c>
      <c r="AM1949" s="11">
        <v>0.5</v>
      </c>
      <c r="AN1949" s="26">
        <v>3.2446000317336599</v>
      </c>
      <c r="AO1949" s="125">
        <f t="shared" si="662"/>
        <v>3.3776225359532362E-2</v>
      </c>
      <c r="AW1949" s="44" t="e">
        <f t="shared" si="644"/>
        <v>#VALUE!</v>
      </c>
    </row>
    <row r="1950" spans="1:49" hidden="1" x14ac:dyDescent="0.2">
      <c r="A1950" s="101">
        <v>1950</v>
      </c>
      <c r="B1950" s="16" t="s">
        <v>1220</v>
      </c>
      <c r="C1950" s="101">
        <v>1110</v>
      </c>
      <c r="D1950" s="101">
        <v>1.0339381039165401</v>
      </c>
      <c r="E1950" s="101">
        <v>3.4597572740627427E-2</v>
      </c>
      <c r="F1950" s="122">
        <f t="shared" si="643"/>
        <v>1.0685356766571674</v>
      </c>
      <c r="G1950" s="122"/>
      <c r="H1950" s="101" t="s">
        <v>4</v>
      </c>
      <c r="I1950" s="101">
        <v>1</v>
      </c>
      <c r="J1950" s="101" t="s">
        <v>60</v>
      </c>
      <c r="K1950" s="18">
        <v>43171</v>
      </c>
      <c r="L1950" s="101" t="s">
        <v>58</v>
      </c>
      <c r="M1950" s="101" t="s">
        <v>83</v>
      </c>
      <c r="N1950" s="101" t="s">
        <v>62</v>
      </c>
      <c r="O1950" s="101" t="s">
        <v>63</v>
      </c>
      <c r="P1950" s="19" t="str">
        <f t="shared" si="678"/>
        <v>CB6 Consumo</v>
      </c>
      <c r="Q1950" s="20">
        <f t="shared" si="679"/>
        <v>106.85356766571674</v>
      </c>
      <c r="R1950" s="19">
        <v>122.6</v>
      </c>
      <c r="S1950" s="19">
        <v>-31.95</v>
      </c>
      <c r="T1950" s="19">
        <f t="shared" si="680"/>
        <v>90.649999999999991</v>
      </c>
      <c r="U1950" s="22" t="e">
        <f t="shared" si="681"/>
        <v>#VALUE!</v>
      </c>
      <c r="V1950" s="22" t="str">
        <f t="shared" si="682"/>
        <v>NY</v>
      </c>
      <c r="W1950" s="22" t="e">
        <f t="shared" si="683"/>
        <v>#VALUE!</v>
      </c>
      <c r="X1950" s="19" t="str">
        <f t="shared" si="684"/>
        <v>CB6ConsumoGS.9255</v>
      </c>
      <c r="Y1950" s="19" t="str">
        <f t="shared" si="685"/>
        <v>GS.9255</v>
      </c>
      <c r="Z1950" s="19" t="e">
        <v>#VALUE!</v>
      </c>
      <c r="AA1950" s="19" t="e">
        <f t="shared" si="686"/>
        <v>#VALUE!</v>
      </c>
      <c r="AB1950" s="22" t="e">
        <f t="shared" si="687"/>
        <v>#VALUE!</v>
      </c>
      <c r="AC1950" s="23" t="e">
        <v>#VALUE!</v>
      </c>
      <c r="AD1950" s="23" t="e">
        <f t="shared" si="688"/>
        <v>#VALUE!</v>
      </c>
      <c r="AE1950" s="24" t="e">
        <f t="shared" si="689"/>
        <v>#VALUE!</v>
      </c>
      <c r="AF1950" s="24">
        <v>92.399999999999991</v>
      </c>
      <c r="AG1950" s="24" t="e">
        <f t="shared" si="690"/>
        <v>#VALUE!</v>
      </c>
      <c r="AH1950" s="24" t="e">
        <f t="shared" si="691"/>
        <v>#VALUE!</v>
      </c>
      <c r="AI1950" s="25" t="e">
        <f t="shared" si="692"/>
        <v>#VALUE!</v>
      </c>
      <c r="AJ1950" s="25" t="e">
        <f t="shared" si="693"/>
        <v>#VALUE!</v>
      </c>
      <c r="AK1950" s="25" t="e">
        <f t="shared" si="694"/>
        <v>#VALUE!</v>
      </c>
      <c r="AL1950" s="11">
        <v>20.435625000000002</v>
      </c>
      <c r="AM1950" s="11">
        <v>0.5</v>
      </c>
      <c r="AN1950" s="26">
        <v>3.2446000317336599</v>
      </c>
      <c r="AO1950" s="125">
        <f t="shared" si="662"/>
        <v>3.3776225359532362E-2</v>
      </c>
      <c r="AW1950" s="44" t="e">
        <f t="shared" si="644"/>
        <v>#VALUE!</v>
      </c>
    </row>
    <row r="1951" spans="1:49" hidden="1" x14ac:dyDescent="0.2">
      <c r="A1951" s="101">
        <v>1951</v>
      </c>
      <c r="B1951" s="16" t="s">
        <v>1221</v>
      </c>
      <c r="C1951" s="101">
        <v>960</v>
      </c>
      <c r="D1951" s="101">
        <v>1.4150115931595957</v>
      </c>
      <c r="E1951" s="101">
        <v>5.0809428750761831E-2</v>
      </c>
      <c r="F1951" s="122">
        <f t="shared" si="643"/>
        <v>1.4658210219103576</v>
      </c>
      <c r="G1951" s="122"/>
      <c r="H1951" s="101" t="s">
        <v>4</v>
      </c>
      <c r="I1951" s="101">
        <v>1</v>
      </c>
      <c r="J1951" s="101" t="s">
        <v>573</v>
      </c>
      <c r="K1951" s="18">
        <v>43173</v>
      </c>
      <c r="L1951" s="101" t="s">
        <v>58</v>
      </c>
      <c r="M1951" s="101" t="s">
        <v>83</v>
      </c>
      <c r="N1951" s="101" t="s">
        <v>73</v>
      </c>
      <c r="O1951" s="101" t="s">
        <v>64</v>
      </c>
      <c r="P1951" s="19" t="str">
        <f>N1951&amp;" "&amp;O1951</f>
        <v>CB1 15/16</v>
      </c>
      <c r="Q1951" s="20">
        <f>F1951*100</f>
        <v>146.58210219103574</v>
      </c>
      <c r="R1951" s="19">
        <v>122.6</v>
      </c>
      <c r="S1951" s="19">
        <v>-7</v>
      </c>
      <c r="T1951" s="19">
        <f>R1951+S1951</f>
        <v>115.6</v>
      </c>
      <c r="U1951" s="22" t="e">
        <f>(T1951-Q1951)*1.3228*AD1951</f>
        <v>#VALUE!</v>
      </c>
      <c r="V1951" s="22" t="str">
        <f>IF(LEFT(N1951,3)="CB7","LDN","NY")</f>
        <v>NY</v>
      </c>
      <c r="W1951" s="22" t="e">
        <f>V1951-U1951</f>
        <v>#VALUE!</v>
      </c>
      <c r="X1951" s="19" t="str">
        <f>TRIM(N1951)&amp;TRIM(O1951)&amp;TRIM(Y1951)</f>
        <v>CB115/16GS.9257</v>
      </c>
      <c r="Y1951" s="19" t="str">
        <f>IF(LEFT(B1951,2)&lt;&gt;"GS","GS."&amp;LEFT(B1951,4),B1951)</f>
        <v>GS.9257</v>
      </c>
      <c r="Z1951" s="19" t="e">
        <v>#VALUE!</v>
      </c>
      <c r="AA1951" s="19" t="e">
        <f>IF(C1951=0,Z1951,C1951-Z1951)</f>
        <v>#VALUE!</v>
      </c>
      <c r="AB1951" s="22" t="e">
        <f>(T1951-Q1951)*1.3228*AA1951</f>
        <v>#VALUE!</v>
      </c>
      <c r="AC1951" s="23" t="e">
        <v>#VALUE!</v>
      </c>
      <c r="AD1951" s="23" t="e">
        <f>AA1951-AC1951</f>
        <v>#VALUE!</v>
      </c>
      <c r="AE1951" s="24" t="e">
        <f>(T1951-Q1951)*1.3228*AD1951</f>
        <v>#VALUE!</v>
      </c>
      <c r="AF1951" s="24">
        <v>117.35</v>
      </c>
      <c r="AG1951" s="24" t="e">
        <f>(AF1951-Q1951)*1.3228*AD1951</f>
        <v>#VALUE!</v>
      </c>
      <c r="AH1951" s="24" t="e">
        <f>AE1951-AG1951</f>
        <v>#VALUE!</v>
      </c>
      <c r="AI1951" s="25" t="e">
        <f>AD1951*T1951*1.3228</f>
        <v>#VALUE!</v>
      </c>
      <c r="AJ1951" s="25" t="e">
        <f>E1951*132.28*AD1951</f>
        <v>#VALUE!</v>
      </c>
      <c r="AK1951" s="25" t="e">
        <f>AI1951-AE1951</f>
        <v>#VALUE!</v>
      </c>
      <c r="AL1951" s="11">
        <v>23.611826930028069</v>
      </c>
      <c r="AM1951" s="11">
        <v>4.3650403097350194</v>
      </c>
      <c r="AN1951" s="26">
        <v>3.2766000000000002</v>
      </c>
      <c r="AO1951" s="125">
        <f t="shared" si="662"/>
        <v>5.0092424645944628E-2</v>
      </c>
      <c r="AW1951" s="44" t="e">
        <f t="shared" si="644"/>
        <v>#VALUE!</v>
      </c>
    </row>
    <row r="1952" spans="1:49" hidden="1" x14ac:dyDescent="0.2">
      <c r="A1952" s="101">
        <v>1952</v>
      </c>
      <c r="B1952" s="16" t="s">
        <v>1222</v>
      </c>
      <c r="C1952" s="101">
        <v>960</v>
      </c>
      <c r="D1952" s="101">
        <v>1.3994897787779734</v>
      </c>
      <c r="E1952" s="101">
        <v>5.0935542489221566E-2</v>
      </c>
      <c r="F1952" s="122">
        <f t="shared" si="643"/>
        <v>1.4504253212671949</v>
      </c>
      <c r="G1952" s="122"/>
      <c r="H1952" s="101" t="s">
        <v>4</v>
      </c>
      <c r="I1952" s="101">
        <v>1</v>
      </c>
      <c r="J1952" s="101" t="s">
        <v>60</v>
      </c>
      <c r="K1952" s="18">
        <v>43173</v>
      </c>
      <c r="L1952" s="101" t="s">
        <v>58</v>
      </c>
      <c r="M1952" s="101" t="s">
        <v>83</v>
      </c>
      <c r="N1952" s="101" t="s">
        <v>75</v>
      </c>
      <c r="O1952" s="101" t="s">
        <v>59</v>
      </c>
      <c r="P1952" s="19" t="str">
        <f>N1952&amp;" "&amp;O1952</f>
        <v>CB2 14/16</v>
      </c>
      <c r="Q1952" s="20">
        <f>F1952*100</f>
        <v>145.04253212671949</v>
      </c>
      <c r="R1952" s="19">
        <v>122.6</v>
      </c>
      <c r="S1952" s="19">
        <v>-9.67</v>
      </c>
      <c r="T1952" s="19">
        <f>R1952+S1952</f>
        <v>112.92999999999999</v>
      </c>
      <c r="U1952" s="22" t="e">
        <f>(T1952-Q1952)*1.3228*AD1952</f>
        <v>#VALUE!</v>
      </c>
      <c r="V1952" s="22" t="str">
        <f>IF(LEFT(N1952,3)="CB7","LDN","NY")</f>
        <v>NY</v>
      </c>
      <c r="W1952" s="22" t="e">
        <f>V1952-U1952</f>
        <v>#VALUE!</v>
      </c>
      <c r="X1952" s="19" t="str">
        <f>TRIM(N1952)&amp;TRIM(O1952)&amp;TRIM(Y1952)</f>
        <v>CB214/16GS.9262</v>
      </c>
      <c r="Y1952" s="19" t="str">
        <f>IF(LEFT(B1952,2)&lt;&gt;"GS","GS."&amp;LEFT(B1952,4),B1952)</f>
        <v>GS.9262</v>
      </c>
      <c r="Z1952" s="19" t="e">
        <v>#VALUE!</v>
      </c>
      <c r="AA1952" s="19" t="e">
        <f>IF(C1952=0,Z1952,C1952-Z1952)</f>
        <v>#VALUE!</v>
      </c>
      <c r="AB1952" s="22" t="e">
        <f>(T1952-Q1952)*1.3228*AA1952</f>
        <v>#VALUE!</v>
      </c>
      <c r="AC1952" s="23" t="e">
        <v>#VALUE!</v>
      </c>
      <c r="AD1952" s="23" t="e">
        <f>AA1952-AC1952</f>
        <v>#VALUE!</v>
      </c>
      <c r="AE1952" s="24" t="e">
        <f>(T1952-Q1952)*1.3228*AD1952</f>
        <v>#VALUE!</v>
      </c>
      <c r="AF1952" s="24">
        <v>114.67999999999999</v>
      </c>
      <c r="AG1952" s="24" t="e">
        <f>(AF1952-Q1952)*1.3228*AD1952</f>
        <v>#VALUE!</v>
      </c>
      <c r="AH1952" s="24" t="e">
        <f>AE1952-AG1952</f>
        <v>#VALUE!</v>
      </c>
      <c r="AI1952" s="25" t="e">
        <f>AD1952*T1952*1.3228</f>
        <v>#VALUE!</v>
      </c>
      <c r="AJ1952" s="25" t="e">
        <f>E1952*132.28*AD1952</f>
        <v>#VALUE!</v>
      </c>
      <c r="AK1952" s="25" t="e">
        <f>AI1952-AE1952</f>
        <v>#VALUE!</v>
      </c>
      <c r="AL1952" s="11">
        <v>26.087812499999998</v>
      </c>
      <c r="AM1952" s="11">
        <v>4.5140624999999952</v>
      </c>
      <c r="AN1952" s="26">
        <v>3.18485</v>
      </c>
      <c r="AO1952" s="125">
        <f t="shared" si="662"/>
        <v>4.8810609774859889E-2</v>
      </c>
      <c r="AW1952" s="44" t="e">
        <f t="shared" si="644"/>
        <v>#VALUE!</v>
      </c>
    </row>
    <row r="1953" spans="1:49" hidden="1" x14ac:dyDescent="0.2">
      <c r="A1953" s="101">
        <v>1953</v>
      </c>
      <c r="B1953" s="16" t="s">
        <v>1223</v>
      </c>
      <c r="C1953" s="101">
        <v>2937</v>
      </c>
      <c r="D1953" s="101">
        <v>1.0148935695540446</v>
      </c>
      <c r="E1953" s="101">
        <v>3.4472161608191602E-2</v>
      </c>
      <c r="F1953" s="122">
        <f t="shared" si="643"/>
        <v>1.0493657311622362</v>
      </c>
      <c r="G1953" s="122"/>
      <c r="H1953" s="101" t="s">
        <v>4</v>
      </c>
      <c r="I1953" s="101">
        <v>1</v>
      </c>
      <c r="J1953" s="101" t="s">
        <v>60</v>
      </c>
      <c r="K1953" s="18">
        <v>43173</v>
      </c>
      <c r="L1953" s="101" t="s">
        <v>58</v>
      </c>
      <c r="M1953" s="101" t="s">
        <v>83</v>
      </c>
      <c r="N1953" s="101" t="s">
        <v>77</v>
      </c>
      <c r="O1953" s="101" t="s">
        <v>80</v>
      </c>
      <c r="P1953" s="19" t="str">
        <f t="shared" ref="P1953:P1963" si="695">N1953&amp;" "&amp;O1953</f>
        <v>CB3 14 UP</v>
      </c>
      <c r="Q1953" s="20">
        <f t="shared" ref="Q1953:Q1963" si="696">F1953*100</f>
        <v>104.93657311622361</v>
      </c>
      <c r="R1953" s="19">
        <v>122.6</v>
      </c>
      <c r="S1953" s="19">
        <v>-9.67</v>
      </c>
      <c r="T1953" s="19">
        <f t="shared" ref="T1953:T1963" si="697">R1953+S1953</f>
        <v>112.92999999999999</v>
      </c>
      <c r="U1953" s="22" t="e">
        <f t="shared" ref="U1953:U1963" si="698">(T1953-Q1953)*1.3228*AD1953</f>
        <v>#VALUE!</v>
      </c>
      <c r="V1953" s="22" t="str">
        <f t="shared" ref="V1953:V1963" si="699">IF(LEFT(N1953,3)="CB7","LDN","NY")</f>
        <v>NY</v>
      </c>
      <c r="W1953" s="22" t="e">
        <f t="shared" ref="W1953:W1963" si="700">V1953-U1953</f>
        <v>#VALUE!</v>
      </c>
      <c r="X1953" s="19" t="str">
        <f t="shared" ref="X1953:X1963" si="701">TRIM(N1953)&amp;TRIM(O1953)&amp;TRIM(Y1953)</f>
        <v>CB314 UPGS.9279</v>
      </c>
      <c r="Y1953" s="19" t="str">
        <f t="shared" ref="Y1953:Y1963" si="702">IF(LEFT(B1953,2)&lt;&gt;"GS","GS."&amp;LEFT(B1953,4),B1953)</f>
        <v>GS.9279</v>
      </c>
      <c r="Z1953" s="19" t="e">
        <v>#VALUE!</v>
      </c>
      <c r="AA1953" s="19" t="e">
        <f t="shared" ref="AA1953:AA1963" si="703">IF(C1953=0,Z1953,C1953-Z1953)</f>
        <v>#VALUE!</v>
      </c>
      <c r="AB1953" s="22" t="e">
        <f t="shared" ref="AB1953:AB1963" si="704">(T1953-Q1953)*1.3228*AA1953</f>
        <v>#VALUE!</v>
      </c>
      <c r="AC1953" s="23" t="e">
        <v>#VALUE!</v>
      </c>
      <c r="AD1953" s="23" t="e">
        <f t="shared" ref="AD1953:AD1963" si="705">AA1953-AC1953</f>
        <v>#VALUE!</v>
      </c>
      <c r="AE1953" s="24" t="e">
        <f t="shared" ref="AE1953:AE1963" si="706">(T1953-Q1953)*1.3228*AD1953</f>
        <v>#VALUE!</v>
      </c>
      <c r="AF1953" s="24">
        <v>114.67999999999999</v>
      </c>
      <c r="AG1953" s="24" t="e">
        <f t="shared" ref="AG1953:AG1963" si="707">(AF1953-Q1953)*1.3228*AD1953</f>
        <v>#VALUE!</v>
      </c>
      <c r="AH1953" s="24" t="e">
        <f t="shared" ref="AH1953:AH1963" si="708">AE1953-AG1953</f>
        <v>#VALUE!</v>
      </c>
      <c r="AI1953" s="25" t="e">
        <f t="shared" ref="AI1953:AI1963" si="709">AD1953*T1953*1.3228</f>
        <v>#VALUE!</v>
      </c>
      <c r="AJ1953" s="25" t="e">
        <f t="shared" ref="AJ1953:AJ1963" si="710">E1953*132.28*AD1953</f>
        <v>#VALUE!</v>
      </c>
      <c r="AK1953" s="25" t="e">
        <f t="shared" ref="AK1953:AK1963" si="711">AI1953-AE1953</f>
        <v>#VALUE!</v>
      </c>
      <c r="AL1953" s="11">
        <v>20.435625000000002</v>
      </c>
      <c r="AM1953" s="11">
        <v>0.5</v>
      </c>
      <c r="AN1953" s="26">
        <v>3.244600031733659</v>
      </c>
      <c r="AO1953" s="125">
        <f t="shared" si="662"/>
        <v>3.3653791491020754E-2</v>
      </c>
      <c r="AW1953" s="44" t="e">
        <f t="shared" si="644"/>
        <v>#VALUE!</v>
      </c>
    </row>
    <row r="1954" spans="1:49" hidden="1" x14ac:dyDescent="0.2">
      <c r="A1954" s="101">
        <v>1954</v>
      </c>
      <c r="B1954" s="130" t="s">
        <v>1223</v>
      </c>
      <c r="C1954" s="101">
        <v>168</v>
      </c>
      <c r="D1954" s="101">
        <v>1.0148935695540446</v>
      </c>
      <c r="E1954" s="101">
        <v>3.4472161608191602E-2</v>
      </c>
      <c r="F1954" s="122">
        <f t="shared" si="643"/>
        <v>1.0493657311622362</v>
      </c>
      <c r="G1954" s="122"/>
      <c r="H1954" s="101" t="s">
        <v>4</v>
      </c>
      <c r="I1954" s="101">
        <v>1</v>
      </c>
      <c r="J1954" s="101" t="s">
        <v>60</v>
      </c>
      <c r="K1954" s="18">
        <v>43173</v>
      </c>
      <c r="L1954" s="101" t="s">
        <v>58</v>
      </c>
      <c r="M1954" s="101" t="s">
        <v>83</v>
      </c>
      <c r="N1954" s="101" t="s">
        <v>77</v>
      </c>
      <c r="O1954" s="101" t="s">
        <v>93</v>
      </c>
      <c r="P1954" s="19" t="str">
        <f t="shared" si="695"/>
        <v>CB3 13 UP</v>
      </c>
      <c r="Q1954" s="20">
        <f t="shared" si="696"/>
        <v>104.93657311622361</v>
      </c>
      <c r="R1954" s="19">
        <v>122.6</v>
      </c>
      <c r="S1954" s="19">
        <v>-9.67</v>
      </c>
      <c r="T1954" s="19">
        <f t="shared" si="697"/>
        <v>112.92999999999999</v>
      </c>
      <c r="U1954" s="22" t="e">
        <f t="shared" si="698"/>
        <v>#VALUE!</v>
      </c>
      <c r="V1954" s="22" t="str">
        <f t="shared" si="699"/>
        <v>NY</v>
      </c>
      <c r="W1954" s="22" t="e">
        <f t="shared" si="700"/>
        <v>#VALUE!</v>
      </c>
      <c r="X1954" s="19" t="str">
        <f t="shared" si="701"/>
        <v>CB313 UPGS.9279</v>
      </c>
      <c r="Y1954" s="19" t="str">
        <f t="shared" si="702"/>
        <v>GS.9279</v>
      </c>
      <c r="Z1954" s="19" t="e">
        <v>#VALUE!</v>
      </c>
      <c r="AA1954" s="19" t="e">
        <f t="shared" si="703"/>
        <v>#VALUE!</v>
      </c>
      <c r="AB1954" s="22" t="e">
        <f t="shared" si="704"/>
        <v>#VALUE!</v>
      </c>
      <c r="AC1954" s="23" t="e">
        <v>#VALUE!</v>
      </c>
      <c r="AD1954" s="23" t="e">
        <f t="shared" si="705"/>
        <v>#VALUE!</v>
      </c>
      <c r="AE1954" s="24" t="e">
        <f t="shared" si="706"/>
        <v>#VALUE!</v>
      </c>
      <c r="AF1954" s="24">
        <v>114.67999999999999</v>
      </c>
      <c r="AG1954" s="24" t="e">
        <f t="shared" si="707"/>
        <v>#VALUE!</v>
      </c>
      <c r="AH1954" s="24" t="e">
        <f t="shared" si="708"/>
        <v>#VALUE!</v>
      </c>
      <c r="AI1954" s="25" t="e">
        <f t="shared" si="709"/>
        <v>#VALUE!</v>
      </c>
      <c r="AJ1954" s="25" t="e">
        <f t="shared" si="710"/>
        <v>#VALUE!</v>
      </c>
      <c r="AK1954" s="25" t="e">
        <f t="shared" si="711"/>
        <v>#VALUE!</v>
      </c>
      <c r="AL1954" s="11">
        <v>20.435625000000002</v>
      </c>
      <c r="AM1954" s="11">
        <v>0.5</v>
      </c>
      <c r="AN1954" s="26">
        <v>3.244600031733659</v>
      </c>
      <c r="AO1954" s="125">
        <f t="shared" si="662"/>
        <v>3.3653791491020754E-2</v>
      </c>
      <c r="AW1954" s="44" t="e">
        <f t="shared" si="644"/>
        <v>#VALUE!</v>
      </c>
    </row>
    <row r="1955" spans="1:49" hidden="1" x14ac:dyDescent="0.2">
      <c r="A1955" s="101">
        <v>1955</v>
      </c>
      <c r="B1955" s="16" t="s">
        <v>1223</v>
      </c>
      <c r="C1955" s="101">
        <v>1244</v>
      </c>
      <c r="D1955" s="101">
        <v>1.0148935695540446</v>
      </c>
      <c r="E1955" s="101">
        <v>3.4472161608191602E-2</v>
      </c>
      <c r="F1955" s="122">
        <f t="shared" si="643"/>
        <v>1.0493657311622362</v>
      </c>
      <c r="G1955" s="122"/>
      <c r="H1955" s="101" t="s">
        <v>4</v>
      </c>
      <c r="I1955" s="101">
        <v>1</v>
      </c>
      <c r="J1955" s="101" t="s">
        <v>60</v>
      </c>
      <c r="K1955" s="18">
        <v>43173</v>
      </c>
      <c r="L1955" s="101" t="s">
        <v>58</v>
      </c>
      <c r="M1955" s="101" t="s">
        <v>83</v>
      </c>
      <c r="N1955" s="101" t="s">
        <v>62</v>
      </c>
      <c r="O1955" s="101" t="s">
        <v>63</v>
      </c>
      <c r="P1955" s="19" t="str">
        <f t="shared" si="695"/>
        <v>CB6 Consumo</v>
      </c>
      <c r="Q1955" s="20">
        <f t="shared" si="696"/>
        <v>104.93657311622361</v>
      </c>
      <c r="R1955" s="19">
        <v>122.6</v>
      </c>
      <c r="S1955" s="19">
        <v>-31.95</v>
      </c>
      <c r="T1955" s="19">
        <f t="shared" si="697"/>
        <v>90.649999999999991</v>
      </c>
      <c r="U1955" s="22" t="e">
        <f t="shared" si="698"/>
        <v>#VALUE!</v>
      </c>
      <c r="V1955" s="22" t="str">
        <f t="shared" si="699"/>
        <v>NY</v>
      </c>
      <c r="W1955" s="22" t="e">
        <f t="shared" si="700"/>
        <v>#VALUE!</v>
      </c>
      <c r="X1955" s="19" t="str">
        <f t="shared" si="701"/>
        <v>CB6ConsumoGS.9279</v>
      </c>
      <c r="Y1955" s="19" t="str">
        <f t="shared" si="702"/>
        <v>GS.9279</v>
      </c>
      <c r="Z1955" s="19" t="e">
        <v>#VALUE!</v>
      </c>
      <c r="AA1955" s="19" t="e">
        <f t="shared" si="703"/>
        <v>#VALUE!</v>
      </c>
      <c r="AB1955" s="22" t="e">
        <f t="shared" si="704"/>
        <v>#VALUE!</v>
      </c>
      <c r="AC1955" s="23" t="e">
        <v>#VALUE!</v>
      </c>
      <c r="AD1955" s="23" t="e">
        <f t="shared" si="705"/>
        <v>#VALUE!</v>
      </c>
      <c r="AE1955" s="24" t="e">
        <f t="shared" si="706"/>
        <v>#VALUE!</v>
      </c>
      <c r="AF1955" s="24">
        <v>92.399999999999991</v>
      </c>
      <c r="AG1955" s="24" t="e">
        <f t="shared" si="707"/>
        <v>#VALUE!</v>
      </c>
      <c r="AH1955" s="24" t="e">
        <f t="shared" si="708"/>
        <v>#VALUE!</v>
      </c>
      <c r="AI1955" s="25" t="e">
        <f t="shared" si="709"/>
        <v>#VALUE!</v>
      </c>
      <c r="AJ1955" s="25" t="e">
        <f t="shared" si="710"/>
        <v>#VALUE!</v>
      </c>
      <c r="AK1955" s="25" t="e">
        <f t="shared" si="711"/>
        <v>#VALUE!</v>
      </c>
      <c r="AL1955" s="11">
        <v>20.435625000000002</v>
      </c>
      <c r="AM1955" s="11">
        <v>0.5</v>
      </c>
      <c r="AN1955" s="26">
        <v>3.2446000317336594</v>
      </c>
      <c r="AO1955" s="125">
        <f t="shared" si="662"/>
        <v>3.3653791491020754E-2</v>
      </c>
      <c r="AW1955" s="44" t="e">
        <f t="shared" si="644"/>
        <v>#VALUE!</v>
      </c>
    </row>
    <row r="1956" spans="1:49" hidden="1" x14ac:dyDescent="0.2">
      <c r="A1956" s="101">
        <v>1956</v>
      </c>
      <c r="B1956" s="16" t="s">
        <v>1224</v>
      </c>
      <c r="C1956" s="101">
        <v>5000</v>
      </c>
      <c r="D1956" s="101">
        <v>1.0105886269352875</v>
      </c>
      <c r="E1956" s="101">
        <v>1.5266024403883307E-2</v>
      </c>
      <c r="F1956" s="122">
        <f t="shared" si="643"/>
        <v>1.0258546513391709</v>
      </c>
      <c r="G1956" s="122"/>
      <c r="H1956" s="101" t="s">
        <v>4</v>
      </c>
      <c r="I1956" s="101">
        <v>1</v>
      </c>
      <c r="J1956" s="101" t="s">
        <v>60</v>
      </c>
      <c r="K1956" s="18">
        <v>43174</v>
      </c>
      <c r="L1956" s="101" t="s">
        <v>58</v>
      </c>
      <c r="M1956" s="101" t="s">
        <v>83</v>
      </c>
      <c r="N1956" s="101" t="s">
        <v>62</v>
      </c>
      <c r="O1956" s="101" t="s">
        <v>63</v>
      </c>
      <c r="P1956" s="19" t="str">
        <f t="shared" si="695"/>
        <v>CB6 Consumo</v>
      </c>
      <c r="Q1956" s="20">
        <f t="shared" si="696"/>
        <v>102.58546513391708</v>
      </c>
      <c r="R1956" s="19">
        <v>122.6</v>
      </c>
      <c r="S1956" s="19">
        <v>-31.95</v>
      </c>
      <c r="T1956" s="19">
        <f t="shared" si="697"/>
        <v>90.649999999999991</v>
      </c>
      <c r="U1956" s="22" t="e">
        <f t="shared" si="698"/>
        <v>#VALUE!</v>
      </c>
      <c r="V1956" s="22" t="str">
        <f t="shared" si="699"/>
        <v>NY</v>
      </c>
      <c r="W1956" s="22" t="e">
        <f t="shared" si="700"/>
        <v>#VALUE!</v>
      </c>
      <c r="X1956" s="19" t="str">
        <f t="shared" si="701"/>
        <v>CB6ConsumoGS.9220</v>
      </c>
      <c r="Y1956" s="19" t="str">
        <f t="shared" si="702"/>
        <v>GS.9220</v>
      </c>
      <c r="Z1956" s="19" t="e">
        <v>#VALUE!</v>
      </c>
      <c r="AA1956" s="19" t="e">
        <f t="shared" si="703"/>
        <v>#VALUE!</v>
      </c>
      <c r="AB1956" s="22" t="e">
        <f t="shared" si="704"/>
        <v>#VALUE!</v>
      </c>
      <c r="AC1956" s="23" t="e">
        <v>#VALUE!</v>
      </c>
      <c r="AD1956" s="23" t="e">
        <f t="shared" si="705"/>
        <v>#VALUE!</v>
      </c>
      <c r="AE1956" s="24" t="e">
        <f t="shared" si="706"/>
        <v>#VALUE!</v>
      </c>
      <c r="AF1956" s="24">
        <v>92.399999999999991</v>
      </c>
      <c r="AG1956" s="24" t="e">
        <f t="shared" si="707"/>
        <v>#VALUE!</v>
      </c>
      <c r="AH1956" s="24" t="e">
        <f t="shared" si="708"/>
        <v>#VALUE!</v>
      </c>
      <c r="AI1956" s="25" t="e">
        <f t="shared" si="709"/>
        <v>#VALUE!</v>
      </c>
      <c r="AJ1956" s="25" t="e">
        <f t="shared" si="710"/>
        <v>#VALUE!</v>
      </c>
      <c r="AK1956" s="25" t="e">
        <f t="shared" si="711"/>
        <v>#VALUE!</v>
      </c>
      <c r="AL1956" s="11">
        <v>4.907152299183255</v>
      </c>
      <c r="AM1956" s="11">
        <v>3.5246419164365648</v>
      </c>
      <c r="AN1956" s="26">
        <v>3.253776294684998</v>
      </c>
      <c r="AO1956" s="125">
        <f t="shared" si="662"/>
        <v>1.4945758399513063E-2</v>
      </c>
      <c r="AW1956" s="44" t="e">
        <f t="shared" si="644"/>
        <v>#VALUE!</v>
      </c>
    </row>
    <row r="1957" spans="1:49" hidden="1" x14ac:dyDescent="0.2">
      <c r="A1957" s="101">
        <v>1957</v>
      </c>
      <c r="B1957" s="16" t="s">
        <v>1225</v>
      </c>
      <c r="C1957" s="101">
        <v>5040</v>
      </c>
      <c r="D1957" s="101">
        <v>1.0430638171280922</v>
      </c>
      <c r="E1957" s="101">
        <v>3.8967768545729815E-2</v>
      </c>
      <c r="F1957" s="122">
        <f t="shared" si="643"/>
        <v>1.0820315856738221</v>
      </c>
      <c r="G1957" s="122"/>
      <c r="H1957" s="101" t="s">
        <v>4</v>
      </c>
      <c r="I1957" s="101">
        <v>1</v>
      </c>
      <c r="J1957" s="101" t="s">
        <v>60</v>
      </c>
      <c r="K1957" s="18">
        <v>43175</v>
      </c>
      <c r="L1957" s="101" t="s">
        <v>58</v>
      </c>
      <c r="M1957" s="101" t="s">
        <v>83</v>
      </c>
      <c r="N1957" s="101" t="s">
        <v>77</v>
      </c>
      <c r="O1957" s="101" t="s">
        <v>59</v>
      </c>
      <c r="P1957" s="19" t="str">
        <f t="shared" si="695"/>
        <v>CB3 14/16</v>
      </c>
      <c r="Q1957" s="20">
        <f t="shared" si="696"/>
        <v>108.2031585673822</v>
      </c>
      <c r="R1957" s="19">
        <v>122.6</v>
      </c>
      <c r="S1957" s="19">
        <v>-9.67</v>
      </c>
      <c r="T1957" s="19">
        <f t="shared" si="697"/>
        <v>112.92999999999999</v>
      </c>
      <c r="U1957" s="22" t="e">
        <f t="shared" si="698"/>
        <v>#VALUE!</v>
      </c>
      <c r="V1957" s="22" t="str">
        <f t="shared" si="699"/>
        <v>NY</v>
      </c>
      <c r="W1957" s="22" t="e">
        <f t="shared" si="700"/>
        <v>#VALUE!</v>
      </c>
      <c r="X1957" s="19" t="str">
        <f t="shared" si="701"/>
        <v>CB314/16GS.9283</v>
      </c>
      <c r="Y1957" s="19" t="str">
        <f t="shared" si="702"/>
        <v>GS.9283</v>
      </c>
      <c r="Z1957" s="19" t="e">
        <v>#VALUE!</v>
      </c>
      <c r="AA1957" s="19" t="e">
        <f t="shared" si="703"/>
        <v>#VALUE!</v>
      </c>
      <c r="AB1957" s="22" t="e">
        <f t="shared" si="704"/>
        <v>#VALUE!</v>
      </c>
      <c r="AC1957" s="23" t="e">
        <v>#VALUE!</v>
      </c>
      <c r="AD1957" s="23" t="e">
        <f t="shared" si="705"/>
        <v>#VALUE!</v>
      </c>
      <c r="AE1957" s="24" t="e">
        <f t="shared" si="706"/>
        <v>#VALUE!</v>
      </c>
      <c r="AF1957" s="24">
        <v>114.67999999999999</v>
      </c>
      <c r="AG1957" s="24" t="e">
        <f t="shared" si="707"/>
        <v>#VALUE!</v>
      </c>
      <c r="AH1957" s="24" t="e">
        <f t="shared" si="708"/>
        <v>#VALUE!</v>
      </c>
      <c r="AI1957" s="25" t="e">
        <f t="shared" si="709"/>
        <v>#VALUE!</v>
      </c>
      <c r="AJ1957" s="25" t="e">
        <f t="shared" si="710"/>
        <v>#VALUE!</v>
      </c>
      <c r="AK1957" s="25" t="e">
        <f t="shared" si="711"/>
        <v>#VALUE!</v>
      </c>
      <c r="AL1957" s="11">
        <v>21.643583333333336</v>
      </c>
      <c r="AM1957" s="11">
        <v>0.63557539682539665</v>
      </c>
      <c r="AN1957" s="26">
        <v>3.2527931619194308</v>
      </c>
      <c r="AO1957" s="125">
        <f t="shared" si="662"/>
        <v>3.8138736377231995E-2</v>
      </c>
      <c r="AW1957" s="44" t="e">
        <f t="shared" si="644"/>
        <v>#VALUE!</v>
      </c>
    </row>
    <row r="1958" spans="1:49" hidden="1" x14ac:dyDescent="0.2">
      <c r="A1958" s="101">
        <v>1958</v>
      </c>
      <c r="B1958" s="16" t="s">
        <v>1226</v>
      </c>
      <c r="C1958" s="101">
        <v>320</v>
      </c>
      <c r="D1958" s="101">
        <v>1.4039070510045613</v>
      </c>
      <c r="E1958" s="101">
        <v>5.4203776146087602E-2</v>
      </c>
      <c r="F1958" s="122">
        <f t="shared" si="643"/>
        <v>1.4581108271506489</v>
      </c>
      <c r="G1958" s="122"/>
      <c r="H1958" s="101" t="s">
        <v>4</v>
      </c>
      <c r="I1958" s="101">
        <v>1</v>
      </c>
      <c r="J1958" s="101" t="s">
        <v>573</v>
      </c>
      <c r="K1958" s="18">
        <v>43175</v>
      </c>
      <c r="L1958" s="101" t="s">
        <v>58</v>
      </c>
      <c r="M1958" s="101" t="s">
        <v>83</v>
      </c>
      <c r="N1958" s="101" t="s">
        <v>73</v>
      </c>
      <c r="O1958" s="101" t="s">
        <v>59</v>
      </c>
      <c r="P1958" s="19" t="str">
        <f t="shared" si="695"/>
        <v>CB1 14/16</v>
      </c>
      <c r="Q1958" s="20">
        <f t="shared" si="696"/>
        <v>145.81108271506488</v>
      </c>
      <c r="R1958" s="19">
        <v>122.6</v>
      </c>
      <c r="S1958" s="19">
        <v>-7</v>
      </c>
      <c r="T1958" s="19">
        <f t="shared" si="697"/>
        <v>115.6</v>
      </c>
      <c r="U1958" s="22" t="e">
        <f t="shared" si="698"/>
        <v>#VALUE!</v>
      </c>
      <c r="V1958" s="22" t="str">
        <f t="shared" si="699"/>
        <v>NY</v>
      </c>
      <c r="W1958" s="22" t="e">
        <f t="shared" si="700"/>
        <v>#VALUE!</v>
      </c>
      <c r="X1958" s="19" t="str">
        <f t="shared" si="701"/>
        <v>CB114/16GS.9246</v>
      </c>
      <c r="Y1958" s="19" t="str">
        <f t="shared" si="702"/>
        <v>GS.9246</v>
      </c>
      <c r="Z1958" s="19" t="e">
        <v>#VALUE!</v>
      </c>
      <c r="AA1958" s="19" t="e">
        <f t="shared" si="703"/>
        <v>#VALUE!</v>
      </c>
      <c r="AB1958" s="22" t="e">
        <f t="shared" si="704"/>
        <v>#VALUE!</v>
      </c>
      <c r="AC1958" s="23" t="e">
        <v>#VALUE!</v>
      </c>
      <c r="AD1958" s="23" t="e">
        <f t="shared" si="705"/>
        <v>#VALUE!</v>
      </c>
      <c r="AE1958" s="24" t="e">
        <f t="shared" si="706"/>
        <v>#VALUE!</v>
      </c>
      <c r="AF1958" s="24">
        <v>117.35</v>
      </c>
      <c r="AG1958" s="24" t="e">
        <f t="shared" si="707"/>
        <v>#VALUE!</v>
      </c>
      <c r="AH1958" s="24" t="e">
        <f t="shared" si="708"/>
        <v>#VALUE!</v>
      </c>
      <c r="AI1958" s="25" t="e">
        <f t="shared" si="709"/>
        <v>#VALUE!</v>
      </c>
      <c r="AJ1958" s="25" t="e">
        <f t="shared" si="710"/>
        <v>#VALUE!</v>
      </c>
      <c r="AK1958" s="25" t="e">
        <f t="shared" si="711"/>
        <v>#VALUE!</v>
      </c>
      <c r="AL1958" s="11">
        <v>24.333957293935516</v>
      </c>
      <c r="AM1958" s="11">
        <v>5.7987984129451107</v>
      </c>
      <c r="AN1958" s="26">
        <v>3.2765999999999997</v>
      </c>
      <c r="AO1958" s="125">
        <f t="shared" si="662"/>
        <v>5.3438872250316974E-2</v>
      </c>
      <c r="AW1958" s="44" t="e">
        <f t="shared" si="644"/>
        <v>#VALUE!</v>
      </c>
    </row>
    <row r="1959" spans="1:49" hidden="1" x14ac:dyDescent="0.2">
      <c r="A1959" s="101">
        <v>1959</v>
      </c>
      <c r="B1959" s="16" t="s">
        <v>1227</v>
      </c>
      <c r="C1959" s="101">
        <v>1230</v>
      </c>
      <c r="D1959" s="101">
        <v>1.4121767369368448</v>
      </c>
      <c r="E1959" s="101">
        <v>5.668483416747052E-2</v>
      </c>
      <c r="F1959" s="122">
        <f t="shared" si="643"/>
        <v>1.4688615711043154</v>
      </c>
      <c r="G1959" s="122"/>
      <c r="H1959" s="101" t="s">
        <v>4</v>
      </c>
      <c r="I1959" s="101">
        <v>1</v>
      </c>
      <c r="J1959" s="101" t="s">
        <v>555</v>
      </c>
      <c r="K1959" s="18">
        <v>43175</v>
      </c>
      <c r="L1959" s="101" t="s">
        <v>58</v>
      </c>
      <c r="M1959" s="101" t="s">
        <v>83</v>
      </c>
      <c r="N1959" s="101" t="s">
        <v>73</v>
      </c>
      <c r="O1959" s="101" t="s">
        <v>58</v>
      </c>
      <c r="P1959" s="19" t="str">
        <f t="shared" si="695"/>
        <v>CB1 17/18</v>
      </c>
      <c r="Q1959" s="20">
        <f t="shared" si="696"/>
        <v>146.88615711043153</v>
      </c>
      <c r="R1959" s="19">
        <v>122.6</v>
      </c>
      <c r="S1959" s="19">
        <v>2.5</v>
      </c>
      <c r="T1959" s="19">
        <f t="shared" si="697"/>
        <v>125.1</v>
      </c>
      <c r="U1959" s="22" t="e">
        <f t="shared" si="698"/>
        <v>#VALUE!</v>
      </c>
      <c r="V1959" s="22" t="str">
        <f t="shared" si="699"/>
        <v>NY</v>
      </c>
      <c r="W1959" s="22" t="e">
        <f t="shared" si="700"/>
        <v>#VALUE!</v>
      </c>
      <c r="X1959" s="19" t="str">
        <f t="shared" si="701"/>
        <v>CB117/18GS.9276</v>
      </c>
      <c r="Y1959" s="19" t="str">
        <f t="shared" si="702"/>
        <v>GS.9276</v>
      </c>
      <c r="Z1959" s="19" t="e">
        <v>#VALUE!</v>
      </c>
      <c r="AA1959" s="19" t="e">
        <f t="shared" si="703"/>
        <v>#VALUE!</v>
      </c>
      <c r="AB1959" s="22" t="e">
        <f t="shared" si="704"/>
        <v>#VALUE!</v>
      </c>
      <c r="AC1959" s="23" t="e">
        <v>#VALUE!</v>
      </c>
      <c r="AD1959" s="23" t="e">
        <f t="shared" si="705"/>
        <v>#VALUE!</v>
      </c>
      <c r="AE1959" s="24" t="e">
        <f t="shared" si="706"/>
        <v>#VALUE!</v>
      </c>
      <c r="AF1959" s="24">
        <v>126.85</v>
      </c>
      <c r="AG1959" s="24" t="e">
        <f t="shared" si="707"/>
        <v>#VALUE!</v>
      </c>
      <c r="AH1959" s="24" t="e">
        <f t="shared" si="708"/>
        <v>#VALUE!</v>
      </c>
      <c r="AI1959" s="25" t="e">
        <f t="shared" si="709"/>
        <v>#VALUE!</v>
      </c>
      <c r="AJ1959" s="25" t="e">
        <f t="shared" si="710"/>
        <v>#VALUE!</v>
      </c>
      <c r="AK1959" s="25" t="e">
        <f t="shared" si="711"/>
        <v>#VALUE!</v>
      </c>
      <c r="AL1959" s="11">
        <v>25.343658268181322</v>
      </c>
      <c r="AM1959" s="11">
        <v>3.8212993010151735</v>
      </c>
      <c r="AN1959" s="26">
        <v>3.2767264227642281</v>
      </c>
      <c r="AO1959" s="125">
        <f t="shared" si="662"/>
        <v>5.5887074723806655E-2</v>
      </c>
      <c r="AW1959" s="44" t="e">
        <f t="shared" si="644"/>
        <v>#VALUE!</v>
      </c>
    </row>
    <row r="1960" spans="1:49" hidden="1" x14ac:dyDescent="0.2">
      <c r="A1960" s="101">
        <v>1960</v>
      </c>
      <c r="B1960" s="16" t="s">
        <v>1228</v>
      </c>
      <c r="C1960" s="101">
        <v>600</v>
      </c>
      <c r="D1960" s="101">
        <v>1.2072340695874355</v>
      </c>
      <c r="E1960" s="101">
        <v>4.2595637056989689E-2</v>
      </c>
      <c r="F1960" s="122">
        <f t="shared" si="643"/>
        <v>1.2498297066444253</v>
      </c>
      <c r="G1960" s="122"/>
      <c r="H1960" s="101" t="s">
        <v>4</v>
      </c>
      <c r="I1960" s="101">
        <v>1</v>
      </c>
      <c r="J1960" s="101" t="s">
        <v>60</v>
      </c>
      <c r="K1960" s="18">
        <v>43179</v>
      </c>
      <c r="L1960" s="101" t="s">
        <v>58</v>
      </c>
      <c r="M1960" s="101" t="s">
        <v>83</v>
      </c>
      <c r="N1960" s="101" t="s">
        <v>62</v>
      </c>
      <c r="O1960" s="101" t="s">
        <v>63</v>
      </c>
      <c r="P1960" s="19" t="str">
        <f t="shared" si="695"/>
        <v>CB6 Consumo</v>
      </c>
      <c r="Q1960" s="20">
        <f t="shared" si="696"/>
        <v>124.98297066444253</v>
      </c>
      <c r="R1960" s="19">
        <v>122.6</v>
      </c>
      <c r="S1960" s="19">
        <v>-31.95</v>
      </c>
      <c r="T1960" s="19">
        <f t="shared" si="697"/>
        <v>90.649999999999991</v>
      </c>
      <c r="U1960" s="22" t="e">
        <f t="shared" si="698"/>
        <v>#VALUE!</v>
      </c>
      <c r="V1960" s="22" t="str">
        <f t="shared" si="699"/>
        <v>NY</v>
      </c>
      <c r="W1960" s="22" t="e">
        <f t="shared" si="700"/>
        <v>#VALUE!</v>
      </c>
      <c r="X1960" s="19" t="str">
        <f t="shared" si="701"/>
        <v>CB6ConsumoGS.9278</v>
      </c>
      <c r="Y1960" s="19" t="str">
        <f t="shared" si="702"/>
        <v>GS.9278</v>
      </c>
      <c r="Z1960" s="19" t="e">
        <v>#VALUE!</v>
      </c>
      <c r="AA1960" s="19" t="e">
        <f t="shared" si="703"/>
        <v>#VALUE!</v>
      </c>
      <c r="AB1960" s="22" t="e">
        <f t="shared" si="704"/>
        <v>#VALUE!</v>
      </c>
      <c r="AC1960" s="23" t="e">
        <v>#VALUE!</v>
      </c>
      <c r="AD1960" s="23" t="e">
        <f t="shared" si="705"/>
        <v>#VALUE!</v>
      </c>
      <c r="AE1960" s="24" t="e">
        <f t="shared" si="706"/>
        <v>#VALUE!</v>
      </c>
      <c r="AF1960" s="24">
        <v>92.399999999999991</v>
      </c>
      <c r="AG1960" s="24" t="e">
        <f t="shared" si="707"/>
        <v>#VALUE!</v>
      </c>
      <c r="AH1960" s="24" t="e">
        <f t="shared" si="708"/>
        <v>#VALUE!</v>
      </c>
      <c r="AI1960" s="25" t="e">
        <f t="shared" si="709"/>
        <v>#VALUE!</v>
      </c>
      <c r="AJ1960" s="25" t="e">
        <f t="shared" si="710"/>
        <v>#VALUE!</v>
      </c>
      <c r="AK1960" s="25" t="e">
        <f t="shared" si="711"/>
        <v>#VALUE!</v>
      </c>
      <c r="AL1960" s="11">
        <v>23.199179166666671</v>
      </c>
      <c r="AM1960" s="11">
        <v>3.1836666666666642</v>
      </c>
      <c r="AN1960" s="26">
        <v>3.23483752797851</v>
      </c>
      <c r="AO1960" s="125">
        <f t="shared" si="662"/>
        <v>4.1459294270231276E-2</v>
      </c>
      <c r="AW1960" s="44" t="e">
        <f t="shared" si="644"/>
        <v>#VALUE!</v>
      </c>
    </row>
    <row r="1961" spans="1:49" hidden="1" x14ac:dyDescent="0.2">
      <c r="A1961" s="101">
        <v>1961</v>
      </c>
      <c r="B1961" s="16" t="s">
        <v>1229</v>
      </c>
      <c r="C1961" s="101">
        <v>1800</v>
      </c>
      <c r="D1961" s="101">
        <v>1.2504375269885084</v>
      </c>
      <c r="E1961" s="101">
        <v>5.1651563400745414E-2</v>
      </c>
      <c r="F1961" s="122">
        <f t="shared" si="643"/>
        <v>1.3020890903892539</v>
      </c>
      <c r="G1961" s="122"/>
      <c r="H1961" s="101" t="s">
        <v>4</v>
      </c>
      <c r="I1961" s="101">
        <v>1</v>
      </c>
      <c r="J1961" s="101" t="s">
        <v>60</v>
      </c>
      <c r="K1961" s="18">
        <v>43179</v>
      </c>
      <c r="L1961" s="101" t="s">
        <v>58</v>
      </c>
      <c r="M1961" s="101" t="s">
        <v>83</v>
      </c>
      <c r="N1961" s="101" t="s">
        <v>73</v>
      </c>
      <c r="O1961" s="101" t="s">
        <v>66</v>
      </c>
      <c r="P1961" s="19" t="str">
        <f t="shared" si="695"/>
        <v>CB1 Moka</v>
      </c>
      <c r="Q1961" s="20">
        <f t="shared" si="696"/>
        <v>130.20890903892538</v>
      </c>
      <c r="R1961" s="19">
        <v>122.6</v>
      </c>
      <c r="S1961" s="19">
        <v>-8</v>
      </c>
      <c r="T1961" s="19">
        <f t="shared" si="697"/>
        <v>114.6</v>
      </c>
      <c r="U1961" s="22" t="e">
        <f t="shared" si="698"/>
        <v>#VALUE!</v>
      </c>
      <c r="V1961" s="22" t="str">
        <f t="shared" si="699"/>
        <v>NY</v>
      </c>
      <c r="W1961" s="22" t="e">
        <f t="shared" si="700"/>
        <v>#VALUE!</v>
      </c>
      <c r="X1961" s="19" t="str">
        <f t="shared" si="701"/>
        <v>CB1MokaGS.9280</v>
      </c>
      <c r="Y1961" s="19" t="str">
        <f t="shared" si="702"/>
        <v>GS.9280</v>
      </c>
      <c r="Z1961" s="19" t="e">
        <v>#VALUE!</v>
      </c>
      <c r="AA1961" s="19" t="e">
        <f t="shared" si="703"/>
        <v>#VALUE!</v>
      </c>
      <c r="AB1961" s="22" t="e">
        <f t="shared" si="704"/>
        <v>#VALUE!</v>
      </c>
      <c r="AC1961" s="23" t="e">
        <v>#VALUE!</v>
      </c>
      <c r="AD1961" s="23" t="e">
        <f t="shared" si="705"/>
        <v>#VALUE!</v>
      </c>
      <c r="AE1961" s="24" t="e">
        <f t="shared" si="706"/>
        <v>#VALUE!</v>
      </c>
      <c r="AF1961" s="24">
        <v>116.35</v>
      </c>
      <c r="AG1961" s="24" t="e">
        <f t="shared" si="707"/>
        <v>#VALUE!</v>
      </c>
      <c r="AH1961" s="24" t="e">
        <f t="shared" si="708"/>
        <v>#VALUE!</v>
      </c>
      <c r="AI1961" s="25" t="e">
        <f t="shared" si="709"/>
        <v>#VALUE!</v>
      </c>
      <c r="AJ1961" s="25" t="e">
        <f t="shared" si="710"/>
        <v>#VALUE!</v>
      </c>
      <c r="AK1961" s="25" t="e">
        <f t="shared" si="711"/>
        <v>#VALUE!</v>
      </c>
      <c r="AL1961" s="11">
        <v>24.698813185943227</v>
      </c>
      <c r="AM1961" s="11">
        <v>4.2217106839309979</v>
      </c>
      <c r="AN1961" s="26">
        <v>3.2762950566427969</v>
      </c>
      <c r="AO1961" s="125">
        <f t="shared" si="662"/>
        <v>5.0917936178243917E-2</v>
      </c>
      <c r="AW1961" s="44" t="e">
        <f t="shared" si="644"/>
        <v>#VALUE!</v>
      </c>
    </row>
    <row r="1962" spans="1:49" hidden="1" x14ac:dyDescent="0.2">
      <c r="A1962" s="101">
        <v>1964</v>
      </c>
      <c r="B1962" s="16" t="s">
        <v>1230</v>
      </c>
      <c r="C1962" s="101">
        <v>435</v>
      </c>
      <c r="D1962" s="101">
        <v>1.3839481018202913</v>
      </c>
      <c r="E1962" s="101">
        <v>4.7259588035861576E-2</v>
      </c>
      <c r="F1962" s="122">
        <f t="shared" si="643"/>
        <v>1.4312076898561528</v>
      </c>
      <c r="G1962" s="122"/>
      <c r="H1962" s="101" t="s">
        <v>4</v>
      </c>
      <c r="I1962" s="101">
        <v>1</v>
      </c>
      <c r="J1962" s="101" t="s">
        <v>573</v>
      </c>
      <c r="K1962" s="18">
        <v>43182</v>
      </c>
      <c r="L1962" s="101" t="s">
        <v>58</v>
      </c>
      <c r="M1962" s="101" t="s">
        <v>83</v>
      </c>
      <c r="N1962" s="101" t="s">
        <v>73</v>
      </c>
      <c r="O1962" s="101" t="s">
        <v>93</v>
      </c>
      <c r="P1962" s="19" t="str">
        <f t="shared" si="695"/>
        <v>CB1 13 UP</v>
      </c>
      <c r="Q1962" s="20">
        <f t="shared" si="696"/>
        <v>143.12076898561529</v>
      </c>
      <c r="R1962" s="19">
        <v>122.6</v>
      </c>
      <c r="S1962" s="19">
        <v>-7</v>
      </c>
      <c r="T1962" s="19">
        <f t="shared" si="697"/>
        <v>115.6</v>
      </c>
      <c r="U1962" s="22" t="e">
        <f t="shared" si="698"/>
        <v>#VALUE!</v>
      </c>
      <c r="V1962" s="22" t="str">
        <f t="shared" si="699"/>
        <v>NY</v>
      </c>
      <c r="W1962" s="22" t="e">
        <f t="shared" si="700"/>
        <v>#VALUE!</v>
      </c>
      <c r="X1962" s="19" t="str">
        <f t="shared" si="701"/>
        <v>CB113 UPGS.9249</v>
      </c>
      <c r="Y1962" s="19" t="str">
        <f t="shared" si="702"/>
        <v>GS.9249</v>
      </c>
      <c r="Z1962" s="19" t="e">
        <v>#VALUE!</v>
      </c>
      <c r="AA1962" s="19" t="e">
        <f t="shared" si="703"/>
        <v>#VALUE!</v>
      </c>
      <c r="AB1962" s="22" t="e">
        <f t="shared" si="704"/>
        <v>#VALUE!</v>
      </c>
      <c r="AC1962" s="23" t="e">
        <v>#VALUE!</v>
      </c>
      <c r="AD1962" s="23" t="e">
        <f t="shared" si="705"/>
        <v>#VALUE!</v>
      </c>
      <c r="AE1962" s="24" t="e">
        <f t="shared" si="706"/>
        <v>#VALUE!</v>
      </c>
      <c r="AF1962" s="24">
        <v>117.35</v>
      </c>
      <c r="AG1962" s="24" t="e">
        <f t="shared" si="707"/>
        <v>#VALUE!</v>
      </c>
      <c r="AH1962" s="24" t="e">
        <f t="shared" si="708"/>
        <v>#VALUE!</v>
      </c>
      <c r="AI1962" s="25" t="e">
        <f t="shared" si="709"/>
        <v>#VALUE!</v>
      </c>
      <c r="AJ1962" s="25" t="e">
        <f t="shared" si="710"/>
        <v>#VALUE!</v>
      </c>
      <c r="AK1962" s="25" t="e">
        <f t="shared" si="711"/>
        <v>#VALUE!</v>
      </c>
      <c r="AL1962" s="11">
        <v>24.31</v>
      </c>
      <c r="AM1962" s="11">
        <v>3.5900000000000039</v>
      </c>
      <c r="AN1962" s="26">
        <v>3.244600031733659</v>
      </c>
      <c r="AO1962" s="125">
        <f t="shared" si="662"/>
        <v>4.6137644044128734E-2</v>
      </c>
      <c r="AW1962" s="44" t="e">
        <f t="shared" si="644"/>
        <v>#VALUE!</v>
      </c>
    </row>
    <row r="1963" spans="1:49" hidden="1" x14ac:dyDescent="0.2">
      <c r="A1963" s="101">
        <v>1965</v>
      </c>
      <c r="B1963" s="16" t="s">
        <v>1230</v>
      </c>
      <c r="C1963" s="101">
        <v>63</v>
      </c>
      <c r="D1963" s="101">
        <v>1.3839481018202913</v>
      </c>
      <c r="E1963" s="101">
        <v>4.7259588035861576E-2</v>
      </c>
      <c r="F1963" s="122">
        <f t="shared" si="643"/>
        <v>1.4312076898561528</v>
      </c>
      <c r="G1963" s="122"/>
      <c r="H1963" s="101" t="s">
        <v>4</v>
      </c>
      <c r="I1963" s="101">
        <v>1</v>
      </c>
      <c r="J1963" s="101" t="s">
        <v>573</v>
      </c>
      <c r="K1963" s="18">
        <v>43182</v>
      </c>
      <c r="L1963" s="101" t="s">
        <v>58</v>
      </c>
      <c r="M1963" s="101" t="s">
        <v>83</v>
      </c>
      <c r="N1963" s="101" t="s">
        <v>62</v>
      </c>
      <c r="O1963" s="101" t="s">
        <v>63</v>
      </c>
      <c r="P1963" s="19" t="str">
        <f t="shared" si="695"/>
        <v>CB6 Consumo</v>
      </c>
      <c r="Q1963" s="20">
        <f t="shared" si="696"/>
        <v>143.12076898561529</v>
      </c>
      <c r="R1963" s="19">
        <v>122.6</v>
      </c>
      <c r="S1963" s="19">
        <v>-31.95</v>
      </c>
      <c r="T1963" s="19">
        <f t="shared" si="697"/>
        <v>90.649999999999991</v>
      </c>
      <c r="U1963" s="22" t="e">
        <f t="shared" si="698"/>
        <v>#VALUE!</v>
      </c>
      <c r="V1963" s="22" t="str">
        <f t="shared" si="699"/>
        <v>NY</v>
      </c>
      <c r="W1963" s="22" t="e">
        <f t="shared" si="700"/>
        <v>#VALUE!</v>
      </c>
      <c r="X1963" s="19" t="str">
        <f t="shared" si="701"/>
        <v>CB6ConsumoGS.9249</v>
      </c>
      <c r="Y1963" s="19" t="str">
        <f t="shared" si="702"/>
        <v>GS.9249</v>
      </c>
      <c r="Z1963" s="19" t="e">
        <v>#VALUE!</v>
      </c>
      <c r="AA1963" s="19" t="e">
        <f t="shared" si="703"/>
        <v>#VALUE!</v>
      </c>
      <c r="AB1963" s="22" t="e">
        <f t="shared" si="704"/>
        <v>#VALUE!</v>
      </c>
      <c r="AC1963" s="23" t="e">
        <v>#VALUE!</v>
      </c>
      <c r="AD1963" s="23" t="e">
        <f t="shared" si="705"/>
        <v>#VALUE!</v>
      </c>
      <c r="AE1963" s="24" t="e">
        <f t="shared" si="706"/>
        <v>#VALUE!</v>
      </c>
      <c r="AF1963" s="24">
        <v>92.399999999999991</v>
      </c>
      <c r="AG1963" s="24" t="e">
        <f t="shared" si="707"/>
        <v>#VALUE!</v>
      </c>
      <c r="AH1963" s="24" t="e">
        <f t="shared" si="708"/>
        <v>#VALUE!</v>
      </c>
      <c r="AI1963" s="25" t="e">
        <f t="shared" si="709"/>
        <v>#VALUE!</v>
      </c>
      <c r="AJ1963" s="25" t="e">
        <f t="shared" si="710"/>
        <v>#VALUE!</v>
      </c>
      <c r="AK1963" s="25" t="e">
        <f t="shared" si="711"/>
        <v>#VALUE!</v>
      </c>
      <c r="AL1963" s="11">
        <v>24.31</v>
      </c>
      <c r="AM1963" s="11">
        <v>3.5900000000000034</v>
      </c>
      <c r="AN1963" s="26">
        <v>3.2446000317336594</v>
      </c>
      <c r="AO1963" s="125">
        <f t="shared" si="662"/>
        <v>4.6137644044128741E-2</v>
      </c>
      <c r="AW1963" s="44" t="e">
        <f t="shared" si="644"/>
        <v>#VALUE!</v>
      </c>
    </row>
    <row r="1964" spans="1:49" hidden="1" x14ac:dyDescent="0.2">
      <c r="A1964" s="101">
        <v>1966</v>
      </c>
      <c r="B1964" s="16" t="s">
        <v>1231</v>
      </c>
      <c r="C1964" s="101">
        <v>500</v>
      </c>
      <c r="D1964" s="101">
        <v>1.3498236963975023</v>
      </c>
      <c r="E1964" s="101">
        <v>4.9480465524259755E-2</v>
      </c>
      <c r="F1964" s="122">
        <f t="shared" si="643"/>
        <v>1.3993041619217621</v>
      </c>
      <c r="G1964" s="122"/>
      <c r="H1964" s="101" t="s">
        <v>4</v>
      </c>
      <c r="I1964" s="101">
        <v>1</v>
      </c>
      <c r="J1964" s="101" t="s">
        <v>573</v>
      </c>
      <c r="K1964" s="18">
        <v>43182</v>
      </c>
      <c r="L1964" s="101" t="s">
        <v>58</v>
      </c>
      <c r="M1964" s="101" t="s">
        <v>83</v>
      </c>
      <c r="N1964" s="101" t="s">
        <v>62</v>
      </c>
      <c r="O1964" s="101" t="s">
        <v>63</v>
      </c>
      <c r="P1964" s="19" t="str">
        <f>N1964&amp;" "&amp;O1964</f>
        <v>CB6 Consumo</v>
      </c>
      <c r="Q1964" s="20">
        <f>F1964*100</f>
        <v>139.93041619217621</v>
      </c>
      <c r="R1964" s="19">
        <v>122.6</v>
      </c>
      <c r="S1964" s="19">
        <v>-31.95</v>
      </c>
      <c r="T1964" s="19">
        <f>R1964+S1964</f>
        <v>90.649999999999991</v>
      </c>
      <c r="U1964" s="22" t="e">
        <f>(T1964-Q1964)*1.3228*AD1964</f>
        <v>#VALUE!</v>
      </c>
      <c r="V1964" s="22" t="str">
        <f>IF(LEFT(N1964,3)="CB7","LDN","NY")</f>
        <v>NY</v>
      </c>
      <c r="W1964" s="22" t="e">
        <f>V1964-U1964</f>
        <v>#VALUE!</v>
      </c>
      <c r="X1964" s="19" t="str">
        <f>TRIM(N1964)&amp;TRIM(O1964)&amp;TRIM(Y1964)</f>
        <v>CB6ConsumoGS.9287</v>
      </c>
      <c r="Y1964" s="19" t="str">
        <f>IF(LEFT(B1964,2)&lt;&gt;"GS","GS."&amp;LEFT(B1964,4),B1964)</f>
        <v>GS.9287</v>
      </c>
      <c r="Z1964" s="19" t="e">
        <v>#VALUE!</v>
      </c>
      <c r="AA1964" s="19" t="e">
        <f>IF(C1964=0,Z1964,C1964-Z1964)</f>
        <v>#VALUE!</v>
      </c>
      <c r="AB1964" s="22" t="e">
        <f>(T1964-Q1964)*1.3228*AA1964</f>
        <v>#VALUE!</v>
      </c>
      <c r="AC1964" s="23" t="e">
        <v>#VALUE!</v>
      </c>
      <c r="AD1964" s="23" t="e">
        <f>AA1964-AC1964</f>
        <v>#VALUE!</v>
      </c>
      <c r="AE1964" s="24" t="e">
        <f>(T1964-Q1964)*1.3228*AD1964</f>
        <v>#VALUE!</v>
      </c>
      <c r="AF1964" s="24">
        <v>92.399999999999991</v>
      </c>
      <c r="AG1964" s="24" t="e">
        <f>(AF1964-Q1964)*1.3228*AD1964</f>
        <v>#VALUE!</v>
      </c>
      <c r="AH1964" s="24" t="e">
        <f>AE1964-AG1964</f>
        <v>#VALUE!</v>
      </c>
      <c r="AI1964" s="25" t="e">
        <f>AD1964*T1964*1.3228</f>
        <v>#VALUE!</v>
      </c>
      <c r="AJ1964" s="25" t="e">
        <f>E1964*132.28*AD1964</f>
        <v>#VALUE!</v>
      </c>
      <c r="AK1964" s="25" t="e">
        <f>AI1964-AE1964</f>
        <v>#VALUE!</v>
      </c>
      <c r="AL1964" s="11">
        <v>24.574798075480118</v>
      </c>
      <c r="AM1964" s="11">
        <v>4.1287177219204763</v>
      </c>
      <c r="AN1964" s="26">
        <v>3.2659760105355744</v>
      </c>
      <c r="AO1964" s="125">
        <f t="shared" si="662"/>
        <v>4.8624044677536594E-2</v>
      </c>
      <c r="AW1964" s="44" t="e">
        <f t="shared" si="644"/>
        <v>#VALUE!</v>
      </c>
    </row>
    <row r="1965" spans="1:49" hidden="1" x14ac:dyDescent="0.2">
      <c r="A1965" s="101">
        <v>1967</v>
      </c>
      <c r="B1965" s="16" t="s">
        <v>1232</v>
      </c>
      <c r="C1965" s="101">
        <v>2000</v>
      </c>
      <c r="D1965" s="101">
        <v>1.440223186696139</v>
      </c>
      <c r="E1965" s="101">
        <v>5.7327346138625709E-2</v>
      </c>
      <c r="F1965" s="122">
        <f t="shared" si="643"/>
        <v>1.4975505328347647</v>
      </c>
      <c r="G1965" s="122"/>
      <c r="H1965" s="101" t="s">
        <v>4</v>
      </c>
      <c r="I1965" s="101">
        <v>1</v>
      </c>
      <c r="J1965" s="101" t="s">
        <v>60</v>
      </c>
      <c r="K1965" s="18">
        <v>43185</v>
      </c>
      <c r="L1965" s="101" t="s">
        <v>58</v>
      </c>
      <c r="M1965" s="101" t="s">
        <v>83</v>
      </c>
      <c r="N1965" s="101" t="s">
        <v>73</v>
      </c>
      <c r="O1965" s="101" t="s">
        <v>64</v>
      </c>
      <c r="P1965" s="19" t="str">
        <f>N1965&amp;" "&amp;O1965</f>
        <v>CB1 15/16</v>
      </c>
      <c r="Q1965" s="20">
        <f>F1965*100</f>
        <v>149.75505328347646</v>
      </c>
      <c r="R1965" s="19">
        <v>122.6</v>
      </c>
      <c r="S1965" s="19">
        <v>-7</v>
      </c>
      <c r="T1965" s="19">
        <f>R1965+S1965</f>
        <v>115.6</v>
      </c>
      <c r="U1965" s="22" t="e">
        <f>(T1965-Q1965)*1.3228*AD1965</f>
        <v>#VALUE!</v>
      </c>
      <c r="V1965" s="22" t="str">
        <f>IF(LEFT(N1965,3)="CB7","LDN","NY")</f>
        <v>NY</v>
      </c>
      <c r="W1965" s="22" t="e">
        <f>V1965-U1965</f>
        <v>#VALUE!</v>
      </c>
      <c r="X1965" s="19" t="str">
        <f>TRIM(N1965)&amp;TRIM(O1965)&amp;TRIM(Y1965)</f>
        <v>CB115/16GS.9291</v>
      </c>
      <c r="Y1965" s="19" t="str">
        <f>IF(LEFT(B1965,2)&lt;&gt;"GS","GS."&amp;LEFT(B1965,4),B1965)</f>
        <v>GS.9291</v>
      </c>
      <c r="Z1965" s="19" t="e">
        <v>#VALUE!</v>
      </c>
      <c r="AA1965" s="19" t="e">
        <f>IF(C1965=0,Z1965,C1965-Z1965)</f>
        <v>#VALUE!</v>
      </c>
      <c r="AB1965" s="22" t="e">
        <f>(T1965-Q1965)*1.3228*AA1965</f>
        <v>#VALUE!</v>
      </c>
      <c r="AC1965" s="23" t="e">
        <v>#VALUE!</v>
      </c>
      <c r="AD1965" s="23" t="e">
        <f>AA1965-AC1965</f>
        <v>#VALUE!</v>
      </c>
      <c r="AE1965" s="24" t="e">
        <f>(T1965-Q1965)*1.3228*AD1965</f>
        <v>#VALUE!</v>
      </c>
      <c r="AF1965" s="24">
        <v>117.35</v>
      </c>
      <c r="AG1965" s="24" t="e">
        <f>(AF1965-Q1965)*1.3228*AD1965</f>
        <v>#VALUE!</v>
      </c>
      <c r="AH1965" s="24" t="e">
        <f>AE1965-AG1965</f>
        <v>#VALUE!</v>
      </c>
      <c r="AI1965" s="25" t="e">
        <f>AD1965*T1965*1.3228</f>
        <v>#VALUE!</v>
      </c>
      <c r="AJ1965" s="25" t="e">
        <f>E1965*132.28*AD1965</f>
        <v>#VALUE!</v>
      </c>
      <c r="AK1965" s="25" t="e">
        <f>AI1965-AE1965</f>
        <v>#VALUE!</v>
      </c>
      <c r="AL1965" s="11">
        <v>28.645462665730875</v>
      </c>
      <c r="AM1965" s="11">
        <v>7.2883655947452146</v>
      </c>
      <c r="AN1965" s="26">
        <v>3.2735760029988308</v>
      </c>
      <c r="AO1965" s="125">
        <f t="shared" si="662"/>
        <v>5.6466202371664657E-2</v>
      </c>
      <c r="AW1965" s="44" t="e">
        <f t="shared" si="644"/>
        <v>#VALUE!</v>
      </c>
    </row>
    <row r="1966" spans="1:49" hidden="1" x14ac:dyDescent="0.2">
      <c r="A1966" s="101">
        <v>1968</v>
      </c>
      <c r="B1966" s="16" t="s">
        <v>1233</v>
      </c>
      <c r="C1966" s="101">
        <v>315</v>
      </c>
      <c r="D1966" s="101">
        <v>1.3566901259007982</v>
      </c>
      <c r="E1966" s="101">
        <v>4.9823128686769122E-2</v>
      </c>
      <c r="F1966" s="122">
        <f t="shared" si="643"/>
        <v>1.4065132545875674</v>
      </c>
      <c r="G1966" s="122"/>
      <c r="H1966" s="101" t="s">
        <v>4</v>
      </c>
      <c r="I1966" s="101">
        <v>1</v>
      </c>
      <c r="J1966" s="101" t="s">
        <v>60</v>
      </c>
      <c r="K1966" s="18">
        <v>43185</v>
      </c>
      <c r="L1966" s="101" t="s">
        <v>58</v>
      </c>
      <c r="M1966" s="101" t="s">
        <v>83</v>
      </c>
      <c r="N1966" s="101" t="s">
        <v>73</v>
      </c>
      <c r="O1966" s="101" t="s">
        <v>58</v>
      </c>
      <c r="P1966" s="19" t="str">
        <f>N1966&amp;" "&amp;O1966</f>
        <v>CB1 17/18</v>
      </c>
      <c r="Q1966" s="20">
        <f>F1966*100</f>
        <v>140.65132545875673</v>
      </c>
      <c r="R1966" s="19">
        <v>122.6</v>
      </c>
      <c r="S1966" s="19">
        <v>2.5</v>
      </c>
      <c r="T1966" s="19">
        <f>R1966+S1966</f>
        <v>125.1</v>
      </c>
      <c r="U1966" s="22" t="e">
        <f>(T1966-Q1966)*1.3228*AD1966</f>
        <v>#VALUE!</v>
      </c>
      <c r="V1966" s="22" t="str">
        <f>IF(LEFT(N1966,3)="CB7","LDN","NY")</f>
        <v>NY</v>
      </c>
      <c r="W1966" s="22" t="e">
        <f>V1966-U1966</f>
        <v>#VALUE!</v>
      </c>
      <c r="X1966" s="19" t="str">
        <f>TRIM(N1966)&amp;TRIM(O1966)&amp;TRIM(Y1966)</f>
        <v>CB117/18GS.9284</v>
      </c>
      <c r="Y1966" s="19" t="str">
        <f>IF(LEFT(B1966,2)&lt;&gt;"GS","GS."&amp;LEFT(B1966,4),B1966)</f>
        <v>GS.9284</v>
      </c>
      <c r="Z1966" s="19" t="e">
        <v>#VALUE!</v>
      </c>
      <c r="AA1966" s="19" t="e">
        <f>IF(C1966=0,Z1966,C1966-Z1966)</f>
        <v>#VALUE!</v>
      </c>
      <c r="AB1966" s="22" t="e">
        <f>(T1966-Q1966)*1.3228*AA1966</f>
        <v>#VALUE!</v>
      </c>
      <c r="AC1966" s="23" t="e">
        <v>#VALUE!</v>
      </c>
      <c r="AD1966" s="23" t="e">
        <f>AA1966-AC1966</f>
        <v>#VALUE!</v>
      </c>
      <c r="AE1966" s="24" t="e">
        <f>(T1966-Q1966)*1.3228*AD1966</f>
        <v>#VALUE!</v>
      </c>
      <c r="AF1966" s="24">
        <v>126.85</v>
      </c>
      <c r="AG1966" s="24" t="e">
        <f>(AF1966-Q1966)*1.3228*AD1966</f>
        <v>#VALUE!</v>
      </c>
      <c r="AH1966" s="24" t="e">
        <f>AE1966-AG1966</f>
        <v>#VALUE!</v>
      </c>
      <c r="AI1966" s="25" t="e">
        <f>AD1966*T1966*1.3228</f>
        <v>#VALUE!</v>
      </c>
      <c r="AJ1966" s="25" t="e">
        <f>E1966*132.28*AD1966</f>
        <v>#VALUE!</v>
      </c>
      <c r="AK1966" s="25" t="e">
        <f>AI1966-AE1966</f>
        <v>#VALUE!</v>
      </c>
      <c r="AL1966" s="11">
        <v>24.146270447110147</v>
      </c>
      <c r="AM1966" s="11">
        <v>6.0896801163213388</v>
      </c>
      <c r="AN1966" s="26">
        <v>3.2866704761904759</v>
      </c>
      <c r="AO1966" s="125">
        <f t="shared" si="662"/>
        <v>4.9271011032829375E-2</v>
      </c>
      <c r="AW1966" s="44" t="e">
        <f t="shared" si="644"/>
        <v>#VALUE!</v>
      </c>
    </row>
    <row r="1967" spans="1:49" hidden="1" x14ac:dyDescent="0.2">
      <c r="A1967" s="101">
        <v>1969</v>
      </c>
      <c r="B1967" s="16" t="s">
        <v>1234</v>
      </c>
      <c r="C1967" s="101">
        <v>320</v>
      </c>
      <c r="D1967" s="101">
        <v>1.3135833042612022</v>
      </c>
      <c r="E1967" s="101">
        <v>5.1895723812162252E-2</v>
      </c>
      <c r="F1967" s="122">
        <f t="shared" si="643"/>
        <v>1.3654790280733644</v>
      </c>
      <c r="G1967" s="122"/>
      <c r="H1967" s="101" t="s">
        <v>4</v>
      </c>
      <c r="I1967" s="101">
        <v>1</v>
      </c>
      <c r="J1967" s="101" t="s">
        <v>573</v>
      </c>
      <c r="K1967" s="18">
        <v>43185</v>
      </c>
      <c r="L1967" s="101" t="s">
        <v>58</v>
      </c>
      <c r="M1967" s="101" t="s">
        <v>83</v>
      </c>
      <c r="N1967" s="101" t="s">
        <v>77</v>
      </c>
      <c r="O1967" s="101" t="s">
        <v>58</v>
      </c>
      <c r="P1967" s="19" t="str">
        <f t="shared" ref="P1967:P1986" si="712">N1967&amp;" "&amp;O1967</f>
        <v>CB3 17/18</v>
      </c>
      <c r="Q1967" s="20">
        <f t="shared" ref="Q1967:Q1986" si="713">F1967*100</f>
        <v>136.54790280733644</v>
      </c>
      <c r="R1967" s="19">
        <v>122.6</v>
      </c>
      <c r="S1967" s="19">
        <v>-2.67</v>
      </c>
      <c r="T1967" s="19">
        <f t="shared" ref="T1967:T1986" si="714">R1967+S1967</f>
        <v>119.92999999999999</v>
      </c>
      <c r="U1967" s="22" t="e">
        <f t="shared" ref="U1967:U1986" si="715">(T1967-Q1967)*1.3228*AD1967</f>
        <v>#VALUE!</v>
      </c>
      <c r="V1967" s="22" t="str">
        <f t="shared" ref="V1967:V1986" si="716">IF(LEFT(N1967,3)="CB7","LDN","NY")</f>
        <v>NY</v>
      </c>
      <c r="W1967" s="22" t="e">
        <f t="shared" ref="W1967:W1986" si="717">V1967-U1967</f>
        <v>#VALUE!</v>
      </c>
      <c r="X1967" s="19" t="str">
        <f t="shared" ref="X1967:X1986" si="718">TRIM(N1967)&amp;TRIM(O1967)&amp;TRIM(Y1967)</f>
        <v>CB317/18GS.9267</v>
      </c>
      <c r="Y1967" s="19" t="str">
        <f t="shared" ref="Y1967:Y1986" si="719">IF(LEFT(B1967,2)&lt;&gt;"GS","GS."&amp;LEFT(B1967,4),B1967)</f>
        <v>GS.9267</v>
      </c>
      <c r="Z1967" s="19" t="e">
        <v>#VALUE!</v>
      </c>
      <c r="AA1967" s="19" t="e">
        <f t="shared" ref="AA1967:AA1986" si="720">IF(C1967=0,Z1967,C1967-Z1967)</f>
        <v>#VALUE!</v>
      </c>
      <c r="AB1967" s="22" t="e">
        <f t="shared" ref="AB1967:AB1986" si="721">(T1967-Q1967)*1.3228*AA1967</f>
        <v>#VALUE!</v>
      </c>
      <c r="AC1967" s="23" t="e">
        <v>#VALUE!</v>
      </c>
      <c r="AD1967" s="23" t="e">
        <f t="shared" ref="AD1967:AD1986" si="722">AA1967-AC1967</f>
        <v>#VALUE!</v>
      </c>
      <c r="AE1967" s="24" t="e">
        <f t="shared" ref="AE1967:AE1986" si="723">(T1967-Q1967)*1.3228*AD1967</f>
        <v>#VALUE!</v>
      </c>
      <c r="AF1967" s="24">
        <v>121.67999999999999</v>
      </c>
      <c r="AG1967" s="24" t="e">
        <f t="shared" ref="AG1967:AG1986" si="724">(AF1967-Q1967)*1.3228*AD1967</f>
        <v>#VALUE!</v>
      </c>
      <c r="AH1967" s="24" t="e">
        <f t="shared" ref="AH1967:AH1986" si="725">AE1967-AG1967</f>
        <v>#VALUE!</v>
      </c>
      <c r="AI1967" s="25" t="e">
        <f t="shared" ref="AI1967:AI1986" si="726">AD1967*T1967*1.3228</f>
        <v>#VALUE!</v>
      </c>
      <c r="AJ1967" s="25" t="e">
        <f t="shared" ref="AJ1967:AJ1986" si="727">E1967*132.28*AD1967</f>
        <v>#VALUE!</v>
      </c>
      <c r="AK1967" s="25" t="e">
        <f t="shared" ref="AK1967:AK1986" si="728">AI1967-AE1967</f>
        <v>#VALUE!</v>
      </c>
      <c r="AL1967" s="11">
        <v>22.073243842889205</v>
      </c>
      <c r="AM1967" s="11">
        <v>2.7084992615597248</v>
      </c>
      <c r="AN1967" s="26">
        <v>3.2766000000000006</v>
      </c>
      <c r="AO1967" s="125">
        <f t="shared" si="662"/>
        <v>5.1163390308113108E-2</v>
      </c>
      <c r="AW1967" s="44" t="e">
        <f t="shared" si="644"/>
        <v>#VALUE!</v>
      </c>
    </row>
    <row r="1968" spans="1:49" hidden="1" x14ac:dyDescent="0.2">
      <c r="A1968" s="101">
        <v>1970</v>
      </c>
      <c r="B1968" s="16" t="s">
        <v>1234</v>
      </c>
      <c r="C1968" s="101">
        <v>27</v>
      </c>
      <c r="D1968" s="101">
        <v>1.3135833042612022</v>
      </c>
      <c r="E1968" s="101">
        <v>5.1895723812162252E-2</v>
      </c>
      <c r="F1968" s="122">
        <f t="shared" si="643"/>
        <v>1.3654790280733644</v>
      </c>
      <c r="G1968" s="122"/>
      <c r="H1968" s="101" t="s">
        <v>4</v>
      </c>
      <c r="I1968" s="101">
        <v>1</v>
      </c>
      <c r="J1968" s="101" t="s">
        <v>573</v>
      </c>
      <c r="K1968" s="18">
        <v>43185</v>
      </c>
      <c r="L1968" s="101" t="s">
        <v>58</v>
      </c>
      <c r="M1968" s="101" t="s">
        <v>83</v>
      </c>
      <c r="N1968" s="101" t="s">
        <v>62</v>
      </c>
      <c r="O1968" s="101" t="s">
        <v>63</v>
      </c>
      <c r="P1968" s="19" t="str">
        <f t="shared" si="712"/>
        <v>CB6 Consumo</v>
      </c>
      <c r="Q1968" s="20">
        <f t="shared" si="713"/>
        <v>136.54790280733644</v>
      </c>
      <c r="R1968" s="19">
        <v>122.6</v>
      </c>
      <c r="S1968" s="19">
        <v>-31.95</v>
      </c>
      <c r="T1968" s="19">
        <f t="shared" si="714"/>
        <v>90.649999999999991</v>
      </c>
      <c r="U1968" s="22" t="e">
        <f t="shared" si="715"/>
        <v>#VALUE!</v>
      </c>
      <c r="V1968" s="22" t="str">
        <f t="shared" si="716"/>
        <v>NY</v>
      </c>
      <c r="W1968" s="22" t="e">
        <f t="shared" si="717"/>
        <v>#VALUE!</v>
      </c>
      <c r="X1968" s="19" t="str">
        <f t="shared" si="718"/>
        <v>CB6ConsumoGS.9267</v>
      </c>
      <c r="Y1968" s="19" t="str">
        <f t="shared" si="719"/>
        <v>GS.9267</v>
      </c>
      <c r="Z1968" s="19" t="e">
        <v>#VALUE!</v>
      </c>
      <c r="AA1968" s="19" t="e">
        <f t="shared" si="720"/>
        <v>#VALUE!</v>
      </c>
      <c r="AB1968" s="22" t="e">
        <f t="shared" si="721"/>
        <v>#VALUE!</v>
      </c>
      <c r="AC1968" s="23" t="e">
        <v>#VALUE!</v>
      </c>
      <c r="AD1968" s="23" t="e">
        <f t="shared" si="722"/>
        <v>#VALUE!</v>
      </c>
      <c r="AE1968" s="24" t="e">
        <f t="shared" si="723"/>
        <v>#VALUE!</v>
      </c>
      <c r="AF1968" s="24">
        <v>92.399999999999991</v>
      </c>
      <c r="AG1968" s="24" t="e">
        <f t="shared" si="724"/>
        <v>#VALUE!</v>
      </c>
      <c r="AH1968" s="24" t="e">
        <f t="shared" si="725"/>
        <v>#VALUE!</v>
      </c>
      <c r="AI1968" s="25" t="e">
        <f t="shared" si="726"/>
        <v>#VALUE!</v>
      </c>
      <c r="AJ1968" s="25" t="e">
        <f t="shared" si="727"/>
        <v>#VALUE!</v>
      </c>
      <c r="AK1968" s="25" t="e">
        <f t="shared" si="728"/>
        <v>#VALUE!</v>
      </c>
      <c r="AL1968" s="11">
        <v>22.073243842889205</v>
      </c>
      <c r="AM1968" s="11">
        <v>2.7084992615597248</v>
      </c>
      <c r="AN1968" s="26">
        <v>3.2766000000000006</v>
      </c>
      <c r="AO1968" s="125">
        <f t="shared" si="662"/>
        <v>5.1163390308113108E-2</v>
      </c>
      <c r="AW1968" s="44" t="e">
        <f t="shared" si="644"/>
        <v>#VALUE!</v>
      </c>
    </row>
    <row r="1969" spans="1:49" hidden="1" x14ac:dyDescent="0.2">
      <c r="A1969" s="101">
        <v>1971</v>
      </c>
      <c r="B1969" s="16" t="s">
        <v>1235</v>
      </c>
      <c r="C1969" s="101">
        <v>4496</v>
      </c>
      <c r="D1969" s="101">
        <v>1.307818657516741</v>
      </c>
      <c r="E1969" s="101">
        <v>3.786765793519465E-2</v>
      </c>
      <c r="F1969" s="122">
        <f t="shared" si="643"/>
        <v>1.3456863154519356</v>
      </c>
      <c r="G1969" s="122"/>
      <c r="H1969" s="101" t="s">
        <v>4</v>
      </c>
      <c r="I1969" s="101">
        <v>1</v>
      </c>
      <c r="J1969" s="101" t="s">
        <v>60</v>
      </c>
      <c r="K1969" s="18">
        <v>43186</v>
      </c>
      <c r="L1969" s="101" t="s">
        <v>58</v>
      </c>
      <c r="M1969" s="101" t="s">
        <v>83</v>
      </c>
      <c r="N1969" s="101" t="s">
        <v>75</v>
      </c>
      <c r="O1969" s="101" t="s">
        <v>59</v>
      </c>
      <c r="P1969" s="19" t="str">
        <f t="shared" si="712"/>
        <v>CB2 14/16</v>
      </c>
      <c r="Q1969" s="20">
        <f t="shared" si="713"/>
        <v>134.56863154519357</v>
      </c>
      <c r="R1969" s="19">
        <v>122.6</v>
      </c>
      <c r="S1969" s="19">
        <v>-9.67</v>
      </c>
      <c r="T1969" s="19">
        <f t="shared" si="714"/>
        <v>112.92999999999999</v>
      </c>
      <c r="U1969" s="22" t="e">
        <f t="shared" si="715"/>
        <v>#VALUE!</v>
      </c>
      <c r="V1969" s="22" t="str">
        <f t="shared" si="716"/>
        <v>NY</v>
      </c>
      <c r="W1969" s="22" t="e">
        <f t="shared" si="717"/>
        <v>#VALUE!</v>
      </c>
      <c r="X1969" s="19" t="str">
        <f t="shared" si="718"/>
        <v>CB214/16GS.9290</v>
      </c>
      <c r="Y1969" s="19" t="str">
        <f t="shared" si="719"/>
        <v>GS.9290</v>
      </c>
      <c r="Z1969" s="19" t="e">
        <v>#VALUE!</v>
      </c>
      <c r="AA1969" s="19" t="e">
        <f t="shared" si="720"/>
        <v>#VALUE!</v>
      </c>
      <c r="AB1969" s="22" t="e">
        <f t="shared" si="721"/>
        <v>#VALUE!</v>
      </c>
      <c r="AC1969" s="23" t="e">
        <v>#VALUE!</v>
      </c>
      <c r="AD1969" s="23" t="e">
        <f t="shared" si="722"/>
        <v>#VALUE!</v>
      </c>
      <c r="AE1969" s="24" t="e">
        <f t="shared" si="723"/>
        <v>#VALUE!</v>
      </c>
      <c r="AF1969" s="24">
        <v>114.67999999999999</v>
      </c>
      <c r="AG1969" s="24" t="e">
        <f t="shared" si="724"/>
        <v>#VALUE!</v>
      </c>
      <c r="AH1969" s="24" t="e">
        <f t="shared" si="725"/>
        <v>#VALUE!</v>
      </c>
      <c r="AI1969" s="25" t="e">
        <f t="shared" si="726"/>
        <v>#VALUE!</v>
      </c>
      <c r="AJ1969" s="25" t="e">
        <f t="shared" si="727"/>
        <v>#VALUE!</v>
      </c>
      <c r="AK1969" s="25" t="e">
        <f t="shared" si="728"/>
        <v>#VALUE!</v>
      </c>
      <c r="AL1969" s="11">
        <v>20.435625000000002</v>
      </c>
      <c r="AM1969" s="11">
        <v>0.5</v>
      </c>
      <c r="AN1969" s="26">
        <v>3.2446000317336585</v>
      </c>
      <c r="AO1969" s="125">
        <f t="shared" si="662"/>
        <v>3.6968678636662734E-2</v>
      </c>
      <c r="AW1969" s="44" t="e">
        <f t="shared" si="644"/>
        <v>#VALUE!</v>
      </c>
    </row>
    <row r="1970" spans="1:49" hidden="1" x14ac:dyDescent="0.2">
      <c r="A1970" s="101">
        <v>1972</v>
      </c>
      <c r="B1970" s="16" t="s">
        <v>1235</v>
      </c>
      <c r="C1970" s="101">
        <v>88</v>
      </c>
      <c r="D1970" s="101">
        <v>1.307818657516741</v>
      </c>
      <c r="E1970" s="101">
        <v>3.786765793519465E-2</v>
      </c>
      <c r="F1970" s="122">
        <f t="shared" si="643"/>
        <v>1.3456863154519356</v>
      </c>
      <c r="G1970" s="122"/>
      <c r="H1970" s="101" t="s">
        <v>4</v>
      </c>
      <c r="I1970" s="101">
        <v>1</v>
      </c>
      <c r="J1970" s="101" t="s">
        <v>60</v>
      </c>
      <c r="K1970" s="18">
        <v>43186</v>
      </c>
      <c r="L1970" s="101" t="s">
        <v>58</v>
      </c>
      <c r="M1970" s="101" t="s">
        <v>83</v>
      </c>
      <c r="N1970" s="101" t="s">
        <v>75</v>
      </c>
      <c r="O1970" s="101" t="s">
        <v>65</v>
      </c>
      <c r="P1970" s="19" t="str">
        <f t="shared" si="712"/>
        <v>CB2 13/14</v>
      </c>
      <c r="Q1970" s="20">
        <f t="shared" si="713"/>
        <v>134.56863154519357</v>
      </c>
      <c r="R1970" s="19">
        <v>122.6</v>
      </c>
      <c r="S1970" s="19">
        <v>-9.67</v>
      </c>
      <c r="T1970" s="19">
        <f t="shared" si="714"/>
        <v>112.92999999999999</v>
      </c>
      <c r="U1970" s="22" t="e">
        <f t="shared" si="715"/>
        <v>#VALUE!</v>
      </c>
      <c r="V1970" s="22" t="str">
        <f t="shared" si="716"/>
        <v>NY</v>
      </c>
      <c r="W1970" s="22" t="e">
        <f t="shared" si="717"/>
        <v>#VALUE!</v>
      </c>
      <c r="X1970" s="19" t="str">
        <f t="shared" si="718"/>
        <v>CB213/14GS.9290</v>
      </c>
      <c r="Y1970" s="19" t="str">
        <f t="shared" si="719"/>
        <v>GS.9290</v>
      </c>
      <c r="Z1970" s="19" t="e">
        <v>#VALUE!</v>
      </c>
      <c r="AA1970" s="19" t="e">
        <f t="shared" si="720"/>
        <v>#VALUE!</v>
      </c>
      <c r="AB1970" s="22" t="e">
        <f t="shared" si="721"/>
        <v>#VALUE!</v>
      </c>
      <c r="AC1970" s="23" t="e">
        <v>#VALUE!</v>
      </c>
      <c r="AD1970" s="23" t="e">
        <f t="shared" si="722"/>
        <v>#VALUE!</v>
      </c>
      <c r="AE1970" s="24" t="e">
        <f t="shared" si="723"/>
        <v>#VALUE!</v>
      </c>
      <c r="AF1970" s="24">
        <v>114.67999999999999</v>
      </c>
      <c r="AG1970" s="24" t="e">
        <f t="shared" si="724"/>
        <v>#VALUE!</v>
      </c>
      <c r="AH1970" s="24" t="e">
        <f t="shared" si="725"/>
        <v>#VALUE!</v>
      </c>
      <c r="AI1970" s="25" t="e">
        <f t="shared" si="726"/>
        <v>#VALUE!</v>
      </c>
      <c r="AJ1970" s="25" t="e">
        <f t="shared" si="727"/>
        <v>#VALUE!</v>
      </c>
      <c r="AK1970" s="25" t="e">
        <f t="shared" si="728"/>
        <v>#VALUE!</v>
      </c>
      <c r="AL1970" s="11">
        <v>20.435625000000002</v>
      </c>
      <c r="AM1970" s="11">
        <v>0.5</v>
      </c>
      <c r="AN1970" s="26">
        <v>3.2446000317336581</v>
      </c>
      <c r="AO1970" s="125">
        <f t="shared" si="662"/>
        <v>3.696867863666272E-2</v>
      </c>
      <c r="AW1970" s="44" t="e">
        <f t="shared" si="644"/>
        <v>#VALUE!</v>
      </c>
    </row>
    <row r="1971" spans="1:49" hidden="1" x14ac:dyDescent="0.2">
      <c r="A1971" s="101">
        <v>1973</v>
      </c>
      <c r="B1971" s="16" t="s">
        <v>1235</v>
      </c>
      <c r="C1971" s="101">
        <v>904</v>
      </c>
      <c r="D1971" s="101">
        <v>1.307818657516741</v>
      </c>
      <c r="E1971" s="101">
        <v>3.786765793519465E-2</v>
      </c>
      <c r="F1971" s="122">
        <f t="shared" si="643"/>
        <v>1.3456863154519356</v>
      </c>
      <c r="G1971" s="122"/>
      <c r="H1971" s="101" t="s">
        <v>4</v>
      </c>
      <c r="I1971" s="101">
        <v>1</v>
      </c>
      <c r="J1971" s="101" t="s">
        <v>60</v>
      </c>
      <c r="K1971" s="18">
        <v>43186</v>
      </c>
      <c r="L1971" s="101" t="s">
        <v>58</v>
      </c>
      <c r="M1971" s="101" t="s">
        <v>83</v>
      </c>
      <c r="N1971" s="101" t="s">
        <v>62</v>
      </c>
      <c r="O1971" s="101" t="s">
        <v>63</v>
      </c>
      <c r="P1971" s="19" t="str">
        <f t="shared" si="712"/>
        <v>CB6 Consumo</v>
      </c>
      <c r="Q1971" s="20">
        <f t="shared" si="713"/>
        <v>134.56863154519357</v>
      </c>
      <c r="R1971" s="19">
        <v>122.6</v>
      </c>
      <c r="S1971" s="19">
        <v>-31.95</v>
      </c>
      <c r="T1971" s="19">
        <f t="shared" si="714"/>
        <v>90.649999999999991</v>
      </c>
      <c r="U1971" s="22" t="e">
        <f t="shared" si="715"/>
        <v>#VALUE!</v>
      </c>
      <c r="V1971" s="22" t="str">
        <f t="shared" si="716"/>
        <v>NY</v>
      </c>
      <c r="W1971" s="22" t="e">
        <f t="shared" si="717"/>
        <v>#VALUE!</v>
      </c>
      <c r="X1971" s="19" t="str">
        <f t="shared" si="718"/>
        <v>CB6ConsumoGS.9290</v>
      </c>
      <c r="Y1971" s="19" t="str">
        <f t="shared" si="719"/>
        <v>GS.9290</v>
      </c>
      <c r="Z1971" s="19" t="e">
        <v>#VALUE!</v>
      </c>
      <c r="AA1971" s="19" t="e">
        <f t="shared" si="720"/>
        <v>#VALUE!</v>
      </c>
      <c r="AB1971" s="22" t="e">
        <f t="shared" si="721"/>
        <v>#VALUE!</v>
      </c>
      <c r="AC1971" s="23" t="e">
        <v>#VALUE!</v>
      </c>
      <c r="AD1971" s="23" t="e">
        <f t="shared" si="722"/>
        <v>#VALUE!</v>
      </c>
      <c r="AE1971" s="24" t="e">
        <f t="shared" si="723"/>
        <v>#VALUE!</v>
      </c>
      <c r="AF1971" s="24">
        <v>92.399999999999991</v>
      </c>
      <c r="AG1971" s="24" t="e">
        <f t="shared" si="724"/>
        <v>#VALUE!</v>
      </c>
      <c r="AH1971" s="24" t="e">
        <f t="shared" si="725"/>
        <v>#VALUE!</v>
      </c>
      <c r="AI1971" s="25" t="e">
        <f t="shared" si="726"/>
        <v>#VALUE!</v>
      </c>
      <c r="AJ1971" s="25" t="e">
        <f t="shared" si="727"/>
        <v>#VALUE!</v>
      </c>
      <c r="AK1971" s="25" t="e">
        <f t="shared" si="728"/>
        <v>#VALUE!</v>
      </c>
      <c r="AL1971" s="11">
        <v>20.435624999999998</v>
      </c>
      <c r="AM1971" s="11">
        <v>0.5</v>
      </c>
      <c r="AN1971" s="26">
        <v>3.2446000317336585</v>
      </c>
      <c r="AO1971" s="125">
        <f t="shared" si="662"/>
        <v>3.6968678636662734E-2</v>
      </c>
      <c r="AW1971" s="44" t="e">
        <f t="shared" si="644"/>
        <v>#VALUE!</v>
      </c>
    </row>
    <row r="1972" spans="1:49" hidden="1" x14ac:dyDescent="0.2">
      <c r="A1972" s="101">
        <v>1974</v>
      </c>
      <c r="B1972" s="16" t="s">
        <v>1236</v>
      </c>
      <c r="C1972" s="101">
        <v>39</v>
      </c>
      <c r="D1972" s="101">
        <v>1.0356408899857286</v>
      </c>
      <c r="E1972" s="101">
        <v>3.5052754700143664E-2</v>
      </c>
      <c r="F1972" s="122">
        <f t="shared" si="643"/>
        <v>1.0706936446858721</v>
      </c>
      <c r="G1972" s="122"/>
      <c r="H1972" s="101" t="s">
        <v>4</v>
      </c>
      <c r="I1972" s="101">
        <v>1</v>
      </c>
      <c r="J1972" s="101" t="s">
        <v>60</v>
      </c>
      <c r="K1972" s="18">
        <v>43186</v>
      </c>
      <c r="L1972" s="101" t="s">
        <v>58</v>
      </c>
      <c r="M1972" s="101" t="s">
        <v>83</v>
      </c>
      <c r="N1972" s="101" t="s">
        <v>77</v>
      </c>
      <c r="O1972" s="101" t="s">
        <v>65</v>
      </c>
      <c r="P1972" s="19" t="str">
        <f t="shared" si="712"/>
        <v>CB3 13/14</v>
      </c>
      <c r="Q1972" s="20">
        <f t="shared" si="713"/>
        <v>107.06936446858721</v>
      </c>
      <c r="R1972" s="19">
        <v>122.6</v>
      </c>
      <c r="S1972" s="19">
        <v>-9.67</v>
      </c>
      <c r="T1972" s="19">
        <f t="shared" si="714"/>
        <v>112.92999999999999</v>
      </c>
      <c r="U1972" s="22" t="e">
        <f t="shared" si="715"/>
        <v>#VALUE!</v>
      </c>
      <c r="V1972" s="22" t="str">
        <f t="shared" si="716"/>
        <v>NY</v>
      </c>
      <c r="W1972" s="22" t="e">
        <f t="shared" si="717"/>
        <v>#VALUE!</v>
      </c>
      <c r="X1972" s="19" t="str">
        <f t="shared" si="718"/>
        <v>CB313/14GS.9281</v>
      </c>
      <c r="Y1972" s="19" t="str">
        <f t="shared" si="719"/>
        <v>GS.9281</v>
      </c>
      <c r="Z1972" s="19" t="e">
        <v>#VALUE!</v>
      </c>
      <c r="AA1972" s="19" t="e">
        <f t="shared" si="720"/>
        <v>#VALUE!</v>
      </c>
      <c r="AB1972" s="22" t="e">
        <f t="shared" si="721"/>
        <v>#VALUE!</v>
      </c>
      <c r="AC1972" s="23" t="e">
        <v>#VALUE!</v>
      </c>
      <c r="AD1972" s="23" t="e">
        <f t="shared" si="722"/>
        <v>#VALUE!</v>
      </c>
      <c r="AE1972" s="24" t="e">
        <f t="shared" si="723"/>
        <v>#VALUE!</v>
      </c>
      <c r="AF1972" s="24">
        <v>114.67999999999999</v>
      </c>
      <c r="AG1972" s="24" t="e">
        <f t="shared" si="724"/>
        <v>#VALUE!</v>
      </c>
      <c r="AH1972" s="24" t="e">
        <f t="shared" si="725"/>
        <v>#VALUE!</v>
      </c>
      <c r="AI1972" s="25" t="e">
        <f t="shared" si="726"/>
        <v>#VALUE!</v>
      </c>
      <c r="AJ1972" s="25" t="e">
        <f t="shared" si="727"/>
        <v>#VALUE!</v>
      </c>
      <c r="AK1972" s="25" t="e">
        <f t="shared" si="728"/>
        <v>#VALUE!</v>
      </c>
      <c r="AL1972" s="11">
        <v>20.435625000000002</v>
      </c>
      <c r="AM1972" s="11">
        <v>0.5</v>
      </c>
      <c r="AN1972" s="26">
        <v>3.2446000317336594</v>
      </c>
      <c r="AO1972" s="125">
        <f t="shared" si="662"/>
        <v>3.4220601286117522E-2</v>
      </c>
      <c r="AW1972" s="44" t="e">
        <f t="shared" si="644"/>
        <v>#VALUE!</v>
      </c>
    </row>
    <row r="1973" spans="1:49" hidden="1" x14ac:dyDescent="0.2">
      <c r="A1973" s="101">
        <v>1975</v>
      </c>
      <c r="B1973" s="16" t="s">
        <v>1236</v>
      </c>
      <c r="C1973" s="101">
        <v>1046</v>
      </c>
      <c r="D1973" s="101">
        <v>1.0356408899857286</v>
      </c>
      <c r="E1973" s="101">
        <v>3.5052754700143664E-2</v>
      </c>
      <c r="F1973" s="122">
        <f t="shared" si="643"/>
        <v>1.0706936446858721</v>
      </c>
      <c r="G1973" s="122"/>
      <c r="H1973" s="101" t="s">
        <v>4</v>
      </c>
      <c r="I1973" s="101">
        <v>1</v>
      </c>
      <c r="J1973" s="101" t="s">
        <v>60</v>
      </c>
      <c r="K1973" s="18">
        <v>43186</v>
      </c>
      <c r="L1973" s="101" t="s">
        <v>58</v>
      </c>
      <c r="M1973" s="101" t="s">
        <v>83</v>
      </c>
      <c r="N1973" s="101" t="s">
        <v>77</v>
      </c>
      <c r="O1973" s="101" t="s">
        <v>80</v>
      </c>
      <c r="P1973" s="19" t="str">
        <f t="shared" si="712"/>
        <v>CB3 14 UP</v>
      </c>
      <c r="Q1973" s="20">
        <f t="shared" si="713"/>
        <v>107.06936446858721</v>
      </c>
      <c r="R1973" s="19">
        <v>122.6</v>
      </c>
      <c r="S1973" s="19">
        <v>-9.67</v>
      </c>
      <c r="T1973" s="19">
        <f t="shared" si="714"/>
        <v>112.92999999999999</v>
      </c>
      <c r="U1973" s="22" t="e">
        <f t="shared" si="715"/>
        <v>#VALUE!</v>
      </c>
      <c r="V1973" s="22" t="str">
        <f t="shared" si="716"/>
        <v>NY</v>
      </c>
      <c r="W1973" s="22" t="e">
        <f t="shared" si="717"/>
        <v>#VALUE!</v>
      </c>
      <c r="X1973" s="19" t="str">
        <f t="shared" si="718"/>
        <v>CB314 UPGS.9281</v>
      </c>
      <c r="Y1973" s="19" t="str">
        <f t="shared" si="719"/>
        <v>GS.9281</v>
      </c>
      <c r="Z1973" s="19" t="e">
        <v>#VALUE!</v>
      </c>
      <c r="AA1973" s="19" t="e">
        <f t="shared" si="720"/>
        <v>#VALUE!</v>
      </c>
      <c r="AB1973" s="22" t="e">
        <f t="shared" si="721"/>
        <v>#VALUE!</v>
      </c>
      <c r="AC1973" s="23" t="e">
        <v>#VALUE!</v>
      </c>
      <c r="AD1973" s="23" t="e">
        <f t="shared" si="722"/>
        <v>#VALUE!</v>
      </c>
      <c r="AE1973" s="24" t="e">
        <f t="shared" si="723"/>
        <v>#VALUE!</v>
      </c>
      <c r="AF1973" s="24">
        <v>114.67999999999999</v>
      </c>
      <c r="AG1973" s="24" t="e">
        <f t="shared" si="724"/>
        <v>#VALUE!</v>
      </c>
      <c r="AH1973" s="24" t="e">
        <f t="shared" si="725"/>
        <v>#VALUE!</v>
      </c>
      <c r="AI1973" s="25" t="e">
        <f t="shared" si="726"/>
        <v>#VALUE!</v>
      </c>
      <c r="AJ1973" s="25" t="e">
        <f t="shared" si="727"/>
        <v>#VALUE!</v>
      </c>
      <c r="AK1973" s="25" t="e">
        <f t="shared" si="728"/>
        <v>#VALUE!</v>
      </c>
      <c r="AL1973" s="11">
        <v>20.435625000000002</v>
      </c>
      <c r="AM1973" s="11">
        <v>0.5</v>
      </c>
      <c r="AN1973" s="26">
        <v>3.2446000317336594</v>
      </c>
      <c r="AO1973" s="125">
        <f t="shared" si="662"/>
        <v>3.4220601286117522E-2</v>
      </c>
      <c r="AW1973" s="44" t="e">
        <f t="shared" si="644"/>
        <v>#VALUE!</v>
      </c>
    </row>
    <row r="1974" spans="1:49" hidden="1" x14ac:dyDescent="0.2">
      <c r="A1974" s="101">
        <v>1976</v>
      </c>
      <c r="B1974" s="16" t="s">
        <v>1236</v>
      </c>
      <c r="C1974" s="101">
        <v>448</v>
      </c>
      <c r="D1974" s="101">
        <v>1.0356408899857286</v>
      </c>
      <c r="E1974" s="101">
        <v>3.5052754700143671E-2</v>
      </c>
      <c r="F1974" s="122">
        <f t="shared" si="643"/>
        <v>1.0706936446858721</v>
      </c>
      <c r="G1974" s="122"/>
      <c r="H1974" s="101" t="s">
        <v>4</v>
      </c>
      <c r="I1974" s="101">
        <v>1</v>
      </c>
      <c r="J1974" s="101" t="s">
        <v>60</v>
      </c>
      <c r="K1974" s="18">
        <v>43186</v>
      </c>
      <c r="L1974" s="101" t="s">
        <v>58</v>
      </c>
      <c r="M1974" s="101" t="s">
        <v>83</v>
      </c>
      <c r="N1974" s="101" t="s">
        <v>62</v>
      </c>
      <c r="O1974" s="101" t="s">
        <v>63</v>
      </c>
      <c r="P1974" s="19" t="str">
        <f t="shared" si="712"/>
        <v>CB6 Consumo</v>
      </c>
      <c r="Q1974" s="20">
        <f t="shared" si="713"/>
        <v>107.06936446858721</v>
      </c>
      <c r="R1974" s="19">
        <v>122.6</v>
      </c>
      <c r="S1974" s="19">
        <v>-31.95</v>
      </c>
      <c r="T1974" s="19">
        <f t="shared" si="714"/>
        <v>90.649999999999991</v>
      </c>
      <c r="U1974" s="22" t="e">
        <f t="shared" si="715"/>
        <v>#VALUE!</v>
      </c>
      <c r="V1974" s="22" t="str">
        <f t="shared" si="716"/>
        <v>NY</v>
      </c>
      <c r="W1974" s="22" t="e">
        <f t="shared" si="717"/>
        <v>#VALUE!</v>
      </c>
      <c r="X1974" s="19" t="str">
        <f t="shared" si="718"/>
        <v>CB6ConsumoGS.9281</v>
      </c>
      <c r="Y1974" s="19" t="str">
        <f t="shared" si="719"/>
        <v>GS.9281</v>
      </c>
      <c r="Z1974" s="19" t="e">
        <v>#VALUE!</v>
      </c>
      <c r="AA1974" s="19" t="e">
        <f t="shared" si="720"/>
        <v>#VALUE!</v>
      </c>
      <c r="AB1974" s="22" t="e">
        <f t="shared" si="721"/>
        <v>#VALUE!</v>
      </c>
      <c r="AC1974" s="23" t="e">
        <v>#VALUE!</v>
      </c>
      <c r="AD1974" s="23" t="e">
        <f t="shared" si="722"/>
        <v>#VALUE!</v>
      </c>
      <c r="AE1974" s="24" t="e">
        <f t="shared" si="723"/>
        <v>#VALUE!</v>
      </c>
      <c r="AF1974" s="24">
        <v>92.399999999999991</v>
      </c>
      <c r="AG1974" s="24" t="e">
        <f t="shared" si="724"/>
        <v>#VALUE!</v>
      </c>
      <c r="AH1974" s="24" t="e">
        <f t="shared" si="725"/>
        <v>#VALUE!</v>
      </c>
      <c r="AI1974" s="25" t="e">
        <f t="shared" si="726"/>
        <v>#VALUE!</v>
      </c>
      <c r="AJ1974" s="25" t="e">
        <f t="shared" si="727"/>
        <v>#VALUE!</v>
      </c>
      <c r="AK1974" s="25" t="e">
        <f t="shared" si="728"/>
        <v>#VALUE!</v>
      </c>
      <c r="AL1974" s="11">
        <v>20.435625000000002</v>
      </c>
      <c r="AM1974" s="11">
        <v>0.5</v>
      </c>
      <c r="AN1974" s="26">
        <v>3.2446000317336599</v>
      </c>
      <c r="AO1974" s="125">
        <f t="shared" si="662"/>
        <v>3.4220601286117536E-2</v>
      </c>
      <c r="AW1974" s="44" t="e">
        <f t="shared" si="644"/>
        <v>#VALUE!</v>
      </c>
    </row>
    <row r="1975" spans="1:49" hidden="1" x14ac:dyDescent="0.2">
      <c r="A1975" s="101">
        <v>1977</v>
      </c>
      <c r="B1975" s="16" t="s">
        <v>1237</v>
      </c>
      <c r="C1975" s="101">
        <v>5002</v>
      </c>
      <c r="D1975" s="101">
        <v>0.98589256418068127</v>
      </c>
      <c r="E1975" s="101">
        <v>1.0611095933617328E-2</v>
      </c>
      <c r="F1975" s="122">
        <f t="shared" si="643"/>
        <v>0.99650366011429858</v>
      </c>
      <c r="G1975" s="122"/>
      <c r="H1975" s="101" t="s">
        <v>4</v>
      </c>
      <c r="I1975" s="101">
        <v>1</v>
      </c>
      <c r="J1975" s="101" t="s">
        <v>60</v>
      </c>
      <c r="K1975" s="18">
        <v>43188</v>
      </c>
      <c r="L1975" s="101" t="s">
        <v>58</v>
      </c>
      <c r="M1975" s="101" t="s">
        <v>83</v>
      </c>
      <c r="N1975" s="101" t="s">
        <v>62</v>
      </c>
      <c r="O1975" s="101" t="s">
        <v>63</v>
      </c>
      <c r="P1975" s="19" t="str">
        <f t="shared" si="712"/>
        <v>CB6 Consumo</v>
      </c>
      <c r="Q1975" s="20">
        <f t="shared" si="713"/>
        <v>99.650366011429853</v>
      </c>
      <c r="R1975" s="19">
        <v>122.6</v>
      </c>
      <c r="S1975" s="19">
        <v>-31.95</v>
      </c>
      <c r="T1975" s="19">
        <f t="shared" si="714"/>
        <v>90.649999999999991</v>
      </c>
      <c r="U1975" s="22" t="e">
        <f t="shared" si="715"/>
        <v>#VALUE!</v>
      </c>
      <c r="V1975" s="22" t="str">
        <f t="shared" si="716"/>
        <v>NY</v>
      </c>
      <c r="W1975" s="22" t="e">
        <f t="shared" si="717"/>
        <v>#VALUE!</v>
      </c>
      <c r="X1975" s="19" t="str">
        <f t="shared" si="718"/>
        <v>CB6ConsumoGS.9271</v>
      </c>
      <c r="Y1975" s="19" t="str">
        <f t="shared" si="719"/>
        <v>GS.9271</v>
      </c>
      <c r="Z1975" s="19" t="e">
        <v>#VALUE!</v>
      </c>
      <c r="AA1975" s="19" t="e">
        <f t="shared" si="720"/>
        <v>#VALUE!</v>
      </c>
      <c r="AB1975" s="22" t="e">
        <f t="shared" si="721"/>
        <v>#VALUE!</v>
      </c>
      <c r="AC1975" s="23" t="e">
        <v>#VALUE!</v>
      </c>
      <c r="AD1975" s="23" t="e">
        <f t="shared" si="722"/>
        <v>#VALUE!</v>
      </c>
      <c r="AE1975" s="24" t="e">
        <f t="shared" si="723"/>
        <v>#VALUE!</v>
      </c>
      <c r="AF1975" s="24">
        <v>92.399999999999991</v>
      </c>
      <c r="AG1975" s="24" t="e">
        <f t="shared" si="724"/>
        <v>#VALUE!</v>
      </c>
      <c r="AH1975" s="24" t="e">
        <f t="shared" si="725"/>
        <v>#VALUE!</v>
      </c>
      <c r="AI1975" s="25" t="e">
        <f t="shared" si="726"/>
        <v>#VALUE!</v>
      </c>
      <c r="AJ1975" s="25" t="e">
        <f t="shared" si="727"/>
        <v>#VALUE!</v>
      </c>
      <c r="AK1975" s="25" t="e">
        <f t="shared" si="728"/>
        <v>#VALUE!</v>
      </c>
      <c r="AL1975" s="11">
        <v>3.3314872449201487</v>
      </c>
      <c r="AM1975" s="11">
        <v>1.7157603138126909</v>
      </c>
      <c r="AN1975" s="26">
        <v>3.2808303968287831</v>
      </c>
      <c r="AO1975" s="125">
        <f t="shared" si="662"/>
        <v>1.047486261091597E-2</v>
      </c>
      <c r="AW1975" s="44" t="e">
        <f t="shared" si="644"/>
        <v>#VALUE!</v>
      </c>
    </row>
    <row r="1976" spans="1:49" hidden="1" x14ac:dyDescent="0.2">
      <c r="A1976" s="101">
        <v>1976</v>
      </c>
      <c r="B1976" s="16" t="s">
        <v>1238</v>
      </c>
      <c r="C1976" s="101">
        <v>500</v>
      </c>
      <c r="D1976" s="101">
        <v>1.1195089138344658</v>
      </c>
      <c r="E1976" s="101">
        <v>3.1977971666303021E-2</v>
      </c>
      <c r="F1976" s="122">
        <f t="shared" si="643"/>
        <v>1.1514868855007689</v>
      </c>
      <c r="G1976" s="122"/>
      <c r="H1976" s="101" t="s">
        <v>4</v>
      </c>
      <c r="I1976" s="101">
        <v>1</v>
      </c>
      <c r="J1976" s="101" t="s">
        <v>60</v>
      </c>
      <c r="K1976" s="18">
        <v>43188</v>
      </c>
      <c r="L1976" s="101" t="s">
        <v>58</v>
      </c>
      <c r="M1976" s="101" t="s">
        <v>83</v>
      </c>
      <c r="N1976" s="101" t="s">
        <v>62</v>
      </c>
      <c r="O1976" s="101" t="s">
        <v>63</v>
      </c>
      <c r="P1976" s="19" t="str">
        <f t="shared" si="712"/>
        <v>CB6 Consumo</v>
      </c>
      <c r="Q1976" s="20">
        <f t="shared" si="713"/>
        <v>115.1486885500769</v>
      </c>
      <c r="R1976" s="19">
        <v>122.6</v>
      </c>
      <c r="S1976" s="19">
        <v>-31.95</v>
      </c>
      <c r="T1976" s="19">
        <f t="shared" si="714"/>
        <v>90.649999999999991</v>
      </c>
      <c r="U1976" s="22" t="e">
        <f t="shared" si="715"/>
        <v>#VALUE!</v>
      </c>
      <c r="V1976" s="22" t="str">
        <f t="shared" si="716"/>
        <v>NY</v>
      </c>
      <c r="W1976" s="22" t="e">
        <f t="shared" si="717"/>
        <v>#VALUE!</v>
      </c>
      <c r="X1976" s="19" t="str">
        <f t="shared" si="718"/>
        <v>CB6ConsumoGS.9288</v>
      </c>
      <c r="Y1976" s="19" t="str">
        <f t="shared" si="719"/>
        <v>GS.9288</v>
      </c>
      <c r="Z1976" s="19" t="e">
        <v>#VALUE!</v>
      </c>
      <c r="AA1976" s="19" t="e">
        <f t="shared" si="720"/>
        <v>#VALUE!</v>
      </c>
      <c r="AB1976" s="22" t="e">
        <f t="shared" si="721"/>
        <v>#VALUE!</v>
      </c>
      <c r="AC1976" s="23" t="e">
        <v>#VALUE!</v>
      </c>
      <c r="AD1976" s="23" t="e">
        <f t="shared" si="722"/>
        <v>#VALUE!</v>
      </c>
      <c r="AE1976" s="24" t="e">
        <f t="shared" si="723"/>
        <v>#VALUE!</v>
      </c>
      <c r="AF1976" s="24">
        <v>92.399999999999991</v>
      </c>
      <c r="AG1976" s="24" t="e">
        <f t="shared" si="724"/>
        <v>#VALUE!</v>
      </c>
      <c r="AH1976" s="24" t="e">
        <f t="shared" si="725"/>
        <v>#VALUE!</v>
      </c>
      <c r="AI1976" s="25" t="e">
        <f t="shared" si="726"/>
        <v>#VALUE!</v>
      </c>
      <c r="AJ1976" s="25" t="e">
        <f t="shared" si="727"/>
        <v>#VALUE!</v>
      </c>
      <c r="AK1976" s="25" t="e">
        <f t="shared" si="728"/>
        <v>#VALUE!</v>
      </c>
      <c r="AL1976" s="11">
        <v>17.786724583333335</v>
      </c>
      <c r="AM1976" s="11">
        <v>1.1822333333333326</v>
      </c>
      <c r="AN1976" s="26">
        <v>3.2471565224145413</v>
      </c>
      <c r="AO1976" s="125">
        <f t="shared" si="662"/>
        <v>3.1243411670619763E-2</v>
      </c>
      <c r="AW1976" s="44" t="e">
        <f t="shared" si="644"/>
        <v>#VALUE!</v>
      </c>
    </row>
    <row r="1977" spans="1:49" hidden="1" x14ac:dyDescent="0.2">
      <c r="A1977" s="101">
        <v>1977</v>
      </c>
      <c r="B1977" s="16" t="s">
        <v>1239</v>
      </c>
      <c r="C1977" s="101">
        <v>1000</v>
      </c>
      <c r="D1977" s="101">
        <v>0.93124597304413326</v>
      </c>
      <c r="E1977" s="101">
        <v>1.2576599431797422E-3</v>
      </c>
      <c r="F1977" s="122">
        <f t="shared" si="643"/>
        <v>0.93250363298731298</v>
      </c>
      <c r="G1977" s="122"/>
      <c r="H1977" s="101" t="s">
        <v>4</v>
      </c>
      <c r="I1977" s="101">
        <v>1</v>
      </c>
      <c r="J1977" s="101" t="s">
        <v>60</v>
      </c>
      <c r="K1977" s="18">
        <v>43192</v>
      </c>
      <c r="L1977" s="101" t="s">
        <v>58</v>
      </c>
      <c r="M1977" s="101" t="s">
        <v>83</v>
      </c>
      <c r="N1977" s="101" t="s">
        <v>62</v>
      </c>
      <c r="O1977" s="101" t="s">
        <v>63</v>
      </c>
      <c r="P1977" s="19" t="str">
        <f t="shared" si="712"/>
        <v>CB6 Consumo</v>
      </c>
      <c r="Q1977" s="20">
        <f t="shared" si="713"/>
        <v>93.250363298731301</v>
      </c>
      <c r="R1977" s="19">
        <v>122.6</v>
      </c>
      <c r="S1977" s="19">
        <v>-31.95</v>
      </c>
      <c r="T1977" s="19">
        <f t="shared" si="714"/>
        <v>90.649999999999991</v>
      </c>
      <c r="U1977" s="22" t="e">
        <f t="shared" si="715"/>
        <v>#VALUE!</v>
      </c>
      <c r="V1977" s="22" t="str">
        <f t="shared" si="716"/>
        <v>NY</v>
      </c>
      <c r="W1977" s="22" t="e">
        <f t="shared" si="717"/>
        <v>#VALUE!</v>
      </c>
      <c r="X1977" s="19" t="str">
        <f t="shared" si="718"/>
        <v>CB6ConsumoGS.9270</v>
      </c>
      <c r="Y1977" s="19" t="str">
        <f t="shared" si="719"/>
        <v>GS.9270</v>
      </c>
      <c r="Z1977" s="19" t="e">
        <v>#VALUE!</v>
      </c>
      <c r="AA1977" s="19" t="e">
        <f t="shared" si="720"/>
        <v>#VALUE!</v>
      </c>
      <c r="AB1977" s="22" t="e">
        <f t="shared" si="721"/>
        <v>#VALUE!</v>
      </c>
      <c r="AC1977" s="23" t="e">
        <v>#VALUE!</v>
      </c>
      <c r="AD1977" s="23" t="e">
        <f t="shared" si="722"/>
        <v>#VALUE!</v>
      </c>
      <c r="AE1977" s="24" t="e">
        <f t="shared" si="723"/>
        <v>#VALUE!</v>
      </c>
      <c r="AF1977" s="24">
        <v>92.399999999999991</v>
      </c>
      <c r="AG1977" s="24" t="e">
        <f t="shared" si="724"/>
        <v>#VALUE!</v>
      </c>
      <c r="AH1977" s="24" t="e">
        <f t="shared" si="725"/>
        <v>#VALUE!</v>
      </c>
      <c r="AI1977" s="25" t="e">
        <f t="shared" si="726"/>
        <v>#VALUE!</v>
      </c>
      <c r="AJ1977" s="25" t="e">
        <f t="shared" si="727"/>
        <v>#VALUE!</v>
      </c>
      <c r="AK1977" s="25" t="e">
        <f t="shared" si="728"/>
        <v>#VALUE!</v>
      </c>
      <c r="AL1977" s="11">
        <v>2.13612E-3</v>
      </c>
      <c r="AM1977" s="11">
        <v>0.54654200000000042</v>
      </c>
      <c r="AN1977" s="26">
        <v>3.2458581334989858</v>
      </c>
      <c r="AO1977" s="125">
        <f t="shared" si="662"/>
        <v>1.2282791433263613E-3</v>
      </c>
      <c r="AW1977" s="44" t="e">
        <f t="shared" si="644"/>
        <v>#VALUE!</v>
      </c>
    </row>
    <row r="1978" spans="1:49" hidden="1" x14ac:dyDescent="0.2">
      <c r="A1978" s="101">
        <v>1978</v>
      </c>
      <c r="B1978" s="16" t="s">
        <v>1240</v>
      </c>
      <c r="C1978" s="101">
        <v>1800</v>
      </c>
      <c r="D1978" s="101">
        <v>1.3334833346691453</v>
      </c>
      <c r="E1978" s="101">
        <v>5.0012904281991337E-2</v>
      </c>
      <c r="F1978" s="122">
        <f t="shared" si="643"/>
        <v>1.3834962389511365</v>
      </c>
      <c r="G1978" s="122"/>
      <c r="H1978" s="101" t="s">
        <v>4</v>
      </c>
      <c r="I1978" s="101">
        <v>1</v>
      </c>
      <c r="J1978" s="101" t="s">
        <v>60</v>
      </c>
      <c r="K1978" s="18">
        <v>43192</v>
      </c>
      <c r="L1978" s="101" t="s">
        <v>58</v>
      </c>
      <c r="M1978" s="101" t="s">
        <v>83</v>
      </c>
      <c r="N1978" s="101" t="s">
        <v>70</v>
      </c>
      <c r="O1978" s="101" t="s">
        <v>64</v>
      </c>
      <c r="P1978" s="19" t="str">
        <f t="shared" si="712"/>
        <v>CB1UTZ 15/16</v>
      </c>
      <c r="Q1978" s="20">
        <f t="shared" si="713"/>
        <v>138.34962389511364</v>
      </c>
      <c r="R1978" s="19">
        <v>122.6</v>
      </c>
      <c r="S1978" s="19">
        <v>-2</v>
      </c>
      <c r="T1978" s="19">
        <f t="shared" si="714"/>
        <v>120.6</v>
      </c>
      <c r="U1978" s="22" t="e">
        <f t="shared" si="715"/>
        <v>#VALUE!</v>
      </c>
      <c r="V1978" s="22" t="str">
        <f t="shared" si="716"/>
        <v>NY</v>
      </c>
      <c r="W1978" s="22" t="e">
        <f t="shared" si="717"/>
        <v>#VALUE!</v>
      </c>
      <c r="X1978" s="19" t="str">
        <f t="shared" si="718"/>
        <v>CB1UTZ15/16GS.9259</v>
      </c>
      <c r="Y1978" s="19" t="str">
        <f t="shared" si="719"/>
        <v>GS.9259</v>
      </c>
      <c r="Z1978" s="19" t="e">
        <v>#VALUE!</v>
      </c>
      <c r="AA1978" s="19" t="e">
        <f t="shared" si="720"/>
        <v>#VALUE!</v>
      </c>
      <c r="AB1978" s="22" t="e">
        <f t="shared" si="721"/>
        <v>#VALUE!</v>
      </c>
      <c r="AC1978" s="23" t="e">
        <v>#VALUE!</v>
      </c>
      <c r="AD1978" s="23" t="e">
        <f t="shared" si="722"/>
        <v>#VALUE!</v>
      </c>
      <c r="AE1978" s="24" t="e">
        <f t="shared" si="723"/>
        <v>#VALUE!</v>
      </c>
      <c r="AF1978" s="24">
        <v>122.35</v>
      </c>
      <c r="AG1978" s="24" t="e">
        <f t="shared" si="724"/>
        <v>#VALUE!</v>
      </c>
      <c r="AH1978" s="24" t="e">
        <f t="shared" si="725"/>
        <v>#VALUE!</v>
      </c>
      <c r="AI1978" s="25" t="e">
        <f t="shared" si="726"/>
        <v>#VALUE!</v>
      </c>
      <c r="AJ1978" s="25" t="e">
        <f t="shared" si="727"/>
        <v>#VALUE!</v>
      </c>
      <c r="AK1978" s="25" t="e">
        <f t="shared" si="728"/>
        <v>#VALUE!</v>
      </c>
      <c r="AL1978" s="11">
        <v>22.468403743470141</v>
      </c>
      <c r="AM1978" s="11">
        <v>3.6666072567625516</v>
      </c>
      <c r="AN1978" s="26">
        <v>3.2750955000000008</v>
      </c>
      <c r="AO1978" s="125">
        <f t="shared" si="662"/>
        <v>4.9284500327063246E-2</v>
      </c>
      <c r="AW1978" s="44" t="e">
        <f t="shared" si="644"/>
        <v>#VALUE!</v>
      </c>
    </row>
    <row r="1979" spans="1:49" hidden="1" x14ac:dyDescent="0.2">
      <c r="A1979" s="101">
        <v>1979</v>
      </c>
      <c r="B1979" s="16" t="s">
        <v>1241</v>
      </c>
      <c r="C1979" s="101">
        <v>270</v>
      </c>
      <c r="D1979" s="101">
        <v>1.3538049796274296</v>
      </c>
      <c r="E1979" s="101">
        <v>5.020570198461239E-2</v>
      </c>
      <c r="F1979" s="122">
        <f t="shared" si="643"/>
        <v>1.4040106816120421</v>
      </c>
      <c r="G1979" s="122"/>
      <c r="H1979" s="101" t="s">
        <v>4</v>
      </c>
      <c r="I1979" s="101">
        <v>1</v>
      </c>
      <c r="J1979" s="101" t="s">
        <v>60</v>
      </c>
      <c r="K1979" s="18">
        <v>43192</v>
      </c>
      <c r="L1979" s="101" t="s">
        <v>58</v>
      </c>
      <c r="M1979" s="101" t="s">
        <v>83</v>
      </c>
      <c r="N1979" s="101" t="s">
        <v>73</v>
      </c>
      <c r="O1979" s="101" t="s">
        <v>58</v>
      </c>
      <c r="P1979" s="19" t="str">
        <f t="shared" si="712"/>
        <v>CB1 17/18</v>
      </c>
      <c r="Q1979" s="20">
        <f t="shared" si="713"/>
        <v>140.40106816120422</v>
      </c>
      <c r="R1979" s="19">
        <v>122.6</v>
      </c>
      <c r="S1979" s="19">
        <v>2.5</v>
      </c>
      <c r="T1979" s="19">
        <f t="shared" si="714"/>
        <v>125.1</v>
      </c>
      <c r="U1979" s="22" t="e">
        <f t="shared" si="715"/>
        <v>#VALUE!</v>
      </c>
      <c r="V1979" s="22" t="str">
        <f t="shared" si="716"/>
        <v>NY</v>
      </c>
      <c r="W1979" s="22" t="e">
        <f t="shared" si="717"/>
        <v>#VALUE!</v>
      </c>
      <c r="X1979" s="19" t="str">
        <f t="shared" si="718"/>
        <v>CB117/18GS.9282</v>
      </c>
      <c r="Y1979" s="19" t="str">
        <f t="shared" si="719"/>
        <v>GS.9282</v>
      </c>
      <c r="Z1979" s="19" t="e">
        <v>#VALUE!</v>
      </c>
      <c r="AA1979" s="19" t="e">
        <f t="shared" si="720"/>
        <v>#VALUE!</v>
      </c>
      <c r="AB1979" s="22" t="e">
        <f t="shared" si="721"/>
        <v>#VALUE!</v>
      </c>
      <c r="AC1979" s="23" t="e">
        <v>#VALUE!</v>
      </c>
      <c r="AD1979" s="23" t="e">
        <f t="shared" si="722"/>
        <v>#VALUE!</v>
      </c>
      <c r="AE1979" s="24" t="e">
        <f t="shared" si="723"/>
        <v>#VALUE!</v>
      </c>
      <c r="AF1979" s="24">
        <v>126.85</v>
      </c>
      <c r="AG1979" s="24" t="e">
        <f t="shared" si="724"/>
        <v>#VALUE!</v>
      </c>
      <c r="AH1979" s="24" t="e">
        <f t="shared" si="725"/>
        <v>#VALUE!</v>
      </c>
      <c r="AI1979" s="25" t="e">
        <f t="shared" si="726"/>
        <v>#VALUE!</v>
      </c>
      <c r="AJ1979" s="25" t="e">
        <f t="shared" si="727"/>
        <v>#VALUE!</v>
      </c>
      <c r="AK1979" s="25" t="e">
        <f t="shared" si="728"/>
        <v>#VALUE!</v>
      </c>
      <c r="AL1979" s="11">
        <v>23.443595895175072</v>
      </c>
      <c r="AM1979" s="11">
        <v>5.278864754270983</v>
      </c>
      <c r="AN1979" s="26">
        <v>3.2816681481481487</v>
      </c>
      <c r="AO1979" s="125">
        <f t="shared" si="662"/>
        <v>4.957377828615659E-2</v>
      </c>
      <c r="AW1979" s="44" t="e">
        <f t="shared" si="644"/>
        <v>#VALUE!</v>
      </c>
    </row>
    <row r="1980" spans="1:49" hidden="1" x14ac:dyDescent="0.2">
      <c r="A1980" s="101">
        <v>1980</v>
      </c>
      <c r="B1980" s="16" t="s">
        <v>1242</v>
      </c>
      <c r="C1980" s="101">
        <v>620</v>
      </c>
      <c r="D1980" s="101">
        <v>1.2025821304338977</v>
      </c>
      <c r="E1980" s="101">
        <v>6.1280184584537205E-2</v>
      </c>
      <c r="F1980" s="122">
        <f t="shared" si="643"/>
        <v>1.2638623150184349</v>
      </c>
      <c r="G1980" s="122"/>
      <c r="H1980" s="101" t="s">
        <v>4</v>
      </c>
      <c r="I1980" s="101">
        <v>1</v>
      </c>
      <c r="J1980" s="101" t="s">
        <v>60</v>
      </c>
      <c r="K1980" s="18">
        <v>43192</v>
      </c>
      <c r="L1980" s="101" t="s">
        <v>58</v>
      </c>
      <c r="M1980" s="101" t="s">
        <v>83</v>
      </c>
      <c r="N1980" s="101" t="s">
        <v>73</v>
      </c>
      <c r="O1980" s="101" t="s">
        <v>831</v>
      </c>
      <c r="P1980" s="19" t="str">
        <f t="shared" si="712"/>
        <v>CB1 Grinder 13UP</v>
      </c>
      <c r="Q1980" s="20">
        <f t="shared" si="713"/>
        <v>126.3862315018435</v>
      </c>
      <c r="R1980" s="19">
        <v>122.6</v>
      </c>
      <c r="S1980" s="19">
        <v>-21</v>
      </c>
      <c r="T1980" s="19">
        <f t="shared" si="714"/>
        <v>101.6</v>
      </c>
      <c r="U1980" s="22" t="e">
        <f t="shared" si="715"/>
        <v>#VALUE!</v>
      </c>
      <c r="V1980" s="22" t="str">
        <f t="shared" si="716"/>
        <v>NY</v>
      </c>
      <c r="W1980" s="22" t="e">
        <f t="shared" si="717"/>
        <v>#VALUE!</v>
      </c>
      <c r="X1980" s="19" t="str">
        <f t="shared" si="718"/>
        <v>CB1Grinder 13UPGS.9293</v>
      </c>
      <c r="Y1980" s="19" t="str">
        <f t="shared" si="719"/>
        <v>GS.9293</v>
      </c>
      <c r="Z1980" s="19" t="e">
        <v>#VALUE!</v>
      </c>
      <c r="AA1980" s="19" t="e">
        <f t="shared" si="720"/>
        <v>#VALUE!</v>
      </c>
      <c r="AB1980" s="22" t="e">
        <f t="shared" si="721"/>
        <v>#VALUE!</v>
      </c>
      <c r="AC1980" s="23" t="e">
        <v>#VALUE!</v>
      </c>
      <c r="AD1980" s="23" t="e">
        <f t="shared" si="722"/>
        <v>#VALUE!</v>
      </c>
      <c r="AE1980" s="24" t="e">
        <f t="shared" si="723"/>
        <v>#VALUE!</v>
      </c>
      <c r="AF1980" s="24">
        <v>103.35</v>
      </c>
      <c r="AG1980" s="24" t="e">
        <f t="shared" si="724"/>
        <v>#VALUE!</v>
      </c>
      <c r="AH1980" s="24" t="e">
        <f t="shared" si="725"/>
        <v>#VALUE!</v>
      </c>
      <c r="AI1980" s="25" t="e">
        <f t="shared" si="726"/>
        <v>#VALUE!</v>
      </c>
      <c r="AJ1980" s="25" t="e">
        <f t="shared" si="727"/>
        <v>#VALUE!</v>
      </c>
      <c r="AK1980" s="25" t="e">
        <f t="shared" si="728"/>
        <v>#VALUE!</v>
      </c>
      <c r="AL1980" s="11">
        <v>27.35182311579052</v>
      </c>
      <c r="AM1980" s="11">
        <v>1.2670548586220629</v>
      </c>
      <c r="AN1980" s="26">
        <v>3.300889677419355</v>
      </c>
      <c r="AO1980" s="125">
        <f t="shared" si="662"/>
        <v>6.0863284967860615E-2</v>
      </c>
      <c r="AW1980" s="44" t="e">
        <f t="shared" si="644"/>
        <v>#VALUE!</v>
      </c>
    </row>
    <row r="1981" spans="1:49" hidden="1" x14ac:dyDescent="0.2">
      <c r="A1981" s="101">
        <v>1981</v>
      </c>
      <c r="B1981" s="16" t="s">
        <v>1243</v>
      </c>
      <c r="C1981" s="101">
        <v>61</v>
      </c>
      <c r="D1981" s="101">
        <v>1.2243284085764274</v>
      </c>
      <c r="E1981" s="101">
        <v>3.8135312729162561E-2</v>
      </c>
      <c r="F1981" s="122">
        <f t="shared" si="643"/>
        <v>1.26246372130559</v>
      </c>
      <c r="G1981" s="122"/>
      <c r="H1981" s="101" t="s">
        <v>4</v>
      </c>
      <c r="I1981" s="101">
        <v>1</v>
      </c>
      <c r="J1981" s="101" t="s">
        <v>60</v>
      </c>
      <c r="K1981" s="18">
        <v>43192</v>
      </c>
      <c r="L1981" s="101" t="s">
        <v>58</v>
      </c>
      <c r="M1981" s="101" t="s">
        <v>83</v>
      </c>
      <c r="N1981" s="101" t="s">
        <v>75</v>
      </c>
      <c r="O1981" s="101">
        <v>18</v>
      </c>
      <c r="P1981" s="19" t="str">
        <f t="shared" si="712"/>
        <v>CB2 18</v>
      </c>
      <c r="Q1981" s="20">
        <f t="shared" si="713"/>
        <v>126.24637213055901</v>
      </c>
      <c r="R1981" s="19">
        <v>122.6</v>
      </c>
      <c r="S1981" s="19">
        <v>-2.67</v>
      </c>
      <c r="T1981" s="19">
        <f t="shared" si="714"/>
        <v>119.92999999999999</v>
      </c>
      <c r="U1981" s="22" t="e">
        <f t="shared" si="715"/>
        <v>#VALUE!</v>
      </c>
      <c r="V1981" s="22" t="str">
        <f t="shared" si="716"/>
        <v>NY</v>
      </c>
      <c r="W1981" s="22" t="e">
        <f t="shared" si="717"/>
        <v>#VALUE!</v>
      </c>
      <c r="X1981" s="19" t="str">
        <f t="shared" si="718"/>
        <v>CB218GS.9295</v>
      </c>
      <c r="Y1981" s="19" t="str">
        <f t="shared" si="719"/>
        <v>GS.9295</v>
      </c>
      <c r="Z1981" s="19" t="e">
        <v>#VALUE!</v>
      </c>
      <c r="AA1981" s="19" t="e">
        <f t="shared" si="720"/>
        <v>#VALUE!</v>
      </c>
      <c r="AB1981" s="22" t="e">
        <f t="shared" si="721"/>
        <v>#VALUE!</v>
      </c>
      <c r="AC1981" s="23" t="e">
        <v>#VALUE!</v>
      </c>
      <c r="AD1981" s="23" t="e">
        <f t="shared" si="722"/>
        <v>#VALUE!</v>
      </c>
      <c r="AE1981" s="24" t="e">
        <f t="shared" si="723"/>
        <v>#VALUE!</v>
      </c>
      <c r="AF1981" s="24">
        <v>121.67999999999999</v>
      </c>
      <c r="AG1981" s="24" t="e">
        <f t="shared" si="724"/>
        <v>#VALUE!</v>
      </c>
      <c r="AH1981" s="24" t="e">
        <f t="shared" si="725"/>
        <v>#VALUE!</v>
      </c>
      <c r="AI1981" s="25" t="e">
        <f t="shared" si="726"/>
        <v>#VALUE!</v>
      </c>
      <c r="AJ1981" s="25" t="e">
        <f t="shared" si="727"/>
        <v>#VALUE!</v>
      </c>
      <c r="AK1981" s="25" t="e">
        <f t="shared" si="728"/>
        <v>#VALUE!</v>
      </c>
      <c r="AL1981" s="11">
        <v>20.85328472570664</v>
      </c>
      <c r="AM1981" s="11">
        <v>0.90558621843117537</v>
      </c>
      <c r="AN1981" s="26">
        <v>3.2446000317336585</v>
      </c>
      <c r="AO1981" s="125">
        <f t="shared" si="662"/>
        <v>3.7229979298052863E-2</v>
      </c>
      <c r="AW1981" s="44" t="e">
        <f t="shared" si="644"/>
        <v>#VALUE!</v>
      </c>
    </row>
    <row r="1982" spans="1:49" hidden="1" x14ac:dyDescent="0.2">
      <c r="A1982" s="101">
        <v>1982</v>
      </c>
      <c r="B1982" s="16" t="s">
        <v>1243</v>
      </c>
      <c r="C1982" s="101">
        <v>440</v>
      </c>
      <c r="D1982" s="101">
        <v>1.2243284085764274</v>
      </c>
      <c r="E1982" s="101">
        <v>3.8135312729162561E-2</v>
      </c>
      <c r="F1982" s="122">
        <f t="shared" si="643"/>
        <v>1.26246372130559</v>
      </c>
      <c r="G1982" s="122"/>
      <c r="H1982" s="101" t="s">
        <v>4</v>
      </c>
      <c r="I1982" s="101">
        <v>1</v>
      </c>
      <c r="J1982" s="101" t="s">
        <v>60</v>
      </c>
      <c r="K1982" s="18">
        <v>43192</v>
      </c>
      <c r="L1982" s="101" t="s">
        <v>58</v>
      </c>
      <c r="M1982" s="101" t="s">
        <v>83</v>
      </c>
      <c r="N1982" s="101" t="s">
        <v>75</v>
      </c>
      <c r="O1982" s="101">
        <v>17</v>
      </c>
      <c r="P1982" s="19" t="str">
        <f t="shared" si="712"/>
        <v>CB2 17</v>
      </c>
      <c r="Q1982" s="20">
        <f t="shared" si="713"/>
        <v>126.24637213055901</v>
      </c>
      <c r="R1982" s="19">
        <v>122.6</v>
      </c>
      <c r="S1982" s="19">
        <v>-2.67</v>
      </c>
      <c r="T1982" s="19">
        <f t="shared" si="714"/>
        <v>119.92999999999999</v>
      </c>
      <c r="U1982" s="22" t="e">
        <f t="shared" si="715"/>
        <v>#VALUE!</v>
      </c>
      <c r="V1982" s="22" t="str">
        <f t="shared" si="716"/>
        <v>NY</v>
      </c>
      <c r="W1982" s="22" t="e">
        <f t="shared" si="717"/>
        <v>#VALUE!</v>
      </c>
      <c r="X1982" s="19" t="str">
        <f t="shared" si="718"/>
        <v>CB217GS.9295</v>
      </c>
      <c r="Y1982" s="19" t="str">
        <f t="shared" si="719"/>
        <v>GS.9295</v>
      </c>
      <c r="Z1982" s="19" t="e">
        <v>#VALUE!</v>
      </c>
      <c r="AA1982" s="19" t="e">
        <f t="shared" si="720"/>
        <v>#VALUE!</v>
      </c>
      <c r="AB1982" s="22" t="e">
        <f t="shared" si="721"/>
        <v>#VALUE!</v>
      </c>
      <c r="AC1982" s="23" t="e">
        <v>#VALUE!</v>
      </c>
      <c r="AD1982" s="23" t="e">
        <f t="shared" si="722"/>
        <v>#VALUE!</v>
      </c>
      <c r="AE1982" s="24" t="e">
        <f t="shared" si="723"/>
        <v>#VALUE!</v>
      </c>
      <c r="AF1982" s="24">
        <v>121.67999999999999</v>
      </c>
      <c r="AG1982" s="24" t="e">
        <f t="shared" si="724"/>
        <v>#VALUE!</v>
      </c>
      <c r="AH1982" s="24" t="e">
        <f t="shared" si="725"/>
        <v>#VALUE!</v>
      </c>
      <c r="AI1982" s="25" t="e">
        <f t="shared" si="726"/>
        <v>#VALUE!</v>
      </c>
      <c r="AJ1982" s="25" t="e">
        <f t="shared" si="727"/>
        <v>#VALUE!</v>
      </c>
      <c r="AK1982" s="25" t="e">
        <f t="shared" si="728"/>
        <v>#VALUE!</v>
      </c>
      <c r="AL1982" s="11">
        <v>20.853284725706636</v>
      </c>
      <c r="AM1982" s="11">
        <v>0.90558621843117526</v>
      </c>
      <c r="AN1982" s="26">
        <v>3.2446000317336581</v>
      </c>
      <c r="AO1982" s="125">
        <f t="shared" si="662"/>
        <v>3.7229979298052857E-2</v>
      </c>
      <c r="AW1982" s="44" t="e">
        <f t="shared" si="644"/>
        <v>#VALUE!</v>
      </c>
    </row>
    <row r="1983" spans="1:49" hidden="1" x14ac:dyDescent="0.2">
      <c r="A1983" s="101">
        <v>1983</v>
      </c>
      <c r="B1983" s="16" t="s">
        <v>1243</v>
      </c>
      <c r="C1983" s="101">
        <v>3827</v>
      </c>
      <c r="D1983" s="101">
        <v>1.2243284085764274</v>
      </c>
      <c r="E1983" s="101">
        <v>3.8135312729162561E-2</v>
      </c>
      <c r="F1983" s="122">
        <f t="shared" si="643"/>
        <v>1.26246372130559</v>
      </c>
      <c r="G1983" s="122"/>
      <c r="H1983" s="101" t="s">
        <v>4</v>
      </c>
      <c r="I1983" s="101">
        <v>1</v>
      </c>
      <c r="J1983" s="101" t="s">
        <v>60</v>
      </c>
      <c r="K1983" s="18">
        <v>43192</v>
      </c>
      <c r="L1983" s="101" t="s">
        <v>58</v>
      </c>
      <c r="M1983" s="101" t="s">
        <v>83</v>
      </c>
      <c r="N1983" s="101" t="s">
        <v>75</v>
      </c>
      <c r="O1983" s="101" t="s">
        <v>59</v>
      </c>
      <c r="P1983" s="19" t="str">
        <f t="shared" si="712"/>
        <v>CB2 14/16</v>
      </c>
      <c r="Q1983" s="20">
        <f t="shared" si="713"/>
        <v>126.24637213055901</v>
      </c>
      <c r="R1983" s="19">
        <v>122.6</v>
      </c>
      <c r="S1983" s="19">
        <v>-9.67</v>
      </c>
      <c r="T1983" s="19">
        <f t="shared" si="714"/>
        <v>112.92999999999999</v>
      </c>
      <c r="U1983" s="22" t="e">
        <f t="shared" si="715"/>
        <v>#VALUE!</v>
      </c>
      <c r="V1983" s="22" t="str">
        <f t="shared" si="716"/>
        <v>NY</v>
      </c>
      <c r="W1983" s="22" t="e">
        <f t="shared" si="717"/>
        <v>#VALUE!</v>
      </c>
      <c r="X1983" s="19" t="str">
        <f t="shared" si="718"/>
        <v>CB214/16GS.9295</v>
      </c>
      <c r="Y1983" s="19" t="str">
        <f t="shared" si="719"/>
        <v>GS.9295</v>
      </c>
      <c r="Z1983" s="19" t="e">
        <v>#VALUE!</v>
      </c>
      <c r="AA1983" s="19" t="e">
        <f t="shared" si="720"/>
        <v>#VALUE!</v>
      </c>
      <c r="AB1983" s="22" t="e">
        <f t="shared" si="721"/>
        <v>#VALUE!</v>
      </c>
      <c r="AC1983" s="23" t="e">
        <v>#VALUE!</v>
      </c>
      <c r="AD1983" s="23" t="e">
        <f t="shared" si="722"/>
        <v>#VALUE!</v>
      </c>
      <c r="AE1983" s="24" t="e">
        <f t="shared" si="723"/>
        <v>#VALUE!</v>
      </c>
      <c r="AF1983" s="24">
        <v>114.67999999999999</v>
      </c>
      <c r="AG1983" s="24" t="e">
        <f t="shared" si="724"/>
        <v>#VALUE!</v>
      </c>
      <c r="AH1983" s="24" t="e">
        <f t="shared" si="725"/>
        <v>#VALUE!</v>
      </c>
      <c r="AI1983" s="25" t="e">
        <f t="shared" si="726"/>
        <v>#VALUE!</v>
      </c>
      <c r="AJ1983" s="25" t="e">
        <f t="shared" si="727"/>
        <v>#VALUE!</v>
      </c>
      <c r="AK1983" s="25" t="e">
        <f t="shared" si="728"/>
        <v>#VALUE!</v>
      </c>
      <c r="AL1983" s="11">
        <v>20.85328472570664</v>
      </c>
      <c r="AM1983" s="11">
        <v>0.90558621843117526</v>
      </c>
      <c r="AN1983" s="26">
        <v>3.2446000317336581</v>
      </c>
      <c r="AO1983" s="125">
        <f t="shared" si="662"/>
        <v>3.7229979298052857E-2</v>
      </c>
      <c r="AW1983" s="44" t="e">
        <f t="shared" si="644"/>
        <v>#VALUE!</v>
      </c>
    </row>
    <row r="1984" spans="1:49" hidden="1" x14ac:dyDescent="0.2">
      <c r="A1984" s="101">
        <v>1984</v>
      </c>
      <c r="B1984" s="16" t="s">
        <v>1243</v>
      </c>
      <c r="C1984" s="101">
        <v>9</v>
      </c>
      <c r="D1984" s="101">
        <v>1.2243284085764274</v>
      </c>
      <c r="E1984" s="101">
        <v>3.8135312729162561E-2</v>
      </c>
      <c r="F1984" s="122">
        <f t="shared" si="643"/>
        <v>1.26246372130559</v>
      </c>
      <c r="G1984" s="122"/>
      <c r="H1984" s="101" t="s">
        <v>4</v>
      </c>
      <c r="I1984" s="101">
        <v>1</v>
      </c>
      <c r="J1984" s="101" t="s">
        <v>60</v>
      </c>
      <c r="K1984" s="18">
        <v>43192</v>
      </c>
      <c r="L1984" s="101" t="s">
        <v>58</v>
      </c>
      <c r="M1984" s="101" t="s">
        <v>83</v>
      </c>
      <c r="N1984" s="101" t="s">
        <v>75</v>
      </c>
      <c r="O1984" s="101" t="s">
        <v>66</v>
      </c>
      <c r="P1984" s="19" t="str">
        <f t="shared" si="712"/>
        <v>CB2 Moka</v>
      </c>
      <c r="Q1984" s="20">
        <f t="shared" si="713"/>
        <v>126.24637213055901</v>
      </c>
      <c r="R1984" s="19">
        <v>122.6</v>
      </c>
      <c r="S1984" s="19">
        <v>-9.67</v>
      </c>
      <c r="T1984" s="19">
        <f t="shared" si="714"/>
        <v>112.92999999999999</v>
      </c>
      <c r="U1984" s="22" t="e">
        <f t="shared" si="715"/>
        <v>#VALUE!</v>
      </c>
      <c r="V1984" s="22" t="str">
        <f t="shared" si="716"/>
        <v>NY</v>
      </c>
      <c r="W1984" s="22" t="e">
        <f t="shared" si="717"/>
        <v>#VALUE!</v>
      </c>
      <c r="X1984" s="19" t="str">
        <f t="shared" si="718"/>
        <v>CB2MokaGS.9295</v>
      </c>
      <c r="Y1984" s="19" t="str">
        <f t="shared" si="719"/>
        <v>GS.9295</v>
      </c>
      <c r="Z1984" s="19" t="e">
        <v>#VALUE!</v>
      </c>
      <c r="AA1984" s="19" t="e">
        <f t="shared" si="720"/>
        <v>#VALUE!</v>
      </c>
      <c r="AB1984" s="22" t="e">
        <f t="shared" si="721"/>
        <v>#VALUE!</v>
      </c>
      <c r="AC1984" s="23" t="e">
        <v>#VALUE!</v>
      </c>
      <c r="AD1984" s="23" t="e">
        <f t="shared" si="722"/>
        <v>#VALUE!</v>
      </c>
      <c r="AE1984" s="24" t="e">
        <f t="shared" si="723"/>
        <v>#VALUE!</v>
      </c>
      <c r="AF1984" s="24">
        <v>114.67999999999999</v>
      </c>
      <c r="AG1984" s="24" t="e">
        <f t="shared" si="724"/>
        <v>#VALUE!</v>
      </c>
      <c r="AH1984" s="24" t="e">
        <f t="shared" si="725"/>
        <v>#VALUE!</v>
      </c>
      <c r="AI1984" s="25" t="e">
        <f t="shared" si="726"/>
        <v>#VALUE!</v>
      </c>
      <c r="AJ1984" s="25" t="e">
        <f t="shared" si="727"/>
        <v>#VALUE!</v>
      </c>
      <c r="AK1984" s="25" t="e">
        <f t="shared" si="728"/>
        <v>#VALUE!</v>
      </c>
      <c r="AL1984" s="11">
        <v>20.85328472570664</v>
      </c>
      <c r="AM1984" s="11">
        <v>0.90558621843117526</v>
      </c>
      <c r="AN1984" s="26">
        <v>3.2446000317336581</v>
      </c>
      <c r="AO1984" s="125">
        <f t="shared" si="662"/>
        <v>3.7229979298052857E-2</v>
      </c>
      <c r="AW1984" s="44" t="e">
        <f t="shared" si="644"/>
        <v>#VALUE!</v>
      </c>
    </row>
    <row r="1985" spans="1:49" hidden="1" x14ac:dyDescent="0.2">
      <c r="A1985" s="101">
        <v>1985</v>
      </c>
      <c r="B1985" s="16" t="s">
        <v>1243</v>
      </c>
      <c r="C1985" s="101">
        <v>152</v>
      </c>
      <c r="D1985" s="101">
        <v>1.2243284085764274</v>
      </c>
      <c r="E1985" s="101">
        <v>3.8135312729162561E-2</v>
      </c>
      <c r="F1985" s="122">
        <f t="shared" si="643"/>
        <v>1.26246372130559</v>
      </c>
      <c r="G1985" s="122"/>
      <c r="H1985" s="101" t="s">
        <v>4</v>
      </c>
      <c r="I1985" s="101">
        <v>1</v>
      </c>
      <c r="J1985" s="101" t="s">
        <v>60</v>
      </c>
      <c r="K1985" s="18">
        <v>43192</v>
      </c>
      <c r="L1985" s="101" t="s">
        <v>58</v>
      </c>
      <c r="M1985" s="101" t="s">
        <v>83</v>
      </c>
      <c r="N1985" s="101" t="s">
        <v>75</v>
      </c>
      <c r="O1985" s="101">
        <v>13</v>
      </c>
      <c r="P1985" s="19" t="str">
        <f t="shared" si="712"/>
        <v>CB2 13</v>
      </c>
      <c r="Q1985" s="20">
        <f t="shared" si="713"/>
        <v>126.24637213055901</v>
      </c>
      <c r="R1985" s="19">
        <v>122.6</v>
      </c>
      <c r="S1985" s="19">
        <v>-9.67</v>
      </c>
      <c r="T1985" s="19">
        <f t="shared" si="714"/>
        <v>112.92999999999999</v>
      </c>
      <c r="U1985" s="22" t="e">
        <f t="shared" si="715"/>
        <v>#VALUE!</v>
      </c>
      <c r="V1985" s="22" t="str">
        <f t="shared" si="716"/>
        <v>NY</v>
      </c>
      <c r="W1985" s="22" t="e">
        <f t="shared" si="717"/>
        <v>#VALUE!</v>
      </c>
      <c r="X1985" s="19" t="str">
        <f t="shared" si="718"/>
        <v>CB213GS.9295</v>
      </c>
      <c r="Y1985" s="19" t="str">
        <f t="shared" si="719"/>
        <v>GS.9295</v>
      </c>
      <c r="Z1985" s="19" t="e">
        <v>#VALUE!</v>
      </c>
      <c r="AA1985" s="19" t="e">
        <f t="shared" si="720"/>
        <v>#VALUE!</v>
      </c>
      <c r="AB1985" s="22" t="e">
        <f t="shared" si="721"/>
        <v>#VALUE!</v>
      </c>
      <c r="AC1985" s="23" t="e">
        <v>#VALUE!</v>
      </c>
      <c r="AD1985" s="23" t="e">
        <f t="shared" si="722"/>
        <v>#VALUE!</v>
      </c>
      <c r="AE1985" s="24" t="e">
        <f t="shared" si="723"/>
        <v>#VALUE!</v>
      </c>
      <c r="AF1985" s="24">
        <v>114.67999999999999</v>
      </c>
      <c r="AG1985" s="24" t="e">
        <f t="shared" si="724"/>
        <v>#VALUE!</v>
      </c>
      <c r="AH1985" s="24" t="e">
        <f t="shared" si="725"/>
        <v>#VALUE!</v>
      </c>
      <c r="AI1985" s="25" t="e">
        <f t="shared" si="726"/>
        <v>#VALUE!</v>
      </c>
      <c r="AJ1985" s="25" t="e">
        <f t="shared" si="727"/>
        <v>#VALUE!</v>
      </c>
      <c r="AK1985" s="25" t="e">
        <f t="shared" si="728"/>
        <v>#VALUE!</v>
      </c>
      <c r="AL1985" s="11">
        <v>20.85328472570664</v>
      </c>
      <c r="AM1985" s="11">
        <v>0.90558621843117526</v>
      </c>
      <c r="AN1985" s="26">
        <v>3.2446000317336581</v>
      </c>
      <c r="AO1985" s="125">
        <f t="shared" si="662"/>
        <v>3.7229979298052857E-2</v>
      </c>
      <c r="AW1985" s="44" t="e">
        <f t="shared" si="644"/>
        <v>#VALUE!</v>
      </c>
    </row>
    <row r="1986" spans="1:49" hidden="1" x14ac:dyDescent="0.2">
      <c r="A1986" s="101">
        <v>1986</v>
      </c>
      <c r="B1986" s="16" t="s">
        <v>1243</v>
      </c>
      <c r="C1986" s="101">
        <v>1474</v>
      </c>
      <c r="D1986" s="101">
        <v>1.2243284085764274</v>
      </c>
      <c r="E1986" s="101">
        <v>3.8135312729162547E-2</v>
      </c>
      <c r="F1986" s="122">
        <f t="shared" si="643"/>
        <v>1.26246372130559</v>
      </c>
      <c r="G1986" s="122"/>
      <c r="H1986" s="101" t="s">
        <v>4</v>
      </c>
      <c r="I1986" s="101">
        <v>1</v>
      </c>
      <c r="J1986" s="101" t="s">
        <v>60</v>
      </c>
      <c r="K1986" s="18">
        <v>43192</v>
      </c>
      <c r="L1986" s="101" t="s">
        <v>58</v>
      </c>
      <c r="M1986" s="101" t="s">
        <v>83</v>
      </c>
      <c r="N1986" s="101" t="s">
        <v>62</v>
      </c>
      <c r="O1986" s="101" t="s">
        <v>63</v>
      </c>
      <c r="P1986" s="19" t="str">
        <f t="shared" si="712"/>
        <v>CB6 Consumo</v>
      </c>
      <c r="Q1986" s="20">
        <f t="shared" si="713"/>
        <v>126.24637213055901</v>
      </c>
      <c r="R1986" s="19">
        <v>122.6</v>
      </c>
      <c r="S1986" s="19">
        <v>-31.95</v>
      </c>
      <c r="T1986" s="19">
        <f t="shared" si="714"/>
        <v>90.649999999999991</v>
      </c>
      <c r="U1986" s="22" t="e">
        <f t="shared" si="715"/>
        <v>#VALUE!</v>
      </c>
      <c r="V1986" s="22" t="str">
        <f t="shared" si="716"/>
        <v>NY</v>
      </c>
      <c r="W1986" s="22" t="e">
        <f t="shared" si="717"/>
        <v>#VALUE!</v>
      </c>
      <c r="X1986" s="19" t="str">
        <f t="shared" si="718"/>
        <v>CB6ConsumoGS.9295</v>
      </c>
      <c r="Y1986" s="19" t="str">
        <f t="shared" si="719"/>
        <v>GS.9295</v>
      </c>
      <c r="Z1986" s="19" t="e">
        <v>#VALUE!</v>
      </c>
      <c r="AA1986" s="19" t="e">
        <f t="shared" si="720"/>
        <v>#VALUE!</v>
      </c>
      <c r="AB1986" s="22" t="e">
        <f t="shared" si="721"/>
        <v>#VALUE!</v>
      </c>
      <c r="AC1986" s="23" t="e">
        <v>#VALUE!</v>
      </c>
      <c r="AD1986" s="23" t="e">
        <f t="shared" si="722"/>
        <v>#VALUE!</v>
      </c>
      <c r="AE1986" s="24" t="e">
        <f t="shared" si="723"/>
        <v>#VALUE!</v>
      </c>
      <c r="AF1986" s="24">
        <v>92.399999999999991</v>
      </c>
      <c r="AG1986" s="24" t="e">
        <f t="shared" si="724"/>
        <v>#VALUE!</v>
      </c>
      <c r="AH1986" s="24" t="e">
        <f t="shared" si="725"/>
        <v>#VALUE!</v>
      </c>
      <c r="AI1986" s="25" t="e">
        <f t="shared" si="726"/>
        <v>#VALUE!</v>
      </c>
      <c r="AJ1986" s="25" t="e">
        <f t="shared" si="727"/>
        <v>#VALUE!</v>
      </c>
      <c r="AK1986" s="25" t="e">
        <f t="shared" si="728"/>
        <v>#VALUE!</v>
      </c>
      <c r="AL1986" s="11">
        <v>20.85328472570664</v>
      </c>
      <c r="AM1986" s="11">
        <v>0.90558621843117526</v>
      </c>
      <c r="AN1986" s="26">
        <v>3.2446000317336576</v>
      </c>
      <c r="AO1986" s="125">
        <f t="shared" si="662"/>
        <v>3.7229979298052843E-2</v>
      </c>
      <c r="AW1986" s="44" t="e">
        <f t="shared" si="644"/>
        <v>#VALUE!</v>
      </c>
    </row>
    <row r="1987" spans="1:49" hidden="1" x14ac:dyDescent="0.2">
      <c r="A1987" s="101">
        <v>1987</v>
      </c>
      <c r="B1987" s="16" t="s">
        <v>1244</v>
      </c>
      <c r="C1987" s="101">
        <v>1440</v>
      </c>
      <c r="D1987" s="101">
        <v>1.3209079459502557</v>
      </c>
      <c r="E1987" s="101">
        <v>4.9156097131612612E-2</v>
      </c>
      <c r="F1987" s="122">
        <f t="shared" ref="F1987:F2002" si="729">E1987+D1987</f>
        <v>1.3700640430818682</v>
      </c>
      <c r="G1987" s="122"/>
      <c r="H1987" s="101" t="s">
        <v>4</v>
      </c>
      <c r="I1987" s="101">
        <v>1</v>
      </c>
      <c r="J1987" s="101" t="s">
        <v>60</v>
      </c>
      <c r="K1987" s="18">
        <v>43192</v>
      </c>
      <c r="L1987" s="101" t="s">
        <v>58</v>
      </c>
      <c r="M1987" s="101" t="s">
        <v>83</v>
      </c>
      <c r="N1987" s="101" t="s">
        <v>73</v>
      </c>
      <c r="O1987" s="101" t="s">
        <v>58</v>
      </c>
      <c r="P1987" s="19" t="str">
        <f>N1987&amp;" "&amp;O1987</f>
        <v>CB1 17/18</v>
      </c>
      <c r="Q1987" s="20">
        <f>F1987*100</f>
        <v>137.00640430818683</v>
      </c>
      <c r="R1987" s="19">
        <v>122.6</v>
      </c>
      <c r="S1987" s="19">
        <v>2.5</v>
      </c>
      <c r="T1987" s="19">
        <f>R1987+S1987</f>
        <v>125.1</v>
      </c>
      <c r="U1987" s="22" t="e">
        <f>(T1987-Q1987)*1.3228*AD1987</f>
        <v>#VALUE!</v>
      </c>
      <c r="V1987" s="22" t="str">
        <f>IF(LEFT(N1987,3)="CB7","LDN","NY")</f>
        <v>NY</v>
      </c>
      <c r="W1987" s="22" t="e">
        <f>V1987-U1987</f>
        <v>#VALUE!</v>
      </c>
      <c r="X1987" s="19" t="str">
        <f>TRIM(N1987)&amp;TRIM(O1987)&amp;TRIM(Y1987)</f>
        <v>CB117/18GS.9305</v>
      </c>
      <c r="Y1987" s="19" t="str">
        <f>IF(LEFT(B1987,2)&lt;&gt;"GS","GS."&amp;LEFT(B1987,4),B1987)</f>
        <v>GS.9305</v>
      </c>
      <c r="Z1987" s="19" t="e">
        <v>#VALUE!</v>
      </c>
      <c r="AA1987" s="19" t="e">
        <f>IF(C1987=0,Z1987,C1987-Z1987)</f>
        <v>#VALUE!</v>
      </c>
      <c r="AB1987" s="22" t="e">
        <f>(T1987-Q1987)*1.3228*AA1987</f>
        <v>#VALUE!</v>
      </c>
      <c r="AC1987" s="23" t="e">
        <v>#VALUE!</v>
      </c>
      <c r="AD1987" s="23" t="e">
        <f>AA1987-AC1987</f>
        <v>#VALUE!</v>
      </c>
      <c r="AE1987" s="24" t="e">
        <f>(T1987-Q1987)*1.3228*AD1987</f>
        <v>#VALUE!</v>
      </c>
      <c r="AF1987" s="24">
        <v>126.85</v>
      </c>
      <c r="AG1987" s="24" t="e">
        <f>(AF1987-Q1987)*1.3228*AD1987</f>
        <v>#VALUE!</v>
      </c>
      <c r="AH1987" s="24" t="e">
        <f>AE1987-AG1987</f>
        <v>#VALUE!</v>
      </c>
      <c r="AI1987" s="25" t="e">
        <f>AD1987*T1987*1.3228</f>
        <v>#VALUE!</v>
      </c>
      <c r="AJ1987" s="25" t="e">
        <f>E1987*132.28*AD1987</f>
        <v>#VALUE!</v>
      </c>
      <c r="AK1987" s="25" t="e">
        <f>AI1987-AE1987</f>
        <v>#VALUE!</v>
      </c>
      <c r="AL1987" s="11">
        <v>23.64730578942369</v>
      </c>
      <c r="AM1987" s="11">
        <v>3.6080958658918885</v>
      </c>
      <c r="AN1987" s="26">
        <v>3.2675485851027175</v>
      </c>
      <c r="AO1987" s="125">
        <f t="shared" si="662"/>
        <v>4.8328549640592709E-2</v>
      </c>
      <c r="AW1987" s="44" t="e">
        <f t="shared" si="644"/>
        <v>#VALUE!</v>
      </c>
    </row>
    <row r="1988" spans="1:49" hidden="1" x14ac:dyDescent="0.2">
      <c r="A1988" s="101">
        <v>1988</v>
      </c>
      <c r="B1988" s="16" t="s">
        <v>1245</v>
      </c>
      <c r="C1988" s="101">
        <v>369</v>
      </c>
      <c r="D1988" s="101">
        <v>0.8733696064685299</v>
      </c>
      <c r="E1988" s="101">
        <v>1.1334323061979292E-3</v>
      </c>
      <c r="F1988" s="122">
        <f t="shared" si="729"/>
        <v>0.87450303877472779</v>
      </c>
      <c r="G1988" s="122"/>
      <c r="H1988" s="101" t="s">
        <v>4</v>
      </c>
      <c r="I1988" s="101">
        <v>1</v>
      </c>
      <c r="J1988" s="101" t="s">
        <v>60</v>
      </c>
      <c r="K1988" s="18">
        <v>43192</v>
      </c>
      <c r="L1988" s="101" t="s">
        <v>58</v>
      </c>
      <c r="M1988" s="101" t="s">
        <v>83</v>
      </c>
      <c r="N1988" s="101" t="s">
        <v>77</v>
      </c>
      <c r="O1988" s="101" t="s">
        <v>104</v>
      </c>
      <c r="P1988" s="19" t="str">
        <f t="shared" ref="P1988:P1989" si="730">N1988&amp;" "&amp;O1988</f>
        <v>CB3 15UP</v>
      </c>
      <c r="Q1988" s="20">
        <f t="shared" ref="Q1988:Q1989" si="731">F1988*100</f>
        <v>87.450303877472777</v>
      </c>
      <c r="R1988" s="19">
        <v>122.6</v>
      </c>
      <c r="S1988" s="19">
        <v>-9.67</v>
      </c>
      <c r="T1988" s="19">
        <f t="shared" ref="T1988:T1989" si="732">R1988+S1988</f>
        <v>112.92999999999999</v>
      </c>
      <c r="U1988" s="22" t="e">
        <f t="shared" ref="U1988:U1989" si="733">(T1988-Q1988)*1.3228*AD1988</f>
        <v>#VALUE!</v>
      </c>
      <c r="V1988" s="22" t="str">
        <f t="shared" ref="V1988:V1989" si="734">IF(LEFT(N1988,3)="CB7","LDN","NY")</f>
        <v>NY</v>
      </c>
      <c r="W1988" s="22" t="e">
        <f t="shared" ref="W1988:W1989" si="735">V1988-U1988</f>
        <v>#VALUE!</v>
      </c>
      <c r="X1988" s="19" t="str">
        <f t="shared" ref="X1988:X1989" si="736">TRIM(N1988)&amp;TRIM(O1988)&amp;TRIM(Y1988)</f>
        <v>CB315UPGS.9289</v>
      </c>
      <c r="Y1988" s="19" t="str">
        <f t="shared" ref="Y1988:Y1989" si="737">IF(LEFT(B1988,2)&lt;&gt;"GS","GS."&amp;LEFT(B1988,4),B1988)</f>
        <v>GS.9289</v>
      </c>
      <c r="Z1988" s="19" t="e">
        <v>#VALUE!</v>
      </c>
      <c r="AA1988" s="19" t="e">
        <f t="shared" ref="AA1988:AA1989" si="738">IF(C1988=0,Z1988,C1988-Z1988)</f>
        <v>#VALUE!</v>
      </c>
      <c r="AB1988" s="22" t="e">
        <f t="shared" ref="AB1988:AB1989" si="739">(T1988-Q1988)*1.3228*AA1988</f>
        <v>#VALUE!</v>
      </c>
      <c r="AC1988" s="23" t="e">
        <v>#VALUE!</v>
      </c>
      <c r="AD1988" s="23" t="e">
        <f t="shared" ref="AD1988:AD1989" si="740">AA1988-AC1988</f>
        <v>#VALUE!</v>
      </c>
      <c r="AE1988" s="24" t="e">
        <f t="shared" ref="AE1988:AE1989" si="741">(T1988-Q1988)*1.3228*AD1988</f>
        <v>#VALUE!</v>
      </c>
      <c r="AF1988" s="24">
        <v>114.67999999999999</v>
      </c>
      <c r="AG1988" s="24" t="e">
        <f t="shared" ref="AG1988:AG1989" si="742">(AF1988-Q1988)*1.3228*AD1988</f>
        <v>#VALUE!</v>
      </c>
      <c r="AH1988" s="24" t="e">
        <f t="shared" ref="AH1988:AH1989" si="743">AE1988-AG1988</f>
        <v>#VALUE!</v>
      </c>
      <c r="AI1988" s="25" t="e">
        <f t="shared" ref="AI1988:AI1989" si="744">AD1988*T1988*1.3228</f>
        <v>#VALUE!</v>
      </c>
      <c r="AJ1988" s="25" t="e">
        <f t="shared" ref="AJ1988:AJ1989" si="745">E1988*132.28*AD1988</f>
        <v>#VALUE!</v>
      </c>
      <c r="AK1988" s="25" t="e">
        <f t="shared" ref="AK1988:AK1989" si="746">AI1988-AE1988</f>
        <v>#VALUE!</v>
      </c>
      <c r="AL1988" s="11">
        <v>0</v>
      </c>
      <c r="AM1988" s="11">
        <v>0.5</v>
      </c>
      <c r="AN1988" s="26">
        <v>3.2446000317336594</v>
      </c>
      <c r="AO1988" s="125">
        <f t="shared" si="662"/>
        <v>1.1065245903496719E-3</v>
      </c>
      <c r="AW1988" s="44" t="e">
        <f t="shared" ref="AW1988:AW2052" si="747">E1988*132.28*AD1988</f>
        <v>#VALUE!</v>
      </c>
    </row>
    <row r="1989" spans="1:49" hidden="1" x14ac:dyDescent="0.2">
      <c r="A1989" s="101">
        <v>1989</v>
      </c>
      <c r="B1989" s="16" t="s">
        <v>1245</v>
      </c>
      <c r="C1989" s="101">
        <v>1631</v>
      </c>
      <c r="D1989" s="101">
        <v>0.8733696064685299</v>
      </c>
      <c r="E1989" s="101">
        <v>1.1334323061979292E-3</v>
      </c>
      <c r="F1989" s="122">
        <f t="shared" si="729"/>
        <v>0.87450303877472779</v>
      </c>
      <c r="G1989" s="122"/>
      <c r="H1989" s="101" t="s">
        <v>4</v>
      </c>
      <c r="I1989" s="101">
        <v>1</v>
      </c>
      <c r="J1989" s="101" t="s">
        <v>60</v>
      </c>
      <c r="K1989" s="18">
        <v>43192</v>
      </c>
      <c r="L1989" s="101" t="s">
        <v>58</v>
      </c>
      <c r="M1989" s="101" t="s">
        <v>83</v>
      </c>
      <c r="N1989" s="101" t="s">
        <v>62</v>
      </c>
      <c r="O1989" s="101" t="s">
        <v>63</v>
      </c>
      <c r="P1989" s="19" t="str">
        <f t="shared" si="730"/>
        <v>CB6 Consumo</v>
      </c>
      <c r="Q1989" s="20">
        <f t="shared" si="731"/>
        <v>87.450303877472777</v>
      </c>
      <c r="R1989" s="19">
        <v>122.6</v>
      </c>
      <c r="S1989" s="19">
        <v>-31.95</v>
      </c>
      <c r="T1989" s="19">
        <f t="shared" si="732"/>
        <v>90.649999999999991</v>
      </c>
      <c r="U1989" s="22" t="e">
        <f t="shared" si="733"/>
        <v>#VALUE!</v>
      </c>
      <c r="V1989" s="22" t="str">
        <f t="shared" si="734"/>
        <v>NY</v>
      </c>
      <c r="W1989" s="22" t="e">
        <f t="shared" si="735"/>
        <v>#VALUE!</v>
      </c>
      <c r="X1989" s="19" t="str">
        <f t="shared" si="736"/>
        <v>CB6ConsumoGS.9289</v>
      </c>
      <c r="Y1989" s="19" t="str">
        <f t="shared" si="737"/>
        <v>GS.9289</v>
      </c>
      <c r="Z1989" s="19" t="e">
        <v>#VALUE!</v>
      </c>
      <c r="AA1989" s="19" t="e">
        <f t="shared" si="738"/>
        <v>#VALUE!</v>
      </c>
      <c r="AB1989" s="22" t="e">
        <f t="shared" si="739"/>
        <v>#VALUE!</v>
      </c>
      <c r="AC1989" s="23" t="e">
        <v>#VALUE!</v>
      </c>
      <c r="AD1989" s="23" t="e">
        <f t="shared" si="740"/>
        <v>#VALUE!</v>
      </c>
      <c r="AE1989" s="24" t="e">
        <f t="shared" si="741"/>
        <v>#VALUE!</v>
      </c>
      <c r="AF1989" s="24">
        <v>92.399999999999991</v>
      </c>
      <c r="AG1989" s="24" t="e">
        <f t="shared" si="742"/>
        <v>#VALUE!</v>
      </c>
      <c r="AH1989" s="24" t="e">
        <f t="shared" si="743"/>
        <v>#VALUE!</v>
      </c>
      <c r="AI1989" s="25" t="e">
        <f t="shared" si="744"/>
        <v>#VALUE!</v>
      </c>
      <c r="AJ1989" s="25" t="e">
        <f t="shared" si="745"/>
        <v>#VALUE!</v>
      </c>
      <c r="AK1989" s="25" t="e">
        <f t="shared" si="746"/>
        <v>#VALUE!</v>
      </c>
      <c r="AL1989" s="11">
        <v>0</v>
      </c>
      <c r="AM1989" s="11">
        <v>0.5</v>
      </c>
      <c r="AN1989" s="26">
        <v>3.2446000317336594</v>
      </c>
      <c r="AO1989" s="125">
        <f t="shared" si="662"/>
        <v>1.1065245903496719E-3</v>
      </c>
      <c r="AW1989" s="44" t="e">
        <f t="shared" si="747"/>
        <v>#VALUE!</v>
      </c>
    </row>
    <row r="1990" spans="1:49" hidden="1" x14ac:dyDescent="0.2">
      <c r="A1990" s="101">
        <v>1990</v>
      </c>
      <c r="B1990" s="16" t="s">
        <v>1246</v>
      </c>
      <c r="C1990" s="101">
        <v>3333</v>
      </c>
      <c r="D1990" s="101">
        <v>1.307818657516741</v>
      </c>
      <c r="E1990" s="101">
        <v>3.786765793519465E-2</v>
      </c>
      <c r="F1990" s="122">
        <f t="shared" si="729"/>
        <v>1.3456863154519356</v>
      </c>
      <c r="G1990" s="122"/>
      <c r="H1990" s="101" t="s">
        <v>4</v>
      </c>
      <c r="I1990" s="101">
        <v>1</v>
      </c>
      <c r="J1990" s="101" t="s">
        <v>60</v>
      </c>
      <c r="K1990" s="18">
        <v>43192</v>
      </c>
      <c r="L1990" s="101" t="s">
        <v>58</v>
      </c>
      <c r="M1990" s="101" t="s">
        <v>83</v>
      </c>
      <c r="N1990" s="101" t="s">
        <v>75</v>
      </c>
      <c r="O1990" s="101" t="s">
        <v>105</v>
      </c>
      <c r="P1990" s="19" t="str">
        <f>N1990&amp;" "&amp;O1990</f>
        <v>CB2 14UP</v>
      </c>
      <c r="Q1990" s="20">
        <f>F1990*100</f>
        <v>134.56863154519357</v>
      </c>
      <c r="R1990" s="19">
        <v>122.6</v>
      </c>
      <c r="S1990" s="19">
        <v>-9.67</v>
      </c>
      <c r="T1990" s="19">
        <f>R1990+S1990</f>
        <v>112.92999999999999</v>
      </c>
      <c r="U1990" s="22" t="e">
        <f>(T1990-Q1990)*1.3228*AD1990</f>
        <v>#VALUE!</v>
      </c>
      <c r="V1990" s="22" t="str">
        <f>IF(LEFT(N1990,3)="CB7","LDN","NY")</f>
        <v>NY</v>
      </c>
      <c r="W1990" s="22" t="e">
        <f>V1990-U1990</f>
        <v>#VALUE!</v>
      </c>
      <c r="X1990" s="19" t="str">
        <f>TRIM(N1990)&amp;TRIM(O1990)&amp;TRIM(Y1990)</f>
        <v>CB214UPGS.9296</v>
      </c>
      <c r="Y1990" s="19" t="str">
        <f>IF(LEFT(B1990,2)&lt;&gt;"GS","GS."&amp;LEFT(B1990,4),B1990)</f>
        <v>GS.9296</v>
      </c>
      <c r="Z1990" s="19" t="e">
        <v>#VALUE!</v>
      </c>
      <c r="AA1990" s="19" t="e">
        <f>IF(C1990=0,Z1990,C1990-Z1990)</f>
        <v>#VALUE!</v>
      </c>
      <c r="AB1990" s="22" t="e">
        <f>(T1990-Q1990)*1.3228*AA1990</f>
        <v>#VALUE!</v>
      </c>
      <c r="AC1990" s="23" t="e">
        <v>#VALUE!</v>
      </c>
      <c r="AD1990" s="23" t="e">
        <f>AA1990-AC1990</f>
        <v>#VALUE!</v>
      </c>
      <c r="AE1990" s="24" t="e">
        <f>(T1990-Q1990)*1.3228*AD1990</f>
        <v>#VALUE!</v>
      </c>
      <c r="AF1990" s="24">
        <v>114.67999999999999</v>
      </c>
      <c r="AG1990" s="24" t="e">
        <f>(AF1990-Q1990)*1.3228*AD1990</f>
        <v>#VALUE!</v>
      </c>
      <c r="AH1990" s="24" t="e">
        <f>AE1990-AG1990</f>
        <v>#VALUE!</v>
      </c>
      <c r="AI1990" s="25" t="e">
        <f>AD1990*T1990*1.3228</f>
        <v>#VALUE!</v>
      </c>
      <c r="AJ1990" s="25" t="e">
        <f>E1990*132.28*AD1990</f>
        <v>#VALUE!</v>
      </c>
      <c r="AK1990" s="25" t="e">
        <f>AI1990-AE1990</f>
        <v>#VALUE!</v>
      </c>
      <c r="AL1990" s="11">
        <v>20.435625000000002</v>
      </c>
      <c r="AM1990" s="11">
        <v>0.5</v>
      </c>
      <c r="AN1990" s="26">
        <v>3.2446000317336585</v>
      </c>
      <c r="AO1990" s="125">
        <f t="shared" si="662"/>
        <v>3.6968678636662734E-2</v>
      </c>
      <c r="AW1990" s="44" t="e">
        <f t="shared" si="747"/>
        <v>#VALUE!</v>
      </c>
    </row>
    <row r="1991" spans="1:49" hidden="1" x14ac:dyDescent="0.2">
      <c r="A1991" s="101">
        <v>1991</v>
      </c>
      <c r="B1991" s="16" t="s">
        <v>1247</v>
      </c>
      <c r="C1991" s="101">
        <v>602</v>
      </c>
      <c r="D1991" s="101">
        <v>1.1563382872128662</v>
      </c>
      <c r="E1991" s="101">
        <v>3.9087291217458575E-2</v>
      </c>
      <c r="F1991" s="122">
        <f t="shared" si="729"/>
        <v>1.1954255784303247</v>
      </c>
      <c r="G1991" s="122"/>
      <c r="H1991" s="101" t="s">
        <v>4</v>
      </c>
      <c r="I1991" s="101">
        <v>1</v>
      </c>
      <c r="J1991" s="101" t="s">
        <v>60</v>
      </c>
      <c r="K1991" s="18">
        <v>43192</v>
      </c>
      <c r="L1991" s="101" t="s">
        <v>58</v>
      </c>
      <c r="M1991" s="101" t="s">
        <v>83</v>
      </c>
      <c r="N1991" s="101" t="s">
        <v>75</v>
      </c>
      <c r="O1991" s="101" t="s">
        <v>104</v>
      </c>
      <c r="P1991" s="19" t="str">
        <f t="shared" ref="P1991:P1994" si="748">N1991&amp;" "&amp;O1991</f>
        <v>CB2 15UP</v>
      </c>
      <c r="Q1991" s="20">
        <f t="shared" ref="Q1991:Q1994" si="749">F1991*100</f>
        <v>119.54255784303247</v>
      </c>
      <c r="R1991" s="19">
        <v>122.6</v>
      </c>
      <c r="S1991" s="19">
        <v>-9.67</v>
      </c>
      <c r="T1991" s="19">
        <f t="shared" ref="T1991:T1994" si="750">R1991+S1991</f>
        <v>112.92999999999999</v>
      </c>
      <c r="U1991" s="22" t="e">
        <f t="shared" ref="U1991:U1994" si="751">(T1991-Q1991)*1.3228*AD1991</f>
        <v>#VALUE!</v>
      </c>
      <c r="V1991" s="22" t="str">
        <f t="shared" ref="V1991:V1994" si="752">IF(LEFT(N1991,3)="CB7","LDN","NY")</f>
        <v>NY</v>
      </c>
      <c r="W1991" s="22" t="e">
        <f t="shared" ref="W1991:W1994" si="753">V1991-U1991</f>
        <v>#VALUE!</v>
      </c>
      <c r="X1991" s="19" t="str">
        <f t="shared" ref="X1991:X1994" si="754">TRIM(N1991)&amp;TRIM(O1991)&amp;TRIM(Y1991)</f>
        <v>CB215UPGS.9285</v>
      </c>
      <c r="Y1991" s="19" t="str">
        <f t="shared" ref="Y1991:Y1994" si="755">IF(LEFT(B1991,2)&lt;&gt;"GS","GS."&amp;LEFT(B1991,4),B1991)</f>
        <v>GS.9285</v>
      </c>
      <c r="Z1991" s="19" t="e">
        <v>#VALUE!</v>
      </c>
      <c r="AA1991" s="19" t="e">
        <f t="shared" ref="AA1991:AA1994" si="756">IF(C1991=0,Z1991,C1991-Z1991)</f>
        <v>#VALUE!</v>
      </c>
      <c r="AB1991" s="22" t="e">
        <f t="shared" ref="AB1991:AB1994" si="757">(T1991-Q1991)*1.3228*AA1991</f>
        <v>#VALUE!</v>
      </c>
      <c r="AC1991" s="23" t="e">
        <v>#VALUE!</v>
      </c>
      <c r="AD1991" s="23" t="e">
        <f t="shared" ref="AD1991:AD1994" si="758">AA1991-AC1991</f>
        <v>#VALUE!</v>
      </c>
      <c r="AE1991" s="24" t="e">
        <f t="shared" ref="AE1991:AE1994" si="759">(T1991-Q1991)*1.3228*AD1991</f>
        <v>#VALUE!</v>
      </c>
      <c r="AF1991" s="24">
        <v>114.67999999999999</v>
      </c>
      <c r="AG1991" s="24" t="e">
        <f t="shared" ref="AG1991:AG1994" si="760">(AF1991-Q1991)*1.3228*AD1991</f>
        <v>#VALUE!</v>
      </c>
      <c r="AH1991" s="24" t="e">
        <f t="shared" ref="AH1991:AH1994" si="761">AE1991-AG1991</f>
        <v>#VALUE!</v>
      </c>
      <c r="AI1991" s="25" t="e">
        <f t="shared" ref="AI1991:AI1994" si="762">AD1991*T1991*1.3228</f>
        <v>#VALUE!</v>
      </c>
      <c r="AJ1991" s="25" t="e">
        <f t="shared" ref="AJ1991:AJ1994" si="763">E1991*132.28*AD1991</f>
        <v>#VALUE!</v>
      </c>
      <c r="AK1991" s="25" t="e">
        <f t="shared" ref="AK1991:AK1994" si="764">AI1991-AE1991</f>
        <v>#VALUE!</v>
      </c>
      <c r="AL1991" s="11">
        <v>20.858992974883865</v>
      </c>
      <c r="AM1991" s="11">
        <v>3.1244711742545426</v>
      </c>
      <c r="AN1991" s="26">
        <v>3.2499327518085495</v>
      </c>
      <c r="AO1991" s="125">
        <f t="shared" si="662"/>
        <v>3.8222075280416726E-2</v>
      </c>
      <c r="AW1991" s="44" t="e">
        <f t="shared" si="747"/>
        <v>#VALUE!</v>
      </c>
    </row>
    <row r="1992" spans="1:49" hidden="1" x14ac:dyDescent="0.2">
      <c r="A1992" s="101">
        <v>1992</v>
      </c>
      <c r="B1992" s="16" t="s">
        <v>1247</v>
      </c>
      <c r="C1992" s="101">
        <v>826</v>
      </c>
      <c r="D1992" s="101">
        <v>1.1563382872128662</v>
      </c>
      <c r="E1992" s="101">
        <v>3.9087291217458582E-2</v>
      </c>
      <c r="F1992" s="122">
        <f t="shared" si="729"/>
        <v>1.1954255784303249</v>
      </c>
      <c r="G1992" s="122"/>
      <c r="H1992" s="101" t="s">
        <v>4</v>
      </c>
      <c r="I1992" s="101">
        <v>1</v>
      </c>
      <c r="J1992" s="101" t="s">
        <v>60</v>
      </c>
      <c r="K1992" s="18">
        <v>43192</v>
      </c>
      <c r="L1992" s="101" t="s">
        <v>58</v>
      </c>
      <c r="M1992" s="101" t="s">
        <v>83</v>
      </c>
      <c r="N1992" s="101" t="s">
        <v>75</v>
      </c>
      <c r="O1992" s="101" t="s">
        <v>65</v>
      </c>
      <c r="P1992" s="19" t="str">
        <f t="shared" si="748"/>
        <v>CB2 13/14</v>
      </c>
      <c r="Q1992" s="20">
        <f t="shared" si="749"/>
        <v>119.5425578430325</v>
      </c>
      <c r="R1992" s="19">
        <v>122.6</v>
      </c>
      <c r="S1992" s="19">
        <v>-9.67</v>
      </c>
      <c r="T1992" s="19">
        <f t="shared" si="750"/>
        <v>112.92999999999999</v>
      </c>
      <c r="U1992" s="22" t="e">
        <f t="shared" si="751"/>
        <v>#VALUE!</v>
      </c>
      <c r="V1992" s="22" t="str">
        <f t="shared" si="752"/>
        <v>NY</v>
      </c>
      <c r="W1992" s="22" t="e">
        <f t="shared" si="753"/>
        <v>#VALUE!</v>
      </c>
      <c r="X1992" s="19" t="str">
        <f t="shared" si="754"/>
        <v>CB213/14GS.9285</v>
      </c>
      <c r="Y1992" s="19" t="str">
        <f t="shared" si="755"/>
        <v>GS.9285</v>
      </c>
      <c r="Z1992" s="19" t="e">
        <v>#VALUE!</v>
      </c>
      <c r="AA1992" s="19" t="e">
        <f t="shared" si="756"/>
        <v>#VALUE!</v>
      </c>
      <c r="AB1992" s="22" t="e">
        <f t="shared" si="757"/>
        <v>#VALUE!</v>
      </c>
      <c r="AC1992" s="23" t="e">
        <v>#VALUE!</v>
      </c>
      <c r="AD1992" s="23" t="e">
        <f t="shared" si="758"/>
        <v>#VALUE!</v>
      </c>
      <c r="AE1992" s="24" t="e">
        <f t="shared" si="759"/>
        <v>#VALUE!</v>
      </c>
      <c r="AF1992" s="24">
        <v>114.67999999999999</v>
      </c>
      <c r="AG1992" s="24" t="e">
        <f t="shared" si="760"/>
        <v>#VALUE!</v>
      </c>
      <c r="AH1992" s="24" t="e">
        <f t="shared" si="761"/>
        <v>#VALUE!</v>
      </c>
      <c r="AI1992" s="25" t="e">
        <f t="shared" si="762"/>
        <v>#VALUE!</v>
      </c>
      <c r="AJ1992" s="25" t="e">
        <f t="shared" si="763"/>
        <v>#VALUE!</v>
      </c>
      <c r="AK1992" s="25" t="e">
        <f t="shared" si="764"/>
        <v>#VALUE!</v>
      </c>
      <c r="AL1992" s="11">
        <v>20.858992974883865</v>
      </c>
      <c r="AM1992" s="11">
        <v>3.1244711742545426</v>
      </c>
      <c r="AN1992" s="26">
        <v>3.2499327518085499</v>
      </c>
      <c r="AO1992" s="125">
        <f t="shared" ref="AO1992:AO1995" si="765">E1992*132.28*AN1992/$AO$2/132.28</f>
        <v>3.822207528041674E-2</v>
      </c>
      <c r="AW1992" s="44" t="e">
        <f t="shared" si="747"/>
        <v>#VALUE!</v>
      </c>
    </row>
    <row r="1993" spans="1:49" hidden="1" x14ac:dyDescent="0.2">
      <c r="A1993" s="101">
        <v>1993</v>
      </c>
      <c r="B1993" s="16" t="s">
        <v>1247</v>
      </c>
      <c r="C1993" s="101">
        <v>406</v>
      </c>
      <c r="D1993" s="101">
        <v>1.1563382872128662</v>
      </c>
      <c r="E1993" s="101">
        <v>3.9087291217458582E-2</v>
      </c>
      <c r="F1993" s="122">
        <f t="shared" si="729"/>
        <v>1.1954255784303249</v>
      </c>
      <c r="G1993" s="122"/>
      <c r="H1993" s="101" t="s">
        <v>4</v>
      </c>
      <c r="I1993" s="101">
        <v>1</v>
      </c>
      <c r="J1993" s="101" t="s">
        <v>60</v>
      </c>
      <c r="K1993" s="18">
        <v>43192</v>
      </c>
      <c r="L1993" s="101" t="s">
        <v>58</v>
      </c>
      <c r="M1993" s="101" t="s">
        <v>83</v>
      </c>
      <c r="N1993" s="101" t="s">
        <v>75</v>
      </c>
      <c r="O1993" s="101" t="s">
        <v>79</v>
      </c>
      <c r="P1993" s="19" t="str">
        <f t="shared" si="748"/>
        <v>CB2 Grinder</v>
      </c>
      <c r="Q1993" s="20">
        <f t="shared" si="749"/>
        <v>119.5425578430325</v>
      </c>
      <c r="R1993" s="19">
        <v>122.6</v>
      </c>
      <c r="S1993" s="19">
        <v>-21</v>
      </c>
      <c r="T1993" s="19">
        <f t="shared" si="750"/>
        <v>101.6</v>
      </c>
      <c r="U1993" s="22" t="e">
        <f t="shared" si="751"/>
        <v>#VALUE!</v>
      </c>
      <c r="V1993" s="22" t="str">
        <f t="shared" si="752"/>
        <v>NY</v>
      </c>
      <c r="W1993" s="22" t="e">
        <f t="shared" si="753"/>
        <v>#VALUE!</v>
      </c>
      <c r="X1993" s="19" t="str">
        <f t="shared" si="754"/>
        <v>CB2GrinderGS.9285</v>
      </c>
      <c r="Y1993" s="19" t="str">
        <f t="shared" si="755"/>
        <v>GS.9285</v>
      </c>
      <c r="Z1993" s="19" t="e">
        <v>#VALUE!</v>
      </c>
      <c r="AA1993" s="19" t="e">
        <f t="shared" si="756"/>
        <v>#VALUE!</v>
      </c>
      <c r="AB1993" s="22" t="e">
        <f t="shared" si="757"/>
        <v>#VALUE!</v>
      </c>
      <c r="AC1993" s="23" t="e">
        <v>#VALUE!</v>
      </c>
      <c r="AD1993" s="23" t="e">
        <f t="shared" si="758"/>
        <v>#VALUE!</v>
      </c>
      <c r="AE1993" s="24" t="e">
        <f t="shared" si="759"/>
        <v>#VALUE!</v>
      </c>
      <c r="AF1993" s="24">
        <v>103.35</v>
      </c>
      <c r="AG1993" s="24" t="e">
        <f t="shared" si="760"/>
        <v>#VALUE!</v>
      </c>
      <c r="AH1993" s="24" t="e">
        <f t="shared" si="761"/>
        <v>#VALUE!</v>
      </c>
      <c r="AI1993" s="25" t="e">
        <f t="shared" si="762"/>
        <v>#VALUE!</v>
      </c>
      <c r="AJ1993" s="25" t="e">
        <f t="shared" si="763"/>
        <v>#VALUE!</v>
      </c>
      <c r="AK1993" s="25" t="e">
        <f t="shared" si="764"/>
        <v>#VALUE!</v>
      </c>
      <c r="AL1993" s="11">
        <v>20.858992974883865</v>
      </c>
      <c r="AM1993" s="11">
        <v>3.1244711742545421</v>
      </c>
      <c r="AN1993" s="26">
        <v>3.2499327518085499</v>
      </c>
      <c r="AO1993" s="125">
        <f t="shared" si="765"/>
        <v>3.822207528041674E-2</v>
      </c>
      <c r="AW1993" s="44" t="e">
        <f t="shared" si="747"/>
        <v>#VALUE!</v>
      </c>
    </row>
    <row r="1994" spans="1:49" hidden="1" x14ac:dyDescent="0.2">
      <c r="A1994" s="101">
        <v>1994</v>
      </c>
      <c r="B1994" s="16" t="s">
        <v>1247</v>
      </c>
      <c r="C1994" s="101">
        <v>1038</v>
      </c>
      <c r="D1994" s="101">
        <v>1.1563382872128662</v>
      </c>
      <c r="E1994" s="101">
        <v>3.9087291217458582E-2</v>
      </c>
      <c r="F1994" s="122">
        <f t="shared" si="729"/>
        <v>1.1954255784303249</v>
      </c>
      <c r="G1994" s="122"/>
      <c r="H1994" s="101" t="s">
        <v>4</v>
      </c>
      <c r="I1994" s="101">
        <v>1</v>
      </c>
      <c r="J1994" s="101" t="s">
        <v>60</v>
      </c>
      <c r="K1994" s="18">
        <v>43192</v>
      </c>
      <c r="L1994" s="101" t="s">
        <v>58</v>
      </c>
      <c r="M1994" s="101" t="s">
        <v>83</v>
      </c>
      <c r="N1994" s="101" t="s">
        <v>62</v>
      </c>
      <c r="O1994" s="101" t="s">
        <v>63</v>
      </c>
      <c r="P1994" s="19" t="str">
        <f t="shared" si="748"/>
        <v>CB6 Consumo</v>
      </c>
      <c r="Q1994" s="20">
        <f t="shared" si="749"/>
        <v>119.5425578430325</v>
      </c>
      <c r="R1994" s="19">
        <v>122.6</v>
      </c>
      <c r="S1994" s="19">
        <v>-31.95</v>
      </c>
      <c r="T1994" s="19">
        <f t="shared" si="750"/>
        <v>90.649999999999991</v>
      </c>
      <c r="U1994" s="22" t="e">
        <f t="shared" si="751"/>
        <v>#VALUE!</v>
      </c>
      <c r="V1994" s="22" t="str">
        <f t="shared" si="752"/>
        <v>NY</v>
      </c>
      <c r="W1994" s="22" t="e">
        <f t="shared" si="753"/>
        <v>#VALUE!</v>
      </c>
      <c r="X1994" s="19" t="str">
        <f t="shared" si="754"/>
        <v>CB6ConsumoGS.9285</v>
      </c>
      <c r="Y1994" s="19" t="str">
        <f t="shared" si="755"/>
        <v>GS.9285</v>
      </c>
      <c r="Z1994" s="19" t="e">
        <v>#VALUE!</v>
      </c>
      <c r="AA1994" s="19" t="e">
        <f t="shared" si="756"/>
        <v>#VALUE!</v>
      </c>
      <c r="AB1994" s="22" t="e">
        <f t="shared" si="757"/>
        <v>#VALUE!</v>
      </c>
      <c r="AC1994" s="23" t="e">
        <v>#VALUE!</v>
      </c>
      <c r="AD1994" s="23" t="e">
        <f t="shared" si="758"/>
        <v>#VALUE!</v>
      </c>
      <c r="AE1994" s="24" t="e">
        <f t="shared" si="759"/>
        <v>#VALUE!</v>
      </c>
      <c r="AF1994" s="24">
        <v>92.399999999999991</v>
      </c>
      <c r="AG1994" s="24" t="e">
        <f t="shared" si="760"/>
        <v>#VALUE!</v>
      </c>
      <c r="AH1994" s="24" t="e">
        <f t="shared" si="761"/>
        <v>#VALUE!</v>
      </c>
      <c r="AI1994" s="25" t="e">
        <f t="shared" si="762"/>
        <v>#VALUE!</v>
      </c>
      <c r="AJ1994" s="25" t="e">
        <f t="shared" si="763"/>
        <v>#VALUE!</v>
      </c>
      <c r="AK1994" s="25" t="e">
        <f t="shared" si="764"/>
        <v>#VALUE!</v>
      </c>
      <c r="AL1994" s="11">
        <v>20.858992974883865</v>
      </c>
      <c r="AM1994" s="11">
        <v>3.1244711742545426</v>
      </c>
      <c r="AN1994" s="26">
        <v>3.2499327518085499</v>
      </c>
      <c r="AO1994" s="125">
        <f t="shared" si="765"/>
        <v>3.822207528041674E-2</v>
      </c>
      <c r="AW1994" s="44" t="e">
        <f t="shared" si="747"/>
        <v>#VALUE!</v>
      </c>
    </row>
    <row r="1995" spans="1:49" hidden="1" x14ac:dyDescent="0.2">
      <c r="A1995" s="101">
        <v>1995</v>
      </c>
      <c r="B1995" s="16" t="s">
        <v>1248</v>
      </c>
      <c r="C1995" s="101">
        <v>2000</v>
      </c>
      <c r="D1995" s="101">
        <v>0.77328194064673106</v>
      </c>
      <c r="E1995" s="101">
        <v>3.9047462378478587E-2</v>
      </c>
      <c r="F1995" s="122">
        <f t="shared" si="729"/>
        <v>0.81232940302520962</v>
      </c>
      <c r="G1995" s="122"/>
      <c r="H1995" s="101" t="s">
        <v>4</v>
      </c>
      <c r="I1995" s="101">
        <v>1</v>
      </c>
      <c r="J1995" s="101" t="s">
        <v>629</v>
      </c>
      <c r="K1995" s="18">
        <v>43193</v>
      </c>
      <c r="L1995" s="101" t="s">
        <v>58</v>
      </c>
      <c r="M1995" s="101" t="s">
        <v>83</v>
      </c>
      <c r="N1995" s="101" t="s">
        <v>81</v>
      </c>
      <c r="O1995" s="101" t="s">
        <v>82</v>
      </c>
      <c r="P1995" s="19" t="str">
        <f>N1995&amp;" "&amp;O1995</f>
        <v>CB7 12 UP</v>
      </c>
      <c r="Q1995" s="20">
        <f>F1995*100</f>
        <v>81.232940302520959</v>
      </c>
      <c r="R1995" s="19">
        <v>82.236394480681483</v>
      </c>
      <c r="S1995" s="19">
        <v>-1</v>
      </c>
      <c r="T1995" s="19">
        <f>R1995+S1995</f>
        <v>81.236394480681483</v>
      </c>
      <c r="U1995" s="22" t="e">
        <f>(T1995-Q1995)*1.3228*AD1995</f>
        <v>#VALUE!</v>
      </c>
      <c r="V1995" s="22" t="str">
        <f>IF(LEFT(N1995,3)="CB7","LDN","NY")</f>
        <v>LDN</v>
      </c>
      <c r="W1995" s="22" t="e">
        <f>V1995-U1995</f>
        <v>#VALUE!</v>
      </c>
      <c r="X1995" s="19" t="str">
        <f>TRIM(N1995)&amp;TRIM(O1995)&amp;TRIM(Y1995)</f>
        <v>CB712 UPGS.9286</v>
      </c>
      <c r="Y1995" s="19" t="str">
        <f>IF(LEFT(B1995,2)&lt;&gt;"GS","GS."&amp;LEFT(B1995,4),B1995)</f>
        <v>GS.9286</v>
      </c>
      <c r="Z1995" s="19" t="e">
        <v>#VALUE!</v>
      </c>
      <c r="AA1995" s="19" t="e">
        <f>IF(C1995=0,Z1995,C1995-Z1995)</f>
        <v>#VALUE!</v>
      </c>
      <c r="AB1995" s="22" t="e">
        <f>(T1995-Q1995)*1.3228*AA1995</f>
        <v>#VALUE!</v>
      </c>
      <c r="AC1995" s="23" t="e">
        <v>#VALUE!</v>
      </c>
      <c r="AD1995" s="23" t="e">
        <f>AA1995-AC1995</f>
        <v>#VALUE!</v>
      </c>
      <c r="AE1995" s="24" t="e">
        <f>(T1995-Q1995)*1.3228*AD1995</f>
        <v>#VALUE!</v>
      </c>
      <c r="AF1995" s="24">
        <v>82.052861717665635</v>
      </c>
      <c r="AG1995" s="24" t="e">
        <f>(AF1995-Q1995)*1.3228*AD1995</f>
        <v>#VALUE!</v>
      </c>
      <c r="AH1995" s="24" t="e">
        <f>AE1995-AG1995</f>
        <v>#VALUE!</v>
      </c>
      <c r="AI1995" s="25" t="e">
        <f>AD1995*T1995*1.3228</f>
        <v>#VALUE!</v>
      </c>
      <c r="AJ1995" s="25" t="e">
        <f>E1995*132.28*AD1995</f>
        <v>#VALUE!</v>
      </c>
      <c r="AK1995" s="25" t="e">
        <f>AI1995-AE1995</f>
        <v>#VALUE!</v>
      </c>
      <c r="AL1995" s="11">
        <v>17.631562500000001</v>
      </c>
      <c r="AM1995" s="11">
        <v>0.38124999999999998</v>
      </c>
      <c r="AN1995" s="26">
        <v>3.244600031733659</v>
      </c>
      <c r="AO1995" s="125">
        <f t="shared" si="765"/>
        <v>3.8120474488217988E-2</v>
      </c>
      <c r="AW1995" s="44" t="e">
        <f t="shared" si="747"/>
        <v>#VALUE!</v>
      </c>
    </row>
    <row r="1996" spans="1:49" hidden="1" x14ac:dyDescent="0.2">
      <c r="A1996" s="101">
        <v>1996</v>
      </c>
      <c r="B1996" s="16" t="s">
        <v>1249</v>
      </c>
      <c r="C1996" s="101">
        <v>2000</v>
      </c>
      <c r="D1996" s="101">
        <v>1.3997925998070366</v>
      </c>
      <c r="E1996" s="101">
        <v>5.4966905872054057E-2</v>
      </c>
      <c r="F1996" s="122">
        <f t="shared" si="729"/>
        <v>1.4547595056790907</v>
      </c>
      <c r="G1996" s="122"/>
      <c r="H1996" s="101" t="s">
        <v>4</v>
      </c>
      <c r="I1996" s="101">
        <v>1</v>
      </c>
      <c r="J1996" s="101" t="s">
        <v>60</v>
      </c>
      <c r="K1996" s="18">
        <v>43196</v>
      </c>
      <c r="L1996" s="101" t="s">
        <v>58</v>
      </c>
      <c r="M1996" s="101" t="s">
        <v>83</v>
      </c>
      <c r="N1996" s="101" t="s">
        <v>73</v>
      </c>
      <c r="O1996" s="101" t="s">
        <v>59</v>
      </c>
      <c r="P1996" s="19" t="str">
        <f>N1996&amp;" "&amp;O1996</f>
        <v>CB1 14/16</v>
      </c>
      <c r="Q1996" s="20">
        <f>F1996*100</f>
        <v>145.47595056790908</v>
      </c>
      <c r="R1996" s="19">
        <v>122.6</v>
      </c>
      <c r="S1996" s="19">
        <v>-7</v>
      </c>
      <c r="T1996" s="19">
        <f>R1996+S1996</f>
        <v>115.6</v>
      </c>
      <c r="U1996" s="22" t="e">
        <f>(T1996-Q1996)*1.3228*AD1996</f>
        <v>#VALUE!</v>
      </c>
      <c r="V1996" s="22" t="str">
        <f>IF(LEFT(N1996,3)="CB7","LDN","NY")</f>
        <v>NY</v>
      </c>
      <c r="W1996" s="22" t="e">
        <f>V1996-U1996</f>
        <v>#VALUE!</v>
      </c>
      <c r="X1996" s="19" t="str">
        <f>TRIM(N1996)&amp;TRIM(O1996)&amp;TRIM(Y1996)</f>
        <v>CB114/16GS.9302</v>
      </c>
      <c r="Y1996" s="19" t="str">
        <f>IF(LEFT(B1996,2)&lt;&gt;"GS","GS."&amp;LEFT(B1996,4),B1996)</f>
        <v>GS.9302</v>
      </c>
      <c r="Z1996" s="19" t="e">
        <v>#VALUE!</v>
      </c>
      <c r="AA1996" s="19" t="e">
        <f>IF(C1996=0,Z1996,C1996-Z1996)</f>
        <v>#VALUE!</v>
      </c>
      <c r="AB1996" s="22" t="e">
        <f>(T1996-Q1996)*1.3228*AA1996</f>
        <v>#VALUE!</v>
      </c>
      <c r="AC1996" s="23" t="e">
        <v>#VALUE!</v>
      </c>
      <c r="AD1996" s="23" t="e">
        <f>AA1996-AC1996</f>
        <v>#VALUE!</v>
      </c>
      <c r="AE1996" s="24" t="e">
        <f>(T1996-Q1996)*1.3228*AD1996</f>
        <v>#VALUE!</v>
      </c>
      <c r="AF1996" s="24">
        <v>117.35</v>
      </c>
      <c r="AG1996" s="24" t="e">
        <f>(AF1996-Q1996)*1.3228*AD1996</f>
        <v>#VALUE!</v>
      </c>
      <c r="AH1996" s="24" t="e">
        <f>AE1996-AG1996</f>
        <v>#VALUE!</v>
      </c>
      <c r="AI1996" s="25" t="e">
        <f>AD1996*T1996*1.3228</f>
        <v>#VALUE!</v>
      </c>
      <c r="AJ1996" s="25" t="e">
        <f>E1996*132.28*AD1996</f>
        <v>#VALUE!</v>
      </c>
      <c r="AK1996" s="25" t="e">
        <f>AI1996-AE1996</f>
        <v>#VALUE!</v>
      </c>
      <c r="AL1996" s="11">
        <v>25.217430274384039</v>
      </c>
      <c r="AM1996" s="11">
        <v>6.235838427197872</v>
      </c>
      <c r="AN1996" s="26">
        <v>3.2821979999999997</v>
      </c>
      <c r="AW1996" s="44" t="e">
        <f t="shared" si="747"/>
        <v>#VALUE!</v>
      </c>
    </row>
    <row r="1997" spans="1:49" hidden="1" x14ac:dyDescent="0.2">
      <c r="A1997" s="101">
        <v>1997</v>
      </c>
      <c r="B1997" s="16" t="s">
        <v>1250</v>
      </c>
      <c r="C1997" s="101">
        <v>3333</v>
      </c>
      <c r="D1997" s="101">
        <v>1.2243284085764274</v>
      </c>
      <c r="E1997" s="101">
        <v>3.8135312729162561E-2</v>
      </c>
      <c r="F1997" s="122">
        <f t="shared" si="729"/>
        <v>1.26246372130559</v>
      </c>
      <c r="G1997" s="122"/>
      <c r="H1997" s="101" t="s">
        <v>4</v>
      </c>
      <c r="I1997" s="101">
        <v>1</v>
      </c>
      <c r="J1997" s="101" t="s">
        <v>60</v>
      </c>
      <c r="K1997" s="18">
        <v>43196</v>
      </c>
      <c r="L1997" s="101" t="s">
        <v>58</v>
      </c>
      <c r="M1997" s="101" t="s">
        <v>83</v>
      </c>
      <c r="N1997" s="101" t="s">
        <v>75</v>
      </c>
      <c r="O1997" s="101" t="s">
        <v>59</v>
      </c>
      <c r="P1997" s="19" t="str">
        <f>N1997&amp;" "&amp;O1997</f>
        <v>CB2 14/16</v>
      </c>
      <c r="Q1997" s="20">
        <f>F1997*100</f>
        <v>126.24637213055901</v>
      </c>
      <c r="R1997" s="19">
        <v>122.6</v>
      </c>
      <c r="S1997" s="19">
        <v>-9.67</v>
      </c>
      <c r="T1997" s="19">
        <f>R1997+S1997</f>
        <v>112.92999999999999</v>
      </c>
      <c r="U1997" s="22" t="e">
        <f>(T1997-Q1997)*1.3228*AD1997</f>
        <v>#VALUE!</v>
      </c>
      <c r="V1997" s="22" t="str">
        <f>IF(LEFT(N1997,3)="CB7","LDN","NY")</f>
        <v>NY</v>
      </c>
      <c r="W1997" s="22" t="e">
        <f>V1997-U1997</f>
        <v>#VALUE!</v>
      </c>
      <c r="X1997" s="19" t="str">
        <f>TRIM(N1997)&amp;TRIM(O1997)&amp;TRIM(Y1997)</f>
        <v>CB214/16GS.9306</v>
      </c>
      <c r="Y1997" s="19" t="str">
        <f>IF(LEFT(B1997,2)&lt;&gt;"GS","GS."&amp;LEFT(B1997,4),B1997)</f>
        <v>GS.9306</v>
      </c>
      <c r="Z1997" s="19" t="e">
        <v>#VALUE!</v>
      </c>
      <c r="AA1997" s="19" t="e">
        <f>IF(C1997=0,Z1997,C1997-Z1997)</f>
        <v>#VALUE!</v>
      </c>
      <c r="AB1997" s="22" t="e">
        <f>(T1997-Q1997)*1.3228*AA1997</f>
        <v>#VALUE!</v>
      </c>
      <c r="AC1997" s="23" t="e">
        <v>#VALUE!</v>
      </c>
      <c r="AD1997" s="23" t="e">
        <f>AA1997-AC1997</f>
        <v>#VALUE!</v>
      </c>
      <c r="AE1997" s="24" t="e">
        <f>(T1997-Q1997)*1.3228*AD1997</f>
        <v>#VALUE!</v>
      </c>
      <c r="AF1997" s="24">
        <v>114.67999999999999</v>
      </c>
      <c r="AG1997" s="24" t="e">
        <f>(AF1997-Q1997)*1.3228*AD1997</f>
        <v>#VALUE!</v>
      </c>
      <c r="AH1997" s="24" t="e">
        <f>AE1997-AG1997</f>
        <v>#VALUE!</v>
      </c>
      <c r="AI1997" s="25" t="e">
        <f>AD1997*T1997*1.3228</f>
        <v>#VALUE!</v>
      </c>
      <c r="AJ1997" s="25" t="e">
        <f>E1997*132.28*AD1997</f>
        <v>#VALUE!</v>
      </c>
      <c r="AK1997" s="25" t="e">
        <f>AI1997-AE1997</f>
        <v>#VALUE!</v>
      </c>
      <c r="AL1997" s="11">
        <v>20.85328472570664</v>
      </c>
      <c r="AM1997" s="11">
        <v>0.90558621843117526</v>
      </c>
      <c r="AN1997" s="26">
        <v>3.2446000317336581</v>
      </c>
      <c r="AW1997" s="44" t="e">
        <f t="shared" si="747"/>
        <v>#VALUE!</v>
      </c>
    </row>
    <row r="1998" spans="1:49" hidden="1" x14ac:dyDescent="0.2">
      <c r="A1998" s="101">
        <v>1998</v>
      </c>
      <c r="B1998" s="16" t="s">
        <v>1251</v>
      </c>
      <c r="C1998" s="101">
        <v>640</v>
      </c>
      <c r="D1998" s="101">
        <v>1.3872923818023368</v>
      </c>
      <c r="E1998" s="101">
        <v>5.3856997089735292E-2</v>
      </c>
      <c r="F1998" s="122">
        <f t="shared" si="729"/>
        <v>1.4411493788920722</v>
      </c>
      <c r="G1998" s="122"/>
      <c r="H1998" s="101" t="s">
        <v>4</v>
      </c>
      <c r="I1998" s="101">
        <v>1</v>
      </c>
      <c r="J1998" s="101" t="s">
        <v>60</v>
      </c>
      <c r="K1998" s="18">
        <v>43196</v>
      </c>
      <c r="L1998" s="101" t="s">
        <v>58</v>
      </c>
      <c r="M1998" s="101" t="s">
        <v>83</v>
      </c>
      <c r="N1998" s="101" t="s">
        <v>73</v>
      </c>
      <c r="O1998" s="101" t="s">
        <v>58</v>
      </c>
      <c r="P1998" s="19" t="str">
        <f>N1998&amp;" "&amp;O1998</f>
        <v>CB1 17/18</v>
      </c>
      <c r="Q1998" s="20">
        <f>F1998*100</f>
        <v>144.11493788920723</v>
      </c>
      <c r="R1998" s="19">
        <v>122.6</v>
      </c>
      <c r="S1998" s="19">
        <v>2.5</v>
      </c>
      <c r="T1998" s="19">
        <f>R1998+S1998</f>
        <v>125.1</v>
      </c>
      <c r="U1998" s="22" t="e">
        <f>(T1998-Q1998)*1.3228*AD1998</f>
        <v>#VALUE!</v>
      </c>
      <c r="V1998" s="22" t="str">
        <f>IF(LEFT(N1998,3)="CB7","LDN","NY")</f>
        <v>NY</v>
      </c>
      <c r="W1998" s="22" t="e">
        <f>V1998-U1998</f>
        <v>#VALUE!</v>
      </c>
      <c r="X1998" s="19" t="str">
        <f>TRIM(N1998)&amp;TRIM(O1998)&amp;TRIM(Y1998)</f>
        <v>CB117/18GS.9266</v>
      </c>
      <c r="Y1998" s="19" t="str">
        <f>IF(LEFT(B1998,2)&lt;&gt;"GS","GS."&amp;LEFT(B1998,4),B1998)</f>
        <v>GS.9266</v>
      </c>
      <c r="Z1998" s="19" t="e">
        <v>#VALUE!</v>
      </c>
      <c r="AA1998" s="19" t="e">
        <f>IF(C1998=0,Z1998,C1998-Z1998)</f>
        <v>#VALUE!</v>
      </c>
      <c r="AB1998" s="22" t="e">
        <f>(T1998-Q1998)*1.3228*AA1998</f>
        <v>#VALUE!</v>
      </c>
      <c r="AC1998" s="23" t="e">
        <v>#VALUE!</v>
      </c>
      <c r="AD1998" s="23" t="e">
        <f>AA1998-AC1998</f>
        <v>#VALUE!</v>
      </c>
      <c r="AE1998" s="24" t="e">
        <f>(T1998-Q1998)*1.3228*AD1998</f>
        <v>#VALUE!</v>
      </c>
      <c r="AF1998" s="24">
        <v>126.85</v>
      </c>
      <c r="AG1998" s="24" t="e">
        <f>(AF1998-Q1998)*1.3228*AD1998</f>
        <v>#VALUE!</v>
      </c>
      <c r="AH1998" s="24" t="e">
        <f>AE1998-AG1998</f>
        <v>#VALUE!</v>
      </c>
      <c r="AI1998" s="25" t="e">
        <f>AD1998*T1998*1.3228</f>
        <v>#VALUE!</v>
      </c>
      <c r="AJ1998" s="25" t="e">
        <f>E1998*132.28*AD1998</f>
        <v>#VALUE!</v>
      </c>
      <c r="AK1998" s="25" t="e">
        <f>AI1998-AE1998</f>
        <v>#VALUE!</v>
      </c>
      <c r="AL1998" s="11">
        <v>24.84144493623501</v>
      </c>
      <c r="AM1998" s="11">
        <v>6.229172989095499</v>
      </c>
      <c r="AN1998" s="26">
        <v>3.2786706250000002</v>
      </c>
      <c r="AW1998" s="44" t="e">
        <f t="shared" si="747"/>
        <v>#VALUE!</v>
      </c>
    </row>
    <row r="1999" spans="1:49" hidden="1" x14ac:dyDescent="0.2">
      <c r="A1999" s="101">
        <v>1999</v>
      </c>
      <c r="B1999" s="16" t="s">
        <v>1252</v>
      </c>
      <c r="C1999" s="101">
        <v>504</v>
      </c>
      <c r="D1999" s="101">
        <v>1.0260243526010582</v>
      </c>
      <c r="E1999" s="101">
        <v>3.6960735846382993E-2</v>
      </c>
      <c r="F1999" s="122">
        <f t="shared" si="729"/>
        <v>1.0629850884474412</v>
      </c>
      <c r="G1999" s="122"/>
      <c r="H1999" s="101" t="s">
        <v>4</v>
      </c>
      <c r="I1999" s="101">
        <v>1</v>
      </c>
      <c r="J1999" s="101" t="s">
        <v>60</v>
      </c>
      <c r="K1999" s="18">
        <v>43196</v>
      </c>
      <c r="L1999" s="101" t="s">
        <v>58</v>
      </c>
      <c r="M1999" s="101" t="s">
        <v>83</v>
      </c>
      <c r="N1999" s="101" t="s">
        <v>75</v>
      </c>
      <c r="O1999" s="101" t="s">
        <v>58</v>
      </c>
      <c r="P1999" s="19" t="str">
        <f t="shared" ref="P1999:P2014" si="766">N1999&amp;" "&amp;O1999</f>
        <v>CB2 17/18</v>
      </c>
      <c r="Q1999" s="20">
        <f t="shared" ref="Q1999:Q2014" si="767">F1999*100</f>
        <v>106.29850884474412</v>
      </c>
      <c r="R1999" s="19">
        <v>122.6</v>
      </c>
      <c r="S1999" s="19">
        <v>-2.67</v>
      </c>
      <c r="T1999" s="19">
        <f t="shared" ref="T1999:T2014" si="768">R1999+S1999</f>
        <v>119.92999999999999</v>
      </c>
      <c r="U1999" s="22" t="e">
        <f t="shared" ref="U1999:U2014" si="769">(T1999-Q1999)*1.3228*AD1999</f>
        <v>#VALUE!</v>
      </c>
      <c r="V1999" s="22" t="str">
        <f t="shared" ref="V1999:V2014" si="770">IF(LEFT(N1999,3)="CB7","LDN","NY")</f>
        <v>NY</v>
      </c>
      <c r="W1999" s="22" t="e">
        <f t="shared" ref="W1999:W2014" si="771">V1999-U1999</f>
        <v>#VALUE!</v>
      </c>
      <c r="X1999" s="19" t="str">
        <f t="shared" ref="X1999:X2014" si="772">TRIM(N1999)&amp;TRIM(O1999)&amp;TRIM(Y1999)</f>
        <v>CB217/18GS.9300</v>
      </c>
      <c r="Y1999" s="19" t="str">
        <f t="shared" ref="Y1999:Y2014" si="773">IF(LEFT(B1999,2)&lt;&gt;"GS","GS."&amp;LEFT(B1999,4),B1999)</f>
        <v>GS.9300</v>
      </c>
      <c r="Z1999" s="19" t="e">
        <v>#VALUE!</v>
      </c>
      <c r="AA1999" s="19" t="e">
        <f t="shared" ref="AA1999:AA2014" si="774">IF(C1999=0,Z1999,C1999-Z1999)</f>
        <v>#VALUE!</v>
      </c>
      <c r="AB1999" s="22" t="e">
        <f t="shared" ref="AB1999:AB2014" si="775">(T1999-Q1999)*1.3228*AA1999</f>
        <v>#VALUE!</v>
      </c>
      <c r="AC1999" s="23" t="e">
        <v>#VALUE!</v>
      </c>
      <c r="AD1999" s="23" t="e">
        <f t="shared" ref="AD1999:AD2014" si="776">AA1999-AC1999</f>
        <v>#VALUE!</v>
      </c>
      <c r="AE1999" s="24" t="e">
        <f t="shared" ref="AE1999:AE2014" si="777">(T1999-Q1999)*1.3228*AD1999</f>
        <v>#VALUE!</v>
      </c>
      <c r="AF1999" s="24">
        <v>121.67999999999999</v>
      </c>
      <c r="AG1999" s="24" t="e">
        <f t="shared" ref="AG1999:AG2014" si="778">(AF1999-Q1999)*1.3228*AD1999</f>
        <v>#VALUE!</v>
      </c>
      <c r="AH1999" s="24" t="e">
        <f t="shared" ref="AH1999:AH2014" si="779">AE1999-AG1999</f>
        <v>#VALUE!</v>
      </c>
      <c r="AI1999" s="25" t="e">
        <f t="shared" ref="AI1999:AI2014" si="780">AD1999*T1999*1.3228</f>
        <v>#VALUE!</v>
      </c>
      <c r="AJ1999" s="25" t="e">
        <f t="shared" ref="AJ1999:AJ2014" si="781">E1999*132.28*AD1999</f>
        <v>#VALUE!</v>
      </c>
      <c r="AK1999" s="25" t="e">
        <f t="shared" ref="AK1999:AK2014" si="782">AI1999-AE1999</f>
        <v>#VALUE!</v>
      </c>
      <c r="AL1999" s="11">
        <v>20.435625000000002</v>
      </c>
      <c r="AM1999" s="11">
        <v>0.5</v>
      </c>
      <c r="AN1999" s="26">
        <v>3.3235000186445212</v>
      </c>
      <c r="AW1999" s="44" t="e">
        <f t="shared" si="747"/>
        <v>#VALUE!</v>
      </c>
    </row>
    <row r="2000" spans="1:49" hidden="1" x14ac:dyDescent="0.2">
      <c r="A2000" s="101">
        <v>2000</v>
      </c>
      <c r="B2000" s="16" t="s">
        <v>1252</v>
      </c>
      <c r="C2000" s="101">
        <v>750</v>
      </c>
      <c r="D2000" s="101">
        <v>1.0260243526010582</v>
      </c>
      <c r="E2000" s="101">
        <v>3.6960735846382993E-2</v>
      </c>
      <c r="F2000" s="122">
        <f t="shared" si="729"/>
        <v>1.0629850884474412</v>
      </c>
      <c r="G2000" s="122"/>
      <c r="H2000" s="101" t="s">
        <v>4</v>
      </c>
      <c r="I2000" s="101">
        <v>1</v>
      </c>
      <c r="J2000" s="101" t="s">
        <v>60</v>
      </c>
      <c r="K2000" s="18">
        <v>43196</v>
      </c>
      <c r="L2000" s="101" t="s">
        <v>58</v>
      </c>
      <c r="M2000" s="101" t="s">
        <v>83</v>
      </c>
      <c r="N2000" s="101" t="s">
        <v>62</v>
      </c>
      <c r="O2000" s="101" t="s">
        <v>63</v>
      </c>
      <c r="P2000" s="19" t="str">
        <f t="shared" si="766"/>
        <v>CB6 Consumo</v>
      </c>
      <c r="Q2000" s="20">
        <f t="shared" si="767"/>
        <v>106.29850884474412</v>
      </c>
      <c r="R2000" s="19">
        <v>122.6</v>
      </c>
      <c r="S2000" s="19">
        <v>-31.95</v>
      </c>
      <c r="T2000" s="19">
        <f t="shared" si="768"/>
        <v>90.649999999999991</v>
      </c>
      <c r="U2000" s="22" t="e">
        <f t="shared" si="769"/>
        <v>#VALUE!</v>
      </c>
      <c r="V2000" s="22" t="str">
        <f t="shared" si="770"/>
        <v>NY</v>
      </c>
      <c r="W2000" s="22" t="e">
        <f t="shared" si="771"/>
        <v>#VALUE!</v>
      </c>
      <c r="X2000" s="19" t="str">
        <f t="shared" si="772"/>
        <v>CB6ConsumoGS.9300</v>
      </c>
      <c r="Y2000" s="19" t="str">
        <f t="shared" si="773"/>
        <v>GS.9300</v>
      </c>
      <c r="Z2000" s="19" t="e">
        <v>#VALUE!</v>
      </c>
      <c r="AA2000" s="19" t="e">
        <f t="shared" si="774"/>
        <v>#VALUE!</v>
      </c>
      <c r="AB2000" s="22" t="e">
        <f t="shared" si="775"/>
        <v>#VALUE!</v>
      </c>
      <c r="AC2000" s="23" t="e">
        <v>#VALUE!</v>
      </c>
      <c r="AD2000" s="23" t="e">
        <f t="shared" si="776"/>
        <v>#VALUE!</v>
      </c>
      <c r="AE2000" s="24" t="e">
        <f t="shared" si="777"/>
        <v>#VALUE!</v>
      </c>
      <c r="AF2000" s="24">
        <v>92.399999999999991</v>
      </c>
      <c r="AG2000" s="24" t="e">
        <f t="shared" si="778"/>
        <v>#VALUE!</v>
      </c>
      <c r="AH2000" s="24" t="e">
        <f t="shared" si="779"/>
        <v>#VALUE!</v>
      </c>
      <c r="AI2000" s="25" t="e">
        <f t="shared" si="780"/>
        <v>#VALUE!</v>
      </c>
      <c r="AJ2000" s="25" t="e">
        <f t="shared" si="781"/>
        <v>#VALUE!</v>
      </c>
      <c r="AK2000" s="25" t="e">
        <f t="shared" si="782"/>
        <v>#VALUE!</v>
      </c>
      <c r="AL2000" s="11">
        <v>20.435624999999998</v>
      </c>
      <c r="AM2000" s="11">
        <v>0.5</v>
      </c>
      <c r="AN2000" s="26">
        <v>3.3235000186445212</v>
      </c>
      <c r="AW2000" s="44" t="e">
        <f t="shared" si="747"/>
        <v>#VALUE!</v>
      </c>
    </row>
    <row r="2001" spans="1:49" hidden="1" x14ac:dyDescent="0.2">
      <c r="A2001" s="101">
        <v>2001</v>
      </c>
      <c r="B2001" s="16" t="s">
        <v>1252</v>
      </c>
      <c r="C2001" s="101">
        <v>1712</v>
      </c>
      <c r="D2001" s="101">
        <v>1.0260243526010582</v>
      </c>
      <c r="E2001" s="101">
        <v>3.6960735846382993E-2</v>
      </c>
      <c r="F2001" s="122">
        <f t="shared" si="729"/>
        <v>1.0629850884474412</v>
      </c>
      <c r="G2001" s="122"/>
      <c r="H2001" s="101" t="s">
        <v>4</v>
      </c>
      <c r="I2001" s="101">
        <v>1</v>
      </c>
      <c r="J2001" s="101" t="s">
        <v>60</v>
      </c>
      <c r="K2001" s="18">
        <v>43196</v>
      </c>
      <c r="L2001" s="101" t="s">
        <v>58</v>
      </c>
      <c r="M2001" s="101" t="s">
        <v>83</v>
      </c>
      <c r="N2001" s="101" t="s">
        <v>75</v>
      </c>
      <c r="O2001" s="101" t="s">
        <v>59</v>
      </c>
      <c r="P2001" s="19" t="str">
        <f t="shared" si="766"/>
        <v>CB2 14/16</v>
      </c>
      <c r="Q2001" s="20">
        <f t="shared" si="767"/>
        <v>106.29850884474412</v>
      </c>
      <c r="R2001" s="19">
        <v>122.6</v>
      </c>
      <c r="S2001" s="19">
        <v>-9.67</v>
      </c>
      <c r="T2001" s="19">
        <f t="shared" si="768"/>
        <v>112.92999999999999</v>
      </c>
      <c r="U2001" s="22" t="e">
        <f t="shared" si="769"/>
        <v>#VALUE!</v>
      </c>
      <c r="V2001" s="22" t="str">
        <f t="shared" si="770"/>
        <v>NY</v>
      </c>
      <c r="W2001" s="22" t="e">
        <f t="shared" si="771"/>
        <v>#VALUE!</v>
      </c>
      <c r="X2001" s="19" t="str">
        <f t="shared" si="772"/>
        <v>CB214/16GS.9300</v>
      </c>
      <c r="Y2001" s="19" t="str">
        <f t="shared" si="773"/>
        <v>GS.9300</v>
      </c>
      <c r="Z2001" s="19" t="e">
        <v>#VALUE!</v>
      </c>
      <c r="AA2001" s="19" t="e">
        <f t="shared" si="774"/>
        <v>#VALUE!</v>
      </c>
      <c r="AB2001" s="22" t="e">
        <f t="shared" si="775"/>
        <v>#VALUE!</v>
      </c>
      <c r="AC2001" s="23" t="e">
        <v>#VALUE!</v>
      </c>
      <c r="AD2001" s="23" t="e">
        <f t="shared" si="776"/>
        <v>#VALUE!</v>
      </c>
      <c r="AE2001" s="24" t="e">
        <f t="shared" si="777"/>
        <v>#VALUE!</v>
      </c>
      <c r="AF2001" s="24">
        <v>114.67999999999999</v>
      </c>
      <c r="AG2001" s="24" t="e">
        <f t="shared" si="778"/>
        <v>#VALUE!</v>
      </c>
      <c r="AH2001" s="24" t="e">
        <f t="shared" si="779"/>
        <v>#VALUE!</v>
      </c>
      <c r="AI2001" s="25" t="e">
        <f t="shared" si="780"/>
        <v>#VALUE!</v>
      </c>
      <c r="AJ2001" s="25" t="e">
        <f t="shared" si="781"/>
        <v>#VALUE!</v>
      </c>
      <c r="AK2001" s="25" t="e">
        <f t="shared" si="782"/>
        <v>#VALUE!</v>
      </c>
      <c r="AL2001" s="11">
        <v>20.435624999999998</v>
      </c>
      <c r="AM2001" s="11">
        <v>0.5</v>
      </c>
      <c r="AN2001" s="26">
        <v>3.3235000186445216</v>
      </c>
      <c r="AW2001" s="44" t="e">
        <f t="shared" si="747"/>
        <v>#VALUE!</v>
      </c>
    </row>
    <row r="2002" spans="1:49" hidden="1" x14ac:dyDescent="0.2">
      <c r="A2002" s="101">
        <v>2002</v>
      </c>
      <c r="B2002" s="16" t="s">
        <v>1252</v>
      </c>
      <c r="C2002" s="101">
        <v>85</v>
      </c>
      <c r="D2002" s="101">
        <v>1.0260243526010582</v>
      </c>
      <c r="E2002" s="101">
        <v>3.6960735846382993E-2</v>
      </c>
      <c r="F2002" s="122">
        <f t="shared" si="729"/>
        <v>1.0629850884474412</v>
      </c>
      <c r="G2002" s="122"/>
      <c r="H2002" s="101" t="s">
        <v>4</v>
      </c>
      <c r="I2002" s="101">
        <v>1</v>
      </c>
      <c r="J2002" s="101" t="s">
        <v>60</v>
      </c>
      <c r="K2002" s="18">
        <v>43196</v>
      </c>
      <c r="L2002" s="101" t="s">
        <v>58</v>
      </c>
      <c r="M2002" s="101" t="s">
        <v>83</v>
      </c>
      <c r="N2002" s="101" t="s">
        <v>75</v>
      </c>
      <c r="O2002" s="101" t="s">
        <v>65</v>
      </c>
      <c r="P2002" s="19" t="str">
        <f t="shared" si="766"/>
        <v>CB2 13/14</v>
      </c>
      <c r="Q2002" s="20">
        <f t="shared" si="767"/>
        <v>106.29850884474412</v>
      </c>
      <c r="R2002" s="19">
        <v>122.6</v>
      </c>
      <c r="S2002" s="19">
        <v>-9.67</v>
      </c>
      <c r="T2002" s="19">
        <f t="shared" si="768"/>
        <v>112.92999999999999</v>
      </c>
      <c r="U2002" s="22" t="e">
        <f t="shared" si="769"/>
        <v>#VALUE!</v>
      </c>
      <c r="V2002" s="22" t="str">
        <f t="shared" si="770"/>
        <v>NY</v>
      </c>
      <c r="W2002" s="22" t="e">
        <f t="shared" si="771"/>
        <v>#VALUE!</v>
      </c>
      <c r="X2002" s="19" t="str">
        <f t="shared" si="772"/>
        <v>CB213/14GS.9300</v>
      </c>
      <c r="Y2002" s="19" t="str">
        <f t="shared" si="773"/>
        <v>GS.9300</v>
      </c>
      <c r="Z2002" s="19" t="e">
        <v>#VALUE!</v>
      </c>
      <c r="AA2002" s="19" t="e">
        <f t="shared" si="774"/>
        <v>#VALUE!</v>
      </c>
      <c r="AB2002" s="22" t="e">
        <f t="shared" si="775"/>
        <v>#VALUE!</v>
      </c>
      <c r="AC2002" s="23" t="e">
        <v>#VALUE!</v>
      </c>
      <c r="AD2002" s="23" t="e">
        <f t="shared" si="776"/>
        <v>#VALUE!</v>
      </c>
      <c r="AE2002" s="24" t="e">
        <f t="shared" si="777"/>
        <v>#VALUE!</v>
      </c>
      <c r="AF2002" s="24">
        <v>114.67999999999999</v>
      </c>
      <c r="AG2002" s="24" t="e">
        <f t="shared" si="778"/>
        <v>#VALUE!</v>
      </c>
      <c r="AH2002" s="24" t="e">
        <f t="shared" si="779"/>
        <v>#VALUE!</v>
      </c>
      <c r="AI2002" s="25" t="e">
        <f t="shared" si="780"/>
        <v>#VALUE!</v>
      </c>
      <c r="AJ2002" s="25" t="e">
        <f t="shared" si="781"/>
        <v>#VALUE!</v>
      </c>
      <c r="AK2002" s="25" t="e">
        <f t="shared" si="782"/>
        <v>#VALUE!</v>
      </c>
      <c r="AL2002" s="11">
        <v>20.435624999999998</v>
      </c>
      <c r="AM2002" s="11">
        <v>0.5</v>
      </c>
      <c r="AN2002" s="26">
        <v>3.3235000186445216</v>
      </c>
      <c r="AW2002" s="44" t="e">
        <f t="shared" si="747"/>
        <v>#VALUE!</v>
      </c>
    </row>
    <row r="2003" spans="1:49" hidden="1" x14ac:dyDescent="0.2">
      <c r="A2003" s="101">
        <v>2003</v>
      </c>
      <c r="B2003" s="16" t="s">
        <v>1253</v>
      </c>
      <c r="C2003" s="101">
        <v>1500</v>
      </c>
      <c r="D2003" s="101">
        <v>1.2117076025691695</v>
      </c>
      <c r="E2003" s="101">
        <v>3.370050371647218E-2</v>
      </c>
      <c r="F2003" s="101">
        <v>1.2454081062856415</v>
      </c>
      <c r="H2003" s="101" t="s">
        <v>4</v>
      </c>
      <c r="I2003" s="101">
        <v>1</v>
      </c>
      <c r="J2003" s="101" t="s">
        <v>60</v>
      </c>
      <c r="K2003" s="18">
        <v>43199</v>
      </c>
      <c r="L2003" s="101" t="s">
        <v>58</v>
      </c>
      <c r="M2003" s="101" t="s">
        <v>83</v>
      </c>
      <c r="N2003" s="101" t="s">
        <v>62</v>
      </c>
      <c r="O2003" s="101" t="s">
        <v>63</v>
      </c>
      <c r="P2003" s="19" t="str">
        <f t="shared" si="766"/>
        <v>CB6 Consumo</v>
      </c>
      <c r="Q2003" s="20">
        <f t="shared" si="767"/>
        <v>124.54081062856415</v>
      </c>
      <c r="R2003" s="19">
        <v>122.6</v>
      </c>
      <c r="S2003" s="19">
        <v>-31.95</v>
      </c>
      <c r="T2003" s="19">
        <f t="shared" si="768"/>
        <v>90.649999999999991</v>
      </c>
      <c r="U2003" s="22" t="e">
        <f t="shared" si="769"/>
        <v>#VALUE!</v>
      </c>
      <c r="V2003" s="22" t="str">
        <f t="shared" si="770"/>
        <v>NY</v>
      </c>
      <c r="W2003" s="22" t="e">
        <f t="shared" si="771"/>
        <v>#VALUE!</v>
      </c>
      <c r="X2003" s="19" t="str">
        <f t="shared" si="772"/>
        <v>CB6ConsumoGS.9304</v>
      </c>
      <c r="Y2003" s="19" t="str">
        <f t="shared" si="773"/>
        <v>GS.9304</v>
      </c>
      <c r="Z2003" s="19" t="e">
        <v>#VALUE!</v>
      </c>
      <c r="AA2003" s="19" t="e">
        <f t="shared" si="774"/>
        <v>#VALUE!</v>
      </c>
      <c r="AB2003" s="22" t="e">
        <f t="shared" si="775"/>
        <v>#VALUE!</v>
      </c>
      <c r="AC2003" s="23" t="e">
        <v>#VALUE!</v>
      </c>
      <c r="AD2003" s="23" t="e">
        <f t="shared" si="776"/>
        <v>#VALUE!</v>
      </c>
      <c r="AE2003" s="24" t="e">
        <f t="shared" si="777"/>
        <v>#VALUE!</v>
      </c>
      <c r="AF2003" s="24">
        <v>92.399999999999991</v>
      </c>
      <c r="AG2003" s="24" t="e">
        <f t="shared" si="778"/>
        <v>#VALUE!</v>
      </c>
      <c r="AH2003" s="24" t="e">
        <f t="shared" si="779"/>
        <v>#VALUE!</v>
      </c>
      <c r="AI2003" s="25" t="e">
        <f t="shared" si="780"/>
        <v>#VALUE!</v>
      </c>
      <c r="AJ2003" s="25" t="e">
        <f t="shared" si="781"/>
        <v>#VALUE!</v>
      </c>
      <c r="AK2003" s="25" t="e">
        <f t="shared" si="782"/>
        <v>#VALUE!</v>
      </c>
      <c r="AL2003" s="11">
        <v>17.911751666666664</v>
      </c>
      <c r="AM2003" s="11">
        <v>1.2242666666666659</v>
      </c>
      <c r="AN2003" s="26">
        <v>3.2650591531352959</v>
      </c>
      <c r="AW2003" s="44" t="e">
        <f t="shared" si="747"/>
        <v>#VALUE!</v>
      </c>
    </row>
    <row r="2004" spans="1:49" hidden="1" x14ac:dyDescent="0.2">
      <c r="A2004" s="101">
        <v>2004</v>
      </c>
      <c r="B2004" s="16" t="s">
        <v>1254</v>
      </c>
      <c r="C2004" s="101">
        <v>3333</v>
      </c>
      <c r="D2004" s="101">
        <v>1.4135221183822155</v>
      </c>
      <c r="E2004" s="101">
        <v>5.4391460657796764E-2</v>
      </c>
      <c r="F2004" s="101">
        <v>1.4679135790400124</v>
      </c>
      <c r="H2004" s="101" t="s">
        <v>4</v>
      </c>
      <c r="I2004" s="101">
        <v>1</v>
      </c>
      <c r="J2004" s="101" t="s">
        <v>60</v>
      </c>
      <c r="K2004" s="18">
        <v>43201</v>
      </c>
      <c r="L2004" s="101" t="s">
        <v>58</v>
      </c>
      <c r="M2004" s="101" t="s">
        <v>83</v>
      </c>
      <c r="N2004" s="101" t="s">
        <v>73</v>
      </c>
      <c r="O2004" s="101" t="s">
        <v>59</v>
      </c>
      <c r="P2004" s="19" t="str">
        <f t="shared" si="766"/>
        <v>CB1 14/16</v>
      </c>
      <c r="Q2004" s="20">
        <f t="shared" si="767"/>
        <v>146.79135790400125</v>
      </c>
      <c r="R2004" s="19">
        <v>122.6</v>
      </c>
      <c r="S2004" s="19">
        <v>-7</v>
      </c>
      <c r="T2004" s="19">
        <f t="shared" si="768"/>
        <v>115.6</v>
      </c>
      <c r="U2004" s="22" t="e">
        <f t="shared" si="769"/>
        <v>#VALUE!</v>
      </c>
      <c r="V2004" s="22" t="str">
        <f t="shared" si="770"/>
        <v>NY</v>
      </c>
      <c r="W2004" s="22" t="e">
        <f t="shared" si="771"/>
        <v>#VALUE!</v>
      </c>
      <c r="X2004" s="19" t="str">
        <f t="shared" si="772"/>
        <v>CB114/16GS.9315</v>
      </c>
      <c r="Y2004" s="19" t="str">
        <f t="shared" si="773"/>
        <v>GS.9315</v>
      </c>
      <c r="Z2004" s="19" t="e">
        <v>#VALUE!</v>
      </c>
      <c r="AA2004" s="19" t="e">
        <f t="shared" si="774"/>
        <v>#VALUE!</v>
      </c>
      <c r="AB2004" s="22" t="e">
        <f t="shared" si="775"/>
        <v>#VALUE!</v>
      </c>
      <c r="AC2004" s="23" t="e">
        <v>#VALUE!</v>
      </c>
      <c r="AD2004" s="23" t="e">
        <f t="shared" si="776"/>
        <v>#VALUE!</v>
      </c>
      <c r="AE2004" s="24" t="e">
        <f t="shared" si="777"/>
        <v>#VALUE!</v>
      </c>
      <c r="AF2004" s="24">
        <v>117.35</v>
      </c>
      <c r="AG2004" s="24" t="e">
        <f t="shared" si="778"/>
        <v>#VALUE!</v>
      </c>
      <c r="AH2004" s="24" t="e">
        <f t="shared" si="779"/>
        <v>#VALUE!</v>
      </c>
      <c r="AI2004" s="25" t="e">
        <f t="shared" si="780"/>
        <v>#VALUE!</v>
      </c>
      <c r="AJ2004" s="25" t="e">
        <f t="shared" si="781"/>
        <v>#VALUE!</v>
      </c>
      <c r="AK2004" s="25" t="e">
        <f t="shared" si="782"/>
        <v>#VALUE!</v>
      </c>
      <c r="AL2004" s="11">
        <v>24.678108463337868</v>
      </c>
      <c r="AM2004" s="11">
        <v>5.7702754598028445</v>
      </c>
      <c r="AN2004" s="26">
        <v>3.2758674495438638</v>
      </c>
      <c r="AW2004" s="44" t="e">
        <f t="shared" si="747"/>
        <v>#VALUE!</v>
      </c>
    </row>
    <row r="2005" spans="1:49" hidden="1" x14ac:dyDescent="0.2">
      <c r="A2005" s="101">
        <v>2005</v>
      </c>
      <c r="B2005" s="16" t="s">
        <v>1255</v>
      </c>
      <c r="C2005" s="101">
        <v>1280</v>
      </c>
      <c r="D2005" s="101">
        <v>1.4264255719315255</v>
      </c>
      <c r="E2005" s="101">
        <v>5.0811109059077618E-2</v>
      </c>
      <c r="F2005" s="101">
        <v>1.477236680990603</v>
      </c>
      <c r="H2005" s="101" t="s">
        <v>4</v>
      </c>
      <c r="I2005" s="101">
        <v>1</v>
      </c>
      <c r="J2005" s="101" t="s">
        <v>573</v>
      </c>
      <c r="K2005" s="18">
        <v>43201</v>
      </c>
      <c r="L2005" s="101" t="s">
        <v>58</v>
      </c>
      <c r="M2005" s="101" t="s">
        <v>83</v>
      </c>
      <c r="N2005" s="101" t="s">
        <v>73</v>
      </c>
      <c r="O2005" s="101" t="s">
        <v>64</v>
      </c>
      <c r="P2005" s="19" t="str">
        <f t="shared" si="766"/>
        <v>CB1 15/16</v>
      </c>
      <c r="Q2005" s="20">
        <f t="shared" si="767"/>
        <v>147.72366809906029</v>
      </c>
      <c r="R2005" s="19">
        <v>122.6</v>
      </c>
      <c r="S2005" s="19">
        <v>-7</v>
      </c>
      <c r="T2005" s="19">
        <f t="shared" si="768"/>
        <v>115.6</v>
      </c>
      <c r="U2005" s="22" t="e">
        <f t="shared" si="769"/>
        <v>#VALUE!</v>
      </c>
      <c r="V2005" s="22" t="str">
        <f t="shared" si="770"/>
        <v>NY</v>
      </c>
      <c r="W2005" s="22" t="e">
        <f t="shared" si="771"/>
        <v>#VALUE!</v>
      </c>
      <c r="X2005" s="19" t="str">
        <f t="shared" si="772"/>
        <v>CB115/16GS.9272</v>
      </c>
      <c r="Y2005" s="19" t="str">
        <f t="shared" si="773"/>
        <v>GS.9272</v>
      </c>
      <c r="Z2005" s="19" t="e">
        <v>#VALUE!</v>
      </c>
      <c r="AA2005" s="19" t="e">
        <f t="shared" si="774"/>
        <v>#VALUE!</v>
      </c>
      <c r="AB2005" s="22" t="e">
        <f t="shared" si="775"/>
        <v>#VALUE!</v>
      </c>
      <c r="AC2005" s="23" t="e">
        <v>#VALUE!</v>
      </c>
      <c r="AD2005" s="23" t="e">
        <f t="shared" si="776"/>
        <v>#VALUE!</v>
      </c>
      <c r="AE2005" s="24" t="e">
        <f t="shared" si="777"/>
        <v>#VALUE!</v>
      </c>
      <c r="AF2005" s="24">
        <v>117.35</v>
      </c>
      <c r="AG2005" s="24" t="e">
        <f t="shared" si="778"/>
        <v>#VALUE!</v>
      </c>
      <c r="AH2005" s="24" t="e">
        <f t="shared" si="779"/>
        <v>#VALUE!</v>
      </c>
      <c r="AI2005" s="25" t="e">
        <f t="shared" si="780"/>
        <v>#VALUE!</v>
      </c>
      <c r="AJ2005" s="25" t="e">
        <f t="shared" si="781"/>
        <v>#VALUE!</v>
      </c>
      <c r="AK2005" s="25" t="e">
        <f t="shared" si="782"/>
        <v>#VALUE!</v>
      </c>
      <c r="AL2005" s="11">
        <v>23.381250903213278</v>
      </c>
      <c r="AM2005" s="11">
        <v>4.0244111372384213</v>
      </c>
      <c r="AN2005" s="26">
        <v>3.2765999999999997</v>
      </c>
      <c r="AW2005" s="44" t="e">
        <f t="shared" si="747"/>
        <v>#VALUE!</v>
      </c>
    </row>
    <row r="2006" spans="1:49" hidden="1" x14ac:dyDescent="0.2">
      <c r="A2006" s="101">
        <v>2006</v>
      </c>
      <c r="B2006" s="16" t="s">
        <v>1256</v>
      </c>
      <c r="C2006" s="101">
        <v>3333</v>
      </c>
      <c r="D2006" s="101">
        <v>1.1563158380704239</v>
      </c>
      <c r="E2006" s="101">
        <v>3.7046378102116528E-2</v>
      </c>
      <c r="F2006" s="101">
        <v>1.1933622161725406</v>
      </c>
      <c r="H2006" s="101" t="s">
        <v>4</v>
      </c>
      <c r="I2006" s="101">
        <v>1</v>
      </c>
      <c r="J2006" s="101" t="s">
        <v>60</v>
      </c>
      <c r="K2006" s="18">
        <v>43201</v>
      </c>
      <c r="L2006" s="101" t="s">
        <v>58</v>
      </c>
      <c r="M2006" s="101" t="s">
        <v>83</v>
      </c>
      <c r="N2006" s="101" t="s">
        <v>75</v>
      </c>
      <c r="O2006" s="101" t="s">
        <v>105</v>
      </c>
      <c r="P2006" s="19" t="str">
        <f t="shared" si="766"/>
        <v>CB2 14UP</v>
      </c>
      <c r="Q2006" s="20">
        <f t="shared" si="767"/>
        <v>119.33622161725405</v>
      </c>
      <c r="R2006" s="19">
        <v>122.6</v>
      </c>
      <c r="S2006" s="19">
        <v>-9.67</v>
      </c>
      <c r="T2006" s="19">
        <f t="shared" si="768"/>
        <v>112.92999999999999</v>
      </c>
      <c r="U2006" s="22" t="e">
        <f t="shared" si="769"/>
        <v>#VALUE!</v>
      </c>
      <c r="V2006" s="22" t="str">
        <f t="shared" si="770"/>
        <v>NY</v>
      </c>
      <c r="W2006" s="22" t="e">
        <f t="shared" si="771"/>
        <v>#VALUE!</v>
      </c>
      <c r="X2006" s="19" t="str">
        <f t="shared" si="772"/>
        <v>CB214UPGS.9303</v>
      </c>
      <c r="Y2006" s="19" t="str">
        <f t="shared" si="773"/>
        <v>GS.9303</v>
      </c>
      <c r="Z2006" s="19" t="e">
        <v>#VALUE!</v>
      </c>
      <c r="AA2006" s="19" t="e">
        <f t="shared" si="774"/>
        <v>#VALUE!</v>
      </c>
      <c r="AB2006" s="22" t="e">
        <f t="shared" si="775"/>
        <v>#VALUE!</v>
      </c>
      <c r="AC2006" s="23" t="e">
        <v>#VALUE!</v>
      </c>
      <c r="AD2006" s="23" t="e">
        <f t="shared" si="776"/>
        <v>#VALUE!</v>
      </c>
      <c r="AE2006" s="24" t="e">
        <f t="shared" si="777"/>
        <v>#VALUE!</v>
      </c>
      <c r="AF2006" s="24">
        <v>114.67999999999999</v>
      </c>
      <c r="AG2006" s="24" t="e">
        <f t="shared" si="778"/>
        <v>#VALUE!</v>
      </c>
      <c r="AH2006" s="24" t="e">
        <f t="shared" si="779"/>
        <v>#VALUE!</v>
      </c>
      <c r="AI2006" s="25" t="e">
        <f t="shared" si="780"/>
        <v>#VALUE!</v>
      </c>
      <c r="AJ2006" s="25" t="e">
        <f t="shared" si="781"/>
        <v>#VALUE!</v>
      </c>
      <c r="AK2006" s="25" t="e">
        <f t="shared" si="782"/>
        <v>#VALUE!</v>
      </c>
      <c r="AL2006" s="11">
        <v>20.628546471804473</v>
      </c>
      <c r="AM2006" s="11">
        <v>1.0871140815305509</v>
      </c>
      <c r="AN2006" s="26">
        <v>3.246110446626056</v>
      </c>
      <c r="AW2006" s="44" t="e">
        <f t="shared" si="747"/>
        <v>#VALUE!</v>
      </c>
    </row>
    <row r="2007" spans="1:49" hidden="1" x14ac:dyDescent="0.2">
      <c r="A2007" s="101">
        <v>2007</v>
      </c>
      <c r="B2007" s="16" t="s">
        <v>1257</v>
      </c>
      <c r="C2007" s="101">
        <v>960</v>
      </c>
      <c r="D2007" s="101">
        <v>1.1980832463463886</v>
      </c>
      <c r="E2007" s="101">
        <v>4.4522456510504717E-2</v>
      </c>
      <c r="F2007" s="101">
        <v>1.2426057028568933</v>
      </c>
      <c r="H2007" s="101" t="s">
        <v>4</v>
      </c>
      <c r="I2007" s="101">
        <v>1</v>
      </c>
      <c r="J2007" s="101" t="s">
        <v>60</v>
      </c>
      <c r="K2007" s="18">
        <v>43201</v>
      </c>
      <c r="L2007" s="101" t="s">
        <v>58</v>
      </c>
      <c r="M2007" s="101" t="s">
        <v>83</v>
      </c>
      <c r="N2007" s="101" t="s">
        <v>75</v>
      </c>
      <c r="O2007" s="101" t="s">
        <v>58</v>
      </c>
      <c r="P2007" s="19" t="str">
        <f t="shared" si="766"/>
        <v>CB2 17/18</v>
      </c>
      <c r="Q2007" s="20">
        <f t="shared" si="767"/>
        <v>124.26057028568933</v>
      </c>
      <c r="R2007" s="19">
        <v>122.6</v>
      </c>
      <c r="S2007" s="19">
        <v>-2.67</v>
      </c>
      <c r="T2007" s="19">
        <f t="shared" si="768"/>
        <v>119.92999999999999</v>
      </c>
      <c r="U2007" s="22" t="e">
        <f t="shared" si="769"/>
        <v>#VALUE!</v>
      </c>
      <c r="V2007" s="22" t="str">
        <f t="shared" si="770"/>
        <v>NY</v>
      </c>
      <c r="W2007" s="22" t="e">
        <f t="shared" si="771"/>
        <v>#VALUE!</v>
      </c>
      <c r="X2007" s="19" t="str">
        <f t="shared" si="772"/>
        <v>CB217/18GS.9308</v>
      </c>
      <c r="Y2007" s="19" t="str">
        <f t="shared" si="773"/>
        <v>GS.9308</v>
      </c>
      <c r="Z2007" s="19" t="e">
        <v>#VALUE!</v>
      </c>
      <c r="AA2007" s="19" t="e">
        <f t="shared" si="774"/>
        <v>#VALUE!</v>
      </c>
      <c r="AB2007" s="22" t="e">
        <f t="shared" si="775"/>
        <v>#VALUE!</v>
      </c>
      <c r="AC2007" s="23" t="e">
        <v>#VALUE!</v>
      </c>
      <c r="AD2007" s="23" t="e">
        <f t="shared" si="776"/>
        <v>#VALUE!</v>
      </c>
      <c r="AE2007" s="24" t="e">
        <f t="shared" si="777"/>
        <v>#VALUE!</v>
      </c>
      <c r="AF2007" s="24">
        <v>121.67999999999999</v>
      </c>
      <c r="AG2007" s="24" t="e">
        <f t="shared" si="778"/>
        <v>#VALUE!</v>
      </c>
      <c r="AH2007" s="24" t="e">
        <f t="shared" si="779"/>
        <v>#VALUE!</v>
      </c>
      <c r="AI2007" s="25" t="e">
        <f t="shared" si="780"/>
        <v>#VALUE!</v>
      </c>
      <c r="AJ2007" s="25" t="e">
        <f t="shared" si="781"/>
        <v>#VALUE!</v>
      </c>
      <c r="AK2007" s="25" t="e">
        <f t="shared" si="782"/>
        <v>#VALUE!</v>
      </c>
      <c r="AL2007" s="11">
        <v>23.497099341945948</v>
      </c>
      <c r="AM2007" s="11">
        <v>3.3607820409628135</v>
      </c>
      <c r="AN2007" s="26">
        <v>3.2984038659714501</v>
      </c>
      <c r="AW2007" s="44" t="e">
        <f t="shared" si="747"/>
        <v>#VALUE!</v>
      </c>
    </row>
    <row r="2008" spans="1:49" hidden="1" x14ac:dyDescent="0.2">
      <c r="A2008" s="101">
        <v>2008</v>
      </c>
      <c r="B2008" s="16" t="s">
        <v>1258</v>
      </c>
      <c r="C2008" s="101">
        <v>1320</v>
      </c>
      <c r="D2008" s="101">
        <v>1.3544569858046496</v>
      </c>
      <c r="E2008" s="101">
        <v>5.2689744545523429E-2</v>
      </c>
      <c r="F2008" s="101">
        <v>1.4071467303501728</v>
      </c>
      <c r="H2008" s="101" t="s">
        <v>4</v>
      </c>
      <c r="I2008" s="101">
        <v>1</v>
      </c>
      <c r="J2008" s="101" t="s">
        <v>60</v>
      </c>
      <c r="K2008" s="18">
        <v>43201</v>
      </c>
      <c r="L2008" s="101" t="s">
        <v>58</v>
      </c>
      <c r="M2008" s="101" t="s">
        <v>83</v>
      </c>
      <c r="N2008" s="101" t="s">
        <v>73</v>
      </c>
      <c r="O2008" s="101" t="s">
        <v>58</v>
      </c>
      <c r="P2008" s="19" t="str">
        <f t="shared" si="766"/>
        <v>CB1 17/18</v>
      </c>
      <c r="Q2008" s="20">
        <f t="shared" si="767"/>
        <v>140.71467303501728</v>
      </c>
      <c r="R2008" s="19">
        <v>122.6</v>
      </c>
      <c r="S2008" s="19">
        <v>2.5</v>
      </c>
      <c r="T2008" s="19">
        <f t="shared" si="768"/>
        <v>125.1</v>
      </c>
      <c r="U2008" s="22" t="e">
        <f t="shared" si="769"/>
        <v>#VALUE!</v>
      </c>
      <c r="V2008" s="22" t="str">
        <f t="shared" si="770"/>
        <v>NY</v>
      </c>
      <c r="W2008" s="22" t="e">
        <f t="shared" si="771"/>
        <v>#VALUE!</v>
      </c>
      <c r="X2008" s="19" t="str">
        <f t="shared" si="772"/>
        <v>CB117/18GS.9309</v>
      </c>
      <c r="Y2008" s="19" t="str">
        <f t="shared" si="773"/>
        <v>GS.9309</v>
      </c>
      <c r="Z2008" s="19" t="e">
        <v>#VALUE!</v>
      </c>
      <c r="AA2008" s="19" t="e">
        <f t="shared" si="774"/>
        <v>#VALUE!</v>
      </c>
      <c r="AB2008" s="22" t="e">
        <f t="shared" si="775"/>
        <v>#VALUE!</v>
      </c>
      <c r="AC2008" s="23" t="e">
        <v>#VALUE!</v>
      </c>
      <c r="AD2008" s="23" t="e">
        <f t="shared" si="776"/>
        <v>#VALUE!</v>
      </c>
      <c r="AE2008" s="24" t="e">
        <f t="shared" si="777"/>
        <v>#VALUE!</v>
      </c>
      <c r="AF2008" s="24">
        <v>126.85</v>
      </c>
      <c r="AG2008" s="24" t="e">
        <f t="shared" si="778"/>
        <v>#VALUE!</v>
      </c>
      <c r="AH2008" s="24" t="e">
        <f t="shared" si="779"/>
        <v>#VALUE!</v>
      </c>
      <c r="AI2008" s="25" t="e">
        <f t="shared" si="780"/>
        <v>#VALUE!</v>
      </c>
      <c r="AJ2008" s="25" t="e">
        <f t="shared" si="781"/>
        <v>#VALUE!</v>
      </c>
      <c r="AK2008" s="25" t="e">
        <f t="shared" si="782"/>
        <v>#VALUE!</v>
      </c>
      <c r="AL2008" s="11">
        <v>26.102246632996639</v>
      </c>
      <c r="AM2008" s="11">
        <v>6.4435345117845113</v>
      </c>
      <c r="AN2008" s="26">
        <v>3.2829970454545454</v>
      </c>
      <c r="AW2008" s="44" t="e">
        <f t="shared" si="747"/>
        <v>#VALUE!</v>
      </c>
    </row>
    <row r="2009" spans="1:49" hidden="1" x14ac:dyDescent="0.2">
      <c r="A2009" s="101">
        <v>2009</v>
      </c>
      <c r="B2009" s="16" t="s">
        <v>1259</v>
      </c>
      <c r="C2009" s="101">
        <v>320</v>
      </c>
      <c r="D2009" s="101">
        <v>1.4878566962983011</v>
      </c>
      <c r="E2009" s="101">
        <v>5.3614763722121081E-2</v>
      </c>
      <c r="F2009" s="101">
        <v>1.5414714600204225</v>
      </c>
      <c r="H2009" s="101" t="s">
        <v>4</v>
      </c>
      <c r="I2009" s="101">
        <v>1</v>
      </c>
      <c r="J2009" s="101" t="s">
        <v>555</v>
      </c>
      <c r="K2009" s="18">
        <v>43201</v>
      </c>
      <c r="L2009" s="101" t="s">
        <v>58</v>
      </c>
      <c r="M2009" s="101" t="s">
        <v>83</v>
      </c>
      <c r="N2009" s="101" t="s">
        <v>73</v>
      </c>
      <c r="O2009" s="101" t="s">
        <v>59</v>
      </c>
      <c r="P2009" s="19" t="str">
        <f t="shared" si="766"/>
        <v>CB1 14/16</v>
      </c>
      <c r="Q2009" s="20">
        <f t="shared" si="767"/>
        <v>154.14714600204223</v>
      </c>
      <c r="R2009" s="19">
        <v>122.6</v>
      </c>
      <c r="S2009" s="19">
        <v>-7</v>
      </c>
      <c r="T2009" s="19">
        <f t="shared" si="768"/>
        <v>115.6</v>
      </c>
      <c r="U2009" s="22" t="e">
        <f t="shared" si="769"/>
        <v>#VALUE!</v>
      </c>
      <c r="V2009" s="22" t="str">
        <f t="shared" si="770"/>
        <v>NY</v>
      </c>
      <c r="W2009" s="22" t="e">
        <f t="shared" si="771"/>
        <v>#VALUE!</v>
      </c>
      <c r="X2009" s="19" t="str">
        <f t="shared" si="772"/>
        <v>CB114/16GS.9310</v>
      </c>
      <c r="Y2009" s="19" t="str">
        <f t="shared" si="773"/>
        <v>GS.9310</v>
      </c>
      <c r="Z2009" s="19" t="e">
        <v>#VALUE!</v>
      </c>
      <c r="AA2009" s="19" t="e">
        <f t="shared" si="774"/>
        <v>#VALUE!</v>
      </c>
      <c r="AB2009" s="22" t="e">
        <f t="shared" si="775"/>
        <v>#VALUE!</v>
      </c>
      <c r="AC2009" s="23" t="e">
        <v>#VALUE!</v>
      </c>
      <c r="AD2009" s="23" t="e">
        <f t="shared" si="776"/>
        <v>#VALUE!</v>
      </c>
      <c r="AE2009" s="24" t="e">
        <f t="shared" si="777"/>
        <v>#VALUE!</v>
      </c>
      <c r="AF2009" s="24">
        <v>117.35</v>
      </c>
      <c r="AG2009" s="24" t="e">
        <f t="shared" si="778"/>
        <v>#VALUE!</v>
      </c>
      <c r="AH2009" s="24" t="e">
        <f t="shared" si="779"/>
        <v>#VALUE!</v>
      </c>
      <c r="AI2009" s="25" t="e">
        <f t="shared" si="780"/>
        <v>#VALUE!</v>
      </c>
      <c r="AJ2009" s="25" t="e">
        <f t="shared" si="781"/>
        <v>#VALUE!</v>
      </c>
      <c r="AK2009" s="25" t="e">
        <f t="shared" si="782"/>
        <v>#VALUE!</v>
      </c>
      <c r="AL2009" s="11">
        <v>25.015127348236895</v>
      </c>
      <c r="AM2009" s="11">
        <v>5.881706462272497</v>
      </c>
      <c r="AN2009" s="26">
        <v>3.2765999999999997</v>
      </c>
      <c r="AW2009" s="44" t="e">
        <f t="shared" si="747"/>
        <v>#VALUE!</v>
      </c>
    </row>
    <row r="2010" spans="1:49" hidden="1" x14ac:dyDescent="0.2">
      <c r="A2010" s="101">
        <v>2010</v>
      </c>
      <c r="B2010" s="16" t="s">
        <v>1260</v>
      </c>
      <c r="C2010" s="101">
        <v>2520</v>
      </c>
      <c r="D2010" s="101">
        <v>1.0255074193148843</v>
      </c>
      <c r="E2010" s="101">
        <v>3.934218152067856E-2</v>
      </c>
      <c r="F2010" s="101">
        <v>1.0648496008355628</v>
      </c>
      <c r="H2010" s="101" t="s">
        <v>4</v>
      </c>
      <c r="I2010" s="101">
        <v>1</v>
      </c>
      <c r="J2010" s="101" t="s">
        <v>60</v>
      </c>
      <c r="K2010" s="18">
        <v>43201</v>
      </c>
      <c r="L2010" s="101" t="s">
        <v>58</v>
      </c>
      <c r="M2010" s="101" t="s">
        <v>83</v>
      </c>
      <c r="N2010" s="101" t="s">
        <v>77</v>
      </c>
      <c r="O2010" s="101" t="s">
        <v>59</v>
      </c>
      <c r="P2010" s="19" t="str">
        <f t="shared" si="766"/>
        <v>CB3 14/16</v>
      </c>
      <c r="Q2010" s="20">
        <f t="shared" si="767"/>
        <v>106.48496008355627</v>
      </c>
      <c r="R2010" s="19">
        <v>122.6</v>
      </c>
      <c r="S2010" s="19">
        <v>-9.67</v>
      </c>
      <c r="T2010" s="19">
        <f t="shared" si="768"/>
        <v>112.92999999999999</v>
      </c>
      <c r="U2010" s="22" t="e">
        <f t="shared" si="769"/>
        <v>#VALUE!</v>
      </c>
      <c r="V2010" s="22" t="str">
        <f t="shared" si="770"/>
        <v>NY</v>
      </c>
      <c r="W2010" s="22" t="e">
        <f t="shared" si="771"/>
        <v>#VALUE!</v>
      </c>
      <c r="X2010" s="19" t="str">
        <f t="shared" si="772"/>
        <v>CB314/16GS.9312</v>
      </c>
      <c r="Y2010" s="19" t="str">
        <f t="shared" si="773"/>
        <v>GS.9312</v>
      </c>
      <c r="Z2010" s="19" t="e">
        <v>#VALUE!</v>
      </c>
      <c r="AA2010" s="19" t="e">
        <f t="shared" si="774"/>
        <v>#VALUE!</v>
      </c>
      <c r="AB2010" s="22" t="e">
        <f t="shared" si="775"/>
        <v>#VALUE!</v>
      </c>
      <c r="AC2010" s="23" t="e">
        <v>#VALUE!</v>
      </c>
      <c r="AD2010" s="23" t="e">
        <f t="shared" si="776"/>
        <v>#VALUE!</v>
      </c>
      <c r="AE2010" s="24" t="e">
        <f t="shared" si="777"/>
        <v>#VALUE!</v>
      </c>
      <c r="AF2010" s="24">
        <v>114.67999999999999</v>
      </c>
      <c r="AG2010" s="24" t="e">
        <f t="shared" si="778"/>
        <v>#VALUE!</v>
      </c>
      <c r="AH2010" s="24" t="e">
        <f t="shared" si="779"/>
        <v>#VALUE!</v>
      </c>
      <c r="AI2010" s="25" t="e">
        <f t="shared" si="780"/>
        <v>#VALUE!</v>
      </c>
      <c r="AJ2010" s="25" t="e">
        <f t="shared" si="781"/>
        <v>#VALUE!</v>
      </c>
      <c r="AK2010" s="25" t="e">
        <f t="shared" si="782"/>
        <v>#VALUE!</v>
      </c>
      <c r="AL2010" s="11">
        <v>17.46963477917787</v>
      </c>
      <c r="AM2010" s="11">
        <v>0.12778623768406927</v>
      </c>
      <c r="AN2010" s="26">
        <v>3.307194229996937</v>
      </c>
      <c r="AW2010" s="44" t="e">
        <f t="shared" si="747"/>
        <v>#VALUE!</v>
      </c>
    </row>
    <row r="2011" spans="1:49" hidden="1" x14ac:dyDescent="0.2">
      <c r="A2011" s="101">
        <v>2011</v>
      </c>
      <c r="B2011" s="16" t="s">
        <v>1261</v>
      </c>
      <c r="C2011" s="101">
        <v>640</v>
      </c>
      <c r="D2011" s="101">
        <v>1.1693929168135546</v>
      </c>
      <c r="E2011" s="101">
        <v>4.1366613015654079E-2</v>
      </c>
      <c r="F2011" s="101">
        <v>1.2107595298292086</v>
      </c>
      <c r="H2011" s="101" t="s">
        <v>4</v>
      </c>
      <c r="I2011" s="101">
        <v>1</v>
      </c>
      <c r="J2011" s="101" t="s">
        <v>60</v>
      </c>
      <c r="K2011" s="18">
        <v>43201</v>
      </c>
      <c r="L2011" s="101" t="s">
        <v>58</v>
      </c>
      <c r="M2011" s="101" t="s">
        <v>83</v>
      </c>
      <c r="N2011" s="101" t="s">
        <v>73</v>
      </c>
      <c r="O2011" s="101" t="s">
        <v>58</v>
      </c>
      <c r="P2011" s="19" t="str">
        <f t="shared" si="766"/>
        <v>CB1 17/18</v>
      </c>
      <c r="Q2011" s="20">
        <f t="shared" si="767"/>
        <v>121.07595298292087</v>
      </c>
      <c r="R2011" s="19">
        <v>122.6</v>
      </c>
      <c r="S2011" s="19">
        <v>2.5</v>
      </c>
      <c r="T2011" s="19">
        <f t="shared" si="768"/>
        <v>125.1</v>
      </c>
      <c r="U2011" s="22" t="e">
        <f t="shared" si="769"/>
        <v>#VALUE!</v>
      </c>
      <c r="V2011" s="22" t="str">
        <f t="shared" si="770"/>
        <v>NY</v>
      </c>
      <c r="W2011" s="22" t="e">
        <f t="shared" si="771"/>
        <v>#VALUE!</v>
      </c>
      <c r="X2011" s="19" t="str">
        <f t="shared" si="772"/>
        <v>CB117/18GS.9294</v>
      </c>
      <c r="Y2011" s="19" t="str">
        <f t="shared" si="773"/>
        <v>GS.9294</v>
      </c>
      <c r="Z2011" s="19" t="e">
        <v>#VALUE!</v>
      </c>
      <c r="AA2011" s="19" t="e">
        <f t="shared" si="774"/>
        <v>#VALUE!</v>
      </c>
      <c r="AB2011" s="22" t="e">
        <f t="shared" si="775"/>
        <v>#VALUE!</v>
      </c>
      <c r="AC2011" s="23" t="e">
        <v>#VALUE!</v>
      </c>
      <c r="AD2011" s="23" t="e">
        <f t="shared" si="776"/>
        <v>#VALUE!</v>
      </c>
      <c r="AE2011" s="24" t="e">
        <f t="shared" si="777"/>
        <v>#VALUE!</v>
      </c>
      <c r="AF2011" s="24">
        <v>126.85</v>
      </c>
      <c r="AG2011" s="24" t="e">
        <f t="shared" si="778"/>
        <v>#VALUE!</v>
      </c>
      <c r="AH2011" s="24" t="e">
        <f t="shared" si="779"/>
        <v>#VALUE!</v>
      </c>
      <c r="AI2011" s="25" t="e">
        <f t="shared" si="780"/>
        <v>#VALUE!</v>
      </c>
      <c r="AJ2011" s="25" t="e">
        <f t="shared" si="781"/>
        <v>#VALUE!</v>
      </c>
      <c r="AK2011" s="25" t="e">
        <f t="shared" si="782"/>
        <v>#VALUE!</v>
      </c>
      <c r="AL2011" s="11">
        <v>22.538772003566073</v>
      </c>
      <c r="AM2011" s="11">
        <v>2.9610606673915298</v>
      </c>
      <c r="AN2011" s="26">
        <v>3.2613873638810404</v>
      </c>
      <c r="AW2011" s="44" t="e">
        <f t="shared" si="747"/>
        <v>#VALUE!</v>
      </c>
    </row>
    <row r="2012" spans="1:49" hidden="1" x14ac:dyDescent="0.2">
      <c r="A2012" s="101">
        <v>2012</v>
      </c>
      <c r="B2012" s="16" t="s">
        <v>1262</v>
      </c>
      <c r="C2012" s="101">
        <v>588</v>
      </c>
      <c r="D2012" s="101">
        <v>1.1476913244535818</v>
      </c>
      <c r="E2012" s="101">
        <v>3.2859421311987477E-2</v>
      </c>
      <c r="F2012" s="101">
        <v>1.1805507457655695</v>
      </c>
      <c r="H2012" s="101" t="s">
        <v>4</v>
      </c>
      <c r="I2012" s="101">
        <v>1</v>
      </c>
      <c r="J2012" s="101" t="s">
        <v>60</v>
      </c>
      <c r="K2012" s="18">
        <v>43203</v>
      </c>
      <c r="L2012" s="101" t="s">
        <v>58</v>
      </c>
      <c r="M2012" s="101" t="s">
        <v>83</v>
      </c>
      <c r="N2012" s="101" t="s">
        <v>62</v>
      </c>
      <c r="O2012" s="101" t="s">
        <v>63</v>
      </c>
      <c r="P2012" s="19" t="str">
        <f t="shared" si="766"/>
        <v>CB6 Consumo</v>
      </c>
      <c r="Q2012" s="20">
        <f t="shared" si="767"/>
        <v>118.05507457655695</v>
      </c>
      <c r="R2012" s="19">
        <v>122.6</v>
      </c>
      <c r="S2012" s="19">
        <v>-31.95</v>
      </c>
      <c r="T2012" s="19">
        <f t="shared" si="768"/>
        <v>90.649999999999991</v>
      </c>
      <c r="U2012" s="22" t="e">
        <f t="shared" si="769"/>
        <v>#VALUE!</v>
      </c>
      <c r="V2012" s="22" t="str">
        <f t="shared" si="770"/>
        <v>NY</v>
      </c>
      <c r="W2012" s="22" t="e">
        <f t="shared" si="771"/>
        <v>#VALUE!</v>
      </c>
      <c r="X2012" s="19" t="str">
        <f t="shared" si="772"/>
        <v>CB6ConsumoGS.9298</v>
      </c>
      <c r="Y2012" s="19" t="str">
        <f t="shared" si="773"/>
        <v>GS.9298</v>
      </c>
      <c r="Z2012" s="19" t="e">
        <v>#VALUE!</v>
      </c>
      <c r="AA2012" s="19" t="e">
        <f t="shared" si="774"/>
        <v>#VALUE!</v>
      </c>
      <c r="AB2012" s="22" t="e">
        <f t="shared" si="775"/>
        <v>#VALUE!</v>
      </c>
      <c r="AC2012" s="23" t="e">
        <v>#VALUE!</v>
      </c>
      <c r="AD2012" s="23" t="e">
        <f t="shared" si="776"/>
        <v>#VALUE!</v>
      </c>
      <c r="AE2012" s="24" t="e">
        <f t="shared" si="777"/>
        <v>#VALUE!</v>
      </c>
      <c r="AF2012" s="24">
        <v>92.399999999999991</v>
      </c>
      <c r="AG2012" s="24" t="e">
        <f t="shared" si="778"/>
        <v>#VALUE!</v>
      </c>
      <c r="AH2012" s="24" t="e">
        <f t="shared" si="779"/>
        <v>#VALUE!</v>
      </c>
      <c r="AI2012" s="25" t="e">
        <f t="shared" si="780"/>
        <v>#VALUE!</v>
      </c>
      <c r="AJ2012" s="25" t="e">
        <f t="shared" si="781"/>
        <v>#VALUE!</v>
      </c>
      <c r="AK2012" s="25" t="e">
        <f t="shared" si="782"/>
        <v>#VALUE!</v>
      </c>
      <c r="AL2012" s="11">
        <v>18.183158659297053</v>
      </c>
      <c r="AM2012" s="11">
        <v>1.0801303854875277</v>
      </c>
      <c r="AN2012" s="26">
        <v>3.2467739183670621</v>
      </c>
      <c r="AW2012" s="44" t="e">
        <f t="shared" si="747"/>
        <v>#VALUE!</v>
      </c>
    </row>
    <row r="2013" spans="1:49" hidden="1" x14ac:dyDescent="0.2">
      <c r="A2013" s="101">
        <v>2013</v>
      </c>
      <c r="B2013" s="16" t="s">
        <v>1263</v>
      </c>
      <c r="C2013" s="101">
        <v>16</v>
      </c>
      <c r="D2013" s="101">
        <v>1.5070710004086185</v>
      </c>
      <c r="E2013" s="101">
        <v>5.2283282760139854E-2</v>
      </c>
      <c r="F2013" s="101">
        <v>1.5593542831687583</v>
      </c>
      <c r="H2013" s="101" t="s">
        <v>4</v>
      </c>
      <c r="I2013" s="101">
        <v>1</v>
      </c>
      <c r="J2013" s="101" t="s">
        <v>555</v>
      </c>
      <c r="K2013" s="18">
        <v>43207</v>
      </c>
      <c r="L2013" s="101" t="s">
        <v>58</v>
      </c>
      <c r="M2013" s="101" t="s">
        <v>83</v>
      </c>
      <c r="N2013" s="101" t="s">
        <v>71</v>
      </c>
      <c r="O2013" s="101" t="s">
        <v>64</v>
      </c>
      <c r="P2013" s="19" t="str">
        <f t="shared" si="766"/>
        <v>CB1RF 15/16</v>
      </c>
      <c r="Q2013" s="20">
        <f t="shared" si="767"/>
        <v>155.93542831687583</v>
      </c>
      <c r="R2013" s="19">
        <v>122.6</v>
      </c>
      <c r="S2013" s="19">
        <v>1</v>
      </c>
      <c r="T2013" s="19">
        <f t="shared" si="768"/>
        <v>123.6</v>
      </c>
      <c r="U2013" s="22" t="e">
        <f t="shared" si="769"/>
        <v>#VALUE!</v>
      </c>
      <c r="V2013" s="22" t="str">
        <f t="shared" si="770"/>
        <v>NY</v>
      </c>
      <c r="W2013" s="22" t="e">
        <f t="shared" si="771"/>
        <v>#VALUE!</v>
      </c>
      <c r="X2013" s="19" t="str">
        <f t="shared" si="772"/>
        <v>CB1RF15/16GS.9319</v>
      </c>
      <c r="Y2013" s="19" t="str">
        <f t="shared" si="773"/>
        <v>GS.9319</v>
      </c>
      <c r="Z2013" s="19" t="e">
        <v>#VALUE!</v>
      </c>
      <c r="AA2013" s="19" t="e">
        <f t="shared" si="774"/>
        <v>#VALUE!</v>
      </c>
      <c r="AB2013" s="22" t="e">
        <f t="shared" si="775"/>
        <v>#VALUE!</v>
      </c>
      <c r="AC2013" s="23" t="e">
        <v>#VALUE!</v>
      </c>
      <c r="AD2013" s="23" t="e">
        <f t="shared" si="776"/>
        <v>#VALUE!</v>
      </c>
      <c r="AE2013" s="24" t="e">
        <f t="shared" si="777"/>
        <v>#VALUE!</v>
      </c>
      <c r="AF2013" s="24">
        <v>125.35</v>
      </c>
      <c r="AG2013" s="24" t="e">
        <f t="shared" si="778"/>
        <v>#VALUE!</v>
      </c>
      <c r="AH2013" s="24" t="e">
        <f t="shared" si="779"/>
        <v>#VALUE!</v>
      </c>
      <c r="AI2013" s="25" t="e">
        <f t="shared" si="780"/>
        <v>#VALUE!</v>
      </c>
      <c r="AJ2013" s="25" t="e">
        <f t="shared" si="781"/>
        <v>#VALUE!</v>
      </c>
      <c r="AK2013" s="25" t="e">
        <f t="shared" si="782"/>
        <v>#VALUE!</v>
      </c>
      <c r="AL2013" s="11">
        <v>23.930000000000007</v>
      </c>
      <c r="AM2013" s="11">
        <v>4.6500000000000057</v>
      </c>
      <c r="AN2013" s="26">
        <v>3.2766000000000002</v>
      </c>
      <c r="AW2013" s="44" t="e">
        <f t="shared" si="747"/>
        <v>#VALUE!</v>
      </c>
    </row>
    <row r="2014" spans="1:49" hidden="1" x14ac:dyDescent="0.2">
      <c r="A2014" s="101">
        <v>2014</v>
      </c>
      <c r="B2014" s="16" t="s">
        <v>1264</v>
      </c>
      <c r="C2014" s="101">
        <v>320</v>
      </c>
      <c r="D2014" s="101">
        <v>1.4077664917233641</v>
      </c>
      <c r="E2014" s="101">
        <v>5.4354501848301817E-2</v>
      </c>
      <c r="F2014" s="101">
        <v>1.4621209935716659</v>
      </c>
      <c r="H2014" s="101" t="s">
        <v>4</v>
      </c>
      <c r="I2014" s="101">
        <v>1</v>
      </c>
      <c r="J2014" s="101" t="s">
        <v>60</v>
      </c>
      <c r="K2014" s="18">
        <v>43208</v>
      </c>
      <c r="L2014" s="101" t="s">
        <v>58</v>
      </c>
      <c r="M2014" s="101" t="s">
        <v>83</v>
      </c>
      <c r="N2014" s="101" t="s">
        <v>73</v>
      </c>
      <c r="O2014" s="101" t="s">
        <v>58</v>
      </c>
      <c r="P2014" s="19" t="str">
        <f t="shared" si="766"/>
        <v>CB1 17/18</v>
      </c>
      <c r="Q2014" s="20">
        <f t="shared" si="767"/>
        <v>146.21209935716658</v>
      </c>
      <c r="R2014" s="19">
        <v>122.6</v>
      </c>
      <c r="S2014" s="19">
        <v>2.5</v>
      </c>
      <c r="T2014" s="19">
        <f t="shared" si="768"/>
        <v>125.1</v>
      </c>
      <c r="U2014" s="22" t="e">
        <f t="shared" si="769"/>
        <v>#VALUE!</v>
      </c>
      <c r="V2014" s="22" t="str">
        <f t="shared" si="770"/>
        <v>NY</v>
      </c>
      <c r="W2014" s="22" t="e">
        <f t="shared" si="771"/>
        <v>#VALUE!</v>
      </c>
      <c r="X2014" s="19" t="str">
        <f t="shared" si="772"/>
        <v>CB117/18GS.9260</v>
      </c>
      <c r="Y2014" s="19" t="str">
        <f t="shared" si="773"/>
        <v>GS.9260</v>
      </c>
      <c r="Z2014" s="19" t="e">
        <v>#VALUE!</v>
      </c>
      <c r="AA2014" s="19" t="e">
        <f t="shared" si="774"/>
        <v>#VALUE!</v>
      </c>
      <c r="AB2014" s="22" t="e">
        <f t="shared" si="775"/>
        <v>#VALUE!</v>
      </c>
      <c r="AC2014" s="23" t="e">
        <v>#VALUE!</v>
      </c>
      <c r="AD2014" s="23" t="e">
        <f t="shared" si="776"/>
        <v>#VALUE!</v>
      </c>
      <c r="AE2014" s="24" t="e">
        <f t="shared" si="777"/>
        <v>#VALUE!</v>
      </c>
      <c r="AF2014" s="24">
        <v>126.85</v>
      </c>
      <c r="AG2014" s="24" t="e">
        <f t="shared" si="778"/>
        <v>#VALUE!</v>
      </c>
      <c r="AH2014" s="24" t="e">
        <f t="shared" si="779"/>
        <v>#VALUE!</v>
      </c>
      <c r="AI2014" s="25" t="e">
        <f t="shared" si="780"/>
        <v>#VALUE!</v>
      </c>
      <c r="AJ2014" s="25" t="e">
        <f t="shared" si="781"/>
        <v>#VALUE!</v>
      </c>
      <c r="AK2014" s="25" t="e">
        <f t="shared" si="782"/>
        <v>#VALUE!</v>
      </c>
      <c r="AL2014" s="11">
        <v>26.897184267241379</v>
      </c>
      <c r="AM2014" s="11">
        <v>7.3173351293103455</v>
      </c>
      <c r="AN2014" s="26">
        <v>3.2865131249999999</v>
      </c>
      <c r="AW2014" s="44" t="e">
        <f t="shared" si="747"/>
        <v>#VALUE!</v>
      </c>
    </row>
    <row r="2015" spans="1:49" hidden="1" x14ac:dyDescent="0.2">
      <c r="A2015" s="101">
        <v>2015</v>
      </c>
      <c r="B2015" s="16" t="s">
        <v>1265</v>
      </c>
      <c r="C2015" s="101">
        <v>320</v>
      </c>
      <c r="D2015" s="101">
        <v>1.4773852373048171</v>
      </c>
      <c r="E2015" s="101">
        <v>5.7620853370542437E-2</v>
      </c>
      <c r="F2015" s="101">
        <v>1.5350060906753595</v>
      </c>
      <c r="H2015" s="101" t="s">
        <v>4</v>
      </c>
      <c r="I2015" s="101">
        <v>1</v>
      </c>
      <c r="J2015" s="101" t="s">
        <v>555</v>
      </c>
      <c r="K2015" s="18">
        <v>43208</v>
      </c>
      <c r="L2015" s="101" t="s">
        <v>58</v>
      </c>
      <c r="M2015" s="101" t="s">
        <v>83</v>
      </c>
      <c r="N2015" s="101" t="s">
        <v>70</v>
      </c>
      <c r="O2015" s="101" t="s">
        <v>64</v>
      </c>
      <c r="P2015" s="19" t="str">
        <f>N2015&amp;" "&amp;O2015</f>
        <v>CB1UTZ 15/16</v>
      </c>
      <c r="Q2015" s="20">
        <f>F2015*100</f>
        <v>153.50060906753595</v>
      </c>
      <c r="R2015" s="19">
        <v>122.6</v>
      </c>
      <c r="S2015" s="19">
        <v>-2</v>
      </c>
      <c r="T2015" s="19">
        <f>R2015+S2015</f>
        <v>120.6</v>
      </c>
      <c r="U2015" s="22" t="e">
        <f>(T2015-Q2015)*1.3228*AD2015</f>
        <v>#VALUE!</v>
      </c>
      <c r="V2015" s="22" t="str">
        <f>IF(LEFT(N2015,3)="CB7","LDN","NY")</f>
        <v>NY</v>
      </c>
      <c r="W2015" s="22" t="e">
        <f>V2015-U2015</f>
        <v>#VALUE!</v>
      </c>
      <c r="X2015" s="19" t="str">
        <f>TRIM(N2015)&amp;TRIM(O2015)&amp;TRIM(Y2015)</f>
        <v>CB1UTZ15/16GS.9273</v>
      </c>
      <c r="Y2015" s="19" t="str">
        <f>IF(LEFT(B2015,2)&lt;&gt;"GS","GS."&amp;LEFT(B2015,4),B2015)</f>
        <v>GS.9273</v>
      </c>
      <c r="Z2015" s="19" t="e">
        <v>#VALUE!</v>
      </c>
      <c r="AA2015" s="19" t="e">
        <f>IF(C2015=0,Z2015,C2015-Z2015)</f>
        <v>#VALUE!</v>
      </c>
      <c r="AB2015" s="22" t="e">
        <f>(T2015-Q2015)*1.3228*AA2015</f>
        <v>#VALUE!</v>
      </c>
      <c r="AC2015" s="23" t="e">
        <v>#VALUE!</v>
      </c>
      <c r="AD2015" s="23" t="e">
        <f>AA2015-AC2015</f>
        <v>#VALUE!</v>
      </c>
      <c r="AE2015" s="24" t="e">
        <f>(T2015-Q2015)*1.3228*AD2015</f>
        <v>#VALUE!</v>
      </c>
      <c r="AF2015" s="24">
        <v>122.35</v>
      </c>
      <c r="AG2015" s="24" t="e">
        <f>(AF2015-Q2015)*1.3228*AD2015</f>
        <v>#VALUE!</v>
      </c>
      <c r="AH2015" s="24" t="e">
        <f>AE2015-AG2015</f>
        <v>#VALUE!</v>
      </c>
      <c r="AI2015" s="25" t="e">
        <f>AD2015*T2015*1.3228</f>
        <v>#VALUE!</v>
      </c>
      <c r="AJ2015" s="25" t="e">
        <f>E2015*132.28*AD2015</f>
        <v>#VALUE!</v>
      </c>
      <c r="AK2015" s="25" t="e">
        <f>AI2015-AE2015</f>
        <v>#VALUE!</v>
      </c>
      <c r="AL2015" s="11">
        <v>24.838074312200963</v>
      </c>
      <c r="AM2015" s="11">
        <v>7.029387709330142</v>
      </c>
      <c r="AN2015" s="26">
        <v>3.2766000000000006</v>
      </c>
      <c r="AW2015" s="44" t="e">
        <f t="shared" si="747"/>
        <v>#VALUE!</v>
      </c>
    </row>
    <row r="2016" spans="1:49" hidden="1" x14ac:dyDescent="0.2">
      <c r="A2016" s="101">
        <v>2016</v>
      </c>
      <c r="B2016" s="16" t="s">
        <v>1266</v>
      </c>
      <c r="C2016" s="101">
        <v>197</v>
      </c>
      <c r="D2016" s="101">
        <v>1.124941528779474</v>
      </c>
      <c r="E2016" s="101">
        <v>3.1452447521817653E-2</v>
      </c>
      <c r="F2016" s="101">
        <v>1.1563939763012914</v>
      </c>
      <c r="H2016" s="101" t="s">
        <v>4</v>
      </c>
      <c r="I2016" s="101">
        <v>1</v>
      </c>
      <c r="J2016" s="101" t="s">
        <v>60</v>
      </c>
      <c r="K2016" s="18">
        <v>43209</v>
      </c>
      <c r="L2016" s="101" t="s">
        <v>58</v>
      </c>
      <c r="M2016" s="101" t="s">
        <v>83</v>
      </c>
      <c r="N2016" s="101" t="s">
        <v>75</v>
      </c>
      <c r="O2016" s="101" t="s">
        <v>104</v>
      </c>
      <c r="P2016" s="19" t="str">
        <f t="shared" ref="P2016:P2025" si="783">N2016&amp;" "&amp;O2016</f>
        <v>CB2 15UP</v>
      </c>
      <c r="Q2016" s="20">
        <f t="shared" ref="Q2016:Q2025" si="784">F2016*100</f>
        <v>115.63939763012914</v>
      </c>
      <c r="R2016" s="19">
        <v>122.6</v>
      </c>
      <c r="S2016" s="19">
        <v>-9.67</v>
      </c>
      <c r="T2016" s="19">
        <f t="shared" ref="T2016:T2025" si="785">R2016+S2016</f>
        <v>112.92999999999999</v>
      </c>
      <c r="U2016" s="22" t="e">
        <f t="shared" ref="U2016:U2025" si="786">(T2016-Q2016)*1.3228*AD2016</f>
        <v>#VALUE!</v>
      </c>
      <c r="V2016" s="22" t="str">
        <f t="shared" ref="V2016:V2025" si="787">IF(LEFT(N2016,3)="CB7","LDN","NY")</f>
        <v>NY</v>
      </c>
      <c r="W2016" s="22" t="e">
        <f t="shared" ref="W2016:W2025" si="788">V2016-U2016</f>
        <v>#VALUE!</v>
      </c>
      <c r="X2016" s="19" t="str">
        <f t="shared" ref="X2016:X2025" si="789">TRIM(N2016)&amp;TRIM(O2016)&amp;TRIM(Y2016)</f>
        <v>CB215UPGS.9311</v>
      </c>
      <c r="Y2016" s="19" t="str">
        <f t="shared" ref="Y2016:Y2025" si="790">IF(LEFT(B2016,2)&lt;&gt;"GS","GS."&amp;LEFT(B2016,4),B2016)</f>
        <v>GS.9311</v>
      </c>
      <c r="Z2016" s="19" t="e">
        <v>#VALUE!</v>
      </c>
      <c r="AA2016" s="19" t="e">
        <f t="shared" ref="AA2016:AA2025" si="791">IF(C2016=0,Z2016,C2016-Z2016)</f>
        <v>#VALUE!</v>
      </c>
      <c r="AB2016" s="22" t="e">
        <f t="shared" ref="AB2016:AB2025" si="792">(T2016-Q2016)*1.3228*AA2016</f>
        <v>#VALUE!</v>
      </c>
      <c r="AC2016" s="23" t="e">
        <v>#VALUE!</v>
      </c>
      <c r="AD2016" s="23" t="e">
        <f t="shared" ref="AD2016:AD2025" si="793">AA2016-AC2016</f>
        <v>#VALUE!</v>
      </c>
      <c r="AE2016" s="24" t="e">
        <f t="shared" ref="AE2016:AE2025" si="794">(T2016-Q2016)*1.3228*AD2016</f>
        <v>#VALUE!</v>
      </c>
      <c r="AF2016" s="24">
        <v>114.67999999999999</v>
      </c>
      <c r="AG2016" s="24" t="e">
        <f t="shared" ref="AG2016:AG2025" si="795">(AF2016-Q2016)*1.3228*AD2016</f>
        <v>#VALUE!</v>
      </c>
      <c r="AH2016" s="24" t="e">
        <f t="shared" ref="AH2016:AH2025" si="796">AE2016-AG2016</f>
        <v>#VALUE!</v>
      </c>
      <c r="AI2016" s="25" t="e">
        <f t="shared" ref="AI2016:AI2025" si="797">AD2016*T2016*1.3228</f>
        <v>#VALUE!</v>
      </c>
      <c r="AJ2016" s="25" t="e">
        <f t="shared" ref="AJ2016:AJ2025" si="798">E2016*132.28*AD2016</f>
        <v>#VALUE!</v>
      </c>
      <c r="AK2016" s="25" t="e">
        <f t="shared" ref="AK2016:AK2025" si="799">AI2016-AE2016</f>
        <v>#VALUE!</v>
      </c>
      <c r="AL2016" s="11">
        <v>16.838889540908312</v>
      </c>
      <c r="AM2016" s="11">
        <v>1.8646121528717863</v>
      </c>
      <c r="AN2016" s="26">
        <v>3.2470926629301378</v>
      </c>
      <c r="AW2016" s="44" t="e">
        <f t="shared" si="747"/>
        <v>#VALUE!</v>
      </c>
    </row>
    <row r="2017" spans="1:49" hidden="1" x14ac:dyDescent="0.2">
      <c r="A2017" s="101">
        <v>2017</v>
      </c>
      <c r="B2017" s="16" t="s">
        <v>1266</v>
      </c>
      <c r="C2017" s="101">
        <v>604</v>
      </c>
      <c r="D2017" s="101">
        <v>1.124941528779474</v>
      </c>
      <c r="E2017" s="101">
        <v>3.1452447521817653E-2</v>
      </c>
      <c r="F2017" s="101">
        <v>1.1563939763012914</v>
      </c>
      <c r="H2017" s="101" t="s">
        <v>4</v>
      </c>
      <c r="I2017" s="101">
        <v>1</v>
      </c>
      <c r="J2017" s="101" t="s">
        <v>60</v>
      </c>
      <c r="K2017" s="18">
        <v>43209</v>
      </c>
      <c r="L2017" s="101" t="s">
        <v>58</v>
      </c>
      <c r="M2017" s="101" t="s">
        <v>83</v>
      </c>
      <c r="N2017" s="101" t="s">
        <v>75</v>
      </c>
      <c r="O2017" s="101" t="s">
        <v>831</v>
      </c>
      <c r="P2017" s="19" t="str">
        <f t="shared" si="783"/>
        <v>CB2 Grinder 13UP</v>
      </c>
      <c r="Q2017" s="20">
        <f t="shared" si="784"/>
        <v>115.63939763012914</v>
      </c>
      <c r="R2017" s="19">
        <v>122.6</v>
      </c>
      <c r="S2017" s="19">
        <v>-21</v>
      </c>
      <c r="T2017" s="19">
        <f t="shared" si="785"/>
        <v>101.6</v>
      </c>
      <c r="U2017" s="22" t="e">
        <f t="shared" si="786"/>
        <v>#VALUE!</v>
      </c>
      <c r="V2017" s="22" t="str">
        <f t="shared" si="787"/>
        <v>NY</v>
      </c>
      <c r="W2017" s="22" t="e">
        <f t="shared" si="788"/>
        <v>#VALUE!</v>
      </c>
      <c r="X2017" s="19" t="str">
        <f t="shared" si="789"/>
        <v>CB2Grinder 13UPGS.9311</v>
      </c>
      <c r="Y2017" s="19" t="str">
        <f t="shared" si="790"/>
        <v>GS.9311</v>
      </c>
      <c r="Z2017" s="19" t="e">
        <v>#VALUE!</v>
      </c>
      <c r="AA2017" s="19" t="e">
        <f t="shared" si="791"/>
        <v>#VALUE!</v>
      </c>
      <c r="AB2017" s="22" t="e">
        <f t="shared" si="792"/>
        <v>#VALUE!</v>
      </c>
      <c r="AC2017" s="23" t="e">
        <v>#VALUE!</v>
      </c>
      <c r="AD2017" s="23" t="e">
        <f t="shared" si="793"/>
        <v>#VALUE!</v>
      </c>
      <c r="AE2017" s="24" t="e">
        <f t="shared" si="794"/>
        <v>#VALUE!</v>
      </c>
      <c r="AF2017" s="24">
        <v>103.35</v>
      </c>
      <c r="AG2017" s="24" t="e">
        <f t="shared" si="795"/>
        <v>#VALUE!</v>
      </c>
      <c r="AH2017" s="24" t="e">
        <f t="shared" si="796"/>
        <v>#VALUE!</v>
      </c>
      <c r="AI2017" s="25" t="e">
        <f t="shared" si="797"/>
        <v>#VALUE!</v>
      </c>
      <c r="AJ2017" s="25" t="e">
        <f t="shared" si="798"/>
        <v>#VALUE!</v>
      </c>
      <c r="AK2017" s="25" t="e">
        <f t="shared" si="799"/>
        <v>#VALUE!</v>
      </c>
      <c r="AL2017" s="11">
        <v>16.838889540908312</v>
      </c>
      <c r="AM2017" s="11">
        <v>1.8646121528717863</v>
      </c>
      <c r="AN2017" s="26">
        <v>3.2470926629301378</v>
      </c>
      <c r="AW2017" s="44" t="e">
        <f t="shared" si="747"/>
        <v>#VALUE!</v>
      </c>
    </row>
    <row r="2018" spans="1:49" hidden="1" x14ac:dyDescent="0.2">
      <c r="A2018" s="101">
        <v>2018</v>
      </c>
      <c r="B2018" s="16" t="s">
        <v>1266</v>
      </c>
      <c r="C2018" s="101">
        <v>609</v>
      </c>
      <c r="D2018" s="101">
        <v>1.124941528779474</v>
      </c>
      <c r="E2018" s="101">
        <v>3.1452447521817653E-2</v>
      </c>
      <c r="F2018" s="101">
        <v>1.1563939763012914</v>
      </c>
      <c r="H2018" s="101" t="s">
        <v>4</v>
      </c>
      <c r="I2018" s="101">
        <v>1</v>
      </c>
      <c r="J2018" s="101" t="s">
        <v>60</v>
      </c>
      <c r="K2018" s="18">
        <v>43209</v>
      </c>
      <c r="L2018" s="101" t="s">
        <v>58</v>
      </c>
      <c r="M2018" s="101" t="s">
        <v>83</v>
      </c>
      <c r="N2018" s="101" t="s">
        <v>62</v>
      </c>
      <c r="O2018" s="101" t="s">
        <v>63</v>
      </c>
      <c r="P2018" s="19" t="str">
        <f t="shared" si="783"/>
        <v>CB6 Consumo</v>
      </c>
      <c r="Q2018" s="20">
        <f t="shared" si="784"/>
        <v>115.63939763012914</v>
      </c>
      <c r="R2018" s="19">
        <v>122.6</v>
      </c>
      <c r="S2018" s="19">
        <v>-31.95</v>
      </c>
      <c r="T2018" s="19">
        <f t="shared" si="785"/>
        <v>90.649999999999991</v>
      </c>
      <c r="U2018" s="22" t="e">
        <f t="shared" si="786"/>
        <v>#VALUE!</v>
      </c>
      <c r="V2018" s="22" t="str">
        <f t="shared" si="787"/>
        <v>NY</v>
      </c>
      <c r="W2018" s="22" t="e">
        <f t="shared" si="788"/>
        <v>#VALUE!</v>
      </c>
      <c r="X2018" s="19" t="str">
        <f t="shared" si="789"/>
        <v>CB6ConsumoGS.9311</v>
      </c>
      <c r="Y2018" s="19" t="str">
        <f t="shared" si="790"/>
        <v>GS.9311</v>
      </c>
      <c r="Z2018" s="19" t="e">
        <v>#VALUE!</v>
      </c>
      <c r="AA2018" s="19" t="e">
        <f t="shared" si="791"/>
        <v>#VALUE!</v>
      </c>
      <c r="AB2018" s="22" t="e">
        <f t="shared" si="792"/>
        <v>#VALUE!</v>
      </c>
      <c r="AC2018" s="23" t="e">
        <v>#VALUE!</v>
      </c>
      <c r="AD2018" s="23" t="e">
        <f t="shared" si="793"/>
        <v>#VALUE!</v>
      </c>
      <c r="AE2018" s="24" t="e">
        <f t="shared" si="794"/>
        <v>#VALUE!</v>
      </c>
      <c r="AF2018" s="24">
        <v>92.399999999999991</v>
      </c>
      <c r="AG2018" s="24" t="e">
        <f t="shared" si="795"/>
        <v>#VALUE!</v>
      </c>
      <c r="AH2018" s="24" t="e">
        <f t="shared" si="796"/>
        <v>#VALUE!</v>
      </c>
      <c r="AI2018" s="25" t="e">
        <f t="shared" si="797"/>
        <v>#VALUE!</v>
      </c>
      <c r="AJ2018" s="25" t="e">
        <f t="shared" si="798"/>
        <v>#VALUE!</v>
      </c>
      <c r="AK2018" s="25" t="e">
        <f t="shared" si="799"/>
        <v>#VALUE!</v>
      </c>
      <c r="AL2018" s="11">
        <v>16.838889540908315</v>
      </c>
      <c r="AM2018" s="11">
        <v>1.8646121528717865</v>
      </c>
      <c r="AN2018" s="26">
        <v>3.2470926629301378</v>
      </c>
      <c r="AW2018" s="44" t="e">
        <f t="shared" si="747"/>
        <v>#VALUE!</v>
      </c>
    </row>
    <row r="2019" spans="1:49" hidden="1" x14ac:dyDescent="0.2">
      <c r="A2019" s="101">
        <v>2019</v>
      </c>
      <c r="B2019" s="16" t="s">
        <v>1267</v>
      </c>
      <c r="C2019" s="101">
        <v>370</v>
      </c>
      <c r="D2019" s="101">
        <v>1.1117677492603719</v>
      </c>
      <c r="E2019" s="101">
        <v>4.5123034645687954E-2</v>
      </c>
      <c r="F2019" s="101">
        <v>1.1568907839060598</v>
      </c>
      <c r="H2019" s="101" t="s">
        <v>4</v>
      </c>
      <c r="I2019" s="101">
        <v>1</v>
      </c>
      <c r="J2019" s="101" t="s">
        <v>60</v>
      </c>
      <c r="K2019" s="18">
        <v>43209</v>
      </c>
      <c r="L2019" s="101" t="s">
        <v>58</v>
      </c>
      <c r="M2019" s="101" t="s">
        <v>83</v>
      </c>
      <c r="N2019" s="101" t="s">
        <v>75</v>
      </c>
      <c r="O2019" s="101" t="s">
        <v>58</v>
      </c>
      <c r="P2019" s="19" t="str">
        <f t="shared" si="783"/>
        <v>CB2 17/18</v>
      </c>
      <c r="Q2019" s="20">
        <f t="shared" si="784"/>
        <v>115.68907839060599</v>
      </c>
      <c r="R2019" s="19">
        <v>122.6</v>
      </c>
      <c r="S2019" s="19">
        <v>-2.67</v>
      </c>
      <c r="T2019" s="19">
        <f t="shared" si="785"/>
        <v>119.92999999999999</v>
      </c>
      <c r="U2019" s="22" t="e">
        <f t="shared" si="786"/>
        <v>#VALUE!</v>
      </c>
      <c r="V2019" s="22" t="str">
        <f t="shared" si="787"/>
        <v>NY</v>
      </c>
      <c r="W2019" s="22" t="e">
        <f t="shared" si="788"/>
        <v>#VALUE!</v>
      </c>
      <c r="X2019" s="19" t="str">
        <f t="shared" si="789"/>
        <v>CB217/18GS.9318</v>
      </c>
      <c r="Y2019" s="19" t="str">
        <f t="shared" si="790"/>
        <v>GS.9318</v>
      </c>
      <c r="Z2019" s="19" t="e">
        <v>#VALUE!</v>
      </c>
      <c r="AA2019" s="19" t="e">
        <f t="shared" si="791"/>
        <v>#VALUE!</v>
      </c>
      <c r="AB2019" s="22" t="e">
        <f t="shared" si="792"/>
        <v>#VALUE!</v>
      </c>
      <c r="AC2019" s="23" t="e">
        <v>#VALUE!</v>
      </c>
      <c r="AD2019" s="23" t="e">
        <f t="shared" si="793"/>
        <v>#VALUE!</v>
      </c>
      <c r="AE2019" s="24" t="e">
        <f t="shared" si="794"/>
        <v>#VALUE!</v>
      </c>
      <c r="AF2019" s="24">
        <v>121.67999999999999</v>
      </c>
      <c r="AG2019" s="24" t="e">
        <f t="shared" si="795"/>
        <v>#VALUE!</v>
      </c>
      <c r="AH2019" s="24" t="e">
        <f t="shared" si="796"/>
        <v>#VALUE!</v>
      </c>
      <c r="AI2019" s="25" t="e">
        <f t="shared" si="797"/>
        <v>#VALUE!</v>
      </c>
      <c r="AJ2019" s="25" t="e">
        <f t="shared" si="798"/>
        <v>#VALUE!</v>
      </c>
      <c r="AK2019" s="25" t="e">
        <f t="shared" si="799"/>
        <v>#VALUE!</v>
      </c>
      <c r="AL2019" s="11">
        <v>20.435625000000002</v>
      </c>
      <c r="AM2019" s="11">
        <v>0.5</v>
      </c>
      <c r="AN2019" s="26">
        <v>3.3235000186445212</v>
      </c>
      <c r="AW2019" s="44" t="e">
        <f t="shared" si="747"/>
        <v>#VALUE!</v>
      </c>
    </row>
    <row r="2020" spans="1:49" hidden="1" x14ac:dyDescent="0.2">
      <c r="A2020" s="101">
        <v>2020</v>
      </c>
      <c r="B2020" s="16" t="s">
        <v>1267</v>
      </c>
      <c r="C2020" s="101">
        <v>11</v>
      </c>
      <c r="D2020" s="101">
        <v>1.1117677492603719</v>
      </c>
      <c r="E2020" s="101">
        <v>4.5123034645687954E-2</v>
      </c>
      <c r="F2020" s="101">
        <v>1.1568907839060598</v>
      </c>
      <c r="H2020" s="101" t="s">
        <v>4</v>
      </c>
      <c r="I2020" s="101">
        <v>1</v>
      </c>
      <c r="J2020" s="101" t="s">
        <v>60</v>
      </c>
      <c r="K2020" s="18">
        <v>43209</v>
      </c>
      <c r="L2020" s="101" t="s">
        <v>58</v>
      </c>
      <c r="M2020" s="101" t="s">
        <v>83</v>
      </c>
      <c r="N2020" s="101" t="s">
        <v>75</v>
      </c>
      <c r="O2020" s="101" t="s">
        <v>66</v>
      </c>
      <c r="P2020" s="19" t="str">
        <f t="shared" si="783"/>
        <v>CB2 Moka</v>
      </c>
      <c r="Q2020" s="20">
        <f t="shared" si="784"/>
        <v>115.68907839060599</v>
      </c>
      <c r="R2020" s="19">
        <v>122.6</v>
      </c>
      <c r="S2020" s="19">
        <v>-9.67</v>
      </c>
      <c r="T2020" s="19">
        <f t="shared" si="785"/>
        <v>112.92999999999999</v>
      </c>
      <c r="U2020" s="22" t="e">
        <f t="shared" si="786"/>
        <v>#VALUE!</v>
      </c>
      <c r="V2020" s="22" t="str">
        <f t="shared" si="787"/>
        <v>NY</v>
      </c>
      <c r="W2020" s="22" t="e">
        <f t="shared" si="788"/>
        <v>#VALUE!</v>
      </c>
      <c r="X2020" s="19" t="str">
        <f t="shared" si="789"/>
        <v>CB2MokaGS.9318</v>
      </c>
      <c r="Y2020" s="19" t="str">
        <f t="shared" si="790"/>
        <v>GS.9318</v>
      </c>
      <c r="Z2020" s="19" t="e">
        <v>#VALUE!</v>
      </c>
      <c r="AA2020" s="19" t="e">
        <f t="shared" si="791"/>
        <v>#VALUE!</v>
      </c>
      <c r="AB2020" s="22" t="e">
        <f t="shared" si="792"/>
        <v>#VALUE!</v>
      </c>
      <c r="AC2020" s="23" t="e">
        <v>#VALUE!</v>
      </c>
      <c r="AD2020" s="23" t="e">
        <f t="shared" si="793"/>
        <v>#VALUE!</v>
      </c>
      <c r="AE2020" s="24" t="e">
        <f t="shared" si="794"/>
        <v>#VALUE!</v>
      </c>
      <c r="AF2020" s="24">
        <v>114.67999999999999</v>
      </c>
      <c r="AG2020" s="24" t="e">
        <f t="shared" si="795"/>
        <v>#VALUE!</v>
      </c>
      <c r="AH2020" s="24" t="e">
        <f t="shared" si="796"/>
        <v>#VALUE!</v>
      </c>
      <c r="AI2020" s="25" t="e">
        <f t="shared" si="797"/>
        <v>#VALUE!</v>
      </c>
      <c r="AJ2020" s="25" t="e">
        <f t="shared" si="798"/>
        <v>#VALUE!</v>
      </c>
      <c r="AK2020" s="25" t="e">
        <f t="shared" si="799"/>
        <v>#VALUE!</v>
      </c>
      <c r="AL2020" s="11">
        <v>20.435624999999998</v>
      </c>
      <c r="AM2020" s="11">
        <v>0.5</v>
      </c>
      <c r="AN2020" s="26">
        <v>3.3235000186445212</v>
      </c>
      <c r="AW2020" s="44" t="e">
        <f t="shared" si="747"/>
        <v>#VALUE!</v>
      </c>
    </row>
    <row r="2021" spans="1:49" hidden="1" x14ac:dyDescent="0.2">
      <c r="A2021" s="101">
        <v>2021</v>
      </c>
      <c r="B2021" s="16" t="s">
        <v>1267</v>
      </c>
      <c r="C2021" s="101">
        <v>44</v>
      </c>
      <c r="D2021" s="101">
        <v>1.1117677492603719</v>
      </c>
      <c r="E2021" s="101">
        <v>4.5123034645687954E-2</v>
      </c>
      <c r="F2021" s="101">
        <v>1.1568907839060598</v>
      </c>
      <c r="H2021" s="101" t="s">
        <v>4</v>
      </c>
      <c r="I2021" s="101">
        <v>1</v>
      </c>
      <c r="J2021" s="101" t="s">
        <v>60</v>
      </c>
      <c r="K2021" s="18">
        <v>43209</v>
      </c>
      <c r="L2021" s="101" t="s">
        <v>58</v>
      </c>
      <c r="M2021" s="101" t="s">
        <v>83</v>
      </c>
      <c r="N2021" s="101" t="s">
        <v>62</v>
      </c>
      <c r="O2021" s="101" t="s">
        <v>63</v>
      </c>
      <c r="P2021" s="19" t="str">
        <f t="shared" si="783"/>
        <v>CB6 Consumo</v>
      </c>
      <c r="Q2021" s="20">
        <f t="shared" si="784"/>
        <v>115.68907839060599</v>
      </c>
      <c r="R2021" s="19">
        <v>122.6</v>
      </c>
      <c r="S2021" s="19">
        <v>-31.95</v>
      </c>
      <c r="T2021" s="19">
        <f t="shared" si="785"/>
        <v>90.649999999999991</v>
      </c>
      <c r="U2021" s="22" t="e">
        <f t="shared" si="786"/>
        <v>#VALUE!</v>
      </c>
      <c r="V2021" s="22" t="str">
        <f t="shared" si="787"/>
        <v>NY</v>
      </c>
      <c r="W2021" s="22" t="e">
        <f t="shared" si="788"/>
        <v>#VALUE!</v>
      </c>
      <c r="X2021" s="19" t="str">
        <f t="shared" si="789"/>
        <v>CB6ConsumoGS.9318</v>
      </c>
      <c r="Y2021" s="19" t="str">
        <f t="shared" si="790"/>
        <v>GS.9318</v>
      </c>
      <c r="Z2021" s="19" t="e">
        <v>#VALUE!</v>
      </c>
      <c r="AA2021" s="19" t="e">
        <f t="shared" si="791"/>
        <v>#VALUE!</v>
      </c>
      <c r="AB2021" s="22" t="e">
        <f t="shared" si="792"/>
        <v>#VALUE!</v>
      </c>
      <c r="AC2021" s="23" t="e">
        <v>#VALUE!</v>
      </c>
      <c r="AD2021" s="23" t="e">
        <f t="shared" si="793"/>
        <v>#VALUE!</v>
      </c>
      <c r="AE2021" s="24" t="e">
        <f t="shared" si="794"/>
        <v>#VALUE!</v>
      </c>
      <c r="AF2021" s="24">
        <v>92.399999999999991</v>
      </c>
      <c r="AG2021" s="24" t="e">
        <f t="shared" si="795"/>
        <v>#VALUE!</v>
      </c>
      <c r="AH2021" s="24" t="e">
        <f t="shared" si="796"/>
        <v>#VALUE!</v>
      </c>
      <c r="AI2021" s="25" t="e">
        <f t="shared" si="797"/>
        <v>#VALUE!</v>
      </c>
      <c r="AJ2021" s="25" t="e">
        <f t="shared" si="798"/>
        <v>#VALUE!</v>
      </c>
      <c r="AK2021" s="25" t="e">
        <f t="shared" si="799"/>
        <v>#VALUE!</v>
      </c>
      <c r="AL2021" s="11">
        <v>20.435624999999998</v>
      </c>
      <c r="AM2021" s="11">
        <v>0.5</v>
      </c>
      <c r="AN2021" s="26">
        <v>3.3235000186445212</v>
      </c>
      <c r="AW2021" s="44" t="e">
        <f t="shared" si="747"/>
        <v>#VALUE!</v>
      </c>
    </row>
    <row r="2022" spans="1:49" hidden="1" x14ac:dyDescent="0.2">
      <c r="A2022" s="101">
        <v>2022</v>
      </c>
      <c r="B2022" s="16" t="s">
        <v>1268</v>
      </c>
      <c r="C2022" s="101">
        <v>47</v>
      </c>
      <c r="D2022" s="101">
        <v>1.0721646052865013</v>
      </c>
      <c r="E2022" s="101">
        <v>4.1948807334847141E-2</v>
      </c>
      <c r="F2022" s="101">
        <v>1.1141134126213483</v>
      </c>
      <c r="H2022" s="101" t="s">
        <v>4</v>
      </c>
      <c r="I2022" s="101">
        <v>1</v>
      </c>
      <c r="J2022" s="101" t="s">
        <v>60</v>
      </c>
      <c r="K2022" s="18">
        <v>43209</v>
      </c>
      <c r="L2022" s="101" t="s">
        <v>58</v>
      </c>
      <c r="M2022" s="101" t="s">
        <v>83</v>
      </c>
      <c r="N2022" s="101" t="s">
        <v>62</v>
      </c>
      <c r="O2022" s="101" t="s">
        <v>63</v>
      </c>
      <c r="P2022" s="19" t="str">
        <f t="shared" si="783"/>
        <v>CB6 Consumo</v>
      </c>
      <c r="Q2022" s="20">
        <f t="shared" si="784"/>
        <v>111.41134126213484</v>
      </c>
      <c r="R2022" s="19">
        <v>122.6</v>
      </c>
      <c r="S2022" s="19">
        <v>-31.95</v>
      </c>
      <c r="T2022" s="19">
        <f t="shared" si="785"/>
        <v>90.649999999999991</v>
      </c>
      <c r="U2022" s="22" t="e">
        <f t="shared" si="786"/>
        <v>#VALUE!</v>
      </c>
      <c r="V2022" s="22" t="str">
        <f t="shared" si="787"/>
        <v>NY</v>
      </c>
      <c r="W2022" s="22" t="e">
        <f t="shared" si="788"/>
        <v>#VALUE!</v>
      </c>
      <c r="X2022" s="19" t="str">
        <f t="shared" si="789"/>
        <v>CB6ConsumoGS.9322</v>
      </c>
      <c r="Y2022" s="19" t="str">
        <f t="shared" si="790"/>
        <v>GS.9322</v>
      </c>
      <c r="Z2022" s="19" t="e">
        <v>#VALUE!</v>
      </c>
      <c r="AA2022" s="19" t="e">
        <f t="shared" si="791"/>
        <v>#VALUE!</v>
      </c>
      <c r="AB2022" s="22" t="e">
        <f t="shared" si="792"/>
        <v>#VALUE!</v>
      </c>
      <c r="AC2022" s="23" t="e">
        <v>#VALUE!</v>
      </c>
      <c r="AD2022" s="23" t="e">
        <f t="shared" si="793"/>
        <v>#VALUE!</v>
      </c>
      <c r="AE2022" s="24" t="e">
        <f t="shared" si="794"/>
        <v>#VALUE!</v>
      </c>
      <c r="AF2022" s="24">
        <v>92.399999999999991</v>
      </c>
      <c r="AG2022" s="24" t="e">
        <f t="shared" si="795"/>
        <v>#VALUE!</v>
      </c>
      <c r="AH2022" s="24" t="e">
        <f t="shared" si="796"/>
        <v>#VALUE!</v>
      </c>
      <c r="AI2022" s="25" t="e">
        <f t="shared" si="797"/>
        <v>#VALUE!</v>
      </c>
      <c r="AJ2022" s="25" t="e">
        <f t="shared" si="798"/>
        <v>#VALUE!</v>
      </c>
      <c r="AK2022" s="25" t="e">
        <f t="shared" si="799"/>
        <v>#VALUE!</v>
      </c>
      <c r="AL2022" s="11">
        <v>20.435625000000002</v>
      </c>
      <c r="AM2022" s="11">
        <v>0.5</v>
      </c>
      <c r="AN2022" s="26">
        <v>3.3235000186445212</v>
      </c>
      <c r="AW2022" s="44" t="e">
        <f t="shared" si="747"/>
        <v>#VALUE!</v>
      </c>
    </row>
    <row r="2023" spans="1:49" hidden="1" x14ac:dyDescent="0.2">
      <c r="A2023" s="101">
        <v>2023</v>
      </c>
      <c r="B2023" s="16" t="s">
        <v>1268</v>
      </c>
      <c r="C2023" s="101">
        <v>252</v>
      </c>
      <c r="D2023" s="101">
        <v>1.0721646052865013</v>
      </c>
      <c r="E2023" s="101">
        <v>4.1948807334847141E-2</v>
      </c>
      <c r="F2023" s="101">
        <v>1.1141134126213483</v>
      </c>
      <c r="H2023" s="101" t="s">
        <v>4</v>
      </c>
      <c r="I2023" s="101">
        <v>1</v>
      </c>
      <c r="J2023" s="101" t="s">
        <v>60</v>
      </c>
      <c r="K2023" s="18">
        <v>43209</v>
      </c>
      <c r="L2023" s="101" t="s">
        <v>58</v>
      </c>
      <c r="M2023" s="101" t="s">
        <v>83</v>
      </c>
      <c r="N2023" s="101" t="s">
        <v>75</v>
      </c>
      <c r="O2023" s="101" t="s">
        <v>58</v>
      </c>
      <c r="P2023" s="19" t="str">
        <f t="shared" si="783"/>
        <v>CB2 17/18</v>
      </c>
      <c r="Q2023" s="20">
        <f t="shared" si="784"/>
        <v>111.41134126213484</v>
      </c>
      <c r="R2023" s="19">
        <v>122.6</v>
      </c>
      <c r="S2023" s="19">
        <v>-2.67</v>
      </c>
      <c r="T2023" s="19">
        <f t="shared" si="785"/>
        <v>119.92999999999999</v>
      </c>
      <c r="U2023" s="22" t="e">
        <f t="shared" si="786"/>
        <v>#VALUE!</v>
      </c>
      <c r="V2023" s="22" t="str">
        <f t="shared" si="787"/>
        <v>NY</v>
      </c>
      <c r="W2023" s="22" t="e">
        <f t="shared" si="788"/>
        <v>#VALUE!</v>
      </c>
      <c r="X2023" s="19" t="str">
        <f t="shared" si="789"/>
        <v>CB217/18GS.9322</v>
      </c>
      <c r="Y2023" s="19" t="str">
        <f t="shared" si="790"/>
        <v>GS.9322</v>
      </c>
      <c r="Z2023" s="19" t="e">
        <v>#VALUE!</v>
      </c>
      <c r="AA2023" s="19" t="e">
        <f t="shared" si="791"/>
        <v>#VALUE!</v>
      </c>
      <c r="AB2023" s="22" t="e">
        <f t="shared" si="792"/>
        <v>#VALUE!</v>
      </c>
      <c r="AC2023" s="23" t="e">
        <v>#VALUE!</v>
      </c>
      <c r="AD2023" s="23" t="e">
        <f t="shared" si="793"/>
        <v>#VALUE!</v>
      </c>
      <c r="AE2023" s="24" t="e">
        <f t="shared" si="794"/>
        <v>#VALUE!</v>
      </c>
      <c r="AF2023" s="24">
        <v>121.67999999999999</v>
      </c>
      <c r="AG2023" s="24" t="e">
        <f t="shared" si="795"/>
        <v>#VALUE!</v>
      </c>
      <c r="AH2023" s="24" t="e">
        <f t="shared" si="796"/>
        <v>#VALUE!</v>
      </c>
      <c r="AI2023" s="25" t="e">
        <f t="shared" si="797"/>
        <v>#VALUE!</v>
      </c>
      <c r="AJ2023" s="25" t="e">
        <f t="shared" si="798"/>
        <v>#VALUE!</v>
      </c>
      <c r="AK2023" s="25" t="e">
        <f t="shared" si="799"/>
        <v>#VALUE!</v>
      </c>
      <c r="AL2023" s="11">
        <v>20.435625000000002</v>
      </c>
      <c r="AM2023" s="11">
        <v>0.5</v>
      </c>
      <c r="AN2023" s="26">
        <v>3.3235000186445207</v>
      </c>
      <c r="AW2023" s="44" t="e">
        <f t="shared" si="747"/>
        <v>#VALUE!</v>
      </c>
    </row>
    <row r="2024" spans="1:49" hidden="1" x14ac:dyDescent="0.2">
      <c r="A2024" s="101">
        <v>2024</v>
      </c>
      <c r="B2024" s="16" t="s">
        <v>1269</v>
      </c>
      <c r="C2024" s="101">
        <v>534</v>
      </c>
      <c r="D2024" s="101">
        <v>0.8557756496707184</v>
      </c>
      <c r="E2024" s="101">
        <v>3.4692890400518137E-2</v>
      </c>
      <c r="F2024" s="101">
        <v>0.89046854007123655</v>
      </c>
      <c r="H2024" s="101" t="s">
        <v>4</v>
      </c>
      <c r="I2024" s="101">
        <v>1</v>
      </c>
      <c r="J2024" s="101" t="s">
        <v>555</v>
      </c>
      <c r="K2024" s="18">
        <v>43209</v>
      </c>
      <c r="L2024" s="101" t="s">
        <v>58</v>
      </c>
      <c r="M2024" s="101" t="s">
        <v>83</v>
      </c>
      <c r="N2024" s="101" t="s">
        <v>75</v>
      </c>
      <c r="O2024" s="101" t="s">
        <v>93</v>
      </c>
      <c r="P2024" s="19" t="str">
        <f t="shared" si="783"/>
        <v>CB2 13 UP</v>
      </c>
      <c r="Q2024" s="20">
        <f t="shared" si="784"/>
        <v>89.046854007123656</v>
      </c>
      <c r="R2024" s="19">
        <v>122.6</v>
      </c>
      <c r="S2024" s="19">
        <v>-9.67</v>
      </c>
      <c r="T2024" s="19">
        <f t="shared" si="785"/>
        <v>112.92999999999999</v>
      </c>
      <c r="U2024" s="22" t="e">
        <f t="shared" si="786"/>
        <v>#VALUE!</v>
      </c>
      <c r="V2024" s="22" t="str">
        <f t="shared" si="787"/>
        <v>NY</v>
      </c>
      <c r="W2024" s="22" t="e">
        <f t="shared" si="788"/>
        <v>#VALUE!</v>
      </c>
      <c r="X2024" s="19" t="str">
        <f t="shared" si="789"/>
        <v>CB213 UPGS.9317</v>
      </c>
      <c r="Y2024" s="19" t="str">
        <f t="shared" si="790"/>
        <v>GS.9317</v>
      </c>
      <c r="Z2024" s="19" t="e">
        <v>#VALUE!</v>
      </c>
      <c r="AA2024" s="19" t="e">
        <f t="shared" si="791"/>
        <v>#VALUE!</v>
      </c>
      <c r="AB2024" s="22" t="e">
        <f t="shared" si="792"/>
        <v>#VALUE!</v>
      </c>
      <c r="AC2024" s="23" t="e">
        <v>#VALUE!</v>
      </c>
      <c r="AD2024" s="23" t="e">
        <f t="shared" si="793"/>
        <v>#VALUE!</v>
      </c>
      <c r="AE2024" s="24" t="e">
        <f t="shared" si="794"/>
        <v>#VALUE!</v>
      </c>
      <c r="AF2024" s="24">
        <v>114.67999999999999</v>
      </c>
      <c r="AG2024" s="24" t="e">
        <f t="shared" si="795"/>
        <v>#VALUE!</v>
      </c>
      <c r="AH2024" s="24" t="e">
        <f t="shared" si="796"/>
        <v>#VALUE!</v>
      </c>
      <c r="AI2024" s="25" t="e">
        <f t="shared" si="797"/>
        <v>#VALUE!</v>
      </c>
      <c r="AJ2024" s="25" t="e">
        <f t="shared" si="798"/>
        <v>#VALUE!</v>
      </c>
      <c r="AK2024" s="25" t="e">
        <f t="shared" si="799"/>
        <v>#VALUE!</v>
      </c>
      <c r="AL2024" s="11">
        <v>25.086875000000006</v>
      </c>
      <c r="AM2024" s="11">
        <v>0.5</v>
      </c>
      <c r="AN2024" s="26">
        <v>3.3235000186445216</v>
      </c>
      <c r="AW2024" s="44" t="e">
        <f t="shared" si="747"/>
        <v>#VALUE!</v>
      </c>
    </row>
    <row r="2025" spans="1:49" hidden="1" x14ac:dyDescent="0.2">
      <c r="A2025" s="101">
        <v>2025</v>
      </c>
      <c r="B2025" s="16" t="s">
        <v>1269</v>
      </c>
      <c r="C2025" s="101">
        <v>180</v>
      </c>
      <c r="D2025" s="101">
        <v>0.8557756496707184</v>
      </c>
      <c r="E2025" s="101">
        <v>3.4692890400518137E-2</v>
      </c>
      <c r="F2025" s="101">
        <v>0.89046854007123655</v>
      </c>
      <c r="H2025" s="101" t="s">
        <v>4</v>
      </c>
      <c r="I2025" s="101">
        <v>1</v>
      </c>
      <c r="J2025" s="101" t="s">
        <v>555</v>
      </c>
      <c r="K2025" s="18">
        <v>43209</v>
      </c>
      <c r="L2025" s="101" t="s">
        <v>58</v>
      </c>
      <c r="M2025" s="101" t="s">
        <v>83</v>
      </c>
      <c r="N2025" s="101" t="s">
        <v>62</v>
      </c>
      <c r="O2025" s="101" t="s">
        <v>63</v>
      </c>
      <c r="P2025" s="19" t="str">
        <f t="shared" si="783"/>
        <v>CB6 Consumo</v>
      </c>
      <c r="Q2025" s="20">
        <f t="shared" si="784"/>
        <v>89.046854007123656</v>
      </c>
      <c r="R2025" s="19">
        <v>122.6</v>
      </c>
      <c r="S2025" s="19">
        <v>-31.95</v>
      </c>
      <c r="T2025" s="19">
        <f t="shared" si="785"/>
        <v>90.649999999999991</v>
      </c>
      <c r="U2025" s="22" t="e">
        <f t="shared" si="786"/>
        <v>#VALUE!</v>
      </c>
      <c r="V2025" s="22" t="str">
        <f t="shared" si="787"/>
        <v>NY</v>
      </c>
      <c r="W2025" s="22" t="e">
        <f t="shared" si="788"/>
        <v>#VALUE!</v>
      </c>
      <c r="X2025" s="19" t="str">
        <f t="shared" si="789"/>
        <v>CB6ConsumoGS.9317</v>
      </c>
      <c r="Y2025" s="19" t="str">
        <f t="shared" si="790"/>
        <v>GS.9317</v>
      </c>
      <c r="Z2025" s="19" t="e">
        <v>#VALUE!</v>
      </c>
      <c r="AA2025" s="19" t="e">
        <f t="shared" si="791"/>
        <v>#VALUE!</v>
      </c>
      <c r="AB2025" s="22" t="e">
        <f t="shared" si="792"/>
        <v>#VALUE!</v>
      </c>
      <c r="AC2025" s="23" t="e">
        <v>#VALUE!</v>
      </c>
      <c r="AD2025" s="23" t="e">
        <f t="shared" si="793"/>
        <v>#VALUE!</v>
      </c>
      <c r="AE2025" s="24" t="e">
        <f t="shared" si="794"/>
        <v>#VALUE!</v>
      </c>
      <c r="AF2025" s="24">
        <v>92.399999999999991</v>
      </c>
      <c r="AG2025" s="24" t="e">
        <f t="shared" si="795"/>
        <v>#VALUE!</v>
      </c>
      <c r="AH2025" s="24" t="e">
        <f t="shared" si="796"/>
        <v>#VALUE!</v>
      </c>
      <c r="AI2025" s="25" t="e">
        <f t="shared" si="797"/>
        <v>#VALUE!</v>
      </c>
      <c r="AJ2025" s="25" t="e">
        <f t="shared" si="798"/>
        <v>#VALUE!</v>
      </c>
      <c r="AK2025" s="25" t="e">
        <f t="shared" si="799"/>
        <v>#VALUE!</v>
      </c>
      <c r="AL2025" s="11">
        <v>25.086875000000006</v>
      </c>
      <c r="AM2025" s="11">
        <v>0.5</v>
      </c>
      <c r="AN2025" s="26">
        <v>3.3235000186445216</v>
      </c>
      <c r="AW2025" s="44" t="e">
        <f t="shared" si="747"/>
        <v>#VALUE!</v>
      </c>
    </row>
    <row r="2026" spans="1:49" hidden="1" x14ac:dyDescent="0.2">
      <c r="A2026" s="101">
        <v>2026</v>
      </c>
      <c r="B2026" s="16" t="s">
        <v>1270</v>
      </c>
      <c r="C2026" s="101">
        <v>3200</v>
      </c>
      <c r="D2026" s="101">
        <v>1.479872934457956</v>
      </c>
      <c r="E2026" s="101">
        <v>5.4169336221498603E-2</v>
      </c>
      <c r="F2026" s="101">
        <v>1.5340422706794552</v>
      </c>
      <c r="H2026" s="101" t="s">
        <v>4</v>
      </c>
      <c r="I2026" s="101">
        <v>1</v>
      </c>
      <c r="J2026" s="101" t="s">
        <v>555</v>
      </c>
      <c r="K2026" s="18">
        <v>43209</v>
      </c>
      <c r="L2026" s="101" t="s">
        <v>58</v>
      </c>
      <c r="M2026" s="101" t="s">
        <v>83</v>
      </c>
      <c r="N2026" s="101" t="s">
        <v>73</v>
      </c>
      <c r="O2026" s="101" t="s">
        <v>59</v>
      </c>
      <c r="P2026" s="19" t="str">
        <f>N2026&amp;" "&amp;O2026</f>
        <v>CB1 14/16</v>
      </c>
      <c r="Q2026" s="20">
        <f>F2026*100</f>
        <v>153.40422706794553</v>
      </c>
      <c r="R2026" s="19">
        <v>122.6</v>
      </c>
      <c r="S2026" s="19">
        <v>-7</v>
      </c>
      <c r="T2026" s="19">
        <f>R2026+S2026</f>
        <v>115.6</v>
      </c>
      <c r="U2026" s="22" t="e">
        <f>(T2026-Q2026)*1.3228*AD2026</f>
        <v>#VALUE!</v>
      </c>
      <c r="V2026" s="22" t="str">
        <f>IF(LEFT(N2026,3)="CB7","LDN","NY")</f>
        <v>NY</v>
      </c>
      <c r="W2026" s="22" t="e">
        <f>V2026-U2026</f>
        <v>#VALUE!</v>
      </c>
      <c r="X2026" s="19" t="str">
        <f>TRIM(N2026)&amp;TRIM(O2026)&amp;TRIM(Y2026)</f>
        <v>CB114/16GS.9316</v>
      </c>
      <c r="Y2026" s="19" t="str">
        <f>IF(LEFT(B2026,2)&lt;&gt;"GS","GS."&amp;LEFT(B2026,4),B2026)</f>
        <v>GS.9316</v>
      </c>
      <c r="Z2026" s="19" t="e">
        <v>#VALUE!</v>
      </c>
      <c r="AA2026" s="19" t="e">
        <f>IF(C2026=0,Z2026,C2026-Z2026)</f>
        <v>#VALUE!</v>
      </c>
      <c r="AB2026" s="22" t="e">
        <f>(T2026-Q2026)*1.3228*AA2026</f>
        <v>#VALUE!</v>
      </c>
      <c r="AC2026" s="23" t="e">
        <v>#VALUE!</v>
      </c>
      <c r="AD2026" s="23" t="e">
        <f>AA2026-AC2026</f>
        <v>#VALUE!</v>
      </c>
      <c r="AE2026" s="24" t="e">
        <f>(T2026-Q2026)*1.3228*AD2026</f>
        <v>#VALUE!</v>
      </c>
      <c r="AF2026" s="24">
        <v>117.35</v>
      </c>
      <c r="AG2026" s="24" t="e">
        <f>(AF2026-Q2026)*1.3228*AD2026</f>
        <v>#VALUE!</v>
      </c>
      <c r="AH2026" s="24" t="e">
        <f>AE2026-AG2026</f>
        <v>#VALUE!</v>
      </c>
      <c r="AI2026" s="25" t="e">
        <f>AD2026*T2026*1.3228</f>
        <v>#VALUE!</v>
      </c>
      <c r="AJ2026" s="25" t="e">
        <f>E2026*132.28*AD2026</f>
        <v>#VALUE!</v>
      </c>
      <c r="AK2026" s="25" t="e">
        <f>AI2026-AE2026</f>
        <v>#VALUE!</v>
      </c>
      <c r="AL2026" s="11">
        <v>25.175396445934421</v>
      </c>
      <c r="AM2026" s="11">
        <v>5.9129039899794833</v>
      </c>
      <c r="AN2026" s="26">
        <v>3.2765999999999997</v>
      </c>
      <c r="AW2026" s="44" t="e">
        <f t="shared" si="747"/>
        <v>#VALUE!</v>
      </c>
    </row>
    <row r="2027" spans="1:49" hidden="1" x14ac:dyDescent="0.2">
      <c r="A2027" s="101">
        <v>2027</v>
      </c>
      <c r="B2027" s="16" t="s">
        <v>1271</v>
      </c>
      <c r="C2027" s="101">
        <v>423</v>
      </c>
      <c r="D2027" s="101">
        <v>0.96579025131668772</v>
      </c>
      <c r="E2027" s="101">
        <v>2.9087326067535009E-2</v>
      </c>
      <c r="F2027" s="101">
        <v>0.99487757738422244</v>
      </c>
      <c r="H2027" s="101" t="s">
        <v>4</v>
      </c>
      <c r="I2027" s="101">
        <v>1</v>
      </c>
      <c r="J2027" s="101" t="s">
        <v>60</v>
      </c>
      <c r="K2027" s="18">
        <v>43209</v>
      </c>
      <c r="L2027" s="101" t="s">
        <v>58</v>
      </c>
      <c r="M2027" s="101" t="s">
        <v>83</v>
      </c>
      <c r="N2027" s="101" t="s">
        <v>77</v>
      </c>
      <c r="O2027" s="101" t="s">
        <v>58</v>
      </c>
      <c r="P2027" s="19" t="str">
        <f t="shared" ref="P2027:P2036" si="800">N2027&amp;" "&amp;O2027</f>
        <v>CB3 17/18</v>
      </c>
      <c r="Q2027" s="20">
        <f t="shared" ref="Q2027:Q2036" si="801">F2027*100</f>
        <v>99.487757738422246</v>
      </c>
      <c r="R2027" s="19">
        <v>122.6</v>
      </c>
      <c r="S2027" s="19">
        <v>-2.67</v>
      </c>
      <c r="T2027" s="19">
        <f t="shared" ref="T2027:T2036" si="802">R2027+S2027</f>
        <v>119.92999999999999</v>
      </c>
      <c r="U2027" s="22" t="e">
        <f t="shared" ref="U2027:U2036" si="803">(T2027-Q2027)*1.3228*AD2027</f>
        <v>#VALUE!</v>
      </c>
      <c r="V2027" s="22" t="str">
        <f t="shared" ref="V2027:V2036" si="804">IF(LEFT(N2027,3)="CB7","LDN","NY")</f>
        <v>NY</v>
      </c>
      <c r="W2027" s="22" t="e">
        <f t="shared" ref="W2027:W2036" si="805">V2027-U2027</f>
        <v>#VALUE!</v>
      </c>
      <c r="X2027" s="19" t="str">
        <f t="shared" ref="X2027:X2036" si="806">TRIM(N2027)&amp;TRIM(O2027)&amp;TRIM(Y2027)</f>
        <v>CB317/18GS.9313</v>
      </c>
      <c r="Y2027" s="19" t="str">
        <f t="shared" ref="Y2027:Y2036" si="807">IF(LEFT(B2027,2)&lt;&gt;"GS","GS."&amp;LEFT(B2027,4),B2027)</f>
        <v>GS.9313</v>
      </c>
      <c r="Z2027" s="19" t="e">
        <v>#VALUE!</v>
      </c>
      <c r="AA2027" s="19" t="e">
        <f t="shared" ref="AA2027:AA2036" si="808">IF(C2027=0,Z2027,C2027-Z2027)</f>
        <v>#VALUE!</v>
      </c>
      <c r="AB2027" s="22" t="e">
        <f t="shared" ref="AB2027:AB2036" si="809">(T2027-Q2027)*1.3228*AA2027</f>
        <v>#VALUE!</v>
      </c>
      <c r="AC2027" s="23" t="e">
        <v>#VALUE!</v>
      </c>
      <c r="AD2027" s="23" t="e">
        <f t="shared" ref="AD2027:AD2036" si="810">AA2027-AC2027</f>
        <v>#VALUE!</v>
      </c>
      <c r="AE2027" s="24" t="e">
        <f t="shared" ref="AE2027:AE2036" si="811">(T2027-Q2027)*1.3228*AD2027</f>
        <v>#VALUE!</v>
      </c>
      <c r="AF2027" s="24">
        <v>121.67999999999999</v>
      </c>
      <c r="AG2027" s="24" t="e">
        <f t="shared" ref="AG2027:AG2036" si="812">(AF2027-Q2027)*1.3228*AD2027</f>
        <v>#VALUE!</v>
      </c>
      <c r="AH2027" s="24" t="e">
        <f t="shared" ref="AH2027:AH2036" si="813">AE2027-AG2027</f>
        <v>#VALUE!</v>
      </c>
      <c r="AI2027" s="25" t="e">
        <f t="shared" ref="AI2027:AI2036" si="814">AD2027*T2027*1.3228</f>
        <v>#VALUE!</v>
      </c>
      <c r="AJ2027" s="25" t="e">
        <f t="shared" ref="AJ2027:AJ2036" si="815">E2027*132.28*AD2027</f>
        <v>#VALUE!</v>
      </c>
      <c r="AK2027" s="25" t="e">
        <f t="shared" ref="AK2027:AK2036" si="816">AI2027-AE2027</f>
        <v>#VALUE!</v>
      </c>
      <c r="AL2027" s="11">
        <v>20.435625000000002</v>
      </c>
      <c r="AM2027" s="11">
        <v>0.5</v>
      </c>
      <c r="AN2027" s="26">
        <v>3.3235000186445212</v>
      </c>
      <c r="AW2027" s="44" t="e">
        <f t="shared" si="747"/>
        <v>#VALUE!</v>
      </c>
    </row>
    <row r="2028" spans="1:49" hidden="1" x14ac:dyDescent="0.2">
      <c r="A2028" s="101">
        <v>2028</v>
      </c>
      <c r="B2028" s="16" t="s">
        <v>1271</v>
      </c>
      <c r="C2028" s="101">
        <v>623</v>
      </c>
      <c r="D2028" s="101">
        <v>0.96579025131668772</v>
      </c>
      <c r="E2028" s="101">
        <v>2.9087326067535009E-2</v>
      </c>
      <c r="F2028" s="101">
        <v>0.99487757738422244</v>
      </c>
      <c r="H2028" s="101" t="s">
        <v>4</v>
      </c>
      <c r="I2028" s="101">
        <v>1</v>
      </c>
      <c r="J2028" s="101" t="s">
        <v>60</v>
      </c>
      <c r="K2028" s="18">
        <v>43209</v>
      </c>
      <c r="L2028" s="101" t="s">
        <v>58</v>
      </c>
      <c r="M2028" s="101" t="s">
        <v>83</v>
      </c>
      <c r="N2028" s="101" t="s">
        <v>77</v>
      </c>
      <c r="O2028" s="101" t="s">
        <v>59</v>
      </c>
      <c r="P2028" s="19" t="str">
        <f t="shared" si="800"/>
        <v>CB3 14/16</v>
      </c>
      <c r="Q2028" s="20">
        <f t="shared" si="801"/>
        <v>99.487757738422246</v>
      </c>
      <c r="R2028" s="19">
        <v>122.6</v>
      </c>
      <c r="S2028" s="19">
        <v>-9.67</v>
      </c>
      <c r="T2028" s="19">
        <f t="shared" si="802"/>
        <v>112.92999999999999</v>
      </c>
      <c r="U2028" s="22" t="e">
        <f t="shared" si="803"/>
        <v>#VALUE!</v>
      </c>
      <c r="V2028" s="22" t="str">
        <f t="shared" si="804"/>
        <v>NY</v>
      </c>
      <c r="W2028" s="22" t="e">
        <f t="shared" si="805"/>
        <v>#VALUE!</v>
      </c>
      <c r="X2028" s="19" t="str">
        <f t="shared" si="806"/>
        <v>CB314/16GS.9313</v>
      </c>
      <c r="Y2028" s="19" t="str">
        <f t="shared" si="807"/>
        <v>GS.9313</v>
      </c>
      <c r="Z2028" s="19" t="e">
        <v>#VALUE!</v>
      </c>
      <c r="AA2028" s="19" t="e">
        <f t="shared" si="808"/>
        <v>#VALUE!</v>
      </c>
      <c r="AB2028" s="22" t="e">
        <f t="shared" si="809"/>
        <v>#VALUE!</v>
      </c>
      <c r="AC2028" s="23" t="e">
        <v>#VALUE!</v>
      </c>
      <c r="AD2028" s="23" t="e">
        <f t="shared" si="810"/>
        <v>#VALUE!</v>
      </c>
      <c r="AE2028" s="24" t="e">
        <f t="shared" si="811"/>
        <v>#VALUE!</v>
      </c>
      <c r="AF2028" s="24">
        <v>114.67999999999999</v>
      </c>
      <c r="AG2028" s="24" t="e">
        <f t="shared" si="812"/>
        <v>#VALUE!</v>
      </c>
      <c r="AH2028" s="24" t="e">
        <f t="shared" si="813"/>
        <v>#VALUE!</v>
      </c>
      <c r="AI2028" s="25" t="e">
        <f t="shared" si="814"/>
        <v>#VALUE!</v>
      </c>
      <c r="AJ2028" s="25" t="e">
        <f t="shared" si="815"/>
        <v>#VALUE!</v>
      </c>
      <c r="AK2028" s="25" t="e">
        <f t="shared" si="816"/>
        <v>#VALUE!</v>
      </c>
      <c r="AL2028" s="11">
        <v>20.435625000000002</v>
      </c>
      <c r="AM2028" s="11">
        <v>0.5</v>
      </c>
      <c r="AN2028" s="26">
        <v>3.3235000186445212</v>
      </c>
      <c r="AW2028" s="44" t="e">
        <f t="shared" si="747"/>
        <v>#VALUE!</v>
      </c>
    </row>
    <row r="2029" spans="1:49" hidden="1" x14ac:dyDescent="0.2">
      <c r="A2029" s="101">
        <v>2029</v>
      </c>
      <c r="B2029" s="16" t="s">
        <v>1271</v>
      </c>
      <c r="C2029" s="101">
        <v>35</v>
      </c>
      <c r="D2029" s="101">
        <v>0.96579025131668772</v>
      </c>
      <c r="E2029" s="101">
        <v>2.9087326067535009E-2</v>
      </c>
      <c r="F2029" s="101">
        <v>0.99487757738422244</v>
      </c>
      <c r="H2029" s="101" t="s">
        <v>4</v>
      </c>
      <c r="I2029" s="101">
        <v>1</v>
      </c>
      <c r="J2029" s="101" t="s">
        <v>60</v>
      </c>
      <c r="K2029" s="18">
        <v>43209</v>
      </c>
      <c r="L2029" s="101" t="s">
        <v>58</v>
      </c>
      <c r="M2029" s="101" t="s">
        <v>83</v>
      </c>
      <c r="N2029" s="101" t="s">
        <v>77</v>
      </c>
      <c r="O2029" s="101" t="s">
        <v>65</v>
      </c>
      <c r="P2029" s="19" t="str">
        <f t="shared" si="800"/>
        <v>CB3 13/14</v>
      </c>
      <c r="Q2029" s="20">
        <f t="shared" si="801"/>
        <v>99.487757738422246</v>
      </c>
      <c r="R2029" s="19">
        <v>122.6</v>
      </c>
      <c r="S2029" s="19">
        <v>-9.67</v>
      </c>
      <c r="T2029" s="19">
        <f t="shared" si="802"/>
        <v>112.92999999999999</v>
      </c>
      <c r="U2029" s="22" t="e">
        <f t="shared" si="803"/>
        <v>#VALUE!</v>
      </c>
      <c r="V2029" s="22" t="str">
        <f t="shared" si="804"/>
        <v>NY</v>
      </c>
      <c r="W2029" s="22" t="e">
        <f t="shared" si="805"/>
        <v>#VALUE!</v>
      </c>
      <c r="X2029" s="19" t="str">
        <f t="shared" si="806"/>
        <v>CB313/14GS.9313</v>
      </c>
      <c r="Y2029" s="19" t="str">
        <f t="shared" si="807"/>
        <v>GS.9313</v>
      </c>
      <c r="Z2029" s="19" t="e">
        <v>#VALUE!</v>
      </c>
      <c r="AA2029" s="19" t="e">
        <f t="shared" si="808"/>
        <v>#VALUE!</v>
      </c>
      <c r="AB2029" s="22" t="e">
        <f t="shared" si="809"/>
        <v>#VALUE!</v>
      </c>
      <c r="AC2029" s="23" t="e">
        <v>#VALUE!</v>
      </c>
      <c r="AD2029" s="23" t="e">
        <f t="shared" si="810"/>
        <v>#VALUE!</v>
      </c>
      <c r="AE2029" s="24" t="e">
        <f t="shared" si="811"/>
        <v>#VALUE!</v>
      </c>
      <c r="AF2029" s="24">
        <v>114.67999999999999</v>
      </c>
      <c r="AG2029" s="24" t="e">
        <f t="shared" si="812"/>
        <v>#VALUE!</v>
      </c>
      <c r="AH2029" s="24" t="e">
        <f t="shared" si="813"/>
        <v>#VALUE!</v>
      </c>
      <c r="AI2029" s="25" t="e">
        <f t="shared" si="814"/>
        <v>#VALUE!</v>
      </c>
      <c r="AJ2029" s="25" t="e">
        <f t="shared" si="815"/>
        <v>#VALUE!</v>
      </c>
      <c r="AK2029" s="25" t="e">
        <f t="shared" si="816"/>
        <v>#VALUE!</v>
      </c>
      <c r="AL2029" s="11">
        <v>20.435625000000002</v>
      </c>
      <c r="AM2029" s="11">
        <v>0.5</v>
      </c>
      <c r="AN2029" s="26">
        <v>3.3235000186445212</v>
      </c>
      <c r="AW2029" s="44" t="e">
        <f t="shared" si="747"/>
        <v>#VALUE!</v>
      </c>
    </row>
    <row r="2030" spans="1:49" hidden="1" x14ac:dyDescent="0.2">
      <c r="A2030" s="101">
        <v>2030</v>
      </c>
      <c r="B2030" s="16" t="s">
        <v>1271</v>
      </c>
      <c r="C2030" s="101">
        <v>836</v>
      </c>
      <c r="D2030" s="101">
        <v>0.96579025131668772</v>
      </c>
      <c r="E2030" s="101">
        <v>2.9087326067535009E-2</v>
      </c>
      <c r="F2030" s="101">
        <v>0.99487757738422244</v>
      </c>
      <c r="H2030" s="101" t="s">
        <v>4</v>
      </c>
      <c r="I2030" s="101">
        <v>1</v>
      </c>
      <c r="J2030" s="101" t="s">
        <v>60</v>
      </c>
      <c r="K2030" s="18">
        <v>43209</v>
      </c>
      <c r="L2030" s="101" t="s">
        <v>58</v>
      </c>
      <c r="M2030" s="101" t="s">
        <v>83</v>
      </c>
      <c r="N2030" s="101" t="s">
        <v>62</v>
      </c>
      <c r="O2030" s="101" t="s">
        <v>63</v>
      </c>
      <c r="P2030" s="19" t="str">
        <f t="shared" si="800"/>
        <v>CB6 Consumo</v>
      </c>
      <c r="Q2030" s="20">
        <f t="shared" si="801"/>
        <v>99.487757738422246</v>
      </c>
      <c r="R2030" s="19">
        <v>122.6</v>
      </c>
      <c r="S2030" s="19">
        <v>-31.95</v>
      </c>
      <c r="T2030" s="19">
        <f t="shared" si="802"/>
        <v>90.649999999999991</v>
      </c>
      <c r="U2030" s="22" t="e">
        <f t="shared" si="803"/>
        <v>#VALUE!</v>
      </c>
      <c r="V2030" s="22" t="str">
        <f t="shared" si="804"/>
        <v>NY</v>
      </c>
      <c r="W2030" s="22" t="e">
        <f t="shared" si="805"/>
        <v>#VALUE!</v>
      </c>
      <c r="X2030" s="19" t="str">
        <f t="shared" si="806"/>
        <v>CB6ConsumoGS.9313</v>
      </c>
      <c r="Y2030" s="19" t="str">
        <f t="shared" si="807"/>
        <v>GS.9313</v>
      </c>
      <c r="Z2030" s="19" t="e">
        <v>#VALUE!</v>
      </c>
      <c r="AA2030" s="19" t="e">
        <f t="shared" si="808"/>
        <v>#VALUE!</v>
      </c>
      <c r="AB2030" s="22" t="e">
        <f t="shared" si="809"/>
        <v>#VALUE!</v>
      </c>
      <c r="AC2030" s="23" t="e">
        <v>#VALUE!</v>
      </c>
      <c r="AD2030" s="23" t="e">
        <f t="shared" si="810"/>
        <v>#VALUE!</v>
      </c>
      <c r="AE2030" s="24" t="e">
        <f t="shared" si="811"/>
        <v>#VALUE!</v>
      </c>
      <c r="AF2030" s="24">
        <v>92.399999999999991</v>
      </c>
      <c r="AG2030" s="24" t="e">
        <f t="shared" si="812"/>
        <v>#VALUE!</v>
      </c>
      <c r="AH2030" s="24" t="e">
        <f t="shared" si="813"/>
        <v>#VALUE!</v>
      </c>
      <c r="AI2030" s="25" t="e">
        <f t="shared" si="814"/>
        <v>#VALUE!</v>
      </c>
      <c r="AJ2030" s="25" t="e">
        <f t="shared" si="815"/>
        <v>#VALUE!</v>
      </c>
      <c r="AK2030" s="25" t="e">
        <f t="shared" si="816"/>
        <v>#VALUE!</v>
      </c>
      <c r="AL2030" s="11">
        <v>20.435625000000002</v>
      </c>
      <c r="AM2030" s="11">
        <v>0.5</v>
      </c>
      <c r="AN2030" s="26">
        <v>3.3235000186445212</v>
      </c>
      <c r="AW2030" s="44" t="e">
        <f t="shared" si="747"/>
        <v>#VALUE!</v>
      </c>
    </row>
    <row r="2031" spans="1:49" hidden="1" x14ac:dyDescent="0.2">
      <c r="A2031" s="101">
        <v>2031</v>
      </c>
      <c r="B2031" s="16" t="s">
        <v>1272</v>
      </c>
      <c r="C2031" s="101">
        <v>500</v>
      </c>
      <c r="D2031" s="101">
        <v>1.0075645585453097</v>
      </c>
      <c r="E2031" s="101">
        <v>2.2688790757735576E-2</v>
      </c>
      <c r="F2031" s="101">
        <v>1.0302533493030452</v>
      </c>
      <c r="H2031" s="101" t="s">
        <v>4</v>
      </c>
      <c r="I2031" s="101">
        <v>1</v>
      </c>
      <c r="J2031" s="101" t="s">
        <v>60</v>
      </c>
      <c r="K2031" s="18">
        <v>43209</v>
      </c>
      <c r="L2031" s="101" t="s">
        <v>58</v>
      </c>
      <c r="M2031" s="101" t="s">
        <v>83</v>
      </c>
      <c r="N2031" s="101" t="s">
        <v>62</v>
      </c>
      <c r="O2031" s="101" t="s">
        <v>63</v>
      </c>
      <c r="P2031" s="19" t="str">
        <f t="shared" si="800"/>
        <v>CB6 Consumo</v>
      </c>
      <c r="Q2031" s="20">
        <f t="shared" si="801"/>
        <v>103.02533493030452</v>
      </c>
      <c r="R2031" s="19">
        <v>122.6</v>
      </c>
      <c r="S2031" s="19">
        <v>-31.95</v>
      </c>
      <c r="T2031" s="19">
        <f t="shared" si="802"/>
        <v>90.649999999999991</v>
      </c>
      <c r="U2031" s="22" t="e">
        <f t="shared" si="803"/>
        <v>#VALUE!</v>
      </c>
      <c r="V2031" s="22" t="str">
        <f t="shared" si="804"/>
        <v>NY</v>
      </c>
      <c r="W2031" s="22" t="e">
        <f t="shared" si="805"/>
        <v>#VALUE!</v>
      </c>
      <c r="X2031" s="19" t="str">
        <f t="shared" si="806"/>
        <v>CB6ConsumoGS.9333</v>
      </c>
      <c r="Y2031" s="19" t="str">
        <f t="shared" si="807"/>
        <v>GS.9333</v>
      </c>
      <c r="Z2031" s="19" t="e">
        <v>#VALUE!</v>
      </c>
      <c r="AA2031" s="19" t="e">
        <f t="shared" si="808"/>
        <v>#VALUE!</v>
      </c>
      <c r="AB2031" s="22" t="e">
        <f t="shared" si="809"/>
        <v>#VALUE!</v>
      </c>
      <c r="AC2031" s="23" t="e">
        <v>#VALUE!</v>
      </c>
      <c r="AD2031" s="23" t="e">
        <f t="shared" si="810"/>
        <v>#VALUE!</v>
      </c>
      <c r="AE2031" s="24" t="e">
        <f t="shared" si="811"/>
        <v>#VALUE!</v>
      </c>
      <c r="AF2031" s="24">
        <v>92.399999999999991</v>
      </c>
      <c r="AG2031" s="24" t="e">
        <f t="shared" si="812"/>
        <v>#VALUE!</v>
      </c>
      <c r="AH2031" s="24" t="e">
        <f t="shared" si="813"/>
        <v>#VALUE!</v>
      </c>
      <c r="AI2031" s="25" t="e">
        <f t="shared" si="814"/>
        <v>#VALUE!</v>
      </c>
      <c r="AJ2031" s="25" t="e">
        <f t="shared" si="815"/>
        <v>#VALUE!</v>
      </c>
      <c r="AK2031" s="25" t="e">
        <f t="shared" si="816"/>
        <v>#VALUE!</v>
      </c>
      <c r="AL2031" s="11">
        <v>12.980565</v>
      </c>
      <c r="AM2031" s="11">
        <v>1.1983999999999992</v>
      </c>
      <c r="AN2031" s="26">
        <v>3.2997640195199556</v>
      </c>
      <c r="AW2031" s="44" t="e">
        <f t="shared" si="747"/>
        <v>#VALUE!</v>
      </c>
    </row>
    <row r="2032" spans="1:49" hidden="1" x14ac:dyDescent="0.2">
      <c r="A2032" s="101">
        <v>2032</v>
      </c>
      <c r="B2032" s="16" t="s">
        <v>1273</v>
      </c>
      <c r="C2032" s="101">
        <v>1000</v>
      </c>
      <c r="D2032" s="101">
        <v>1.0045917909190574</v>
      </c>
      <c r="E2032" s="101">
        <v>2.0179461578826104E-2</v>
      </c>
      <c r="F2032" s="101">
        <v>1.0247712524978834</v>
      </c>
      <c r="H2032" s="101" t="s">
        <v>4</v>
      </c>
      <c r="I2032" s="101">
        <v>1</v>
      </c>
      <c r="J2032" s="101" t="s">
        <v>60</v>
      </c>
      <c r="K2032" s="18">
        <v>43209</v>
      </c>
      <c r="L2032" s="101" t="s">
        <v>58</v>
      </c>
      <c r="M2032" s="101" t="s">
        <v>83</v>
      </c>
      <c r="N2032" s="101" t="s">
        <v>62</v>
      </c>
      <c r="O2032" s="101" t="s">
        <v>63</v>
      </c>
      <c r="P2032" s="19" t="str">
        <f t="shared" si="800"/>
        <v>CB6 Consumo</v>
      </c>
      <c r="Q2032" s="20">
        <f t="shared" si="801"/>
        <v>102.47712524978834</v>
      </c>
      <c r="R2032" s="19">
        <v>122.6</v>
      </c>
      <c r="S2032" s="19">
        <v>-31.95</v>
      </c>
      <c r="T2032" s="19">
        <f t="shared" si="802"/>
        <v>90.649999999999991</v>
      </c>
      <c r="U2032" s="22" t="e">
        <f t="shared" si="803"/>
        <v>#VALUE!</v>
      </c>
      <c r="V2032" s="22" t="str">
        <f t="shared" si="804"/>
        <v>NY</v>
      </c>
      <c r="W2032" s="22" t="e">
        <f t="shared" si="805"/>
        <v>#VALUE!</v>
      </c>
      <c r="X2032" s="19" t="str">
        <f t="shared" si="806"/>
        <v>CB6ConsumoGS.9314</v>
      </c>
      <c r="Y2032" s="19" t="str">
        <f t="shared" si="807"/>
        <v>GS.9314</v>
      </c>
      <c r="Z2032" s="19" t="e">
        <v>#VALUE!</v>
      </c>
      <c r="AA2032" s="19" t="e">
        <f t="shared" si="808"/>
        <v>#VALUE!</v>
      </c>
      <c r="AB2032" s="22" t="e">
        <f t="shared" si="809"/>
        <v>#VALUE!</v>
      </c>
      <c r="AC2032" s="23" t="e">
        <v>#VALUE!</v>
      </c>
      <c r="AD2032" s="23" t="e">
        <f t="shared" si="810"/>
        <v>#VALUE!</v>
      </c>
      <c r="AE2032" s="24" t="e">
        <f t="shared" si="811"/>
        <v>#VALUE!</v>
      </c>
      <c r="AF2032" s="24">
        <v>92.399999999999991</v>
      </c>
      <c r="AG2032" s="24" t="e">
        <f t="shared" si="812"/>
        <v>#VALUE!</v>
      </c>
      <c r="AH2032" s="24" t="e">
        <f t="shared" si="813"/>
        <v>#VALUE!</v>
      </c>
      <c r="AI2032" s="25" t="e">
        <f t="shared" si="814"/>
        <v>#VALUE!</v>
      </c>
      <c r="AJ2032" s="25" t="e">
        <f t="shared" si="815"/>
        <v>#VALUE!</v>
      </c>
      <c r="AK2032" s="25" t="e">
        <f t="shared" si="816"/>
        <v>#VALUE!</v>
      </c>
      <c r="AL2032" s="11">
        <v>10.907667041709749</v>
      </c>
      <c r="AM2032" s="11">
        <v>1.230440071725077</v>
      </c>
      <c r="AN2032" s="26">
        <v>3.2859612699521996</v>
      </c>
      <c r="AW2032" s="44" t="e">
        <f t="shared" si="747"/>
        <v>#VALUE!</v>
      </c>
    </row>
    <row r="2033" spans="1:49" hidden="1" x14ac:dyDescent="0.2">
      <c r="A2033" s="101">
        <v>2033</v>
      </c>
      <c r="B2033" s="16" t="s">
        <v>1274</v>
      </c>
      <c r="C2033" s="101">
        <v>2500</v>
      </c>
      <c r="D2033" s="101">
        <v>1.2549611214116427</v>
      </c>
      <c r="E2033" s="101">
        <v>4.1498966201355292E-2</v>
      </c>
      <c r="F2033" s="101">
        <v>1.2964600876129979</v>
      </c>
      <c r="H2033" s="101" t="s">
        <v>4</v>
      </c>
      <c r="I2033" s="101">
        <v>1</v>
      </c>
      <c r="J2033" s="101" t="s">
        <v>60</v>
      </c>
      <c r="K2033" s="18">
        <v>43210</v>
      </c>
      <c r="L2033" s="101" t="s">
        <v>58</v>
      </c>
      <c r="M2033" s="101" t="s">
        <v>83</v>
      </c>
      <c r="N2033" s="101" t="s">
        <v>62</v>
      </c>
      <c r="O2033" s="101" t="s">
        <v>63</v>
      </c>
      <c r="P2033" s="19" t="str">
        <f t="shared" si="800"/>
        <v>CB6 Consumo</v>
      </c>
      <c r="Q2033" s="20">
        <f t="shared" si="801"/>
        <v>129.64600876129978</v>
      </c>
      <c r="R2033" s="19">
        <v>122.6</v>
      </c>
      <c r="S2033" s="19">
        <v>-31.95</v>
      </c>
      <c r="T2033" s="19">
        <f t="shared" si="802"/>
        <v>90.649999999999991</v>
      </c>
      <c r="U2033" s="22" t="e">
        <f t="shared" si="803"/>
        <v>#VALUE!</v>
      </c>
      <c r="V2033" s="22" t="str">
        <f t="shared" si="804"/>
        <v>NY</v>
      </c>
      <c r="W2033" s="22" t="e">
        <f t="shared" si="805"/>
        <v>#VALUE!</v>
      </c>
      <c r="X2033" s="19" t="str">
        <f t="shared" si="806"/>
        <v>CB6ConsumoGS.9307</v>
      </c>
      <c r="Y2033" s="19" t="str">
        <f t="shared" si="807"/>
        <v>GS.9307</v>
      </c>
      <c r="Z2033" s="19" t="e">
        <v>#VALUE!</v>
      </c>
      <c r="AA2033" s="19" t="e">
        <f t="shared" si="808"/>
        <v>#VALUE!</v>
      </c>
      <c r="AB2033" s="22" t="e">
        <f t="shared" si="809"/>
        <v>#VALUE!</v>
      </c>
      <c r="AC2033" s="23" t="e">
        <v>#VALUE!</v>
      </c>
      <c r="AD2033" s="23" t="e">
        <f t="shared" si="810"/>
        <v>#VALUE!</v>
      </c>
      <c r="AE2033" s="24" t="e">
        <f t="shared" si="811"/>
        <v>#VALUE!</v>
      </c>
      <c r="AF2033" s="24">
        <v>92.399999999999991</v>
      </c>
      <c r="AG2033" s="24" t="e">
        <f t="shared" si="812"/>
        <v>#VALUE!</v>
      </c>
      <c r="AH2033" s="24" t="e">
        <f t="shared" si="813"/>
        <v>#VALUE!</v>
      </c>
      <c r="AI2033" s="25" t="e">
        <f t="shared" si="814"/>
        <v>#VALUE!</v>
      </c>
      <c r="AJ2033" s="25" t="e">
        <f t="shared" si="815"/>
        <v>#VALUE!</v>
      </c>
      <c r="AK2033" s="25" t="e">
        <f t="shared" si="816"/>
        <v>#VALUE!</v>
      </c>
      <c r="AL2033" s="11">
        <v>22.240469143572039</v>
      </c>
      <c r="AM2033" s="11">
        <v>2.1594947600286645</v>
      </c>
      <c r="AN2033" s="26">
        <v>3.2401766166509378</v>
      </c>
      <c r="AW2033" s="44" t="e">
        <f t="shared" si="747"/>
        <v>#VALUE!</v>
      </c>
    </row>
    <row r="2034" spans="1:49" hidden="1" x14ac:dyDescent="0.2">
      <c r="A2034" s="101">
        <v>2034</v>
      </c>
      <c r="B2034" s="16" t="s">
        <v>1275</v>
      </c>
      <c r="C2034" s="101">
        <v>2520</v>
      </c>
      <c r="D2034" s="101">
        <v>1.4253886009387007</v>
      </c>
      <c r="E2034" s="101">
        <v>5.0442184501590923E-2</v>
      </c>
      <c r="F2034" s="101">
        <v>1.4758307854402917</v>
      </c>
      <c r="H2034" s="101" t="s">
        <v>4</v>
      </c>
      <c r="I2034" s="101">
        <v>1</v>
      </c>
      <c r="J2034" s="101" t="s">
        <v>573</v>
      </c>
      <c r="K2034" s="18">
        <v>43213</v>
      </c>
      <c r="L2034" s="101" t="s">
        <v>58</v>
      </c>
      <c r="M2034" s="101" t="s">
        <v>83</v>
      </c>
      <c r="N2034" s="101" t="s">
        <v>73</v>
      </c>
      <c r="O2034" s="101" t="s">
        <v>64</v>
      </c>
      <c r="P2034" s="19" t="str">
        <f t="shared" si="800"/>
        <v>CB1 15/16</v>
      </c>
      <c r="Q2034" s="20">
        <f t="shared" si="801"/>
        <v>147.58307854402918</v>
      </c>
      <c r="R2034" s="19">
        <v>122.6</v>
      </c>
      <c r="S2034" s="19">
        <v>-7</v>
      </c>
      <c r="T2034" s="19">
        <f t="shared" si="802"/>
        <v>115.6</v>
      </c>
      <c r="U2034" s="22" t="e">
        <f t="shared" si="803"/>
        <v>#VALUE!</v>
      </c>
      <c r="V2034" s="22" t="str">
        <f t="shared" si="804"/>
        <v>NY</v>
      </c>
      <c r="W2034" s="22" t="e">
        <f t="shared" si="805"/>
        <v>#VALUE!</v>
      </c>
      <c r="X2034" s="19" t="str">
        <f t="shared" si="806"/>
        <v>CB115/16GS.9297</v>
      </c>
      <c r="Y2034" s="19" t="str">
        <f t="shared" si="807"/>
        <v>GS.9297</v>
      </c>
      <c r="Z2034" s="19" t="e">
        <v>#VALUE!</v>
      </c>
      <c r="AA2034" s="19" t="e">
        <f t="shared" si="808"/>
        <v>#VALUE!</v>
      </c>
      <c r="AB2034" s="22" t="e">
        <f t="shared" si="809"/>
        <v>#VALUE!</v>
      </c>
      <c r="AC2034" s="23" t="e">
        <v>#VALUE!</v>
      </c>
      <c r="AD2034" s="23" t="e">
        <f t="shared" si="810"/>
        <v>#VALUE!</v>
      </c>
      <c r="AE2034" s="24" t="e">
        <f t="shared" si="811"/>
        <v>#VALUE!</v>
      </c>
      <c r="AF2034" s="24">
        <v>117.35</v>
      </c>
      <c r="AG2034" s="24" t="e">
        <f t="shared" si="812"/>
        <v>#VALUE!</v>
      </c>
      <c r="AH2034" s="24" t="e">
        <f t="shared" si="813"/>
        <v>#VALUE!</v>
      </c>
      <c r="AI2034" s="25" t="e">
        <f t="shared" si="814"/>
        <v>#VALUE!</v>
      </c>
      <c r="AJ2034" s="25" t="e">
        <f t="shared" si="815"/>
        <v>#VALUE!</v>
      </c>
      <c r="AK2034" s="25" t="e">
        <f t="shared" si="816"/>
        <v>#VALUE!</v>
      </c>
      <c r="AL2034" s="11">
        <v>23.44029801268881</v>
      </c>
      <c r="AM2034" s="11">
        <v>3.8385121948242258</v>
      </c>
      <c r="AN2034" s="26">
        <v>3.2713301639561387</v>
      </c>
      <c r="AW2034" s="44" t="e">
        <f t="shared" si="747"/>
        <v>#VALUE!</v>
      </c>
    </row>
    <row r="2035" spans="1:49" hidden="1" x14ac:dyDescent="0.2">
      <c r="A2035" s="101">
        <v>2035</v>
      </c>
      <c r="B2035" s="16" t="s">
        <v>1276</v>
      </c>
      <c r="C2035" s="101">
        <v>1000</v>
      </c>
      <c r="D2035" s="101">
        <v>0.94664772504932959</v>
      </c>
      <c r="E2035" s="101">
        <v>1.1643597021590236E-3</v>
      </c>
      <c r="F2035" s="101">
        <v>0.94781208475148859</v>
      </c>
      <c r="H2035" s="101" t="s">
        <v>4</v>
      </c>
      <c r="I2035" s="101">
        <v>1</v>
      </c>
      <c r="J2035" s="101" t="s">
        <v>60</v>
      </c>
      <c r="K2035" s="18">
        <v>43213</v>
      </c>
      <c r="L2035" s="101" t="s">
        <v>58</v>
      </c>
      <c r="M2035" s="101" t="s">
        <v>83</v>
      </c>
      <c r="N2035" s="101" t="s">
        <v>62</v>
      </c>
      <c r="O2035" s="101" t="s">
        <v>63</v>
      </c>
      <c r="P2035" s="19" t="str">
        <f t="shared" si="800"/>
        <v>CB6 Consumo</v>
      </c>
      <c r="Q2035" s="20">
        <f t="shared" si="801"/>
        <v>94.781208475148858</v>
      </c>
      <c r="R2035" s="19">
        <v>122.6</v>
      </c>
      <c r="S2035" s="19">
        <v>-31.95</v>
      </c>
      <c r="T2035" s="19">
        <f t="shared" si="802"/>
        <v>90.649999999999991</v>
      </c>
      <c r="U2035" s="22" t="e">
        <f t="shared" si="803"/>
        <v>#VALUE!</v>
      </c>
      <c r="V2035" s="22" t="str">
        <f t="shared" si="804"/>
        <v>NY</v>
      </c>
      <c r="W2035" s="22" t="e">
        <f t="shared" si="805"/>
        <v>#VALUE!</v>
      </c>
      <c r="X2035" s="19" t="str">
        <f t="shared" si="806"/>
        <v>CB6ConsumoGS.9334</v>
      </c>
      <c r="Y2035" s="19" t="str">
        <f t="shared" si="807"/>
        <v>GS.9334</v>
      </c>
      <c r="Z2035" s="19" t="e">
        <v>#VALUE!</v>
      </c>
      <c r="AA2035" s="19" t="e">
        <f t="shared" si="808"/>
        <v>#VALUE!</v>
      </c>
      <c r="AB2035" s="22" t="e">
        <f t="shared" si="809"/>
        <v>#VALUE!</v>
      </c>
      <c r="AC2035" s="23" t="e">
        <v>#VALUE!</v>
      </c>
      <c r="AD2035" s="23" t="e">
        <f t="shared" si="810"/>
        <v>#VALUE!</v>
      </c>
      <c r="AE2035" s="24" t="e">
        <f t="shared" si="811"/>
        <v>#VALUE!</v>
      </c>
      <c r="AF2035" s="24">
        <v>92.399999999999991</v>
      </c>
      <c r="AG2035" s="24" t="e">
        <f t="shared" si="812"/>
        <v>#VALUE!</v>
      </c>
      <c r="AH2035" s="24" t="e">
        <f t="shared" si="813"/>
        <v>#VALUE!</v>
      </c>
      <c r="AI2035" s="25" t="e">
        <f t="shared" si="814"/>
        <v>#VALUE!</v>
      </c>
      <c r="AJ2035" s="25" t="e">
        <f t="shared" si="815"/>
        <v>#VALUE!</v>
      </c>
      <c r="AK2035" s="25" t="e">
        <f t="shared" si="816"/>
        <v>#VALUE!</v>
      </c>
      <c r="AL2035" s="11">
        <v>0</v>
      </c>
      <c r="AM2035" s="11">
        <v>0.5</v>
      </c>
      <c r="AN2035" s="26">
        <v>3.3235000186445212</v>
      </c>
      <c r="AW2035" s="44" t="e">
        <f t="shared" si="747"/>
        <v>#VALUE!</v>
      </c>
    </row>
    <row r="2036" spans="1:49" hidden="1" x14ac:dyDescent="0.2">
      <c r="A2036" s="101">
        <v>2036</v>
      </c>
      <c r="B2036" s="16" t="s">
        <v>1277</v>
      </c>
      <c r="C2036" s="101">
        <v>1000</v>
      </c>
      <c r="D2036" s="101">
        <v>0.94664772504932959</v>
      </c>
      <c r="E2036" s="101">
        <v>1.1643597021590236E-3</v>
      </c>
      <c r="F2036" s="101">
        <v>0.94781208475148859</v>
      </c>
      <c r="H2036" s="101" t="s">
        <v>4</v>
      </c>
      <c r="I2036" s="101">
        <v>1</v>
      </c>
      <c r="J2036" s="101" t="s">
        <v>60</v>
      </c>
      <c r="K2036" s="18">
        <v>43213</v>
      </c>
      <c r="L2036" s="101" t="s">
        <v>58</v>
      </c>
      <c r="M2036" s="101" t="s">
        <v>83</v>
      </c>
      <c r="N2036" s="101" t="s">
        <v>62</v>
      </c>
      <c r="O2036" s="101" t="s">
        <v>63</v>
      </c>
      <c r="P2036" s="19" t="str">
        <f t="shared" si="800"/>
        <v>CB6 Consumo</v>
      </c>
      <c r="Q2036" s="20">
        <f t="shared" si="801"/>
        <v>94.781208475148858</v>
      </c>
      <c r="R2036" s="19">
        <v>122.6</v>
      </c>
      <c r="S2036" s="19">
        <v>-31.95</v>
      </c>
      <c r="T2036" s="19">
        <f t="shared" si="802"/>
        <v>90.649999999999991</v>
      </c>
      <c r="U2036" s="22" t="e">
        <f t="shared" si="803"/>
        <v>#VALUE!</v>
      </c>
      <c r="V2036" s="22" t="str">
        <f t="shared" si="804"/>
        <v>NY</v>
      </c>
      <c r="W2036" s="22" t="e">
        <f t="shared" si="805"/>
        <v>#VALUE!</v>
      </c>
      <c r="X2036" s="19" t="str">
        <f t="shared" si="806"/>
        <v>CB6ConsumoGS.9335</v>
      </c>
      <c r="Y2036" s="19" t="str">
        <f t="shared" si="807"/>
        <v>GS.9335</v>
      </c>
      <c r="Z2036" s="19" t="e">
        <v>#VALUE!</v>
      </c>
      <c r="AA2036" s="19" t="e">
        <f t="shared" si="808"/>
        <v>#VALUE!</v>
      </c>
      <c r="AB2036" s="22" t="e">
        <f t="shared" si="809"/>
        <v>#VALUE!</v>
      </c>
      <c r="AC2036" s="23" t="e">
        <v>#VALUE!</v>
      </c>
      <c r="AD2036" s="23" t="e">
        <f t="shared" si="810"/>
        <v>#VALUE!</v>
      </c>
      <c r="AE2036" s="24" t="e">
        <f t="shared" si="811"/>
        <v>#VALUE!</v>
      </c>
      <c r="AF2036" s="24">
        <v>92.399999999999991</v>
      </c>
      <c r="AG2036" s="24" t="e">
        <f t="shared" si="812"/>
        <v>#VALUE!</v>
      </c>
      <c r="AH2036" s="24" t="e">
        <f t="shared" si="813"/>
        <v>#VALUE!</v>
      </c>
      <c r="AI2036" s="25" t="e">
        <f t="shared" si="814"/>
        <v>#VALUE!</v>
      </c>
      <c r="AJ2036" s="25" t="e">
        <f t="shared" si="815"/>
        <v>#VALUE!</v>
      </c>
      <c r="AK2036" s="25" t="e">
        <f t="shared" si="816"/>
        <v>#VALUE!</v>
      </c>
      <c r="AL2036" s="11">
        <v>0</v>
      </c>
      <c r="AM2036" s="11">
        <v>0.5</v>
      </c>
      <c r="AN2036" s="26">
        <v>3.3235000186445212</v>
      </c>
      <c r="AW2036" s="44" t="e">
        <f t="shared" si="747"/>
        <v>#VALUE!</v>
      </c>
    </row>
    <row r="2037" spans="1:49" hidden="1" x14ac:dyDescent="0.2">
      <c r="A2037" s="101">
        <v>2037</v>
      </c>
      <c r="B2037" s="16" t="s">
        <v>1278</v>
      </c>
      <c r="C2037" s="101">
        <v>220</v>
      </c>
      <c r="D2037" s="101">
        <v>0.91605683603410026</v>
      </c>
      <c r="E2037" s="101">
        <v>1.1673082675392478E-3</v>
      </c>
      <c r="F2037" s="101">
        <v>0.91722414430163957</v>
      </c>
      <c r="H2037" s="101" t="s">
        <v>4</v>
      </c>
      <c r="I2037" s="101">
        <v>1</v>
      </c>
      <c r="J2037" s="101" t="s">
        <v>60</v>
      </c>
      <c r="K2037" s="18">
        <v>43213</v>
      </c>
      <c r="L2037" s="101" t="s">
        <v>58</v>
      </c>
      <c r="M2037" s="101" t="s">
        <v>83</v>
      </c>
      <c r="N2037" s="101" t="s">
        <v>62</v>
      </c>
      <c r="O2037" s="101" t="s">
        <v>63</v>
      </c>
      <c r="P2037" s="19" t="str">
        <f>N2037&amp;" "&amp;O2037</f>
        <v>CB6 Consumo</v>
      </c>
      <c r="Q2037" s="20">
        <f>F2037*100</f>
        <v>91.722414430163951</v>
      </c>
      <c r="R2037" s="19">
        <v>122.6</v>
      </c>
      <c r="S2037" s="19">
        <v>-31.95</v>
      </c>
      <c r="T2037" s="19">
        <f>R2037+S2037</f>
        <v>90.649999999999991</v>
      </c>
      <c r="U2037" s="22" t="e">
        <f>(T2037-Q2037)*1.3228*AD2037</f>
        <v>#VALUE!</v>
      </c>
      <c r="V2037" s="22" t="str">
        <f>IF(LEFT(N2037,3)="CB7","LDN","NY")</f>
        <v>NY</v>
      </c>
      <c r="W2037" s="22" t="e">
        <f>V2037-U2037</f>
        <v>#VALUE!</v>
      </c>
      <c r="X2037" s="19" t="str">
        <f>TRIM(N2037)&amp;TRIM(O2037)&amp;TRIM(Y2037)</f>
        <v>CB6ConsumoGS.9336</v>
      </c>
      <c r="Y2037" s="19" t="str">
        <f>IF(LEFT(B2037,2)&lt;&gt;"GS","GS."&amp;LEFT(B2037,4),B2037)</f>
        <v>GS.9336</v>
      </c>
      <c r="Z2037" s="19" t="e">
        <v>#VALUE!</v>
      </c>
      <c r="AA2037" s="19" t="e">
        <f>IF(C2037=0,Z2037,C2037-Z2037)</f>
        <v>#VALUE!</v>
      </c>
      <c r="AB2037" s="22" t="e">
        <f>(T2037-Q2037)*1.3228*AA2037</f>
        <v>#VALUE!</v>
      </c>
      <c r="AC2037" s="23" t="e">
        <v>#VALUE!</v>
      </c>
      <c r="AD2037" s="23" t="e">
        <f>AA2037-AC2037</f>
        <v>#VALUE!</v>
      </c>
      <c r="AE2037" s="24" t="e">
        <f>(T2037-Q2037)*1.3228*AD2037</f>
        <v>#VALUE!</v>
      </c>
      <c r="AF2037" s="24">
        <v>92.399999999999991</v>
      </c>
      <c r="AG2037" s="24" t="e">
        <f>(AF2037-Q2037)*1.3228*AD2037</f>
        <v>#VALUE!</v>
      </c>
      <c r="AH2037" s="24" t="e">
        <f>AE2037-AG2037</f>
        <v>#VALUE!</v>
      </c>
      <c r="AI2037" s="25" t="e">
        <f>AD2037*T2037*1.3228</f>
        <v>#VALUE!</v>
      </c>
      <c r="AJ2037" s="25" t="e">
        <f>E2037*132.28*AD2037</f>
        <v>#VALUE!</v>
      </c>
      <c r="AK2037" s="25" t="e">
        <f>AI2037-AE2037</f>
        <v>#VALUE!</v>
      </c>
      <c r="AL2037" s="11">
        <v>0</v>
      </c>
      <c r="AM2037" s="11">
        <v>0.5</v>
      </c>
      <c r="AN2037" s="26">
        <v>3.3235000186445212</v>
      </c>
      <c r="AW2037" s="44" t="e">
        <f t="shared" si="747"/>
        <v>#VALUE!</v>
      </c>
    </row>
    <row r="2038" spans="1:49" hidden="1" x14ac:dyDescent="0.2">
      <c r="A2038" s="101">
        <v>2038</v>
      </c>
      <c r="B2038" s="16" t="s">
        <v>1279</v>
      </c>
      <c r="C2038" s="101">
        <v>1162</v>
      </c>
      <c r="D2038" s="101">
        <v>1.4570239107253777</v>
      </c>
      <c r="E2038" s="101">
        <v>4.9796566276467717E-2</v>
      </c>
      <c r="F2038" s="101">
        <v>1.5068204770018456</v>
      </c>
      <c r="H2038" s="101" t="s">
        <v>4</v>
      </c>
      <c r="I2038" s="101">
        <v>1</v>
      </c>
      <c r="J2038" s="101" t="s">
        <v>60</v>
      </c>
      <c r="K2038" s="18">
        <v>43214</v>
      </c>
      <c r="L2038" s="101" t="s">
        <v>58</v>
      </c>
      <c r="M2038" s="101" t="s">
        <v>83</v>
      </c>
      <c r="N2038" s="101" t="s">
        <v>70</v>
      </c>
      <c r="O2038" s="101" t="s">
        <v>64</v>
      </c>
      <c r="P2038" s="19" t="str">
        <f>N2038&amp;" "&amp;O2038</f>
        <v>CB1UTZ 15/16</v>
      </c>
      <c r="Q2038" s="20">
        <f>F2038*100</f>
        <v>150.68204770018457</v>
      </c>
      <c r="R2038" s="19">
        <v>122.6</v>
      </c>
      <c r="S2038" s="19">
        <v>-2</v>
      </c>
      <c r="T2038" s="19">
        <f>R2038+S2038</f>
        <v>120.6</v>
      </c>
      <c r="U2038" s="22" t="e">
        <f>(T2038-Q2038)*1.3228*AD2038</f>
        <v>#VALUE!</v>
      </c>
      <c r="V2038" s="22" t="str">
        <f>IF(LEFT(N2038,3)="CB7","LDN","NY")</f>
        <v>NY</v>
      </c>
      <c r="W2038" s="22" t="e">
        <f>V2038-U2038</f>
        <v>#VALUE!</v>
      </c>
      <c r="X2038" s="19" t="str">
        <f>TRIM(N2038)&amp;TRIM(O2038)&amp;TRIM(Y2038)</f>
        <v>CB1UTZ15/16GS.9326</v>
      </c>
      <c r="Y2038" s="19" t="str">
        <f>IF(LEFT(B2038,2)&lt;&gt;"GS","GS."&amp;LEFT(B2038,4),B2038)</f>
        <v>GS.9326</v>
      </c>
      <c r="Z2038" s="19" t="e">
        <v>#VALUE!</v>
      </c>
      <c r="AA2038" s="19" t="e">
        <f>IF(C2038=0,Z2038,C2038-Z2038)</f>
        <v>#VALUE!</v>
      </c>
      <c r="AB2038" s="22" t="e">
        <f>(T2038-Q2038)*1.3228*AA2038</f>
        <v>#VALUE!</v>
      </c>
      <c r="AC2038" s="23" t="e">
        <v>#VALUE!</v>
      </c>
      <c r="AD2038" s="23" t="e">
        <f>AA2038-AC2038</f>
        <v>#VALUE!</v>
      </c>
      <c r="AE2038" s="24" t="e">
        <f>(T2038-Q2038)*1.3228*AD2038</f>
        <v>#VALUE!</v>
      </c>
      <c r="AF2038" s="24">
        <v>122.35</v>
      </c>
      <c r="AG2038" s="24" t="e">
        <f>(AF2038-Q2038)*1.3228*AD2038</f>
        <v>#VALUE!</v>
      </c>
      <c r="AH2038" s="24" t="e">
        <f>AE2038-AG2038</f>
        <v>#VALUE!</v>
      </c>
      <c r="AI2038" s="25" t="e">
        <f>AD2038*T2038*1.3228</f>
        <v>#VALUE!</v>
      </c>
      <c r="AJ2038" s="25" t="e">
        <f>E2038*132.28*AD2038</f>
        <v>#VALUE!</v>
      </c>
      <c r="AK2038" s="25" t="e">
        <f>AI2038-AE2038</f>
        <v>#VALUE!</v>
      </c>
      <c r="AL2038" s="11">
        <v>23.367112736660925</v>
      </c>
      <c r="AM2038" s="11">
        <v>5.7027753872633324</v>
      </c>
      <c r="AN2038" s="26">
        <v>3.275836316695353</v>
      </c>
      <c r="AW2038" s="44" t="e">
        <f t="shared" si="747"/>
        <v>#VALUE!</v>
      </c>
    </row>
    <row r="2039" spans="1:49" hidden="1" x14ac:dyDescent="0.2">
      <c r="A2039" s="101">
        <v>2039</v>
      </c>
      <c r="B2039" s="16" t="s">
        <v>1280</v>
      </c>
      <c r="C2039" s="101">
        <v>4753</v>
      </c>
      <c r="D2039" s="101">
        <v>1.4065471319756702</v>
      </c>
      <c r="E2039" s="101">
        <v>5.5183786094762322E-2</v>
      </c>
      <c r="F2039" s="101">
        <v>1.4617309180704328</v>
      </c>
      <c r="H2039" s="101" t="s">
        <v>4</v>
      </c>
      <c r="I2039" s="101">
        <v>1</v>
      </c>
      <c r="J2039" s="101" t="s">
        <v>60</v>
      </c>
      <c r="K2039" s="18">
        <v>43215</v>
      </c>
      <c r="L2039" s="101" t="s">
        <v>58</v>
      </c>
      <c r="M2039" s="101" t="s">
        <v>83</v>
      </c>
      <c r="N2039" s="101" t="s">
        <v>73</v>
      </c>
      <c r="O2039" s="101" t="s">
        <v>59</v>
      </c>
      <c r="P2039" s="19" t="str">
        <f>N2039&amp;" "&amp;O2039</f>
        <v>CB1 14/16</v>
      </c>
      <c r="Q2039" s="20">
        <f>F2039*100</f>
        <v>146.17309180704328</v>
      </c>
      <c r="R2039" s="19">
        <v>122.6</v>
      </c>
      <c r="S2039" s="19">
        <v>-7</v>
      </c>
      <c r="T2039" s="19">
        <f>R2039+S2039</f>
        <v>115.6</v>
      </c>
      <c r="U2039" s="22" t="e">
        <f>(T2039-Q2039)*1.3228*AD2039</f>
        <v>#VALUE!</v>
      </c>
      <c r="V2039" s="22" t="str">
        <f>IF(LEFT(N2039,3)="CB7","LDN","NY")</f>
        <v>NY</v>
      </c>
      <c r="W2039" s="22" t="e">
        <f>V2039-U2039</f>
        <v>#VALUE!</v>
      </c>
      <c r="X2039" s="19" t="str">
        <f>TRIM(N2039)&amp;TRIM(O2039)&amp;TRIM(Y2039)</f>
        <v>CB114/16GS.9327</v>
      </c>
      <c r="Y2039" s="19" t="str">
        <f>IF(LEFT(B2039,2)&lt;&gt;"GS","GS."&amp;LEFT(B2039,4),B2039)</f>
        <v>GS.9327</v>
      </c>
      <c r="Z2039" s="19" t="e">
        <v>#VALUE!</v>
      </c>
      <c r="AA2039" s="19" t="e">
        <f>IF(C2039=0,Z2039,C2039-Z2039)</f>
        <v>#VALUE!</v>
      </c>
      <c r="AB2039" s="22" t="e">
        <f>(T2039-Q2039)*1.3228*AA2039</f>
        <v>#VALUE!</v>
      </c>
      <c r="AC2039" s="23" t="e">
        <v>#VALUE!</v>
      </c>
      <c r="AD2039" s="23" t="e">
        <f>AA2039-AC2039</f>
        <v>#VALUE!</v>
      </c>
      <c r="AE2039" s="24" t="e">
        <f>(T2039-Q2039)*1.3228*AD2039</f>
        <v>#VALUE!</v>
      </c>
      <c r="AF2039" s="24">
        <v>117.35</v>
      </c>
      <c r="AG2039" s="24" t="e">
        <f>(AF2039-Q2039)*1.3228*AD2039</f>
        <v>#VALUE!</v>
      </c>
      <c r="AH2039" s="24" t="e">
        <f>AE2039-AG2039</f>
        <v>#VALUE!</v>
      </c>
      <c r="AI2039" s="25" t="e">
        <f>AD2039*T2039*1.3228</f>
        <v>#VALUE!</v>
      </c>
      <c r="AJ2039" s="25" t="e">
        <f>E2039*132.28*AD2039</f>
        <v>#VALUE!</v>
      </c>
      <c r="AK2039" s="25" t="e">
        <f>AI2039-AE2039</f>
        <v>#VALUE!</v>
      </c>
      <c r="AL2039" s="11">
        <v>26.015415707874244</v>
      </c>
      <c r="AM2039" s="11">
        <v>6.6621567516744813</v>
      </c>
      <c r="AN2039" s="26">
        <v>3.2689312261314081</v>
      </c>
      <c r="AW2039" s="44" t="e">
        <f t="shared" si="747"/>
        <v>#VALUE!</v>
      </c>
    </row>
    <row r="2040" spans="1:49" hidden="1" x14ac:dyDescent="0.2">
      <c r="A2040" s="101">
        <v>2040</v>
      </c>
      <c r="B2040" s="16" t="s">
        <v>1281</v>
      </c>
      <c r="C2040" s="101">
        <v>2811</v>
      </c>
      <c r="D2040" s="101">
        <v>0.96124425217807252</v>
      </c>
      <c r="E2040" s="101">
        <v>3.0158820180295521E-2</v>
      </c>
      <c r="F2040" s="101">
        <v>0.99140307235836811</v>
      </c>
      <c r="H2040" s="101" t="s">
        <v>4</v>
      </c>
      <c r="I2040" s="101">
        <v>1</v>
      </c>
      <c r="J2040" s="101" t="s">
        <v>60</v>
      </c>
      <c r="K2040" s="18">
        <v>43216</v>
      </c>
      <c r="L2040" s="101" t="s">
        <v>58</v>
      </c>
      <c r="M2040" s="101" t="s">
        <v>83</v>
      </c>
      <c r="N2040" s="101" t="s">
        <v>77</v>
      </c>
      <c r="O2040" s="101" t="s">
        <v>80</v>
      </c>
      <c r="P2040" s="19" t="str">
        <f t="shared" ref="P2040:P2042" si="817">N2040&amp;" "&amp;O2040</f>
        <v>CB3 14 UP</v>
      </c>
      <c r="Q2040" s="20">
        <f t="shared" ref="Q2040:Q2042" si="818">F2040*100</f>
        <v>99.140307235836815</v>
      </c>
      <c r="R2040" s="19">
        <v>122.6</v>
      </c>
      <c r="S2040" s="19">
        <v>-9.67</v>
      </c>
      <c r="T2040" s="19">
        <f t="shared" ref="T2040:T2042" si="819">R2040+S2040</f>
        <v>112.92999999999999</v>
      </c>
      <c r="U2040" s="22" t="e">
        <f t="shared" ref="U2040:U2042" si="820">(T2040-Q2040)*1.3228*AD2040</f>
        <v>#VALUE!</v>
      </c>
      <c r="V2040" s="22" t="str">
        <f t="shared" ref="V2040:V2042" si="821">IF(LEFT(N2040,3)="CB7","LDN","NY")</f>
        <v>NY</v>
      </c>
      <c r="W2040" s="22" t="e">
        <f t="shared" ref="W2040:W2042" si="822">V2040-U2040</f>
        <v>#VALUE!</v>
      </c>
      <c r="X2040" s="19" t="str">
        <f t="shared" ref="X2040:X2042" si="823">TRIM(N2040)&amp;TRIM(O2040)&amp;TRIM(Y2040)</f>
        <v>CB314 UPGS.9324</v>
      </c>
      <c r="Y2040" s="19" t="str">
        <f t="shared" ref="Y2040:Y2042" si="824">IF(LEFT(B2040,2)&lt;&gt;"GS","GS."&amp;LEFT(B2040,4),B2040)</f>
        <v>GS.9324</v>
      </c>
      <c r="Z2040" s="19" t="e">
        <v>#VALUE!</v>
      </c>
      <c r="AA2040" s="19" t="e">
        <f t="shared" ref="AA2040:AA2042" si="825">IF(C2040=0,Z2040,C2040-Z2040)</f>
        <v>#VALUE!</v>
      </c>
      <c r="AB2040" s="22" t="e">
        <f t="shared" ref="AB2040:AB2042" si="826">(T2040-Q2040)*1.3228*AA2040</f>
        <v>#VALUE!</v>
      </c>
      <c r="AC2040" s="23" t="e">
        <v>#VALUE!</v>
      </c>
      <c r="AD2040" s="23" t="e">
        <f t="shared" ref="AD2040:AD2042" si="827">AA2040-AC2040</f>
        <v>#VALUE!</v>
      </c>
      <c r="AE2040" s="24" t="e">
        <f t="shared" ref="AE2040:AE2042" si="828">(T2040-Q2040)*1.3228*AD2040</f>
        <v>#VALUE!</v>
      </c>
      <c r="AF2040" s="24">
        <v>114.67999999999999</v>
      </c>
      <c r="AG2040" s="24" t="e">
        <f t="shared" ref="AG2040:AG2042" si="829">(AF2040-Q2040)*1.3228*AD2040</f>
        <v>#VALUE!</v>
      </c>
      <c r="AH2040" s="24" t="e">
        <f t="shared" ref="AH2040:AH2042" si="830">AE2040-AG2040</f>
        <v>#VALUE!</v>
      </c>
      <c r="AI2040" s="25" t="e">
        <f t="shared" ref="AI2040:AI2042" si="831">AD2040*T2040*1.3228</f>
        <v>#VALUE!</v>
      </c>
      <c r="AJ2040" s="25" t="e">
        <f t="shared" ref="AJ2040:AJ2042" si="832">E2040*132.28*AD2040</f>
        <v>#VALUE!</v>
      </c>
      <c r="AK2040" s="25" t="e">
        <f t="shared" ref="AK2040:AK2042" si="833">AI2040-AE2040</f>
        <v>#VALUE!</v>
      </c>
      <c r="AL2040" s="11">
        <v>20.435625000000005</v>
      </c>
      <c r="AM2040" s="11">
        <v>0.5</v>
      </c>
      <c r="AN2040" s="26">
        <v>3.3235000186445216</v>
      </c>
      <c r="AW2040" s="44" t="e">
        <f t="shared" si="747"/>
        <v>#VALUE!</v>
      </c>
    </row>
    <row r="2041" spans="1:49" hidden="1" x14ac:dyDescent="0.2">
      <c r="A2041" s="101">
        <v>2041</v>
      </c>
      <c r="B2041" s="16" t="s">
        <v>1281</v>
      </c>
      <c r="C2041" s="101">
        <v>157</v>
      </c>
      <c r="D2041" s="101">
        <v>0.96124425217807252</v>
      </c>
      <c r="E2041" s="101">
        <v>3.0158820180295521E-2</v>
      </c>
      <c r="F2041" s="101">
        <v>0.99140307235836811</v>
      </c>
      <c r="H2041" s="101" t="s">
        <v>4</v>
      </c>
      <c r="I2041" s="101">
        <v>1</v>
      </c>
      <c r="J2041" s="101" t="s">
        <v>60</v>
      </c>
      <c r="K2041" s="18">
        <v>43216</v>
      </c>
      <c r="L2041" s="101" t="s">
        <v>58</v>
      </c>
      <c r="M2041" s="101" t="s">
        <v>83</v>
      </c>
      <c r="N2041" s="101" t="s">
        <v>77</v>
      </c>
      <c r="O2041" s="101" t="s">
        <v>65</v>
      </c>
      <c r="P2041" s="19" t="str">
        <f t="shared" si="817"/>
        <v>CB3 13/14</v>
      </c>
      <c r="Q2041" s="20">
        <f t="shared" si="818"/>
        <v>99.140307235836815</v>
      </c>
      <c r="R2041" s="19">
        <v>122.6</v>
      </c>
      <c r="S2041" s="19">
        <v>-9.67</v>
      </c>
      <c r="T2041" s="19">
        <f t="shared" si="819"/>
        <v>112.92999999999999</v>
      </c>
      <c r="U2041" s="22" t="e">
        <f t="shared" si="820"/>
        <v>#VALUE!</v>
      </c>
      <c r="V2041" s="22" t="str">
        <f t="shared" si="821"/>
        <v>NY</v>
      </c>
      <c r="W2041" s="22" t="e">
        <f t="shared" si="822"/>
        <v>#VALUE!</v>
      </c>
      <c r="X2041" s="19" t="str">
        <f t="shared" si="823"/>
        <v>CB313/14GS.9324</v>
      </c>
      <c r="Y2041" s="19" t="str">
        <f t="shared" si="824"/>
        <v>GS.9324</v>
      </c>
      <c r="Z2041" s="19" t="e">
        <v>#VALUE!</v>
      </c>
      <c r="AA2041" s="19" t="e">
        <f t="shared" si="825"/>
        <v>#VALUE!</v>
      </c>
      <c r="AB2041" s="22" t="e">
        <f t="shared" si="826"/>
        <v>#VALUE!</v>
      </c>
      <c r="AC2041" s="23" t="e">
        <v>#VALUE!</v>
      </c>
      <c r="AD2041" s="23" t="e">
        <f t="shared" si="827"/>
        <v>#VALUE!</v>
      </c>
      <c r="AE2041" s="24" t="e">
        <f t="shared" si="828"/>
        <v>#VALUE!</v>
      </c>
      <c r="AF2041" s="24">
        <v>114.67999999999999</v>
      </c>
      <c r="AG2041" s="24" t="e">
        <f t="shared" si="829"/>
        <v>#VALUE!</v>
      </c>
      <c r="AH2041" s="24" t="e">
        <f t="shared" si="830"/>
        <v>#VALUE!</v>
      </c>
      <c r="AI2041" s="25" t="e">
        <f t="shared" si="831"/>
        <v>#VALUE!</v>
      </c>
      <c r="AJ2041" s="25" t="e">
        <f t="shared" si="832"/>
        <v>#VALUE!</v>
      </c>
      <c r="AK2041" s="25" t="e">
        <f t="shared" si="833"/>
        <v>#VALUE!</v>
      </c>
      <c r="AL2041" s="11">
        <v>20.435625000000005</v>
      </c>
      <c r="AM2041" s="11">
        <v>0.5</v>
      </c>
      <c r="AN2041" s="26">
        <v>3.3235000186445216</v>
      </c>
      <c r="AW2041" s="44" t="e">
        <f t="shared" si="747"/>
        <v>#VALUE!</v>
      </c>
    </row>
    <row r="2042" spans="1:49" hidden="1" x14ac:dyDescent="0.2">
      <c r="A2042" s="101">
        <v>2042</v>
      </c>
      <c r="B2042" s="16" t="s">
        <v>1281</v>
      </c>
      <c r="C2042" s="101">
        <v>1526</v>
      </c>
      <c r="D2042" s="101">
        <v>0.96124425217807252</v>
      </c>
      <c r="E2042" s="101">
        <v>3.0158820180295521E-2</v>
      </c>
      <c r="F2042" s="101">
        <v>0.99140307235836811</v>
      </c>
      <c r="H2042" s="101" t="s">
        <v>4</v>
      </c>
      <c r="I2042" s="101">
        <v>1</v>
      </c>
      <c r="J2042" s="101" t="s">
        <v>60</v>
      </c>
      <c r="K2042" s="18">
        <v>43216</v>
      </c>
      <c r="L2042" s="101" t="s">
        <v>58</v>
      </c>
      <c r="M2042" s="101" t="s">
        <v>83</v>
      </c>
      <c r="N2042" s="101" t="s">
        <v>62</v>
      </c>
      <c r="O2042" s="101" t="s">
        <v>63</v>
      </c>
      <c r="P2042" s="19" t="str">
        <f t="shared" si="817"/>
        <v>CB6 Consumo</v>
      </c>
      <c r="Q2042" s="20">
        <f t="shared" si="818"/>
        <v>99.140307235836815</v>
      </c>
      <c r="R2042" s="19">
        <v>122.6</v>
      </c>
      <c r="S2042" s="19">
        <v>-31.95</v>
      </c>
      <c r="T2042" s="19">
        <f t="shared" si="819"/>
        <v>90.649999999999991</v>
      </c>
      <c r="U2042" s="22" t="e">
        <f t="shared" si="820"/>
        <v>#VALUE!</v>
      </c>
      <c r="V2042" s="22" t="str">
        <f t="shared" si="821"/>
        <v>NY</v>
      </c>
      <c r="W2042" s="22" t="e">
        <f t="shared" si="822"/>
        <v>#VALUE!</v>
      </c>
      <c r="X2042" s="19" t="str">
        <f t="shared" si="823"/>
        <v>CB6ConsumoGS.9324</v>
      </c>
      <c r="Y2042" s="19" t="str">
        <f t="shared" si="824"/>
        <v>GS.9324</v>
      </c>
      <c r="Z2042" s="19" t="e">
        <v>#VALUE!</v>
      </c>
      <c r="AA2042" s="19" t="e">
        <f t="shared" si="825"/>
        <v>#VALUE!</v>
      </c>
      <c r="AB2042" s="22" t="e">
        <f t="shared" si="826"/>
        <v>#VALUE!</v>
      </c>
      <c r="AC2042" s="23" t="e">
        <v>#VALUE!</v>
      </c>
      <c r="AD2042" s="23" t="e">
        <f t="shared" si="827"/>
        <v>#VALUE!</v>
      </c>
      <c r="AE2042" s="24" t="e">
        <f t="shared" si="828"/>
        <v>#VALUE!</v>
      </c>
      <c r="AF2042" s="24">
        <v>92.399999999999991</v>
      </c>
      <c r="AG2042" s="24" t="e">
        <f t="shared" si="829"/>
        <v>#VALUE!</v>
      </c>
      <c r="AH2042" s="24" t="e">
        <f t="shared" si="830"/>
        <v>#VALUE!</v>
      </c>
      <c r="AI2042" s="25" t="e">
        <f t="shared" si="831"/>
        <v>#VALUE!</v>
      </c>
      <c r="AJ2042" s="25" t="e">
        <f t="shared" si="832"/>
        <v>#VALUE!</v>
      </c>
      <c r="AK2042" s="25" t="e">
        <f t="shared" si="833"/>
        <v>#VALUE!</v>
      </c>
      <c r="AL2042" s="11">
        <v>20.435625000000005</v>
      </c>
      <c r="AM2042" s="11">
        <v>0.5</v>
      </c>
      <c r="AN2042" s="26">
        <v>3.3235000186445216</v>
      </c>
      <c r="AW2042" s="44" t="e">
        <f t="shared" si="747"/>
        <v>#VALUE!</v>
      </c>
    </row>
    <row r="2043" spans="1:49" hidden="1" x14ac:dyDescent="0.2">
      <c r="A2043" s="101">
        <v>2043</v>
      </c>
      <c r="B2043" s="16" t="s">
        <v>1282</v>
      </c>
      <c r="C2043" s="101">
        <v>3333</v>
      </c>
      <c r="D2043" s="101">
        <v>1.0314879517622975</v>
      </c>
      <c r="E2043" s="101">
        <v>3.4477160248594228E-2</v>
      </c>
      <c r="F2043" s="101">
        <v>1.0659651120108917</v>
      </c>
      <c r="H2043" s="101" t="s">
        <v>4</v>
      </c>
      <c r="I2043" s="101">
        <v>1</v>
      </c>
      <c r="J2043" s="101" t="s">
        <v>60</v>
      </c>
      <c r="K2043" s="18">
        <v>43216</v>
      </c>
      <c r="L2043" s="101" t="s">
        <v>58</v>
      </c>
      <c r="M2043" s="101" t="s">
        <v>83</v>
      </c>
      <c r="N2043" s="101" t="s">
        <v>75</v>
      </c>
      <c r="O2043" s="101" t="s">
        <v>59</v>
      </c>
      <c r="P2043" s="19" t="str">
        <f>N2043&amp;" "&amp;O2043</f>
        <v>CB2 14/16</v>
      </c>
      <c r="Q2043" s="20">
        <f>F2043*100</f>
        <v>106.59651120108917</v>
      </c>
      <c r="R2043" s="19">
        <v>122.6</v>
      </c>
      <c r="S2043" s="19">
        <v>-9.67</v>
      </c>
      <c r="T2043" s="19">
        <f>R2043+S2043</f>
        <v>112.92999999999999</v>
      </c>
      <c r="U2043" s="22" t="e">
        <f>(T2043-Q2043)*1.3228*AD2043</f>
        <v>#VALUE!</v>
      </c>
      <c r="V2043" s="22" t="str">
        <f>IF(LEFT(N2043,3)="CB7","LDN","NY")</f>
        <v>NY</v>
      </c>
      <c r="W2043" s="22" t="e">
        <f>V2043-U2043</f>
        <v>#VALUE!</v>
      </c>
      <c r="X2043" s="19" t="str">
        <f>TRIM(N2043)&amp;TRIM(O2043)&amp;TRIM(Y2043)</f>
        <v>CB214/16GS.9330</v>
      </c>
      <c r="Y2043" s="19" t="str">
        <f>IF(LEFT(B2043,2)&lt;&gt;"GS","GS."&amp;LEFT(B2043,4),B2043)</f>
        <v>GS.9330</v>
      </c>
      <c r="Z2043" s="19" t="e">
        <v>#VALUE!</v>
      </c>
      <c r="AA2043" s="19" t="e">
        <f>IF(C2043=0,Z2043,C2043-Z2043)</f>
        <v>#VALUE!</v>
      </c>
      <c r="AB2043" s="22" t="e">
        <f>(T2043-Q2043)*1.3228*AA2043</f>
        <v>#VALUE!</v>
      </c>
      <c r="AC2043" s="23" t="e">
        <v>#VALUE!</v>
      </c>
      <c r="AD2043" s="23" t="e">
        <f>AA2043-AC2043</f>
        <v>#VALUE!</v>
      </c>
      <c r="AE2043" s="24" t="e">
        <f>(T2043-Q2043)*1.3228*AD2043</f>
        <v>#VALUE!</v>
      </c>
      <c r="AF2043" s="24">
        <v>114.67999999999999</v>
      </c>
      <c r="AG2043" s="24" t="e">
        <f>(AF2043-Q2043)*1.3228*AD2043</f>
        <v>#VALUE!</v>
      </c>
      <c r="AH2043" s="24" t="e">
        <f>AE2043-AG2043</f>
        <v>#VALUE!</v>
      </c>
      <c r="AI2043" s="25" t="e">
        <f>AD2043*T2043*1.3228</f>
        <v>#VALUE!</v>
      </c>
      <c r="AJ2043" s="25" t="e">
        <f>E2043*132.28*AD2043</f>
        <v>#VALUE!</v>
      </c>
      <c r="AK2043" s="25" t="e">
        <f>AI2043-AE2043</f>
        <v>#VALUE!</v>
      </c>
      <c r="AL2043" s="11">
        <v>20.265892849010086</v>
      </c>
      <c r="AM2043" s="11">
        <v>0.62227395164092525</v>
      </c>
      <c r="AN2043" s="26">
        <v>3.310887944057288</v>
      </c>
      <c r="AW2043" s="44" t="e">
        <f t="shared" si="747"/>
        <v>#VALUE!</v>
      </c>
    </row>
    <row r="2044" spans="1:49" hidden="1" x14ac:dyDescent="0.2">
      <c r="A2044" s="101">
        <v>2044</v>
      </c>
      <c r="B2044" s="16" t="s">
        <v>1283</v>
      </c>
      <c r="C2044" s="101">
        <v>320</v>
      </c>
      <c r="D2044" s="101">
        <v>1.3798327037273439</v>
      </c>
      <c r="E2044" s="101">
        <v>4.9122433484575831E-2</v>
      </c>
      <c r="F2044" s="101">
        <v>1.4289551372119198</v>
      </c>
      <c r="H2044" s="101" t="s">
        <v>4</v>
      </c>
      <c r="I2044" s="101">
        <v>1</v>
      </c>
      <c r="J2044" s="101" t="s">
        <v>573</v>
      </c>
      <c r="K2044" s="18">
        <v>43216</v>
      </c>
      <c r="L2044" s="101" t="s">
        <v>58</v>
      </c>
      <c r="M2044" s="101" t="s">
        <v>83</v>
      </c>
      <c r="N2044" s="101" t="s">
        <v>73</v>
      </c>
      <c r="O2044" s="101" t="s">
        <v>58</v>
      </c>
      <c r="P2044" s="19" t="str">
        <f>N2044&amp;" "&amp;O2044</f>
        <v>CB1 17/18</v>
      </c>
      <c r="Q2044" s="20">
        <f>F2044*100</f>
        <v>142.89551372119197</v>
      </c>
      <c r="R2044" s="19">
        <v>122.6</v>
      </c>
      <c r="S2044" s="19">
        <v>2.5</v>
      </c>
      <c r="T2044" s="19">
        <f>R2044+S2044</f>
        <v>125.1</v>
      </c>
      <c r="U2044" s="22" t="e">
        <f>(T2044-Q2044)*1.3228*AD2044</f>
        <v>#VALUE!</v>
      </c>
      <c r="V2044" s="22" t="str">
        <f>IF(LEFT(N2044,3)="CB7","LDN","NY")</f>
        <v>NY</v>
      </c>
      <c r="W2044" s="22" t="e">
        <f>V2044-U2044</f>
        <v>#VALUE!</v>
      </c>
      <c r="X2044" s="19" t="str">
        <f>TRIM(N2044)&amp;TRIM(O2044)&amp;TRIM(Y2044)</f>
        <v>CB117/18GS.9292</v>
      </c>
      <c r="Y2044" s="19" t="str">
        <f>IF(LEFT(B2044,2)&lt;&gt;"GS","GS."&amp;LEFT(B2044,4),B2044)</f>
        <v>GS.9292</v>
      </c>
      <c r="Z2044" s="19" t="e">
        <v>#VALUE!</v>
      </c>
      <c r="AA2044" s="19" t="e">
        <f>IF(C2044=0,Z2044,C2044-Z2044)</f>
        <v>#VALUE!</v>
      </c>
      <c r="AB2044" s="22" t="e">
        <f>(T2044-Q2044)*1.3228*AA2044</f>
        <v>#VALUE!</v>
      </c>
      <c r="AC2044" s="23" t="e">
        <v>#VALUE!</v>
      </c>
      <c r="AD2044" s="23" t="e">
        <f>AA2044-AC2044</f>
        <v>#VALUE!</v>
      </c>
      <c r="AE2044" s="24" t="e">
        <f>(T2044-Q2044)*1.3228*AD2044</f>
        <v>#VALUE!</v>
      </c>
      <c r="AF2044" s="24">
        <v>126.85</v>
      </c>
      <c r="AG2044" s="24" t="e">
        <f>(AF2044-Q2044)*1.3228*AD2044</f>
        <v>#VALUE!</v>
      </c>
      <c r="AH2044" s="24" t="e">
        <f>AE2044-AG2044</f>
        <v>#VALUE!</v>
      </c>
      <c r="AI2044" s="25" t="e">
        <f>AD2044*T2044*1.3228</f>
        <v>#VALUE!</v>
      </c>
      <c r="AJ2044" s="25" t="e">
        <f>E2044*132.28*AD2044</f>
        <v>#VALUE!</v>
      </c>
      <c r="AK2044" s="25" t="e">
        <f>AI2044-AE2044</f>
        <v>#VALUE!</v>
      </c>
      <c r="AL2044" s="11">
        <v>24.115542168674704</v>
      </c>
      <c r="AM2044" s="11">
        <v>4.9186746987951846</v>
      </c>
      <c r="AN2044" s="26">
        <v>3.2766000000000006</v>
      </c>
      <c r="AW2044" s="44" t="e">
        <f t="shared" si="747"/>
        <v>#VALUE!</v>
      </c>
    </row>
    <row r="2045" spans="1:49" hidden="1" x14ac:dyDescent="0.2">
      <c r="A2045" s="101">
        <v>2045</v>
      </c>
      <c r="B2045" s="16" t="s">
        <v>1284</v>
      </c>
      <c r="C2045" s="101">
        <v>320</v>
      </c>
      <c r="D2045" s="101">
        <v>1.1117677492603719</v>
      </c>
      <c r="E2045" s="101">
        <v>4.5123034645687954E-2</v>
      </c>
      <c r="F2045" s="101">
        <v>1.1568907839060598</v>
      </c>
      <c r="H2045" s="101" t="s">
        <v>4</v>
      </c>
      <c r="I2045" s="101">
        <v>1</v>
      </c>
      <c r="J2045" s="101" t="s">
        <v>60</v>
      </c>
      <c r="K2045" s="18">
        <v>43216</v>
      </c>
      <c r="L2045" s="101" t="s">
        <v>58</v>
      </c>
      <c r="M2045" s="101" t="s">
        <v>83</v>
      </c>
      <c r="N2045" s="101" t="s">
        <v>75</v>
      </c>
      <c r="O2045" s="101" t="s">
        <v>58</v>
      </c>
      <c r="P2045" s="19" t="str">
        <f>N2045&amp;" "&amp;O2045</f>
        <v>CB2 17/18</v>
      </c>
      <c r="Q2045" s="20">
        <f>F2045*100</f>
        <v>115.68907839060599</v>
      </c>
      <c r="R2045" s="19">
        <v>122.6</v>
      </c>
      <c r="S2045" s="19">
        <v>-2.67</v>
      </c>
      <c r="T2045" s="19">
        <f>R2045+S2045</f>
        <v>119.92999999999999</v>
      </c>
      <c r="U2045" s="22" t="e">
        <f>(T2045-Q2045)*1.3228*AD2045</f>
        <v>#VALUE!</v>
      </c>
      <c r="V2045" s="22" t="str">
        <f>IF(LEFT(N2045,3)="CB7","LDN","NY")</f>
        <v>NY</v>
      </c>
      <c r="W2045" s="22" t="e">
        <f>V2045-U2045</f>
        <v>#VALUE!</v>
      </c>
      <c r="X2045" s="19" t="str">
        <f>TRIM(N2045)&amp;TRIM(O2045)&amp;TRIM(Y2045)</f>
        <v>CB217/18GS.9321</v>
      </c>
      <c r="Y2045" s="19" t="str">
        <f>IF(LEFT(B2045,2)&lt;&gt;"GS","GS."&amp;LEFT(B2045,4),B2045)</f>
        <v>GS.9321</v>
      </c>
      <c r="Z2045" s="19" t="e">
        <v>#VALUE!</v>
      </c>
      <c r="AA2045" s="19" t="e">
        <f>IF(C2045=0,Z2045,C2045-Z2045)</f>
        <v>#VALUE!</v>
      </c>
      <c r="AB2045" s="22" t="e">
        <f>(T2045-Q2045)*1.3228*AA2045</f>
        <v>#VALUE!</v>
      </c>
      <c r="AC2045" s="23" t="e">
        <v>#VALUE!</v>
      </c>
      <c r="AD2045" s="23" t="e">
        <f>AA2045-AC2045</f>
        <v>#VALUE!</v>
      </c>
      <c r="AE2045" s="24" t="e">
        <f>(T2045-Q2045)*1.3228*AD2045</f>
        <v>#VALUE!</v>
      </c>
      <c r="AF2045" s="24">
        <v>121.67999999999999</v>
      </c>
      <c r="AG2045" s="24" t="e">
        <f>(AF2045-Q2045)*1.3228*AD2045</f>
        <v>#VALUE!</v>
      </c>
      <c r="AH2045" s="24" t="e">
        <f>AE2045-AG2045</f>
        <v>#VALUE!</v>
      </c>
      <c r="AI2045" s="25" t="e">
        <f>AD2045*T2045*1.3228</f>
        <v>#VALUE!</v>
      </c>
      <c r="AJ2045" s="25" t="e">
        <f>E2045*132.28*AD2045</f>
        <v>#VALUE!</v>
      </c>
      <c r="AK2045" s="25" t="e">
        <f>AI2045-AE2045</f>
        <v>#VALUE!</v>
      </c>
      <c r="AL2045" s="11">
        <v>20.435625000000002</v>
      </c>
      <c r="AM2045" s="11">
        <v>0.5</v>
      </c>
      <c r="AN2045" s="26">
        <v>3.3235000186445212</v>
      </c>
      <c r="AW2045" s="44" t="e">
        <f t="shared" si="747"/>
        <v>#VALUE!</v>
      </c>
    </row>
    <row r="2046" spans="1:49" hidden="1" x14ac:dyDescent="0.2">
      <c r="A2046" s="101">
        <v>2046</v>
      </c>
      <c r="B2046" s="16" t="s">
        <v>1285</v>
      </c>
      <c r="C2046" s="101">
        <v>6666</v>
      </c>
      <c r="D2046" s="101">
        <v>1.2459652520730495</v>
      </c>
      <c r="E2046" s="101">
        <v>5.476001286916695E-2</v>
      </c>
      <c r="F2046" s="101">
        <v>1.3007252649422156</v>
      </c>
      <c r="H2046" s="101" t="s">
        <v>4</v>
      </c>
      <c r="I2046" s="101">
        <v>1</v>
      </c>
      <c r="J2046" s="101" t="s">
        <v>60</v>
      </c>
      <c r="K2046" s="18">
        <v>43216</v>
      </c>
      <c r="L2046" s="101" t="s">
        <v>58</v>
      </c>
      <c r="M2046" s="101" t="s">
        <v>83</v>
      </c>
      <c r="N2046" s="101" t="s">
        <v>73</v>
      </c>
      <c r="O2046" s="101" t="s">
        <v>59</v>
      </c>
      <c r="P2046" s="19" t="str">
        <f>N2046&amp;" "&amp;O2046</f>
        <v>CB1 14/16</v>
      </c>
      <c r="Q2046" s="20">
        <f>F2046*100</f>
        <v>130.07252649422156</v>
      </c>
      <c r="R2046" s="19">
        <v>122.6</v>
      </c>
      <c r="S2046" s="19">
        <v>-7</v>
      </c>
      <c r="T2046" s="19">
        <f>R2046+S2046</f>
        <v>115.6</v>
      </c>
      <c r="U2046" s="22" t="e">
        <f>(T2046-Q2046)*1.3228*AD2046</f>
        <v>#VALUE!</v>
      </c>
      <c r="V2046" s="22" t="str">
        <f>IF(LEFT(N2046,3)="CB7","LDN","NY")</f>
        <v>NY</v>
      </c>
      <c r="W2046" s="22" t="e">
        <f>V2046-U2046</f>
        <v>#VALUE!</v>
      </c>
      <c r="X2046" s="19" t="str">
        <f>TRIM(N2046)&amp;TRIM(O2046)&amp;TRIM(Y2046)</f>
        <v>CB114/16GS.9274</v>
      </c>
      <c r="Y2046" s="19" t="str">
        <f>IF(LEFT(B2046,2)&lt;&gt;"GS","GS."&amp;LEFT(B2046,4),B2046)</f>
        <v>GS.9274</v>
      </c>
      <c r="Z2046" s="19" t="e">
        <v>#VALUE!</v>
      </c>
      <c r="AA2046" s="19" t="e">
        <f>IF(C2046=0,Z2046,C2046-Z2046)</f>
        <v>#VALUE!</v>
      </c>
      <c r="AB2046" s="22" t="e">
        <f>(T2046-Q2046)*1.3228*AA2046</f>
        <v>#VALUE!</v>
      </c>
      <c r="AC2046" s="23" t="e">
        <v>#VALUE!</v>
      </c>
      <c r="AD2046" s="23" t="e">
        <f>AA2046-AC2046</f>
        <v>#VALUE!</v>
      </c>
      <c r="AE2046" s="24" t="e">
        <f>(T2046-Q2046)*1.3228*AD2046</f>
        <v>#VALUE!</v>
      </c>
      <c r="AF2046" s="24">
        <v>117.35</v>
      </c>
      <c r="AG2046" s="24" t="e">
        <f>(AF2046-Q2046)*1.3228*AD2046</f>
        <v>#VALUE!</v>
      </c>
      <c r="AH2046" s="24" t="e">
        <f>AE2046-AG2046</f>
        <v>#VALUE!</v>
      </c>
      <c r="AI2046" s="25" t="e">
        <f>AD2046*T2046*1.3228</f>
        <v>#VALUE!</v>
      </c>
      <c r="AJ2046" s="25" t="e">
        <f>E2046*132.28*AD2046</f>
        <v>#VALUE!</v>
      </c>
      <c r="AK2046" s="25" t="e">
        <f>AI2046-AE2046</f>
        <v>#VALUE!</v>
      </c>
      <c r="AL2046" s="11">
        <v>25.860528029258425</v>
      </c>
      <c r="AM2046" s="11">
        <v>6.3415888658289372</v>
      </c>
      <c r="AN2046" s="26">
        <v>3.3002365270815779</v>
      </c>
      <c r="AW2046" s="44" t="e">
        <f t="shared" si="747"/>
        <v>#VALUE!</v>
      </c>
    </row>
    <row r="2047" spans="1:49" hidden="1" x14ac:dyDescent="0.2">
      <c r="A2047" s="101">
        <v>2047</v>
      </c>
      <c r="B2047" s="16" t="s">
        <v>1286</v>
      </c>
      <c r="C2047" s="101">
        <v>960</v>
      </c>
      <c r="D2047" s="101">
        <v>1.0773041680182704</v>
      </c>
      <c r="E2047" s="101">
        <v>3.8077172762593141E-2</v>
      </c>
      <c r="F2047" s="101">
        <v>1.1153813407808637</v>
      </c>
      <c r="H2047" s="101" t="s">
        <v>4</v>
      </c>
      <c r="I2047" s="101">
        <v>1</v>
      </c>
      <c r="J2047" s="101" t="s">
        <v>60</v>
      </c>
      <c r="K2047" s="18">
        <v>43216</v>
      </c>
      <c r="L2047" s="101" t="s">
        <v>58</v>
      </c>
      <c r="M2047" s="101" t="s">
        <v>83</v>
      </c>
      <c r="N2047" s="101" t="s">
        <v>75</v>
      </c>
      <c r="O2047" s="101" t="s">
        <v>58</v>
      </c>
      <c r="P2047" s="19" t="str">
        <f>N2047&amp;" "&amp;O2047</f>
        <v>CB2 17/18</v>
      </c>
      <c r="Q2047" s="20">
        <f>F2047*100</f>
        <v>111.53813407808637</v>
      </c>
      <c r="R2047" s="19">
        <v>122.6</v>
      </c>
      <c r="S2047" s="19">
        <v>-2.67</v>
      </c>
      <c r="T2047" s="19">
        <f>R2047+S2047</f>
        <v>119.92999999999999</v>
      </c>
      <c r="U2047" s="22" t="e">
        <f>(T2047-Q2047)*1.3228*AD2047</f>
        <v>#VALUE!</v>
      </c>
      <c r="V2047" s="22" t="str">
        <f>IF(LEFT(N2047,3)="CB7","LDN","NY")</f>
        <v>NY</v>
      </c>
      <c r="W2047" s="22" t="e">
        <f>V2047-U2047</f>
        <v>#VALUE!</v>
      </c>
      <c r="X2047" s="19" t="str">
        <f>TRIM(N2047)&amp;TRIM(O2047)&amp;TRIM(Y2047)</f>
        <v>CB217/18GS.9331</v>
      </c>
      <c r="Y2047" s="19" t="str">
        <f>IF(LEFT(B2047,2)&lt;&gt;"GS","GS."&amp;LEFT(B2047,4),B2047)</f>
        <v>GS.9331</v>
      </c>
      <c r="Z2047" s="19" t="e">
        <v>#VALUE!</v>
      </c>
      <c r="AA2047" s="19" t="e">
        <f>IF(C2047=0,Z2047,C2047-Z2047)</f>
        <v>#VALUE!</v>
      </c>
      <c r="AB2047" s="22" t="e">
        <f>(T2047-Q2047)*1.3228*AA2047</f>
        <v>#VALUE!</v>
      </c>
      <c r="AC2047" s="23" t="e">
        <v>#VALUE!</v>
      </c>
      <c r="AD2047" s="23" t="e">
        <f>AA2047-AC2047</f>
        <v>#VALUE!</v>
      </c>
      <c r="AE2047" s="24" t="e">
        <f>(T2047-Q2047)*1.3228*AD2047</f>
        <v>#VALUE!</v>
      </c>
      <c r="AF2047" s="24">
        <v>121.67999999999999</v>
      </c>
      <c r="AG2047" s="24" t="e">
        <f>(AF2047-Q2047)*1.3228*AD2047</f>
        <v>#VALUE!</v>
      </c>
      <c r="AH2047" s="24" t="e">
        <f>AE2047-AG2047</f>
        <v>#VALUE!</v>
      </c>
      <c r="AI2047" s="25" t="e">
        <f>AD2047*T2047*1.3228</f>
        <v>#VALUE!</v>
      </c>
      <c r="AJ2047" s="25" t="e">
        <f>E2047*132.28*AD2047</f>
        <v>#VALUE!</v>
      </c>
      <c r="AK2047" s="25" t="e">
        <f>AI2047-AE2047</f>
        <v>#VALUE!</v>
      </c>
      <c r="AL2047" s="11">
        <v>21.13802408854167</v>
      </c>
      <c r="AM2047" s="11">
        <v>2.0238281250000005</v>
      </c>
      <c r="AN2047" s="26">
        <v>3.3196323057471639</v>
      </c>
      <c r="AW2047" s="44" t="e">
        <f t="shared" si="747"/>
        <v>#VALUE!</v>
      </c>
    </row>
    <row r="2048" spans="1:49" hidden="1" x14ac:dyDescent="0.2">
      <c r="A2048" s="101">
        <v>2048</v>
      </c>
      <c r="B2048" s="16" t="s">
        <v>1287</v>
      </c>
      <c r="C2048" s="101">
        <v>571</v>
      </c>
      <c r="D2048" s="101">
        <v>0.96124425217807286</v>
      </c>
      <c r="E2048" s="101">
        <v>3.0158820180295524E-2</v>
      </c>
      <c r="F2048" s="101">
        <v>0.99140307235836811</v>
      </c>
      <c r="H2048" s="101" t="s">
        <v>4</v>
      </c>
      <c r="I2048" s="101">
        <v>1</v>
      </c>
      <c r="J2048" s="101" t="s">
        <v>60</v>
      </c>
      <c r="K2048" s="18">
        <v>43216</v>
      </c>
      <c r="L2048" s="101" t="s">
        <v>58</v>
      </c>
      <c r="M2048" s="101" t="s">
        <v>83</v>
      </c>
      <c r="N2048" s="101" t="s">
        <v>77</v>
      </c>
      <c r="O2048" s="101" t="s">
        <v>80</v>
      </c>
      <c r="P2048" s="19" t="str">
        <f t="shared" ref="P2048:P2059" si="834">N2048&amp;" "&amp;O2048</f>
        <v>CB3 14 UP</v>
      </c>
      <c r="Q2048" s="20">
        <f t="shared" ref="Q2048:Q2058" si="835">F2048*100</f>
        <v>99.140307235836815</v>
      </c>
      <c r="R2048" s="19">
        <v>122.6</v>
      </c>
      <c r="S2048" s="19">
        <v>-9.67</v>
      </c>
      <c r="T2048" s="19">
        <f t="shared" ref="T2048:T2059" si="836">R2048+S2048</f>
        <v>112.92999999999999</v>
      </c>
      <c r="U2048" s="22" t="e">
        <f t="shared" ref="U2048:U2058" si="837">(T2048-Q2048)*1.3228*AD2048</f>
        <v>#VALUE!</v>
      </c>
      <c r="V2048" s="22" t="str">
        <f t="shared" ref="V2048:V2059" si="838">IF(LEFT(N2048,3)="CB7","LDN","NY")</f>
        <v>NY</v>
      </c>
      <c r="W2048" s="22" t="e">
        <f t="shared" ref="W2048:W2059" si="839">V2048-U2048</f>
        <v>#VALUE!</v>
      </c>
      <c r="X2048" s="19" t="str">
        <f t="shared" ref="X2048:X2059" si="840">TRIM(N2048)&amp;TRIM(O2048)&amp;TRIM(Y2048)</f>
        <v>CB314 UPGS.9323</v>
      </c>
      <c r="Y2048" s="19" t="str">
        <f t="shared" ref="Y2048:Y2058" si="841">IF(LEFT(B2048,2)&lt;&gt;"GS","GS."&amp;LEFT(B2048,4),B2048)</f>
        <v>GS.9323</v>
      </c>
      <c r="Z2048" s="19" t="e">
        <v>#VALUE!</v>
      </c>
      <c r="AA2048" s="19" t="e">
        <f t="shared" ref="AA2048:AA2059" si="842">IF(C2048=0,Z2048,C2048-Z2048)</f>
        <v>#VALUE!</v>
      </c>
      <c r="AB2048" s="22" t="e">
        <f t="shared" ref="AB2048:AB2059" si="843">(T2048-Q2048)*1.3228*AA2048</f>
        <v>#VALUE!</v>
      </c>
      <c r="AC2048" s="23" t="e">
        <v>#VALUE!</v>
      </c>
      <c r="AD2048" s="23" t="e">
        <f t="shared" ref="AD2048:AD2059" si="844">AA2048-AC2048</f>
        <v>#VALUE!</v>
      </c>
      <c r="AE2048" s="24" t="e">
        <f t="shared" ref="AE2048:AE2059" si="845">(T2048-Q2048)*1.3228*AD2048</f>
        <v>#VALUE!</v>
      </c>
      <c r="AF2048" s="24">
        <v>114.67999999999999</v>
      </c>
      <c r="AG2048" s="24" t="e">
        <f t="shared" ref="AG2048:AG2059" si="846">(AF2048-Q2048)*1.3228*AD2048</f>
        <v>#VALUE!</v>
      </c>
      <c r="AH2048" s="24" t="e">
        <f t="shared" ref="AH2048:AH2059" si="847">AE2048-AG2048</f>
        <v>#VALUE!</v>
      </c>
      <c r="AI2048" s="25" t="e">
        <f t="shared" ref="AI2048:AI2059" si="848">AD2048*T2048*1.3228</f>
        <v>#VALUE!</v>
      </c>
      <c r="AJ2048" s="25" t="e">
        <f t="shared" ref="AJ2048:AJ2059" si="849">E2048*132.28*AD2048</f>
        <v>#VALUE!</v>
      </c>
      <c r="AK2048" s="25" t="e">
        <f t="shared" ref="AK2048:AK2059" si="850">AI2048-AE2048</f>
        <v>#VALUE!</v>
      </c>
      <c r="AL2048" s="11">
        <v>20.435625000000005</v>
      </c>
      <c r="AM2048" s="11">
        <v>0.5</v>
      </c>
      <c r="AN2048" s="26">
        <v>3.3235000186445212</v>
      </c>
      <c r="AW2048" s="44" t="e">
        <f t="shared" si="747"/>
        <v>#VALUE!</v>
      </c>
    </row>
    <row r="2049" spans="1:49" hidden="1" x14ac:dyDescent="0.2">
      <c r="A2049" s="101">
        <v>2049</v>
      </c>
      <c r="B2049" s="16" t="s">
        <v>1287</v>
      </c>
      <c r="C2049" s="101">
        <v>49</v>
      </c>
      <c r="D2049" s="101">
        <v>0.96124425217807286</v>
      </c>
      <c r="E2049" s="101">
        <v>3.0158820180295524E-2</v>
      </c>
      <c r="F2049" s="101">
        <v>0.99140307235836811</v>
      </c>
      <c r="H2049" s="101" t="s">
        <v>4</v>
      </c>
      <c r="I2049" s="101">
        <v>1</v>
      </c>
      <c r="J2049" s="101" t="s">
        <v>60</v>
      </c>
      <c r="K2049" s="18">
        <v>43216</v>
      </c>
      <c r="L2049" s="101" t="s">
        <v>58</v>
      </c>
      <c r="M2049" s="101" t="s">
        <v>83</v>
      </c>
      <c r="N2049" s="101" t="s">
        <v>77</v>
      </c>
      <c r="O2049" s="101" t="s">
        <v>65</v>
      </c>
      <c r="P2049" s="19" t="str">
        <f t="shared" si="834"/>
        <v>CB3 13/14</v>
      </c>
      <c r="Q2049" s="20">
        <f t="shared" si="835"/>
        <v>99.140307235836815</v>
      </c>
      <c r="R2049" s="19">
        <v>122.6</v>
      </c>
      <c r="S2049" s="19">
        <v>-9.67</v>
      </c>
      <c r="T2049" s="19">
        <f t="shared" si="836"/>
        <v>112.92999999999999</v>
      </c>
      <c r="U2049" s="22" t="e">
        <f t="shared" si="837"/>
        <v>#VALUE!</v>
      </c>
      <c r="V2049" s="22" t="str">
        <f t="shared" si="838"/>
        <v>NY</v>
      </c>
      <c r="W2049" s="22" t="e">
        <f t="shared" si="839"/>
        <v>#VALUE!</v>
      </c>
      <c r="X2049" s="19" t="str">
        <f t="shared" si="840"/>
        <v>CB313/14GS.9323</v>
      </c>
      <c r="Y2049" s="19" t="str">
        <f t="shared" si="841"/>
        <v>GS.9323</v>
      </c>
      <c r="Z2049" s="19" t="e">
        <v>#VALUE!</v>
      </c>
      <c r="AA2049" s="19" t="e">
        <f t="shared" si="842"/>
        <v>#VALUE!</v>
      </c>
      <c r="AB2049" s="22" t="e">
        <f t="shared" si="843"/>
        <v>#VALUE!</v>
      </c>
      <c r="AC2049" s="23" t="e">
        <v>#VALUE!</v>
      </c>
      <c r="AD2049" s="23" t="e">
        <f t="shared" si="844"/>
        <v>#VALUE!</v>
      </c>
      <c r="AE2049" s="24" t="e">
        <f t="shared" si="845"/>
        <v>#VALUE!</v>
      </c>
      <c r="AF2049" s="24">
        <v>114.67999999999999</v>
      </c>
      <c r="AG2049" s="24" t="e">
        <f t="shared" si="846"/>
        <v>#VALUE!</v>
      </c>
      <c r="AH2049" s="24" t="e">
        <f t="shared" si="847"/>
        <v>#VALUE!</v>
      </c>
      <c r="AI2049" s="25" t="e">
        <f t="shared" si="848"/>
        <v>#VALUE!</v>
      </c>
      <c r="AJ2049" s="25" t="e">
        <f t="shared" si="849"/>
        <v>#VALUE!</v>
      </c>
      <c r="AK2049" s="25" t="e">
        <f t="shared" si="850"/>
        <v>#VALUE!</v>
      </c>
      <c r="AL2049" s="11">
        <v>20.435625000000009</v>
      </c>
      <c r="AM2049" s="11">
        <v>0.5</v>
      </c>
      <c r="AN2049" s="26">
        <v>3.3235000186445216</v>
      </c>
      <c r="AW2049" s="44" t="e">
        <f t="shared" si="747"/>
        <v>#VALUE!</v>
      </c>
    </row>
    <row r="2050" spans="1:49" hidden="1" x14ac:dyDescent="0.2">
      <c r="A2050" s="101">
        <v>2050</v>
      </c>
      <c r="B2050" s="16" t="s">
        <v>1287</v>
      </c>
      <c r="C2050" s="101">
        <v>1169</v>
      </c>
      <c r="D2050" s="101">
        <v>0.96124425217807286</v>
      </c>
      <c r="E2050" s="101">
        <v>3.0158820180295524E-2</v>
      </c>
      <c r="F2050" s="101">
        <v>0.99140307235836811</v>
      </c>
      <c r="H2050" s="101" t="s">
        <v>4</v>
      </c>
      <c r="I2050" s="101">
        <v>1</v>
      </c>
      <c r="J2050" s="101" t="s">
        <v>60</v>
      </c>
      <c r="K2050" s="18">
        <v>43216</v>
      </c>
      <c r="L2050" s="101" t="s">
        <v>58</v>
      </c>
      <c r="M2050" s="101" t="s">
        <v>83</v>
      </c>
      <c r="N2050" s="101" t="s">
        <v>62</v>
      </c>
      <c r="O2050" s="101" t="s">
        <v>63</v>
      </c>
      <c r="P2050" s="19" t="str">
        <f t="shared" si="834"/>
        <v>CB6 Consumo</v>
      </c>
      <c r="Q2050" s="20">
        <f t="shared" si="835"/>
        <v>99.140307235836815</v>
      </c>
      <c r="R2050" s="19">
        <v>122.6</v>
      </c>
      <c r="S2050" s="19">
        <v>-31.95</v>
      </c>
      <c r="T2050" s="19">
        <f t="shared" si="836"/>
        <v>90.649999999999991</v>
      </c>
      <c r="U2050" s="22" t="e">
        <f t="shared" si="837"/>
        <v>#VALUE!</v>
      </c>
      <c r="V2050" s="22" t="str">
        <f t="shared" si="838"/>
        <v>NY</v>
      </c>
      <c r="W2050" s="22" t="e">
        <f t="shared" si="839"/>
        <v>#VALUE!</v>
      </c>
      <c r="X2050" s="19" t="str">
        <f t="shared" si="840"/>
        <v>CB6ConsumoGS.9323</v>
      </c>
      <c r="Y2050" s="19" t="str">
        <f t="shared" si="841"/>
        <v>GS.9323</v>
      </c>
      <c r="Z2050" s="19" t="e">
        <v>#VALUE!</v>
      </c>
      <c r="AA2050" s="19" t="e">
        <f t="shared" si="842"/>
        <v>#VALUE!</v>
      </c>
      <c r="AB2050" s="22" t="e">
        <f t="shared" si="843"/>
        <v>#VALUE!</v>
      </c>
      <c r="AC2050" s="23" t="e">
        <v>#VALUE!</v>
      </c>
      <c r="AD2050" s="23" t="e">
        <f t="shared" si="844"/>
        <v>#VALUE!</v>
      </c>
      <c r="AE2050" s="24" t="e">
        <f t="shared" si="845"/>
        <v>#VALUE!</v>
      </c>
      <c r="AF2050" s="24">
        <v>92.399999999999991</v>
      </c>
      <c r="AG2050" s="24" t="e">
        <f t="shared" si="846"/>
        <v>#VALUE!</v>
      </c>
      <c r="AH2050" s="24" t="e">
        <f t="shared" si="847"/>
        <v>#VALUE!</v>
      </c>
      <c r="AI2050" s="25" t="e">
        <f t="shared" si="848"/>
        <v>#VALUE!</v>
      </c>
      <c r="AJ2050" s="25" t="e">
        <f t="shared" si="849"/>
        <v>#VALUE!</v>
      </c>
      <c r="AK2050" s="25" t="e">
        <f t="shared" si="850"/>
        <v>#VALUE!</v>
      </c>
      <c r="AL2050" s="11">
        <v>20.435625000000009</v>
      </c>
      <c r="AM2050" s="11">
        <v>0.5</v>
      </c>
      <c r="AN2050" s="26">
        <v>3.3235000186445216</v>
      </c>
      <c r="AW2050" s="44" t="e">
        <f t="shared" si="747"/>
        <v>#VALUE!</v>
      </c>
    </row>
    <row r="2051" spans="1:49" hidden="1" x14ac:dyDescent="0.2">
      <c r="A2051" s="101">
        <v>2051</v>
      </c>
      <c r="B2051" s="16" t="s">
        <v>1288</v>
      </c>
      <c r="C2051" s="101">
        <v>2520</v>
      </c>
      <c r="D2051" s="101">
        <v>0.96124425217807252</v>
      </c>
      <c r="E2051" s="101">
        <v>3.0158820180295524E-2</v>
      </c>
      <c r="F2051" s="101">
        <v>0.991403072358368</v>
      </c>
      <c r="H2051" s="101" t="s">
        <v>4</v>
      </c>
      <c r="I2051" s="101">
        <v>1</v>
      </c>
      <c r="J2051" s="101" t="s">
        <v>60</v>
      </c>
      <c r="K2051" s="18">
        <v>43216</v>
      </c>
      <c r="L2051" s="101" t="s">
        <v>58</v>
      </c>
      <c r="M2051" s="101" t="s">
        <v>83</v>
      </c>
      <c r="N2051" s="101" t="s">
        <v>77</v>
      </c>
      <c r="O2051" s="101" t="s">
        <v>80</v>
      </c>
      <c r="P2051" s="19" t="str">
        <f t="shared" si="834"/>
        <v>CB3 14 UP</v>
      </c>
      <c r="Q2051" s="20">
        <f t="shared" si="835"/>
        <v>99.140307235836801</v>
      </c>
      <c r="R2051" s="19">
        <v>122.6</v>
      </c>
      <c r="S2051" s="19">
        <v>-9.67</v>
      </c>
      <c r="T2051" s="19">
        <f t="shared" si="836"/>
        <v>112.92999999999999</v>
      </c>
      <c r="U2051" s="22" t="e">
        <f t="shared" si="837"/>
        <v>#VALUE!</v>
      </c>
      <c r="V2051" s="22" t="str">
        <f t="shared" si="838"/>
        <v>NY</v>
      </c>
      <c r="W2051" s="22" t="e">
        <f t="shared" si="839"/>
        <v>#VALUE!</v>
      </c>
      <c r="X2051" s="19" t="str">
        <f t="shared" si="840"/>
        <v>CB314 UPGS.9329</v>
      </c>
      <c r="Y2051" s="19" t="str">
        <f t="shared" si="841"/>
        <v>GS.9329</v>
      </c>
      <c r="Z2051" s="19" t="e">
        <v>#VALUE!</v>
      </c>
      <c r="AA2051" s="19" t="e">
        <f t="shared" si="842"/>
        <v>#VALUE!</v>
      </c>
      <c r="AB2051" s="22" t="e">
        <f t="shared" si="843"/>
        <v>#VALUE!</v>
      </c>
      <c r="AC2051" s="23" t="e">
        <v>#VALUE!</v>
      </c>
      <c r="AD2051" s="23" t="e">
        <f t="shared" si="844"/>
        <v>#VALUE!</v>
      </c>
      <c r="AE2051" s="24" t="e">
        <f t="shared" si="845"/>
        <v>#VALUE!</v>
      </c>
      <c r="AF2051" s="24">
        <v>114.67999999999999</v>
      </c>
      <c r="AG2051" s="24" t="e">
        <f t="shared" si="846"/>
        <v>#VALUE!</v>
      </c>
      <c r="AH2051" s="24" t="e">
        <f t="shared" si="847"/>
        <v>#VALUE!</v>
      </c>
      <c r="AI2051" s="25" t="e">
        <f t="shared" si="848"/>
        <v>#VALUE!</v>
      </c>
      <c r="AJ2051" s="25" t="e">
        <f t="shared" si="849"/>
        <v>#VALUE!</v>
      </c>
      <c r="AK2051" s="25" t="e">
        <f t="shared" si="850"/>
        <v>#VALUE!</v>
      </c>
      <c r="AL2051" s="11">
        <v>20.435625000000005</v>
      </c>
      <c r="AM2051" s="11">
        <v>0.5</v>
      </c>
      <c r="AN2051" s="26">
        <v>3.3235000186445216</v>
      </c>
      <c r="AW2051" s="44" t="e">
        <f t="shared" si="747"/>
        <v>#VALUE!</v>
      </c>
    </row>
    <row r="2052" spans="1:49" hidden="1" x14ac:dyDescent="0.2">
      <c r="A2052" s="101">
        <v>2052</v>
      </c>
      <c r="B2052" s="16" t="s">
        <v>1289</v>
      </c>
      <c r="C2052" s="101">
        <v>6147</v>
      </c>
      <c r="D2052" s="101">
        <v>1.3302462512418209</v>
      </c>
      <c r="E2052" s="101">
        <v>4.7848569251840313E-2</v>
      </c>
      <c r="F2052" s="101">
        <v>1.3780948204936614</v>
      </c>
      <c r="H2052" s="101" t="s">
        <v>4</v>
      </c>
      <c r="I2052" s="101">
        <v>1</v>
      </c>
      <c r="J2052" s="101" t="s">
        <v>60</v>
      </c>
      <c r="K2052" s="18">
        <v>43217</v>
      </c>
      <c r="L2052" s="101" t="s">
        <v>58</v>
      </c>
      <c r="M2052" s="101" t="s">
        <v>83</v>
      </c>
      <c r="N2052" s="101" t="s">
        <v>71</v>
      </c>
      <c r="O2052" s="101" t="s">
        <v>59</v>
      </c>
      <c r="P2052" s="19" t="str">
        <f t="shared" si="834"/>
        <v>CB1RF 14/16</v>
      </c>
      <c r="Q2052" s="20">
        <f t="shared" si="835"/>
        <v>137.80948204936612</v>
      </c>
      <c r="R2052" s="19">
        <v>122.6</v>
      </c>
      <c r="S2052" s="19">
        <v>1</v>
      </c>
      <c r="T2052" s="19">
        <f t="shared" si="836"/>
        <v>123.6</v>
      </c>
      <c r="U2052" s="22" t="e">
        <f t="shared" si="837"/>
        <v>#VALUE!</v>
      </c>
      <c r="V2052" s="22" t="str">
        <f t="shared" si="838"/>
        <v>NY</v>
      </c>
      <c r="W2052" s="22" t="e">
        <f t="shared" si="839"/>
        <v>#VALUE!</v>
      </c>
      <c r="X2052" s="19" t="str">
        <f t="shared" si="840"/>
        <v>CB1RF14/16GS.9328</v>
      </c>
      <c r="Y2052" s="19" t="str">
        <f t="shared" si="841"/>
        <v>GS.9328</v>
      </c>
      <c r="Z2052" s="19" t="e">
        <v>#VALUE!</v>
      </c>
      <c r="AA2052" s="19" t="e">
        <f t="shared" si="842"/>
        <v>#VALUE!</v>
      </c>
      <c r="AB2052" s="22" t="e">
        <f t="shared" si="843"/>
        <v>#VALUE!</v>
      </c>
      <c r="AC2052" s="23" t="e">
        <v>#VALUE!</v>
      </c>
      <c r="AD2052" s="23" t="e">
        <f t="shared" si="844"/>
        <v>#VALUE!</v>
      </c>
      <c r="AE2052" s="24" t="e">
        <f t="shared" si="845"/>
        <v>#VALUE!</v>
      </c>
      <c r="AF2052" s="24">
        <v>125.35</v>
      </c>
      <c r="AG2052" s="24" t="e">
        <f t="shared" si="846"/>
        <v>#VALUE!</v>
      </c>
      <c r="AH2052" s="24" t="e">
        <f t="shared" si="847"/>
        <v>#VALUE!</v>
      </c>
      <c r="AI2052" s="25" t="e">
        <f t="shared" si="848"/>
        <v>#VALUE!</v>
      </c>
      <c r="AJ2052" s="25" t="e">
        <f t="shared" si="849"/>
        <v>#VALUE!</v>
      </c>
      <c r="AK2052" s="25" t="e">
        <f t="shared" si="850"/>
        <v>#VALUE!</v>
      </c>
      <c r="AL2052" s="11">
        <v>23.707575946282404</v>
      </c>
      <c r="AM2052" s="11">
        <v>2.1120877578421466</v>
      </c>
      <c r="AN2052" s="26">
        <v>3.2713226945430316</v>
      </c>
      <c r="AW2052" s="44" t="e">
        <f t="shared" si="747"/>
        <v>#VALUE!</v>
      </c>
    </row>
    <row r="2053" spans="1:49" hidden="1" x14ac:dyDescent="0.2">
      <c r="A2053" s="101">
        <v>2053</v>
      </c>
      <c r="B2053" s="16" t="s">
        <v>1290</v>
      </c>
      <c r="C2053" s="101">
        <v>1800</v>
      </c>
      <c r="D2053" s="101">
        <v>1.3041098267771476</v>
      </c>
      <c r="E2053" s="101">
        <v>5.334438677948667E-2</v>
      </c>
      <c r="F2053" s="101">
        <v>1.3574542135566345</v>
      </c>
      <c r="H2053" s="101" t="s">
        <v>4</v>
      </c>
      <c r="I2053" s="101">
        <v>1</v>
      </c>
      <c r="J2053" s="101" t="s">
        <v>60</v>
      </c>
      <c r="K2053" s="18">
        <v>43217</v>
      </c>
      <c r="L2053" s="101" t="s">
        <v>58</v>
      </c>
      <c r="M2053" s="101" t="s">
        <v>83</v>
      </c>
      <c r="N2053" s="101" t="s">
        <v>73</v>
      </c>
      <c r="O2053" s="101" t="s">
        <v>66</v>
      </c>
      <c r="P2053" s="19" t="str">
        <f t="shared" si="834"/>
        <v>CB1 Moka</v>
      </c>
      <c r="Q2053" s="20">
        <f t="shared" si="835"/>
        <v>135.74542135566347</v>
      </c>
      <c r="R2053" s="19">
        <v>122.6</v>
      </c>
      <c r="S2053" s="19">
        <v>-8</v>
      </c>
      <c r="T2053" s="19">
        <f t="shared" si="836"/>
        <v>114.6</v>
      </c>
      <c r="U2053" s="22" t="e">
        <f t="shared" si="837"/>
        <v>#VALUE!</v>
      </c>
      <c r="V2053" s="22" t="str">
        <f t="shared" si="838"/>
        <v>NY</v>
      </c>
      <c r="W2053" s="22" t="e">
        <f t="shared" si="839"/>
        <v>#VALUE!</v>
      </c>
      <c r="X2053" s="19" t="str">
        <f t="shared" si="840"/>
        <v>CB1MokaGS.9342</v>
      </c>
      <c r="Y2053" s="19" t="str">
        <f t="shared" si="841"/>
        <v>GS.9342</v>
      </c>
      <c r="Z2053" s="19" t="e">
        <v>#VALUE!</v>
      </c>
      <c r="AA2053" s="19" t="e">
        <f t="shared" si="842"/>
        <v>#VALUE!</v>
      </c>
      <c r="AB2053" s="22" t="e">
        <f t="shared" si="843"/>
        <v>#VALUE!</v>
      </c>
      <c r="AC2053" s="23" t="e">
        <v>#VALUE!</v>
      </c>
      <c r="AD2053" s="23" t="e">
        <f t="shared" si="844"/>
        <v>#VALUE!</v>
      </c>
      <c r="AE2053" s="24" t="e">
        <f t="shared" si="845"/>
        <v>#VALUE!</v>
      </c>
      <c r="AF2053" s="24">
        <v>116.35</v>
      </c>
      <c r="AG2053" s="24" t="e">
        <f t="shared" si="846"/>
        <v>#VALUE!</v>
      </c>
      <c r="AH2053" s="24" t="e">
        <f t="shared" si="847"/>
        <v>#VALUE!</v>
      </c>
      <c r="AI2053" s="25" t="e">
        <f t="shared" si="848"/>
        <v>#VALUE!</v>
      </c>
      <c r="AJ2053" s="25" t="e">
        <f t="shared" si="849"/>
        <v>#VALUE!</v>
      </c>
      <c r="AK2053" s="25" t="e">
        <f t="shared" si="850"/>
        <v>#VALUE!</v>
      </c>
      <c r="AL2053" s="11">
        <v>26.069354633583014</v>
      </c>
      <c r="AM2053" s="11">
        <v>4.9448980454149227</v>
      </c>
      <c r="AN2053" s="26">
        <v>3.2898584916991007</v>
      </c>
      <c r="AW2053" s="44" t="e">
        <f t="shared" ref="AW2053:AW2058" si="851">E2053*132.28*AD2053</f>
        <v>#VALUE!</v>
      </c>
    </row>
    <row r="2054" spans="1:49" hidden="1" x14ac:dyDescent="0.2">
      <c r="A2054" s="101">
        <v>2054</v>
      </c>
      <c r="B2054" s="16" t="s">
        <v>1291</v>
      </c>
      <c r="C2054" s="101">
        <v>320</v>
      </c>
      <c r="D2054" s="101">
        <v>1.446674238587986</v>
      </c>
      <c r="E2054" s="101">
        <v>5.6638204248450716E-2</v>
      </c>
      <c r="F2054" s="101">
        <v>1.5033124428364368</v>
      </c>
      <c r="H2054" s="101" t="s">
        <v>4</v>
      </c>
      <c r="I2054" s="101">
        <v>1</v>
      </c>
      <c r="J2054" s="101" t="s">
        <v>573</v>
      </c>
      <c r="K2054" s="18">
        <v>43217</v>
      </c>
      <c r="L2054" s="101" t="s">
        <v>58</v>
      </c>
      <c r="M2054" s="101" t="s">
        <v>83</v>
      </c>
      <c r="N2054" s="101" t="s">
        <v>71</v>
      </c>
      <c r="O2054" s="101" t="s">
        <v>58</v>
      </c>
      <c r="P2054" s="19" t="str">
        <f t="shared" si="834"/>
        <v>CB1RF 17/18</v>
      </c>
      <c r="Q2054" s="20">
        <f t="shared" si="835"/>
        <v>150.33124428364368</v>
      </c>
      <c r="R2054" s="19">
        <v>122.6</v>
      </c>
      <c r="S2054" s="19">
        <v>10</v>
      </c>
      <c r="T2054" s="19">
        <f t="shared" si="836"/>
        <v>132.6</v>
      </c>
      <c r="U2054" s="22" t="e">
        <f t="shared" si="837"/>
        <v>#VALUE!</v>
      </c>
      <c r="V2054" s="22" t="str">
        <f t="shared" si="838"/>
        <v>NY</v>
      </c>
      <c r="W2054" s="22" t="e">
        <f t="shared" si="839"/>
        <v>#VALUE!</v>
      </c>
      <c r="X2054" s="19" t="str">
        <f t="shared" si="840"/>
        <v>CB1RF17/18GS.9320</v>
      </c>
      <c r="Y2054" s="19" t="str">
        <f t="shared" si="841"/>
        <v>GS.9320</v>
      </c>
      <c r="Z2054" s="19" t="e">
        <v>#VALUE!</v>
      </c>
      <c r="AA2054" s="19" t="e">
        <f t="shared" si="842"/>
        <v>#VALUE!</v>
      </c>
      <c r="AB2054" s="22" t="e">
        <f t="shared" si="843"/>
        <v>#VALUE!</v>
      </c>
      <c r="AC2054" s="23" t="e">
        <v>#VALUE!</v>
      </c>
      <c r="AD2054" s="23" t="e">
        <f t="shared" si="844"/>
        <v>#VALUE!</v>
      </c>
      <c r="AE2054" s="24" t="e">
        <f t="shared" si="845"/>
        <v>#VALUE!</v>
      </c>
      <c r="AF2054" s="24">
        <v>134.35</v>
      </c>
      <c r="AG2054" s="24" t="e">
        <f t="shared" si="846"/>
        <v>#VALUE!</v>
      </c>
      <c r="AH2054" s="24" t="e">
        <f t="shared" si="847"/>
        <v>#VALUE!</v>
      </c>
      <c r="AI2054" s="25" t="e">
        <f t="shared" si="848"/>
        <v>#VALUE!</v>
      </c>
      <c r="AJ2054" s="25" t="e">
        <f t="shared" si="849"/>
        <v>#VALUE!</v>
      </c>
      <c r="AK2054" s="25" t="e">
        <f t="shared" si="850"/>
        <v>#VALUE!</v>
      </c>
      <c r="AL2054" s="11">
        <v>24.900000000000002</v>
      </c>
      <c r="AM2054" s="11">
        <v>0</v>
      </c>
      <c r="AN2054" s="26">
        <v>3.3235000186445207</v>
      </c>
      <c r="AW2054" s="44" t="e">
        <f t="shared" si="851"/>
        <v>#VALUE!</v>
      </c>
    </row>
    <row r="2055" spans="1:49" hidden="1" x14ac:dyDescent="0.2">
      <c r="A2055" s="101">
        <v>2055</v>
      </c>
      <c r="B2055" s="16" t="s">
        <v>1292</v>
      </c>
      <c r="C2055" s="101">
        <v>1800</v>
      </c>
      <c r="D2055" s="101">
        <v>1.4364690791245054</v>
      </c>
      <c r="E2055" s="101">
        <v>5.1395772945493558E-2</v>
      </c>
      <c r="F2055" s="101">
        <v>1.4878648520699991</v>
      </c>
      <c r="H2055" s="101" t="s">
        <v>4</v>
      </c>
      <c r="I2055" s="101">
        <v>1</v>
      </c>
      <c r="J2055" s="101" t="s">
        <v>60</v>
      </c>
      <c r="K2055" s="18">
        <v>43217</v>
      </c>
      <c r="L2055" s="101" t="s">
        <v>58</v>
      </c>
      <c r="M2055" s="101" t="s">
        <v>83</v>
      </c>
      <c r="N2055" s="101" t="s">
        <v>73</v>
      </c>
      <c r="O2055" s="101" t="s">
        <v>59</v>
      </c>
      <c r="P2055" s="19" t="str">
        <f t="shared" si="834"/>
        <v>CB1 14/16</v>
      </c>
      <c r="Q2055" s="20">
        <f t="shared" si="835"/>
        <v>148.78648520699991</v>
      </c>
      <c r="R2055" s="19">
        <v>122.6</v>
      </c>
      <c r="S2055" s="19">
        <v>-7</v>
      </c>
      <c r="T2055" s="19">
        <f t="shared" si="836"/>
        <v>115.6</v>
      </c>
      <c r="U2055" s="22" t="e">
        <f t="shared" si="837"/>
        <v>#VALUE!</v>
      </c>
      <c r="V2055" s="22" t="str">
        <f t="shared" si="838"/>
        <v>NY</v>
      </c>
      <c r="W2055" s="22" t="e">
        <f t="shared" si="839"/>
        <v>#VALUE!</v>
      </c>
      <c r="X2055" s="19" t="str">
        <f t="shared" si="840"/>
        <v>CB114/16GS.9340</v>
      </c>
      <c r="Y2055" s="19" t="str">
        <f t="shared" si="841"/>
        <v>GS.9340</v>
      </c>
      <c r="Z2055" s="19" t="e">
        <v>#VALUE!</v>
      </c>
      <c r="AA2055" s="19" t="e">
        <f t="shared" si="842"/>
        <v>#VALUE!</v>
      </c>
      <c r="AB2055" s="22" t="e">
        <f t="shared" si="843"/>
        <v>#VALUE!</v>
      </c>
      <c r="AC2055" s="23" t="e">
        <v>#VALUE!</v>
      </c>
      <c r="AD2055" s="23" t="e">
        <f t="shared" si="844"/>
        <v>#VALUE!</v>
      </c>
      <c r="AE2055" s="24" t="e">
        <f t="shared" si="845"/>
        <v>#VALUE!</v>
      </c>
      <c r="AF2055" s="24">
        <v>117.35</v>
      </c>
      <c r="AG2055" s="24" t="e">
        <f t="shared" si="846"/>
        <v>#VALUE!</v>
      </c>
      <c r="AH2055" s="24" t="e">
        <f t="shared" si="847"/>
        <v>#VALUE!</v>
      </c>
      <c r="AI2055" s="25" t="e">
        <f t="shared" si="848"/>
        <v>#VALUE!</v>
      </c>
      <c r="AJ2055" s="25" t="e">
        <f t="shared" si="849"/>
        <v>#VALUE!</v>
      </c>
      <c r="AK2055" s="25" t="e">
        <f t="shared" si="850"/>
        <v>#VALUE!</v>
      </c>
      <c r="AL2055" s="11">
        <v>17.573310299453087</v>
      </c>
      <c r="AM2055" s="11">
        <v>3.7049497330943373</v>
      </c>
      <c r="AN2055" s="26">
        <v>3.2748302819624708</v>
      </c>
      <c r="AW2055" s="44" t="e">
        <f t="shared" si="851"/>
        <v>#VALUE!</v>
      </c>
    </row>
    <row r="2056" spans="1:49" hidden="1" x14ac:dyDescent="0.2">
      <c r="A2056" s="101">
        <v>2056</v>
      </c>
      <c r="B2056" s="16" t="s">
        <v>106</v>
      </c>
      <c r="C2056" s="101">
        <v>2002</v>
      </c>
      <c r="D2056" s="101">
        <v>1.1409051378765831</v>
      </c>
      <c r="E2056" s="101">
        <v>3.1557382686183105E-2</v>
      </c>
      <c r="F2056" s="101">
        <v>1.1724625205627668</v>
      </c>
      <c r="H2056" s="101" t="s">
        <v>4</v>
      </c>
      <c r="I2056" s="101">
        <v>1</v>
      </c>
      <c r="J2056" s="101" t="s">
        <v>60</v>
      </c>
      <c r="K2056" s="18">
        <v>43217</v>
      </c>
      <c r="L2056" s="101" t="s">
        <v>58</v>
      </c>
      <c r="M2056" s="101" t="s">
        <v>83</v>
      </c>
      <c r="N2056" s="101" t="s">
        <v>62</v>
      </c>
      <c r="O2056" s="101" t="s">
        <v>63</v>
      </c>
      <c r="P2056" s="19" t="str">
        <f t="shared" si="834"/>
        <v>CB6 Consumo</v>
      </c>
      <c r="Q2056" s="20">
        <f t="shared" si="835"/>
        <v>117.24625205627667</v>
      </c>
      <c r="R2056" s="19">
        <v>122.6</v>
      </c>
      <c r="S2056" s="19">
        <v>-31.95</v>
      </c>
      <c r="T2056" s="19">
        <f t="shared" si="836"/>
        <v>90.649999999999991</v>
      </c>
      <c r="U2056" s="22" t="e">
        <f t="shared" si="837"/>
        <v>#VALUE!</v>
      </c>
      <c r="V2056" s="22" t="str">
        <f t="shared" si="838"/>
        <v>NY</v>
      </c>
      <c r="W2056" s="22" t="e">
        <f t="shared" si="839"/>
        <v>#VALUE!</v>
      </c>
      <c r="X2056" s="19" t="str">
        <f t="shared" si="840"/>
        <v>CB6ConsumoGS.9183</v>
      </c>
      <c r="Y2056" s="19" t="str">
        <f t="shared" si="841"/>
        <v>GS.9183</v>
      </c>
      <c r="Z2056" s="19" t="e">
        <v>#VALUE!</v>
      </c>
      <c r="AA2056" s="19" t="e">
        <f t="shared" si="842"/>
        <v>#VALUE!</v>
      </c>
      <c r="AB2056" s="22" t="e">
        <f t="shared" si="843"/>
        <v>#VALUE!</v>
      </c>
      <c r="AC2056" s="23" t="e">
        <v>#VALUE!</v>
      </c>
      <c r="AD2056" s="23" t="e">
        <f t="shared" si="844"/>
        <v>#VALUE!</v>
      </c>
      <c r="AE2056" s="24" t="e">
        <f t="shared" si="845"/>
        <v>#VALUE!</v>
      </c>
      <c r="AF2056" s="24">
        <v>92.399999999999991</v>
      </c>
      <c r="AG2056" s="24" t="e">
        <f t="shared" si="846"/>
        <v>#VALUE!</v>
      </c>
      <c r="AH2056" s="24" t="e">
        <f t="shared" si="847"/>
        <v>#VALUE!</v>
      </c>
      <c r="AI2056" s="25" t="e">
        <f t="shared" si="848"/>
        <v>#VALUE!</v>
      </c>
      <c r="AJ2056" s="25" t="e">
        <f t="shared" si="849"/>
        <v>#VALUE!</v>
      </c>
      <c r="AK2056" s="25" t="e">
        <f t="shared" si="850"/>
        <v>#VALUE!</v>
      </c>
      <c r="AL2056" s="11">
        <v>13.560995699207105</v>
      </c>
      <c r="AM2056" s="11">
        <v>2.8673680297717214</v>
      </c>
      <c r="AN2056" s="26">
        <v>3.2932255075976431</v>
      </c>
      <c r="AW2056" s="44" t="e">
        <f t="shared" si="851"/>
        <v>#VALUE!</v>
      </c>
    </row>
    <row r="2057" spans="1:49" hidden="1" x14ac:dyDescent="0.2">
      <c r="A2057" s="101">
        <v>2057</v>
      </c>
      <c r="B2057" s="16" t="s">
        <v>107</v>
      </c>
      <c r="C2057" s="101">
        <v>2189</v>
      </c>
      <c r="D2057" s="101">
        <v>0.97004379699211396</v>
      </c>
      <c r="E2057" s="101">
        <v>2.834497600267219E-2</v>
      </c>
      <c r="F2057" s="101">
        <v>0.99838877299478623</v>
      </c>
      <c r="H2057" s="101" t="s">
        <v>4</v>
      </c>
      <c r="I2057" s="101">
        <v>1</v>
      </c>
      <c r="J2057" s="101" t="s">
        <v>60</v>
      </c>
      <c r="K2057" s="18">
        <v>43217</v>
      </c>
      <c r="L2057" s="101" t="s">
        <v>58</v>
      </c>
      <c r="M2057" s="101" t="s">
        <v>83</v>
      </c>
      <c r="N2057" s="101" t="s">
        <v>77</v>
      </c>
      <c r="O2057" s="101">
        <v>14</v>
      </c>
      <c r="P2057" s="19" t="str">
        <f t="shared" si="834"/>
        <v>CB3 14</v>
      </c>
      <c r="Q2057" s="20">
        <f t="shared" si="835"/>
        <v>99.838877299478625</v>
      </c>
      <c r="R2057" s="19">
        <v>122.6</v>
      </c>
      <c r="S2057" s="19">
        <v>-9.67</v>
      </c>
      <c r="T2057" s="19">
        <f t="shared" si="836"/>
        <v>112.92999999999999</v>
      </c>
      <c r="U2057" s="22" t="e">
        <f t="shared" si="837"/>
        <v>#VALUE!</v>
      </c>
      <c r="V2057" s="22" t="str">
        <f t="shared" si="838"/>
        <v>NY</v>
      </c>
      <c r="W2057" s="22" t="e">
        <f t="shared" si="839"/>
        <v>#VALUE!</v>
      </c>
      <c r="X2057" s="19" t="str">
        <f t="shared" si="840"/>
        <v>CB314GS.9337</v>
      </c>
      <c r="Y2057" s="19" t="str">
        <f t="shared" si="841"/>
        <v>GS.9337</v>
      </c>
      <c r="Z2057" s="19" t="e">
        <v>#VALUE!</v>
      </c>
      <c r="AA2057" s="19" t="e">
        <f t="shared" si="842"/>
        <v>#VALUE!</v>
      </c>
      <c r="AB2057" s="22" t="e">
        <f t="shared" si="843"/>
        <v>#VALUE!</v>
      </c>
      <c r="AC2057" s="23" t="e">
        <v>#VALUE!</v>
      </c>
      <c r="AD2057" s="23" t="e">
        <f t="shared" si="844"/>
        <v>#VALUE!</v>
      </c>
      <c r="AE2057" s="24" t="e">
        <f t="shared" si="845"/>
        <v>#VALUE!</v>
      </c>
      <c r="AF2057" s="24">
        <v>114.67999999999999</v>
      </c>
      <c r="AG2057" s="24" t="e">
        <f t="shared" si="846"/>
        <v>#VALUE!</v>
      </c>
      <c r="AH2057" s="24" t="e">
        <f t="shared" si="847"/>
        <v>#VALUE!</v>
      </c>
      <c r="AI2057" s="25" t="e">
        <f t="shared" si="848"/>
        <v>#VALUE!</v>
      </c>
      <c r="AJ2057" s="25" t="e">
        <f t="shared" si="849"/>
        <v>#VALUE!</v>
      </c>
      <c r="AK2057" s="25" t="e">
        <f t="shared" si="850"/>
        <v>#VALUE!</v>
      </c>
      <c r="AL2057" s="11">
        <v>20.435624999999998</v>
      </c>
      <c r="AM2057" s="11">
        <v>0.5</v>
      </c>
      <c r="AN2057" s="26">
        <v>3.3235000186445212</v>
      </c>
      <c r="AW2057" s="44" t="e">
        <f t="shared" si="851"/>
        <v>#VALUE!</v>
      </c>
    </row>
    <row r="2058" spans="1:49" x14ac:dyDescent="0.2">
      <c r="A2058" s="101">
        <v>2058</v>
      </c>
      <c r="B2058" s="16" t="s">
        <v>107</v>
      </c>
      <c r="C2058" s="101">
        <v>1509</v>
      </c>
      <c r="D2058" s="101">
        <v>0.97004379699211396</v>
      </c>
      <c r="E2058" s="101">
        <v>2.834497600267219E-2</v>
      </c>
      <c r="F2058" s="101">
        <v>0.99838877299478623</v>
      </c>
      <c r="H2058" s="101" t="s">
        <v>4</v>
      </c>
      <c r="I2058" s="101">
        <v>1</v>
      </c>
      <c r="J2058" s="101" t="s">
        <v>60</v>
      </c>
      <c r="K2058" s="18">
        <v>43217</v>
      </c>
      <c r="L2058" s="101" t="s">
        <v>58</v>
      </c>
      <c r="M2058" s="101" t="s">
        <v>83</v>
      </c>
      <c r="N2058" s="101" t="s">
        <v>62</v>
      </c>
      <c r="O2058" s="101" t="s">
        <v>63</v>
      </c>
      <c r="P2058" s="19" t="str">
        <f t="shared" si="834"/>
        <v>CB6 Consumo</v>
      </c>
      <c r="Q2058" s="20">
        <f t="shared" si="835"/>
        <v>99.838877299478625</v>
      </c>
      <c r="R2058" s="19">
        <v>122.6</v>
      </c>
      <c r="S2058" s="19">
        <v>-31.95</v>
      </c>
      <c r="T2058" s="19">
        <f t="shared" si="836"/>
        <v>90.649999999999991</v>
      </c>
      <c r="U2058" s="22" t="e">
        <f t="shared" si="837"/>
        <v>#VALUE!</v>
      </c>
      <c r="V2058" s="22" t="str">
        <f t="shared" si="838"/>
        <v>NY</v>
      </c>
      <c r="W2058" s="22" t="e">
        <f t="shared" si="839"/>
        <v>#VALUE!</v>
      </c>
      <c r="X2058" s="19" t="str">
        <f t="shared" si="840"/>
        <v>CB6ConsumoGS.9337</v>
      </c>
      <c r="Y2058" s="19" t="str">
        <f t="shared" si="841"/>
        <v>GS.9337</v>
      </c>
      <c r="Z2058" s="19" t="e">
        <v>#VALUE!</v>
      </c>
      <c r="AA2058" s="19" t="e">
        <f t="shared" si="842"/>
        <v>#VALUE!</v>
      </c>
      <c r="AB2058" s="22" t="e">
        <f t="shared" si="843"/>
        <v>#VALUE!</v>
      </c>
      <c r="AC2058" s="23" t="e">
        <v>#VALUE!</v>
      </c>
      <c r="AD2058" s="23" t="e">
        <f t="shared" si="844"/>
        <v>#VALUE!</v>
      </c>
      <c r="AE2058" s="24" t="e">
        <f t="shared" si="845"/>
        <v>#VALUE!</v>
      </c>
      <c r="AF2058" s="24">
        <v>92.399999999999991</v>
      </c>
      <c r="AG2058" s="24" t="e">
        <f t="shared" si="846"/>
        <v>#VALUE!</v>
      </c>
      <c r="AH2058" s="24" t="e">
        <f t="shared" si="847"/>
        <v>#VALUE!</v>
      </c>
      <c r="AI2058" s="25" t="e">
        <f t="shared" si="848"/>
        <v>#VALUE!</v>
      </c>
      <c r="AJ2058" s="25" t="e">
        <f t="shared" si="849"/>
        <v>#VALUE!</v>
      </c>
      <c r="AK2058" s="25" t="e">
        <f t="shared" si="850"/>
        <v>#VALUE!</v>
      </c>
      <c r="AL2058" s="11">
        <v>20.435624999999998</v>
      </c>
      <c r="AM2058" s="11">
        <v>0.5</v>
      </c>
      <c r="AN2058" s="26">
        <v>3.3235000186445212</v>
      </c>
      <c r="AW2058" s="44" t="e">
        <f t="shared" si="851"/>
        <v>#VALUE!</v>
      </c>
    </row>
    <row r="2059" spans="1:49" x14ac:dyDescent="0.2">
      <c r="A2059" s="101">
        <v>2059</v>
      </c>
      <c r="B2059" s="16" t="s">
        <v>108</v>
      </c>
      <c r="C2059" s="101">
        <v>270</v>
      </c>
      <c r="D2059" s="101">
        <v>3.08</v>
      </c>
      <c r="E2059" s="101">
        <v>1.34</v>
      </c>
      <c r="F2059" s="101">
        <v>4.42</v>
      </c>
      <c r="G2059" s="11">
        <f>268/3.578</f>
        <v>74.902179988820578</v>
      </c>
      <c r="H2059" s="101" t="s">
        <v>6</v>
      </c>
      <c r="I2059" s="101">
        <v>1</v>
      </c>
      <c r="J2059" s="101" t="s">
        <v>60</v>
      </c>
      <c r="K2059" s="18">
        <v>43227</v>
      </c>
      <c r="L2059" s="101" t="s">
        <v>109</v>
      </c>
      <c r="M2059" s="101" t="s">
        <v>61</v>
      </c>
      <c r="N2059" s="101" t="s">
        <v>110</v>
      </c>
      <c r="O2059" s="101" t="s">
        <v>111</v>
      </c>
      <c r="P2059" s="19" t="str">
        <f t="shared" si="834"/>
        <v>31-4-35-G5-27 CT</v>
      </c>
      <c r="Q2059" s="20">
        <f>F2059*C2059*22.046</f>
        <v>26309.696400000001</v>
      </c>
      <c r="R2059" s="19">
        <v>80.569999999999993</v>
      </c>
      <c r="S2059" s="19">
        <v>5.25</v>
      </c>
      <c r="T2059" s="19">
        <f t="shared" si="836"/>
        <v>85.82</v>
      </c>
      <c r="U2059" s="22" t="e">
        <f>((T2059-G2059)*22.046*AD2059)-Q2059</f>
        <v>#VALUE!</v>
      </c>
      <c r="V2059" s="22" t="str">
        <f t="shared" si="838"/>
        <v>NY</v>
      </c>
      <c r="W2059" s="22" t="e">
        <f t="shared" si="839"/>
        <v>#VALUE!</v>
      </c>
      <c r="X2059" s="19" t="str">
        <f t="shared" si="840"/>
        <v>31-4-35-G5-27CTPC-5438</v>
      </c>
      <c r="Y2059" s="19" t="str">
        <f>IF(LEFT(B2059,2)&lt;&gt;"SC","PC-"&amp;RIGHT(B2059,4),B2059)</f>
        <v>PC-5438</v>
      </c>
      <c r="Z2059" s="19" t="e">
        <v>#VALUE!</v>
      </c>
      <c r="AA2059" s="19" t="e">
        <f t="shared" si="842"/>
        <v>#VALUE!</v>
      </c>
      <c r="AB2059" s="22" t="e">
        <f t="shared" si="843"/>
        <v>#VALUE!</v>
      </c>
      <c r="AC2059" s="23" t="e">
        <v>#VALUE!</v>
      </c>
      <c r="AD2059" s="23" t="e">
        <f t="shared" si="844"/>
        <v>#VALUE!</v>
      </c>
      <c r="AE2059" s="24" t="e">
        <f t="shared" si="845"/>
        <v>#VALUE!</v>
      </c>
      <c r="AF2059" s="24" t="e">
        <v>#N/A</v>
      </c>
      <c r="AG2059" s="24" t="e">
        <f t="shared" si="846"/>
        <v>#N/A</v>
      </c>
      <c r="AH2059" s="24" t="e">
        <f t="shared" si="847"/>
        <v>#VALUE!</v>
      </c>
      <c r="AI2059" s="25" t="e">
        <f t="shared" si="848"/>
        <v>#VALUE!</v>
      </c>
      <c r="AJ2059" s="25" t="e">
        <f t="shared" si="849"/>
        <v>#VALUE!</v>
      </c>
      <c r="AK2059" s="25" t="e">
        <f t="shared" si="850"/>
        <v>#VALUE!</v>
      </c>
      <c r="AL2059" s="11">
        <v>20.435624999999998</v>
      </c>
      <c r="AM2059" s="11">
        <v>0.5</v>
      </c>
      <c r="AN2059" s="26">
        <v>3.3235000186445212</v>
      </c>
    </row>
  </sheetData>
  <autoFilter ref="A2:AO2058"/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ilha21">
    <tabColor theme="5"/>
  </sheetPr>
  <dimension ref="A1:V1105"/>
  <sheetViews>
    <sheetView zoomScale="90" zoomScaleNormal="90" workbookViewId="0">
      <pane ySplit="2" topLeftCell="A1060" activePane="bottomLeft" state="frozen"/>
      <selection activeCell="B1088" sqref="B1088"/>
      <selection pane="bottomLeft" activeCell="B1088" sqref="B1088"/>
    </sheetView>
  </sheetViews>
  <sheetFormatPr defaultRowHeight="12.75" x14ac:dyDescent="0.2"/>
  <cols>
    <col min="1" max="1" width="14.140625" style="115" bestFit="1" customWidth="1"/>
    <col min="2" max="2" width="13.7109375" style="103" customWidth="1"/>
    <col min="3" max="3" width="12.28515625" style="104" bestFit="1" customWidth="1"/>
    <col min="4" max="4" width="13.7109375" style="104" customWidth="1"/>
    <col min="5" max="5" width="15" style="104" bestFit="1" customWidth="1"/>
    <col min="6" max="6" width="9.28515625" style="105" customWidth="1"/>
    <col min="7" max="7" width="13.7109375" style="104" customWidth="1"/>
    <col min="8" max="8" width="19.85546875" style="104" customWidth="1"/>
    <col min="9" max="9" width="21.7109375" style="103" customWidth="1"/>
    <col min="10" max="10" width="12.140625" style="106" bestFit="1" customWidth="1"/>
    <col min="11" max="11" width="15.5703125" style="106" bestFit="1" customWidth="1"/>
    <col min="12" max="12" width="16.28515625" style="106" bestFit="1" customWidth="1"/>
    <col min="13" max="13" width="14.85546875" style="103" bestFit="1" customWidth="1"/>
    <col min="14" max="14" width="12.140625" style="106" bestFit="1" customWidth="1"/>
    <col min="15" max="15" width="12.5703125" style="107" bestFit="1" customWidth="1"/>
    <col min="16" max="16" width="12.140625" style="108" bestFit="1" customWidth="1"/>
    <col min="17" max="17" width="37.7109375" style="106" bestFit="1" customWidth="1"/>
    <col min="18" max="18" width="26.5703125" style="106" bestFit="1" customWidth="1"/>
    <col min="19" max="19" width="16" style="106" bestFit="1" customWidth="1"/>
    <col min="20" max="20" width="18.42578125" style="108" bestFit="1" customWidth="1"/>
    <col min="21" max="21" width="11" style="108" customWidth="1"/>
    <col min="22" max="22" width="9.140625" style="109"/>
    <col min="23" max="16384" width="9.140625" style="110"/>
  </cols>
  <sheetData>
    <row r="1" spans="1:22" ht="15" x14ac:dyDescent="0.25">
      <c r="A1" s="119"/>
      <c r="F1" s="105">
        <f>SUM(Tabela1[Lots])</f>
        <v>-3834</v>
      </c>
      <c r="K1" s="106">
        <f>SUM(Tabela1[Realized P&amp;L])</f>
        <v>-93149.999999997672</v>
      </c>
      <c r="L1" s="195">
        <f>SUM(Tabela1[Unrealized P&amp;L])</f>
        <v>-4359885</v>
      </c>
      <c r="M1" s="195">
        <f>SUM(Tabela1[Commission])</f>
        <v>35357.660000000054</v>
      </c>
      <c r="S1" s="195">
        <f>SUM(Tabela1[Daily_P&amp;L])</f>
        <v>-403670.00000000105</v>
      </c>
      <c r="T1" s="196">
        <f>SUM(Tabela1[Produto Mkt])</f>
        <v>-300776.44000000018</v>
      </c>
    </row>
    <row r="2" spans="1:22" s="114" customFormat="1" ht="15.75" x14ac:dyDescent="0.25">
      <c r="A2" s="104" t="s">
        <v>148</v>
      </c>
      <c r="B2" s="111" t="s">
        <v>149</v>
      </c>
      <c r="C2" s="104" t="s">
        <v>150</v>
      </c>
      <c r="D2" s="104" t="s">
        <v>151</v>
      </c>
      <c r="E2" s="104" t="s">
        <v>152</v>
      </c>
      <c r="F2" s="105" t="s">
        <v>153</v>
      </c>
      <c r="G2" s="104" t="s">
        <v>154</v>
      </c>
      <c r="H2" s="104" t="s">
        <v>155</v>
      </c>
      <c r="I2" s="111" t="s">
        <v>156</v>
      </c>
      <c r="J2" s="112" t="s">
        <v>157</v>
      </c>
      <c r="K2" s="112" t="s">
        <v>158</v>
      </c>
      <c r="L2" s="112" t="s">
        <v>159</v>
      </c>
      <c r="M2" s="112" t="s">
        <v>160</v>
      </c>
      <c r="N2" s="112" t="s">
        <v>161</v>
      </c>
      <c r="O2" s="113" t="s">
        <v>162</v>
      </c>
      <c r="P2" s="112" t="s">
        <v>163</v>
      </c>
      <c r="Q2" s="112" t="s">
        <v>45</v>
      </c>
      <c r="R2" s="112" t="s">
        <v>46</v>
      </c>
      <c r="S2" s="112" t="s">
        <v>47</v>
      </c>
      <c r="T2" s="112" t="s">
        <v>164</v>
      </c>
      <c r="U2" s="112" t="s">
        <v>165</v>
      </c>
      <c r="V2" s="111"/>
    </row>
    <row r="3" spans="1:22" hidden="1" x14ac:dyDescent="0.2">
      <c r="A3" s="120">
        <v>42814</v>
      </c>
      <c r="B3" s="103">
        <v>2</v>
      </c>
      <c r="C3" s="104" t="s">
        <v>166</v>
      </c>
      <c r="D3" s="104" t="s">
        <v>1</v>
      </c>
      <c r="E3" s="104" t="s">
        <v>1333</v>
      </c>
      <c r="F3" s="104">
        <v>-4</v>
      </c>
      <c r="G3" s="104">
        <v>77.33</v>
      </c>
      <c r="H3" s="104" t="s">
        <v>1337</v>
      </c>
      <c r="I3" s="104"/>
      <c r="J3" s="116">
        <f>IF(D3="NY",VLOOKUP(E3,Input_Mkt_Price!B:C,2,FALSE))</f>
        <v>78.989999999999995</v>
      </c>
      <c r="K3" s="192">
        <f t="shared" ref="K3:K66" si="0">IF(D3="NY",-(IF(B3=2,G3*F3*500,0)))</f>
        <v>154660</v>
      </c>
      <c r="L3" s="118">
        <f t="shared" ref="L3:L66" si="1">IF(D3="NY",IF(K3&lt;&gt;0,0,-(G3-J3)*F3*500))</f>
        <v>0</v>
      </c>
      <c r="M3" s="106">
        <f>N3*O3-7798.98</f>
        <v>-7788.5</v>
      </c>
      <c r="N3" s="116">
        <f t="shared" ref="N3:N66" si="2">ABS(F3)</f>
        <v>4</v>
      </c>
      <c r="O3" s="193">
        <f t="shared" ref="O3:O66" si="3">IF(D3="NY",2.62,0)</f>
        <v>2.62</v>
      </c>
      <c r="P3" s="108">
        <f t="shared" ref="P3:P66" si="4">G3*F3</f>
        <v>-309.32</v>
      </c>
      <c r="Q3" s="192">
        <f>IF(D3="NY",VLOOKUP(E3,Input_Mkt_Price!E:F,2,FALSE))</f>
        <v>78.989999999999995</v>
      </c>
      <c r="R3" s="192">
        <f t="shared" ref="R3:R66" si="5">IF(D3="NY",IF(K3&lt;&gt;0,0,-(G3-Q3)*F3*500))</f>
        <v>0</v>
      </c>
      <c r="S3" s="118">
        <f t="shared" ref="S3:S66" si="6">L3-R3</f>
        <v>0</v>
      </c>
      <c r="T3" s="108">
        <f t="shared" ref="T3:T66" si="7">J3*F3</f>
        <v>-315.95999999999998</v>
      </c>
      <c r="U3" s="108">
        <f t="shared" ref="U3:U66" si="8">F3*G3</f>
        <v>-309.32</v>
      </c>
    </row>
    <row r="4" spans="1:22" hidden="1" x14ac:dyDescent="0.2">
      <c r="A4" s="120">
        <v>42814</v>
      </c>
      <c r="B4" s="103">
        <v>2</v>
      </c>
      <c r="C4" s="104" t="s">
        <v>166</v>
      </c>
      <c r="D4" s="104" t="s">
        <v>1</v>
      </c>
      <c r="E4" s="104" t="s">
        <v>1333</v>
      </c>
      <c r="F4" s="104">
        <v>-19</v>
      </c>
      <c r="G4" s="104">
        <v>77.33</v>
      </c>
      <c r="H4" s="104" t="s">
        <v>1337</v>
      </c>
      <c r="I4" s="104"/>
      <c r="J4" s="116">
        <f>IF(D4="NY",VLOOKUP(E4,Input_Mkt_Price!B:C,2,FALSE))</f>
        <v>78.989999999999995</v>
      </c>
      <c r="K4" s="192">
        <f t="shared" si="0"/>
        <v>734635</v>
      </c>
      <c r="L4" s="118">
        <f t="shared" si="1"/>
        <v>0</v>
      </c>
      <c r="M4" s="106">
        <f t="shared" ref="M4:M66" si="9">N4*O4</f>
        <v>49.78</v>
      </c>
      <c r="N4" s="116">
        <f t="shared" si="2"/>
        <v>19</v>
      </c>
      <c r="O4" s="193">
        <f t="shared" si="3"/>
        <v>2.62</v>
      </c>
      <c r="P4" s="108">
        <f t="shared" si="4"/>
        <v>-1469.27</v>
      </c>
      <c r="Q4" s="192">
        <f>IF(D4="NY",VLOOKUP(E4,Input_Mkt_Price!E:F,2,FALSE))</f>
        <v>78.989999999999995</v>
      </c>
      <c r="R4" s="192">
        <f t="shared" si="5"/>
        <v>0</v>
      </c>
      <c r="S4" s="118">
        <f t="shared" si="6"/>
        <v>0</v>
      </c>
      <c r="T4" s="108">
        <f t="shared" si="7"/>
        <v>-1500.81</v>
      </c>
      <c r="U4" s="108">
        <f t="shared" si="8"/>
        <v>-1469.27</v>
      </c>
    </row>
    <row r="5" spans="1:22" hidden="1" x14ac:dyDescent="0.2">
      <c r="A5" s="120">
        <v>42814</v>
      </c>
      <c r="B5" s="103">
        <v>2</v>
      </c>
      <c r="C5" s="104" t="s">
        <v>166</v>
      </c>
      <c r="D5" s="104" t="s">
        <v>1</v>
      </c>
      <c r="E5" s="104" t="s">
        <v>1333</v>
      </c>
      <c r="F5" s="104">
        <v>-999</v>
      </c>
      <c r="G5" s="104">
        <v>77.33</v>
      </c>
      <c r="H5" s="104" t="s">
        <v>1337</v>
      </c>
      <c r="I5" s="104"/>
      <c r="J5" s="116">
        <f>IF(D5="NY",VLOOKUP(E5,Input_Mkt_Price!B:C,2,FALSE))</f>
        <v>78.989999999999995</v>
      </c>
      <c r="K5" s="192">
        <f t="shared" si="0"/>
        <v>38626335</v>
      </c>
      <c r="L5" s="118">
        <f t="shared" si="1"/>
        <v>0</v>
      </c>
      <c r="M5" s="106">
        <f t="shared" si="9"/>
        <v>2617.38</v>
      </c>
      <c r="N5" s="116">
        <f t="shared" si="2"/>
        <v>999</v>
      </c>
      <c r="O5" s="193">
        <f t="shared" si="3"/>
        <v>2.62</v>
      </c>
      <c r="P5" s="108">
        <f t="shared" si="4"/>
        <v>-77252.67</v>
      </c>
      <c r="Q5" s="192">
        <f>IF(D5="NY",VLOOKUP(E5,Input_Mkt_Price!E:F,2,FALSE))</f>
        <v>78.989999999999995</v>
      </c>
      <c r="R5" s="192">
        <f t="shared" si="5"/>
        <v>0</v>
      </c>
      <c r="S5" s="118">
        <f t="shared" si="6"/>
        <v>0</v>
      </c>
      <c r="T5" s="108">
        <f t="shared" si="7"/>
        <v>-78911.009999999995</v>
      </c>
      <c r="U5" s="108">
        <f t="shared" si="8"/>
        <v>-77252.67</v>
      </c>
    </row>
    <row r="6" spans="1:22" hidden="1" x14ac:dyDescent="0.2">
      <c r="A6" s="120">
        <v>42814</v>
      </c>
      <c r="B6" s="103">
        <v>2</v>
      </c>
      <c r="C6" s="104" t="s">
        <v>166</v>
      </c>
      <c r="D6" s="104" t="s">
        <v>1</v>
      </c>
      <c r="E6" s="104" t="s">
        <v>1334</v>
      </c>
      <c r="F6" s="104">
        <v>-22</v>
      </c>
      <c r="G6" s="104">
        <v>75.67</v>
      </c>
      <c r="H6" s="104" t="s">
        <v>1337</v>
      </c>
      <c r="I6" s="104"/>
      <c r="J6" s="116">
        <f>IF(D6="NY",VLOOKUP(E6,Input_Mkt_Price!B:C,2,FALSE))</f>
        <v>75.17</v>
      </c>
      <c r="K6" s="192">
        <f t="shared" si="0"/>
        <v>832370</v>
      </c>
      <c r="L6" s="118">
        <f t="shared" si="1"/>
        <v>0</v>
      </c>
      <c r="M6" s="106">
        <f t="shared" si="9"/>
        <v>57.64</v>
      </c>
      <c r="N6" s="116">
        <f t="shared" si="2"/>
        <v>22</v>
      </c>
      <c r="O6" s="193">
        <f t="shared" si="3"/>
        <v>2.62</v>
      </c>
      <c r="P6" s="108">
        <f t="shared" si="4"/>
        <v>-1664.74</v>
      </c>
      <c r="Q6" s="192">
        <f>IF(D6="NY",VLOOKUP(E6,Input_Mkt_Price!E:F,2,FALSE))</f>
        <v>75.17</v>
      </c>
      <c r="R6" s="192">
        <f t="shared" si="5"/>
        <v>0</v>
      </c>
      <c r="S6" s="118">
        <f t="shared" si="6"/>
        <v>0</v>
      </c>
      <c r="T6" s="108">
        <f t="shared" si="7"/>
        <v>-1653.74</v>
      </c>
      <c r="U6" s="108">
        <f t="shared" si="8"/>
        <v>-1664.74</v>
      </c>
    </row>
    <row r="7" spans="1:22" hidden="1" x14ac:dyDescent="0.2">
      <c r="A7" s="120">
        <v>42814</v>
      </c>
      <c r="B7" s="103">
        <v>2</v>
      </c>
      <c r="C7" s="104" t="s">
        <v>166</v>
      </c>
      <c r="D7" s="104" t="s">
        <v>1</v>
      </c>
      <c r="E7" s="104" t="s">
        <v>1334</v>
      </c>
      <c r="F7" s="104">
        <v>-7</v>
      </c>
      <c r="G7" s="104">
        <v>75.67</v>
      </c>
      <c r="H7" s="104" t="s">
        <v>1337</v>
      </c>
      <c r="I7" s="104"/>
      <c r="J7" s="116">
        <f>IF(D7="NY",VLOOKUP(E7,Input_Mkt_Price!B:C,2,FALSE))</f>
        <v>75.17</v>
      </c>
      <c r="K7" s="192">
        <f t="shared" si="0"/>
        <v>264845</v>
      </c>
      <c r="L7" s="118">
        <f t="shared" si="1"/>
        <v>0</v>
      </c>
      <c r="M7" s="106">
        <f t="shared" si="9"/>
        <v>18.34</v>
      </c>
      <c r="N7" s="116">
        <f t="shared" si="2"/>
        <v>7</v>
      </c>
      <c r="O7" s="193">
        <f t="shared" si="3"/>
        <v>2.62</v>
      </c>
      <c r="P7" s="108">
        <f t="shared" si="4"/>
        <v>-529.69000000000005</v>
      </c>
      <c r="Q7" s="192">
        <f>IF(D7="NY",VLOOKUP(E7,Input_Mkt_Price!E:F,2,FALSE))</f>
        <v>75.17</v>
      </c>
      <c r="R7" s="192">
        <f t="shared" si="5"/>
        <v>0</v>
      </c>
      <c r="S7" s="118">
        <f t="shared" si="6"/>
        <v>0</v>
      </c>
      <c r="T7" s="108">
        <f t="shared" si="7"/>
        <v>-526.19000000000005</v>
      </c>
      <c r="U7" s="108">
        <f t="shared" si="8"/>
        <v>-529.69000000000005</v>
      </c>
    </row>
    <row r="8" spans="1:22" hidden="1" x14ac:dyDescent="0.2">
      <c r="A8" s="120">
        <v>42814</v>
      </c>
      <c r="B8" s="103">
        <v>2</v>
      </c>
      <c r="C8" s="104" t="s">
        <v>166</v>
      </c>
      <c r="D8" s="104" t="s">
        <v>1</v>
      </c>
      <c r="E8" s="104" t="s">
        <v>1334</v>
      </c>
      <c r="F8" s="104">
        <v>-46</v>
      </c>
      <c r="G8" s="104">
        <v>75.67</v>
      </c>
      <c r="H8" s="104" t="s">
        <v>1337</v>
      </c>
      <c r="I8" s="104"/>
      <c r="J8" s="116">
        <f>IF(D8="NY",VLOOKUP(E8,Input_Mkt_Price!B:C,2,FALSE))</f>
        <v>75.17</v>
      </c>
      <c r="K8" s="192">
        <f t="shared" si="0"/>
        <v>1740410</v>
      </c>
      <c r="L8" s="118">
        <f t="shared" si="1"/>
        <v>0</v>
      </c>
      <c r="M8" s="106">
        <f t="shared" si="9"/>
        <v>120.52000000000001</v>
      </c>
      <c r="N8" s="116">
        <f t="shared" si="2"/>
        <v>46</v>
      </c>
      <c r="O8" s="193">
        <f t="shared" si="3"/>
        <v>2.62</v>
      </c>
      <c r="P8" s="108">
        <f t="shared" si="4"/>
        <v>-3480.82</v>
      </c>
      <c r="Q8" s="192">
        <f>IF(D8="NY",VLOOKUP(E8,Input_Mkt_Price!E:F,2,FALSE))</f>
        <v>75.17</v>
      </c>
      <c r="R8" s="192">
        <f t="shared" si="5"/>
        <v>0</v>
      </c>
      <c r="S8" s="118">
        <f t="shared" si="6"/>
        <v>0</v>
      </c>
      <c r="T8" s="108">
        <f t="shared" si="7"/>
        <v>-3457.82</v>
      </c>
      <c r="U8" s="108">
        <f t="shared" si="8"/>
        <v>-3480.82</v>
      </c>
    </row>
    <row r="9" spans="1:22" hidden="1" x14ac:dyDescent="0.2">
      <c r="A9" s="120">
        <v>42814</v>
      </c>
      <c r="B9" s="103">
        <v>2</v>
      </c>
      <c r="C9" s="104" t="s">
        <v>166</v>
      </c>
      <c r="D9" s="104" t="s">
        <v>1</v>
      </c>
      <c r="E9" s="104" t="s">
        <v>1334</v>
      </c>
      <c r="F9" s="104">
        <v>-64</v>
      </c>
      <c r="G9" s="104">
        <v>75.67</v>
      </c>
      <c r="H9" s="104" t="s">
        <v>1337</v>
      </c>
      <c r="I9" s="104"/>
      <c r="J9" s="116">
        <f>IF(D9="NY",VLOOKUP(E9,Input_Mkt_Price!B:C,2,FALSE))</f>
        <v>75.17</v>
      </c>
      <c r="K9" s="192">
        <f t="shared" si="0"/>
        <v>2421440</v>
      </c>
      <c r="L9" s="118">
        <f t="shared" si="1"/>
        <v>0</v>
      </c>
      <c r="M9" s="106">
        <f t="shared" si="9"/>
        <v>167.68</v>
      </c>
      <c r="N9" s="116">
        <f t="shared" si="2"/>
        <v>64</v>
      </c>
      <c r="O9" s="193">
        <f t="shared" si="3"/>
        <v>2.62</v>
      </c>
      <c r="P9" s="108">
        <f t="shared" si="4"/>
        <v>-4842.88</v>
      </c>
      <c r="Q9" s="192">
        <f>IF(D9="NY",VLOOKUP(E9,Input_Mkt_Price!E:F,2,FALSE))</f>
        <v>75.17</v>
      </c>
      <c r="R9" s="192">
        <f t="shared" si="5"/>
        <v>0</v>
      </c>
      <c r="S9" s="118">
        <f t="shared" si="6"/>
        <v>0</v>
      </c>
      <c r="T9" s="108">
        <f t="shared" si="7"/>
        <v>-4810.88</v>
      </c>
      <c r="U9" s="108">
        <f t="shared" si="8"/>
        <v>-4842.88</v>
      </c>
    </row>
    <row r="10" spans="1:22" hidden="1" x14ac:dyDescent="0.2">
      <c r="A10" s="120">
        <v>42814</v>
      </c>
      <c r="B10" s="103">
        <v>2</v>
      </c>
      <c r="C10" s="104" t="s">
        <v>166</v>
      </c>
      <c r="D10" s="104" t="s">
        <v>1</v>
      </c>
      <c r="E10" s="104" t="s">
        <v>1334</v>
      </c>
      <c r="F10" s="104">
        <v>-88</v>
      </c>
      <c r="G10" s="104">
        <v>75.67</v>
      </c>
      <c r="H10" s="104" t="s">
        <v>1337</v>
      </c>
      <c r="I10" s="104"/>
      <c r="J10" s="116">
        <f>IF(D10="NY",VLOOKUP(E10,Input_Mkt_Price!B:C,2,FALSE))</f>
        <v>75.17</v>
      </c>
      <c r="K10" s="192">
        <f t="shared" si="0"/>
        <v>3329480</v>
      </c>
      <c r="L10" s="118">
        <f t="shared" si="1"/>
        <v>0</v>
      </c>
      <c r="M10" s="106">
        <f t="shared" si="9"/>
        <v>230.56</v>
      </c>
      <c r="N10" s="116">
        <f t="shared" si="2"/>
        <v>88</v>
      </c>
      <c r="O10" s="193">
        <f t="shared" si="3"/>
        <v>2.62</v>
      </c>
      <c r="P10" s="108">
        <f t="shared" si="4"/>
        <v>-6658.96</v>
      </c>
      <c r="Q10" s="192">
        <f>IF(D10="NY",VLOOKUP(E10,Input_Mkt_Price!E:F,2,FALSE))</f>
        <v>75.17</v>
      </c>
      <c r="R10" s="192">
        <f t="shared" si="5"/>
        <v>0</v>
      </c>
      <c r="S10" s="118">
        <f t="shared" si="6"/>
        <v>0</v>
      </c>
      <c r="T10" s="108">
        <f t="shared" si="7"/>
        <v>-6614.96</v>
      </c>
      <c r="U10" s="108">
        <f t="shared" si="8"/>
        <v>-6658.96</v>
      </c>
    </row>
    <row r="11" spans="1:22" hidden="1" x14ac:dyDescent="0.2">
      <c r="A11" s="120">
        <v>42814</v>
      </c>
      <c r="B11" s="103">
        <v>2</v>
      </c>
      <c r="C11" s="104" t="s">
        <v>166</v>
      </c>
      <c r="D11" s="104" t="s">
        <v>1</v>
      </c>
      <c r="E11" s="104" t="s">
        <v>1334</v>
      </c>
      <c r="F11" s="104">
        <v>-9</v>
      </c>
      <c r="G11" s="104">
        <v>75.67</v>
      </c>
      <c r="H11" s="104" t="s">
        <v>1337</v>
      </c>
      <c r="I11" s="104"/>
      <c r="J11" s="116">
        <f>IF(D11="NY",VLOOKUP(E11,Input_Mkt_Price!B:C,2,FALSE))</f>
        <v>75.17</v>
      </c>
      <c r="K11" s="192">
        <f t="shared" si="0"/>
        <v>340515</v>
      </c>
      <c r="L11" s="118">
        <f t="shared" si="1"/>
        <v>0</v>
      </c>
      <c r="M11" s="106">
        <f t="shared" si="9"/>
        <v>23.580000000000002</v>
      </c>
      <c r="N11" s="116">
        <f t="shared" si="2"/>
        <v>9</v>
      </c>
      <c r="O11" s="193">
        <f t="shared" si="3"/>
        <v>2.62</v>
      </c>
      <c r="P11" s="108">
        <f t="shared" si="4"/>
        <v>-681.03</v>
      </c>
      <c r="Q11" s="192">
        <f>IF(D11="NY",VLOOKUP(E11,Input_Mkt_Price!E:F,2,FALSE))</f>
        <v>75.17</v>
      </c>
      <c r="R11" s="192">
        <f t="shared" si="5"/>
        <v>0</v>
      </c>
      <c r="S11" s="118">
        <f t="shared" si="6"/>
        <v>0</v>
      </c>
      <c r="T11" s="108">
        <f t="shared" si="7"/>
        <v>-676.53</v>
      </c>
      <c r="U11" s="108">
        <f t="shared" si="8"/>
        <v>-681.03</v>
      </c>
    </row>
    <row r="12" spans="1:22" hidden="1" x14ac:dyDescent="0.2">
      <c r="A12" s="120">
        <v>42814</v>
      </c>
      <c r="B12" s="103">
        <v>2</v>
      </c>
      <c r="C12" s="104" t="s">
        <v>166</v>
      </c>
      <c r="D12" s="104" t="s">
        <v>1</v>
      </c>
      <c r="E12" s="104" t="s">
        <v>1334</v>
      </c>
      <c r="F12" s="104">
        <v>-13</v>
      </c>
      <c r="G12" s="104">
        <v>75.67</v>
      </c>
      <c r="H12" s="104" t="s">
        <v>1337</v>
      </c>
      <c r="I12" s="104"/>
      <c r="J12" s="116">
        <f>IF(D12="NY",VLOOKUP(E12,Input_Mkt_Price!B:C,2,FALSE))</f>
        <v>75.17</v>
      </c>
      <c r="K12" s="192">
        <f t="shared" si="0"/>
        <v>491855</v>
      </c>
      <c r="L12" s="118">
        <f t="shared" si="1"/>
        <v>0</v>
      </c>
      <c r="M12" s="106">
        <f t="shared" si="9"/>
        <v>34.06</v>
      </c>
      <c r="N12" s="116">
        <f t="shared" si="2"/>
        <v>13</v>
      </c>
      <c r="O12" s="193">
        <f t="shared" si="3"/>
        <v>2.62</v>
      </c>
      <c r="P12" s="108">
        <f t="shared" si="4"/>
        <v>-983.71</v>
      </c>
      <c r="Q12" s="192">
        <f>IF(D12="NY",VLOOKUP(E12,Input_Mkt_Price!E:F,2,FALSE))</f>
        <v>75.17</v>
      </c>
      <c r="R12" s="192">
        <f t="shared" si="5"/>
        <v>0</v>
      </c>
      <c r="S12" s="118">
        <f t="shared" si="6"/>
        <v>0</v>
      </c>
      <c r="T12" s="108">
        <f t="shared" si="7"/>
        <v>-977.21</v>
      </c>
      <c r="U12" s="108">
        <f t="shared" si="8"/>
        <v>-983.71</v>
      </c>
    </row>
    <row r="13" spans="1:22" hidden="1" x14ac:dyDescent="0.2">
      <c r="A13" s="120">
        <v>42814</v>
      </c>
      <c r="B13" s="103">
        <v>2</v>
      </c>
      <c r="C13" s="104" t="s">
        <v>166</v>
      </c>
      <c r="D13" s="104" t="s">
        <v>1</v>
      </c>
      <c r="E13" s="104" t="s">
        <v>1334</v>
      </c>
      <c r="F13" s="104">
        <v>-22</v>
      </c>
      <c r="G13" s="104">
        <v>75.67</v>
      </c>
      <c r="H13" s="104" t="s">
        <v>1337</v>
      </c>
      <c r="I13" s="104"/>
      <c r="J13" s="116">
        <f>IF(D13="NY",VLOOKUP(E13,Input_Mkt_Price!B:C,2,FALSE))</f>
        <v>75.17</v>
      </c>
      <c r="K13" s="192">
        <f t="shared" si="0"/>
        <v>832370</v>
      </c>
      <c r="L13" s="118">
        <f t="shared" si="1"/>
        <v>0</v>
      </c>
      <c r="M13" s="106">
        <f t="shared" si="9"/>
        <v>57.64</v>
      </c>
      <c r="N13" s="116">
        <f t="shared" si="2"/>
        <v>22</v>
      </c>
      <c r="O13" s="193">
        <f t="shared" si="3"/>
        <v>2.62</v>
      </c>
      <c r="P13" s="108">
        <f t="shared" si="4"/>
        <v>-1664.74</v>
      </c>
      <c r="Q13" s="192">
        <f>IF(D13="NY",VLOOKUP(E13,Input_Mkt_Price!E:F,2,FALSE))</f>
        <v>75.17</v>
      </c>
      <c r="R13" s="192">
        <f t="shared" si="5"/>
        <v>0</v>
      </c>
      <c r="S13" s="118">
        <f t="shared" si="6"/>
        <v>0</v>
      </c>
      <c r="T13" s="108">
        <f t="shared" si="7"/>
        <v>-1653.74</v>
      </c>
      <c r="U13" s="108">
        <f t="shared" si="8"/>
        <v>-1664.74</v>
      </c>
    </row>
    <row r="14" spans="1:22" hidden="1" x14ac:dyDescent="0.2">
      <c r="A14" s="120">
        <v>42814</v>
      </c>
      <c r="B14" s="103">
        <v>2</v>
      </c>
      <c r="C14" s="104" t="s">
        <v>166</v>
      </c>
      <c r="D14" s="104" t="s">
        <v>1</v>
      </c>
      <c r="E14" s="104" t="s">
        <v>1334</v>
      </c>
      <c r="F14" s="104">
        <v>-2</v>
      </c>
      <c r="G14" s="104">
        <v>75.67</v>
      </c>
      <c r="H14" s="104" t="s">
        <v>1337</v>
      </c>
      <c r="I14" s="104"/>
      <c r="J14" s="116">
        <f>IF(D14="NY",VLOOKUP(E14,Input_Mkt_Price!B:C,2,FALSE))</f>
        <v>75.17</v>
      </c>
      <c r="K14" s="192">
        <f t="shared" si="0"/>
        <v>75670</v>
      </c>
      <c r="L14" s="118">
        <f t="shared" si="1"/>
        <v>0</v>
      </c>
      <c r="M14" s="106">
        <f t="shared" si="9"/>
        <v>5.24</v>
      </c>
      <c r="N14" s="116">
        <f t="shared" si="2"/>
        <v>2</v>
      </c>
      <c r="O14" s="193">
        <f t="shared" si="3"/>
        <v>2.62</v>
      </c>
      <c r="P14" s="108">
        <f t="shared" si="4"/>
        <v>-151.34</v>
      </c>
      <c r="Q14" s="192">
        <f>IF(D14="NY",VLOOKUP(E14,Input_Mkt_Price!E:F,2,FALSE))</f>
        <v>75.17</v>
      </c>
      <c r="R14" s="192">
        <f t="shared" si="5"/>
        <v>0</v>
      </c>
      <c r="S14" s="118">
        <f t="shared" si="6"/>
        <v>0</v>
      </c>
      <c r="T14" s="108">
        <f t="shared" si="7"/>
        <v>-150.34</v>
      </c>
      <c r="U14" s="108">
        <f t="shared" si="8"/>
        <v>-151.34</v>
      </c>
    </row>
    <row r="15" spans="1:22" hidden="1" x14ac:dyDescent="0.2">
      <c r="A15" s="120">
        <v>42814</v>
      </c>
      <c r="B15" s="103">
        <v>2</v>
      </c>
      <c r="C15" s="104" t="s">
        <v>166</v>
      </c>
      <c r="D15" s="104" t="s">
        <v>1</v>
      </c>
      <c r="E15" s="104" t="s">
        <v>1334</v>
      </c>
      <c r="F15" s="104">
        <v>-2</v>
      </c>
      <c r="G15" s="104">
        <v>75.67</v>
      </c>
      <c r="H15" s="104" t="s">
        <v>1337</v>
      </c>
      <c r="I15" s="104"/>
      <c r="J15" s="116">
        <f>IF(D15="NY",VLOOKUP(E15,Input_Mkt_Price!B:C,2,FALSE))</f>
        <v>75.17</v>
      </c>
      <c r="K15" s="192">
        <f t="shared" si="0"/>
        <v>75670</v>
      </c>
      <c r="L15" s="118">
        <f t="shared" si="1"/>
        <v>0</v>
      </c>
      <c r="M15" s="106">
        <f t="shared" si="9"/>
        <v>5.24</v>
      </c>
      <c r="N15" s="116">
        <f t="shared" si="2"/>
        <v>2</v>
      </c>
      <c r="O15" s="193">
        <f t="shared" si="3"/>
        <v>2.62</v>
      </c>
      <c r="P15" s="108">
        <f t="shared" si="4"/>
        <v>-151.34</v>
      </c>
      <c r="Q15" s="192">
        <f>IF(D15="NY",VLOOKUP(E15,Input_Mkt_Price!E:F,2,FALSE))</f>
        <v>75.17</v>
      </c>
      <c r="R15" s="192">
        <f t="shared" si="5"/>
        <v>0</v>
      </c>
      <c r="S15" s="118">
        <f t="shared" si="6"/>
        <v>0</v>
      </c>
      <c r="T15" s="108">
        <f t="shared" si="7"/>
        <v>-150.34</v>
      </c>
      <c r="U15" s="108">
        <f t="shared" si="8"/>
        <v>-151.34</v>
      </c>
    </row>
    <row r="16" spans="1:22" hidden="1" x14ac:dyDescent="0.2">
      <c r="A16" s="120">
        <v>42814</v>
      </c>
      <c r="B16" s="103">
        <v>2</v>
      </c>
      <c r="C16" s="104" t="s">
        <v>166</v>
      </c>
      <c r="D16" s="104" t="s">
        <v>1</v>
      </c>
      <c r="E16" s="104" t="s">
        <v>1334</v>
      </c>
      <c r="F16" s="104">
        <v>-11</v>
      </c>
      <c r="G16" s="104">
        <v>75.67</v>
      </c>
      <c r="H16" s="104" t="s">
        <v>1337</v>
      </c>
      <c r="I16" s="104"/>
      <c r="J16" s="116">
        <f>IF(D16="NY",VLOOKUP(E16,Input_Mkt_Price!B:C,2,FALSE))</f>
        <v>75.17</v>
      </c>
      <c r="K16" s="192">
        <f t="shared" si="0"/>
        <v>416185</v>
      </c>
      <c r="L16" s="118">
        <f t="shared" si="1"/>
        <v>0</v>
      </c>
      <c r="M16" s="106">
        <f t="shared" si="9"/>
        <v>28.82</v>
      </c>
      <c r="N16" s="116">
        <f t="shared" si="2"/>
        <v>11</v>
      </c>
      <c r="O16" s="193">
        <f t="shared" si="3"/>
        <v>2.62</v>
      </c>
      <c r="P16" s="108">
        <f t="shared" si="4"/>
        <v>-832.37</v>
      </c>
      <c r="Q16" s="192">
        <f>IF(D16="NY",VLOOKUP(E16,Input_Mkt_Price!E:F,2,FALSE))</f>
        <v>75.17</v>
      </c>
      <c r="R16" s="192">
        <f t="shared" si="5"/>
        <v>0</v>
      </c>
      <c r="S16" s="118">
        <f t="shared" si="6"/>
        <v>0</v>
      </c>
      <c r="T16" s="108">
        <f t="shared" si="7"/>
        <v>-826.87</v>
      </c>
      <c r="U16" s="108">
        <f t="shared" si="8"/>
        <v>-832.37</v>
      </c>
    </row>
    <row r="17" spans="1:21" hidden="1" x14ac:dyDescent="0.2">
      <c r="A17" s="120">
        <v>42815</v>
      </c>
      <c r="B17" s="103">
        <v>2</v>
      </c>
      <c r="C17" s="104" t="s">
        <v>166</v>
      </c>
      <c r="D17" s="104" t="s">
        <v>1</v>
      </c>
      <c r="E17" s="104" t="s">
        <v>1333</v>
      </c>
      <c r="F17" s="104">
        <v>4</v>
      </c>
      <c r="G17" s="104">
        <v>76.959999999999994</v>
      </c>
      <c r="H17" s="104" t="s">
        <v>1337</v>
      </c>
      <c r="I17" s="104"/>
      <c r="J17" s="116">
        <f>IF(D17="NY",VLOOKUP(E17,Input_Mkt_Price!B:C,2,FALSE))</f>
        <v>78.989999999999995</v>
      </c>
      <c r="K17" s="192">
        <f t="shared" si="0"/>
        <v>-153920</v>
      </c>
      <c r="L17" s="118">
        <f t="shared" si="1"/>
        <v>0</v>
      </c>
      <c r="M17" s="106">
        <f t="shared" si="9"/>
        <v>10.48</v>
      </c>
      <c r="N17" s="116">
        <f t="shared" si="2"/>
        <v>4</v>
      </c>
      <c r="O17" s="193">
        <f t="shared" si="3"/>
        <v>2.62</v>
      </c>
      <c r="P17" s="108">
        <f t="shared" si="4"/>
        <v>307.83999999999997</v>
      </c>
      <c r="Q17" s="192">
        <f>IF(D17="NY",VLOOKUP(E17,Input_Mkt_Price!E:F,2,FALSE))</f>
        <v>78.989999999999995</v>
      </c>
      <c r="R17" s="192">
        <f t="shared" si="5"/>
        <v>0</v>
      </c>
      <c r="S17" s="118">
        <f t="shared" si="6"/>
        <v>0</v>
      </c>
      <c r="T17" s="108">
        <f t="shared" si="7"/>
        <v>315.95999999999998</v>
      </c>
      <c r="U17" s="108">
        <f t="shared" si="8"/>
        <v>307.83999999999997</v>
      </c>
    </row>
    <row r="18" spans="1:21" hidden="1" x14ac:dyDescent="0.2">
      <c r="A18" s="120">
        <v>42816</v>
      </c>
      <c r="B18" s="103">
        <v>2</v>
      </c>
      <c r="C18" s="104" t="s">
        <v>166</v>
      </c>
      <c r="D18" s="104" t="s">
        <v>1</v>
      </c>
      <c r="E18" s="104" t="s">
        <v>1333</v>
      </c>
      <c r="F18" s="104">
        <v>-1</v>
      </c>
      <c r="G18" s="104">
        <v>77.45</v>
      </c>
      <c r="H18" s="104" t="s">
        <v>1337</v>
      </c>
      <c r="I18" s="104"/>
      <c r="J18" s="116">
        <f>IF(D18="NY",VLOOKUP(E18,Input_Mkt_Price!B:C,2,FALSE))</f>
        <v>78.989999999999995</v>
      </c>
      <c r="K18" s="192">
        <f t="shared" si="0"/>
        <v>38725</v>
      </c>
      <c r="L18" s="118">
        <f t="shared" si="1"/>
        <v>0</v>
      </c>
      <c r="M18" s="106">
        <f t="shared" si="9"/>
        <v>2.62</v>
      </c>
      <c r="N18" s="116">
        <f t="shared" si="2"/>
        <v>1</v>
      </c>
      <c r="O18" s="193">
        <f t="shared" si="3"/>
        <v>2.62</v>
      </c>
      <c r="P18" s="108">
        <f t="shared" si="4"/>
        <v>-77.45</v>
      </c>
      <c r="Q18" s="192">
        <f>IF(D18="NY",VLOOKUP(E18,Input_Mkt_Price!E:F,2,FALSE))</f>
        <v>78.989999999999995</v>
      </c>
      <c r="R18" s="192">
        <f t="shared" si="5"/>
        <v>0</v>
      </c>
      <c r="S18" s="118">
        <f t="shared" si="6"/>
        <v>0</v>
      </c>
      <c r="T18" s="108">
        <f t="shared" si="7"/>
        <v>-78.989999999999995</v>
      </c>
      <c r="U18" s="108">
        <f t="shared" si="8"/>
        <v>-77.45</v>
      </c>
    </row>
    <row r="19" spans="1:21" hidden="1" x14ac:dyDescent="0.2">
      <c r="A19" s="120">
        <v>42828</v>
      </c>
      <c r="B19" s="103">
        <v>2</v>
      </c>
      <c r="C19" s="104" t="s">
        <v>166</v>
      </c>
      <c r="D19" s="104" t="s">
        <v>1</v>
      </c>
      <c r="E19" s="104" t="s">
        <v>1333</v>
      </c>
      <c r="F19" s="104">
        <v>19</v>
      </c>
      <c r="G19" s="104">
        <v>76.13</v>
      </c>
      <c r="H19" s="104" t="s">
        <v>1338</v>
      </c>
      <c r="I19" s="104"/>
      <c r="J19" s="116">
        <f>IF(D19="NY",VLOOKUP(E19,Input_Mkt_Price!B:C,2,FALSE))</f>
        <v>78.989999999999995</v>
      </c>
      <c r="K19" s="192">
        <f t="shared" si="0"/>
        <v>-723234.99999999988</v>
      </c>
      <c r="L19" s="118">
        <f t="shared" si="1"/>
        <v>0</v>
      </c>
      <c r="M19" s="106">
        <f t="shared" si="9"/>
        <v>49.78</v>
      </c>
      <c r="N19" s="116">
        <f t="shared" si="2"/>
        <v>19</v>
      </c>
      <c r="O19" s="193">
        <f t="shared" si="3"/>
        <v>2.62</v>
      </c>
      <c r="P19" s="108">
        <f t="shared" si="4"/>
        <v>1446.4699999999998</v>
      </c>
      <c r="Q19" s="192">
        <f>IF(D19="NY",VLOOKUP(E19,Input_Mkt_Price!E:F,2,FALSE))</f>
        <v>78.989999999999995</v>
      </c>
      <c r="R19" s="192">
        <f t="shared" si="5"/>
        <v>0</v>
      </c>
      <c r="S19" s="118">
        <f t="shared" si="6"/>
        <v>0</v>
      </c>
      <c r="T19" s="108">
        <f t="shared" si="7"/>
        <v>1500.81</v>
      </c>
      <c r="U19" s="108">
        <f t="shared" si="8"/>
        <v>1446.4699999999998</v>
      </c>
    </row>
    <row r="20" spans="1:21" hidden="1" x14ac:dyDescent="0.2">
      <c r="A20" s="120">
        <v>42829</v>
      </c>
      <c r="B20" s="103">
        <v>2</v>
      </c>
      <c r="C20" s="104" t="s">
        <v>166</v>
      </c>
      <c r="D20" s="104" t="s">
        <v>1</v>
      </c>
      <c r="E20" s="104" t="s">
        <v>1333</v>
      </c>
      <c r="F20" s="104">
        <v>1000</v>
      </c>
      <c r="G20" s="104">
        <v>75.47</v>
      </c>
      <c r="H20" s="104" t="s">
        <v>1339</v>
      </c>
      <c r="I20" s="104"/>
      <c r="J20" s="116">
        <f>IF(D20="NY",VLOOKUP(E20,Input_Mkt_Price!B:C,2,FALSE))</f>
        <v>78.989999999999995</v>
      </c>
      <c r="K20" s="192">
        <f t="shared" si="0"/>
        <v>-37735000</v>
      </c>
      <c r="L20" s="118">
        <f t="shared" si="1"/>
        <v>0</v>
      </c>
      <c r="M20" s="106">
        <f t="shared" si="9"/>
        <v>2620</v>
      </c>
      <c r="N20" s="116">
        <f t="shared" si="2"/>
        <v>1000</v>
      </c>
      <c r="O20" s="193">
        <f t="shared" si="3"/>
        <v>2.62</v>
      </c>
      <c r="P20" s="108">
        <f t="shared" si="4"/>
        <v>75470</v>
      </c>
      <c r="Q20" s="192">
        <f>IF(D20="NY",VLOOKUP(E20,Input_Mkt_Price!E:F,2,FALSE))</f>
        <v>78.989999999999995</v>
      </c>
      <c r="R20" s="192">
        <f t="shared" si="5"/>
        <v>0</v>
      </c>
      <c r="S20" s="118">
        <f t="shared" si="6"/>
        <v>0</v>
      </c>
      <c r="T20" s="108">
        <f t="shared" si="7"/>
        <v>78990</v>
      </c>
      <c r="U20" s="108">
        <f t="shared" si="8"/>
        <v>75470</v>
      </c>
    </row>
    <row r="21" spans="1:21" hidden="1" x14ac:dyDescent="0.2">
      <c r="A21" s="120">
        <v>42829</v>
      </c>
      <c r="B21" s="103">
        <v>2</v>
      </c>
      <c r="C21" s="104" t="s">
        <v>166</v>
      </c>
      <c r="D21" s="104" t="s">
        <v>1</v>
      </c>
      <c r="E21" s="104" t="s">
        <v>1334</v>
      </c>
      <c r="F21" s="104">
        <v>-7</v>
      </c>
      <c r="G21" s="104">
        <v>73.48</v>
      </c>
      <c r="H21" s="104" t="s">
        <v>1340</v>
      </c>
      <c r="I21" s="104"/>
      <c r="J21" s="116">
        <f>IF(D21="NY",VLOOKUP(E21,Input_Mkt_Price!B:C,2,FALSE))</f>
        <v>75.17</v>
      </c>
      <c r="K21" s="192">
        <f t="shared" si="0"/>
        <v>257180</v>
      </c>
      <c r="L21" s="118">
        <f t="shared" si="1"/>
        <v>0</v>
      </c>
      <c r="M21" s="106">
        <f t="shared" si="9"/>
        <v>18.34</v>
      </c>
      <c r="N21" s="116">
        <f t="shared" si="2"/>
        <v>7</v>
      </c>
      <c r="O21" s="193">
        <f t="shared" si="3"/>
        <v>2.62</v>
      </c>
      <c r="P21" s="108">
        <f t="shared" si="4"/>
        <v>-514.36</v>
      </c>
      <c r="Q21" s="192">
        <f>IF(D21="NY",VLOOKUP(E21,Input_Mkt_Price!E:F,2,FALSE))</f>
        <v>75.17</v>
      </c>
      <c r="R21" s="192">
        <f t="shared" si="5"/>
        <v>0</v>
      </c>
      <c r="S21" s="118">
        <f t="shared" si="6"/>
        <v>0</v>
      </c>
      <c r="T21" s="108">
        <f t="shared" si="7"/>
        <v>-526.19000000000005</v>
      </c>
      <c r="U21" s="108">
        <f t="shared" si="8"/>
        <v>-514.36</v>
      </c>
    </row>
    <row r="22" spans="1:21" hidden="1" x14ac:dyDescent="0.2">
      <c r="A22" s="120">
        <v>42829</v>
      </c>
      <c r="B22" s="103">
        <v>2</v>
      </c>
      <c r="C22" s="104" t="s">
        <v>166</v>
      </c>
      <c r="D22" s="104" t="s">
        <v>1</v>
      </c>
      <c r="E22" s="104" t="s">
        <v>1334</v>
      </c>
      <c r="F22" s="104">
        <v>-6</v>
      </c>
      <c r="G22" s="104">
        <v>73.48</v>
      </c>
      <c r="H22" s="104" t="s">
        <v>1340</v>
      </c>
      <c r="I22" s="104"/>
      <c r="J22" s="116">
        <f>IF(D22="NY",VLOOKUP(E22,Input_Mkt_Price!B:C,2,FALSE))</f>
        <v>75.17</v>
      </c>
      <c r="K22" s="192">
        <f t="shared" si="0"/>
        <v>220440</v>
      </c>
      <c r="L22" s="118">
        <f t="shared" si="1"/>
        <v>0</v>
      </c>
      <c r="M22" s="106">
        <f t="shared" si="9"/>
        <v>15.72</v>
      </c>
      <c r="N22" s="116">
        <f t="shared" si="2"/>
        <v>6</v>
      </c>
      <c r="O22" s="193">
        <f t="shared" si="3"/>
        <v>2.62</v>
      </c>
      <c r="P22" s="108">
        <f t="shared" si="4"/>
        <v>-440.88</v>
      </c>
      <c r="Q22" s="192">
        <f>IF(D22="NY",VLOOKUP(E22,Input_Mkt_Price!E:F,2,FALSE))</f>
        <v>75.17</v>
      </c>
      <c r="R22" s="192">
        <f t="shared" si="5"/>
        <v>0</v>
      </c>
      <c r="S22" s="118">
        <f t="shared" si="6"/>
        <v>0</v>
      </c>
      <c r="T22" s="108">
        <f t="shared" si="7"/>
        <v>-451.02</v>
      </c>
      <c r="U22" s="108">
        <f t="shared" si="8"/>
        <v>-440.88</v>
      </c>
    </row>
    <row r="23" spans="1:21" hidden="1" x14ac:dyDescent="0.2">
      <c r="A23" s="120">
        <v>42829</v>
      </c>
      <c r="B23" s="103">
        <v>2</v>
      </c>
      <c r="C23" s="104" t="s">
        <v>166</v>
      </c>
      <c r="D23" s="104" t="s">
        <v>1</v>
      </c>
      <c r="E23" s="104" t="s">
        <v>1334</v>
      </c>
      <c r="F23" s="104">
        <v>-3</v>
      </c>
      <c r="G23" s="104">
        <v>73.48</v>
      </c>
      <c r="H23" s="104" t="s">
        <v>1340</v>
      </c>
      <c r="I23" s="104"/>
      <c r="J23" s="116">
        <f>IF(D23="NY",VLOOKUP(E23,Input_Mkt_Price!B:C,2,FALSE))</f>
        <v>75.17</v>
      </c>
      <c r="K23" s="192">
        <f t="shared" si="0"/>
        <v>110220</v>
      </c>
      <c r="L23" s="118">
        <f t="shared" si="1"/>
        <v>0</v>
      </c>
      <c r="M23" s="106">
        <f t="shared" si="9"/>
        <v>7.86</v>
      </c>
      <c r="N23" s="116">
        <f t="shared" si="2"/>
        <v>3</v>
      </c>
      <c r="O23" s="193">
        <f t="shared" si="3"/>
        <v>2.62</v>
      </c>
      <c r="P23" s="108">
        <f t="shared" si="4"/>
        <v>-220.44</v>
      </c>
      <c r="Q23" s="192">
        <f>IF(D23="NY",VLOOKUP(E23,Input_Mkt_Price!E:F,2,FALSE))</f>
        <v>75.17</v>
      </c>
      <c r="R23" s="192">
        <f t="shared" si="5"/>
        <v>0</v>
      </c>
      <c r="S23" s="118">
        <f t="shared" si="6"/>
        <v>0</v>
      </c>
      <c r="T23" s="108">
        <f t="shared" si="7"/>
        <v>-225.51</v>
      </c>
      <c r="U23" s="108">
        <f t="shared" si="8"/>
        <v>-220.44</v>
      </c>
    </row>
    <row r="24" spans="1:21" hidden="1" x14ac:dyDescent="0.2">
      <c r="A24" s="120">
        <v>42829</v>
      </c>
      <c r="B24" s="103">
        <v>2</v>
      </c>
      <c r="C24" s="104" t="s">
        <v>166</v>
      </c>
      <c r="D24" s="104" t="s">
        <v>1</v>
      </c>
      <c r="E24" s="104" t="s">
        <v>1334</v>
      </c>
      <c r="F24" s="104">
        <v>-44</v>
      </c>
      <c r="G24" s="104">
        <v>73.48</v>
      </c>
      <c r="H24" s="104" t="s">
        <v>1340</v>
      </c>
      <c r="I24" s="104"/>
      <c r="J24" s="116">
        <f>IF(D24="NY",VLOOKUP(E24,Input_Mkt_Price!B:C,2,FALSE))</f>
        <v>75.17</v>
      </c>
      <c r="K24" s="192">
        <f t="shared" si="0"/>
        <v>1616560.0000000002</v>
      </c>
      <c r="L24" s="118">
        <f t="shared" si="1"/>
        <v>0</v>
      </c>
      <c r="M24" s="106">
        <f t="shared" si="9"/>
        <v>115.28</v>
      </c>
      <c r="N24" s="116">
        <f t="shared" si="2"/>
        <v>44</v>
      </c>
      <c r="O24" s="193">
        <f t="shared" si="3"/>
        <v>2.62</v>
      </c>
      <c r="P24" s="108">
        <f t="shared" si="4"/>
        <v>-3233.1200000000003</v>
      </c>
      <c r="Q24" s="192">
        <f>IF(D24="NY",VLOOKUP(E24,Input_Mkt_Price!E:F,2,FALSE))</f>
        <v>75.17</v>
      </c>
      <c r="R24" s="192">
        <f t="shared" si="5"/>
        <v>0</v>
      </c>
      <c r="S24" s="118">
        <f t="shared" si="6"/>
        <v>0</v>
      </c>
      <c r="T24" s="108">
        <f t="shared" si="7"/>
        <v>-3307.48</v>
      </c>
      <c r="U24" s="108">
        <f t="shared" si="8"/>
        <v>-3233.1200000000003</v>
      </c>
    </row>
    <row r="25" spans="1:21" hidden="1" x14ac:dyDescent="0.2">
      <c r="A25" s="120">
        <v>42829</v>
      </c>
      <c r="B25" s="103">
        <v>2</v>
      </c>
      <c r="C25" s="104" t="s">
        <v>166</v>
      </c>
      <c r="D25" s="104" t="s">
        <v>1</v>
      </c>
      <c r="E25" s="104" t="s">
        <v>1334</v>
      </c>
      <c r="F25" s="104">
        <v>-37</v>
      </c>
      <c r="G25" s="104">
        <v>73.48</v>
      </c>
      <c r="H25" s="104" t="s">
        <v>1340</v>
      </c>
      <c r="I25" s="104"/>
      <c r="J25" s="116">
        <f>IF(D25="NY",VLOOKUP(E25,Input_Mkt_Price!B:C,2,FALSE))</f>
        <v>75.17</v>
      </c>
      <c r="K25" s="192">
        <f t="shared" si="0"/>
        <v>1359380</v>
      </c>
      <c r="L25" s="118">
        <f t="shared" si="1"/>
        <v>0</v>
      </c>
      <c r="M25" s="106">
        <f t="shared" si="9"/>
        <v>96.94</v>
      </c>
      <c r="N25" s="116">
        <f t="shared" si="2"/>
        <v>37</v>
      </c>
      <c r="O25" s="193">
        <f t="shared" si="3"/>
        <v>2.62</v>
      </c>
      <c r="P25" s="108">
        <f t="shared" si="4"/>
        <v>-2718.76</v>
      </c>
      <c r="Q25" s="192">
        <f>IF(D25="NY",VLOOKUP(E25,Input_Mkt_Price!E:F,2,FALSE))</f>
        <v>75.17</v>
      </c>
      <c r="R25" s="192">
        <f t="shared" si="5"/>
        <v>0</v>
      </c>
      <c r="S25" s="118">
        <f t="shared" si="6"/>
        <v>0</v>
      </c>
      <c r="T25" s="108">
        <f t="shared" si="7"/>
        <v>-2781.29</v>
      </c>
      <c r="U25" s="108">
        <f t="shared" si="8"/>
        <v>-2718.76</v>
      </c>
    </row>
    <row r="26" spans="1:21" hidden="1" x14ac:dyDescent="0.2">
      <c r="A26" s="120">
        <v>42829</v>
      </c>
      <c r="B26" s="103">
        <v>2</v>
      </c>
      <c r="C26" s="104" t="s">
        <v>166</v>
      </c>
      <c r="D26" s="104" t="s">
        <v>1</v>
      </c>
      <c r="E26" s="104" t="s">
        <v>1334</v>
      </c>
      <c r="F26" s="104">
        <v>-22</v>
      </c>
      <c r="G26" s="104">
        <v>73.48</v>
      </c>
      <c r="H26" s="104" t="s">
        <v>1340</v>
      </c>
      <c r="I26" s="104"/>
      <c r="J26" s="116">
        <f>IF(D26="NY",VLOOKUP(E26,Input_Mkt_Price!B:C,2,FALSE))</f>
        <v>75.17</v>
      </c>
      <c r="K26" s="192">
        <f t="shared" si="0"/>
        <v>808280.00000000012</v>
      </c>
      <c r="L26" s="118">
        <f t="shared" si="1"/>
        <v>0</v>
      </c>
      <c r="M26" s="106">
        <f t="shared" si="9"/>
        <v>57.64</v>
      </c>
      <c r="N26" s="116">
        <f t="shared" si="2"/>
        <v>22</v>
      </c>
      <c r="O26" s="193">
        <f t="shared" si="3"/>
        <v>2.62</v>
      </c>
      <c r="P26" s="108">
        <f t="shared" si="4"/>
        <v>-1616.5600000000002</v>
      </c>
      <c r="Q26" s="192">
        <f>IF(D26="NY",VLOOKUP(E26,Input_Mkt_Price!E:F,2,FALSE))</f>
        <v>75.17</v>
      </c>
      <c r="R26" s="192">
        <f t="shared" si="5"/>
        <v>0</v>
      </c>
      <c r="S26" s="118">
        <f t="shared" si="6"/>
        <v>0</v>
      </c>
      <c r="T26" s="108">
        <f t="shared" si="7"/>
        <v>-1653.74</v>
      </c>
      <c r="U26" s="108">
        <f t="shared" si="8"/>
        <v>-1616.5600000000002</v>
      </c>
    </row>
    <row r="27" spans="1:21" hidden="1" x14ac:dyDescent="0.2">
      <c r="A27" s="120">
        <v>42829</v>
      </c>
      <c r="B27" s="103">
        <v>2</v>
      </c>
      <c r="C27" s="104" t="s">
        <v>166</v>
      </c>
      <c r="D27" s="104" t="s">
        <v>1</v>
      </c>
      <c r="E27" s="104" t="s">
        <v>1334</v>
      </c>
      <c r="F27" s="104">
        <v>-1</v>
      </c>
      <c r="G27" s="104">
        <v>73.48</v>
      </c>
      <c r="H27" s="104" t="s">
        <v>1340</v>
      </c>
      <c r="I27" s="104"/>
      <c r="J27" s="116">
        <f>IF(D27="NY",VLOOKUP(E27,Input_Mkt_Price!B:C,2,FALSE))</f>
        <v>75.17</v>
      </c>
      <c r="K27" s="192">
        <f t="shared" si="0"/>
        <v>36740</v>
      </c>
      <c r="L27" s="118">
        <f t="shared" si="1"/>
        <v>0</v>
      </c>
      <c r="M27" s="106">
        <f t="shared" si="9"/>
        <v>2.62</v>
      </c>
      <c r="N27" s="116">
        <f t="shared" si="2"/>
        <v>1</v>
      </c>
      <c r="O27" s="193">
        <f t="shared" si="3"/>
        <v>2.62</v>
      </c>
      <c r="P27" s="108">
        <f t="shared" si="4"/>
        <v>-73.48</v>
      </c>
      <c r="Q27" s="192">
        <f>IF(D27="NY",VLOOKUP(E27,Input_Mkt_Price!E:F,2,FALSE))</f>
        <v>75.17</v>
      </c>
      <c r="R27" s="192">
        <f t="shared" si="5"/>
        <v>0</v>
      </c>
      <c r="S27" s="118">
        <f t="shared" si="6"/>
        <v>0</v>
      </c>
      <c r="T27" s="108">
        <f t="shared" si="7"/>
        <v>-75.17</v>
      </c>
      <c r="U27" s="108">
        <f t="shared" si="8"/>
        <v>-73.48</v>
      </c>
    </row>
    <row r="28" spans="1:21" hidden="1" x14ac:dyDescent="0.2">
      <c r="A28" s="120">
        <v>42829</v>
      </c>
      <c r="B28" s="103">
        <v>2</v>
      </c>
      <c r="C28" s="104" t="s">
        <v>166</v>
      </c>
      <c r="D28" s="104" t="s">
        <v>1</v>
      </c>
      <c r="E28" s="104" t="s">
        <v>1334</v>
      </c>
      <c r="F28" s="104">
        <v>-1</v>
      </c>
      <c r="G28" s="104">
        <v>73.48</v>
      </c>
      <c r="H28" s="104" t="s">
        <v>1340</v>
      </c>
      <c r="I28" s="104"/>
      <c r="J28" s="116">
        <f>IF(D28="NY",VLOOKUP(E28,Input_Mkt_Price!B:C,2,FALSE))</f>
        <v>75.17</v>
      </c>
      <c r="K28" s="192">
        <f t="shared" si="0"/>
        <v>36740</v>
      </c>
      <c r="L28" s="118">
        <f t="shared" si="1"/>
        <v>0</v>
      </c>
      <c r="M28" s="106">
        <f t="shared" si="9"/>
        <v>2.62</v>
      </c>
      <c r="N28" s="116">
        <f t="shared" si="2"/>
        <v>1</v>
      </c>
      <c r="O28" s="193">
        <f t="shared" si="3"/>
        <v>2.62</v>
      </c>
      <c r="P28" s="108">
        <f t="shared" si="4"/>
        <v>-73.48</v>
      </c>
      <c r="Q28" s="192">
        <f>IF(D28="NY",VLOOKUP(E28,Input_Mkt_Price!E:F,2,FALSE))</f>
        <v>75.17</v>
      </c>
      <c r="R28" s="192">
        <f t="shared" si="5"/>
        <v>0</v>
      </c>
      <c r="S28" s="118">
        <f t="shared" si="6"/>
        <v>0</v>
      </c>
      <c r="T28" s="108">
        <f t="shared" si="7"/>
        <v>-75.17</v>
      </c>
      <c r="U28" s="108">
        <f t="shared" si="8"/>
        <v>-73.48</v>
      </c>
    </row>
    <row r="29" spans="1:21" hidden="1" x14ac:dyDescent="0.2">
      <c r="A29" s="120">
        <v>42829</v>
      </c>
      <c r="B29" s="103">
        <v>2</v>
      </c>
      <c r="C29" s="104" t="s">
        <v>166</v>
      </c>
      <c r="D29" s="104" t="s">
        <v>1</v>
      </c>
      <c r="E29" s="104" t="s">
        <v>1334</v>
      </c>
      <c r="F29" s="104">
        <v>-151</v>
      </c>
      <c r="G29" s="104">
        <v>73.48</v>
      </c>
      <c r="H29" s="104" t="s">
        <v>1340</v>
      </c>
      <c r="I29" s="104"/>
      <c r="J29" s="116">
        <f>IF(D29="NY",VLOOKUP(E29,Input_Mkt_Price!B:C,2,FALSE))</f>
        <v>75.17</v>
      </c>
      <c r="K29" s="192">
        <f t="shared" si="0"/>
        <v>5547740.0000000009</v>
      </c>
      <c r="L29" s="118">
        <f t="shared" si="1"/>
        <v>0</v>
      </c>
      <c r="M29" s="106">
        <f t="shared" si="9"/>
        <v>395.62</v>
      </c>
      <c r="N29" s="116">
        <f t="shared" si="2"/>
        <v>151</v>
      </c>
      <c r="O29" s="193">
        <f t="shared" si="3"/>
        <v>2.62</v>
      </c>
      <c r="P29" s="108">
        <f t="shared" si="4"/>
        <v>-11095.480000000001</v>
      </c>
      <c r="Q29" s="192">
        <f>IF(D29="NY",VLOOKUP(E29,Input_Mkt_Price!E:F,2,FALSE))</f>
        <v>75.17</v>
      </c>
      <c r="R29" s="192">
        <f t="shared" si="5"/>
        <v>0</v>
      </c>
      <c r="S29" s="118">
        <f t="shared" si="6"/>
        <v>0</v>
      </c>
      <c r="T29" s="108">
        <f t="shared" si="7"/>
        <v>-11350.67</v>
      </c>
      <c r="U29" s="108">
        <f t="shared" si="8"/>
        <v>-11095.480000000001</v>
      </c>
    </row>
    <row r="30" spans="1:21" hidden="1" x14ac:dyDescent="0.2">
      <c r="A30" s="120">
        <v>42829</v>
      </c>
      <c r="B30" s="103">
        <v>2</v>
      </c>
      <c r="C30" s="104" t="s">
        <v>166</v>
      </c>
      <c r="D30" s="104" t="s">
        <v>1</v>
      </c>
      <c r="E30" s="104" t="s">
        <v>1334</v>
      </c>
      <c r="F30" s="104">
        <v>-24</v>
      </c>
      <c r="G30" s="104">
        <v>73.48</v>
      </c>
      <c r="H30" s="104" t="s">
        <v>1340</v>
      </c>
      <c r="I30" s="104"/>
      <c r="J30" s="116">
        <f>IF(D30="NY",VLOOKUP(E30,Input_Mkt_Price!B:C,2,FALSE))</f>
        <v>75.17</v>
      </c>
      <c r="K30" s="192">
        <f t="shared" si="0"/>
        <v>881760</v>
      </c>
      <c r="L30" s="118">
        <f t="shared" si="1"/>
        <v>0</v>
      </c>
      <c r="M30" s="106">
        <f t="shared" si="9"/>
        <v>62.88</v>
      </c>
      <c r="N30" s="116">
        <f t="shared" si="2"/>
        <v>24</v>
      </c>
      <c r="O30" s="193">
        <f t="shared" si="3"/>
        <v>2.62</v>
      </c>
      <c r="P30" s="108">
        <f t="shared" si="4"/>
        <v>-1763.52</v>
      </c>
      <c r="Q30" s="192">
        <f>IF(D30="NY",VLOOKUP(E30,Input_Mkt_Price!E:F,2,FALSE))</f>
        <v>75.17</v>
      </c>
      <c r="R30" s="192">
        <f t="shared" si="5"/>
        <v>0</v>
      </c>
      <c r="S30" s="118">
        <f t="shared" si="6"/>
        <v>0</v>
      </c>
      <c r="T30" s="108">
        <f t="shared" si="7"/>
        <v>-1804.08</v>
      </c>
      <c r="U30" s="108">
        <f t="shared" si="8"/>
        <v>-1763.52</v>
      </c>
    </row>
    <row r="31" spans="1:21" hidden="1" x14ac:dyDescent="0.2">
      <c r="A31" s="120">
        <v>42829</v>
      </c>
      <c r="B31" s="103">
        <v>2</v>
      </c>
      <c r="C31" s="104" t="s">
        <v>166</v>
      </c>
      <c r="D31" s="104" t="s">
        <v>1</v>
      </c>
      <c r="E31" s="104" t="s">
        <v>1334</v>
      </c>
      <c r="F31" s="104">
        <v>-25</v>
      </c>
      <c r="G31" s="104">
        <v>73.48</v>
      </c>
      <c r="H31" s="104" t="s">
        <v>1340</v>
      </c>
      <c r="I31" s="104"/>
      <c r="J31" s="116">
        <f>IF(D31="NY",VLOOKUP(E31,Input_Mkt_Price!B:C,2,FALSE))</f>
        <v>75.17</v>
      </c>
      <c r="K31" s="192">
        <f t="shared" si="0"/>
        <v>918500</v>
      </c>
      <c r="L31" s="118">
        <f t="shared" si="1"/>
        <v>0</v>
      </c>
      <c r="M31" s="106">
        <f t="shared" si="9"/>
        <v>65.5</v>
      </c>
      <c r="N31" s="116">
        <f t="shared" si="2"/>
        <v>25</v>
      </c>
      <c r="O31" s="193">
        <f t="shared" si="3"/>
        <v>2.62</v>
      </c>
      <c r="P31" s="108">
        <f t="shared" si="4"/>
        <v>-1837</v>
      </c>
      <c r="Q31" s="192">
        <f>IF(D31="NY",VLOOKUP(E31,Input_Mkt_Price!E:F,2,FALSE))</f>
        <v>75.17</v>
      </c>
      <c r="R31" s="192">
        <f t="shared" si="5"/>
        <v>0</v>
      </c>
      <c r="S31" s="118">
        <f t="shared" si="6"/>
        <v>0</v>
      </c>
      <c r="T31" s="108">
        <f t="shared" si="7"/>
        <v>-1879.25</v>
      </c>
      <c r="U31" s="108">
        <f t="shared" si="8"/>
        <v>-1837</v>
      </c>
    </row>
    <row r="32" spans="1:21" hidden="1" x14ac:dyDescent="0.2">
      <c r="A32" s="120">
        <v>42829</v>
      </c>
      <c r="B32" s="103">
        <v>2</v>
      </c>
      <c r="C32" s="104" t="s">
        <v>166</v>
      </c>
      <c r="D32" s="104" t="s">
        <v>1</v>
      </c>
      <c r="E32" s="104" t="s">
        <v>1334</v>
      </c>
      <c r="F32" s="104">
        <v>-7</v>
      </c>
      <c r="G32" s="104">
        <v>73.48</v>
      </c>
      <c r="H32" s="104" t="s">
        <v>1340</v>
      </c>
      <c r="I32" s="104"/>
      <c r="J32" s="116">
        <f>IF(D32="NY",VLOOKUP(E32,Input_Mkt_Price!B:C,2,FALSE))</f>
        <v>75.17</v>
      </c>
      <c r="K32" s="192">
        <f t="shared" si="0"/>
        <v>257180</v>
      </c>
      <c r="L32" s="118">
        <f t="shared" si="1"/>
        <v>0</v>
      </c>
      <c r="M32" s="106">
        <f t="shared" si="9"/>
        <v>18.34</v>
      </c>
      <c r="N32" s="116">
        <f t="shared" si="2"/>
        <v>7</v>
      </c>
      <c r="O32" s="193">
        <f t="shared" si="3"/>
        <v>2.62</v>
      </c>
      <c r="P32" s="108">
        <f t="shared" si="4"/>
        <v>-514.36</v>
      </c>
      <c r="Q32" s="192">
        <f>IF(D32="NY",VLOOKUP(E32,Input_Mkt_Price!E:F,2,FALSE))</f>
        <v>75.17</v>
      </c>
      <c r="R32" s="192">
        <f t="shared" si="5"/>
        <v>0</v>
      </c>
      <c r="S32" s="118">
        <f t="shared" si="6"/>
        <v>0</v>
      </c>
      <c r="T32" s="108">
        <f t="shared" si="7"/>
        <v>-526.19000000000005</v>
      </c>
      <c r="U32" s="108">
        <f t="shared" si="8"/>
        <v>-514.36</v>
      </c>
    </row>
    <row r="33" spans="1:21" hidden="1" x14ac:dyDescent="0.2">
      <c r="A33" s="120">
        <v>42829</v>
      </c>
      <c r="B33" s="103">
        <v>2</v>
      </c>
      <c r="C33" s="104" t="s">
        <v>166</v>
      </c>
      <c r="D33" s="104" t="s">
        <v>1</v>
      </c>
      <c r="E33" s="104" t="s">
        <v>1334</v>
      </c>
      <c r="F33" s="104">
        <v>-4</v>
      </c>
      <c r="G33" s="104">
        <v>73.48</v>
      </c>
      <c r="H33" s="104" t="s">
        <v>1340</v>
      </c>
      <c r="I33" s="104"/>
      <c r="J33" s="116">
        <f>IF(D33="NY",VLOOKUP(E33,Input_Mkt_Price!B:C,2,FALSE))</f>
        <v>75.17</v>
      </c>
      <c r="K33" s="192">
        <f t="shared" si="0"/>
        <v>146960</v>
      </c>
      <c r="L33" s="118">
        <f t="shared" si="1"/>
        <v>0</v>
      </c>
      <c r="M33" s="106">
        <f t="shared" si="9"/>
        <v>10.48</v>
      </c>
      <c r="N33" s="116">
        <f t="shared" si="2"/>
        <v>4</v>
      </c>
      <c r="O33" s="193">
        <f t="shared" si="3"/>
        <v>2.62</v>
      </c>
      <c r="P33" s="108">
        <f t="shared" si="4"/>
        <v>-293.92</v>
      </c>
      <c r="Q33" s="192">
        <f>IF(D33="NY",VLOOKUP(E33,Input_Mkt_Price!E:F,2,FALSE))</f>
        <v>75.17</v>
      </c>
      <c r="R33" s="192">
        <f t="shared" si="5"/>
        <v>0</v>
      </c>
      <c r="S33" s="118">
        <f t="shared" si="6"/>
        <v>0</v>
      </c>
      <c r="T33" s="108">
        <f t="shared" si="7"/>
        <v>-300.68</v>
      </c>
      <c r="U33" s="108">
        <f t="shared" si="8"/>
        <v>-293.92</v>
      </c>
    </row>
    <row r="34" spans="1:21" hidden="1" x14ac:dyDescent="0.2">
      <c r="A34" s="120">
        <v>42829</v>
      </c>
      <c r="B34" s="103">
        <v>2</v>
      </c>
      <c r="C34" s="104" t="s">
        <v>166</v>
      </c>
      <c r="D34" s="104" t="s">
        <v>1</v>
      </c>
      <c r="E34" s="104" t="s">
        <v>1334</v>
      </c>
      <c r="F34" s="104">
        <v>-55</v>
      </c>
      <c r="G34" s="104">
        <v>73.48</v>
      </c>
      <c r="H34" s="104" t="s">
        <v>1340</v>
      </c>
      <c r="I34" s="104"/>
      <c r="J34" s="116">
        <f>IF(D34="NY",VLOOKUP(E34,Input_Mkt_Price!B:C,2,FALSE))</f>
        <v>75.17</v>
      </c>
      <c r="K34" s="192">
        <f t="shared" si="0"/>
        <v>2020700</v>
      </c>
      <c r="L34" s="118">
        <f t="shared" si="1"/>
        <v>0</v>
      </c>
      <c r="M34" s="106">
        <f t="shared" si="9"/>
        <v>144.1</v>
      </c>
      <c r="N34" s="116">
        <f t="shared" si="2"/>
        <v>55</v>
      </c>
      <c r="O34" s="193">
        <f t="shared" si="3"/>
        <v>2.62</v>
      </c>
      <c r="P34" s="108">
        <f t="shared" si="4"/>
        <v>-4041.4</v>
      </c>
      <c r="Q34" s="192">
        <f>IF(D34="NY",VLOOKUP(E34,Input_Mkt_Price!E:F,2,FALSE))</f>
        <v>75.17</v>
      </c>
      <c r="R34" s="192">
        <f t="shared" si="5"/>
        <v>0</v>
      </c>
      <c r="S34" s="118">
        <f t="shared" si="6"/>
        <v>0</v>
      </c>
      <c r="T34" s="108">
        <f t="shared" si="7"/>
        <v>-4134.3500000000004</v>
      </c>
      <c r="U34" s="108">
        <f t="shared" si="8"/>
        <v>-4041.4</v>
      </c>
    </row>
    <row r="35" spans="1:21" hidden="1" x14ac:dyDescent="0.2">
      <c r="A35" s="120">
        <v>42829</v>
      </c>
      <c r="B35" s="103">
        <v>2</v>
      </c>
      <c r="C35" s="104" t="s">
        <v>166</v>
      </c>
      <c r="D35" s="104" t="s">
        <v>1</v>
      </c>
      <c r="E35" s="104" t="s">
        <v>1334</v>
      </c>
      <c r="F35" s="104">
        <v>-18</v>
      </c>
      <c r="G35" s="104">
        <v>73.48</v>
      </c>
      <c r="H35" s="104" t="s">
        <v>1340</v>
      </c>
      <c r="I35" s="104"/>
      <c r="J35" s="116">
        <f>IF(D35="NY",VLOOKUP(E35,Input_Mkt_Price!B:C,2,FALSE))</f>
        <v>75.17</v>
      </c>
      <c r="K35" s="192">
        <f t="shared" si="0"/>
        <v>661320</v>
      </c>
      <c r="L35" s="118">
        <f t="shared" si="1"/>
        <v>0</v>
      </c>
      <c r="M35" s="106">
        <f t="shared" si="9"/>
        <v>47.160000000000004</v>
      </c>
      <c r="N35" s="116">
        <f t="shared" si="2"/>
        <v>18</v>
      </c>
      <c r="O35" s="193">
        <f t="shared" si="3"/>
        <v>2.62</v>
      </c>
      <c r="P35" s="108">
        <f t="shared" si="4"/>
        <v>-1322.64</v>
      </c>
      <c r="Q35" s="192">
        <f>IF(D35="NY",VLOOKUP(E35,Input_Mkt_Price!E:F,2,FALSE))</f>
        <v>75.17</v>
      </c>
      <c r="R35" s="192">
        <f t="shared" si="5"/>
        <v>0</v>
      </c>
      <c r="S35" s="118">
        <f t="shared" si="6"/>
        <v>0</v>
      </c>
      <c r="T35" s="108">
        <f t="shared" si="7"/>
        <v>-1353.06</v>
      </c>
      <c r="U35" s="108">
        <f t="shared" si="8"/>
        <v>-1322.64</v>
      </c>
    </row>
    <row r="36" spans="1:21" hidden="1" x14ac:dyDescent="0.2">
      <c r="A36" s="120">
        <v>42829</v>
      </c>
      <c r="B36" s="103">
        <v>2</v>
      </c>
      <c r="C36" s="104" t="s">
        <v>166</v>
      </c>
      <c r="D36" s="104" t="s">
        <v>1</v>
      </c>
      <c r="E36" s="104" t="s">
        <v>1334</v>
      </c>
      <c r="F36" s="104">
        <v>-44</v>
      </c>
      <c r="G36" s="104">
        <v>73.48</v>
      </c>
      <c r="H36" s="104" t="s">
        <v>1340</v>
      </c>
      <c r="I36" s="104"/>
      <c r="J36" s="116">
        <f>IF(D36="NY",VLOOKUP(E36,Input_Mkt_Price!B:C,2,FALSE))</f>
        <v>75.17</v>
      </c>
      <c r="K36" s="192">
        <f t="shared" si="0"/>
        <v>1616560.0000000002</v>
      </c>
      <c r="L36" s="118">
        <f t="shared" si="1"/>
        <v>0</v>
      </c>
      <c r="M36" s="106">
        <f t="shared" si="9"/>
        <v>115.28</v>
      </c>
      <c r="N36" s="116">
        <f t="shared" si="2"/>
        <v>44</v>
      </c>
      <c r="O36" s="193">
        <f t="shared" si="3"/>
        <v>2.62</v>
      </c>
      <c r="P36" s="108">
        <f t="shared" si="4"/>
        <v>-3233.1200000000003</v>
      </c>
      <c r="Q36" s="192">
        <f>IF(D36="NY",VLOOKUP(E36,Input_Mkt_Price!E:F,2,FALSE))</f>
        <v>75.17</v>
      </c>
      <c r="R36" s="192">
        <f t="shared" si="5"/>
        <v>0</v>
      </c>
      <c r="S36" s="118">
        <f t="shared" si="6"/>
        <v>0</v>
      </c>
      <c r="T36" s="108">
        <f t="shared" si="7"/>
        <v>-3307.48</v>
      </c>
      <c r="U36" s="108">
        <f t="shared" si="8"/>
        <v>-3233.1200000000003</v>
      </c>
    </row>
    <row r="37" spans="1:21" hidden="1" x14ac:dyDescent="0.2">
      <c r="A37" s="120">
        <v>42829</v>
      </c>
      <c r="B37" s="103">
        <v>2</v>
      </c>
      <c r="C37" s="104" t="s">
        <v>166</v>
      </c>
      <c r="D37" s="104" t="s">
        <v>1</v>
      </c>
      <c r="E37" s="104" t="s">
        <v>1334</v>
      </c>
      <c r="F37" s="104">
        <v>-25</v>
      </c>
      <c r="G37" s="104">
        <v>73.48</v>
      </c>
      <c r="H37" s="104" t="s">
        <v>1340</v>
      </c>
      <c r="I37" s="104"/>
      <c r="J37" s="116">
        <f>IF(D37="NY",VLOOKUP(E37,Input_Mkt_Price!B:C,2,FALSE))</f>
        <v>75.17</v>
      </c>
      <c r="K37" s="192">
        <f t="shared" si="0"/>
        <v>918500</v>
      </c>
      <c r="L37" s="118">
        <f t="shared" si="1"/>
        <v>0</v>
      </c>
      <c r="M37" s="106">
        <f t="shared" si="9"/>
        <v>65.5</v>
      </c>
      <c r="N37" s="116">
        <f t="shared" si="2"/>
        <v>25</v>
      </c>
      <c r="O37" s="193">
        <f t="shared" si="3"/>
        <v>2.62</v>
      </c>
      <c r="P37" s="108">
        <f t="shared" si="4"/>
        <v>-1837</v>
      </c>
      <c r="Q37" s="192">
        <f>IF(D37="NY",VLOOKUP(E37,Input_Mkt_Price!E:F,2,FALSE))</f>
        <v>75.17</v>
      </c>
      <c r="R37" s="192">
        <f t="shared" si="5"/>
        <v>0</v>
      </c>
      <c r="S37" s="118">
        <f t="shared" si="6"/>
        <v>0</v>
      </c>
      <c r="T37" s="108">
        <f t="shared" si="7"/>
        <v>-1879.25</v>
      </c>
      <c r="U37" s="108">
        <f t="shared" si="8"/>
        <v>-1837</v>
      </c>
    </row>
    <row r="38" spans="1:21" hidden="1" x14ac:dyDescent="0.2">
      <c r="A38" s="120">
        <v>42829</v>
      </c>
      <c r="B38" s="103">
        <v>2</v>
      </c>
      <c r="C38" s="104" t="s">
        <v>166</v>
      </c>
      <c r="D38" s="104" t="s">
        <v>1</v>
      </c>
      <c r="E38" s="104" t="s">
        <v>1334</v>
      </c>
      <c r="F38" s="104">
        <v>-22</v>
      </c>
      <c r="G38" s="104">
        <v>73.48</v>
      </c>
      <c r="H38" s="104" t="s">
        <v>1340</v>
      </c>
      <c r="I38" s="104"/>
      <c r="J38" s="116">
        <f>IF(D38="NY",VLOOKUP(E38,Input_Mkt_Price!B:C,2,FALSE))</f>
        <v>75.17</v>
      </c>
      <c r="K38" s="192">
        <f t="shared" si="0"/>
        <v>808280.00000000012</v>
      </c>
      <c r="L38" s="118">
        <f t="shared" si="1"/>
        <v>0</v>
      </c>
      <c r="M38" s="106">
        <f t="shared" si="9"/>
        <v>57.64</v>
      </c>
      <c r="N38" s="116">
        <f t="shared" si="2"/>
        <v>22</v>
      </c>
      <c r="O38" s="193">
        <f t="shared" si="3"/>
        <v>2.62</v>
      </c>
      <c r="P38" s="108">
        <f t="shared" si="4"/>
        <v>-1616.5600000000002</v>
      </c>
      <c r="Q38" s="192">
        <f>IF(D38="NY",VLOOKUP(E38,Input_Mkt_Price!E:F,2,FALSE))</f>
        <v>75.17</v>
      </c>
      <c r="R38" s="192">
        <f t="shared" si="5"/>
        <v>0</v>
      </c>
      <c r="S38" s="118">
        <f t="shared" si="6"/>
        <v>0</v>
      </c>
      <c r="T38" s="108">
        <f t="shared" si="7"/>
        <v>-1653.74</v>
      </c>
      <c r="U38" s="108">
        <f t="shared" si="8"/>
        <v>-1616.5600000000002</v>
      </c>
    </row>
    <row r="39" spans="1:21" hidden="1" x14ac:dyDescent="0.2">
      <c r="A39" s="120">
        <v>42829</v>
      </c>
      <c r="B39" s="103">
        <v>2</v>
      </c>
      <c r="C39" s="104" t="s">
        <v>166</v>
      </c>
      <c r="D39" s="104" t="s">
        <v>1</v>
      </c>
      <c r="E39" s="104" t="s">
        <v>1334</v>
      </c>
      <c r="F39" s="104">
        <v>-83</v>
      </c>
      <c r="G39" s="104">
        <v>73.48</v>
      </c>
      <c r="H39" s="104" t="s">
        <v>1340</v>
      </c>
      <c r="I39" s="104"/>
      <c r="J39" s="116">
        <f>IF(D39="NY",VLOOKUP(E39,Input_Mkt_Price!B:C,2,FALSE))</f>
        <v>75.17</v>
      </c>
      <c r="K39" s="192">
        <f t="shared" si="0"/>
        <v>3049420</v>
      </c>
      <c r="L39" s="118">
        <f t="shared" si="1"/>
        <v>0</v>
      </c>
      <c r="M39" s="106">
        <f t="shared" si="9"/>
        <v>217.46</v>
      </c>
      <c r="N39" s="116">
        <f t="shared" si="2"/>
        <v>83</v>
      </c>
      <c r="O39" s="193">
        <f t="shared" si="3"/>
        <v>2.62</v>
      </c>
      <c r="P39" s="108">
        <f t="shared" si="4"/>
        <v>-6098.84</v>
      </c>
      <c r="Q39" s="192">
        <f>IF(D39="NY",VLOOKUP(E39,Input_Mkt_Price!E:F,2,FALSE))</f>
        <v>75.17</v>
      </c>
      <c r="R39" s="192">
        <f t="shared" si="5"/>
        <v>0</v>
      </c>
      <c r="S39" s="118">
        <f t="shared" si="6"/>
        <v>0</v>
      </c>
      <c r="T39" s="108">
        <f t="shared" si="7"/>
        <v>-6239.1100000000006</v>
      </c>
      <c r="U39" s="108">
        <f t="shared" si="8"/>
        <v>-6098.84</v>
      </c>
    </row>
    <row r="40" spans="1:21" hidden="1" x14ac:dyDescent="0.2">
      <c r="A40" s="120">
        <v>42829</v>
      </c>
      <c r="B40" s="103">
        <v>2</v>
      </c>
      <c r="C40" s="104" t="s">
        <v>166</v>
      </c>
      <c r="D40" s="104" t="s">
        <v>1</v>
      </c>
      <c r="E40" s="104" t="s">
        <v>1334</v>
      </c>
      <c r="F40" s="104">
        <v>-39</v>
      </c>
      <c r="G40" s="104">
        <v>73.48</v>
      </c>
      <c r="H40" s="104" t="s">
        <v>1340</v>
      </c>
      <c r="I40" s="104"/>
      <c r="J40" s="116">
        <f>IF(D40="NY",VLOOKUP(E40,Input_Mkt_Price!B:C,2,FALSE))</f>
        <v>75.17</v>
      </c>
      <c r="K40" s="192">
        <f t="shared" si="0"/>
        <v>1432860.0000000002</v>
      </c>
      <c r="L40" s="118">
        <f t="shared" si="1"/>
        <v>0</v>
      </c>
      <c r="M40" s="106">
        <f t="shared" si="9"/>
        <v>102.18</v>
      </c>
      <c r="N40" s="116">
        <f t="shared" si="2"/>
        <v>39</v>
      </c>
      <c r="O40" s="193">
        <f t="shared" si="3"/>
        <v>2.62</v>
      </c>
      <c r="P40" s="108">
        <f t="shared" si="4"/>
        <v>-2865.7200000000003</v>
      </c>
      <c r="Q40" s="192">
        <f>IF(D40="NY",VLOOKUP(E40,Input_Mkt_Price!E:F,2,FALSE))</f>
        <v>75.17</v>
      </c>
      <c r="R40" s="192">
        <f t="shared" si="5"/>
        <v>0</v>
      </c>
      <c r="S40" s="118">
        <f t="shared" si="6"/>
        <v>0</v>
      </c>
      <c r="T40" s="108">
        <f t="shared" si="7"/>
        <v>-2931.63</v>
      </c>
      <c r="U40" s="108">
        <f t="shared" si="8"/>
        <v>-2865.7200000000003</v>
      </c>
    </row>
    <row r="41" spans="1:21" hidden="1" x14ac:dyDescent="0.2">
      <c r="A41" s="120">
        <v>42829</v>
      </c>
      <c r="B41" s="103">
        <v>2</v>
      </c>
      <c r="C41" s="104" t="s">
        <v>166</v>
      </c>
      <c r="D41" s="104" t="s">
        <v>1</v>
      </c>
      <c r="E41" s="104" t="s">
        <v>1334</v>
      </c>
      <c r="F41" s="104">
        <v>-17</v>
      </c>
      <c r="G41" s="104">
        <v>73.48</v>
      </c>
      <c r="H41" s="104" t="s">
        <v>1340</v>
      </c>
      <c r="I41" s="104"/>
      <c r="J41" s="116">
        <f>IF(D41="NY",VLOOKUP(E41,Input_Mkt_Price!B:C,2,FALSE))</f>
        <v>75.17</v>
      </c>
      <c r="K41" s="192">
        <f t="shared" si="0"/>
        <v>624580</v>
      </c>
      <c r="L41" s="118">
        <f t="shared" si="1"/>
        <v>0</v>
      </c>
      <c r="M41" s="106">
        <f t="shared" si="9"/>
        <v>44.54</v>
      </c>
      <c r="N41" s="116">
        <f t="shared" si="2"/>
        <v>17</v>
      </c>
      <c r="O41" s="193">
        <f t="shared" si="3"/>
        <v>2.62</v>
      </c>
      <c r="P41" s="108">
        <f t="shared" si="4"/>
        <v>-1249.1600000000001</v>
      </c>
      <c r="Q41" s="192">
        <f>IF(D41="NY",VLOOKUP(E41,Input_Mkt_Price!E:F,2,FALSE))</f>
        <v>75.17</v>
      </c>
      <c r="R41" s="192">
        <f t="shared" si="5"/>
        <v>0</v>
      </c>
      <c r="S41" s="118">
        <f t="shared" si="6"/>
        <v>0</v>
      </c>
      <c r="T41" s="108">
        <f t="shared" si="7"/>
        <v>-1277.8900000000001</v>
      </c>
      <c r="U41" s="108">
        <f t="shared" si="8"/>
        <v>-1249.1600000000001</v>
      </c>
    </row>
    <row r="42" spans="1:21" hidden="1" x14ac:dyDescent="0.2">
      <c r="A42" s="120">
        <v>42829</v>
      </c>
      <c r="B42" s="103">
        <v>2</v>
      </c>
      <c r="C42" s="104" t="s">
        <v>166</v>
      </c>
      <c r="D42" s="104" t="s">
        <v>1</v>
      </c>
      <c r="E42" s="104" t="s">
        <v>1334</v>
      </c>
      <c r="F42" s="104">
        <v>-5</v>
      </c>
      <c r="G42" s="104">
        <v>73.48</v>
      </c>
      <c r="H42" s="104" t="s">
        <v>1340</v>
      </c>
      <c r="I42" s="104"/>
      <c r="J42" s="116">
        <f>IF(D42="NY",VLOOKUP(E42,Input_Mkt_Price!B:C,2,FALSE))</f>
        <v>75.17</v>
      </c>
      <c r="K42" s="192">
        <f t="shared" si="0"/>
        <v>183700.00000000003</v>
      </c>
      <c r="L42" s="118">
        <f t="shared" si="1"/>
        <v>0</v>
      </c>
      <c r="M42" s="106">
        <f t="shared" si="9"/>
        <v>13.100000000000001</v>
      </c>
      <c r="N42" s="116">
        <f t="shared" si="2"/>
        <v>5</v>
      </c>
      <c r="O42" s="193">
        <f t="shared" si="3"/>
        <v>2.62</v>
      </c>
      <c r="P42" s="108">
        <f t="shared" si="4"/>
        <v>-367.40000000000003</v>
      </c>
      <c r="Q42" s="192">
        <f>IF(D42="NY",VLOOKUP(E42,Input_Mkt_Price!E:F,2,FALSE))</f>
        <v>75.17</v>
      </c>
      <c r="R42" s="192">
        <f t="shared" si="5"/>
        <v>0</v>
      </c>
      <c r="S42" s="118">
        <f t="shared" si="6"/>
        <v>0</v>
      </c>
      <c r="T42" s="108">
        <f t="shared" si="7"/>
        <v>-375.85</v>
      </c>
      <c r="U42" s="108">
        <f t="shared" si="8"/>
        <v>-367.40000000000003</v>
      </c>
    </row>
    <row r="43" spans="1:21" hidden="1" x14ac:dyDescent="0.2">
      <c r="A43" s="120">
        <v>42829</v>
      </c>
      <c r="B43" s="103">
        <v>2</v>
      </c>
      <c r="C43" s="104" t="s">
        <v>166</v>
      </c>
      <c r="D43" s="104" t="s">
        <v>1</v>
      </c>
      <c r="E43" s="104" t="s">
        <v>1334</v>
      </c>
      <c r="F43" s="104">
        <v>-4</v>
      </c>
      <c r="G43" s="104">
        <v>73.48</v>
      </c>
      <c r="H43" s="104" t="s">
        <v>1340</v>
      </c>
      <c r="I43" s="104"/>
      <c r="J43" s="116">
        <f>IF(D43="NY",VLOOKUP(E43,Input_Mkt_Price!B:C,2,FALSE))</f>
        <v>75.17</v>
      </c>
      <c r="K43" s="192">
        <f t="shared" si="0"/>
        <v>146960</v>
      </c>
      <c r="L43" s="118">
        <f t="shared" si="1"/>
        <v>0</v>
      </c>
      <c r="M43" s="106">
        <f t="shared" si="9"/>
        <v>10.48</v>
      </c>
      <c r="N43" s="116">
        <f t="shared" si="2"/>
        <v>4</v>
      </c>
      <c r="O43" s="193">
        <f t="shared" si="3"/>
        <v>2.62</v>
      </c>
      <c r="P43" s="108">
        <f t="shared" si="4"/>
        <v>-293.92</v>
      </c>
      <c r="Q43" s="192">
        <f>IF(D43="NY",VLOOKUP(E43,Input_Mkt_Price!E:F,2,FALSE))</f>
        <v>75.17</v>
      </c>
      <c r="R43" s="192">
        <f t="shared" si="5"/>
        <v>0</v>
      </c>
      <c r="S43" s="118">
        <f t="shared" si="6"/>
        <v>0</v>
      </c>
      <c r="T43" s="108">
        <f t="shared" si="7"/>
        <v>-300.68</v>
      </c>
      <c r="U43" s="108">
        <f t="shared" si="8"/>
        <v>-293.92</v>
      </c>
    </row>
    <row r="44" spans="1:21" hidden="1" x14ac:dyDescent="0.2">
      <c r="A44" s="120">
        <v>42829</v>
      </c>
      <c r="B44" s="103">
        <v>2</v>
      </c>
      <c r="C44" s="104" t="s">
        <v>166</v>
      </c>
      <c r="D44" s="104" t="s">
        <v>1</v>
      </c>
      <c r="E44" s="104" t="s">
        <v>1334</v>
      </c>
      <c r="F44" s="104">
        <v>-3</v>
      </c>
      <c r="G44" s="104">
        <v>73.48</v>
      </c>
      <c r="H44" s="104" t="s">
        <v>1340</v>
      </c>
      <c r="I44" s="104"/>
      <c r="J44" s="116">
        <f>IF(D44="NY",VLOOKUP(E44,Input_Mkt_Price!B:C,2,FALSE))</f>
        <v>75.17</v>
      </c>
      <c r="K44" s="192">
        <f t="shared" si="0"/>
        <v>110220</v>
      </c>
      <c r="L44" s="118">
        <f t="shared" si="1"/>
        <v>0</v>
      </c>
      <c r="M44" s="106">
        <f t="shared" si="9"/>
        <v>7.86</v>
      </c>
      <c r="N44" s="116">
        <f t="shared" si="2"/>
        <v>3</v>
      </c>
      <c r="O44" s="193">
        <f t="shared" si="3"/>
        <v>2.62</v>
      </c>
      <c r="P44" s="108">
        <f t="shared" si="4"/>
        <v>-220.44</v>
      </c>
      <c r="Q44" s="192">
        <f>IF(D44="NY",VLOOKUP(E44,Input_Mkt_Price!E:F,2,FALSE))</f>
        <v>75.17</v>
      </c>
      <c r="R44" s="192">
        <f t="shared" si="5"/>
        <v>0</v>
      </c>
      <c r="S44" s="118">
        <f t="shared" si="6"/>
        <v>0</v>
      </c>
      <c r="T44" s="108">
        <f t="shared" si="7"/>
        <v>-225.51</v>
      </c>
      <c r="U44" s="108">
        <f t="shared" si="8"/>
        <v>-220.44</v>
      </c>
    </row>
    <row r="45" spans="1:21" hidden="1" x14ac:dyDescent="0.2">
      <c r="A45" s="120">
        <v>42829</v>
      </c>
      <c r="B45" s="103">
        <v>2</v>
      </c>
      <c r="C45" s="104" t="s">
        <v>166</v>
      </c>
      <c r="D45" s="104" t="s">
        <v>1</v>
      </c>
      <c r="E45" s="104" t="s">
        <v>1334</v>
      </c>
      <c r="F45" s="104">
        <v>-20</v>
      </c>
      <c r="G45" s="104">
        <v>73.48</v>
      </c>
      <c r="H45" s="104" t="s">
        <v>1340</v>
      </c>
      <c r="I45" s="104"/>
      <c r="J45" s="116">
        <f>IF(D45="NY",VLOOKUP(E45,Input_Mkt_Price!B:C,2,FALSE))</f>
        <v>75.17</v>
      </c>
      <c r="K45" s="192">
        <f t="shared" si="0"/>
        <v>734800.00000000012</v>
      </c>
      <c r="L45" s="118">
        <f t="shared" si="1"/>
        <v>0</v>
      </c>
      <c r="M45" s="106">
        <f t="shared" si="9"/>
        <v>52.400000000000006</v>
      </c>
      <c r="N45" s="116">
        <f t="shared" si="2"/>
        <v>20</v>
      </c>
      <c r="O45" s="193">
        <f t="shared" si="3"/>
        <v>2.62</v>
      </c>
      <c r="P45" s="108">
        <f t="shared" si="4"/>
        <v>-1469.6000000000001</v>
      </c>
      <c r="Q45" s="192">
        <f>IF(D45="NY",VLOOKUP(E45,Input_Mkt_Price!E:F,2,FALSE))</f>
        <v>75.17</v>
      </c>
      <c r="R45" s="192">
        <f t="shared" si="5"/>
        <v>0</v>
      </c>
      <c r="S45" s="118">
        <f t="shared" si="6"/>
        <v>0</v>
      </c>
      <c r="T45" s="108">
        <f t="shared" si="7"/>
        <v>-1503.4</v>
      </c>
      <c r="U45" s="108">
        <f t="shared" si="8"/>
        <v>-1469.6000000000001</v>
      </c>
    </row>
    <row r="46" spans="1:21" hidden="1" x14ac:dyDescent="0.2">
      <c r="A46" s="120">
        <v>42829</v>
      </c>
      <c r="B46" s="103">
        <v>2</v>
      </c>
      <c r="C46" s="104" t="s">
        <v>166</v>
      </c>
      <c r="D46" s="104" t="s">
        <v>1</v>
      </c>
      <c r="E46" s="104" t="s">
        <v>1334</v>
      </c>
      <c r="F46" s="104">
        <v>-2</v>
      </c>
      <c r="G46" s="104">
        <v>73.48</v>
      </c>
      <c r="H46" s="104" t="s">
        <v>1340</v>
      </c>
      <c r="I46" s="104"/>
      <c r="J46" s="116">
        <f>IF(D46="NY",VLOOKUP(E46,Input_Mkt_Price!B:C,2,FALSE))</f>
        <v>75.17</v>
      </c>
      <c r="K46" s="192">
        <f t="shared" si="0"/>
        <v>73480</v>
      </c>
      <c r="L46" s="118">
        <f t="shared" si="1"/>
        <v>0</v>
      </c>
      <c r="M46" s="106">
        <f t="shared" si="9"/>
        <v>5.24</v>
      </c>
      <c r="N46" s="116">
        <f t="shared" si="2"/>
        <v>2</v>
      </c>
      <c r="O46" s="193">
        <f t="shared" si="3"/>
        <v>2.62</v>
      </c>
      <c r="P46" s="108">
        <f t="shared" si="4"/>
        <v>-146.96</v>
      </c>
      <c r="Q46" s="192">
        <f>IF(D46="NY",VLOOKUP(E46,Input_Mkt_Price!E:F,2,FALSE))</f>
        <v>75.17</v>
      </c>
      <c r="R46" s="192">
        <f t="shared" si="5"/>
        <v>0</v>
      </c>
      <c r="S46" s="118">
        <f t="shared" si="6"/>
        <v>0</v>
      </c>
      <c r="T46" s="108">
        <f t="shared" si="7"/>
        <v>-150.34</v>
      </c>
      <c r="U46" s="108">
        <f t="shared" si="8"/>
        <v>-146.96</v>
      </c>
    </row>
    <row r="47" spans="1:21" hidden="1" x14ac:dyDescent="0.2">
      <c r="A47" s="120">
        <v>42829</v>
      </c>
      <c r="B47" s="103">
        <v>2</v>
      </c>
      <c r="C47" s="104" t="s">
        <v>166</v>
      </c>
      <c r="D47" s="104" t="s">
        <v>1</v>
      </c>
      <c r="E47" s="104" t="s">
        <v>1334</v>
      </c>
      <c r="F47" s="104">
        <v>-27</v>
      </c>
      <c r="G47" s="104">
        <v>73.48</v>
      </c>
      <c r="H47" s="104" t="s">
        <v>1340</v>
      </c>
      <c r="I47" s="104"/>
      <c r="J47" s="116">
        <f>IF(D47="NY",VLOOKUP(E47,Input_Mkt_Price!B:C,2,FALSE))</f>
        <v>75.17</v>
      </c>
      <c r="K47" s="192">
        <f t="shared" si="0"/>
        <v>991980</v>
      </c>
      <c r="L47" s="118">
        <f t="shared" si="1"/>
        <v>0</v>
      </c>
      <c r="M47" s="106">
        <f t="shared" si="9"/>
        <v>70.740000000000009</v>
      </c>
      <c r="N47" s="116">
        <f t="shared" si="2"/>
        <v>27</v>
      </c>
      <c r="O47" s="193">
        <f t="shared" si="3"/>
        <v>2.62</v>
      </c>
      <c r="P47" s="108">
        <f t="shared" si="4"/>
        <v>-1983.96</v>
      </c>
      <c r="Q47" s="192">
        <f>IF(D47="NY",VLOOKUP(E47,Input_Mkt_Price!E:F,2,FALSE))</f>
        <v>75.17</v>
      </c>
      <c r="R47" s="192">
        <f t="shared" si="5"/>
        <v>0</v>
      </c>
      <c r="S47" s="118">
        <f t="shared" si="6"/>
        <v>0</v>
      </c>
      <c r="T47" s="108">
        <f t="shared" si="7"/>
        <v>-2029.5900000000001</v>
      </c>
      <c r="U47" s="108">
        <f t="shared" si="8"/>
        <v>-1983.96</v>
      </c>
    </row>
    <row r="48" spans="1:21" hidden="1" x14ac:dyDescent="0.2">
      <c r="A48" s="120">
        <v>42829</v>
      </c>
      <c r="B48" s="103">
        <v>2</v>
      </c>
      <c r="C48" s="104" t="s">
        <v>166</v>
      </c>
      <c r="D48" s="104" t="s">
        <v>1</v>
      </c>
      <c r="E48" s="104" t="s">
        <v>1334</v>
      </c>
      <c r="F48" s="104">
        <v>-26</v>
      </c>
      <c r="G48" s="104">
        <v>73.48</v>
      </c>
      <c r="H48" s="104" t="s">
        <v>1340</v>
      </c>
      <c r="I48" s="104"/>
      <c r="J48" s="116">
        <f>IF(D48="NY",VLOOKUP(E48,Input_Mkt_Price!B:C,2,FALSE))</f>
        <v>75.17</v>
      </c>
      <c r="K48" s="192">
        <f t="shared" si="0"/>
        <v>955240</v>
      </c>
      <c r="L48" s="118">
        <f t="shared" si="1"/>
        <v>0</v>
      </c>
      <c r="M48" s="106">
        <f t="shared" si="9"/>
        <v>68.12</v>
      </c>
      <c r="N48" s="116">
        <f t="shared" si="2"/>
        <v>26</v>
      </c>
      <c r="O48" s="193">
        <f t="shared" si="3"/>
        <v>2.62</v>
      </c>
      <c r="P48" s="108">
        <f t="shared" si="4"/>
        <v>-1910.48</v>
      </c>
      <c r="Q48" s="192">
        <f>IF(D48="NY",VLOOKUP(E48,Input_Mkt_Price!E:F,2,FALSE))</f>
        <v>75.17</v>
      </c>
      <c r="R48" s="192">
        <f t="shared" si="5"/>
        <v>0</v>
      </c>
      <c r="S48" s="118">
        <f t="shared" si="6"/>
        <v>0</v>
      </c>
      <c r="T48" s="108">
        <f t="shared" si="7"/>
        <v>-1954.42</v>
      </c>
      <c r="U48" s="108">
        <f t="shared" si="8"/>
        <v>-1910.48</v>
      </c>
    </row>
    <row r="49" spans="1:21" hidden="1" x14ac:dyDescent="0.2">
      <c r="A49" s="120">
        <v>42829</v>
      </c>
      <c r="B49" s="103">
        <v>2</v>
      </c>
      <c r="C49" s="104" t="s">
        <v>166</v>
      </c>
      <c r="D49" s="104" t="s">
        <v>1</v>
      </c>
      <c r="E49" s="104" t="s">
        <v>1334</v>
      </c>
      <c r="F49" s="104">
        <v>-20</v>
      </c>
      <c r="G49" s="104">
        <v>73.48</v>
      </c>
      <c r="H49" s="104" t="s">
        <v>1340</v>
      </c>
      <c r="I49" s="104"/>
      <c r="J49" s="116">
        <f>IF(D49="NY",VLOOKUP(E49,Input_Mkt_Price!B:C,2,FALSE))</f>
        <v>75.17</v>
      </c>
      <c r="K49" s="192">
        <f t="shared" si="0"/>
        <v>734800.00000000012</v>
      </c>
      <c r="L49" s="118">
        <f t="shared" si="1"/>
        <v>0</v>
      </c>
      <c r="M49" s="106">
        <f t="shared" si="9"/>
        <v>52.400000000000006</v>
      </c>
      <c r="N49" s="116">
        <f t="shared" si="2"/>
        <v>20</v>
      </c>
      <c r="O49" s="193">
        <f t="shared" si="3"/>
        <v>2.62</v>
      </c>
      <c r="P49" s="108">
        <f t="shared" si="4"/>
        <v>-1469.6000000000001</v>
      </c>
      <c r="Q49" s="192">
        <f>IF(D49="NY",VLOOKUP(E49,Input_Mkt_Price!E:F,2,FALSE))</f>
        <v>75.17</v>
      </c>
      <c r="R49" s="192">
        <f t="shared" si="5"/>
        <v>0</v>
      </c>
      <c r="S49" s="118">
        <f t="shared" si="6"/>
        <v>0</v>
      </c>
      <c r="T49" s="108">
        <f t="shared" si="7"/>
        <v>-1503.4</v>
      </c>
      <c r="U49" s="108">
        <f t="shared" si="8"/>
        <v>-1469.6000000000001</v>
      </c>
    </row>
    <row r="50" spans="1:21" hidden="1" x14ac:dyDescent="0.2">
      <c r="A50" s="120">
        <v>42829</v>
      </c>
      <c r="B50" s="103">
        <v>2</v>
      </c>
      <c r="C50" s="104" t="s">
        <v>166</v>
      </c>
      <c r="D50" s="104" t="s">
        <v>1</v>
      </c>
      <c r="E50" s="104" t="s">
        <v>1334</v>
      </c>
      <c r="F50" s="104">
        <v>-70</v>
      </c>
      <c r="G50" s="104">
        <v>73.48</v>
      </c>
      <c r="H50" s="104" t="s">
        <v>1340</v>
      </c>
      <c r="I50" s="104"/>
      <c r="J50" s="116">
        <f>IF(D50="NY",VLOOKUP(E50,Input_Mkt_Price!B:C,2,FALSE))</f>
        <v>75.17</v>
      </c>
      <c r="K50" s="192">
        <f t="shared" si="0"/>
        <v>2571800</v>
      </c>
      <c r="L50" s="118">
        <f t="shared" si="1"/>
        <v>0</v>
      </c>
      <c r="M50" s="106">
        <f t="shared" si="9"/>
        <v>183.4</v>
      </c>
      <c r="N50" s="116">
        <f t="shared" si="2"/>
        <v>70</v>
      </c>
      <c r="O50" s="193">
        <f t="shared" si="3"/>
        <v>2.62</v>
      </c>
      <c r="P50" s="108">
        <f t="shared" si="4"/>
        <v>-5143.6000000000004</v>
      </c>
      <c r="Q50" s="192">
        <f>IF(D50="NY",VLOOKUP(E50,Input_Mkt_Price!E:F,2,FALSE))</f>
        <v>75.17</v>
      </c>
      <c r="R50" s="192">
        <f t="shared" si="5"/>
        <v>0</v>
      </c>
      <c r="S50" s="118">
        <f t="shared" si="6"/>
        <v>0</v>
      </c>
      <c r="T50" s="108">
        <f t="shared" si="7"/>
        <v>-5261.9000000000005</v>
      </c>
      <c r="U50" s="108">
        <f t="shared" si="8"/>
        <v>-5143.6000000000004</v>
      </c>
    </row>
    <row r="51" spans="1:21" hidden="1" x14ac:dyDescent="0.2">
      <c r="A51" s="120">
        <v>42829</v>
      </c>
      <c r="B51" s="103">
        <v>2</v>
      </c>
      <c r="C51" s="104" t="s">
        <v>166</v>
      </c>
      <c r="D51" s="104" t="s">
        <v>1</v>
      </c>
      <c r="E51" s="104" t="s">
        <v>1334</v>
      </c>
      <c r="F51" s="104">
        <v>-7</v>
      </c>
      <c r="G51" s="104">
        <v>73.48</v>
      </c>
      <c r="H51" s="104" t="s">
        <v>1340</v>
      </c>
      <c r="I51" s="104"/>
      <c r="J51" s="116">
        <f>IF(D51="NY",VLOOKUP(E51,Input_Mkt_Price!B:C,2,FALSE))</f>
        <v>75.17</v>
      </c>
      <c r="K51" s="192">
        <f t="shared" si="0"/>
        <v>257180</v>
      </c>
      <c r="L51" s="118">
        <f t="shared" si="1"/>
        <v>0</v>
      </c>
      <c r="M51" s="106">
        <f t="shared" si="9"/>
        <v>18.34</v>
      </c>
      <c r="N51" s="116">
        <f t="shared" si="2"/>
        <v>7</v>
      </c>
      <c r="O51" s="193">
        <f t="shared" si="3"/>
        <v>2.62</v>
      </c>
      <c r="P51" s="108">
        <f t="shared" si="4"/>
        <v>-514.36</v>
      </c>
      <c r="Q51" s="192">
        <f>IF(D51="NY",VLOOKUP(E51,Input_Mkt_Price!E:F,2,FALSE))</f>
        <v>75.17</v>
      </c>
      <c r="R51" s="192">
        <f t="shared" si="5"/>
        <v>0</v>
      </c>
      <c r="S51" s="118">
        <f t="shared" si="6"/>
        <v>0</v>
      </c>
      <c r="T51" s="108">
        <f t="shared" si="7"/>
        <v>-526.19000000000005</v>
      </c>
      <c r="U51" s="108">
        <f t="shared" si="8"/>
        <v>-514.36</v>
      </c>
    </row>
    <row r="52" spans="1:21" hidden="1" x14ac:dyDescent="0.2">
      <c r="A52" s="120">
        <v>42829</v>
      </c>
      <c r="B52" s="103">
        <v>2</v>
      </c>
      <c r="C52" s="104" t="s">
        <v>166</v>
      </c>
      <c r="D52" s="104" t="s">
        <v>1</v>
      </c>
      <c r="E52" s="104" t="s">
        <v>1334</v>
      </c>
      <c r="F52" s="104">
        <v>-20</v>
      </c>
      <c r="G52" s="104">
        <v>73.48</v>
      </c>
      <c r="H52" s="104" t="s">
        <v>1340</v>
      </c>
      <c r="I52" s="104"/>
      <c r="J52" s="116">
        <f>IF(D52="NY",VLOOKUP(E52,Input_Mkt_Price!B:C,2,FALSE))</f>
        <v>75.17</v>
      </c>
      <c r="K52" s="192">
        <f t="shared" si="0"/>
        <v>734800.00000000012</v>
      </c>
      <c r="L52" s="118">
        <f t="shared" si="1"/>
        <v>0</v>
      </c>
      <c r="M52" s="106">
        <f t="shared" si="9"/>
        <v>52.400000000000006</v>
      </c>
      <c r="N52" s="116">
        <f t="shared" si="2"/>
        <v>20</v>
      </c>
      <c r="O52" s="193">
        <f t="shared" si="3"/>
        <v>2.62</v>
      </c>
      <c r="P52" s="108">
        <f t="shared" si="4"/>
        <v>-1469.6000000000001</v>
      </c>
      <c r="Q52" s="192">
        <f>IF(D52="NY",VLOOKUP(E52,Input_Mkt_Price!E:F,2,FALSE))</f>
        <v>75.17</v>
      </c>
      <c r="R52" s="192">
        <f t="shared" si="5"/>
        <v>0</v>
      </c>
      <c r="S52" s="118">
        <f t="shared" si="6"/>
        <v>0</v>
      </c>
      <c r="T52" s="108">
        <f t="shared" si="7"/>
        <v>-1503.4</v>
      </c>
      <c r="U52" s="108">
        <f t="shared" si="8"/>
        <v>-1469.6000000000001</v>
      </c>
    </row>
    <row r="53" spans="1:21" hidden="1" x14ac:dyDescent="0.2">
      <c r="A53" s="120">
        <v>42829</v>
      </c>
      <c r="B53" s="103">
        <v>2</v>
      </c>
      <c r="C53" s="104" t="s">
        <v>166</v>
      </c>
      <c r="D53" s="104" t="s">
        <v>1</v>
      </c>
      <c r="E53" s="104" t="s">
        <v>1334</v>
      </c>
      <c r="F53" s="104">
        <v>-7</v>
      </c>
      <c r="G53" s="104">
        <v>73.48</v>
      </c>
      <c r="H53" s="104" t="s">
        <v>1340</v>
      </c>
      <c r="I53" s="104"/>
      <c r="J53" s="116">
        <f>IF(D53="NY",VLOOKUP(E53,Input_Mkt_Price!B:C,2,FALSE))</f>
        <v>75.17</v>
      </c>
      <c r="K53" s="192">
        <f t="shared" si="0"/>
        <v>257180</v>
      </c>
      <c r="L53" s="118">
        <f t="shared" si="1"/>
        <v>0</v>
      </c>
      <c r="M53" s="106">
        <f t="shared" si="9"/>
        <v>18.34</v>
      </c>
      <c r="N53" s="116">
        <f t="shared" si="2"/>
        <v>7</v>
      </c>
      <c r="O53" s="193">
        <f t="shared" si="3"/>
        <v>2.62</v>
      </c>
      <c r="P53" s="108">
        <f t="shared" si="4"/>
        <v>-514.36</v>
      </c>
      <c r="Q53" s="192">
        <f>IF(D53="NY",VLOOKUP(E53,Input_Mkt_Price!E:F,2,FALSE))</f>
        <v>75.17</v>
      </c>
      <c r="R53" s="192">
        <f t="shared" si="5"/>
        <v>0</v>
      </c>
      <c r="S53" s="118">
        <f t="shared" si="6"/>
        <v>0</v>
      </c>
      <c r="T53" s="108">
        <f t="shared" si="7"/>
        <v>-526.19000000000005</v>
      </c>
      <c r="U53" s="108">
        <f t="shared" si="8"/>
        <v>-514.36</v>
      </c>
    </row>
    <row r="54" spans="1:21" hidden="1" x14ac:dyDescent="0.2">
      <c r="A54" s="120">
        <v>42829</v>
      </c>
      <c r="B54" s="103">
        <v>2</v>
      </c>
      <c r="C54" s="104" t="s">
        <v>166</v>
      </c>
      <c r="D54" s="104" t="s">
        <v>1</v>
      </c>
      <c r="E54" s="104" t="s">
        <v>1334</v>
      </c>
      <c r="F54" s="104">
        <v>-28</v>
      </c>
      <c r="G54" s="104">
        <v>73.48</v>
      </c>
      <c r="H54" s="104" t="s">
        <v>1340</v>
      </c>
      <c r="I54" s="104"/>
      <c r="J54" s="116">
        <f>IF(D54="NY",VLOOKUP(E54,Input_Mkt_Price!B:C,2,FALSE))</f>
        <v>75.17</v>
      </c>
      <c r="K54" s="192">
        <f t="shared" si="0"/>
        <v>1028720</v>
      </c>
      <c r="L54" s="118">
        <f t="shared" si="1"/>
        <v>0</v>
      </c>
      <c r="M54" s="106">
        <f t="shared" si="9"/>
        <v>73.36</v>
      </c>
      <c r="N54" s="116">
        <f t="shared" si="2"/>
        <v>28</v>
      </c>
      <c r="O54" s="193">
        <f t="shared" si="3"/>
        <v>2.62</v>
      </c>
      <c r="P54" s="108">
        <f t="shared" si="4"/>
        <v>-2057.44</v>
      </c>
      <c r="Q54" s="192">
        <f>IF(D54="NY",VLOOKUP(E54,Input_Mkt_Price!E:F,2,FALSE))</f>
        <v>75.17</v>
      </c>
      <c r="R54" s="192">
        <f t="shared" si="5"/>
        <v>0</v>
      </c>
      <c r="S54" s="118">
        <f t="shared" si="6"/>
        <v>0</v>
      </c>
      <c r="T54" s="108">
        <f t="shared" si="7"/>
        <v>-2104.7600000000002</v>
      </c>
      <c r="U54" s="108">
        <f t="shared" si="8"/>
        <v>-2057.44</v>
      </c>
    </row>
    <row r="55" spans="1:21" hidden="1" x14ac:dyDescent="0.2">
      <c r="A55" s="120">
        <v>42829</v>
      </c>
      <c r="B55" s="103">
        <v>2</v>
      </c>
      <c r="C55" s="104" t="s">
        <v>166</v>
      </c>
      <c r="D55" s="104" t="s">
        <v>1</v>
      </c>
      <c r="E55" s="104" t="s">
        <v>1334</v>
      </c>
      <c r="F55" s="104">
        <v>-126</v>
      </c>
      <c r="G55" s="104">
        <v>73.48</v>
      </c>
      <c r="H55" s="104" t="s">
        <v>1340</v>
      </c>
      <c r="I55" s="104"/>
      <c r="J55" s="116">
        <f>IF(D55="NY",VLOOKUP(E55,Input_Mkt_Price!B:C,2,FALSE))</f>
        <v>75.17</v>
      </c>
      <c r="K55" s="192">
        <f t="shared" si="0"/>
        <v>4629240.0000000009</v>
      </c>
      <c r="L55" s="118">
        <f t="shared" si="1"/>
        <v>0</v>
      </c>
      <c r="M55" s="106">
        <f t="shared" si="9"/>
        <v>330.12</v>
      </c>
      <c r="N55" s="116">
        <f t="shared" si="2"/>
        <v>126</v>
      </c>
      <c r="O55" s="193">
        <f t="shared" si="3"/>
        <v>2.62</v>
      </c>
      <c r="P55" s="108">
        <f t="shared" si="4"/>
        <v>-9258.4800000000014</v>
      </c>
      <c r="Q55" s="192">
        <f>IF(D55="NY",VLOOKUP(E55,Input_Mkt_Price!E:F,2,FALSE))</f>
        <v>75.17</v>
      </c>
      <c r="R55" s="192">
        <f t="shared" si="5"/>
        <v>0</v>
      </c>
      <c r="S55" s="118">
        <f t="shared" si="6"/>
        <v>0</v>
      </c>
      <c r="T55" s="108">
        <f t="shared" si="7"/>
        <v>-9471.42</v>
      </c>
      <c r="U55" s="108">
        <f t="shared" si="8"/>
        <v>-9258.4800000000014</v>
      </c>
    </row>
    <row r="56" spans="1:21" hidden="1" x14ac:dyDescent="0.2">
      <c r="A56" s="120">
        <v>42851</v>
      </c>
      <c r="B56" s="103">
        <v>2</v>
      </c>
      <c r="C56" s="104" t="s">
        <v>166</v>
      </c>
      <c r="D56" s="104" t="s">
        <v>1</v>
      </c>
      <c r="E56" s="104" t="s">
        <v>1335</v>
      </c>
      <c r="F56" s="104">
        <v>-4</v>
      </c>
      <c r="G56" s="104">
        <v>74.67</v>
      </c>
      <c r="H56" s="104" t="s">
        <v>1341</v>
      </c>
      <c r="I56" s="104"/>
      <c r="J56" s="116">
        <f>IF(D56="NY",VLOOKUP(E56,Input_Mkt_Price!B:C,2,FALSE))</f>
        <v>84.2</v>
      </c>
      <c r="K56" s="192">
        <f t="shared" si="0"/>
        <v>149340</v>
      </c>
      <c r="L56" s="118">
        <f t="shared" si="1"/>
        <v>0</v>
      </c>
      <c r="M56" s="106">
        <f t="shared" si="9"/>
        <v>10.48</v>
      </c>
      <c r="N56" s="116">
        <f t="shared" si="2"/>
        <v>4</v>
      </c>
      <c r="O56" s="193">
        <f t="shared" si="3"/>
        <v>2.62</v>
      </c>
      <c r="P56" s="108">
        <f t="shared" si="4"/>
        <v>-298.68</v>
      </c>
      <c r="Q56" s="192">
        <f>IF(D56="NY",VLOOKUP(E56,Input_Mkt_Price!E:F,2,FALSE))</f>
        <v>84.2</v>
      </c>
      <c r="R56" s="192">
        <f t="shared" si="5"/>
        <v>0</v>
      </c>
      <c r="S56" s="118">
        <f t="shared" si="6"/>
        <v>0</v>
      </c>
      <c r="T56" s="108">
        <f t="shared" si="7"/>
        <v>-336.8</v>
      </c>
      <c r="U56" s="108">
        <f t="shared" si="8"/>
        <v>-298.68</v>
      </c>
    </row>
    <row r="57" spans="1:21" hidden="1" x14ac:dyDescent="0.2">
      <c r="A57" s="120">
        <v>42851</v>
      </c>
      <c r="B57" s="103">
        <v>2</v>
      </c>
      <c r="C57" s="104" t="s">
        <v>166</v>
      </c>
      <c r="D57" s="104" t="s">
        <v>1</v>
      </c>
      <c r="E57" s="104" t="s">
        <v>1335</v>
      </c>
      <c r="F57" s="104">
        <v>-2</v>
      </c>
      <c r="G57" s="104">
        <v>74.66</v>
      </c>
      <c r="H57" s="104" t="s">
        <v>1341</v>
      </c>
      <c r="I57" s="104"/>
      <c r="J57" s="116">
        <f>IF(D57="NY",VLOOKUP(E57,Input_Mkt_Price!B:C,2,FALSE))</f>
        <v>84.2</v>
      </c>
      <c r="K57" s="192">
        <f t="shared" si="0"/>
        <v>74660</v>
      </c>
      <c r="L57" s="118">
        <f t="shared" si="1"/>
        <v>0</v>
      </c>
      <c r="M57" s="106">
        <f t="shared" si="9"/>
        <v>5.24</v>
      </c>
      <c r="N57" s="116">
        <f t="shared" si="2"/>
        <v>2</v>
      </c>
      <c r="O57" s="193">
        <f t="shared" si="3"/>
        <v>2.62</v>
      </c>
      <c r="P57" s="108">
        <f t="shared" si="4"/>
        <v>-149.32</v>
      </c>
      <c r="Q57" s="192">
        <f>IF(D57="NY",VLOOKUP(E57,Input_Mkt_Price!E:F,2,FALSE))</f>
        <v>84.2</v>
      </c>
      <c r="R57" s="192">
        <f t="shared" si="5"/>
        <v>0</v>
      </c>
      <c r="S57" s="118">
        <f t="shared" si="6"/>
        <v>0</v>
      </c>
      <c r="T57" s="108">
        <f t="shared" si="7"/>
        <v>-168.4</v>
      </c>
      <c r="U57" s="108">
        <f t="shared" si="8"/>
        <v>-149.32</v>
      </c>
    </row>
    <row r="58" spans="1:21" hidden="1" x14ac:dyDescent="0.2">
      <c r="A58" s="120">
        <v>42851</v>
      </c>
      <c r="B58" s="103">
        <v>2</v>
      </c>
      <c r="C58" s="104" t="s">
        <v>166</v>
      </c>
      <c r="D58" s="104" t="s">
        <v>1</v>
      </c>
      <c r="E58" s="104" t="s">
        <v>1335</v>
      </c>
      <c r="F58" s="104">
        <v>-7</v>
      </c>
      <c r="G58" s="104">
        <v>74.64</v>
      </c>
      <c r="H58" s="104" t="s">
        <v>1341</v>
      </c>
      <c r="I58" s="104"/>
      <c r="J58" s="116">
        <f>IF(D58="NY",VLOOKUP(E58,Input_Mkt_Price!B:C,2,FALSE))</f>
        <v>84.2</v>
      </c>
      <c r="K58" s="192">
        <f t="shared" si="0"/>
        <v>261240</v>
      </c>
      <c r="L58" s="118">
        <f t="shared" si="1"/>
        <v>0</v>
      </c>
      <c r="M58" s="106">
        <f t="shared" si="9"/>
        <v>18.34</v>
      </c>
      <c r="N58" s="116">
        <f t="shared" si="2"/>
        <v>7</v>
      </c>
      <c r="O58" s="193">
        <f t="shared" si="3"/>
        <v>2.62</v>
      </c>
      <c r="P58" s="108">
        <f t="shared" si="4"/>
        <v>-522.48</v>
      </c>
      <c r="Q58" s="192">
        <f>IF(D58="NY",VLOOKUP(E58,Input_Mkt_Price!E:F,2,FALSE))</f>
        <v>84.2</v>
      </c>
      <c r="R58" s="192">
        <f t="shared" si="5"/>
        <v>0</v>
      </c>
      <c r="S58" s="118">
        <f t="shared" si="6"/>
        <v>0</v>
      </c>
      <c r="T58" s="108">
        <f t="shared" si="7"/>
        <v>-589.4</v>
      </c>
      <c r="U58" s="108">
        <f t="shared" si="8"/>
        <v>-522.48</v>
      </c>
    </row>
    <row r="59" spans="1:21" hidden="1" x14ac:dyDescent="0.2">
      <c r="A59" s="120">
        <v>42851</v>
      </c>
      <c r="B59" s="103">
        <v>2</v>
      </c>
      <c r="C59" s="104" t="s">
        <v>166</v>
      </c>
      <c r="D59" s="104" t="s">
        <v>1</v>
      </c>
      <c r="E59" s="104" t="s">
        <v>1335</v>
      </c>
      <c r="F59" s="104">
        <v>-9</v>
      </c>
      <c r="G59" s="104">
        <v>74.63</v>
      </c>
      <c r="H59" s="104" t="s">
        <v>1341</v>
      </c>
      <c r="I59" s="104"/>
      <c r="J59" s="116">
        <f>IF(D59="NY",VLOOKUP(E59,Input_Mkt_Price!B:C,2,FALSE))</f>
        <v>84.2</v>
      </c>
      <c r="K59" s="192">
        <f t="shared" si="0"/>
        <v>335835</v>
      </c>
      <c r="L59" s="118">
        <f t="shared" si="1"/>
        <v>0</v>
      </c>
      <c r="M59" s="106">
        <f t="shared" si="9"/>
        <v>23.580000000000002</v>
      </c>
      <c r="N59" s="116">
        <f t="shared" si="2"/>
        <v>9</v>
      </c>
      <c r="O59" s="193">
        <f t="shared" si="3"/>
        <v>2.62</v>
      </c>
      <c r="P59" s="108">
        <f t="shared" si="4"/>
        <v>-671.67</v>
      </c>
      <c r="Q59" s="192">
        <f>IF(D59="NY",VLOOKUP(E59,Input_Mkt_Price!E:F,2,FALSE))</f>
        <v>84.2</v>
      </c>
      <c r="R59" s="192">
        <f t="shared" si="5"/>
        <v>0</v>
      </c>
      <c r="S59" s="118">
        <f t="shared" si="6"/>
        <v>0</v>
      </c>
      <c r="T59" s="108">
        <f t="shared" si="7"/>
        <v>-757.80000000000007</v>
      </c>
      <c r="U59" s="108">
        <f t="shared" si="8"/>
        <v>-671.67</v>
      </c>
    </row>
    <row r="60" spans="1:21" hidden="1" x14ac:dyDescent="0.2">
      <c r="A60" s="120">
        <v>42858</v>
      </c>
      <c r="B60" s="103">
        <v>2</v>
      </c>
      <c r="C60" s="104" t="s">
        <v>166</v>
      </c>
      <c r="D60" s="104" t="s">
        <v>1</v>
      </c>
      <c r="E60" s="104" t="s">
        <v>1335</v>
      </c>
      <c r="F60" s="104">
        <v>3</v>
      </c>
      <c r="G60" s="104">
        <v>74.19</v>
      </c>
      <c r="H60" s="104" t="s">
        <v>1342</v>
      </c>
      <c r="I60" s="104"/>
      <c r="J60" s="116">
        <f>IF(D60="NY",VLOOKUP(E60,Input_Mkt_Price!B:C,2,FALSE))</f>
        <v>84.2</v>
      </c>
      <c r="K60" s="192">
        <f t="shared" si="0"/>
        <v>-111285</v>
      </c>
      <c r="L60" s="118">
        <f t="shared" si="1"/>
        <v>0</v>
      </c>
      <c r="M60" s="106">
        <f t="shared" si="9"/>
        <v>7.86</v>
      </c>
      <c r="N60" s="116">
        <f t="shared" si="2"/>
        <v>3</v>
      </c>
      <c r="O60" s="193">
        <f t="shared" si="3"/>
        <v>2.62</v>
      </c>
      <c r="P60" s="108">
        <f t="shared" si="4"/>
        <v>222.57</v>
      </c>
      <c r="Q60" s="192">
        <f>IF(D60="NY",VLOOKUP(E60,Input_Mkt_Price!E:F,2,FALSE))</f>
        <v>84.2</v>
      </c>
      <c r="R60" s="192">
        <f t="shared" si="5"/>
        <v>0</v>
      </c>
      <c r="S60" s="118">
        <f t="shared" si="6"/>
        <v>0</v>
      </c>
      <c r="T60" s="108">
        <f t="shared" si="7"/>
        <v>252.60000000000002</v>
      </c>
      <c r="U60" s="108">
        <f t="shared" si="8"/>
        <v>222.57</v>
      </c>
    </row>
    <row r="61" spans="1:21" hidden="1" x14ac:dyDescent="0.2">
      <c r="A61" s="120">
        <v>42858</v>
      </c>
      <c r="B61" s="103">
        <v>2</v>
      </c>
      <c r="C61" s="104" t="s">
        <v>166</v>
      </c>
      <c r="D61" s="104" t="s">
        <v>1</v>
      </c>
      <c r="E61" s="104" t="s">
        <v>1335</v>
      </c>
      <c r="F61" s="104">
        <v>19</v>
      </c>
      <c r="G61" s="104">
        <v>74.17</v>
      </c>
      <c r="H61" s="104" t="s">
        <v>1342</v>
      </c>
      <c r="I61" s="104"/>
      <c r="J61" s="116">
        <f>IF(D61="NY",VLOOKUP(E61,Input_Mkt_Price!B:C,2,FALSE))</f>
        <v>84.2</v>
      </c>
      <c r="K61" s="192">
        <f t="shared" si="0"/>
        <v>-704615</v>
      </c>
      <c r="L61" s="118">
        <f t="shared" si="1"/>
        <v>0</v>
      </c>
      <c r="M61" s="106">
        <f t="shared" si="9"/>
        <v>49.78</v>
      </c>
      <c r="N61" s="116">
        <f t="shared" si="2"/>
        <v>19</v>
      </c>
      <c r="O61" s="193">
        <f t="shared" si="3"/>
        <v>2.62</v>
      </c>
      <c r="P61" s="108">
        <f t="shared" si="4"/>
        <v>1409.23</v>
      </c>
      <c r="Q61" s="192">
        <f>IF(D61="NY",VLOOKUP(E61,Input_Mkt_Price!E:F,2,FALSE))</f>
        <v>84.2</v>
      </c>
      <c r="R61" s="192">
        <f t="shared" si="5"/>
        <v>0</v>
      </c>
      <c r="S61" s="118">
        <f t="shared" si="6"/>
        <v>0</v>
      </c>
      <c r="T61" s="108">
        <f t="shared" si="7"/>
        <v>1599.8</v>
      </c>
      <c r="U61" s="108">
        <f t="shared" si="8"/>
        <v>1409.23</v>
      </c>
    </row>
    <row r="62" spans="1:21" hidden="1" x14ac:dyDescent="0.2">
      <c r="A62" s="120">
        <v>42858</v>
      </c>
      <c r="B62" s="103">
        <v>2</v>
      </c>
      <c r="C62" s="104" t="s">
        <v>166</v>
      </c>
      <c r="D62" s="104" t="s">
        <v>1</v>
      </c>
      <c r="E62" s="104" t="s">
        <v>6</v>
      </c>
      <c r="F62" s="104">
        <v>-3</v>
      </c>
      <c r="G62" s="104">
        <v>71.84</v>
      </c>
      <c r="H62" s="104" t="s">
        <v>1343</v>
      </c>
      <c r="I62" s="104"/>
      <c r="J62" s="116">
        <f>IF(D62="NY",VLOOKUP(E62,Input_Mkt_Price!B:C,2,FALSE))</f>
        <v>80.11</v>
      </c>
      <c r="K62" s="192">
        <f t="shared" si="0"/>
        <v>107760</v>
      </c>
      <c r="L62" s="118">
        <f t="shared" si="1"/>
        <v>0</v>
      </c>
      <c r="M62" s="106">
        <f t="shared" si="9"/>
        <v>7.86</v>
      </c>
      <c r="N62" s="116">
        <f t="shared" si="2"/>
        <v>3</v>
      </c>
      <c r="O62" s="193">
        <f t="shared" si="3"/>
        <v>2.62</v>
      </c>
      <c r="P62" s="108">
        <f t="shared" si="4"/>
        <v>-215.52</v>
      </c>
      <c r="Q62" s="192">
        <f>IF(D62="NY",VLOOKUP(E62,Input_Mkt_Price!E:F,2,FALSE))</f>
        <v>79.86</v>
      </c>
      <c r="R62" s="192">
        <f t="shared" si="5"/>
        <v>0</v>
      </c>
      <c r="S62" s="118">
        <f t="shared" si="6"/>
        <v>0</v>
      </c>
      <c r="T62" s="108">
        <f t="shared" si="7"/>
        <v>-240.32999999999998</v>
      </c>
      <c r="U62" s="108">
        <f t="shared" si="8"/>
        <v>-215.52</v>
      </c>
    </row>
    <row r="63" spans="1:21" hidden="1" x14ac:dyDescent="0.2">
      <c r="A63" s="120">
        <v>42858</v>
      </c>
      <c r="B63" s="103">
        <v>2</v>
      </c>
      <c r="C63" s="104" t="s">
        <v>166</v>
      </c>
      <c r="D63" s="104" t="s">
        <v>1</v>
      </c>
      <c r="E63" s="104" t="s">
        <v>6</v>
      </c>
      <c r="F63" s="104">
        <v>-14</v>
      </c>
      <c r="G63" s="104">
        <v>71.819999999999993</v>
      </c>
      <c r="H63" s="104" t="s">
        <v>1343</v>
      </c>
      <c r="I63" s="104"/>
      <c r="J63" s="116">
        <f>IF(D63="NY",VLOOKUP(E63,Input_Mkt_Price!B:C,2,FALSE))</f>
        <v>80.11</v>
      </c>
      <c r="K63" s="192">
        <f t="shared" si="0"/>
        <v>502739.99999999994</v>
      </c>
      <c r="L63" s="118">
        <f t="shared" si="1"/>
        <v>0</v>
      </c>
      <c r="M63" s="106">
        <f t="shared" si="9"/>
        <v>36.68</v>
      </c>
      <c r="N63" s="116">
        <f t="shared" si="2"/>
        <v>14</v>
      </c>
      <c r="O63" s="193">
        <f t="shared" si="3"/>
        <v>2.62</v>
      </c>
      <c r="P63" s="108">
        <f t="shared" si="4"/>
        <v>-1005.4799999999999</v>
      </c>
      <c r="Q63" s="192">
        <f>IF(D63="NY",VLOOKUP(E63,Input_Mkt_Price!E:F,2,FALSE))</f>
        <v>79.86</v>
      </c>
      <c r="R63" s="192">
        <f t="shared" si="5"/>
        <v>0</v>
      </c>
      <c r="S63" s="118">
        <f t="shared" si="6"/>
        <v>0</v>
      </c>
      <c r="T63" s="108">
        <f t="shared" si="7"/>
        <v>-1121.54</v>
      </c>
      <c r="U63" s="108">
        <f t="shared" si="8"/>
        <v>-1005.4799999999999</v>
      </c>
    </row>
    <row r="64" spans="1:21" hidden="1" x14ac:dyDescent="0.2">
      <c r="A64" s="120">
        <v>42858</v>
      </c>
      <c r="B64" s="103">
        <v>2</v>
      </c>
      <c r="C64" s="104" t="s">
        <v>166</v>
      </c>
      <c r="D64" s="104" t="s">
        <v>1</v>
      </c>
      <c r="E64" s="104" t="s">
        <v>6</v>
      </c>
      <c r="F64" s="104">
        <v>-5</v>
      </c>
      <c r="G64" s="104">
        <v>71.819999999999993</v>
      </c>
      <c r="H64" s="104" t="s">
        <v>1343</v>
      </c>
      <c r="I64" s="104"/>
      <c r="J64" s="116">
        <f>IF(D64="NY",VLOOKUP(E64,Input_Mkt_Price!B:C,2,FALSE))</f>
        <v>80.11</v>
      </c>
      <c r="K64" s="192">
        <f t="shared" si="0"/>
        <v>179549.99999999997</v>
      </c>
      <c r="L64" s="118">
        <f t="shared" si="1"/>
        <v>0</v>
      </c>
      <c r="M64" s="106">
        <f t="shared" si="9"/>
        <v>13.100000000000001</v>
      </c>
      <c r="N64" s="116">
        <f t="shared" si="2"/>
        <v>5</v>
      </c>
      <c r="O64" s="193">
        <f t="shared" si="3"/>
        <v>2.62</v>
      </c>
      <c r="P64" s="108">
        <f t="shared" si="4"/>
        <v>-359.09999999999997</v>
      </c>
      <c r="Q64" s="192">
        <f>IF(D64="NY",VLOOKUP(E64,Input_Mkt_Price!E:F,2,FALSE))</f>
        <v>79.86</v>
      </c>
      <c r="R64" s="192">
        <f t="shared" si="5"/>
        <v>0</v>
      </c>
      <c r="S64" s="118">
        <f t="shared" si="6"/>
        <v>0</v>
      </c>
      <c r="T64" s="108">
        <f t="shared" si="7"/>
        <v>-400.55</v>
      </c>
      <c r="U64" s="108">
        <f t="shared" si="8"/>
        <v>-359.09999999999997</v>
      </c>
    </row>
    <row r="65" spans="1:21" hidden="1" x14ac:dyDescent="0.2">
      <c r="A65" s="120">
        <v>42867</v>
      </c>
      <c r="B65" s="103">
        <v>2</v>
      </c>
      <c r="C65" s="104" t="s">
        <v>166</v>
      </c>
      <c r="D65" s="104" t="s">
        <v>1</v>
      </c>
      <c r="E65" s="104" t="s">
        <v>1336</v>
      </c>
      <c r="F65" s="104">
        <v>-13</v>
      </c>
      <c r="G65" s="104">
        <v>73.099999999999994</v>
      </c>
      <c r="H65" s="104" t="s">
        <v>1344</v>
      </c>
      <c r="I65" s="104"/>
      <c r="J65" s="116">
        <f>IF(D65="NY",VLOOKUP(E65,Input_Mkt_Price!B:C,2,FALSE))</f>
        <v>84.68</v>
      </c>
      <c r="K65" s="192">
        <f t="shared" si="0"/>
        <v>475150</v>
      </c>
      <c r="L65" s="118">
        <f t="shared" si="1"/>
        <v>0</v>
      </c>
      <c r="M65" s="106">
        <f t="shared" si="9"/>
        <v>34.06</v>
      </c>
      <c r="N65" s="116">
        <f t="shared" si="2"/>
        <v>13</v>
      </c>
      <c r="O65" s="193">
        <f t="shared" si="3"/>
        <v>2.62</v>
      </c>
      <c r="P65" s="108">
        <f t="shared" si="4"/>
        <v>-950.3</v>
      </c>
      <c r="Q65" s="192">
        <f>IF(D65="NY",VLOOKUP(E65,Input_Mkt_Price!E:F,2,FALSE))</f>
        <v>84.68</v>
      </c>
      <c r="R65" s="192">
        <f t="shared" si="5"/>
        <v>0</v>
      </c>
      <c r="S65" s="118">
        <f t="shared" si="6"/>
        <v>0</v>
      </c>
      <c r="T65" s="108">
        <f t="shared" si="7"/>
        <v>-1100.8400000000001</v>
      </c>
      <c r="U65" s="108">
        <f t="shared" si="8"/>
        <v>-950.3</v>
      </c>
    </row>
    <row r="66" spans="1:21" hidden="1" x14ac:dyDescent="0.2">
      <c r="A66" s="120">
        <v>42867</v>
      </c>
      <c r="B66" s="103">
        <v>2</v>
      </c>
      <c r="C66" s="104" t="s">
        <v>166</v>
      </c>
      <c r="D66" s="104" t="s">
        <v>1</v>
      </c>
      <c r="E66" s="104" t="s">
        <v>1336</v>
      </c>
      <c r="F66" s="104">
        <v>-7</v>
      </c>
      <c r="G66" s="104">
        <v>73</v>
      </c>
      <c r="H66" s="104" t="s">
        <v>1344</v>
      </c>
      <c r="I66" s="104"/>
      <c r="J66" s="116">
        <f>IF(D66="NY",VLOOKUP(E66,Input_Mkt_Price!B:C,2,FALSE))</f>
        <v>84.68</v>
      </c>
      <c r="K66" s="192">
        <f t="shared" si="0"/>
        <v>255500</v>
      </c>
      <c r="L66" s="118">
        <f t="shared" si="1"/>
        <v>0</v>
      </c>
      <c r="M66" s="106">
        <f t="shared" si="9"/>
        <v>18.34</v>
      </c>
      <c r="N66" s="116">
        <f t="shared" si="2"/>
        <v>7</v>
      </c>
      <c r="O66" s="193">
        <f t="shared" si="3"/>
        <v>2.62</v>
      </c>
      <c r="P66" s="108">
        <f t="shared" si="4"/>
        <v>-511</v>
      </c>
      <c r="Q66" s="192">
        <f>IF(D66="NY",VLOOKUP(E66,Input_Mkt_Price!E:F,2,FALSE))</f>
        <v>84.68</v>
      </c>
      <c r="R66" s="192">
        <f t="shared" si="5"/>
        <v>0</v>
      </c>
      <c r="S66" s="118">
        <f t="shared" si="6"/>
        <v>0</v>
      </c>
      <c r="T66" s="108">
        <f t="shared" si="7"/>
        <v>-592.76</v>
      </c>
      <c r="U66" s="108">
        <f t="shared" si="8"/>
        <v>-511</v>
      </c>
    </row>
    <row r="67" spans="1:21" hidden="1" x14ac:dyDescent="0.2">
      <c r="A67" s="120">
        <v>42867</v>
      </c>
      <c r="B67" s="103">
        <v>2</v>
      </c>
      <c r="C67" s="104" t="s">
        <v>166</v>
      </c>
      <c r="D67" s="104" t="s">
        <v>1</v>
      </c>
      <c r="E67" s="104" t="s">
        <v>1336</v>
      </c>
      <c r="F67" s="104">
        <v>-2</v>
      </c>
      <c r="G67" s="104">
        <v>73</v>
      </c>
      <c r="H67" s="104" t="s">
        <v>1344</v>
      </c>
      <c r="I67" s="104"/>
      <c r="J67" s="116">
        <f>IF(D67="NY",VLOOKUP(E67,Input_Mkt_Price!B:C,2,FALSE))</f>
        <v>84.68</v>
      </c>
      <c r="K67" s="192">
        <f t="shared" ref="K67:K130" si="10">IF(D67="NY",-(IF(B67=2,G67*F67*500,0)))</f>
        <v>73000</v>
      </c>
      <c r="L67" s="118">
        <f t="shared" ref="L67:L130" si="11">IF(D67="NY",IF(K67&lt;&gt;0,0,-(G67-J67)*F67*500))</f>
        <v>0</v>
      </c>
      <c r="M67" s="106">
        <f t="shared" ref="M67:M130" si="12">N67*O67</f>
        <v>5.24</v>
      </c>
      <c r="N67" s="116">
        <f t="shared" ref="N67:N130" si="13">ABS(F67)</f>
        <v>2</v>
      </c>
      <c r="O67" s="193">
        <f t="shared" ref="O67:O130" si="14">IF(D67="NY",2.62,0)</f>
        <v>2.62</v>
      </c>
      <c r="P67" s="108">
        <f t="shared" ref="P67:P130" si="15">G67*F67</f>
        <v>-146</v>
      </c>
      <c r="Q67" s="192">
        <f>IF(D67="NY",VLOOKUP(E67,Input_Mkt_Price!E:F,2,FALSE))</f>
        <v>84.68</v>
      </c>
      <c r="R67" s="192">
        <f t="shared" ref="R67:R130" si="16">IF(D67="NY",IF(K67&lt;&gt;0,0,-(G67-Q67)*F67*500))</f>
        <v>0</v>
      </c>
      <c r="S67" s="118">
        <f t="shared" ref="S67:S130" si="17">L67-R67</f>
        <v>0</v>
      </c>
      <c r="T67" s="108">
        <f t="shared" ref="T67:T130" si="18">J67*F67</f>
        <v>-169.36</v>
      </c>
      <c r="U67" s="108">
        <f t="shared" ref="U67:U130" si="19">F67*G67</f>
        <v>-146</v>
      </c>
    </row>
    <row r="68" spans="1:21" hidden="1" x14ac:dyDescent="0.2">
      <c r="A68" s="120">
        <v>42885</v>
      </c>
      <c r="B68" s="103">
        <v>2</v>
      </c>
      <c r="C68" s="104" t="s">
        <v>166</v>
      </c>
      <c r="D68" s="104" t="s">
        <v>1</v>
      </c>
      <c r="E68" s="104" t="s">
        <v>1335</v>
      </c>
      <c r="F68" s="104">
        <v>-3</v>
      </c>
      <c r="G68" s="104">
        <v>72.16</v>
      </c>
      <c r="H68" s="104" t="s">
        <v>1345</v>
      </c>
      <c r="I68" s="104"/>
      <c r="J68" s="116">
        <f>IF(D68="NY",VLOOKUP(E68,Input_Mkt_Price!B:C,2,FALSE))</f>
        <v>84.2</v>
      </c>
      <c r="K68" s="192">
        <f t="shared" si="10"/>
        <v>108240</v>
      </c>
      <c r="L68" s="118">
        <f t="shared" si="11"/>
        <v>0</v>
      </c>
      <c r="M68" s="106">
        <f t="shared" si="12"/>
        <v>7.86</v>
      </c>
      <c r="N68" s="116">
        <f t="shared" si="13"/>
        <v>3</v>
      </c>
      <c r="O68" s="193">
        <f t="shared" si="14"/>
        <v>2.62</v>
      </c>
      <c r="P68" s="108">
        <f t="shared" si="15"/>
        <v>-216.48</v>
      </c>
      <c r="Q68" s="192">
        <f>IF(D68="NY",VLOOKUP(E68,Input_Mkt_Price!E:F,2,FALSE))</f>
        <v>84.2</v>
      </c>
      <c r="R68" s="192">
        <f t="shared" si="16"/>
        <v>0</v>
      </c>
      <c r="S68" s="118">
        <f t="shared" si="17"/>
        <v>0</v>
      </c>
      <c r="T68" s="108">
        <f t="shared" si="18"/>
        <v>-252.60000000000002</v>
      </c>
      <c r="U68" s="108">
        <f t="shared" si="19"/>
        <v>-216.48</v>
      </c>
    </row>
    <row r="69" spans="1:21" hidden="1" x14ac:dyDescent="0.2">
      <c r="A69" s="120">
        <v>42885</v>
      </c>
      <c r="B69" s="103">
        <v>2</v>
      </c>
      <c r="C69" s="104" t="s">
        <v>166</v>
      </c>
      <c r="D69" s="104" t="s">
        <v>1</v>
      </c>
      <c r="E69" s="104" t="s">
        <v>1335</v>
      </c>
      <c r="F69" s="104">
        <v>-83</v>
      </c>
      <c r="G69" s="104">
        <v>72.150000000000006</v>
      </c>
      <c r="H69" s="104" t="s">
        <v>1345</v>
      </c>
      <c r="I69" s="104"/>
      <c r="J69" s="116">
        <f>IF(D69="NY",VLOOKUP(E69,Input_Mkt_Price!B:C,2,FALSE))</f>
        <v>84.2</v>
      </c>
      <c r="K69" s="192">
        <f t="shared" si="10"/>
        <v>2994225.0000000005</v>
      </c>
      <c r="L69" s="118">
        <f t="shared" si="11"/>
        <v>0</v>
      </c>
      <c r="M69" s="106">
        <f t="shared" si="12"/>
        <v>217.46</v>
      </c>
      <c r="N69" s="116">
        <f t="shared" si="13"/>
        <v>83</v>
      </c>
      <c r="O69" s="193">
        <f t="shared" si="14"/>
        <v>2.62</v>
      </c>
      <c r="P69" s="108">
        <f t="shared" si="15"/>
        <v>-5988.4500000000007</v>
      </c>
      <c r="Q69" s="192">
        <f>IF(D69="NY",VLOOKUP(E69,Input_Mkt_Price!E:F,2,FALSE))</f>
        <v>84.2</v>
      </c>
      <c r="R69" s="192">
        <f t="shared" si="16"/>
        <v>0</v>
      </c>
      <c r="S69" s="118">
        <f t="shared" si="17"/>
        <v>0</v>
      </c>
      <c r="T69" s="108">
        <f t="shared" si="18"/>
        <v>-6988.6</v>
      </c>
      <c r="U69" s="108">
        <f t="shared" si="19"/>
        <v>-5988.4500000000007</v>
      </c>
    </row>
    <row r="70" spans="1:21" hidden="1" x14ac:dyDescent="0.2">
      <c r="A70" s="120">
        <v>42885</v>
      </c>
      <c r="B70" s="103">
        <v>2</v>
      </c>
      <c r="C70" s="104" t="s">
        <v>166</v>
      </c>
      <c r="D70" s="104" t="s">
        <v>1</v>
      </c>
      <c r="E70" s="104" t="s">
        <v>1335</v>
      </c>
      <c r="F70" s="104">
        <v>-5</v>
      </c>
      <c r="G70" s="104">
        <v>72.25</v>
      </c>
      <c r="H70" s="104" t="s">
        <v>1345</v>
      </c>
      <c r="I70" s="104"/>
      <c r="J70" s="116">
        <f>IF(D70="NY",VLOOKUP(E70,Input_Mkt_Price!B:C,2,FALSE))</f>
        <v>84.2</v>
      </c>
      <c r="K70" s="192">
        <f t="shared" si="10"/>
        <v>180625</v>
      </c>
      <c r="L70" s="118">
        <f t="shared" si="11"/>
        <v>0</v>
      </c>
      <c r="M70" s="106">
        <f t="shared" si="12"/>
        <v>13.100000000000001</v>
      </c>
      <c r="N70" s="116">
        <f t="shared" si="13"/>
        <v>5</v>
      </c>
      <c r="O70" s="193">
        <f t="shared" si="14"/>
        <v>2.62</v>
      </c>
      <c r="P70" s="108">
        <f t="shared" si="15"/>
        <v>-361.25</v>
      </c>
      <c r="Q70" s="192">
        <f>IF(D70="NY",VLOOKUP(E70,Input_Mkt_Price!E:F,2,FALSE))</f>
        <v>84.2</v>
      </c>
      <c r="R70" s="192">
        <f t="shared" si="16"/>
        <v>0</v>
      </c>
      <c r="S70" s="118">
        <f t="shared" si="17"/>
        <v>0</v>
      </c>
      <c r="T70" s="108">
        <f t="shared" si="18"/>
        <v>-421</v>
      </c>
      <c r="U70" s="108">
        <f t="shared" si="19"/>
        <v>-361.25</v>
      </c>
    </row>
    <row r="71" spans="1:21" hidden="1" x14ac:dyDescent="0.2">
      <c r="A71" s="120">
        <v>42885</v>
      </c>
      <c r="B71" s="103">
        <v>2</v>
      </c>
      <c r="C71" s="104" t="s">
        <v>166</v>
      </c>
      <c r="D71" s="104" t="s">
        <v>1</v>
      </c>
      <c r="E71" s="104" t="s">
        <v>1335</v>
      </c>
      <c r="F71" s="104">
        <v>-4</v>
      </c>
      <c r="G71" s="104">
        <v>72.22</v>
      </c>
      <c r="H71" s="104" t="s">
        <v>1345</v>
      </c>
      <c r="I71" s="104"/>
      <c r="J71" s="116">
        <f>IF(D71="NY",VLOOKUP(E71,Input_Mkt_Price!B:C,2,FALSE))</f>
        <v>84.2</v>
      </c>
      <c r="K71" s="192">
        <f t="shared" si="10"/>
        <v>144440</v>
      </c>
      <c r="L71" s="118">
        <f t="shared" si="11"/>
        <v>0</v>
      </c>
      <c r="M71" s="106">
        <f t="shared" si="12"/>
        <v>10.48</v>
      </c>
      <c r="N71" s="116">
        <f t="shared" si="13"/>
        <v>4</v>
      </c>
      <c r="O71" s="193">
        <f t="shared" si="14"/>
        <v>2.62</v>
      </c>
      <c r="P71" s="108">
        <f t="shared" si="15"/>
        <v>-288.88</v>
      </c>
      <c r="Q71" s="192">
        <f>IF(D71="NY",VLOOKUP(E71,Input_Mkt_Price!E:F,2,FALSE))</f>
        <v>84.2</v>
      </c>
      <c r="R71" s="192">
        <f t="shared" si="16"/>
        <v>0</v>
      </c>
      <c r="S71" s="118">
        <f t="shared" si="17"/>
        <v>0</v>
      </c>
      <c r="T71" s="108">
        <f t="shared" si="18"/>
        <v>-336.8</v>
      </c>
      <c r="U71" s="108">
        <f t="shared" si="19"/>
        <v>-288.88</v>
      </c>
    </row>
    <row r="72" spans="1:21" hidden="1" x14ac:dyDescent="0.2">
      <c r="A72" s="120">
        <v>42885</v>
      </c>
      <c r="B72" s="103">
        <v>2</v>
      </c>
      <c r="C72" s="104" t="s">
        <v>166</v>
      </c>
      <c r="D72" s="104" t="s">
        <v>1</v>
      </c>
      <c r="E72" s="104" t="s">
        <v>1335</v>
      </c>
      <c r="F72" s="104">
        <v>-1</v>
      </c>
      <c r="G72" s="104">
        <v>72.239999999999995</v>
      </c>
      <c r="H72" s="104" t="s">
        <v>1345</v>
      </c>
      <c r="I72" s="104"/>
      <c r="J72" s="116">
        <f>IF(D72="NY",VLOOKUP(E72,Input_Mkt_Price!B:C,2,FALSE))</f>
        <v>84.2</v>
      </c>
      <c r="K72" s="192">
        <f t="shared" si="10"/>
        <v>36120</v>
      </c>
      <c r="L72" s="118">
        <f t="shared" si="11"/>
        <v>0</v>
      </c>
      <c r="M72" s="106">
        <f t="shared" si="12"/>
        <v>2.62</v>
      </c>
      <c r="N72" s="116">
        <f t="shared" si="13"/>
        <v>1</v>
      </c>
      <c r="O72" s="193">
        <f t="shared" si="14"/>
        <v>2.62</v>
      </c>
      <c r="P72" s="108">
        <f t="shared" si="15"/>
        <v>-72.239999999999995</v>
      </c>
      <c r="Q72" s="192">
        <f>IF(D72="NY",VLOOKUP(E72,Input_Mkt_Price!E:F,2,FALSE))</f>
        <v>84.2</v>
      </c>
      <c r="R72" s="192">
        <f t="shared" si="16"/>
        <v>0</v>
      </c>
      <c r="S72" s="118">
        <f t="shared" si="17"/>
        <v>0</v>
      </c>
      <c r="T72" s="108">
        <f t="shared" si="18"/>
        <v>-84.2</v>
      </c>
      <c r="U72" s="108">
        <f t="shared" si="19"/>
        <v>-72.239999999999995</v>
      </c>
    </row>
    <row r="73" spans="1:21" hidden="1" x14ac:dyDescent="0.2">
      <c r="A73" s="120">
        <v>42885</v>
      </c>
      <c r="B73" s="103">
        <v>2</v>
      </c>
      <c r="C73" s="104" t="s">
        <v>166</v>
      </c>
      <c r="D73" s="104" t="s">
        <v>1</v>
      </c>
      <c r="E73" s="104" t="s">
        <v>1335</v>
      </c>
      <c r="F73" s="104">
        <v>-5</v>
      </c>
      <c r="G73" s="104">
        <v>72.290000000000006</v>
      </c>
      <c r="H73" s="104" t="s">
        <v>1345</v>
      </c>
      <c r="I73" s="104"/>
      <c r="J73" s="116">
        <f>IF(D73="NY",VLOOKUP(E73,Input_Mkt_Price!B:C,2,FALSE))</f>
        <v>84.2</v>
      </c>
      <c r="K73" s="192">
        <f t="shared" si="10"/>
        <v>180725.00000000003</v>
      </c>
      <c r="L73" s="118">
        <f t="shared" si="11"/>
        <v>0</v>
      </c>
      <c r="M73" s="106">
        <f t="shared" si="12"/>
        <v>13.100000000000001</v>
      </c>
      <c r="N73" s="116">
        <f t="shared" si="13"/>
        <v>5</v>
      </c>
      <c r="O73" s="193">
        <f t="shared" si="14"/>
        <v>2.62</v>
      </c>
      <c r="P73" s="108">
        <f t="shared" si="15"/>
        <v>-361.45000000000005</v>
      </c>
      <c r="Q73" s="192">
        <f>IF(D73="NY",VLOOKUP(E73,Input_Mkt_Price!E:F,2,FALSE))</f>
        <v>84.2</v>
      </c>
      <c r="R73" s="192">
        <f t="shared" si="16"/>
        <v>0</v>
      </c>
      <c r="S73" s="118">
        <f t="shared" si="17"/>
        <v>0</v>
      </c>
      <c r="T73" s="108">
        <f t="shared" si="18"/>
        <v>-421</v>
      </c>
      <c r="U73" s="108">
        <f t="shared" si="19"/>
        <v>-361.45000000000005</v>
      </c>
    </row>
    <row r="74" spans="1:21" hidden="1" x14ac:dyDescent="0.2">
      <c r="A74" s="120">
        <v>42885</v>
      </c>
      <c r="B74" s="103">
        <v>2</v>
      </c>
      <c r="C74" s="104" t="s">
        <v>166</v>
      </c>
      <c r="D74" s="104" t="s">
        <v>1</v>
      </c>
      <c r="E74" s="104" t="s">
        <v>1335</v>
      </c>
      <c r="F74" s="104">
        <v>-73</v>
      </c>
      <c r="G74" s="104">
        <v>72.2</v>
      </c>
      <c r="H74" s="104" t="s">
        <v>1345</v>
      </c>
      <c r="I74" s="104"/>
      <c r="J74" s="116">
        <f>IF(D74="NY",VLOOKUP(E74,Input_Mkt_Price!B:C,2,FALSE))</f>
        <v>84.2</v>
      </c>
      <c r="K74" s="192">
        <f t="shared" si="10"/>
        <v>2635300</v>
      </c>
      <c r="L74" s="118">
        <f t="shared" si="11"/>
        <v>0</v>
      </c>
      <c r="M74" s="106">
        <f t="shared" si="12"/>
        <v>191.26000000000002</v>
      </c>
      <c r="N74" s="116">
        <f t="shared" si="13"/>
        <v>73</v>
      </c>
      <c r="O74" s="193">
        <f t="shared" si="14"/>
        <v>2.62</v>
      </c>
      <c r="P74" s="108">
        <f t="shared" si="15"/>
        <v>-5270.6</v>
      </c>
      <c r="Q74" s="192">
        <f>IF(D74="NY",VLOOKUP(E74,Input_Mkt_Price!E:F,2,FALSE))</f>
        <v>84.2</v>
      </c>
      <c r="R74" s="192">
        <f t="shared" si="16"/>
        <v>0</v>
      </c>
      <c r="S74" s="118">
        <f t="shared" si="17"/>
        <v>0</v>
      </c>
      <c r="T74" s="108">
        <f t="shared" si="18"/>
        <v>-6146.6</v>
      </c>
      <c r="U74" s="108">
        <f t="shared" si="19"/>
        <v>-5270.6</v>
      </c>
    </row>
    <row r="75" spans="1:21" hidden="1" x14ac:dyDescent="0.2">
      <c r="A75" s="120">
        <v>42885</v>
      </c>
      <c r="B75" s="103">
        <v>2</v>
      </c>
      <c r="C75" s="104" t="s">
        <v>166</v>
      </c>
      <c r="D75" s="104" t="s">
        <v>1</v>
      </c>
      <c r="E75" s="104" t="s">
        <v>1335</v>
      </c>
      <c r="F75" s="104">
        <v>-46</v>
      </c>
      <c r="G75" s="104">
        <v>72.209999999999994</v>
      </c>
      <c r="H75" s="104" t="s">
        <v>1345</v>
      </c>
      <c r="I75" s="104"/>
      <c r="J75" s="116">
        <f>IF(D75="NY",VLOOKUP(E75,Input_Mkt_Price!B:C,2,FALSE))</f>
        <v>84.2</v>
      </c>
      <c r="K75" s="192">
        <f t="shared" si="10"/>
        <v>1660830</v>
      </c>
      <c r="L75" s="118">
        <f t="shared" si="11"/>
        <v>0</v>
      </c>
      <c r="M75" s="106">
        <f t="shared" si="12"/>
        <v>120.52000000000001</v>
      </c>
      <c r="N75" s="116">
        <f t="shared" si="13"/>
        <v>46</v>
      </c>
      <c r="O75" s="193">
        <f t="shared" si="14"/>
        <v>2.62</v>
      </c>
      <c r="P75" s="108">
        <f t="shared" si="15"/>
        <v>-3321.66</v>
      </c>
      <c r="Q75" s="192">
        <f>IF(D75="NY",VLOOKUP(E75,Input_Mkt_Price!E:F,2,FALSE))</f>
        <v>84.2</v>
      </c>
      <c r="R75" s="192">
        <f t="shared" si="16"/>
        <v>0</v>
      </c>
      <c r="S75" s="118">
        <f t="shared" si="17"/>
        <v>0</v>
      </c>
      <c r="T75" s="108">
        <f t="shared" si="18"/>
        <v>-3873.2000000000003</v>
      </c>
      <c r="U75" s="108">
        <f t="shared" si="19"/>
        <v>-3321.66</v>
      </c>
    </row>
    <row r="76" spans="1:21" hidden="1" x14ac:dyDescent="0.2">
      <c r="A76" s="120">
        <v>42887</v>
      </c>
      <c r="B76" s="103">
        <v>2</v>
      </c>
      <c r="C76" s="104" t="s">
        <v>166</v>
      </c>
      <c r="D76" s="104" t="s">
        <v>1</v>
      </c>
      <c r="E76" s="104" t="s">
        <v>1336</v>
      </c>
      <c r="F76" s="104">
        <v>-2</v>
      </c>
      <c r="G76" s="104">
        <v>73.040000000000006</v>
      </c>
      <c r="H76" s="104" t="s">
        <v>1346</v>
      </c>
      <c r="I76" s="104"/>
      <c r="J76" s="116">
        <f>IF(D76="NY",VLOOKUP(E76,Input_Mkt_Price!B:C,2,FALSE))</f>
        <v>84.68</v>
      </c>
      <c r="K76" s="192">
        <f t="shared" si="10"/>
        <v>73040</v>
      </c>
      <c r="L76" s="118">
        <f t="shared" si="11"/>
        <v>0</v>
      </c>
      <c r="M76" s="106">
        <f t="shared" si="12"/>
        <v>5.24</v>
      </c>
      <c r="N76" s="116">
        <f t="shared" si="13"/>
        <v>2</v>
      </c>
      <c r="O76" s="193">
        <f t="shared" si="14"/>
        <v>2.62</v>
      </c>
      <c r="P76" s="108">
        <f t="shared" si="15"/>
        <v>-146.08000000000001</v>
      </c>
      <c r="Q76" s="192">
        <f>IF(D76="NY",VLOOKUP(E76,Input_Mkt_Price!E:F,2,FALSE))</f>
        <v>84.68</v>
      </c>
      <c r="R76" s="192">
        <f t="shared" si="16"/>
        <v>0</v>
      </c>
      <c r="S76" s="118">
        <f t="shared" si="17"/>
        <v>0</v>
      </c>
      <c r="T76" s="108">
        <f t="shared" si="18"/>
        <v>-169.36</v>
      </c>
      <c r="U76" s="108">
        <f t="shared" si="19"/>
        <v>-146.08000000000001</v>
      </c>
    </row>
    <row r="77" spans="1:21" hidden="1" x14ac:dyDescent="0.2">
      <c r="A77" s="120">
        <v>42887</v>
      </c>
      <c r="B77" s="103">
        <v>2</v>
      </c>
      <c r="C77" s="104" t="s">
        <v>166</v>
      </c>
      <c r="D77" s="104" t="s">
        <v>1</v>
      </c>
      <c r="E77" s="104" t="s">
        <v>1336</v>
      </c>
      <c r="F77" s="104">
        <v>-4</v>
      </c>
      <c r="G77" s="104">
        <v>73.02</v>
      </c>
      <c r="H77" s="104" t="s">
        <v>1346</v>
      </c>
      <c r="I77" s="104"/>
      <c r="J77" s="116">
        <f>IF(D77="NY",VLOOKUP(E77,Input_Mkt_Price!B:C,2,FALSE))</f>
        <v>84.68</v>
      </c>
      <c r="K77" s="192">
        <f t="shared" si="10"/>
        <v>146040</v>
      </c>
      <c r="L77" s="118">
        <f t="shared" si="11"/>
        <v>0</v>
      </c>
      <c r="M77" s="106">
        <f t="shared" si="12"/>
        <v>10.48</v>
      </c>
      <c r="N77" s="116">
        <f t="shared" si="13"/>
        <v>4</v>
      </c>
      <c r="O77" s="193">
        <f t="shared" si="14"/>
        <v>2.62</v>
      </c>
      <c r="P77" s="108">
        <f t="shared" si="15"/>
        <v>-292.08</v>
      </c>
      <c r="Q77" s="192">
        <f>IF(D77="NY",VLOOKUP(E77,Input_Mkt_Price!E:F,2,FALSE))</f>
        <v>84.68</v>
      </c>
      <c r="R77" s="192">
        <f t="shared" si="16"/>
        <v>0</v>
      </c>
      <c r="S77" s="118">
        <f t="shared" si="17"/>
        <v>0</v>
      </c>
      <c r="T77" s="108">
        <f t="shared" si="18"/>
        <v>-338.72</v>
      </c>
      <c r="U77" s="108">
        <f t="shared" si="19"/>
        <v>-292.08</v>
      </c>
    </row>
    <row r="78" spans="1:21" hidden="1" x14ac:dyDescent="0.2">
      <c r="A78" s="120">
        <v>42887</v>
      </c>
      <c r="B78" s="103">
        <v>2</v>
      </c>
      <c r="C78" s="104" t="s">
        <v>166</v>
      </c>
      <c r="D78" s="104" t="s">
        <v>1</v>
      </c>
      <c r="E78" s="104" t="s">
        <v>1336</v>
      </c>
      <c r="F78" s="104">
        <v>-5</v>
      </c>
      <c r="G78" s="104">
        <v>73.02</v>
      </c>
      <c r="H78" s="104" t="s">
        <v>1346</v>
      </c>
      <c r="I78" s="104"/>
      <c r="J78" s="116">
        <f>IF(D78="NY",VLOOKUP(E78,Input_Mkt_Price!B:C,2,FALSE))</f>
        <v>84.68</v>
      </c>
      <c r="K78" s="192">
        <f t="shared" si="10"/>
        <v>182549.99999999997</v>
      </c>
      <c r="L78" s="118">
        <f t="shared" si="11"/>
        <v>0</v>
      </c>
      <c r="M78" s="106">
        <f t="shared" si="12"/>
        <v>13.100000000000001</v>
      </c>
      <c r="N78" s="116">
        <f t="shared" si="13"/>
        <v>5</v>
      </c>
      <c r="O78" s="193">
        <f t="shared" si="14"/>
        <v>2.62</v>
      </c>
      <c r="P78" s="108">
        <f t="shared" si="15"/>
        <v>-365.09999999999997</v>
      </c>
      <c r="Q78" s="192">
        <f>IF(D78="NY",VLOOKUP(E78,Input_Mkt_Price!E:F,2,FALSE))</f>
        <v>84.68</v>
      </c>
      <c r="R78" s="192">
        <f t="shared" si="16"/>
        <v>0</v>
      </c>
      <c r="S78" s="118">
        <f t="shared" si="17"/>
        <v>0</v>
      </c>
      <c r="T78" s="108">
        <f t="shared" si="18"/>
        <v>-423.40000000000003</v>
      </c>
      <c r="U78" s="108">
        <f t="shared" si="19"/>
        <v>-365.09999999999997</v>
      </c>
    </row>
    <row r="79" spans="1:21" hidden="1" x14ac:dyDescent="0.2">
      <c r="A79" s="120">
        <v>42887</v>
      </c>
      <c r="B79" s="103">
        <v>2</v>
      </c>
      <c r="C79" s="104" t="s">
        <v>166</v>
      </c>
      <c r="D79" s="104" t="s">
        <v>1</v>
      </c>
      <c r="E79" s="104" t="s">
        <v>1336</v>
      </c>
      <c r="F79" s="104">
        <v>-2</v>
      </c>
      <c r="G79" s="104">
        <v>73</v>
      </c>
      <c r="H79" s="104" t="s">
        <v>1346</v>
      </c>
      <c r="I79" s="104"/>
      <c r="J79" s="116">
        <f>IF(D79="NY",VLOOKUP(E79,Input_Mkt_Price!B:C,2,FALSE))</f>
        <v>84.68</v>
      </c>
      <c r="K79" s="192">
        <f t="shared" si="10"/>
        <v>73000</v>
      </c>
      <c r="L79" s="118">
        <f t="shared" si="11"/>
        <v>0</v>
      </c>
      <c r="M79" s="106">
        <f t="shared" si="12"/>
        <v>5.24</v>
      </c>
      <c r="N79" s="116">
        <f t="shared" si="13"/>
        <v>2</v>
      </c>
      <c r="O79" s="193">
        <f t="shared" si="14"/>
        <v>2.62</v>
      </c>
      <c r="P79" s="108">
        <f t="shared" si="15"/>
        <v>-146</v>
      </c>
      <c r="Q79" s="192">
        <f>IF(D79="NY",VLOOKUP(E79,Input_Mkt_Price!E:F,2,FALSE))</f>
        <v>84.68</v>
      </c>
      <c r="R79" s="192">
        <f t="shared" si="16"/>
        <v>0</v>
      </c>
      <c r="S79" s="118">
        <f t="shared" si="17"/>
        <v>0</v>
      </c>
      <c r="T79" s="108">
        <f t="shared" si="18"/>
        <v>-169.36</v>
      </c>
      <c r="U79" s="108">
        <f t="shared" si="19"/>
        <v>-146</v>
      </c>
    </row>
    <row r="80" spans="1:21" hidden="1" x14ac:dyDescent="0.2">
      <c r="A80" s="120">
        <v>42887</v>
      </c>
      <c r="B80" s="103">
        <v>2</v>
      </c>
      <c r="C80" s="104" t="s">
        <v>166</v>
      </c>
      <c r="D80" s="104" t="s">
        <v>1</v>
      </c>
      <c r="E80" s="104" t="s">
        <v>1336</v>
      </c>
      <c r="F80" s="104">
        <v>-2</v>
      </c>
      <c r="G80" s="104">
        <v>72.98</v>
      </c>
      <c r="H80" s="104" t="s">
        <v>1346</v>
      </c>
      <c r="I80" s="104"/>
      <c r="J80" s="116">
        <f>IF(D80="NY",VLOOKUP(E80,Input_Mkt_Price!B:C,2,FALSE))</f>
        <v>84.68</v>
      </c>
      <c r="K80" s="192">
        <f t="shared" si="10"/>
        <v>72980</v>
      </c>
      <c r="L80" s="118">
        <f t="shared" si="11"/>
        <v>0</v>
      </c>
      <c r="M80" s="106">
        <f t="shared" si="12"/>
        <v>5.24</v>
      </c>
      <c r="N80" s="116">
        <f t="shared" si="13"/>
        <v>2</v>
      </c>
      <c r="O80" s="193">
        <f t="shared" si="14"/>
        <v>2.62</v>
      </c>
      <c r="P80" s="108">
        <f t="shared" si="15"/>
        <v>-145.96</v>
      </c>
      <c r="Q80" s="192">
        <f>IF(D80="NY",VLOOKUP(E80,Input_Mkt_Price!E:F,2,FALSE))</f>
        <v>84.68</v>
      </c>
      <c r="R80" s="192">
        <f t="shared" si="16"/>
        <v>0</v>
      </c>
      <c r="S80" s="118">
        <f t="shared" si="17"/>
        <v>0</v>
      </c>
      <c r="T80" s="108">
        <f t="shared" si="18"/>
        <v>-169.36</v>
      </c>
      <c r="U80" s="108">
        <f t="shared" si="19"/>
        <v>-145.96</v>
      </c>
    </row>
    <row r="81" spans="1:21" hidden="1" x14ac:dyDescent="0.2">
      <c r="A81" s="120">
        <v>42887</v>
      </c>
      <c r="B81" s="103">
        <v>2</v>
      </c>
      <c r="C81" s="104" t="s">
        <v>166</v>
      </c>
      <c r="D81" s="104" t="s">
        <v>1</v>
      </c>
      <c r="E81" s="104" t="s">
        <v>1336</v>
      </c>
      <c r="F81" s="104">
        <v>-2</v>
      </c>
      <c r="G81" s="104">
        <v>72.98</v>
      </c>
      <c r="H81" s="104" t="s">
        <v>1346</v>
      </c>
      <c r="I81" s="104"/>
      <c r="J81" s="116">
        <f>IF(D81="NY",VLOOKUP(E81,Input_Mkt_Price!B:C,2,FALSE))</f>
        <v>84.68</v>
      </c>
      <c r="K81" s="192">
        <f t="shared" si="10"/>
        <v>72980</v>
      </c>
      <c r="L81" s="118">
        <f t="shared" si="11"/>
        <v>0</v>
      </c>
      <c r="M81" s="106">
        <f t="shared" si="12"/>
        <v>5.24</v>
      </c>
      <c r="N81" s="116">
        <f t="shared" si="13"/>
        <v>2</v>
      </c>
      <c r="O81" s="193">
        <f t="shared" si="14"/>
        <v>2.62</v>
      </c>
      <c r="P81" s="108">
        <f t="shared" si="15"/>
        <v>-145.96</v>
      </c>
      <c r="Q81" s="192">
        <f>IF(D81="NY",VLOOKUP(E81,Input_Mkt_Price!E:F,2,FALSE))</f>
        <v>84.68</v>
      </c>
      <c r="R81" s="192">
        <f t="shared" si="16"/>
        <v>0</v>
      </c>
      <c r="S81" s="118">
        <f t="shared" si="17"/>
        <v>0</v>
      </c>
      <c r="T81" s="108">
        <f t="shared" si="18"/>
        <v>-169.36</v>
      </c>
      <c r="U81" s="108">
        <f t="shared" si="19"/>
        <v>-145.96</v>
      </c>
    </row>
    <row r="82" spans="1:21" hidden="1" x14ac:dyDescent="0.2">
      <c r="A82" s="120">
        <v>42894</v>
      </c>
      <c r="B82" s="103">
        <v>2</v>
      </c>
      <c r="C82" s="104" t="s">
        <v>166</v>
      </c>
      <c r="D82" s="104" t="s">
        <v>1</v>
      </c>
      <c r="E82" s="104" t="s">
        <v>1335</v>
      </c>
      <c r="F82" s="104">
        <v>-11</v>
      </c>
      <c r="G82" s="104">
        <v>72.37</v>
      </c>
      <c r="H82" s="104" t="s">
        <v>1347</v>
      </c>
      <c r="I82" s="104"/>
      <c r="J82" s="116">
        <f>IF(D82="NY",VLOOKUP(E82,Input_Mkt_Price!B:C,2,FALSE))</f>
        <v>84.2</v>
      </c>
      <c r="K82" s="192">
        <f t="shared" si="10"/>
        <v>398035</v>
      </c>
      <c r="L82" s="118">
        <f t="shared" si="11"/>
        <v>0</v>
      </c>
      <c r="M82" s="106">
        <f t="shared" si="12"/>
        <v>28.82</v>
      </c>
      <c r="N82" s="116">
        <f t="shared" si="13"/>
        <v>11</v>
      </c>
      <c r="O82" s="193">
        <f t="shared" si="14"/>
        <v>2.62</v>
      </c>
      <c r="P82" s="108">
        <f t="shared" si="15"/>
        <v>-796.07</v>
      </c>
      <c r="Q82" s="192">
        <f>IF(D82="NY",VLOOKUP(E82,Input_Mkt_Price!E:F,2,FALSE))</f>
        <v>84.2</v>
      </c>
      <c r="R82" s="192">
        <f t="shared" si="16"/>
        <v>0</v>
      </c>
      <c r="S82" s="118">
        <f t="shared" si="17"/>
        <v>0</v>
      </c>
      <c r="T82" s="108">
        <f t="shared" si="18"/>
        <v>-926.2</v>
      </c>
      <c r="U82" s="108">
        <f t="shared" si="19"/>
        <v>-796.07</v>
      </c>
    </row>
    <row r="83" spans="1:21" hidden="1" x14ac:dyDescent="0.2">
      <c r="A83" s="120">
        <v>42894</v>
      </c>
      <c r="B83" s="103">
        <v>2</v>
      </c>
      <c r="C83" s="104" t="s">
        <v>166</v>
      </c>
      <c r="D83" s="104" t="s">
        <v>1</v>
      </c>
      <c r="E83" s="104" t="s">
        <v>1335</v>
      </c>
      <c r="F83" s="104">
        <v>-11</v>
      </c>
      <c r="G83" s="104">
        <v>72.37</v>
      </c>
      <c r="H83" s="104" t="s">
        <v>1347</v>
      </c>
      <c r="I83" s="104"/>
      <c r="J83" s="116">
        <f>IF(D83="NY",VLOOKUP(E83,Input_Mkt_Price!B:C,2,FALSE))</f>
        <v>84.2</v>
      </c>
      <c r="K83" s="192">
        <f t="shared" si="10"/>
        <v>398035</v>
      </c>
      <c r="L83" s="118">
        <f t="shared" si="11"/>
        <v>0</v>
      </c>
      <c r="M83" s="106">
        <f t="shared" si="12"/>
        <v>28.82</v>
      </c>
      <c r="N83" s="116">
        <f t="shared" si="13"/>
        <v>11</v>
      </c>
      <c r="O83" s="193">
        <f t="shared" si="14"/>
        <v>2.62</v>
      </c>
      <c r="P83" s="108">
        <f t="shared" si="15"/>
        <v>-796.07</v>
      </c>
      <c r="Q83" s="192">
        <f>IF(D83="NY",VLOOKUP(E83,Input_Mkt_Price!E:F,2,FALSE))</f>
        <v>84.2</v>
      </c>
      <c r="R83" s="192">
        <f t="shared" si="16"/>
        <v>0</v>
      </c>
      <c r="S83" s="118">
        <f t="shared" si="17"/>
        <v>0</v>
      </c>
      <c r="T83" s="108">
        <f t="shared" si="18"/>
        <v>-926.2</v>
      </c>
      <c r="U83" s="108">
        <f t="shared" si="19"/>
        <v>-796.07</v>
      </c>
    </row>
    <row r="84" spans="1:21" hidden="1" x14ac:dyDescent="0.2">
      <c r="A84" s="120">
        <v>42894</v>
      </c>
      <c r="B84" s="103">
        <v>2</v>
      </c>
      <c r="C84" s="104" t="s">
        <v>166</v>
      </c>
      <c r="D84" s="104" t="s">
        <v>1</v>
      </c>
      <c r="E84" s="104" t="s">
        <v>1335</v>
      </c>
      <c r="F84" s="104">
        <v>-22</v>
      </c>
      <c r="G84" s="104">
        <v>72.849999999999994</v>
      </c>
      <c r="H84" s="104" t="s">
        <v>1348</v>
      </c>
      <c r="I84" s="104"/>
      <c r="J84" s="116">
        <f>IF(D84="NY",VLOOKUP(E84,Input_Mkt_Price!B:C,2,FALSE))</f>
        <v>84.2</v>
      </c>
      <c r="K84" s="192">
        <f t="shared" si="10"/>
        <v>801349.99999999988</v>
      </c>
      <c r="L84" s="118">
        <f t="shared" si="11"/>
        <v>0</v>
      </c>
      <c r="M84" s="106">
        <f t="shared" si="12"/>
        <v>57.64</v>
      </c>
      <c r="N84" s="116">
        <f t="shared" si="13"/>
        <v>22</v>
      </c>
      <c r="O84" s="193">
        <f t="shared" si="14"/>
        <v>2.62</v>
      </c>
      <c r="P84" s="108">
        <f t="shared" si="15"/>
        <v>-1602.6999999999998</v>
      </c>
      <c r="Q84" s="192">
        <f>IF(D84="NY",VLOOKUP(E84,Input_Mkt_Price!E:F,2,FALSE))</f>
        <v>84.2</v>
      </c>
      <c r="R84" s="192">
        <f t="shared" si="16"/>
        <v>0</v>
      </c>
      <c r="S84" s="118">
        <f t="shared" si="17"/>
        <v>0</v>
      </c>
      <c r="T84" s="108">
        <f t="shared" si="18"/>
        <v>-1852.4</v>
      </c>
      <c r="U84" s="108">
        <f t="shared" si="19"/>
        <v>-1602.6999999999998</v>
      </c>
    </row>
    <row r="85" spans="1:21" hidden="1" x14ac:dyDescent="0.2">
      <c r="A85" s="120">
        <v>42899</v>
      </c>
      <c r="B85" s="103">
        <v>2</v>
      </c>
      <c r="C85" s="104" t="s">
        <v>166</v>
      </c>
      <c r="D85" s="104" t="s">
        <v>1</v>
      </c>
      <c r="E85" s="104" t="s">
        <v>1334</v>
      </c>
      <c r="F85" s="104">
        <v>22</v>
      </c>
      <c r="G85" s="104">
        <v>72.39</v>
      </c>
      <c r="H85" s="104" t="s">
        <v>1349</v>
      </c>
      <c r="I85" s="104"/>
      <c r="J85" s="116">
        <f>IF(D85="NY",VLOOKUP(E85,Input_Mkt_Price!B:C,2,FALSE))</f>
        <v>75.17</v>
      </c>
      <c r="K85" s="192">
        <f t="shared" si="10"/>
        <v>-796290</v>
      </c>
      <c r="L85" s="118">
        <f t="shared" si="11"/>
        <v>0</v>
      </c>
      <c r="M85" s="106">
        <f t="shared" si="12"/>
        <v>57.64</v>
      </c>
      <c r="N85" s="116">
        <f t="shared" si="13"/>
        <v>22</v>
      </c>
      <c r="O85" s="193">
        <f t="shared" si="14"/>
        <v>2.62</v>
      </c>
      <c r="P85" s="108">
        <f t="shared" si="15"/>
        <v>1592.58</v>
      </c>
      <c r="Q85" s="192">
        <f>IF(D85="NY",VLOOKUP(E85,Input_Mkt_Price!E:F,2,FALSE))</f>
        <v>75.17</v>
      </c>
      <c r="R85" s="192">
        <f t="shared" si="16"/>
        <v>0</v>
      </c>
      <c r="S85" s="118">
        <f t="shared" si="17"/>
        <v>0</v>
      </c>
      <c r="T85" s="108">
        <f t="shared" si="18"/>
        <v>1653.74</v>
      </c>
      <c r="U85" s="108">
        <f t="shared" si="19"/>
        <v>1592.58</v>
      </c>
    </row>
    <row r="86" spans="1:21" hidden="1" x14ac:dyDescent="0.2">
      <c r="A86" s="120">
        <v>42900</v>
      </c>
      <c r="B86" s="103">
        <v>2</v>
      </c>
      <c r="C86" s="104" t="s">
        <v>166</v>
      </c>
      <c r="D86" s="104" t="s">
        <v>1</v>
      </c>
      <c r="E86" s="104" t="s">
        <v>1335</v>
      </c>
      <c r="F86" s="104">
        <v>58</v>
      </c>
      <c r="G86" s="104">
        <v>71.55</v>
      </c>
      <c r="H86" s="104" t="s">
        <v>1342</v>
      </c>
      <c r="I86" s="104"/>
      <c r="J86" s="116">
        <f>IF(D86="NY",VLOOKUP(E86,Input_Mkt_Price!B:C,2,FALSE))</f>
        <v>84.2</v>
      </c>
      <c r="K86" s="192">
        <f t="shared" si="10"/>
        <v>-2074949.9999999998</v>
      </c>
      <c r="L86" s="118">
        <f t="shared" si="11"/>
        <v>0</v>
      </c>
      <c r="M86" s="106">
        <f t="shared" si="12"/>
        <v>151.96</v>
      </c>
      <c r="N86" s="116">
        <f t="shared" si="13"/>
        <v>58</v>
      </c>
      <c r="O86" s="193">
        <f t="shared" si="14"/>
        <v>2.62</v>
      </c>
      <c r="P86" s="108">
        <f t="shared" si="15"/>
        <v>4149.8999999999996</v>
      </c>
      <c r="Q86" s="192">
        <f>IF(D86="NY",VLOOKUP(E86,Input_Mkt_Price!E:F,2,FALSE))</f>
        <v>84.2</v>
      </c>
      <c r="R86" s="192">
        <f t="shared" si="16"/>
        <v>0</v>
      </c>
      <c r="S86" s="118">
        <f t="shared" si="17"/>
        <v>0</v>
      </c>
      <c r="T86" s="108">
        <f t="shared" si="18"/>
        <v>4883.6000000000004</v>
      </c>
      <c r="U86" s="108">
        <f t="shared" si="19"/>
        <v>4149.8999999999996</v>
      </c>
    </row>
    <row r="87" spans="1:21" hidden="1" x14ac:dyDescent="0.2">
      <c r="A87" s="120">
        <v>42900</v>
      </c>
      <c r="B87" s="103">
        <v>2</v>
      </c>
      <c r="C87" s="104" t="s">
        <v>166</v>
      </c>
      <c r="D87" s="104" t="s">
        <v>1</v>
      </c>
      <c r="E87" s="104" t="s">
        <v>1335</v>
      </c>
      <c r="F87" s="104">
        <v>92</v>
      </c>
      <c r="G87" s="104">
        <v>71.510000000000005</v>
      </c>
      <c r="H87" s="104" t="s">
        <v>1342</v>
      </c>
      <c r="I87" s="104"/>
      <c r="J87" s="116">
        <f>IF(D87="NY",VLOOKUP(E87,Input_Mkt_Price!B:C,2,FALSE))</f>
        <v>84.2</v>
      </c>
      <c r="K87" s="192">
        <f t="shared" si="10"/>
        <v>-3289460</v>
      </c>
      <c r="L87" s="118">
        <f t="shared" si="11"/>
        <v>0</v>
      </c>
      <c r="M87" s="106">
        <f t="shared" si="12"/>
        <v>241.04000000000002</v>
      </c>
      <c r="N87" s="116">
        <f t="shared" si="13"/>
        <v>92</v>
      </c>
      <c r="O87" s="193">
        <f t="shared" si="14"/>
        <v>2.62</v>
      </c>
      <c r="P87" s="108">
        <f t="shared" si="15"/>
        <v>6578.92</v>
      </c>
      <c r="Q87" s="192">
        <f>IF(D87="NY",VLOOKUP(E87,Input_Mkt_Price!E:F,2,FALSE))</f>
        <v>84.2</v>
      </c>
      <c r="R87" s="192">
        <f t="shared" si="16"/>
        <v>0</v>
      </c>
      <c r="S87" s="118">
        <f t="shared" si="17"/>
        <v>0</v>
      </c>
      <c r="T87" s="108">
        <f t="shared" si="18"/>
        <v>7746.4000000000005</v>
      </c>
      <c r="U87" s="108">
        <f t="shared" si="19"/>
        <v>6578.92</v>
      </c>
    </row>
    <row r="88" spans="1:21" hidden="1" x14ac:dyDescent="0.2">
      <c r="A88" s="120">
        <v>42900</v>
      </c>
      <c r="B88" s="103">
        <v>2</v>
      </c>
      <c r="C88" s="104" t="s">
        <v>166</v>
      </c>
      <c r="D88" s="104" t="s">
        <v>1</v>
      </c>
      <c r="E88" s="104" t="s">
        <v>1335</v>
      </c>
      <c r="F88" s="104">
        <v>24</v>
      </c>
      <c r="G88" s="104">
        <v>71.17</v>
      </c>
      <c r="H88" s="104" t="s">
        <v>1342</v>
      </c>
      <c r="I88" s="104"/>
      <c r="J88" s="116">
        <f>IF(D88="NY",VLOOKUP(E88,Input_Mkt_Price!B:C,2,FALSE))</f>
        <v>84.2</v>
      </c>
      <c r="K88" s="192">
        <f t="shared" si="10"/>
        <v>-854040</v>
      </c>
      <c r="L88" s="118">
        <f t="shared" si="11"/>
        <v>0</v>
      </c>
      <c r="M88" s="106">
        <f t="shared" si="12"/>
        <v>62.88</v>
      </c>
      <c r="N88" s="116">
        <f t="shared" si="13"/>
        <v>24</v>
      </c>
      <c r="O88" s="193">
        <f t="shared" si="14"/>
        <v>2.62</v>
      </c>
      <c r="P88" s="108">
        <f t="shared" si="15"/>
        <v>1708.08</v>
      </c>
      <c r="Q88" s="192">
        <f>IF(D88="NY",VLOOKUP(E88,Input_Mkt_Price!E:F,2,FALSE))</f>
        <v>84.2</v>
      </c>
      <c r="R88" s="192">
        <f t="shared" si="16"/>
        <v>0</v>
      </c>
      <c r="S88" s="118">
        <f t="shared" si="17"/>
        <v>0</v>
      </c>
      <c r="T88" s="108">
        <f t="shared" si="18"/>
        <v>2020.8000000000002</v>
      </c>
      <c r="U88" s="108">
        <f t="shared" si="19"/>
        <v>1708.08</v>
      </c>
    </row>
    <row r="89" spans="1:21" hidden="1" x14ac:dyDescent="0.2">
      <c r="A89" s="120">
        <v>42900</v>
      </c>
      <c r="B89" s="103">
        <v>2</v>
      </c>
      <c r="C89" s="104" t="s">
        <v>166</v>
      </c>
      <c r="D89" s="104" t="s">
        <v>1</v>
      </c>
      <c r="E89" s="104" t="s">
        <v>1335</v>
      </c>
      <c r="F89" s="104">
        <v>10</v>
      </c>
      <c r="G89" s="104">
        <v>71.16</v>
      </c>
      <c r="H89" s="104" t="s">
        <v>1342</v>
      </c>
      <c r="I89" s="104"/>
      <c r="J89" s="116">
        <f>IF(D89="NY",VLOOKUP(E89,Input_Mkt_Price!B:C,2,FALSE))</f>
        <v>84.2</v>
      </c>
      <c r="K89" s="192">
        <f t="shared" si="10"/>
        <v>-355799.99999999994</v>
      </c>
      <c r="L89" s="118">
        <f t="shared" si="11"/>
        <v>0</v>
      </c>
      <c r="M89" s="106">
        <f t="shared" si="12"/>
        <v>26.200000000000003</v>
      </c>
      <c r="N89" s="116">
        <f t="shared" si="13"/>
        <v>10</v>
      </c>
      <c r="O89" s="193">
        <f t="shared" si="14"/>
        <v>2.62</v>
      </c>
      <c r="P89" s="108">
        <f t="shared" si="15"/>
        <v>711.59999999999991</v>
      </c>
      <c r="Q89" s="192">
        <f>IF(D89="NY",VLOOKUP(E89,Input_Mkt_Price!E:F,2,FALSE))</f>
        <v>84.2</v>
      </c>
      <c r="R89" s="192">
        <f t="shared" si="16"/>
        <v>0</v>
      </c>
      <c r="S89" s="118">
        <f t="shared" si="17"/>
        <v>0</v>
      </c>
      <c r="T89" s="108">
        <f t="shared" si="18"/>
        <v>842</v>
      </c>
      <c r="U89" s="108">
        <f t="shared" si="19"/>
        <v>711.59999999999991</v>
      </c>
    </row>
    <row r="90" spans="1:21" hidden="1" x14ac:dyDescent="0.2">
      <c r="A90" s="120">
        <v>42900</v>
      </c>
      <c r="B90" s="103">
        <v>2</v>
      </c>
      <c r="C90" s="104" t="s">
        <v>166</v>
      </c>
      <c r="D90" s="104" t="s">
        <v>1</v>
      </c>
      <c r="E90" s="104" t="s">
        <v>1335</v>
      </c>
      <c r="F90" s="104">
        <v>14</v>
      </c>
      <c r="G90" s="104">
        <v>71.099999999999994</v>
      </c>
      <c r="H90" s="104" t="s">
        <v>1342</v>
      </c>
      <c r="I90" s="104"/>
      <c r="J90" s="116">
        <f>IF(D90="NY",VLOOKUP(E90,Input_Mkt_Price!B:C,2,FALSE))</f>
        <v>84.2</v>
      </c>
      <c r="K90" s="192">
        <f t="shared" si="10"/>
        <v>-497699.99999999994</v>
      </c>
      <c r="L90" s="118">
        <f t="shared" si="11"/>
        <v>0</v>
      </c>
      <c r="M90" s="106">
        <f t="shared" si="12"/>
        <v>36.68</v>
      </c>
      <c r="N90" s="116">
        <f t="shared" si="13"/>
        <v>14</v>
      </c>
      <c r="O90" s="193">
        <f t="shared" si="14"/>
        <v>2.62</v>
      </c>
      <c r="P90" s="108">
        <f t="shared" si="15"/>
        <v>995.39999999999986</v>
      </c>
      <c r="Q90" s="192">
        <f>IF(D90="NY",VLOOKUP(E90,Input_Mkt_Price!E:F,2,FALSE))</f>
        <v>84.2</v>
      </c>
      <c r="R90" s="192">
        <f t="shared" si="16"/>
        <v>0</v>
      </c>
      <c r="S90" s="118">
        <f t="shared" si="17"/>
        <v>0</v>
      </c>
      <c r="T90" s="108">
        <f t="shared" si="18"/>
        <v>1178.8</v>
      </c>
      <c r="U90" s="108">
        <f t="shared" si="19"/>
        <v>995.39999999999986</v>
      </c>
    </row>
    <row r="91" spans="1:21" hidden="1" x14ac:dyDescent="0.2">
      <c r="A91" s="120">
        <v>42900</v>
      </c>
      <c r="B91" s="103">
        <v>2</v>
      </c>
      <c r="C91" s="104" t="s">
        <v>166</v>
      </c>
      <c r="D91" s="104" t="s">
        <v>1</v>
      </c>
      <c r="E91" s="104" t="s">
        <v>1335</v>
      </c>
      <c r="F91" s="104">
        <v>22</v>
      </c>
      <c r="G91" s="104">
        <v>70.959999999999994</v>
      </c>
      <c r="H91" s="104" t="s">
        <v>1342</v>
      </c>
      <c r="I91" s="104"/>
      <c r="J91" s="116">
        <f>IF(D91="NY",VLOOKUP(E91,Input_Mkt_Price!B:C,2,FALSE))</f>
        <v>84.2</v>
      </c>
      <c r="K91" s="192">
        <f t="shared" si="10"/>
        <v>-780560</v>
      </c>
      <c r="L91" s="118">
        <f t="shared" si="11"/>
        <v>0</v>
      </c>
      <c r="M91" s="106">
        <f t="shared" si="12"/>
        <v>57.64</v>
      </c>
      <c r="N91" s="116">
        <f t="shared" si="13"/>
        <v>22</v>
      </c>
      <c r="O91" s="193">
        <f t="shared" si="14"/>
        <v>2.62</v>
      </c>
      <c r="P91" s="108">
        <f t="shared" si="15"/>
        <v>1561.12</v>
      </c>
      <c r="Q91" s="192">
        <f>IF(D91="NY",VLOOKUP(E91,Input_Mkt_Price!E:F,2,FALSE))</f>
        <v>84.2</v>
      </c>
      <c r="R91" s="192">
        <f t="shared" si="16"/>
        <v>0</v>
      </c>
      <c r="S91" s="118">
        <f t="shared" si="17"/>
        <v>0</v>
      </c>
      <c r="T91" s="108">
        <f t="shared" si="18"/>
        <v>1852.4</v>
      </c>
      <c r="U91" s="108">
        <f t="shared" si="19"/>
        <v>1561.12</v>
      </c>
    </row>
    <row r="92" spans="1:21" hidden="1" x14ac:dyDescent="0.2">
      <c r="A92" s="120">
        <v>42900</v>
      </c>
      <c r="B92" s="103">
        <v>2</v>
      </c>
      <c r="C92" s="104" t="s">
        <v>166</v>
      </c>
      <c r="D92" s="104" t="s">
        <v>1</v>
      </c>
      <c r="E92" s="104" t="s">
        <v>1335</v>
      </c>
      <c r="F92" s="104">
        <v>1</v>
      </c>
      <c r="G92" s="104">
        <v>70.95</v>
      </c>
      <c r="H92" s="104" t="s">
        <v>1342</v>
      </c>
      <c r="I92" s="104"/>
      <c r="J92" s="116">
        <f>IF(D92="NY",VLOOKUP(E92,Input_Mkt_Price!B:C,2,FALSE))</f>
        <v>84.2</v>
      </c>
      <c r="K92" s="192">
        <f t="shared" si="10"/>
        <v>-35475</v>
      </c>
      <c r="L92" s="118">
        <f t="shared" si="11"/>
        <v>0</v>
      </c>
      <c r="M92" s="106">
        <f t="shared" si="12"/>
        <v>2.62</v>
      </c>
      <c r="N92" s="116">
        <f t="shared" si="13"/>
        <v>1</v>
      </c>
      <c r="O92" s="193">
        <f t="shared" si="14"/>
        <v>2.62</v>
      </c>
      <c r="P92" s="108">
        <f t="shared" si="15"/>
        <v>70.95</v>
      </c>
      <c r="Q92" s="192">
        <f>IF(D92="NY",VLOOKUP(E92,Input_Mkt_Price!E:F,2,FALSE))</f>
        <v>84.2</v>
      </c>
      <c r="R92" s="192">
        <f t="shared" si="16"/>
        <v>0</v>
      </c>
      <c r="S92" s="118">
        <f t="shared" si="17"/>
        <v>0</v>
      </c>
      <c r="T92" s="108">
        <f t="shared" si="18"/>
        <v>84.2</v>
      </c>
      <c r="U92" s="108">
        <f t="shared" si="19"/>
        <v>70.95</v>
      </c>
    </row>
    <row r="93" spans="1:21" hidden="1" x14ac:dyDescent="0.2">
      <c r="A93" s="120">
        <v>42900</v>
      </c>
      <c r="B93" s="103">
        <v>2</v>
      </c>
      <c r="C93" s="104" t="s">
        <v>166</v>
      </c>
      <c r="D93" s="104" t="s">
        <v>1</v>
      </c>
      <c r="E93" s="104" t="s">
        <v>1335</v>
      </c>
      <c r="F93" s="104">
        <v>10</v>
      </c>
      <c r="G93" s="104">
        <v>70.98</v>
      </c>
      <c r="H93" s="104" t="s">
        <v>1342</v>
      </c>
      <c r="I93" s="104"/>
      <c r="J93" s="116">
        <f>IF(D93="NY",VLOOKUP(E93,Input_Mkt_Price!B:C,2,FALSE))</f>
        <v>84.2</v>
      </c>
      <c r="K93" s="192">
        <f t="shared" si="10"/>
        <v>-354900.00000000006</v>
      </c>
      <c r="L93" s="118">
        <f t="shared" si="11"/>
        <v>0</v>
      </c>
      <c r="M93" s="106">
        <f t="shared" si="12"/>
        <v>26.200000000000003</v>
      </c>
      <c r="N93" s="116">
        <f t="shared" si="13"/>
        <v>10</v>
      </c>
      <c r="O93" s="193">
        <f t="shared" si="14"/>
        <v>2.62</v>
      </c>
      <c r="P93" s="108">
        <f t="shared" si="15"/>
        <v>709.80000000000007</v>
      </c>
      <c r="Q93" s="192">
        <f>IF(D93="NY",VLOOKUP(E93,Input_Mkt_Price!E:F,2,FALSE))</f>
        <v>84.2</v>
      </c>
      <c r="R93" s="192">
        <f t="shared" si="16"/>
        <v>0</v>
      </c>
      <c r="S93" s="118">
        <f t="shared" si="17"/>
        <v>0</v>
      </c>
      <c r="T93" s="108">
        <f t="shared" si="18"/>
        <v>842</v>
      </c>
      <c r="U93" s="108">
        <f t="shared" si="19"/>
        <v>709.80000000000007</v>
      </c>
    </row>
    <row r="94" spans="1:21" hidden="1" x14ac:dyDescent="0.2">
      <c r="A94" s="120">
        <v>42900</v>
      </c>
      <c r="B94" s="103">
        <v>2</v>
      </c>
      <c r="C94" s="104" t="s">
        <v>166</v>
      </c>
      <c r="D94" s="104" t="s">
        <v>1</v>
      </c>
      <c r="E94" s="104" t="s">
        <v>1336</v>
      </c>
      <c r="F94" s="104">
        <v>7</v>
      </c>
      <c r="G94" s="104">
        <v>71.45</v>
      </c>
      <c r="H94" s="104" t="s">
        <v>1342</v>
      </c>
      <c r="I94" s="104"/>
      <c r="J94" s="116">
        <f>IF(D94="NY",VLOOKUP(E94,Input_Mkt_Price!B:C,2,FALSE))</f>
        <v>84.68</v>
      </c>
      <c r="K94" s="192">
        <f t="shared" si="10"/>
        <v>-250075.00000000003</v>
      </c>
      <c r="L94" s="118">
        <f t="shared" si="11"/>
        <v>0</v>
      </c>
      <c r="M94" s="106">
        <f t="shared" si="12"/>
        <v>18.34</v>
      </c>
      <c r="N94" s="116">
        <f t="shared" si="13"/>
        <v>7</v>
      </c>
      <c r="O94" s="193">
        <f t="shared" si="14"/>
        <v>2.62</v>
      </c>
      <c r="P94" s="108">
        <f t="shared" si="15"/>
        <v>500.15000000000003</v>
      </c>
      <c r="Q94" s="192">
        <f>IF(D94="NY",VLOOKUP(E94,Input_Mkt_Price!E:F,2,FALSE))</f>
        <v>84.68</v>
      </c>
      <c r="R94" s="192">
        <f t="shared" si="16"/>
        <v>0</v>
      </c>
      <c r="S94" s="118">
        <f t="shared" si="17"/>
        <v>0</v>
      </c>
      <c r="T94" s="108">
        <f t="shared" si="18"/>
        <v>592.76</v>
      </c>
      <c r="U94" s="108">
        <f t="shared" si="19"/>
        <v>500.15000000000003</v>
      </c>
    </row>
    <row r="95" spans="1:21" hidden="1" x14ac:dyDescent="0.2">
      <c r="A95" s="120">
        <v>42900</v>
      </c>
      <c r="B95" s="103">
        <v>2</v>
      </c>
      <c r="C95" s="104" t="s">
        <v>166</v>
      </c>
      <c r="D95" s="104" t="s">
        <v>1</v>
      </c>
      <c r="E95" s="104" t="s">
        <v>6</v>
      </c>
      <c r="F95" s="104">
        <v>-21</v>
      </c>
      <c r="G95" s="104">
        <v>70</v>
      </c>
      <c r="H95" s="104" t="s">
        <v>1343</v>
      </c>
      <c r="I95" s="104"/>
      <c r="J95" s="116">
        <f>IF(D95="NY",VLOOKUP(E95,Input_Mkt_Price!B:C,2,FALSE))</f>
        <v>80.11</v>
      </c>
      <c r="K95" s="192">
        <f t="shared" si="10"/>
        <v>735000</v>
      </c>
      <c r="L95" s="118">
        <f t="shared" si="11"/>
        <v>0</v>
      </c>
      <c r="M95" s="106">
        <f t="shared" si="12"/>
        <v>55.02</v>
      </c>
      <c r="N95" s="116">
        <f t="shared" si="13"/>
        <v>21</v>
      </c>
      <c r="O95" s="193">
        <f t="shared" si="14"/>
        <v>2.62</v>
      </c>
      <c r="P95" s="108">
        <f t="shared" si="15"/>
        <v>-1470</v>
      </c>
      <c r="Q95" s="192">
        <f>IF(D95="NY",VLOOKUP(E95,Input_Mkt_Price!E:F,2,FALSE))</f>
        <v>79.86</v>
      </c>
      <c r="R95" s="192">
        <f t="shared" si="16"/>
        <v>0</v>
      </c>
      <c r="S95" s="118">
        <f t="shared" si="17"/>
        <v>0</v>
      </c>
      <c r="T95" s="108">
        <f t="shared" si="18"/>
        <v>-1682.31</v>
      </c>
      <c r="U95" s="108">
        <f t="shared" si="19"/>
        <v>-1470</v>
      </c>
    </row>
    <row r="96" spans="1:21" hidden="1" x14ac:dyDescent="0.2">
      <c r="A96" s="120">
        <v>42900</v>
      </c>
      <c r="B96" s="103">
        <v>2</v>
      </c>
      <c r="C96" s="104" t="s">
        <v>166</v>
      </c>
      <c r="D96" s="104" t="s">
        <v>1</v>
      </c>
      <c r="E96" s="104" t="s">
        <v>6</v>
      </c>
      <c r="F96" s="104">
        <v>-37</v>
      </c>
      <c r="G96" s="104">
        <v>70</v>
      </c>
      <c r="H96" s="104" t="s">
        <v>1343</v>
      </c>
      <c r="I96" s="104"/>
      <c r="J96" s="116">
        <f>IF(D96="NY",VLOOKUP(E96,Input_Mkt_Price!B:C,2,FALSE))</f>
        <v>80.11</v>
      </c>
      <c r="K96" s="192">
        <f t="shared" si="10"/>
        <v>1295000</v>
      </c>
      <c r="L96" s="118">
        <f t="shared" si="11"/>
        <v>0</v>
      </c>
      <c r="M96" s="106">
        <f t="shared" si="12"/>
        <v>96.94</v>
      </c>
      <c r="N96" s="116">
        <f t="shared" si="13"/>
        <v>37</v>
      </c>
      <c r="O96" s="193">
        <f t="shared" si="14"/>
        <v>2.62</v>
      </c>
      <c r="P96" s="108">
        <f t="shared" si="15"/>
        <v>-2590</v>
      </c>
      <c r="Q96" s="192">
        <f>IF(D96="NY",VLOOKUP(E96,Input_Mkt_Price!E:F,2,FALSE))</f>
        <v>79.86</v>
      </c>
      <c r="R96" s="192">
        <f t="shared" si="16"/>
        <v>0</v>
      </c>
      <c r="S96" s="118">
        <f t="shared" si="17"/>
        <v>0</v>
      </c>
      <c r="T96" s="108">
        <f t="shared" si="18"/>
        <v>-2964.07</v>
      </c>
      <c r="U96" s="108">
        <f t="shared" si="19"/>
        <v>-2590</v>
      </c>
    </row>
    <row r="97" spans="1:21" hidden="1" x14ac:dyDescent="0.2">
      <c r="A97" s="120">
        <v>42900</v>
      </c>
      <c r="B97" s="103">
        <v>2</v>
      </c>
      <c r="C97" s="104" t="s">
        <v>166</v>
      </c>
      <c r="D97" s="104" t="s">
        <v>1</v>
      </c>
      <c r="E97" s="104" t="s">
        <v>6</v>
      </c>
      <c r="F97" s="104">
        <v>-44</v>
      </c>
      <c r="G97" s="104">
        <v>69.959999999999994</v>
      </c>
      <c r="H97" s="104" t="s">
        <v>1343</v>
      </c>
      <c r="I97" s="104"/>
      <c r="J97" s="116">
        <f>IF(D97="NY",VLOOKUP(E97,Input_Mkt_Price!B:C,2,FALSE))</f>
        <v>80.11</v>
      </c>
      <c r="K97" s="192">
        <f t="shared" si="10"/>
        <v>1539120</v>
      </c>
      <c r="L97" s="118">
        <f t="shared" si="11"/>
        <v>0</v>
      </c>
      <c r="M97" s="106">
        <f t="shared" si="12"/>
        <v>115.28</v>
      </c>
      <c r="N97" s="116">
        <f t="shared" si="13"/>
        <v>44</v>
      </c>
      <c r="O97" s="193">
        <f t="shared" si="14"/>
        <v>2.62</v>
      </c>
      <c r="P97" s="108">
        <f t="shared" si="15"/>
        <v>-3078.24</v>
      </c>
      <c r="Q97" s="192">
        <f>IF(D97="NY",VLOOKUP(E97,Input_Mkt_Price!E:F,2,FALSE))</f>
        <v>79.86</v>
      </c>
      <c r="R97" s="192">
        <f t="shared" si="16"/>
        <v>0</v>
      </c>
      <c r="S97" s="118">
        <f t="shared" si="17"/>
        <v>0</v>
      </c>
      <c r="T97" s="108">
        <f t="shared" si="18"/>
        <v>-3524.84</v>
      </c>
      <c r="U97" s="108">
        <f t="shared" si="19"/>
        <v>-3078.24</v>
      </c>
    </row>
    <row r="98" spans="1:21" hidden="1" x14ac:dyDescent="0.2">
      <c r="A98" s="120">
        <v>42900</v>
      </c>
      <c r="B98" s="103">
        <v>2</v>
      </c>
      <c r="C98" s="104" t="s">
        <v>166</v>
      </c>
      <c r="D98" s="104" t="s">
        <v>1</v>
      </c>
      <c r="E98" s="104" t="s">
        <v>6</v>
      </c>
      <c r="F98" s="104">
        <v>-4</v>
      </c>
      <c r="G98" s="104">
        <v>69.959999999999994</v>
      </c>
      <c r="H98" s="104" t="s">
        <v>1343</v>
      </c>
      <c r="I98" s="104"/>
      <c r="J98" s="116">
        <f>IF(D98="NY",VLOOKUP(E98,Input_Mkt_Price!B:C,2,FALSE))</f>
        <v>80.11</v>
      </c>
      <c r="K98" s="192">
        <f t="shared" si="10"/>
        <v>139920</v>
      </c>
      <c r="L98" s="118">
        <f t="shared" si="11"/>
        <v>0</v>
      </c>
      <c r="M98" s="106">
        <f t="shared" si="12"/>
        <v>10.48</v>
      </c>
      <c r="N98" s="116">
        <f t="shared" si="13"/>
        <v>4</v>
      </c>
      <c r="O98" s="193">
        <f t="shared" si="14"/>
        <v>2.62</v>
      </c>
      <c r="P98" s="108">
        <f t="shared" si="15"/>
        <v>-279.83999999999997</v>
      </c>
      <c r="Q98" s="192">
        <f>IF(D98="NY",VLOOKUP(E98,Input_Mkt_Price!E:F,2,FALSE))</f>
        <v>79.86</v>
      </c>
      <c r="R98" s="192">
        <f t="shared" si="16"/>
        <v>0</v>
      </c>
      <c r="S98" s="118">
        <f t="shared" si="17"/>
        <v>0</v>
      </c>
      <c r="T98" s="108">
        <f t="shared" si="18"/>
        <v>-320.44</v>
      </c>
      <c r="U98" s="108">
        <f t="shared" si="19"/>
        <v>-279.83999999999997</v>
      </c>
    </row>
    <row r="99" spans="1:21" hidden="1" x14ac:dyDescent="0.2">
      <c r="A99" s="120">
        <v>42900</v>
      </c>
      <c r="B99" s="103">
        <v>2</v>
      </c>
      <c r="C99" s="104" t="s">
        <v>166</v>
      </c>
      <c r="D99" s="104" t="s">
        <v>1</v>
      </c>
      <c r="E99" s="104" t="s">
        <v>6</v>
      </c>
      <c r="F99" s="104">
        <v>-22</v>
      </c>
      <c r="G99" s="104">
        <v>69.959999999999994</v>
      </c>
      <c r="H99" s="104" t="s">
        <v>1343</v>
      </c>
      <c r="I99" s="104"/>
      <c r="J99" s="116">
        <f>IF(D99="NY",VLOOKUP(E99,Input_Mkt_Price!B:C,2,FALSE))</f>
        <v>80.11</v>
      </c>
      <c r="K99" s="192">
        <f t="shared" si="10"/>
        <v>769560</v>
      </c>
      <c r="L99" s="118">
        <f t="shared" si="11"/>
        <v>0</v>
      </c>
      <c r="M99" s="106">
        <f t="shared" si="12"/>
        <v>57.64</v>
      </c>
      <c r="N99" s="116">
        <f t="shared" si="13"/>
        <v>22</v>
      </c>
      <c r="O99" s="193">
        <f t="shared" si="14"/>
        <v>2.62</v>
      </c>
      <c r="P99" s="108">
        <f t="shared" si="15"/>
        <v>-1539.12</v>
      </c>
      <c r="Q99" s="192">
        <f>IF(D99="NY",VLOOKUP(E99,Input_Mkt_Price!E:F,2,FALSE))</f>
        <v>79.86</v>
      </c>
      <c r="R99" s="192">
        <f t="shared" si="16"/>
        <v>0</v>
      </c>
      <c r="S99" s="118">
        <f t="shared" si="17"/>
        <v>0</v>
      </c>
      <c r="T99" s="108">
        <f t="shared" si="18"/>
        <v>-1762.42</v>
      </c>
      <c r="U99" s="108">
        <f t="shared" si="19"/>
        <v>-1539.12</v>
      </c>
    </row>
    <row r="100" spans="1:21" hidden="1" x14ac:dyDescent="0.2">
      <c r="A100" s="120">
        <v>42900</v>
      </c>
      <c r="B100" s="103">
        <v>2</v>
      </c>
      <c r="C100" s="104" t="s">
        <v>166</v>
      </c>
      <c r="D100" s="104" t="s">
        <v>1</v>
      </c>
      <c r="E100" s="104" t="s">
        <v>6</v>
      </c>
      <c r="F100" s="104">
        <v>-10</v>
      </c>
      <c r="G100" s="104">
        <v>69.959999999999994</v>
      </c>
      <c r="H100" s="104" t="s">
        <v>1343</v>
      </c>
      <c r="I100" s="104"/>
      <c r="J100" s="116">
        <f>IF(D100="NY",VLOOKUP(E100,Input_Mkt_Price!B:C,2,FALSE))</f>
        <v>80.11</v>
      </c>
      <c r="K100" s="192">
        <f t="shared" si="10"/>
        <v>349799.99999999994</v>
      </c>
      <c r="L100" s="118">
        <f t="shared" si="11"/>
        <v>0</v>
      </c>
      <c r="M100" s="106">
        <f t="shared" si="12"/>
        <v>26.200000000000003</v>
      </c>
      <c r="N100" s="116">
        <f t="shared" si="13"/>
        <v>10</v>
      </c>
      <c r="O100" s="193">
        <f t="shared" si="14"/>
        <v>2.62</v>
      </c>
      <c r="P100" s="108">
        <f t="shared" si="15"/>
        <v>-699.59999999999991</v>
      </c>
      <c r="Q100" s="192">
        <f>IF(D100="NY",VLOOKUP(E100,Input_Mkt_Price!E:F,2,FALSE))</f>
        <v>79.86</v>
      </c>
      <c r="R100" s="192">
        <f t="shared" si="16"/>
        <v>0</v>
      </c>
      <c r="S100" s="118">
        <f t="shared" si="17"/>
        <v>0</v>
      </c>
      <c r="T100" s="108">
        <f t="shared" si="18"/>
        <v>-801.1</v>
      </c>
      <c r="U100" s="108">
        <f t="shared" si="19"/>
        <v>-699.59999999999991</v>
      </c>
    </row>
    <row r="101" spans="1:21" hidden="1" x14ac:dyDescent="0.2">
      <c r="A101" s="120">
        <v>42900</v>
      </c>
      <c r="B101" s="103">
        <v>2</v>
      </c>
      <c r="C101" s="104" t="s">
        <v>166</v>
      </c>
      <c r="D101" s="104" t="s">
        <v>1</v>
      </c>
      <c r="E101" s="104" t="s">
        <v>6</v>
      </c>
      <c r="F101" s="104">
        <v>-7</v>
      </c>
      <c r="G101" s="104">
        <v>69.959999999999994</v>
      </c>
      <c r="H101" s="104" t="s">
        <v>1343</v>
      </c>
      <c r="I101" s="104"/>
      <c r="J101" s="116">
        <f>IF(D101="NY",VLOOKUP(E101,Input_Mkt_Price!B:C,2,FALSE))</f>
        <v>80.11</v>
      </c>
      <c r="K101" s="192">
        <f t="shared" si="10"/>
        <v>244859.99999999997</v>
      </c>
      <c r="L101" s="118">
        <f t="shared" si="11"/>
        <v>0</v>
      </c>
      <c r="M101" s="106">
        <f t="shared" si="12"/>
        <v>18.34</v>
      </c>
      <c r="N101" s="116">
        <f t="shared" si="13"/>
        <v>7</v>
      </c>
      <c r="O101" s="193">
        <f t="shared" si="14"/>
        <v>2.62</v>
      </c>
      <c r="P101" s="108">
        <f t="shared" si="15"/>
        <v>-489.71999999999997</v>
      </c>
      <c r="Q101" s="192">
        <f>IF(D101="NY",VLOOKUP(E101,Input_Mkt_Price!E:F,2,FALSE))</f>
        <v>79.86</v>
      </c>
      <c r="R101" s="192">
        <f t="shared" si="16"/>
        <v>0</v>
      </c>
      <c r="S101" s="118">
        <f t="shared" si="17"/>
        <v>0</v>
      </c>
      <c r="T101" s="108">
        <f t="shared" si="18"/>
        <v>-560.77</v>
      </c>
      <c r="U101" s="108">
        <f t="shared" si="19"/>
        <v>-489.71999999999997</v>
      </c>
    </row>
    <row r="102" spans="1:21" hidden="1" x14ac:dyDescent="0.2">
      <c r="A102" s="120">
        <v>42900</v>
      </c>
      <c r="B102" s="103">
        <v>2</v>
      </c>
      <c r="C102" s="104" t="s">
        <v>166</v>
      </c>
      <c r="D102" s="104" t="s">
        <v>1</v>
      </c>
      <c r="E102" s="104" t="s">
        <v>6</v>
      </c>
      <c r="F102" s="104">
        <v>-5</v>
      </c>
      <c r="G102" s="104">
        <v>69.959999999999994</v>
      </c>
      <c r="H102" s="104" t="s">
        <v>1343</v>
      </c>
      <c r="I102" s="104"/>
      <c r="J102" s="116">
        <f>IF(D102="NY",VLOOKUP(E102,Input_Mkt_Price!B:C,2,FALSE))</f>
        <v>80.11</v>
      </c>
      <c r="K102" s="192">
        <f t="shared" si="10"/>
        <v>174899.99999999997</v>
      </c>
      <c r="L102" s="118">
        <f t="shared" si="11"/>
        <v>0</v>
      </c>
      <c r="M102" s="106">
        <f t="shared" si="12"/>
        <v>13.100000000000001</v>
      </c>
      <c r="N102" s="116">
        <f t="shared" si="13"/>
        <v>5</v>
      </c>
      <c r="O102" s="193">
        <f t="shared" si="14"/>
        <v>2.62</v>
      </c>
      <c r="P102" s="108">
        <f t="shared" si="15"/>
        <v>-349.79999999999995</v>
      </c>
      <c r="Q102" s="192">
        <f>IF(D102="NY",VLOOKUP(E102,Input_Mkt_Price!E:F,2,FALSE))</f>
        <v>79.86</v>
      </c>
      <c r="R102" s="192">
        <f t="shared" si="16"/>
        <v>0</v>
      </c>
      <c r="S102" s="118">
        <f t="shared" si="17"/>
        <v>0</v>
      </c>
      <c r="T102" s="108">
        <f t="shared" si="18"/>
        <v>-400.55</v>
      </c>
      <c r="U102" s="108">
        <f t="shared" si="19"/>
        <v>-349.79999999999995</v>
      </c>
    </row>
    <row r="103" spans="1:21" hidden="1" x14ac:dyDescent="0.2">
      <c r="A103" s="120">
        <v>42900</v>
      </c>
      <c r="B103" s="103">
        <v>2</v>
      </c>
      <c r="C103" s="104" t="s">
        <v>166</v>
      </c>
      <c r="D103" s="104" t="s">
        <v>1</v>
      </c>
      <c r="E103" s="104" t="s">
        <v>6</v>
      </c>
      <c r="F103" s="104">
        <v>-17</v>
      </c>
      <c r="G103" s="104">
        <v>69.66</v>
      </c>
      <c r="H103" s="104" t="s">
        <v>1343</v>
      </c>
      <c r="I103" s="104"/>
      <c r="J103" s="116">
        <f>IF(D103="NY",VLOOKUP(E103,Input_Mkt_Price!B:C,2,FALSE))</f>
        <v>80.11</v>
      </c>
      <c r="K103" s="192">
        <f t="shared" si="10"/>
        <v>592110</v>
      </c>
      <c r="L103" s="118">
        <f t="shared" si="11"/>
        <v>0</v>
      </c>
      <c r="M103" s="106">
        <f t="shared" si="12"/>
        <v>44.54</v>
      </c>
      <c r="N103" s="116">
        <f t="shared" si="13"/>
        <v>17</v>
      </c>
      <c r="O103" s="193">
        <f t="shared" si="14"/>
        <v>2.62</v>
      </c>
      <c r="P103" s="108">
        <f t="shared" si="15"/>
        <v>-1184.22</v>
      </c>
      <c r="Q103" s="192">
        <f>IF(D103="NY",VLOOKUP(E103,Input_Mkt_Price!E:F,2,FALSE))</f>
        <v>79.86</v>
      </c>
      <c r="R103" s="192">
        <f t="shared" si="16"/>
        <v>0</v>
      </c>
      <c r="S103" s="118">
        <f t="shared" si="17"/>
        <v>0</v>
      </c>
      <c r="T103" s="108">
        <f t="shared" si="18"/>
        <v>-1361.87</v>
      </c>
      <c r="U103" s="108">
        <f t="shared" si="19"/>
        <v>-1184.22</v>
      </c>
    </row>
    <row r="104" spans="1:21" hidden="1" x14ac:dyDescent="0.2">
      <c r="A104" s="120">
        <v>42900</v>
      </c>
      <c r="B104" s="103">
        <v>2</v>
      </c>
      <c r="C104" s="104" t="s">
        <v>166</v>
      </c>
      <c r="D104" s="104" t="s">
        <v>1</v>
      </c>
      <c r="E104" s="104" t="s">
        <v>6</v>
      </c>
      <c r="F104" s="104">
        <v>-8</v>
      </c>
      <c r="G104" s="104">
        <v>69.66</v>
      </c>
      <c r="H104" s="104" t="s">
        <v>1343</v>
      </c>
      <c r="I104" s="104"/>
      <c r="J104" s="116">
        <f>IF(D104="NY",VLOOKUP(E104,Input_Mkt_Price!B:C,2,FALSE))</f>
        <v>80.11</v>
      </c>
      <c r="K104" s="192">
        <f t="shared" si="10"/>
        <v>278640</v>
      </c>
      <c r="L104" s="118">
        <f t="shared" si="11"/>
        <v>0</v>
      </c>
      <c r="M104" s="106">
        <f t="shared" si="12"/>
        <v>20.96</v>
      </c>
      <c r="N104" s="116">
        <f t="shared" si="13"/>
        <v>8</v>
      </c>
      <c r="O104" s="193">
        <f t="shared" si="14"/>
        <v>2.62</v>
      </c>
      <c r="P104" s="108">
        <f t="shared" si="15"/>
        <v>-557.28</v>
      </c>
      <c r="Q104" s="192">
        <f>IF(D104="NY",VLOOKUP(E104,Input_Mkt_Price!E:F,2,FALSE))</f>
        <v>79.86</v>
      </c>
      <c r="R104" s="192">
        <f t="shared" si="16"/>
        <v>0</v>
      </c>
      <c r="S104" s="118">
        <f t="shared" si="17"/>
        <v>0</v>
      </c>
      <c r="T104" s="108">
        <f t="shared" si="18"/>
        <v>-640.88</v>
      </c>
      <c r="U104" s="108">
        <f t="shared" si="19"/>
        <v>-557.28</v>
      </c>
    </row>
    <row r="105" spans="1:21" hidden="1" x14ac:dyDescent="0.2">
      <c r="A105" s="120">
        <v>42900</v>
      </c>
      <c r="B105" s="103">
        <v>2</v>
      </c>
      <c r="C105" s="104" t="s">
        <v>166</v>
      </c>
      <c r="D105" s="104" t="s">
        <v>1</v>
      </c>
      <c r="E105" s="104" t="s">
        <v>6</v>
      </c>
      <c r="F105" s="104">
        <v>-30</v>
      </c>
      <c r="G105" s="104">
        <v>69.650000000000006</v>
      </c>
      <c r="H105" s="104" t="s">
        <v>1343</v>
      </c>
      <c r="I105" s="104"/>
      <c r="J105" s="116">
        <f>IF(D105="NY",VLOOKUP(E105,Input_Mkt_Price!B:C,2,FALSE))</f>
        <v>80.11</v>
      </c>
      <c r="K105" s="192">
        <f t="shared" si="10"/>
        <v>1044750</v>
      </c>
      <c r="L105" s="118">
        <f t="shared" si="11"/>
        <v>0</v>
      </c>
      <c r="M105" s="106">
        <f t="shared" si="12"/>
        <v>78.600000000000009</v>
      </c>
      <c r="N105" s="116">
        <f t="shared" si="13"/>
        <v>30</v>
      </c>
      <c r="O105" s="193">
        <f t="shared" si="14"/>
        <v>2.62</v>
      </c>
      <c r="P105" s="108">
        <f t="shared" si="15"/>
        <v>-2089.5</v>
      </c>
      <c r="Q105" s="192">
        <f>IF(D105="NY",VLOOKUP(E105,Input_Mkt_Price!E:F,2,FALSE))</f>
        <v>79.86</v>
      </c>
      <c r="R105" s="192">
        <f t="shared" si="16"/>
        <v>0</v>
      </c>
      <c r="S105" s="118">
        <f t="shared" si="17"/>
        <v>0</v>
      </c>
      <c r="T105" s="108">
        <f t="shared" si="18"/>
        <v>-2403.3000000000002</v>
      </c>
      <c r="U105" s="108">
        <f t="shared" si="19"/>
        <v>-2089.5</v>
      </c>
    </row>
    <row r="106" spans="1:21" hidden="1" x14ac:dyDescent="0.2">
      <c r="A106" s="120">
        <v>42900</v>
      </c>
      <c r="B106" s="103">
        <v>2</v>
      </c>
      <c r="C106" s="104" t="s">
        <v>166</v>
      </c>
      <c r="D106" s="104" t="s">
        <v>1</v>
      </c>
      <c r="E106" s="104" t="s">
        <v>6</v>
      </c>
      <c r="F106" s="104">
        <v>-12</v>
      </c>
      <c r="G106" s="104">
        <v>69.510000000000005</v>
      </c>
      <c r="H106" s="104" t="s">
        <v>1343</v>
      </c>
      <c r="I106" s="104"/>
      <c r="J106" s="116">
        <f>IF(D106="NY",VLOOKUP(E106,Input_Mkt_Price!B:C,2,FALSE))</f>
        <v>80.11</v>
      </c>
      <c r="K106" s="192">
        <f t="shared" si="10"/>
        <v>417060.00000000006</v>
      </c>
      <c r="L106" s="118">
        <f t="shared" si="11"/>
        <v>0</v>
      </c>
      <c r="M106" s="106">
        <f t="shared" si="12"/>
        <v>31.44</v>
      </c>
      <c r="N106" s="116">
        <f t="shared" si="13"/>
        <v>12</v>
      </c>
      <c r="O106" s="193">
        <f t="shared" si="14"/>
        <v>2.62</v>
      </c>
      <c r="P106" s="108">
        <f t="shared" si="15"/>
        <v>-834.12000000000012</v>
      </c>
      <c r="Q106" s="192">
        <f>IF(D106="NY",VLOOKUP(E106,Input_Mkt_Price!E:F,2,FALSE))</f>
        <v>79.86</v>
      </c>
      <c r="R106" s="192">
        <f t="shared" si="16"/>
        <v>0</v>
      </c>
      <c r="S106" s="118">
        <f t="shared" si="17"/>
        <v>0</v>
      </c>
      <c r="T106" s="108">
        <f t="shared" si="18"/>
        <v>-961.31999999999994</v>
      </c>
      <c r="U106" s="108">
        <f t="shared" si="19"/>
        <v>-834.12000000000012</v>
      </c>
    </row>
    <row r="107" spans="1:21" hidden="1" x14ac:dyDescent="0.2">
      <c r="A107" s="120">
        <v>42900</v>
      </c>
      <c r="B107" s="103">
        <v>2</v>
      </c>
      <c r="C107" s="104" t="s">
        <v>166</v>
      </c>
      <c r="D107" s="104" t="s">
        <v>1</v>
      </c>
      <c r="E107" s="104" t="s">
        <v>6</v>
      </c>
      <c r="F107" s="104">
        <v>-6</v>
      </c>
      <c r="G107" s="104">
        <v>69.510000000000005</v>
      </c>
      <c r="H107" s="104" t="s">
        <v>1343</v>
      </c>
      <c r="I107" s="104"/>
      <c r="J107" s="116">
        <f>IF(D107="NY",VLOOKUP(E107,Input_Mkt_Price!B:C,2,FALSE))</f>
        <v>80.11</v>
      </c>
      <c r="K107" s="192">
        <f t="shared" si="10"/>
        <v>208530.00000000003</v>
      </c>
      <c r="L107" s="118">
        <f t="shared" si="11"/>
        <v>0</v>
      </c>
      <c r="M107" s="106">
        <f t="shared" si="12"/>
        <v>15.72</v>
      </c>
      <c r="N107" s="116">
        <f t="shared" si="13"/>
        <v>6</v>
      </c>
      <c r="O107" s="193">
        <f t="shared" si="14"/>
        <v>2.62</v>
      </c>
      <c r="P107" s="108">
        <f t="shared" si="15"/>
        <v>-417.06000000000006</v>
      </c>
      <c r="Q107" s="192">
        <f>IF(D107="NY",VLOOKUP(E107,Input_Mkt_Price!E:F,2,FALSE))</f>
        <v>79.86</v>
      </c>
      <c r="R107" s="192">
        <f t="shared" si="16"/>
        <v>0</v>
      </c>
      <c r="S107" s="118">
        <f t="shared" si="17"/>
        <v>0</v>
      </c>
      <c r="T107" s="108">
        <f t="shared" si="18"/>
        <v>-480.65999999999997</v>
      </c>
      <c r="U107" s="108">
        <f t="shared" si="19"/>
        <v>-417.06000000000006</v>
      </c>
    </row>
    <row r="108" spans="1:21" hidden="1" x14ac:dyDescent="0.2">
      <c r="A108" s="120">
        <v>42900</v>
      </c>
      <c r="B108" s="103">
        <v>2</v>
      </c>
      <c r="C108" s="104" t="s">
        <v>166</v>
      </c>
      <c r="D108" s="104" t="s">
        <v>1</v>
      </c>
      <c r="E108" s="104" t="s">
        <v>6</v>
      </c>
      <c r="F108" s="104">
        <v>-4</v>
      </c>
      <c r="G108" s="104">
        <v>69.510000000000005</v>
      </c>
      <c r="H108" s="104" t="s">
        <v>1343</v>
      </c>
      <c r="I108" s="104"/>
      <c r="J108" s="116">
        <f>IF(D108="NY",VLOOKUP(E108,Input_Mkt_Price!B:C,2,FALSE))</f>
        <v>80.11</v>
      </c>
      <c r="K108" s="192">
        <f t="shared" si="10"/>
        <v>139020</v>
      </c>
      <c r="L108" s="118">
        <f t="shared" si="11"/>
        <v>0</v>
      </c>
      <c r="M108" s="106">
        <f t="shared" si="12"/>
        <v>10.48</v>
      </c>
      <c r="N108" s="116">
        <f t="shared" si="13"/>
        <v>4</v>
      </c>
      <c r="O108" s="193">
        <f t="shared" si="14"/>
        <v>2.62</v>
      </c>
      <c r="P108" s="108">
        <f t="shared" si="15"/>
        <v>-278.04000000000002</v>
      </c>
      <c r="Q108" s="192">
        <f>IF(D108="NY",VLOOKUP(E108,Input_Mkt_Price!E:F,2,FALSE))</f>
        <v>79.86</v>
      </c>
      <c r="R108" s="192">
        <f t="shared" si="16"/>
        <v>0</v>
      </c>
      <c r="S108" s="118">
        <f t="shared" si="17"/>
        <v>0</v>
      </c>
      <c r="T108" s="108">
        <f t="shared" si="18"/>
        <v>-320.44</v>
      </c>
      <c r="U108" s="108">
        <f t="shared" si="19"/>
        <v>-278.04000000000002</v>
      </c>
    </row>
    <row r="109" spans="1:21" hidden="1" x14ac:dyDescent="0.2">
      <c r="A109" s="120">
        <v>42900</v>
      </c>
      <c r="B109" s="103">
        <v>2</v>
      </c>
      <c r="C109" s="104" t="s">
        <v>166</v>
      </c>
      <c r="D109" s="104" t="s">
        <v>1</v>
      </c>
      <c r="E109" s="104" t="s">
        <v>6</v>
      </c>
      <c r="F109" s="104">
        <v>-1</v>
      </c>
      <c r="G109" s="104">
        <v>69.5</v>
      </c>
      <c r="H109" s="104" t="s">
        <v>1343</v>
      </c>
      <c r="I109" s="104"/>
      <c r="J109" s="116">
        <f>IF(D109="NY",VLOOKUP(E109,Input_Mkt_Price!B:C,2,FALSE))</f>
        <v>80.11</v>
      </c>
      <c r="K109" s="192">
        <f t="shared" si="10"/>
        <v>34750</v>
      </c>
      <c r="L109" s="118">
        <f t="shared" si="11"/>
        <v>0</v>
      </c>
      <c r="M109" s="106">
        <f t="shared" si="12"/>
        <v>2.62</v>
      </c>
      <c r="N109" s="116">
        <f t="shared" si="13"/>
        <v>1</v>
      </c>
      <c r="O109" s="193">
        <f t="shared" si="14"/>
        <v>2.62</v>
      </c>
      <c r="P109" s="108">
        <f t="shared" si="15"/>
        <v>-69.5</v>
      </c>
      <c r="Q109" s="192">
        <f>IF(D109="NY",VLOOKUP(E109,Input_Mkt_Price!E:F,2,FALSE))</f>
        <v>79.86</v>
      </c>
      <c r="R109" s="192">
        <f t="shared" si="16"/>
        <v>0</v>
      </c>
      <c r="S109" s="118">
        <f t="shared" si="17"/>
        <v>0</v>
      </c>
      <c r="T109" s="108">
        <f t="shared" si="18"/>
        <v>-80.11</v>
      </c>
      <c r="U109" s="108">
        <f t="shared" si="19"/>
        <v>-69.5</v>
      </c>
    </row>
    <row r="110" spans="1:21" hidden="1" x14ac:dyDescent="0.2">
      <c r="A110" s="120">
        <v>42900</v>
      </c>
      <c r="B110" s="103">
        <v>2</v>
      </c>
      <c r="C110" s="104" t="s">
        <v>166</v>
      </c>
      <c r="D110" s="104" t="s">
        <v>1</v>
      </c>
      <c r="E110" s="104" t="s">
        <v>6</v>
      </c>
      <c r="F110" s="104">
        <v>-10</v>
      </c>
      <c r="G110" s="104">
        <v>69.53</v>
      </c>
      <c r="H110" s="104" t="s">
        <v>1350</v>
      </c>
      <c r="I110" s="104"/>
      <c r="J110" s="116">
        <f>IF(D110="NY",VLOOKUP(E110,Input_Mkt_Price!B:C,2,FALSE))</f>
        <v>80.11</v>
      </c>
      <c r="K110" s="192">
        <f t="shared" si="10"/>
        <v>347650</v>
      </c>
      <c r="L110" s="118">
        <f t="shared" si="11"/>
        <v>0</v>
      </c>
      <c r="M110" s="106">
        <f t="shared" si="12"/>
        <v>26.200000000000003</v>
      </c>
      <c r="N110" s="116">
        <f t="shared" si="13"/>
        <v>10</v>
      </c>
      <c r="O110" s="193">
        <f t="shared" si="14"/>
        <v>2.62</v>
      </c>
      <c r="P110" s="108">
        <f t="shared" si="15"/>
        <v>-695.3</v>
      </c>
      <c r="Q110" s="192">
        <f>IF(D110="NY",VLOOKUP(E110,Input_Mkt_Price!E:F,2,FALSE))</f>
        <v>79.86</v>
      </c>
      <c r="R110" s="192">
        <f t="shared" si="16"/>
        <v>0</v>
      </c>
      <c r="S110" s="118">
        <f t="shared" si="17"/>
        <v>0</v>
      </c>
      <c r="T110" s="108">
        <f t="shared" si="18"/>
        <v>-801.1</v>
      </c>
      <c r="U110" s="108">
        <f t="shared" si="19"/>
        <v>-695.3</v>
      </c>
    </row>
    <row r="111" spans="1:21" hidden="1" x14ac:dyDescent="0.2">
      <c r="A111" s="120">
        <v>42901</v>
      </c>
      <c r="B111" s="103">
        <v>2</v>
      </c>
      <c r="C111" s="104" t="s">
        <v>166</v>
      </c>
      <c r="D111" s="104" t="s">
        <v>1</v>
      </c>
      <c r="E111" s="104" t="s">
        <v>1335</v>
      </c>
      <c r="F111" s="104">
        <v>33</v>
      </c>
      <c r="G111" s="104">
        <v>70.39</v>
      </c>
      <c r="H111" s="104" t="s">
        <v>1342</v>
      </c>
      <c r="I111" s="104"/>
      <c r="J111" s="116">
        <f>IF(D111="NY",VLOOKUP(E111,Input_Mkt_Price!B:C,2,FALSE))</f>
        <v>84.2</v>
      </c>
      <c r="K111" s="192">
        <f t="shared" si="10"/>
        <v>-1161435</v>
      </c>
      <c r="L111" s="118">
        <f t="shared" si="11"/>
        <v>0</v>
      </c>
      <c r="M111" s="106">
        <f t="shared" si="12"/>
        <v>86.460000000000008</v>
      </c>
      <c r="N111" s="116">
        <f t="shared" si="13"/>
        <v>33</v>
      </c>
      <c r="O111" s="193">
        <f t="shared" si="14"/>
        <v>2.62</v>
      </c>
      <c r="P111" s="108">
        <f t="shared" si="15"/>
        <v>2322.87</v>
      </c>
      <c r="Q111" s="192">
        <f>IF(D111="NY",VLOOKUP(E111,Input_Mkt_Price!E:F,2,FALSE))</f>
        <v>84.2</v>
      </c>
      <c r="R111" s="192">
        <f t="shared" si="16"/>
        <v>0</v>
      </c>
      <c r="S111" s="118">
        <f t="shared" si="17"/>
        <v>0</v>
      </c>
      <c r="T111" s="108">
        <f t="shared" si="18"/>
        <v>2778.6</v>
      </c>
      <c r="U111" s="108">
        <f t="shared" si="19"/>
        <v>2322.87</v>
      </c>
    </row>
    <row r="112" spans="1:21" hidden="1" x14ac:dyDescent="0.2">
      <c r="A112" s="120">
        <v>42901</v>
      </c>
      <c r="B112" s="103">
        <v>2</v>
      </c>
      <c r="C112" s="104" t="s">
        <v>166</v>
      </c>
      <c r="D112" s="104" t="s">
        <v>1</v>
      </c>
      <c r="E112" s="104" t="s">
        <v>1335</v>
      </c>
      <c r="F112" s="104">
        <v>10</v>
      </c>
      <c r="G112" s="104">
        <v>70.39</v>
      </c>
      <c r="H112" s="104" t="s">
        <v>1342</v>
      </c>
      <c r="I112" s="104"/>
      <c r="J112" s="116">
        <f>IF(D112="NY",VLOOKUP(E112,Input_Mkt_Price!B:C,2,FALSE))</f>
        <v>84.2</v>
      </c>
      <c r="K112" s="192">
        <f t="shared" si="10"/>
        <v>-351950</v>
      </c>
      <c r="L112" s="118">
        <f t="shared" si="11"/>
        <v>0</v>
      </c>
      <c r="M112" s="106">
        <f t="shared" si="12"/>
        <v>26.200000000000003</v>
      </c>
      <c r="N112" s="116">
        <f t="shared" si="13"/>
        <v>10</v>
      </c>
      <c r="O112" s="193">
        <f t="shared" si="14"/>
        <v>2.62</v>
      </c>
      <c r="P112" s="108">
        <f t="shared" si="15"/>
        <v>703.9</v>
      </c>
      <c r="Q112" s="192">
        <f>IF(D112="NY",VLOOKUP(E112,Input_Mkt_Price!E:F,2,FALSE))</f>
        <v>84.2</v>
      </c>
      <c r="R112" s="192">
        <f t="shared" si="16"/>
        <v>0</v>
      </c>
      <c r="S112" s="118">
        <f t="shared" si="17"/>
        <v>0</v>
      </c>
      <c r="T112" s="108">
        <f t="shared" si="18"/>
        <v>842</v>
      </c>
      <c r="U112" s="108">
        <f t="shared" si="19"/>
        <v>703.9</v>
      </c>
    </row>
    <row r="113" spans="1:21" hidden="1" x14ac:dyDescent="0.2">
      <c r="A113" s="120">
        <v>42901</v>
      </c>
      <c r="B113" s="103">
        <v>2</v>
      </c>
      <c r="C113" s="104" t="s">
        <v>166</v>
      </c>
      <c r="D113" s="104" t="s">
        <v>1</v>
      </c>
      <c r="E113" s="104" t="s">
        <v>1336</v>
      </c>
      <c r="F113" s="104">
        <v>17</v>
      </c>
      <c r="G113" s="104">
        <v>70.61</v>
      </c>
      <c r="H113" s="104" t="s">
        <v>1342</v>
      </c>
      <c r="I113" s="104"/>
      <c r="J113" s="116">
        <f>IF(D113="NY",VLOOKUP(E113,Input_Mkt_Price!B:C,2,FALSE))</f>
        <v>84.68</v>
      </c>
      <c r="K113" s="192">
        <f t="shared" si="10"/>
        <v>-600185</v>
      </c>
      <c r="L113" s="118">
        <f t="shared" si="11"/>
        <v>0</v>
      </c>
      <c r="M113" s="106">
        <f t="shared" si="12"/>
        <v>44.54</v>
      </c>
      <c r="N113" s="116">
        <f t="shared" si="13"/>
        <v>17</v>
      </c>
      <c r="O113" s="193">
        <f t="shared" si="14"/>
        <v>2.62</v>
      </c>
      <c r="P113" s="108">
        <f t="shared" si="15"/>
        <v>1200.3699999999999</v>
      </c>
      <c r="Q113" s="192">
        <f>IF(D113="NY",VLOOKUP(E113,Input_Mkt_Price!E:F,2,FALSE))</f>
        <v>84.68</v>
      </c>
      <c r="R113" s="192">
        <f t="shared" si="16"/>
        <v>0</v>
      </c>
      <c r="S113" s="118">
        <f t="shared" si="17"/>
        <v>0</v>
      </c>
      <c r="T113" s="108">
        <f t="shared" si="18"/>
        <v>1439.5600000000002</v>
      </c>
      <c r="U113" s="108">
        <f t="shared" si="19"/>
        <v>1200.3699999999999</v>
      </c>
    </row>
    <row r="114" spans="1:21" hidden="1" x14ac:dyDescent="0.2">
      <c r="A114" s="120">
        <v>42901</v>
      </c>
      <c r="B114" s="103">
        <v>2</v>
      </c>
      <c r="C114" s="104" t="s">
        <v>166</v>
      </c>
      <c r="D114" s="104" t="s">
        <v>1</v>
      </c>
      <c r="E114" s="104" t="s">
        <v>6</v>
      </c>
      <c r="F114" s="104">
        <v>-43</v>
      </c>
      <c r="G114" s="104">
        <v>69.02</v>
      </c>
      <c r="H114" s="104" t="s">
        <v>1343</v>
      </c>
      <c r="I114" s="104"/>
      <c r="J114" s="116">
        <f>IF(D114="NY",VLOOKUP(E114,Input_Mkt_Price!B:C,2,FALSE))</f>
        <v>80.11</v>
      </c>
      <c r="K114" s="192">
        <f t="shared" si="10"/>
        <v>1483929.9999999998</v>
      </c>
      <c r="L114" s="118">
        <f t="shared" si="11"/>
        <v>0</v>
      </c>
      <c r="M114" s="106">
        <f t="shared" si="12"/>
        <v>112.66000000000001</v>
      </c>
      <c r="N114" s="116">
        <f t="shared" si="13"/>
        <v>43</v>
      </c>
      <c r="O114" s="193">
        <f t="shared" si="14"/>
        <v>2.62</v>
      </c>
      <c r="P114" s="108">
        <f t="shared" si="15"/>
        <v>-2967.8599999999997</v>
      </c>
      <c r="Q114" s="192">
        <f>IF(D114="NY",VLOOKUP(E114,Input_Mkt_Price!E:F,2,FALSE))</f>
        <v>79.86</v>
      </c>
      <c r="R114" s="192">
        <f t="shared" si="16"/>
        <v>0</v>
      </c>
      <c r="S114" s="118">
        <f t="shared" si="17"/>
        <v>0</v>
      </c>
      <c r="T114" s="108">
        <f t="shared" si="18"/>
        <v>-3444.73</v>
      </c>
      <c r="U114" s="108">
        <f t="shared" si="19"/>
        <v>-2967.8599999999997</v>
      </c>
    </row>
    <row r="115" spans="1:21" hidden="1" x14ac:dyDescent="0.2">
      <c r="A115" s="120">
        <v>42901</v>
      </c>
      <c r="B115" s="103">
        <v>2</v>
      </c>
      <c r="C115" s="104" t="s">
        <v>166</v>
      </c>
      <c r="D115" s="104" t="s">
        <v>1</v>
      </c>
      <c r="E115" s="104" t="s">
        <v>6</v>
      </c>
      <c r="F115" s="104">
        <v>-17</v>
      </c>
      <c r="G115" s="104">
        <v>69.010000000000005</v>
      </c>
      <c r="H115" s="104" t="s">
        <v>1351</v>
      </c>
      <c r="I115" s="104"/>
      <c r="J115" s="116">
        <f>IF(D115="NY",VLOOKUP(E115,Input_Mkt_Price!B:C,2,FALSE))</f>
        <v>80.11</v>
      </c>
      <c r="K115" s="192">
        <f t="shared" si="10"/>
        <v>586585</v>
      </c>
      <c r="L115" s="118">
        <f t="shared" si="11"/>
        <v>0</v>
      </c>
      <c r="M115" s="106">
        <f t="shared" si="12"/>
        <v>44.54</v>
      </c>
      <c r="N115" s="116">
        <f t="shared" si="13"/>
        <v>17</v>
      </c>
      <c r="O115" s="193">
        <f t="shared" si="14"/>
        <v>2.62</v>
      </c>
      <c r="P115" s="108">
        <f t="shared" si="15"/>
        <v>-1173.17</v>
      </c>
      <c r="Q115" s="192">
        <f>IF(D115="NY",VLOOKUP(E115,Input_Mkt_Price!E:F,2,FALSE))</f>
        <v>79.86</v>
      </c>
      <c r="R115" s="192">
        <f t="shared" si="16"/>
        <v>0</v>
      </c>
      <c r="S115" s="118">
        <f t="shared" si="17"/>
        <v>0</v>
      </c>
      <c r="T115" s="108">
        <f t="shared" si="18"/>
        <v>-1361.87</v>
      </c>
      <c r="U115" s="108">
        <f t="shared" si="19"/>
        <v>-1173.17</v>
      </c>
    </row>
    <row r="116" spans="1:21" hidden="1" x14ac:dyDescent="0.2">
      <c r="A116" s="120">
        <v>42902</v>
      </c>
      <c r="B116" s="103">
        <v>2</v>
      </c>
      <c r="C116" s="104" t="s">
        <v>166</v>
      </c>
      <c r="D116" s="104" t="s">
        <v>1</v>
      </c>
      <c r="E116" s="104" t="s">
        <v>1334</v>
      </c>
      <c r="F116" s="104">
        <v>7</v>
      </c>
      <c r="G116" s="104">
        <v>69.25</v>
      </c>
      <c r="H116" s="104" t="s">
        <v>1349</v>
      </c>
      <c r="I116" s="104"/>
      <c r="J116" s="116">
        <f>IF(D116="NY",VLOOKUP(E116,Input_Mkt_Price!B:C,2,FALSE))</f>
        <v>75.17</v>
      </c>
      <c r="K116" s="192">
        <f t="shared" si="10"/>
        <v>-242375</v>
      </c>
      <c r="L116" s="118">
        <f t="shared" si="11"/>
        <v>0</v>
      </c>
      <c r="M116" s="106">
        <f t="shared" si="12"/>
        <v>18.34</v>
      </c>
      <c r="N116" s="116">
        <f t="shared" si="13"/>
        <v>7</v>
      </c>
      <c r="O116" s="193">
        <f t="shared" si="14"/>
        <v>2.62</v>
      </c>
      <c r="P116" s="108">
        <f t="shared" si="15"/>
        <v>484.75</v>
      </c>
      <c r="Q116" s="192">
        <f>IF(D116="NY",VLOOKUP(E116,Input_Mkt_Price!E:F,2,FALSE))</f>
        <v>75.17</v>
      </c>
      <c r="R116" s="192">
        <f t="shared" si="16"/>
        <v>0</v>
      </c>
      <c r="S116" s="118">
        <f t="shared" si="17"/>
        <v>0</v>
      </c>
      <c r="T116" s="108">
        <f t="shared" si="18"/>
        <v>526.19000000000005</v>
      </c>
      <c r="U116" s="108">
        <f t="shared" si="19"/>
        <v>484.75</v>
      </c>
    </row>
    <row r="117" spans="1:21" hidden="1" x14ac:dyDescent="0.2">
      <c r="A117" s="120">
        <v>42908</v>
      </c>
      <c r="B117" s="103">
        <v>2</v>
      </c>
      <c r="C117" s="104" t="s">
        <v>166</v>
      </c>
      <c r="D117" s="104" t="s">
        <v>1</v>
      </c>
      <c r="E117" s="104" t="s">
        <v>1334</v>
      </c>
      <c r="F117" s="104">
        <v>7</v>
      </c>
      <c r="G117" s="104">
        <v>68</v>
      </c>
      <c r="H117" s="104" t="s">
        <v>1352</v>
      </c>
      <c r="I117" s="104"/>
      <c r="J117" s="116">
        <f>IF(D117="NY",VLOOKUP(E117,Input_Mkt_Price!B:C,2,FALSE))</f>
        <v>75.17</v>
      </c>
      <c r="K117" s="192">
        <f t="shared" si="10"/>
        <v>-238000</v>
      </c>
      <c r="L117" s="118">
        <f t="shared" si="11"/>
        <v>0</v>
      </c>
      <c r="M117" s="106">
        <f t="shared" si="12"/>
        <v>18.34</v>
      </c>
      <c r="N117" s="116">
        <f t="shared" si="13"/>
        <v>7</v>
      </c>
      <c r="O117" s="193">
        <f t="shared" si="14"/>
        <v>2.62</v>
      </c>
      <c r="P117" s="108">
        <f t="shared" si="15"/>
        <v>476</v>
      </c>
      <c r="Q117" s="192">
        <f>IF(D117="NY",VLOOKUP(E117,Input_Mkt_Price!E:F,2,FALSE))</f>
        <v>75.17</v>
      </c>
      <c r="R117" s="192">
        <f t="shared" si="16"/>
        <v>0</v>
      </c>
      <c r="S117" s="118">
        <f t="shared" si="17"/>
        <v>0</v>
      </c>
      <c r="T117" s="108">
        <f t="shared" si="18"/>
        <v>526.19000000000005</v>
      </c>
      <c r="U117" s="108">
        <f t="shared" si="19"/>
        <v>476</v>
      </c>
    </row>
    <row r="118" spans="1:21" hidden="1" x14ac:dyDescent="0.2">
      <c r="A118" s="120">
        <v>42908</v>
      </c>
      <c r="B118" s="103">
        <v>2</v>
      </c>
      <c r="C118" s="104" t="s">
        <v>166</v>
      </c>
      <c r="D118" s="104" t="s">
        <v>1</v>
      </c>
      <c r="E118" s="104" t="s">
        <v>1334</v>
      </c>
      <c r="F118" s="104">
        <v>20</v>
      </c>
      <c r="G118" s="104">
        <v>66.98</v>
      </c>
      <c r="H118" s="104" t="s">
        <v>1353</v>
      </c>
      <c r="I118" s="104"/>
      <c r="J118" s="116">
        <f>IF(D118="NY",VLOOKUP(E118,Input_Mkt_Price!B:C,2,FALSE))</f>
        <v>75.17</v>
      </c>
      <c r="K118" s="192">
        <f t="shared" si="10"/>
        <v>-669800.00000000012</v>
      </c>
      <c r="L118" s="118">
        <f t="shared" si="11"/>
        <v>0</v>
      </c>
      <c r="M118" s="106">
        <f t="shared" si="12"/>
        <v>52.400000000000006</v>
      </c>
      <c r="N118" s="116">
        <f t="shared" si="13"/>
        <v>20</v>
      </c>
      <c r="O118" s="193">
        <f t="shared" si="14"/>
        <v>2.62</v>
      </c>
      <c r="P118" s="108">
        <f t="shared" si="15"/>
        <v>1339.6000000000001</v>
      </c>
      <c r="Q118" s="192">
        <f>IF(D118="NY",VLOOKUP(E118,Input_Mkt_Price!E:F,2,FALSE))</f>
        <v>75.17</v>
      </c>
      <c r="R118" s="192">
        <f t="shared" si="16"/>
        <v>0</v>
      </c>
      <c r="S118" s="118">
        <f t="shared" si="17"/>
        <v>0</v>
      </c>
      <c r="T118" s="108">
        <f t="shared" si="18"/>
        <v>1503.4</v>
      </c>
      <c r="U118" s="108">
        <f t="shared" si="19"/>
        <v>1339.6000000000001</v>
      </c>
    </row>
    <row r="119" spans="1:21" hidden="1" x14ac:dyDescent="0.2">
      <c r="A119" s="120">
        <v>42908</v>
      </c>
      <c r="B119" s="103">
        <v>2</v>
      </c>
      <c r="C119" s="104" t="s">
        <v>166</v>
      </c>
      <c r="D119" s="104" t="s">
        <v>1</v>
      </c>
      <c r="E119" s="104" t="s">
        <v>1334</v>
      </c>
      <c r="F119" s="104">
        <v>2</v>
      </c>
      <c r="G119" s="104">
        <v>66.97</v>
      </c>
      <c r="H119" s="104" t="s">
        <v>1353</v>
      </c>
      <c r="I119" s="104"/>
      <c r="J119" s="116">
        <f>IF(D119="NY",VLOOKUP(E119,Input_Mkt_Price!B:C,2,FALSE))</f>
        <v>75.17</v>
      </c>
      <c r="K119" s="192">
        <f t="shared" si="10"/>
        <v>-66970</v>
      </c>
      <c r="L119" s="118">
        <f t="shared" si="11"/>
        <v>0</v>
      </c>
      <c r="M119" s="106">
        <f t="shared" si="12"/>
        <v>5.24</v>
      </c>
      <c r="N119" s="116">
        <f t="shared" si="13"/>
        <v>2</v>
      </c>
      <c r="O119" s="193">
        <f t="shared" si="14"/>
        <v>2.62</v>
      </c>
      <c r="P119" s="108">
        <f t="shared" si="15"/>
        <v>133.94</v>
      </c>
      <c r="Q119" s="192">
        <f>IF(D119="NY",VLOOKUP(E119,Input_Mkt_Price!E:F,2,FALSE))</f>
        <v>75.17</v>
      </c>
      <c r="R119" s="192">
        <f t="shared" si="16"/>
        <v>0</v>
      </c>
      <c r="S119" s="118">
        <f t="shared" si="17"/>
        <v>0</v>
      </c>
      <c r="T119" s="108">
        <f t="shared" si="18"/>
        <v>150.34</v>
      </c>
      <c r="U119" s="108">
        <f t="shared" si="19"/>
        <v>133.94</v>
      </c>
    </row>
    <row r="120" spans="1:21" hidden="1" x14ac:dyDescent="0.2">
      <c r="A120" s="120">
        <v>42908</v>
      </c>
      <c r="B120" s="103">
        <v>2</v>
      </c>
      <c r="C120" s="104" t="s">
        <v>166</v>
      </c>
      <c r="D120" s="104" t="s">
        <v>1</v>
      </c>
      <c r="E120" s="104" t="s">
        <v>1334</v>
      </c>
      <c r="F120" s="104">
        <v>11</v>
      </c>
      <c r="G120" s="104">
        <v>66.75</v>
      </c>
      <c r="H120" s="104" t="s">
        <v>1354</v>
      </c>
      <c r="I120" s="104"/>
      <c r="J120" s="116">
        <f>IF(D120="NY",VLOOKUP(E120,Input_Mkt_Price!B:C,2,FALSE))</f>
        <v>75.17</v>
      </c>
      <c r="K120" s="192">
        <f t="shared" si="10"/>
        <v>-367125</v>
      </c>
      <c r="L120" s="118">
        <f t="shared" si="11"/>
        <v>0</v>
      </c>
      <c r="M120" s="106">
        <f t="shared" si="12"/>
        <v>28.82</v>
      </c>
      <c r="N120" s="116">
        <f t="shared" si="13"/>
        <v>11</v>
      </c>
      <c r="O120" s="193">
        <f t="shared" si="14"/>
        <v>2.62</v>
      </c>
      <c r="P120" s="108">
        <f t="shared" si="15"/>
        <v>734.25</v>
      </c>
      <c r="Q120" s="192">
        <f>IF(D120="NY",VLOOKUP(E120,Input_Mkt_Price!E:F,2,FALSE))</f>
        <v>75.17</v>
      </c>
      <c r="R120" s="192">
        <f t="shared" si="16"/>
        <v>0</v>
      </c>
      <c r="S120" s="118">
        <f t="shared" si="17"/>
        <v>0</v>
      </c>
      <c r="T120" s="108">
        <f t="shared" si="18"/>
        <v>826.87</v>
      </c>
      <c r="U120" s="108">
        <f t="shared" si="19"/>
        <v>734.25</v>
      </c>
    </row>
    <row r="121" spans="1:21" hidden="1" x14ac:dyDescent="0.2">
      <c r="A121" s="120">
        <v>42908</v>
      </c>
      <c r="B121" s="103">
        <v>2</v>
      </c>
      <c r="C121" s="104" t="s">
        <v>166</v>
      </c>
      <c r="D121" s="104" t="s">
        <v>1</v>
      </c>
      <c r="E121" s="104" t="s">
        <v>1334</v>
      </c>
      <c r="F121" s="104">
        <v>1</v>
      </c>
      <c r="G121" s="104">
        <v>66.81</v>
      </c>
      <c r="H121" s="104" t="s">
        <v>1355</v>
      </c>
      <c r="I121" s="104"/>
      <c r="J121" s="116">
        <f>IF(D121="NY",VLOOKUP(E121,Input_Mkt_Price!B:C,2,FALSE))</f>
        <v>75.17</v>
      </c>
      <c r="K121" s="192">
        <f t="shared" si="10"/>
        <v>-33405</v>
      </c>
      <c r="L121" s="118">
        <f t="shared" si="11"/>
        <v>0</v>
      </c>
      <c r="M121" s="106">
        <f t="shared" si="12"/>
        <v>2.62</v>
      </c>
      <c r="N121" s="116">
        <f t="shared" si="13"/>
        <v>1</v>
      </c>
      <c r="O121" s="193">
        <f t="shared" si="14"/>
        <v>2.62</v>
      </c>
      <c r="P121" s="108">
        <f t="shared" si="15"/>
        <v>66.81</v>
      </c>
      <c r="Q121" s="192">
        <f>IF(D121="NY",VLOOKUP(E121,Input_Mkt_Price!E:F,2,FALSE))</f>
        <v>75.17</v>
      </c>
      <c r="R121" s="192">
        <f t="shared" si="16"/>
        <v>0</v>
      </c>
      <c r="S121" s="118">
        <f t="shared" si="17"/>
        <v>0</v>
      </c>
      <c r="T121" s="108">
        <f t="shared" si="18"/>
        <v>75.17</v>
      </c>
      <c r="U121" s="108">
        <f t="shared" si="19"/>
        <v>66.81</v>
      </c>
    </row>
    <row r="122" spans="1:21" hidden="1" x14ac:dyDescent="0.2">
      <c r="A122" s="120">
        <v>42908</v>
      </c>
      <c r="B122" s="103">
        <v>2</v>
      </c>
      <c r="C122" s="104" t="s">
        <v>166</v>
      </c>
      <c r="D122" s="104" t="s">
        <v>1</v>
      </c>
      <c r="E122" s="104" t="s">
        <v>1334</v>
      </c>
      <c r="F122" s="104">
        <v>5</v>
      </c>
      <c r="G122" s="104">
        <v>66.84</v>
      </c>
      <c r="H122" s="104" t="s">
        <v>1355</v>
      </c>
      <c r="I122" s="104"/>
      <c r="J122" s="116">
        <f>IF(D122="NY",VLOOKUP(E122,Input_Mkt_Price!B:C,2,FALSE))</f>
        <v>75.17</v>
      </c>
      <c r="K122" s="192">
        <f t="shared" si="10"/>
        <v>-167100.00000000003</v>
      </c>
      <c r="L122" s="118">
        <f t="shared" si="11"/>
        <v>0</v>
      </c>
      <c r="M122" s="106">
        <f t="shared" si="12"/>
        <v>13.100000000000001</v>
      </c>
      <c r="N122" s="116">
        <f t="shared" si="13"/>
        <v>5</v>
      </c>
      <c r="O122" s="193">
        <f t="shared" si="14"/>
        <v>2.62</v>
      </c>
      <c r="P122" s="108">
        <f t="shared" si="15"/>
        <v>334.20000000000005</v>
      </c>
      <c r="Q122" s="192">
        <f>IF(D122="NY",VLOOKUP(E122,Input_Mkt_Price!E:F,2,FALSE))</f>
        <v>75.17</v>
      </c>
      <c r="R122" s="192">
        <f t="shared" si="16"/>
        <v>0</v>
      </c>
      <c r="S122" s="118">
        <f t="shared" si="17"/>
        <v>0</v>
      </c>
      <c r="T122" s="108">
        <f t="shared" si="18"/>
        <v>375.85</v>
      </c>
      <c r="U122" s="108">
        <f t="shared" si="19"/>
        <v>334.20000000000005</v>
      </c>
    </row>
    <row r="123" spans="1:21" hidden="1" x14ac:dyDescent="0.2">
      <c r="A123" s="120">
        <v>42908</v>
      </c>
      <c r="B123" s="103">
        <v>2</v>
      </c>
      <c r="C123" s="104" t="s">
        <v>166</v>
      </c>
      <c r="D123" s="104" t="s">
        <v>1</v>
      </c>
      <c r="E123" s="104" t="s">
        <v>1334</v>
      </c>
      <c r="F123" s="104">
        <v>-11</v>
      </c>
      <c r="G123" s="104">
        <v>66.92</v>
      </c>
      <c r="H123" s="104" t="s">
        <v>1356</v>
      </c>
      <c r="I123" s="104"/>
      <c r="J123" s="116">
        <f>IF(D123="NY",VLOOKUP(E123,Input_Mkt_Price!B:C,2,FALSE))</f>
        <v>75.17</v>
      </c>
      <c r="K123" s="192">
        <f t="shared" si="10"/>
        <v>368060</v>
      </c>
      <c r="L123" s="118">
        <f t="shared" si="11"/>
        <v>0</v>
      </c>
      <c r="M123" s="106">
        <f t="shared" si="12"/>
        <v>28.82</v>
      </c>
      <c r="N123" s="116">
        <f t="shared" si="13"/>
        <v>11</v>
      </c>
      <c r="O123" s="193">
        <f t="shared" si="14"/>
        <v>2.62</v>
      </c>
      <c r="P123" s="108">
        <f t="shared" si="15"/>
        <v>-736.12</v>
      </c>
      <c r="Q123" s="192">
        <f>IF(D123="NY",VLOOKUP(E123,Input_Mkt_Price!E:F,2,FALSE))</f>
        <v>75.17</v>
      </c>
      <c r="R123" s="192">
        <f t="shared" si="16"/>
        <v>0</v>
      </c>
      <c r="S123" s="118">
        <f t="shared" si="17"/>
        <v>0</v>
      </c>
      <c r="T123" s="108">
        <f t="shared" si="18"/>
        <v>-826.87</v>
      </c>
      <c r="U123" s="108">
        <f t="shared" si="19"/>
        <v>-736.12</v>
      </c>
    </row>
    <row r="124" spans="1:21" hidden="1" x14ac:dyDescent="0.2">
      <c r="A124" s="120">
        <v>42909</v>
      </c>
      <c r="B124" s="103">
        <v>2</v>
      </c>
      <c r="C124" s="104" t="s">
        <v>166</v>
      </c>
      <c r="D124" s="104" t="s">
        <v>1</v>
      </c>
      <c r="E124" s="104" t="s">
        <v>1334</v>
      </c>
      <c r="F124" s="104">
        <v>5</v>
      </c>
      <c r="G124" s="104">
        <v>66.63</v>
      </c>
      <c r="H124" s="104" t="s">
        <v>1357</v>
      </c>
      <c r="I124" s="104"/>
      <c r="J124" s="116">
        <f>IF(D124="NY",VLOOKUP(E124,Input_Mkt_Price!B:C,2,FALSE))</f>
        <v>75.17</v>
      </c>
      <c r="K124" s="192">
        <f t="shared" si="10"/>
        <v>-166575</v>
      </c>
      <c r="L124" s="118">
        <f t="shared" si="11"/>
        <v>0</v>
      </c>
      <c r="M124" s="106">
        <f t="shared" si="12"/>
        <v>13.100000000000001</v>
      </c>
      <c r="N124" s="116">
        <f t="shared" si="13"/>
        <v>5</v>
      </c>
      <c r="O124" s="193">
        <f t="shared" si="14"/>
        <v>2.62</v>
      </c>
      <c r="P124" s="108">
        <f t="shared" si="15"/>
        <v>333.15</v>
      </c>
      <c r="Q124" s="192">
        <f>IF(D124="NY",VLOOKUP(E124,Input_Mkt_Price!E:F,2,FALSE))</f>
        <v>75.17</v>
      </c>
      <c r="R124" s="192">
        <f t="shared" si="16"/>
        <v>0</v>
      </c>
      <c r="S124" s="118">
        <f t="shared" si="17"/>
        <v>0</v>
      </c>
      <c r="T124" s="108">
        <f t="shared" si="18"/>
        <v>375.85</v>
      </c>
      <c r="U124" s="108">
        <f t="shared" si="19"/>
        <v>333.15</v>
      </c>
    </row>
    <row r="125" spans="1:21" hidden="1" x14ac:dyDescent="0.2">
      <c r="A125" s="120">
        <v>42909</v>
      </c>
      <c r="B125" s="103">
        <v>2</v>
      </c>
      <c r="C125" s="104" t="s">
        <v>166</v>
      </c>
      <c r="D125" s="104" t="s">
        <v>1</v>
      </c>
      <c r="E125" s="104" t="s">
        <v>1334</v>
      </c>
      <c r="F125" s="104">
        <v>8</v>
      </c>
      <c r="G125" s="104">
        <v>66.66</v>
      </c>
      <c r="H125" s="104" t="s">
        <v>1357</v>
      </c>
      <c r="I125" s="104"/>
      <c r="J125" s="116">
        <f>IF(D125="NY",VLOOKUP(E125,Input_Mkt_Price!B:C,2,FALSE))</f>
        <v>75.17</v>
      </c>
      <c r="K125" s="192">
        <f t="shared" si="10"/>
        <v>-266640</v>
      </c>
      <c r="L125" s="118">
        <f t="shared" si="11"/>
        <v>0</v>
      </c>
      <c r="M125" s="106">
        <f t="shared" si="12"/>
        <v>20.96</v>
      </c>
      <c r="N125" s="116">
        <f t="shared" si="13"/>
        <v>8</v>
      </c>
      <c r="O125" s="193">
        <f t="shared" si="14"/>
        <v>2.62</v>
      </c>
      <c r="P125" s="108">
        <f t="shared" si="15"/>
        <v>533.28</v>
      </c>
      <c r="Q125" s="192">
        <f>IF(D125="NY",VLOOKUP(E125,Input_Mkt_Price!E:F,2,FALSE))</f>
        <v>75.17</v>
      </c>
      <c r="R125" s="192">
        <f t="shared" si="16"/>
        <v>0</v>
      </c>
      <c r="S125" s="118">
        <f t="shared" si="17"/>
        <v>0</v>
      </c>
      <c r="T125" s="108">
        <f t="shared" si="18"/>
        <v>601.36</v>
      </c>
      <c r="U125" s="108">
        <f t="shared" si="19"/>
        <v>533.28</v>
      </c>
    </row>
    <row r="126" spans="1:21" hidden="1" x14ac:dyDescent="0.2">
      <c r="A126" s="120">
        <v>42909</v>
      </c>
      <c r="B126" s="103">
        <v>2</v>
      </c>
      <c r="C126" s="104" t="s">
        <v>166</v>
      </c>
      <c r="D126" s="104" t="s">
        <v>1</v>
      </c>
      <c r="E126" s="104" t="s">
        <v>1334</v>
      </c>
      <c r="F126" s="104">
        <v>9</v>
      </c>
      <c r="G126" s="104">
        <v>66.7</v>
      </c>
      <c r="H126" s="104" t="s">
        <v>1357</v>
      </c>
      <c r="I126" s="104"/>
      <c r="J126" s="116">
        <f>IF(D126="NY",VLOOKUP(E126,Input_Mkt_Price!B:C,2,FALSE))</f>
        <v>75.17</v>
      </c>
      <c r="K126" s="192">
        <f t="shared" si="10"/>
        <v>-300150.00000000006</v>
      </c>
      <c r="L126" s="118">
        <f t="shared" si="11"/>
        <v>0</v>
      </c>
      <c r="M126" s="106">
        <f t="shared" si="12"/>
        <v>23.580000000000002</v>
      </c>
      <c r="N126" s="116">
        <f t="shared" si="13"/>
        <v>9</v>
      </c>
      <c r="O126" s="193">
        <f t="shared" si="14"/>
        <v>2.62</v>
      </c>
      <c r="P126" s="108">
        <f t="shared" si="15"/>
        <v>600.30000000000007</v>
      </c>
      <c r="Q126" s="192">
        <f>IF(D126="NY",VLOOKUP(E126,Input_Mkt_Price!E:F,2,FALSE))</f>
        <v>75.17</v>
      </c>
      <c r="R126" s="192">
        <f t="shared" si="16"/>
        <v>0</v>
      </c>
      <c r="S126" s="118">
        <f t="shared" si="17"/>
        <v>0</v>
      </c>
      <c r="T126" s="108">
        <f t="shared" si="18"/>
        <v>676.53</v>
      </c>
      <c r="U126" s="108">
        <f t="shared" si="19"/>
        <v>600.30000000000007</v>
      </c>
    </row>
    <row r="127" spans="1:21" hidden="1" x14ac:dyDescent="0.2">
      <c r="A127" s="120">
        <v>42909</v>
      </c>
      <c r="B127" s="103">
        <v>2</v>
      </c>
      <c r="C127" s="104" t="s">
        <v>166</v>
      </c>
      <c r="D127" s="104" t="s">
        <v>1</v>
      </c>
      <c r="E127" s="104" t="s">
        <v>1334</v>
      </c>
      <c r="F127" s="104">
        <v>2</v>
      </c>
      <c r="G127" s="104">
        <v>66.38</v>
      </c>
      <c r="H127" s="104" t="s">
        <v>1358</v>
      </c>
      <c r="I127" s="104"/>
      <c r="J127" s="116">
        <f>IF(D127="NY",VLOOKUP(E127,Input_Mkt_Price!B:C,2,FALSE))</f>
        <v>75.17</v>
      </c>
      <c r="K127" s="192">
        <f t="shared" si="10"/>
        <v>-66380</v>
      </c>
      <c r="L127" s="118">
        <f t="shared" si="11"/>
        <v>0</v>
      </c>
      <c r="M127" s="106">
        <f t="shared" si="12"/>
        <v>5.24</v>
      </c>
      <c r="N127" s="116">
        <f t="shared" si="13"/>
        <v>2</v>
      </c>
      <c r="O127" s="193">
        <f t="shared" si="14"/>
        <v>2.62</v>
      </c>
      <c r="P127" s="108">
        <f t="shared" si="15"/>
        <v>132.76</v>
      </c>
      <c r="Q127" s="192">
        <f>IF(D127="NY",VLOOKUP(E127,Input_Mkt_Price!E:F,2,FALSE))</f>
        <v>75.17</v>
      </c>
      <c r="R127" s="192">
        <f t="shared" si="16"/>
        <v>0</v>
      </c>
      <c r="S127" s="118">
        <f t="shared" si="17"/>
        <v>0</v>
      </c>
      <c r="T127" s="108">
        <f t="shared" si="18"/>
        <v>150.34</v>
      </c>
      <c r="U127" s="108">
        <f t="shared" si="19"/>
        <v>132.76</v>
      </c>
    </row>
    <row r="128" spans="1:21" hidden="1" x14ac:dyDescent="0.2">
      <c r="A128" s="120">
        <v>42909</v>
      </c>
      <c r="B128" s="103">
        <v>2</v>
      </c>
      <c r="C128" s="104" t="s">
        <v>166</v>
      </c>
      <c r="D128" s="104" t="s">
        <v>1</v>
      </c>
      <c r="E128" s="104" t="s">
        <v>1334</v>
      </c>
      <c r="F128" s="104">
        <v>4</v>
      </c>
      <c r="G128" s="104">
        <v>66.56</v>
      </c>
      <c r="H128" s="104" t="s">
        <v>1359</v>
      </c>
      <c r="I128" s="104"/>
      <c r="J128" s="116">
        <f>IF(D128="NY",VLOOKUP(E128,Input_Mkt_Price!B:C,2,FALSE))</f>
        <v>75.17</v>
      </c>
      <c r="K128" s="192">
        <f t="shared" si="10"/>
        <v>-133120</v>
      </c>
      <c r="L128" s="118">
        <f t="shared" si="11"/>
        <v>0</v>
      </c>
      <c r="M128" s="106">
        <f t="shared" si="12"/>
        <v>10.48</v>
      </c>
      <c r="N128" s="116">
        <f t="shared" si="13"/>
        <v>4</v>
      </c>
      <c r="O128" s="193">
        <f t="shared" si="14"/>
        <v>2.62</v>
      </c>
      <c r="P128" s="108">
        <f t="shared" si="15"/>
        <v>266.24</v>
      </c>
      <c r="Q128" s="192">
        <f>IF(D128="NY",VLOOKUP(E128,Input_Mkt_Price!E:F,2,FALSE))</f>
        <v>75.17</v>
      </c>
      <c r="R128" s="192">
        <f t="shared" si="16"/>
        <v>0</v>
      </c>
      <c r="S128" s="118">
        <f t="shared" si="17"/>
        <v>0</v>
      </c>
      <c r="T128" s="108">
        <f t="shared" si="18"/>
        <v>300.68</v>
      </c>
      <c r="U128" s="108">
        <f t="shared" si="19"/>
        <v>266.24</v>
      </c>
    </row>
    <row r="129" spans="1:21" hidden="1" x14ac:dyDescent="0.2">
      <c r="A129" s="120">
        <v>42909</v>
      </c>
      <c r="B129" s="103">
        <v>2</v>
      </c>
      <c r="C129" s="104" t="s">
        <v>166</v>
      </c>
      <c r="D129" s="104" t="s">
        <v>1</v>
      </c>
      <c r="E129" s="104" t="s">
        <v>1334</v>
      </c>
      <c r="F129" s="104">
        <v>18</v>
      </c>
      <c r="G129" s="104">
        <v>66.569999999999993</v>
      </c>
      <c r="H129" s="104" t="s">
        <v>1359</v>
      </c>
      <c r="I129" s="104"/>
      <c r="J129" s="116">
        <f>IF(D129="NY",VLOOKUP(E129,Input_Mkt_Price!B:C,2,FALSE))</f>
        <v>75.17</v>
      </c>
      <c r="K129" s="192">
        <f t="shared" si="10"/>
        <v>-599129.99999999988</v>
      </c>
      <c r="L129" s="118">
        <f t="shared" si="11"/>
        <v>0</v>
      </c>
      <c r="M129" s="106">
        <f t="shared" si="12"/>
        <v>47.160000000000004</v>
      </c>
      <c r="N129" s="116">
        <f t="shared" si="13"/>
        <v>18</v>
      </c>
      <c r="O129" s="193">
        <f t="shared" si="14"/>
        <v>2.62</v>
      </c>
      <c r="P129" s="108">
        <f t="shared" si="15"/>
        <v>1198.2599999999998</v>
      </c>
      <c r="Q129" s="192">
        <f>IF(D129="NY",VLOOKUP(E129,Input_Mkt_Price!E:F,2,FALSE))</f>
        <v>75.17</v>
      </c>
      <c r="R129" s="192">
        <f t="shared" si="16"/>
        <v>0</v>
      </c>
      <c r="S129" s="118">
        <f t="shared" si="17"/>
        <v>0</v>
      </c>
      <c r="T129" s="108">
        <f t="shared" si="18"/>
        <v>1353.06</v>
      </c>
      <c r="U129" s="108">
        <f t="shared" si="19"/>
        <v>1198.2599999999998</v>
      </c>
    </row>
    <row r="130" spans="1:21" hidden="1" x14ac:dyDescent="0.2">
      <c r="A130" s="120">
        <v>42909</v>
      </c>
      <c r="B130" s="103">
        <v>2</v>
      </c>
      <c r="C130" s="104" t="s">
        <v>166</v>
      </c>
      <c r="D130" s="104" t="s">
        <v>1</v>
      </c>
      <c r="E130" s="104" t="s">
        <v>1334</v>
      </c>
      <c r="F130" s="104">
        <v>18</v>
      </c>
      <c r="G130" s="104">
        <v>66.81</v>
      </c>
      <c r="H130" s="104" t="s">
        <v>1357</v>
      </c>
      <c r="I130" s="104"/>
      <c r="J130" s="116">
        <f>IF(D130="NY",VLOOKUP(E130,Input_Mkt_Price!B:C,2,FALSE))</f>
        <v>75.17</v>
      </c>
      <c r="K130" s="192">
        <f t="shared" si="10"/>
        <v>-601290</v>
      </c>
      <c r="L130" s="118">
        <f t="shared" si="11"/>
        <v>0</v>
      </c>
      <c r="M130" s="106">
        <f t="shared" si="12"/>
        <v>47.160000000000004</v>
      </c>
      <c r="N130" s="116">
        <f t="shared" si="13"/>
        <v>18</v>
      </c>
      <c r="O130" s="193">
        <f t="shared" si="14"/>
        <v>2.62</v>
      </c>
      <c r="P130" s="108">
        <f t="shared" si="15"/>
        <v>1202.58</v>
      </c>
      <c r="Q130" s="192">
        <f>IF(D130="NY",VLOOKUP(E130,Input_Mkt_Price!E:F,2,FALSE))</f>
        <v>75.17</v>
      </c>
      <c r="R130" s="192">
        <f t="shared" si="16"/>
        <v>0</v>
      </c>
      <c r="S130" s="118">
        <f t="shared" si="17"/>
        <v>0</v>
      </c>
      <c r="T130" s="108">
        <f t="shared" si="18"/>
        <v>1353.06</v>
      </c>
      <c r="U130" s="108">
        <f t="shared" si="19"/>
        <v>1202.58</v>
      </c>
    </row>
    <row r="131" spans="1:21" hidden="1" x14ac:dyDescent="0.2">
      <c r="A131" s="120">
        <v>42914</v>
      </c>
      <c r="B131" s="103">
        <v>2</v>
      </c>
      <c r="C131" s="104" t="s">
        <v>166</v>
      </c>
      <c r="D131" s="104" t="s">
        <v>1</v>
      </c>
      <c r="E131" s="104" t="s">
        <v>1334</v>
      </c>
      <c r="F131" s="104">
        <v>88</v>
      </c>
      <c r="G131" s="104">
        <v>63.5</v>
      </c>
      <c r="H131" s="104" t="s">
        <v>1360</v>
      </c>
      <c r="I131" s="104"/>
      <c r="J131" s="116">
        <f>IF(D131="NY",VLOOKUP(E131,Input_Mkt_Price!B:C,2,FALSE))</f>
        <v>75.17</v>
      </c>
      <c r="K131" s="192">
        <f t="shared" ref="K131:K194" si="20">IF(D131="NY",-(IF(B131=2,G131*F131*500,0)))</f>
        <v>-2794000</v>
      </c>
      <c r="L131" s="118">
        <f t="shared" ref="L131:L194" si="21">IF(D131="NY",IF(K131&lt;&gt;0,0,-(G131-J131)*F131*500))</f>
        <v>0</v>
      </c>
      <c r="M131" s="106">
        <f t="shared" ref="M131:M194" si="22">N131*O131</f>
        <v>230.56</v>
      </c>
      <c r="N131" s="116">
        <f t="shared" ref="N131:N194" si="23">ABS(F131)</f>
        <v>88</v>
      </c>
      <c r="O131" s="193">
        <f t="shared" ref="O131:O194" si="24">IF(D131="NY",2.62,0)</f>
        <v>2.62</v>
      </c>
      <c r="P131" s="108">
        <f t="shared" ref="P131:P194" si="25">G131*F131</f>
        <v>5588</v>
      </c>
      <c r="Q131" s="192">
        <f>IF(D131="NY",VLOOKUP(E131,Input_Mkt_Price!E:F,2,FALSE))</f>
        <v>75.17</v>
      </c>
      <c r="R131" s="192">
        <f t="shared" ref="R131:R194" si="26">IF(D131="NY",IF(K131&lt;&gt;0,0,-(G131-Q131)*F131*500))</f>
        <v>0</v>
      </c>
      <c r="S131" s="118">
        <f t="shared" ref="S131:S194" si="27">L131-R131</f>
        <v>0</v>
      </c>
      <c r="T131" s="108">
        <f t="shared" ref="T131:T194" si="28">J131*F131</f>
        <v>6614.96</v>
      </c>
      <c r="U131" s="108">
        <f t="shared" ref="U131:U194" si="29">F131*G131</f>
        <v>5588</v>
      </c>
    </row>
    <row r="132" spans="1:21" hidden="1" x14ac:dyDescent="0.2">
      <c r="A132" s="120">
        <v>42922</v>
      </c>
      <c r="B132" s="103">
        <v>2</v>
      </c>
      <c r="C132" s="104" t="s">
        <v>166</v>
      </c>
      <c r="D132" s="104" t="s">
        <v>1</v>
      </c>
      <c r="E132" s="104" t="s">
        <v>1334</v>
      </c>
      <c r="F132" s="104">
        <v>3</v>
      </c>
      <c r="G132" s="104">
        <v>67.36</v>
      </c>
      <c r="H132" s="104" t="s">
        <v>1361</v>
      </c>
      <c r="I132" s="104"/>
      <c r="J132" s="116">
        <f>IF(D132="NY",VLOOKUP(E132,Input_Mkt_Price!B:C,2,FALSE))</f>
        <v>75.17</v>
      </c>
      <c r="K132" s="192">
        <f t="shared" si="20"/>
        <v>-101039.99999999999</v>
      </c>
      <c r="L132" s="118">
        <f t="shared" si="21"/>
        <v>0</v>
      </c>
      <c r="M132" s="106">
        <f t="shared" si="22"/>
        <v>7.86</v>
      </c>
      <c r="N132" s="116">
        <f t="shared" si="23"/>
        <v>3</v>
      </c>
      <c r="O132" s="193">
        <f t="shared" si="24"/>
        <v>2.62</v>
      </c>
      <c r="P132" s="108">
        <f t="shared" si="25"/>
        <v>202.07999999999998</v>
      </c>
      <c r="Q132" s="192">
        <f>IF(D132="NY",VLOOKUP(E132,Input_Mkt_Price!E:F,2,FALSE))</f>
        <v>75.17</v>
      </c>
      <c r="R132" s="192">
        <f t="shared" si="26"/>
        <v>0</v>
      </c>
      <c r="S132" s="118">
        <f t="shared" si="27"/>
        <v>0</v>
      </c>
      <c r="T132" s="108">
        <f t="shared" si="28"/>
        <v>225.51</v>
      </c>
      <c r="U132" s="108">
        <f t="shared" si="29"/>
        <v>202.07999999999998</v>
      </c>
    </row>
    <row r="133" spans="1:21" hidden="1" x14ac:dyDescent="0.2">
      <c r="A133" s="120">
        <v>42922</v>
      </c>
      <c r="B133" s="103">
        <v>2</v>
      </c>
      <c r="C133" s="104" t="s">
        <v>166</v>
      </c>
      <c r="D133" s="104" t="s">
        <v>1</v>
      </c>
      <c r="E133" s="104" t="s">
        <v>1334</v>
      </c>
      <c r="F133" s="104">
        <v>4</v>
      </c>
      <c r="G133" s="104">
        <v>67.37</v>
      </c>
      <c r="H133" s="104" t="s">
        <v>1361</v>
      </c>
      <c r="I133" s="104"/>
      <c r="J133" s="116">
        <f>IF(D133="NY",VLOOKUP(E133,Input_Mkt_Price!B:C,2,FALSE))</f>
        <v>75.17</v>
      </c>
      <c r="K133" s="192">
        <f t="shared" si="20"/>
        <v>-134740</v>
      </c>
      <c r="L133" s="118">
        <f t="shared" si="21"/>
        <v>0</v>
      </c>
      <c r="M133" s="106">
        <f t="shared" si="22"/>
        <v>10.48</v>
      </c>
      <c r="N133" s="116">
        <f t="shared" si="23"/>
        <v>4</v>
      </c>
      <c r="O133" s="193">
        <f t="shared" si="24"/>
        <v>2.62</v>
      </c>
      <c r="P133" s="108">
        <f t="shared" si="25"/>
        <v>269.48</v>
      </c>
      <c r="Q133" s="192">
        <f>IF(D133="NY",VLOOKUP(E133,Input_Mkt_Price!E:F,2,FALSE))</f>
        <v>75.17</v>
      </c>
      <c r="R133" s="192">
        <f t="shared" si="26"/>
        <v>0</v>
      </c>
      <c r="S133" s="118">
        <f t="shared" si="27"/>
        <v>0</v>
      </c>
      <c r="T133" s="108">
        <f t="shared" si="28"/>
        <v>300.68</v>
      </c>
      <c r="U133" s="108">
        <f t="shared" si="29"/>
        <v>269.48</v>
      </c>
    </row>
    <row r="134" spans="1:21" hidden="1" x14ac:dyDescent="0.2">
      <c r="A134" s="120">
        <v>42922</v>
      </c>
      <c r="B134" s="103">
        <v>2</v>
      </c>
      <c r="C134" s="104" t="s">
        <v>166</v>
      </c>
      <c r="D134" s="104" t="s">
        <v>1</v>
      </c>
      <c r="E134" s="104" t="s">
        <v>1334</v>
      </c>
      <c r="F134" s="104">
        <v>2</v>
      </c>
      <c r="G134" s="104">
        <v>67.34</v>
      </c>
      <c r="H134" s="104" t="s">
        <v>1361</v>
      </c>
      <c r="I134" s="104"/>
      <c r="J134" s="116">
        <f>IF(D134="NY",VLOOKUP(E134,Input_Mkt_Price!B:C,2,FALSE))</f>
        <v>75.17</v>
      </c>
      <c r="K134" s="192">
        <f t="shared" si="20"/>
        <v>-67340</v>
      </c>
      <c r="L134" s="118">
        <f t="shared" si="21"/>
        <v>0</v>
      </c>
      <c r="M134" s="106">
        <f t="shared" si="22"/>
        <v>5.24</v>
      </c>
      <c r="N134" s="116">
        <f t="shared" si="23"/>
        <v>2</v>
      </c>
      <c r="O134" s="193">
        <f t="shared" si="24"/>
        <v>2.62</v>
      </c>
      <c r="P134" s="108">
        <f t="shared" si="25"/>
        <v>134.68</v>
      </c>
      <c r="Q134" s="192">
        <f>IF(D134="NY",VLOOKUP(E134,Input_Mkt_Price!E:F,2,FALSE))</f>
        <v>75.17</v>
      </c>
      <c r="R134" s="192">
        <f t="shared" si="26"/>
        <v>0</v>
      </c>
      <c r="S134" s="118">
        <f t="shared" si="27"/>
        <v>0</v>
      </c>
      <c r="T134" s="108">
        <f t="shared" si="28"/>
        <v>150.34</v>
      </c>
      <c r="U134" s="108">
        <f t="shared" si="29"/>
        <v>134.68</v>
      </c>
    </row>
    <row r="135" spans="1:21" hidden="1" x14ac:dyDescent="0.2">
      <c r="A135" s="120">
        <v>42926</v>
      </c>
      <c r="B135" s="103">
        <v>2</v>
      </c>
      <c r="C135" s="104" t="s">
        <v>166</v>
      </c>
      <c r="D135" s="104" t="s">
        <v>1</v>
      </c>
      <c r="E135" s="104" t="s">
        <v>1334</v>
      </c>
      <c r="F135" s="104">
        <v>13</v>
      </c>
      <c r="G135" s="104">
        <v>68.430000000000007</v>
      </c>
      <c r="H135" s="104" t="s">
        <v>1362</v>
      </c>
      <c r="I135" s="104"/>
      <c r="J135" s="116">
        <f>IF(D135="NY",VLOOKUP(E135,Input_Mkt_Price!B:C,2,FALSE))</f>
        <v>75.17</v>
      </c>
      <c r="K135" s="192">
        <f t="shared" si="20"/>
        <v>-444795.00000000006</v>
      </c>
      <c r="L135" s="118">
        <f t="shared" si="21"/>
        <v>0</v>
      </c>
      <c r="M135" s="106">
        <f t="shared" si="22"/>
        <v>34.06</v>
      </c>
      <c r="N135" s="116">
        <f t="shared" si="23"/>
        <v>13</v>
      </c>
      <c r="O135" s="193">
        <f t="shared" si="24"/>
        <v>2.62</v>
      </c>
      <c r="P135" s="108">
        <f t="shared" si="25"/>
        <v>889.59000000000015</v>
      </c>
      <c r="Q135" s="192">
        <f>IF(D135="NY",VLOOKUP(E135,Input_Mkt_Price!E:F,2,FALSE))</f>
        <v>75.17</v>
      </c>
      <c r="R135" s="192">
        <f t="shared" si="26"/>
        <v>0</v>
      </c>
      <c r="S135" s="118">
        <f t="shared" si="27"/>
        <v>0</v>
      </c>
      <c r="T135" s="108">
        <f t="shared" si="28"/>
        <v>977.21</v>
      </c>
      <c r="U135" s="108">
        <f t="shared" si="29"/>
        <v>889.59000000000015</v>
      </c>
    </row>
    <row r="136" spans="1:21" hidden="1" x14ac:dyDescent="0.2">
      <c r="A136" s="120">
        <v>42927</v>
      </c>
      <c r="B136" s="103">
        <v>2</v>
      </c>
      <c r="C136" s="104" t="s">
        <v>166</v>
      </c>
      <c r="D136" s="104" t="s">
        <v>1</v>
      </c>
      <c r="E136" s="104" t="s">
        <v>1334</v>
      </c>
      <c r="F136" s="104">
        <v>3</v>
      </c>
      <c r="G136" s="104">
        <v>66.91</v>
      </c>
      <c r="H136" s="104" t="s">
        <v>1363</v>
      </c>
      <c r="I136" s="104"/>
      <c r="J136" s="116">
        <f>IF(D136="NY",VLOOKUP(E136,Input_Mkt_Price!B:C,2,FALSE))</f>
        <v>75.17</v>
      </c>
      <c r="K136" s="192">
        <f t="shared" si="20"/>
        <v>-100365</v>
      </c>
      <c r="L136" s="118">
        <f t="shared" si="21"/>
        <v>0</v>
      </c>
      <c r="M136" s="106">
        <f t="shared" si="22"/>
        <v>7.86</v>
      </c>
      <c r="N136" s="116">
        <f t="shared" si="23"/>
        <v>3</v>
      </c>
      <c r="O136" s="193">
        <f t="shared" si="24"/>
        <v>2.62</v>
      </c>
      <c r="P136" s="108">
        <f t="shared" si="25"/>
        <v>200.73</v>
      </c>
      <c r="Q136" s="192">
        <f>IF(D136="NY",VLOOKUP(E136,Input_Mkt_Price!E:F,2,FALSE))</f>
        <v>75.17</v>
      </c>
      <c r="R136" s="192">
        <f t="shared" si="26"/>
        <v>0</v>
      </c>
      <c r="S136" s="118">
        <f t="shared" si="27"/>
        <v>0</v>
      </c>
      <c r="T136" s="108">
        <f t="shared" si="28"/>
        <v>225.51</v>
      </c>
      <c r="U136" s="108">
        <f t="shared" si="29"/>
        <v>200.73</v>
      </c>
    </row>
    <row r="137" spans="1:21" hidden="1" x14ac:dyDescent="0.2">
      <c r="A137" s="120">
        <v>42927</v>
      </c>
      <c r="B137" s="103">
        <v>2</v>
      </c>
      <c r="C137" s="104" t="s">
        <v>166</v>
      </c>
      <c r="D137" s="104" t="s">
        <v>1</v>
      </c>
      <c r="E137" s="104" t="s">
        <v>1334</v>
      </c>
      <c r="F137" s="104">
        <v>1</v>
      </c>
      <c r="G137" s="104">
        <v>66.930000000000007</v>
      </c>
      <c r="H137" s="104" t="s">
        <v>1363</v>
      </c>
      <c r="I137" s="104"/>
      <c r="J137" s="116">
        <f>IF(D137="NY",VLOOKUP(E137,Input_Mkt_Price!B:C,2,FALSE))</f>
        <v>75.17</v>
      </c>
      <c r="K137" s="192">
        <f t="shared" si="20"/>
        <v>-33465</v>
      </c>
      <c r="L137" s="118">
        <f t="shared" si="21"/>
        <v>0</v>
      </c>
      <c r="M137" s="106">
        <f t="shared" si="22"/>
        <v>2.62</v>
      </c>
      <c r="N137" s="116">
        <f t="shared" si="23"/>
        <v>1</v>
      </c>
      <c r="O137" s="193">
        <f t="shared" si="24"/>
        <v>2.62</v>
      </c>
      <c r="P137" s="108">
        <f t="shared" si="25"/>
        <v>66.930000000000007</v>
      </c>
      <c r="Q137" s="192">
        <f>IF(D137="NY",VLOOKUP(E137,Input_Mkt_Price!E:F,2,FALSE))</f>
        <v>75.17</v>
      </c>
      <c r="R137" s="192">
        <f t="shared" si="26"/>
        <v>0</v>
      </c>
      <c r="S137" s="118">
        <f t="shared" si="27"/>
        <v>0</v>
      </c>
      <c r="T137" s="108">
        <f t="shared" si="28"/>
        <v>75.17</v>
      </c>
      <c r="U137" s="108">
        <f t="shared" si="29"/>
        <v>66.930000000000007</v>
      </c>
    </row>
    <row r="138" spans="1:21" hidden="1" x14ac:dyDescent="0.2">
      <c r="A138" s="120">
        <v>42927</v>
      </c>
      <c r="B138" s="103">
        <v>2</v>
      </c>
      <c r="C138" s="104" t="s">
        <v>166</v>
      </c>
      <c r="D138" s="104" t="s">
        <v>1</v>
      </c>
      <c r="E138" s="104" t="s">
        <v>1334</v>
      </c>
      <c r="F138" s="104">
        <v>4</v>
      </c>
      <c r="G138" s="104">
        <v>66.989999999999995</v>
      </c>
      <c r="H138" s="104" t="s">
        <v>1363</v>
      </c>
      <c r="I138" s="104"/>
      <c r="J138" s="116">
        <f>IF(D138="NY",VLOOKUP(E138,Input_Mkt_Price!B:C,2,FALSE))</f>
        <v>75.17</v>
      </c>
      <c r="K138" s="192">
        <f t="shared" si="20"/>
        <v>-133980</v>
      </c>
      <c r="L138" s="118">
        <f t="shared" si="21"/>
        <v>0</v>
      </c>
      <c r="M138" s="106">
        <f t="shared" si="22"/>
        <v>10.48</v>
      </c>
      <c r="N138" s="116">
        <f t="shared" si="23"/>
        <v>4</v>
      </c>
      <c r="O138" s="193">
        <f t="shared" si="24"/>
        <v>2.62</v>
      </c>
      <c r="P138" s="108">
        <f t="shared" si="25"/>
        <v>267.95999999999998</v>
      </c>
      <c r="Q138" s="192">
        <f>IF(D138="NY",VLOOKUP(E138,Input_Mkt_Price!E:F,2,FALSE))</f>
        <v>75.17</v>
      </c>
      <c r="R138" s="192">
        <f t="shared" si="26"/>
        <v>0</v>
      </c>
      <c r="S138" s="118">
        <f t="shared" si="27"/>
        <v>0</v>
      </c>
      <c r="T138" s="108">
        <f t="shared" si="28"/>
        <v>300.68</v>
      </c>
      <c r="U138" s="108">
        <f t="shared" si="29"/>
        <v>267.95999999999998</v>
      </c>
    </row>
    <row r="139" spans="1:21" hidden="1" x14ac:dyDescent="0.2">
      <c r="A139" s="120">
        <v>42927</v>
      </c>
      <c r="B139" s="103">
        <v>2</v>
      </c>
      <c r="C139" s="104" t="s">
        <v>166</v>
      </c>
      <c r="D139" s="104" t="s">
        <v>1</v>
      </c>
      <c r="E139" s="104" t="s">
        <v>1334</v>
      </c>
      <c r="F139" s="104">
        <v>6</v>
      </c>
      <c r="G139" s="104">
        <v>66.98</v>
      </c>
      <c r="H139" s="104" t="s">
        <v>1363</v>
      </c>
      <c r="I139" s="104"/>
      <c r="J139" s="116">
        <f>IF(D139="NY",VLOOKUP(E139,Input_Mkt_Price!B:C,2,FALSE))</f>
        <v>75.17</v>
      </c>
      <c r="K139" s="192">
        <f t="shared" si="20"/>
        <v>-200940</v>
      </c>
      <c r="L139" s="118">
        <f t="shared" si="21"/>
        <v>0</v>
      </c>
      <c r="M139" s="106">
        <f t="shared" si="22"/>
        <v>15.72</v>
      </c>
      <c r="N139" s="116">
        <f t="shared" si="23"/>
        <v>6</v>
      </c>
      <c r="O139" s="193">
        <f t="shared" si="24"/>
        <v>2.62</v>
      </c>
      <c r="P139" s="108">
        <f t="shared" si="25"/>
        <v>401.88</v>
      </c>
      <c r="Q139" s="192">
        <f>IF(D139="NY",VLOOKUP(E139,Input_Mkt_Price!E:F,2,FALSE))</f>
        <v>75.17</v>
      </c>
      <c r="R139" s="192">
        <f t="shared" si="26"/>
        <v>0</v>
      </c>
      <c r="S139" s="118">
        <f t="shared" si="27"/>
        <v>0</v>
      </c>
      <c r="T139" s="108">
        <f t="shared" si="28"/>
        <v>451.02</v>
      </c>
      <c r="U139" s="108">
        <f t="shared" si="29"/>
        <v>401.88</v>
      </c>
    </row>
    <row r="140" spans="1:21" hidden="1" x14ac:dyDescent="0.2">
      <c r="A140" s="120">
        <v>42927</v>
      </c>
      <c r="B140" s="103">
        <v>2</v>
      </c>
      <c r="C140" s="104" t="s">
        <v>166</v>
      </c>
      <c r="D140" s="104" t="s">
        <v>1</v>
      </c>
      <c r="E140" s="104" t="s">
        <v>1334</v>
      </c>
      <c r="F140" s="104">
        <v>8</v>
      </c>
      <c r="G140" s="104">
        <v>66.97</v>
      </c>
      <c r="H140" s="104" t="s">
        <v>1363</v>
      </c>
      <c r="I140" s="104"/>
      <c r="J140" s="116">
        <f>IF(D140="NY",VLOOKUP(E140,Input_Mkt_Price!B:C,2,FALSE))</f>
        <v>75.17</v>
      </c>
      <c r="K140" s="192">
        <f t="shared" si="20"/>
        <v>-267880</v>
      </c>
      <c r="L140" s="118">
        <f t="shared" si="21"/>
        <v>0</v>
      </c>
      <c r="M140" s="106">
        <f t="shared" si="22"/>
        <v>20.96</v>
      </c>
      <c r="N140" s="116">
        <f t="shared" si="23"/>
        <v>8</v>
      </c>
      <c r="O140" s="193">
        <f t="shared" si="24"/>
        <v>2.62</v>
      </c>
      <c r="P140" s="108">
        <f t="shared" si="25"/>
        <v>535.76</v>
      </c>
      <c r="Q140" s="192">
        <f>IF(D140="NY",VLOOKUP(E140,Input_Mkt_Price!E:F,2,FALSE))</f>
        <v>75.17</v>
      </c>
      <c r="R140" s="192">
        <f t="shared" si="26"/>
        <v>0</v>
      </c>
      <c r="S140" s="118">
        <f t="shared" si="27"/>
        <v>0</v>
      </c>
      <c r="T140" s="108">
        <f t="shared" si="28"/>
        <v>601.36</v>
      </c>
      <c r="U140" s="108">
        <f t="shared" si="29"/>
        <v>535.76</v>
      </c>
    </row>
    <row r="141" spans="1:21" hidden="1" x14ac:dyDescent="0.2">
      <c r="A141" s="120">
        <v>42928</v>
      </c>
      <c r="B141" s="103">
        <v>2</v>
      </c>
      <c r="C141" s="104" t="s">
        <v>166</v>
      </c>
      <c r="D141" s="104" t="s">
        <v>1</v>
      </c>
      <c r="E141" s="104" t="s">
        <v>1334</v>
      </c>
      <c r="F141" s="104">
        <v>1</v>
      </c>
      <c r="G141" s="104">
        <v>67.39</v>
      </c>
      <c r="H141" s="104" t="s">
        <v>1364</v>
      </c>
      <c r="I141" s="104"/>
      <c r="J141" s="116">
        <f>IF(D141="NY",VLOOKUP(E141,Input_Mkt_Price!B:C,2,FALSE))</f>
        <v>75.17</v>
      </c>
      <c r="K141" s="192">
        <f t="shared" si="20"/>
        <v>-33695</v>
      </c>
      <c r="L141" s="118">
        <f t="shared" si="21"/>
        <v>0</v>
      </c>
      <c r="M141" s="106">
        <f t="shared" si="22"/>
        <v>2.62</v>
      </c>
      <c r="N141" s="116">
        <f t="shared" si="23"/>
        <v>1</v>
      </c>
      <c r="O141" s="193">
        <f t="shared" si="24"/>
        <v>2.62</v>
      </c>
      <c r="P141" s="108">
        <f t="shared" si="25"/>
        <v>67.39</v>
      </c>
      <c r="Q141" s="192">
        <f>IF(D141="NY",VLOOKUP(E141,Input_Mkt_Price!E:F,2,FALSE))</f>
        <v>75.17</v>
      </c>
      <c r="R141" s="192">
        <f t="shared" si="26"/>
        <v>0</v>
      </c>
      <c r="S141" s="118">
        <f t="shared" si="27"/>
        <v>0</v>
      </c>
      <c r="T141" s="108">
        <f t="shared" si="28"/>
        <v>75.17</v>
      </c>
      <c r="U141" s="108">
        <f t="shared" si="29"/>
        <v>67.39</v>
      </c>
    </row>
    <row r="142" spans="1:21" hidden="1" x14ac:dyDescent="0.2">
      <c r="A142" s="120">
        <v>42928</v>
      </c>
      <c r="B142" s="103">
        <v>2</v>
      </c>
      <c r="C142" s="104" t="s">
        <v>166</v>
      </c>
      <c r="D142" s="104" t="s">
        <v>1</v>
      </c>
      <c r="E142" s="104" t="s">
        <v>1334</v>
      </c>
      <c r="F142" s="104">
        <v>1</v>
      </c>
      <c r="G142" s="104">
        <v>67.38</v>
      </c>
      <c r="H142" s="104" t="s">
        <v>1364</v>
      </c>
      <c r="I142" s="104"/>
      <c r="J142" s="116">
        <f>IF(D142="NY",VLOOKUP(E142,Input_Mkt_Price!B:C,2,FALSE))</f>
        <v>75.17</v>
      </c>
      <c r="K142" s="192">
        <f t="shared" si="20"/>
        <v>-33690</v>
      </c>
      <c r="L142" s="118">
        <f t="shared" si="21"/>
        <v>0</v>
      </c>
      <c r="M142" s="106">
        <f t="shared" si="22"/>
        <v>2.62</v>
      </c>
      <c r="N142" s="116">
        <f t="shared" si="23"/>
        <v>1</v>
      </c>
      <c r="O142" s="193">
        <f t="shared" si="24"/>
        <v>2.62</v>
      </c>
      <c r="P142" s="108">
        <f t="shared" si="25"/>
        <v>67.38</v>
      </c>
      <c r="Q142" s="192">
        <f>IF(D142="NY",VLOOKUP(E142,Input_Mkt_Price!E:F,2,FALSE))</f>
        <v>75.17</v>
      </c>
      <c r="R142" s="192">
        <f t="shared" si="26"/>
        <v>0</v>
      </c>
      <c r="S142" s="118">
        <f t="shared" si="27"/>
        <v>0</v>
      </c>
      <c r="T142" s="108">
        <f t="shared" si="28"/>
        <v>75.17</v>
      </c>
      <c r="U142" s="108">
        <f t="shared" si="29"/>
        <v>67.38</v>
      </c>
    </row>
    <row r="143" spans="1:21" hidden="1" x14ac:dyDescent="0.2">
      <c r="A143" s="120">
        <v>42933</v>
      </c>
      <c r="B143" s="103">
        <v>2</v>
      </c>
      <c r="C143" s="104" t="s">
        <v>166</v>
      </c>
      <c r="D143" s="104" t="s">
        <v>1</v>
      </c>
      <c r="E143" s="104" t="s">
        <v>1334</v>
      </c>
      <c r="F143" s="104">
        <v>2</v>
      </c>
      <c r="G143" s="104">
        <v>66.89</v>
      </c>
      <c r="H143" s="104" t="s">
        <v>1365</v>
      </c>
      <c r="I143" s="104"/>
      <c r="J143" s="116">
        <f>IF(D143="NY",VLOOKUP(E143,Input_Mkt_Price!B:C,2,FALSE))</f>
        <v>75.17</v>
      </c>
      <c r="K143" s="192">
        <f t="shared" si="20"/>
        <v>-66890</v>
      </c>
      <c r="L143" s="118">
        <f t="shared" si="21"/>
        <v>0</v>
      </c>
      <c r="M143" s="106">
        <f t="shared" si="22"/>
        <v>5.24</v>
      </c>
      <c r="N143" s="116">
        <f t="shared" si="23"/>
        <v>2</v>
      </c>
      <c r="O143" s="193">
        <f t="shared" si="24"/>
        <v>2.62</v>
      </c>
      <c r="P143" s="108">
        <f t="shared" si="25"/>
        <v>133.78</v>
      </c>
      <c r="Q143" s="192">
        <f>IF(D143="NY",VLOOKUP(E143,Input_Mkt_Price!E:F,2,FALSE))</f>
        <v>75.17</v>
      </c>
      <c r="R143" s="192">
        <f t="shared" si="26"/>
        <v>0</v>
      </c>
      <c r="S143" s="118">
        <f t="shared" si="27"/>
        <v>0</v>
      </c>
      <c r="T143" s="108">
        <f t="shared" si="28"/>
        <v>150.34</v>
      </c>
      <c r="U143" s="108">
        <f t="shared" si="29"/>
        <v>133.78</v>
      </c>
    </row>
    <row r="144" spans="1:21" hidden="1" x14ac:dyDescent="0.2">
      <c r="A144" s="120">
        <v>42934</v>
      </c>
      <c r="B144" s="103">
        <v>2</v>
      </c>
      <c r="C144" s="104" t="s">
        <v>166</v>
      </c>
      <c r="D144" s="104" t="s">
        <v>1</v>
      </c>
      <c r="E144" s="104" t="s">
        <v>1334</v>
      </c>
      <c r="F144" s="104">
        <v>2</v>
      </c>
      <c r="G144" s="104">
        <v>67.790000000000006</v>
      </c>
      <c r="H144" s="104" t="s">
        <v>1366</v>
      </c>
      <c r="I144" s="104"/>
      <c r="J144" s="116">
        <f>IF(D144="NY",VLOOKUP(E144,Input_Mkt_Price!B:C,2,FALSE))</f>
        <v>75.17</v>
      </c>
      <c r="K144" s="192">
        <f t="shared" si="20"/>
        <v>-67790</v>
      </c>
      <c r="L144" s="118">
        <f t="shared" si="21"/>
        <v>0</v>
      </c>
      <c r="M144" s="106">
        <f t="shared" si="22"/>
        <v>5.24</v>
      </c>
      <c r="N144" s="116">
        <f t="shared" si="23"/>
        <v>2</v>
      </c>
      <c r="O144" s="193">
        <f t="shared" si="24"/>
        <v>2.62</v>
      </c>
      <c r="P144" s="108">
        <f t="shared" si="25"/>
        <v>135.58000000000001</v>
      </c>
      <c r="Q144" s="192">
        <f>IF(D144="NY",VLOOKUP(E144,Input_Mkt_Price!E:F,2,FALSE))</f>
        <v>75.17</v>
      </c>
      <c r="R144" s="192">
        <f t="shared" si="26"/>
        <v>0</v>
      </c>
      <c r="S144" s="118">
        <f t="shared" si="27"/>
        <v>0</v>
      </c>
      <c r="T144" s="108">
        <f t="shared" si="28"/>
        <v>150.34</v>
      </c>
      <c r="U144" s="108">
        <f t="shared" si="29"/>
        <v>135.58000000000001</v>
      </c>
    </row>
    <row r="145" spans="1:21" hidden="1" x14ac:dyDescent="0.2">
      <c r="A145" s="120">
        <v>42934</v>
      </c>
      <c r="B145" s="103">
        <v>2</v>
      </c>
      <c r="C145" s="104" t="s">
        <v>166</v>
      </c>
      <c r="D145" s="104" t="s">
        <v>1</v>
      </c>
      <c r="E145" s="104" t="s">
        <v>1334</v>
      </c>
      <c r="F145" s="104">
        <v>4</v>
      </c>
      <c r="G145" s="104">
        <v>67.8</v>
      </c>
      <c r="H145" s="104" t="s">
        <v>1366</v>
      </c>
      <c r="I145" s="104"/>
      <c r="J145" s="116">
        <f>IF(D145="NY",VLOOKUP(E145,Input_Mkt_Price!B:C,2,FALSE))</f>
        <v>75.17</v>
      </c>
      <c r="K145" s="192">
        <f t="shared" si="20"/>
        <v>-135600</v>
      </c>
      <c r="L145" s="118">
        <f t="shared" si="21"/>
        <v>0</v>
      </c>
      <c r="M145" s="106">
        <f t="shared" si="22"/>
        <v>10.48</v>
      </c>
      <c r="N145" s="116">
        <f t="shared" si="23"/>
        <v>4</v>
      </c>
      <c r="O145" s="193">
        <f t="shared" si="24"/>
        <v>2.62</v>
      </c>
      <c r="P145" s="108">
        <f t="shared" si="25"/>
        <v>271.2</v>
      </c>
      <c r="Q145" s="192">
        <f>IF(D145="NY",VLOOKUP(E145,Input_Mkt_Price!E:F,2,FALSE))</f>
        <v>75.17</v>
      </c>
      <c r="R145" s="192">
        <f t="shared" si="26"/>
        <v>0</v>
      </c>
      <c r="S145" s="118">
        <f t="shared" si="27"/>
        <v>0</v>
      </c>
      <c r="T145" s="108">
        <f t="shared" si="28"/>
        <v>300.68</v>
      </c>
      <c r="U145" s="108">
        <f t="shared" si="29"/>
        <v>271.2</v>
      </c>
    </row>
    <row r="146" spans="1:21" hidden="1" x14ac:dyDescent="0.2">
      <c r="A146" s="120">
        <v>42934</v>
      </c>
      <c r="B146" s="103">
        <v>2</v>
      </c>
      <c r="C146" s="104" t="s">
        <v>166</v>
      </c>
      <c r="D146" s="104" t="s">
        <v>1</v>
      </c>
      <c r="E146" s="104" t="s">
        <v>1334</v>
      </c>
      <c r="F146" s="104">
        <v>5</v>
      </c>
      <c r="G146" s="104">
        <v>67.78</v>
      </c>
      <c r="H146" s="104" t="s">
        <v>1366</v>
      </c>
      <c r="I146" s="104"/>
      <c r="J146" s="116">
        <f>IF(D146="NY",VLOOKUP(E146,Input_Mkt_Price!B:C,2,FALSE))</f>
        <v>75.17</v>
      </c>
      <c r="K146" s="192">
        <f t="shared" si="20"/>
        <v>-169450</v>
      </c>
      <c r="L146" s="118">
        <f t="shared" si="21"/>
        <v>0</v>
      </c>
      <c r="M146" s="106">
        <f t="shared" si="22"/>
        <v>13.100000000000001</v>
      </c>
      <c r="N146" s="116">
        <f t="shared" si="23"/>
        <v>5</v>
      </c>
      <c r="O146" s="193">
        <f t="shared" si="24"/>
        <v>2.62</v>
      </c>
      <c r="P146" s="108">
        <f t="shared" si="25"/>
        <v>338.9</v>
      </c>
      <c r="Q146" s="192">
        <f>IF(D146="NY",VLOOKUP(E146,Input_Mkt_Price!E:F,2,FALSE))</f>
        <v>75.17</v>
      </c>
      <c r="R146" s="192">
        <f t="shared" si="26"/>
        <v>0</v>
      </c>
      <c r="S146" s="118">
        <f t="shared" si="27"/>
        <v>0</v>
      </c>
      <c r="T146" s="108">
        <f t="shared" si="28"/>
        <v>375.85</v>
      </c>
      <c r="U146" s="108">
        <f t="shared" si="29"/>
        <v>338.9</v>
      </c>
    </row>
    <row r="147" spans="1:21" hidden="1" x14ac:dyDescent="0.2">
      <c r="A147" s="120">
        <v>42934</v>
      </c>
      <c r="B147" s="103">
        <v>2</v>
      </c>
      <c r="C147" s="104" t="s">
        <v>166</v>
      </c>
      <c r="D147" s="104" t="s">
        <v>1</v>
      </c>
      <c r="E147" s="104" t="s">
        <v>6</v>
      </c>
      <c r="F147" s="104">
        <v>-7</v>
      </c>
      <c r="G147" s="104">
        <v>67.8</v>
      </c>
      <c r="I147" s="104"/>
      <c r="J147" s="116">
        <f>IF(D147="NY",VLOOKUP(E147,Input_Mkt_Price!B:C,2,FALSE))</f>
        <v>80.11</v>
      </c>
      <c r="K147" s="192">
        <f t="shared" si="20"/>
        <v>237299.99999999997</v>
      </c>
      <c r="L147" s="118">
        <f t="shared" si="21"/>
        <v>0</v>
      </c>
      <c r="M147" s="106">
        <f t="shared" si="22"/>
        <v>18.34</v>
      </c>
      <c r="N147" s="116">
        <f t="shared" si="23"/>
        <v>7</v>
      </c>
      <c r="O147" s="193">
        <f t="shared" si="24"/>
        <v>2.62</v>
      </c>
      <c r="P147" s="108">
        <f t="shared" si="25"/>
        <v>-474.59999999999997</v>
      </c>
      <c r="Q147" s="192">
        <f>IF(D147="NY",VLOOKUP(E147,Input_Mkt_Price!E:F,2,FALSE))</f>
        <v>79.86</v>
      </c>
      <c r="R147" s="192">
        <f t="shared" si="26"/>
        <v>0</v>
      </c>
      <c r="S147" s="118">
        <f t="shared" si="27"/>
        <v>0</v>
      </c>
      <c r="T147" s="108">
        <f t="shared" si="28"/>
        <v>-560.77</v>
      </c>
      <c r="U147" s="108">
        <f t="shared" si="29"/>
        <v>-474.59999999999997</v>
      </c>
    </row>
    <row r="148" spans="1:21" hidden="1" x14ac:dyDescent="0.2">
      <c r="A148" s="120">
        <v>42934</v>
      </c>
      <c r="B148" s="103">
        <v>2</v>
      </c>
      <c r="C148" s="104" t="s">
        <v>166</v>
      </c>
      <c r="D148" s="104" t="s">
        <v>1</v>
      </c>
      <c r="E148" s="104" t="s">
        <v>6</v>
      </c>
      <c r="F148" s="104">
        <v>-7</v>
      </c>
      <c r="G148" s="104">
        <v>67.83</v>
      </c>
      <c r="I148" s="104"/>
      <c r="J148" s="116">
        <f>IF(D148="NY",VLOOKUP(E148,Input_Mkt_Price!B:C,2,FALSE))</f>
        <v>80.11</v>
      </c>
      <c r="K148" s="192">
        <f t="shared" si="20"/>
        <v>237405</v>
      </c>
      <c r="L148" s="118">
        <f t="shared" si="21"/>
        <v>0</v>
      </c>
      <c r="M148" s="106">
        <f t="shared" si="22"/>
        <v>18.34</v>
      </c>
      <c r="N148" s="116">
        <f t="shared" si="23"/>
        <v>7</v>
      </c>
      <c r="O148" s="193">
        <f t="shared" si="24"/>
        <v>2.62</v>
      </c>
      <c r="P148" s="108">
        <f t="shared" si="25"/>
        <v>-474.81</v>
      </c>
      <c r="Q148" s="192">
        <f>IF(D148="NY",VLOOKUP(E148,Input_Mkt_Price!E:F,2,FALSE))</f>
        <v>79.86</v>
      </c>
      <c r="R148" s="192">
        <f t="shared" si="26"/>
        <v>0</v>
      </c>
      <c r="S148" s="118">
        <f t="shared" si="27"/>
        <v>0</v>
      </c>
      <c r="T148" s="108">
        <f t="shared" si="28"/>
        <v>-560.77</v>
      </c>
      <c r="U148" s="108">
        <f t="shared" si="29"/>
        <v>-474.81</v>
      </c>
    </row>
    <row r="149" spans="1:21" hidden="1" x14ac:dyDescent="0.2">
      <c r="A149" s="120">
        <v>42934</v>
      </c>
      <c r="B149" s="103">
        <v>2</v>
      </c>
      <c r="C149" s="104" t="s">
        <v>166</v>
      </c>
      <c r="D149" s="104" t="s">
        <v>1</v>
      </c>
      <c r="E149" s="104" t="s">
        <v>6</v>
      </c>
      <c r="F149" s="104">
        <v>1</v>
      </c>
      <c r="G149" s="104">
        <v>67.209999999999994</v>
      </c>
      <c r="I149" s="104"/>
      <c r="J149" s="116">
        <f>IF(D149="NY",VLOOKUP(E149,Input_Mkt_Price!B:C,2,FALSE))</f>
        <v>80.11</v>
      </c>
      <c r="K149" s="192">
        <f t="shared" si="20"/>
        <v>-33605</v>
      </c>
      <c r="L149" s="118">
        <f t="shared" si="21"/>
        <v>0</v>
      </c>
      <c r="M149" s="106">
        <f t="shared" si="22"/>
        <v>2.62</v>
      </c>
      <c r="N149" s="116">
        <f t="shared" si="23"/>
        <v>1</v>
      </c>
      <c r="O149" s="193">
        <f t="shared" si="24"/>
        <v>2.62</v>
      </c>
      <c r="P149" s="108">
        <f t="shared" si="25"/>
        <v>67.209999999999994</v>
      </c>
      <c r="Q149" s="192">
        <f>IF(D149="NY",VLOOKUP(E149,Input_Mkt_Price!E:F,2,FALSE))</f>
        <v>79.86</v>
      </c>
      <c r="R149" s="192">
        <f t="shared" si="26"/>
        <v>0</v>
      </c>
      <c r="S149" s="118">
        <f t="shared" si="27"/>
        <v>0</v>
      </c>
      <c r="T149" s="108">
        <f t="shared" si="28"/>
        <v>80.11</v>
      </c>
      <c r="U149" s="108">
        <f t="shared" si="29"/>
        <v>67.209999999999994</v>
      </c>
    </row>
    <row r="150" spans="1:21" hidden="1" x14ac:dyDescent="0.2">
      <c r="A150" s="120">
        <v>42934</v>
      </c>
      <c r="B150" s="103">
        <v>2</v>
      </c>
      <c r="C150" s="104" t="s">
        <v>166</v>
      </c>
      <c r="D150" s="104" t="s">
        <v>1</v>
      </c>
      <c r="E150" s="104" t="s">
        <v>6</v>
      </c>
      <c r="F150" s="104">
        <v>1</v>
      </c>
      <c r="G150" s="104">
        <v>67.23</v>
      </c>
      <c r="I150" s="104"/>
      <c r="J150" s="116">
        <f>IF(D150="NY",VLOOKUP(E150,Input_Mkt_Price!B:C,2,FALSE))</f>
        <v>80.11</v>
      </c>
      <c r="K150" s="192">
        <f t="shared" si="20"/>
        <v>-33615</v>
      </c>
      <c r="L150" s="118">
        <f t="shared" si="21"/>
        <v>0</v>
      </c>
      <c r="M150" s="106">
        <f t="shared" si="22"/>
        <v>2.62</v>
      </c>
      <c r="N150" s="116">
        <f t="shared" si="23"/>
        <v>1</v>
      </c>
      <c r="O150" s="193">
        <f t="shared" si="24"/>
        <v>2.62</v>
      </c>
      <c r="P150" s="108">
        <f t="shared" si="25"/>
        <v>67.23</v>
      </c>
      <c r="Q150" s="192">
        <f>IF(D150="NY",VLOOKUP(E150,Input_Mkt_Price!E:F,2,FALSE))</f>
        <v>79.86</v>
      </c>
      <c r="R150" s="192">
        <f t="shared" si="26"/>
        <v>0</v>
      </c>
      <c r="S150" s="118">
        <f t="shared" si="27"/>
        <v>0</v>
      </c>
      <c r="T150" s="108">
        <f t="shared" si="28"/>
        <v>80.11</v>
      </c>
      <c r="U150" s="108">
        <f t="shared" si="29"/>
        <v>67.23</v>
      </c>
    </row>
    <row r="151" spans="1:21" hidden="1" x14ac:dyDescent="0.2">
      <c r="A151" s="120">
        <v>42934</v>
      </c>
      <c r="B151" s="103">
        <v>2</v>
      </c>
      <c r="C151" s="104" t="s">
        <v>166</v>
      </c>
      <c r="D151" s="104" t="s">
        <v>1</v>
      </c>
      <c r="E151" s="104" t="s">
        <v>6</v>
      </c>
      <c r="F151" s="104">
        <v>1</v>
      </c>
      <c r="G151" s="104">
        <v>67.27</v>
      </c>
      <c r="I151" s="104"/>
      <c r="J151" s="116">
        <f>IF(D151="NY",VLOOKUP(E151,Input_Mkt_Price!B:C,2,FALSE))</f>
        <v>80.11</v>
      </c>
      <c r="K151" s="192">
        <f t="shared" si="20"/>
        <v>-33635</v>
      </c>
      <c r="L151" s="118">
        <f t="shared" si="21"/>
        <v>0</v>
      </c>
      <c r="M151" s="106">
        <f t="shared" si="22"/>
        <v>2.62</v>
      </c>
      <c r="N151" s="116">
        <f t="shared" si="23"/>
        <v>1</v>
      </c>
      <c r="O151" s="193">
        <f t="shared" si="24"/>
        <v>2.62</v>
      </c>
      <c r="P151" s="108">
        <f t="shared" si="25"/>
        <v>67.27</v>
      </c>
      <c r="Q151" s="192">
        <f>IF(D151="NY",VLOOKUP(E151,Input_Mkt_Price!E:F,2,FALSE))</f>
        <v>79.86</v>
      </c>
      <c r="R151" s="192">
        <f t="shared" si="26"/>
        <v>0</v>
      </c>
      <c r="S151" s="118">
        <f t="shared" si="27"/>
        <v>0</v>
      </c>
      <c r="T151" s="108">
        <f t="shared" si="28"/>
        <v>80.11</v>
      </c>
      <c r="U151" s="108">
        <f t="shared" si="29"/>
        <v>67.27</v>
      </c>
    </row>
    <row r="152" spans="1:21" hidden="1" x14ac:dyDescent="0.2">
      <c r="A152" s="120">
        <v>42934</v>
      </c>
      <c r="B152" s="103">
        <v>2</v>
      </c>
      <c r="C152" s="104" t="s">
        <v>166</v>
      </c>
      <c r="D152" s="104" t="s">
        <v>1</v>
      </c>
      <c r="E152" s="104" t="s">
        <v>6</v>
      </c>
      <c r="F152" s="104">
        <v>1</v>
      </c>
      <c r="G152" s="104">
        <v>67.31</v>
      </c>
      <c r="I152" s="104"/>
      <c r="J152" s="116">
        <f>IF(D152="NY",VLOOKUP(E152,Input_Mkt_Price!B:C,2,FALSE))</f>
        <v>80.11</v>
      </c>
      <c r="K152" s="192">
        <f t="shared" si="20"/>
        <v>-33655</v>
      </c>
      <c r="L152" s="118">
        <f t="shared" si="21"/>
        <v>0</v>
      </c>
      <c r="M152" s="106">
        <f t="shared" si="22"/>
        <v>2.62</v>
      </c>
      <c r="N152" s="116">
        <f t="shared" si="23"/>
        <v>1</v>
      </c>
      <c r="O152" s="193">
        <f t="shared" si="24"/>
        <v>2.62</v>
      </c>
      <c r="P152" s="108">
        <f t="shared" si="25"/>
        <v>67.31</v>
      </c>
      <c r="Q152" s="192">
        <f>IF(D152="NY",VLOOKUP(E152,Input_Mkt_Price!E:F,2,FALSE))</f>
        <v>79.86</v>
      </c>
      <c r="R152" s="192">
        <f t="shared" si="26"/>
        <v>0</v>
      </c>
      <c r="S152" s="118">
        <f t="shared" si="27"/>
        <v>0</v>
      </c>
      <c r="T152" s="108">
        <f t="shared" si="28"/>
        <v>80.11</v>
      </c>
      <c r="U152" s="108">
        <f t="shared" si="29"/>
        <v>67.31</v>
      </c>
    </row>
    <row r="153" spans="1:21" hidden="1" x14ac:dyDescent="0.2">
      <c r="A153" s="120">
        <v>42934</v>
      </c>
      <c r="B153" s="103">
        <v>2</v>
      </c>
      <c r="C153" s="104" t="s">
        <v>166</v>
      </c>
      <c r="D153" s="104" t="s">
        <v>1</v>
      </c>
      <c r="E153" s="104" t="s">
        <v>6</v>
      </c>
      <c r="F153" s="104">
        <v>4</v>
      </c>
      <c r="G153" s="104">
        <v>67.44</v>
      </c>
      <c r="I153" s="104"/>
      <c r="J153" s="116">
        <f>IF(D153="NY",VLOOKUP(E153,Input_Mkt_Price!B:C,2,FALSE))</f>
        <v>80.11</v>
      </c>
      <c r="K153" s="192">
        <f t="shared" si="20"/>
        <v>-134880</v>
      </c>
      <c r="L153" s="118">
        <f t="shared" si="21"/>
        <v>0</v>
      </c>
      <c r="M153" s="106">
        <f t="shared" si="22"/>
        <v>10.48</v>
      </c>
      <c r="N153" s="116">
        <f t="shared" si="23"/>
        <v>4</v>
      </c>
      <c r="O153" s="193">
        <f t="shared" si="24"/>
        <v>2.62</v>
      </c>
      <c r="P153" s="108">
        <f t="shared" si="25"/>
        <v>269.76</v>
      </c>
      <c r="Q153" s="192">
        <f>IF(D153="NY",VLOOKUP(E153,Input_Mkt_Price!E:F,2,FALSE))</f>
        <v>79.86</v>
      </c>
      <c r="R153" s="192">
        <f t="shared" si="26"/>
        <v>0</v>
      </c>
      <c r="S153" s="118">
        <f t="shared" si="27"/>
        <v>0</v>
      </c>
      <c r="T153" s="108">
        <f t="shared" si="28"/>
        <v>320.44</v>
      </c>
      <c r="U153" s="108">
        <f t="shared" si="29"/>
        <v>269.76</v>
      </c>
    </row>
    <row r="154" spans="1:21" hidden="1" x14ac:dyDescent="0.2">
      <c r="A154" s="120">
        <v>42934</v>
      </c>
      <c r="B154" s="103">
        <v>2</v>
      </c>
      <c r="C154" s="104" t="s">
        <v>166</v>
      </c>
      <c r="D154" s="104" t="s">
        <v>1</v>
      </c>
      <c r="E154" s="104" t="s">
        <v>6</v>
      </c>
      <c r="F154" s="104">
        <v>6</v>
      </c>
      <c r="G154" s="104">
        <v>67.48</v>
      </c>
      <c r="I154" s="104"/>
      <c r="J154" s="116">
        <f>IF(D154="NY",VLOOKUP(E154,Input_Mkt_Price!B:C,2,FALSE))</f>
        <v>80.11</v>
      </c>
      <c r="K154" s="192">
        <f t="shared" si="20"/>
        <v>-202440</v>
      </c>
      <c r="L154" s="118">
        <f t="shared" si="21"/>
        <v>0</v>
      </c>
      <c r="M154" s="106">
        <f t="shared" si="22"/>
        <v>15.72</v>
      </c>
      <c r="N154" s="116">
        <f t="shared" si="23"/>
        <v>6</v>
      </c>
      <c r="O154" s="193">
        <f t="shared" si="24"/>
        <v>2.62</v>
      </c>
      <c r="P154" s="108">
        <f t="shared" si="25"/>
        <v>404.88</v>
      </c>
      <c r="Q154" s="192">
        <f>IF(D154="NY",VLOOKUP(E154,Input_Mkt_Price!E:F,2,FALSE))</f>
        <v>79.86</v>
      </c>
      <c r="R154" s="192">
        <f t="shared" si="26"/>
        <v>0</v>
      </c>
      <c r="S154" s="118">
        <f t="shared" si="27"/>
        <v>0</v>
      </c>
      <c r="T154" s="108">
        <f t="shared" si="28"/>
        <v>480.65999999999997</v>
      </c>
      <c r="U154" s="108">
        <f t="shared" si="29"/>
        <v>404.88</v>
      </c>
    </row>
    <row r="155" spans="1:21" hidden="1" x14ac:dyDescent="0.2">
      <c r="A155" s="120">
        <v>42934</v>
      </c>
      <c r="B155" s="103">
        <v>2</v>
      </c>
      <c r="C155" s="104" t="s">
        <v>166</v>
      </c>
      <c r="D155" s="104" t="s">
        <v>1</v>
      </c>
      <c r="E155" s="104" t="s">
        <v>6</v>
      </c>
      <c r="F155" s="104">
        <v>-28</v>
      </c>
      <c r="G155" s="104">
        <v>67.45</v>
      </c>
      <c r="H155" s="104" t="s">
        <v>1367</v>
      </c>
      <c r="I155" s="104"/>
      <c r="J155" s="116">
        <f>IF(D155="NY",VLOOKUP(E155,Input_Mkt_Price!B:C,2,FALSE))</f>
        <v>80.11</v>
      </c>
      <c r="K155" s="192">
        <f t="shared" si="20"/>
        <v>944300.00000000012</v>
      </c>
      <c r="L155" s="118">
        <f t="shared" si="21"/>
        <v>0</v>
      </c>
      <c r="M155" s="106">
        <f t="shared" si="22"/>
        <v>73.36</v>
      </c>
      <c r="N155" s="116">
        <f t="shared" si="23"/>
        <v>28</v>
      </c>
      <c r="O155" s="193">
        <f t="shared" si="24"/>
        <v>2.62</v>
      </c>
      <c r="P155" s="108">
        <f t="shared" si="25"/>
        <v>-1888.6000000000001</v>
      </c>
      <c r="Q155" s="192">
        <f>IF(D155="NY",VLOOKUP(E155,Input_Mkt_Price!E:F,2,FALSE))</f>
        <v>79.86</v>
      </c>
      <c r="R155" s="192">
        <f t="shared" si="26"/>
        <v>0</v>
      </c>
      <c r="S155" s="118">
        <f t="shared" si="27"/>
        <v>0</v>
      </c>
      <c r="T155" s="108">
        <f t="shared" si="28"/>
        <v>-2243.08</v>
      </c>
      <c r="U155" s="108">
        <f t="shared" si="29"/>
        <v>-1888.6000000000001</v>
      </c>
    </row>
    <row r="156" spans="1:21" hidden="1" x14ac:dyDescent="0.2">
      <c r="A156" s="120">
        <v>42935</v>
      </c>
      <c r="B156" s="103">
        <v>2</v>
      </c>
      <c r="C156" s="104" t="s">
        <v>166</v>
      </c>
      <c r="D156" s="104" t="s">
        <v>1</v>
      </c>
      <c r="E156" s="104" t="s">
        <v>1334</v>
      </c>
      <c r="F156" s="104">
        <v>2</v>
      </c>
      <c r="G156" s="104">
        <v>68.22</v>
      </c>
      <c r="H156" s="104" t="s">
        <v>1368</v>
      </c>
      <c r="I156" s="104"/>
      <c r="J156" s="116">
        <f>IF(D156="NY",VLOOKUP(E156,Input_Mkt_Price!B:C,2,FALSE))</f>
        <v>75.17</v>
      </c>
      <c r="K156" s="192">
        <f t="shared" si="20"/>
        <v>-68220</v>
      </c>
      <c r="L156" s="118">
        <f t="shared" si="21"/>
        <v>0</v>
      </c>
      <c r="M156" s="106">
        <f t="shared" si="22"/>
        <v>5.24</v>
      </c>
      <c r="N156" s="116">
        <f t="shared" si="23"/>
        <v>2</v>
      </c>
      <c r="O156" s="193">
        <f t="shared" si="24"/>
        <v>2.62</v>
      </c>
      <c r="P156" s="108">
        <f t="shared" si="25"/>
        <v>136.44</v>
      </c>
      <c r="Q156" s="192">
        <f>IF(D156="NY",VLOOKUP(E156,Input_Mkt_Price!E:F,2,FALSE))</f>
        <v>75.17</v>
      </c>
      <c r="R156" s="192">
        <f t="shared" si="26"/>
        <v>0</v>
      </c>
      <c r="S156" s="118">
        <f t="shared" si="27"/>
        <v>0</v>
      </c>
      <c r="T156" s="108">
        <f t="shared" si="28"/>
        <v>150.34</v>
      </c>
      <c r="U156" s="108">
        <f t="shared" si="29"/>
        <v>136.44</v>
      </c>
    </row>
    <row r="157" spans="1:21" hidden="1" x14ac:dyDescent="0.2">
      <c r="A157" s="120">
        <v>42935</v>
      </c>
      <c r="B157" s="103">
        <v>2</v>
      </c>
      <c r="C157" s="104" t="s">
        <v>166</v>
      </c>
      <c r="D157" s="104" t="s">
        <v>1</v>
      </c>
      <c r="E157" s="104" t="s">
        <v>1334</v>
      </c>
      <c r="F157" s="104">
        <v>2</v>
      </c>
      <c r="G157" s="104">
        <v>68.2</v>
      </c>
      <c r="H157" s="104" t="s">
        <v>1368</v>
      </c>
      <c r="I157" s="104"/>
      <c r="J157" s="116">
        <f>IF(D157="NY",VLOOKUP(E157,Input_Mkt_Price!B:C,2,FALSE))</f>
        <v>75.17</v>
      </c>
      <c r="K157" s="192">
        <f t="shared" si="20"/>
        <v>-68200</v>
      </c>
      <c r="L157" s="118">
        <f t="shared" si="21"/>
        <v>0</v>
      </c>
      <c r="M157" s="106">
        <f t="shared" si="22"/>
        <v>5.24</v>
      </c>
      <c r="N157" s="116">
        <f t="shared" si="23"/>
        <v>2</v>
      </c>
      <c r="O157" s="193">
        <f t="shared" si="24"/>
        <v>2.62</v>
      </c>
      <c r="P157" s="108">
        <f t="shared" si="25"/>
        <v>136.4</v>
      </c>
      <c r="Q157" s="192">
        <f>IF(D157="NY",VLOOKUP(E157,Input_Mkt_Price!E:F,2,FALSE))</f>
        <v>75.17</v>
      </c>
      <c r="R157" s="192">
        <f t="shared" si="26"/>
        <v>0</v>
      </c>
      <c r="S157" s="118">
        <f t="shared" si="27"/>
        <v>0</v>
      </c>
      <c r="T157" s="108">
        <f t="shared" si="28"/>
        <v>150.34</v>
      </c>
      <c r="U157" s="108">
        <f t="shared" si="29"/>
        <v>136.4</v>
      </c>
    </row>
    <row r="158" spans="1:21" hidden="1" x14ac:dyDescent="0.2">
      <c r="A158" s="120">
        <v>42935</v>
      </c>
      <c r="B158" s="103">
        <v>2</v>
      </c>
      <c r="C158" s="104" t="s">
        <v>166</v>
      </c>
      <c r="D158" s="104" t="s">
        <v>1</v>
      </c>
      <c r="E158" s="104" t="s">
        <v>1334</v>
      </c>
      <c r="F158" s="104">
        <v>2</v>
      </c>
      <c r="G158" s="104">
        <v>68.209999999999994</v>
      </c>
      <c r="H158" s="104" t="s">
        <v>1368</v>
      </c>
      <c r="I158" s="104"/>
      <c r="J158" s="116">
        <f>IF(D158="NY",VLOOKUP(E158,Input_Mkt_Price!B:C,2,FALSE))</f>
        <v>75.17</v>
      </c>
      <c r="K158" s="192">
        <f t="shared" si="20"/>
        <v>-68210</v>
      </c>
      <c r="L158" s="118">
        <f t="shared" si="21"/>
        <v>0</v>
      </c>
      <c r="M158" s="106">
        <f t="shared" si="22"/>
        <v>5.24</v>
      </c>
      <c r="N158" s="116">
        <f t="shared" si="23"/>
        <v>2</v>
      </c>
      <c r="O158" s="193">
        <f t="shared" si="24"/>
        <v>2.62</v>
      </c>
      <c r="P158" s="108">
        <f t="shared" si="25"/>
        <v>136.41999999999999</v>
      </c>
      <c r="Q158" s="192">
        <f>IF(D158="NY",VLOOKUP(E158,Input_Mkt_Price!E:F,2,FALSE))</f>
        <v>75.17</v>
      </c>
      <c r="R158" s="192">
        <f t="shared" si="26"/>
        <v>0</v>
      </c>
      <c r="S158" s="118">
        <f t="shared" si="27"/>
        <v>0</v>
      </c>
      <c r="T158" s="108">
        <f t="shared" si="28"/>
        <v>150.34</v>
      </c>
      <c r="U158" s="108">
        <f t="shared" si="29"/>
        <v>136.41999999999999</v>
      </c>
    </row>
    <row r="159" spans="1:21" hidden="1" x14ac:dyDescent="0.2">
      <c r="A159" s="120">
        <v>42935</v>
      </c>
      <c r="B159" s="103">
        <v>2</v>
      </c>
      <c r="C159" s="104" t="s">
        <v>166</v>
      </c>
      <c r="D159" s="104" t="s">
        <v>1</v>
      </c>
      <c r="E159" s="104" t="s">
        <v>1334</v>
      </c>
      <c r="F159" s="104">
        <v>1</v>
      </c>
      <c r="G159" s="104">
        <v>68.23</v>
      </c>
      <c r="H159" s="104" t="s">
        <v>1368</v>
      </c>
      <c r="I159" s="104"/>
      <c r="J159" s="116">
        <f>IF(D159="NY",VLOOKUP(E159,Input_Mkt_Price!B:C,2,FALSE))</f>
        <v>75.17</v>
      </c>
      <c r="K159" s="192">
        <f t="shared" si="20"/>
        <v>-34115</v>
      </c>
      <c r="L159" s="118">
        <f t="shared" si="21"/>
        <v>0</v>
      </c>
      <c r="M159" s="106">
        <f t="shared" si="22"/>
        <v>2.62</v>
      </c>
      <c r="N159" s="116">
        <f t="shared" si="23"/>
        <v>1</v>
      </c>
      <c r="O159" s="193">
        <f t="shared" si="24"/>
        <v>2.62</v>
      </c>
      <c r="P159" s="108">
        <f t="shared" si="25"/>
        <v>68.23</v>
      </c>
      <c r="Q159" s="192">
        <f>IF(D159="NY",VLOOKUP(E159,Input_Mkt_Price!E:F,2,FALSE))</f>
        <v>75.17</v>
      </c>
      <c r="R159" s="192">
        <f t="shared" si="26"/>
        <v>0</v>
      </c>
      <c r="S159" s="118">
        <f t="shared" si="27"/>
        <v>0</v>
      </c>
      <c r="T159" s="108">
        <f t="shared" si="28"/>
        <v>75.17</v>
      </c>
      <c r="U159" s="108">
        <f t="shared" si="29"/>
        <v>68.23</v>
      </c>
    </row>
    <row r="160" spans="1:21" hidden="1" x14ac:dyDescent="0.2">
      <c r="A160" s="120">
        <v>42936</v>
      </c>
      <c r="B160" s="103">
        <v>2</v>
      </c>
      <c r="C160" s="104" t="s">
        <v>166</v>
      </c>
      <c r="D160" s="104" t="s">
        <v>1</v>
      </c>
      <c r="E160" s="104" t="s">
        <v>1334</v>
      </c>
      <c r="F160" s="104">
        <v>6</v>
      </c>
      <c r="G160" s="104">
        <v>68.3</v>
      </c>
      <c r="H160" s="104" t="s">
        <v>1368</v>
      </c>
      <c r="I160" s="104"/>
      <c r="J160" s="116">
        <f>IF(D160="NY",VLOOKUP(E160,Input_Mkt_Price!B:C,2,FALSE))</f>
        <v>75.17</v>
      </c>
      <c r="K160" s="192">
        <f t="shared" si="20"/>
        <v>-204899.99999999997</v>
      </c>
      <c r="L160" s="118">
        <f t="shared" si="21"/>
        <v>0</v>
      </c>
      <c r="M160" s="106">
        <f t="shared" si="22"/>
        <v>15.72</v>
      </c>
      <c r="N160" s="116">
        <f t="shared" si="23"/>
        <v>6</v>
      </c>
      <c r="O160" s="193">
        <f t="shared" si="24"/>
        <v>2.62</v>
      </c>
      <c r="P160" s="108">
        <f t="shared" si="25"/>
        <v>409.79999999999995</v>
      </c>
      <c r="Q160" s="192">
        <f>IF(D160="NY",VLOOKUP(E160,Input_Mkt_Price!E:F,2,FALSE))</f>
        <v>75.17</v>
      </c>
      <c r="R160" s="192">
        <f t="shared" si="26"/>
        <v>0</v>
      </c>
      <c r="S160" s="118">
        <f t="shared" si="27"/>
        <v>0</v>
      </c>
      <c r="T160" s="108">
        <f t="shared" si="28"/>
        <v>451.02</v>
      </c>
      <c r="U160" s="108">
        <f t="shared" si="29"/>
        <v>409.79999999999995</v>
      </c>
    </row>
    <row r="161" spans="1:21" hidden="1" x14ac:dyDescent="0.2">
      <c r="A161" s="120">
        <v>42936</v>
      </c>
      <c r="B161" s="103">
        <v>2</v>
      </c>
      <c r="C161" s="104" t="s">
        <v>166</v>
      </c>
      <c r="D161" s="104" t="s">
        <v>1</v>
      </c>
      <c r="E161" s="104" t="s">
        <v>6</v>
      </c>
      <c r="F161" s="104">
        <v>-6</v>
      </c>
      <c r="G161" s="104">
        <v>67.89</v>
      </c>
      <c r="H161" s="104" t="s">
        <v>1369</v>
      </c>
      <c r="I161" s="104"/>
      <c r="J161" s="116">
        <f>IF(D161="NY",VLOOKUP(E161,Input_Mkt_Price!B:C,2,FALSE))</f>
        <v>80.11</v>
      </c>
      <c r="K161" s="192">
        <f t="shared" si="20"/>
        <v>203670.00000000003</v>
      </c>
      <c r="L161" s="118">
        <f t="shared" si="21"/>
        <v>0</v>
      </c>
      <c r="M161" s="106">
        <f t="shared" si="22"/>
        <v>15.72</v>
      </c>
      <c r="N161" s="116">
        <f t="shared" si="23"/>
        <v>6</v>
      </c>
      <c r="O161" s="193">
        <f t="shared" si="24"/>
        <v>2.62</v>
      </c>
      <c r="P161" s="108">
        <f t="shared" si="25"/>
        <v>-407.34000000000003</v>
      </c>
      <c r="Q161" s="192">
        <f>IF(D161="NY",VLOOKUP(E161,Input_Mkt_Price!E:F,2,FALSE))</f>
        <v>79.86</v>
      </c>
      <c r="R161" s="192">
        <f t="shared" si="26"/>
        <v>0</v>
      </c>
      <c r="S161" s="118">
        <f t="shared" si="27"/>
        <v>0</v>
      </c>
      <c r="T161" s="108">
        <f t="shared" si="28"/>
        <v>-480.65999999999997</v>
      </c>
      <c r="U161" s="108">
        <f t="shared" si="29"/>
        <v>-407.34000000000003</v>
      </c>
    </row>
    <row r="162" spans="1:21" hidden="1" x14ac:dyDescent="0.2">
      <c r="A162" s="120">
        <v>42937</v>
      </c>
      <c r="B162" s="103">
        <v>2</v>
      </c>
      <c r="C162" s="104" t="s">
        <v>166</v>
      </c>
      <c r="D162" s="104" t="s">
        <v>1</v>
      </c>
      <c r="E162" s="104" t="s">
        <v>1334</v>
      </c>
      <c r="F162" s="104">
        <v>3</v>
      </c>
      <c r="G162" s="104">
        <v>68.209999999999994</v>
      </c>
      <c r="H162" s="104" t="s">
        <v>1370</v>
      </c>
      <c r="I162" s="104"/>
      <c r="J162" s="116">
        <f>IF(D162="NY",VLOOKUP(E162,Input_Mkt_Price!B:C,2,FALSE))</f>
        <v>75.17</v>
      </c>
      <c r="K162" s="192">
        <f t="shared" si="20"/>
        <v>-102315</v>
      </c>
      <c r="L162" s="118">
        <f t="shared" si="21"/>
        <v>0</v>
      </c>
      <c r="M162" s="106">
        <f t="shared" si="22"/>
        <v>7.86</v>
      </c>
      <c r="N162" s="116">
        <f t="shared" si="23"/>
        <v>3</v>
      </c>
      <c r="O162" s="193">
        <f t="shared" si="24"/>
        <v>2.62</v>
      </c>
      <c r="P162" s="108">
        <f t="shared" si="25"/>
        <v>204.63</v>
      </c>
      <c r="Q162" s="192">
        <f>IF(D162="NY",VLOOKUP(E162,Input_Mkt_Price!E:F,2,FALSE))</f>
        <v>75.17</v>
      </c>
      <c r="R162" s="192">
        <f t="shared" si="26"/>
        <v>0</v>
      </c>
      <c r="S162" s="118">
        <f t="shared" si="27"/>
        <v>0</v>
      </c>
      <c r="T162" s="108">
        <f t="shared" si="28"/>
        <v>225.51</v>
      </c>
      <c r="U162" s="108">
        <f t="shared" si="29"/>
        <v>204.63</v>
      </c>
    </row>
    <row r="163" spans="1:21" hidden="1" x14ac:dyDescent="0.2">
      <c r="A163" s="120">
        <v>42942</v>
      </c>
      <c r="B163" s="103">
        <v>2</v>
      </c>
      <c r="C163" s="104" t="s">
        <v>166</v>
      </c>
      <c r="D163" s="104" t="s">
        <v>1</v>
      </c>
      <c r="E163" s="104" t="s">
        <v>1334</v>
      </c>
      <c r="F163" s="104">
        <v>44</v>
      </c>
      <c r="G163" s="104">
        <v>63.5</v>
      </c>
      <c r="H163" s="104" t="s">
        <v>1371</v>
      </c>
      <c r="I163" s="104"/>
      <c r="J163" s="116">
        <f>IF(D163="NY",VLOOKUP(E163,Input_Mkt_Price!B:C,2,FALSE))</f>
        <v>75.17</v>
      </c>
      <c r="K163" s="192">
        <f t="shared" si="20"/>
        <v>-1397000</v>
      </c>
      <c r="L163" s="118">
        <f t="shared" si="21"/>
        <v>0</v>
      </c>
      <c r="M163" s="106">
        <f t="shared" si="22"/>
        <v>115.28</v>
      </c>
      <c r="N163" s="116">
        <f t="shared" si="23"/>
        <v>44</v>
      </c>
      <c r="O163" s="193">
        <f t="shared" si="24"/>
        <v>2.62</v>
      </c>
      <c r="P163" s="108">
        <f t="shared" si="25"/>
        <v>2794</v>
      </c>
      <c r="Q163" s="192">
        <f>IF(D163="NY",VLOOKUP(E163,Input_Mkt_Price!E:F,2,FALSE))</f>
        <v>75.17</v>
      </c>
      <c r="R163" s="192">
        <f t="shared" si="26"/>
        <v>0</v>
      </c>
      <c r="S163" s="118">
        <f t="shared" si="27"/>
        <v>0</v>
      </c>
      <c r="T163" s="108">
        <f t="shared" si="28"/>
        <v>3307.48</v>
      </c>
      <c r="U163" s="108">
        <f t="shared" si="29"/>
        <v>2794</v>
      </c>
    </row>
    <row r="164" spans="1:21" hidden="1" x14ac:dyDescent="0.2">
      <c r="A164" s="120">
        <v>42943</v>
      </c>
      <c r="B164" s="103">
        <v>2</v>
      </c>
      <c r="C164" s="104" t="s">
        <v>166</v>
      </c>
      <c r="D164" s="104" t="s">
        <v>1</v>
      </c>
      <c r="E164" s="104" t="s">
        <v>6</v>
      </c>
      <c r="F164" s="104">
        <v>-5</v>
      </c>
      <c r="G164" s="104">
        <v>68</v>
      </c>
      <c r="H164" s="104" t="s">
        <v>1372</v>
      </c>
      <c r="I164" s="104"/>
      <c r="J164" s="116">
        <f>IF(D164="NY",VLOOKUP(E164,Input_Mkt_Price!B:C,2,FALSE))</f>
        <v>80.11</v>
      </c>
      <c r="K164" s="192">
        <f t="shared" si="20"/>
        <v>170000</v>
      </c>
      <c r="L164" s="118">
        <f t="shared" si="21"/>
        <v>0</v>
      </c>
      <c r="M164" s="106">
        <f t="shared" si="22"/>
        <v>13.100000000000001</v>
      </c>
      <c r="N164" s="116">
        <f t="shared" si="23"/>
        <v>5</v>
      </c>
      <c r="O164" s="193">
        <f t="shared" si="24"/>
        <v>2.62</v>
      </c>
      <c r="P164" s="108">
        <f t="shared" si="25"/>
        <v>-340</v>
      </c>
      <c r="Q164" s="192">
        <f>IF(D164="NY",VLOOKUP(E164,Input_Mkt_Price!E:F,2,FALSE))</f>
        <v>79.86</v>
      </c>
      <c r="R164" s="192">
        <f t="shared" si="26"/>
        <v>0</v>
      </c>
      <c r="S164" s="118">
        <f t="shared" si="27"/>
        <v>0</v>
      </c>
      <c r="T164" s="108">
        <f t="shared" si="28"/>
        <v>-400.55</v>
      </c>
      <c r="U164" s="108">
        <f t="shared" si="29"/>
        <v>-340</v>
      </c>
    </row>
    <row r="165" spans="1:21" hidden="1" x14ac:dyDescent="0.2">
      <c r="A165" s="120">
        <v>42944</v>
      </c>
      <c r="B165" s="103">
        <v>2</v>
      </c>
      <c r="C165" s="104" t="s">
        <v>166</v>
      </c>
      <c r="D165" s="104" t="s">
        <v>1</v>
      </c>
      <c r="E165" s="104" t="s">
        <v>1334</v>
      </c>
      <c r="F165" s="104">
        <v>37</v>
      </c>
      <c r="G165" s="104">
        <v>68.89</v>
      </c>
      <c r="H165" s="104" t="s">
        <v>1373</v>
      </c>
      <c r="I165" s="104"/>
      <c r="J165" s="116">
        <f>IF(D165="NY",VLOOKUP(E165,Input_Mkt_Price!B:C,2,FALSE))</f>
        <v>75.17</v>
      </c>
      <c r="K165" s="192">
        <f t="shared" si="20"/>
        <v>-1274465</v>
      </c>
      <c r="L165" s="118">
        <f t="shared" si="21"/>
        <v>0</v>
      </c>
      <c r="M165" s="106">
        <f t="shared" si="22"/>
        <v>96.94</v>
      </c>
      <c r="N165" s="116">
        <f t="shared" si="23"/>
        <v>37</v>
      </c>
      <c r="O165" s="193">
        <f t="shared" si="24"/>
        <v>2.62</v>
      </c>
      <c r="P165" s="108">
        <f t="shared" si="25"/>
        <v>2548.9299999999998</v>
      </c>
      <c r="Q165" s="192">
        <f>IF(D165="NY",VLOOKUP(E165,Input_Mkt_Price!E:F,2,FALSE))</f>
        <v>75.17</v>
      </c>
      <c r="R165" s="192">
        <f t="shared" si="26"/>
        <v>0</v>
      </c>
      <c r="S165" s="118">
        <f t="shared" si="27"/>
        <v>0</v>
      </c>
      <c r="T165" s="108">
        <f t="shared" si="28"/>
        <v>2781.29</v>
      </c>
      <c r="U165" s="108">
        <f t="shared" si="29"/>
        <v>2548.9299999999998</v>
      </c>
    </row>
    <row r="166" spans="1:21" hidden="1" x14ac:dyDescent="0.2">
      <c r="A166" s="120">
        <v>42957</v>
      </c>
      <c r="B166" s="103">
        <v>2</v>
      </c>
      <c r="C166" s="104" t="s">
        <v>166</v>
      </c>
      <c r="D166" s="104" t="s">
        <v>1</v>
      </c>
      <c r="E166" s="104" t="s">
        <v>1334</v>
      </c>
      <c r="F166" s="104">
        <v>7</v>
      </c>
      <c r="G166" s="104">
        <v>70.31</v>
      </c>
      <c r="H166" s="104" t="s">
        <v>1374</v>
      </c>
      <c r="I166" s="104"/>
      <c r="J166" s="116">
        <f>IF(D166="NY",VLOOKUP(E166,Input_Mkt_Price!B:C,2,FALSE))</f>
        <v>75.17</v>
      </c>
      <c r="K166" s="192">
        <f t="shared" si="20"/>
        <v>-246085</v>
      </c>
      <c r="L166" s="118">
        <f t="shared" si="21"/>
        <v>0</v>
      </c>
      <c r="M166" s="106">
        <f t="shared" si="22"/>
        <v>18.34</v>
      </c>
      <c r="N166" s="116">
        <f t="shared" si="23"/>
        <v>7</v>
      </c>
      <c r="O166" s="193">
        <f t="shared" si="24"/>
        <v>2.62</v>
      </c>
      <c r="P166" s="108">
        <f t="shared" si="25"/>
        <v>492.17</v>
      </c>
      <c r="Q166" s="192">
        <f>IF(D166="NY",VLOOKUP(E166,Input_Mkt_Price!E:F,2,FALSE))</f>
        <v>75.17</v>
      </c>
      <c r="R166" s="192">
        <f t="shared" si="26"/>
        <v>0</v>
      </c>
      <c r="S166" s="118">
        <f t="shared" si="27"/>
        <v>0</v>
      </c>
      <c r="T166" s="108">
        <f t="shared" si="28"/>
        <v>526.19000000000005</v>
      </c>
      <c r="U166" s="108">
        <f t="shared" si="29"/>
        <v>492.17</v>
      </c>
    </row>
    <row r="167" spans="1:21" hidden="1" x14ac:dyDescent="0.2">
      <c r="A167" s="120">
        <v>42957</v>
      </c>
      <c r="B167" s="103">
        <v>2</v>
      </c>
      <c r="C167" s="104" t="s">
        <v>166</v>
      </c>
      <c r="D167" s="104" t="s">
        <v>1</v>
      </c>
      <c r="E167" s="104" t="s">
        <v>1334</v>
      </c>
      <c r="F167" s="104">
        <v>2</v>
      </c>
      <c r="G167" s="104">
        <v>68.239999999999995</v>
      </c>
      <c r="H167" s="104" t="s">
        <v>1375</v>
      </c>
      <c r="I167" s="104"/>
      <c r="J167" s="116">
        <f>IF(D167="NY",VLOOKUP(E167,Input_Mkt_Price!B:C,2,FALSE))</f>
        <v>75.17</v>
      </c>
      <c r="K167" s="192">
        <f t="shared" si="20"/>
        <v>-68240</v>
      </c>
      <c r="L167" s="118">
        <f t="shared" si="21"/>
        <v>0</v>
      </c>
      <c r="M167" s="106">
        <f t="shared" si="22"/>
        <v>5.24</v>
      </c>
      <c r="N167" s="116">
        <f t="shared" si="23"/>
        <v>2</v>
      </c>
      <c r="O167" s="193">
        <f t="shared" si="24"/>
        <v>2.62</v>
      </c>
      <c r="P167" s="108">
        <f t="shared" si="25"/>
        <v>136.47999999999999</v>
      </c>
      <c r="Q167" s="192">
        <f>IF(D167="NY",VLOOKUP(E167,Input_Mkt_Price!E:F,2,FALSE))</f>
        <v>75.17</v>
      </c>
      <c r="R167" s="192">
        <f t="shared" si="26"/>
        <v>0</v>
      </c>
      <c r="S167" s="118">
        <f t="shared" si="27"/>
        <v>0</v>
      </c>
      <c r="T167" s="108">
        <f t="shared" si="28"/>
        <v>150.34</v>
      </c>
      <c r="U167" s="108">
        <f t="shared" si="29"/>
        <v>136.47999999999999</v>
      </c>
    </row>
    <row r="168" spans="1:21" hidden="1" x14ac:dyDescent="0.2">
      <c r="A168" s="120">
        <v>42957</v>
      </c>
      <c r="B168" s="103">
        <v>2</v>
      </c>
      <c r="C168" s="104" t="s">
        <v>166</v>
      </c>
      <c r="D168" s="104" t="s">
        <v>1</v>
      </c>
      <c r="E168" s="104" t="s">
        <v>1334</v>
      </c>
      <c r="F168" s="104">
        <v>11</v>
      </c>
      <c r="G168" s="104">
        <v>68.22</v>
      </c>
      <c r="H168" s="104" t="s">
        <v>1376</v>
      </c>
      <c r="I168" s="104"/>
      <c r="J168" s="116">
        <f>IF(D168="NY",VLOOKUP(E168,Input_Mkt_Price!B:C,2,FALSE))</f>
        <v>75.17</v>
      </c>
      <c r="K168" s="192">
        <f t="shared" si="20"/>
        <v>-375210</v>
      </c>
      <c r="L168" s="118">
        <f t="shared" si="21"/>
        <v>0</v>
      </c>
      <c r="M168" s="106">
        <f t="shared" si="22"/>
        <v>28.82</v>
      </c>
      <c r="N168" s="116">
        <f t="shared" si="23"/>
        <v>11</v>
      </c>
      <c r="O168" s="193">
        <f t="shared" si="24"/>
        <v>2.62</v>
      </c>
      <c r="P168" s="108">
        <f t="shared" si="25"/>
        <v>750.42</v>
      </c>
      <c r="Q168" s="192">
        <f>IF(D168="NY",VLOOKUP(E168,Input_Mkt_Price!E:F,2,FALSE))</f>
        <v>75.17</v>
      </c>
      <c r="R168" s="192">
        <f t="shared" si="26"/>
        <v>0</v>
      </c>
      <c r="S168" s="118">
        <f t="shared" si="27"/>
        <v>0</v>
      </c>
      <c r="T168" s="108">
        <f t="shared" si="28"/>
        <v>826.87</v>
      </c>
      <c r="U168" s="108">
        <f t="shared" si="29"/>
        <v>750.42</v>
      </c>
    </row>
    <row r="169" spans="1:21" hidden="1" x14ac:dyDescent="0.2">
      <c r="A169" s="120">
        <v>42957</v>
      </c>
      <c r="B169" s="103">
        <v>2</v>
      </c>
      <c r="C169" s="104" t="s">
        <v>166</v>
      </c>
      <c r="D169" s="104" t="s">
        <v>1</v>
      </c>
      <c r="E169" s="104" t="s">
        <v>1334</v>
      </c>
      <c r="F169" s="104">
        <v>2</v>
      </c>
      <c r="G169" s="104">
        <v>68.459999999999994</v>
      </c>
      <c r="H169" s="104" t="s">
        <v>1377</v>
      </c>
      <c r="I169" s="104"/>
      <c r="J169" s="116">
        <f>IF(D169="NY",VLOOKUP(E169,Input_Mkt_Price!B:C,2,FALSE))</f>
        <v>75.17</v>
      </c>
      <c r="K169" s="192">
        <f t="shared" si="20"/>
        <v>-68460</v>
      </c>
      <c r="L169" s="118">
        <f t="shared" si="21"/>
        <v>0</v>
      </c>
      <c r="M169" s="106">
        <f t="shared" si="22"/>
        <v>5.24</v>
      </c>
      <c r="N169" s="116">
        <f t="shared" si="23"/>
        <v>2</v>
      </c>
      <c r="O169" s="193">
        <f t="shared" si="24"/>
        <v>2.62</v>
      </c>
      <c r="P169" s="108">
        <f t="shared" si="25"/>
        <v>136.91999999999999</v>
      </c>
      <c r="Q169" s="192">
        <f>IF(D169="NY",VLOOKUP(E169,Input_Mkt_Price!E:F,2,FALSE))</f>
        <v>75.17</v>
      </c>
      <c r="R169" s="192">
        <f t="shared" si="26"/>
        <v>0</v>
      </c>
      <c r="S169" s="118">
        <f t="shared" si="27"/>
        <v>0</v>
      </c>
      <c r="T169" s="108">
        <f t="shared" si="28"/>
        <v>150.34</v>
      </c>
      <c r="U169" s="108">
        <f t="shared" si="29"/>
        <v>136.91999999999999</v>
      </c>
    </row>
    <row r="170" spans="1:21" hidden="1" x14ac:dyDescent="0.2">
      <c r="A170" s="120">
        <v>42957</v>
      </c>
      <c r="B170" s="103">
        <v>2</v>
      </c>
      <c r="C170" s="104" t="s">
        <v>166</v>
      </c>
      <c r="D170" s="104" t="s">
        <v>1</v>
      </c>
      <c r="E170" s="104" t="s">
        <v>1334</v>
      </c>
      <c r="F170" s="104">
        <v>-3</v>
      </c>
      <c r="G170" s="104">
        <v>68.06</v>
      </c>
      <c r="H170" s="104" t="s">
        <v>1378</v>
      </c>
      <c r="I170" s="104"/>
      <c r="J170" s="116">
        <f>IF(D170="NY",VLOOKUP(E170,Input_Mkt_Price!B:C,2,FALSE))</f>
        <v>75.17</v>
      </c>
      <c r="K170" s="192">
        <f t="shared" si="20"/>
        <v>102090</v>
      </c>
      <c r="L170" s="118">
        <f t="shared" si="21"/>
        <v>0</v>
      </c>
      <c r="M170" s="106">
        <f t="shared" si="22"/>
        <v>7.86</v>
      </c>
      <c r="N170" s="116">
        <f t="shared" si="23"/>
        <v>3</v>
      </c>
      <c r="O170" s="193">
        <f t="shared" si="24"/>
        <v>2.62</v>
      </c>
      <c r="P170" s="108">
        <f t="shared" si="25"/>
        <v>-204.18</v>
      </c>
      <c r="Q170" s="192">
        <f>IF(D170="NY",VLOOKUP(E170,Input_Mkt_Price!E:F,2,FALSE))</f>
        <v>75.17</v>
      </c>
      <c r="R170" s="192">
        <f t="shared" si="26"/>
        <v>0</v>
      </c>
      <c r="S170" s="118">
        <f t="shared" si="27"/>
        <v>0</v>
      </c>
      <c r="T170" s="108">
        <f t="shared" si="28"/>
        <v>-225.51</v>
      </c>
      <c r="U170" s="108">
        <f t="shared" si="29"/>
        <v>-204.18</v>
      </c>
    </row>
    <row r="171" spans="1:21" hidden="1" x14ac:dyDescent="0.2">
      <c r="A171" s="120">
        <v>42957</v>
      </c>
      <c r="B171" s="103">
        <v>2</v>
      </c>
      <c r="C171" s="104" t="s">
        <v>166</v>
      </c>
      <c r="D171" s="104" t="s">
        <v>1</v>
      </c>
      <c r="E171" s="104" t="s">
        <v>1334</v>
      </c>
      <c r="F171" s="104">
        <v>-1</v>
      </c>
      <c r="G171" s="104">
        <v>68.08</v>
      </c>
      <c r="H171" s="104" t="s">
        <v>1378</v>
      </c>
      <c r="I171" s="104"/>
      <c r="J171" s="116">
        <f>IF(D171="NY",VLOOKUP(E171,Input_Mkt_Price!B:C,2,FALSE))</f>
        <v>75.17</v>
      </c>
      <c r="K171" s="192">
        <f t="shared" si="20"/>
        <v>34040</v>
      </c>
      <c r="L171" s="118">
        <f t="shared" si="21"/>
        <v>0</v>
      </c>
      <c r="M171" s="106">
        <f t="shared" si="22"/>
        <v>2.62</v>
      </c>
      <c r="N171" s="116">
        <f t="shared" si="23"/>
        <v>1</v>
      </c>
      <c r="O171" s="193">
        <f t="shared" si="24"/>
        <v>2.62</v>
      </c>
      <c r="P171" s="108">
        <f t="shared" si="25"/>
        <v>-68.08</v>
      </c>
      <c r="Q171" s="192">
        <f>IF(D171="NY",VLOOKUP(E171,Input_Mkt_Price!E:F,2,FALSE))</f>
        <v>75.17</v>
      </c>
      <c r="R171" s="192">
        <f t="shared" si="26"/>
        <v>0</v>
      </c>
      <c r="S171" s="118">
        <f t="shared" si="27"/>
        <v>0</v>
      </c>
      <c r="T171" s="108">
        <f t="shared" si="28"/>
        <v>-75.17</v>
      </c>
      <c r="U171" s="108">
        <f t="shared" si="29"/>
        <v>-68.08</v>
      </c>
    </row>
    <row r="172" spans="1:21" hidden="1" x14ac:dyDescent="0.2">
      <c r="A172" s="120">
        <v>42957</v>
      </c>
      <c r="B172" s="103">
        <v>2</v>
      </c>
      <c r="C172" s="104" t="s">
        <v>166</v>
      </c>
      <c r="D172" s="104" t="s">
        <v>1</v>
      </c>
      <c r="E172" s="104" t="s">
        <v>1334</v>
      </c>
      <c r="F172" s="104">
        <v>-1</v>
      </c>
      <c r="G172" s="104">
        <v>68.099999999999994</v>
      </c>
      <c r="H172" s="104" t="s">
        <v>1378</v>
      </c>
      <c r="I172" s="104"/>
      <c r="J172" s="116">
        <f>IF(D172="NY",VLOOKUP(E172,Input_Mkt_Price!B:C,2,FALSE))</f>
        <v>75.17</v>
      </c>
      <c r="K172" s="192">
        <f t="shared" si="20"/>
        <v>34050</v>
      </c>
      <c r="L172" s="118">
        <f t="shared" si="21"/>
        <v>0</v>
      </c>
      <c r="M172" s="106">
        <f t="shared" si="22"/>
        <v>2.62</v>
      </c>
      <c r="N172" s="116">
        <f t="shared" si="23"/>
        <v>1</v>
      </c>
      <c r="O172" s="193">
        <f t="shared" si="24"/>
        <v>2.62</v>
      </c>
      <c r="P172" s="108">
        <f t="shared" si="25"/>
        <v>-68.099999999999994</v>
      </c>
      <c r="Q172" s="192">
        <f>IF(D172="NY",VLOOKUP(E172,Input_Mkt_Price!E:F,2,FALSE))</f>
        <v>75.17</v>
      </c>
      <c r="R172" s="192">
        <f t="shared" si="26"/>
        <v>0</v>
      </c>
      <c r="S172" s="118">
        <f t="shared" si="27"/>
        <v>0</v>
      </c>
      <c r="T172" s="108">
        <f t="shared" si="28"/>
        <v>-75.17</v>
      </c>
      <c r="U172" s="108">
        <f t="shared" si="29"/>
        <v>-68.099999999999994</v>
      </c>
    </row>
    <row r="173" spans="1:21" hidden="1" x14ac:dyDescent="0.2">
      <c r="A173" s="120">
        <v>42957</v>
      </c>
      <c r="B173" s="103">
        <v>2</v>
      </c>
      <c r="C173" s="104" t="s">
        <v>166</v>
      </c>
      <c r="D173" s="104" t="s">
        <v>1</v>
      </c>
      <c r="E173" s="104" t="s">
        <v>1334</v>
      </c>
      <c r="F173" s="104">
        <v>1</v>
      </c>
      <c r="G173" s="104">
        <v>68.099999999999994</v>
      </c>
      <c r="H173" s="104" t="s">
        <v>1378</v>
      </c>
      <c r="I173" s="104"/>
      <c r="J173" s="116">
        <f>IF(D173="NY",VLOOKUP(E173,Input_Mkt_Price!B:C,2,FALSE))</f>
        <v>75.17</v>
      </c>
      <c r="K173" s="192">
        <f t="shared" si="20"/>
        <v>-34050</v>
      </c>
      <c r="L173" s="118">
        <f t="shared" si="21"/>
        <v>0</v>
      </c>
      <c r="M173" s="106">
        <f t="shared" si="22"/>
        <v>2.62</v>
      </c>
      <c r="N173" s="116">
        <f t="shared" si="23"/>
        <v>1</v>
      </c>
      <c r="O173" s="193">
        <f t="shared" si="24"/>
        <v>2.62</v>
      </c>
      <c r="P173" s="108">
        <f t="shared" si="25"/>
        <v>68.099999999999994</v>
      </c>
      <c r="Q173" s="192">
        <f>IF(D173="NY",VLOOKUP(E173,Input_Mkt_Price!E:F,2,FALSE))</f>
        <v>75.17</v>
      </c>
      <c r="R173" s="192">
        <f t="shared" si="26"/>
        <v>0</v>
      </c>
      <c r="S173" s="118">
        <f t="shared" si="27"/>
        <v>0</v>
      </c>
      <c r="T173" s="108">
        <f t="shared" si="28"/>
        <v>75.17</v>
      </c>
      <c r="U173" s="108">
        <f t="shared" si="29"/>
        <v>68.099999999999994</v>
      </c>
    </row>
    <row r="174" spans="1:21" hidden="1" x14ac:dyDescent="0.2">
      <c r="A174" s="120">
        <v>42961</v>
      </c>
      <c r="B174" s="103">
        <v>2</v>
      </c>
      <c r="C174" s="104" t="s">
        <v>166</v>
      </c>
      <c r="D174" s="104" t="s">
        <v>1</v>
      </c>
      <c r="E174" s="104" t="s">
        <v>1334</v>
      </c>
      <c r="F174" s="104">
        <v>1</v>
      </c>
      <c r="G174" s="104">
        <v>67.7</v>
      </c>
      <c r="I174" s="104"/>
      <c r="J174" s="116">
        <f>IF(D174="NY",VLOOKUP(E174,Input_Mkt_Price!B:C,2,FALSE))</f>
        <v>75.17</v>
      </c>
      <c r="K174" s="192">
        <f t="shared" si="20"/>
        <v>-33850</v>
      </c>
      <c r="L174" s="118">
        <f t="shared" si="21"/>
        <v>0</v>
      </c>
      <c r="M174" s="106">
        <f t="shared" si="22"/>
        <v>2.62</v>
      </c>
      <c r="N174" s="116">
        <f t="shared" si="23"/>
        <v>1</v>
      </c>
      <c r="O174" s="193">
        <f t="shared" si="24"/>
        <v>2.62</v>
      </c>
      <c r="P174" s="108">
        <f t="shared" si="25"/>
        <v>67.7</v>
      </c>
      <c r="Q174" s="192">
        <f>IF(D174="NY",VLOOKUP(E174,Input_Mkt_Price!E:F,2,FALSE))</f>
        <v>75.17</v>
      </c>
      <c r="R174" s="192">
        <f t="shared" si="26"/>
        <v>0</v>
      </c>
      <c r="S174" s="118">
        <f t="shared" si="27"/>
        <v>0</v>
      </c>
      <c r="T174" s="108">
        <f t="shared" si="28"/>
        <v>75.17</v>
      </c>
      <c r="U174" s="108">
        <f t="shared" si="29"/>
        <v>67.7</v>
      </c>
    </row>
    <row r="175" spans="1:21" hidden="1" x14ac:dyDescent="0.2">
      <c r="A175" s="120">
        <v>42963</v>
      </c>
      <c r="B175" s="103">
        <v>2</v>
      </c>
      <c r="C175" s="104" t="s">
        <v>166</v>
      </c>
      <c r="D175" s="104" t="s">
        <v>1</v>
      </c>
      <c r="E175" s="104" t="s">
        <v>1334</v>
      </c>
      <c r="F175" s="104">
        <v>50</v>
      </c>
      <c r="G175" s="104">
        <v>67.55</v>
      </c>
      <c r="H175" s="104" t="s">
        <v>1379</v>
      </c>
      <c r="I175" s="104"/>
      <c r="J175" s="116">
        <f>IF(D175="NY",VLOOKUP(E175,Input_Mkt_Price!B:C,2,FALSE))</f>
        <v>75.17</v>
      </c>
      <c r="K175" s="192">
        <f t="shared" si="20"/>
        <v>-1688750</v>
      </c>
      <c r="L175" s="118">
        <f t="shared" si="21"/>
        <v>0</v>
      </c>
      <c r="M175" s="106">
        <f t="shared" si="22"/>
        <v>131</v>
      </c>
      <c r="N175" s="116">
        <f t="shared" si="23"/>
        <v>50</v>
      </c>
      <c r="O175" s="193">
        <f t="shared" si="24"/>
        <v>2.62</v>
      </c>
      <c r="P175" s="108">
        <f t="shared" si="25"/>
        <v>3377.5</v>
      </c>
      <c r="Q175" s="192">
        <f>IF(D175="NY",VLOOKUP(E175,Input_Mkt_Price!E:F,2,FALSE))</f>
        <v>75.17</v>
      </c>
      <c r="R175" s="192">
        <f t="shared" si="26"/>
        <v>0</v>
      </c>
      <c r="S175" s="118">
        <f t="shared" si="27"/>
        <v>0</v>
      </c>
      <c r="T175" s="108">
        <f t="shared" si="28"/>
        <v>3758.5</v>
      </c>
      <c r="U175" s="108">
        <f t="shared" si="29"/>
        <v>3377.5</v>
      </c>
    </row>
    <row r="176" spans="1:21" hidden="1" x14ac:dyDescent="0.2">
      <c r="A176" s="120">
        <v>42963</v>
      </c>
      <c r="B176" s="103">
        <v>2</v>
      </c>
      <c r="C176" s="104" t="s">
        <v>166</v>
      </c>
      <c r="D176" s="104" t="s">
        <v>1</v>
      </c>
      <c r="E176" s="104" t="s">
        <v>1334</v>
      </c>
      <c r="F176" s="104">
        <v>50</v>
      </c>
      <c r="G176" s="104">
        <v>67.45</v>
      </c>
      <c r="H176" s="104" t="s">
        <v>1379</v>
      </c>
      <c r="I176" s="104"/>
      <c r="J176" s="116">
        <f>IF(D176="NY",VLOOKUP(E176,Input_Mkt_Price!B:C,2,FALSE))</f>
        <v>75.17</v>
      </c>
      <c r="K176" s="192">
        <f t="shared" si="20"/>
        <v>-1686250</v>
      </c>
      <c r="L176" s="118">
        <f t="shared" si="21"/>
        <v>0</v>
      </c>
      <c r="M176" s="106">
        <f t="shared" si="22"/>
        <v>131</v>
      </c>
      <c r="N176" s="116">
        <f t="shared" si="23"/>
        <v>50</v>
      </c>
      <c r="O176" s="193">
        <f t="shared" si="24"/>
        <v>2.62</v>
      </c>
      <c r="P176" s="108">
        <f t="shared" si="25"/>
        <v>3372.5</v>
      </c>
      <c r="Q176" s="192">
        <f>IF(D176="NY",VLOOKUP(E176,Input_Mkt_Price!E:F,2,FALSE))</f>
        <v>75.17</v>
      </c>
      <c r="R176" s="192">
        <f t="shared" si="26"/>
        <v>0</v>
      </c>
      <c r="S176" s="118">
        <f t="shared" si="27"/>
        <v>0</v>
      </c>
      <c r="T176" s="108">
        <f t="shared" si="28"/>
        <v>3758.5</v>
      </c>
      <c r="U176" s="108">
        <f t="shared" si="29"/>
        <v>3372.5</v>
      </c>
    </row>
    <row r="177" spans="1:21" hidden="1" x14ac:dyDescent="0.2">
      <c r="A177" s="120">
        <v>42963</v>
      </c>
      <c r="B177" s="103">
        <v>2</v>
      </c>
      <c r="C177" s="104" t="s">
        <v>166</v>
      </c>
      <c r="D177" s="104" t="s">
        <v>1</v>
      </c>
      <c r="E177" s="104" t="s">
        <v>1334</v>
      </c>
      <c r="F177" s="104">
        <v>51</v>
      </c>
      <c r="G177" s="104">
        <v>67.3</v>
      </c>
      <c r="H177" s="104" t="s">
        <v>1379</v>
      </c>
      <c r="I177" s="104"/>
      <c r="J177" s="116">
        <f>IF(D177="NY",VLOOKUP(E177,Input_Mkt_Price!B:C,2,FALSE))</f>
        <v>75.17</v>
      </c>
      <c r="K177" s="192">
        <f t="shared" si="20"/>
        <v>-1716149.9999999998</v>
      </c>
      <c r="L177" s="118">
        <f t="shared" si="21"/>
        <v>0</v>
      </c>
      <c r="M177" s="106">
        <f t="shared" si="22"/>
        <v>133.62</v>
      </c>
      <c r="N177" s="116">
        <f t="shared" si="23"/>
        <v>51</v>
      </c>
      <c r="O177" s="193">
        <f t="shared" si="24"/>
        <v>2.62</v>
      </c>
      <c r="P177" s="108">
        <f t="shared" si="25"/>
        <v>3432.2999999999997</v>
      </c>
      <c r="Q177" s="192">
        <f>IF(D177="NY",VLOOKUP(E177,Input_Mkt_Price!E:F,2,FALSE))</f>
        <v>75.17</v>
      </c>
      <c r="R177" s="192">
        <f t="shared" si="26"/>
        <v>0</v>
      </c>
      <c r="S177" s="118">
        <f t="shared" si="27"/>
        <v>0</v>
      </c>
      <c r="T177" s="108">
        <f t="shared" si="28"/>
        <v>3833.67</v>
      </c>
      <c r="U177" s="108">
        <f t="shared" si="29"/>
        <v>3432.2999999999997</v>
      </c>
    </row>
    <row r="178" spans="1:21" hidden="1" x14ac:dyDescent="0.2">
      <c r="A178" s="120">
        <v>42964</v>
      </c>
      <c r="B178" s="103">
        <v>2</v>
      </c>
      <c r="C178" s="104" t="s">
        <v>166</v>
      </c>
      <c r="D178" s="104" t="s">
        <v>1</v>
      </c>
      <c r="E178" s="104" t="s">
        <v>1334</v>
      </c>
      <c r="F178" s="104">
        <v>2</v>
      </c>
      <c r="G178" s="104">
        <v>67.19</v>
      </c>
      <c r="H178" s="104" t="s">
        <v>1379</v>
      </c>
      <c r="I178" s="104"/>
      <c r="J178" s="116">
        <f>IF(D178="NY",VLOOKUP(E178,Input_Mkt_Price!B:C,2,FALSE))</f>
        <v>75.17</v>
      </c>
      <c r="K178" s="192">
        <f t="shared" si="20"/>
        <v>-67190</v>
      </c>
      <c r="L178" s="118">
        <f t="shared" si="21"/>
        <v>0</v>
      </c>
      <c r="M178" s="106">
        <f t="shared" si="22"/>
        <v>5.24</v>
      </c>
      <c r="N178" s="116">
        <f t="shared" si="23"/>
        <v>2</v>
      </c>
      <c r="O178" s="193">
        <f t="shared" si="24"/>
        <v>2.62</v>
      </c>
      <c r="P178" s="108">
        <f t="shared" si="25"/>
        <v>134.38</v>
      </c>
      <c r="Q178" s="192">
        <f>IF(D178="NY",VLOOKUP(E178,Input_Mkt_Price!E:F,2,FALSE))</f>
        <v>75.17</v>
      </c>
      <c r="R178" s="192">
        <f t="shared" si="26"/>
        <v>0</v>
      </c>
      <c r="S178" s="118">
        <f t="shared" si="27"/>
        <v>0</v>
      </c>
      <c r="T178" s="108">
        <f t="shared" si="28"/>
        <v>150.34</v>
      </c>
      <c r="U178" s="108">
        <f t="shared" si="29"/>
        <v>134.38</v>
      </c>
    </row>
    <row r="179" spans="1:21" hidden="1" x14ac:dyDescent="0.2">
      <c r="A179" s="120">
        <v>42964</v>
      </c>
      <c r="B179" s="103">
        <v>2</v>
      </c>
      <c r="C179" s="104" t="s">
        <v>166</v>
      </c>
      <c r="D179" s="104" t="s">
        <v>1</v>
      </c>
      <c r="E179" s="104" t="s">
        <v>1334</v>
      </c>
      <c r="F179" s="104">
        <v>1</v>
      </c>
      <c r="G179" s="104">
        <v>66.89</v>
      </c>
      <c r="H179" s="104" t="s">
        <v>1380</v>
      </c>
      <c r="I179" s="104"/>
      <c r="J179" s="116">
        <f>IF(D179="NY",VLOOKUP(E179,Input_Mkt_Price!B:C,2,FALSE))</f>
        <v>75.17</v>
      </c>
      <c r="K179" s="192">
        <f t="shared" si="20"/>
        <v>-33445</v>
      </c>
      <c r="L179" s="118">
        <f t="shared" si="21"/>
        <v>0</v>
      </c>
      <c r="M179" s="106">
        <f t="shared" si="22"/>
        <v>2.62</v>
      </c>
      <c r="N179" s="116">
        <f t="shared" si="23"/>
        <v>1</v>
      </c>
      <c r="O179" s="193">
        <f t="shared" si="24"/>
        <v>2.62</v>
      </c>
      <c r="P179" s="108">
        <f t="shared" si="25"/>
        <v>66.89</v>
      </c>
      <c r="Q179" s="192">
        <f>IF(D179="NY",VLOOKUP(E179,Input_Mkt_Price!E:F,2,FALSE))</f>
        <v>75.17</v>
      </c>
      <c r="R179" s="192">
        <f t="shared" si="26"/>
        <v>0</v>
      </c>
      <c r="S179" s="118">
        <f t="shared" si="27"/>
        <v>0</v>
      </c>
      <c r="T179" s="108">
        <f t="shared" si="28"/>
        <v>75.17</v>
      </c>
      <c r="U179" s="108">
        <f t="shared" si="29"/>
        <v>66.89</v>
      </c>
    </row>
    <row r="180" spans="1:21" hidden="1" x14ac:dyDescent="0.2">
      <c r="A180" s="120">
        <v>42964</v>
      </c>
      <c r="B180" s="103">
        <v>2</v>
      </c>
      <c r="C180" s="104" t="s">
        <v>166</v>
      </c>
      <c r="D180" s="104" t="s">
        <v>1</v>
      </c>
      <c r="E180" s="104" t="s">
        <v>1334</v>
      </c>
      <c r="F180" s="104">
        <v>21</v>
      </c>
      <c r="G180" s="104">
        <v>66.930000000000007</v>
      </c>
      <c r="H180" s="104" t="s">
        <v>1380</v>
      </c>
      <c r="I180" s="104"/>
      <c r="J180" s="116">
        <f>IF(D180="NY",VLOOKUP(E180,Input_Mkt_Price!B:C,2,FALSE))</f>
        <v>75.17</v>
      </c>
      <c r="K180" s="192">
        <f t="shared" si="20"/>
        <v>-702765.00000000012</v>
      </c>
      <c r="L180" s="118">
        <f t="shared" si="21"/>
        <v>0</v>
      </c>
      <c r="M180" s="106">
        <f t="shared" si="22"/>
        <v>55.02</v>
      </c>
      <c r="N180" s="116">
        <f t="shared" si="23"/>
        <v>21</v>
      </c>
      <c r="O180" s="193">
        <f t="shared" si="24"/>
        <v>2.62</v>
      </c>
      <c r="P180" s="108">
        <f t="shared" si="25"/>
        <v>1405.5300000000002</v>
      </c>
      <c r="Q180" s="192">
        <f>IF(D180="NY",VLOOKUP(E180,Input_Mkt_Price!E:F,2,FALSE))</f>
        <v>75.17</v>
      </c>
      <c r="R180" s="192">
        <f t="shared" si="26"/>
        <v>0</v>
      </c>
      <c r="S180" s="118">
        <f t="shared" si="27"/>
        <v>0</v>
      </c>
      <c r="T180" s="108">
        <f t="shared" si="28"/>
        <v>1578.57</v>
      </c>
      <c r="U180" s="108">
        <f t="shared" si="29"/>
        <v>1405.5300000000002</v>
      </c>
    </row>
    <row r="181" spans="1:21" hidden="1" x14ac:dyDescent="0.2">
      <c r="A181" s="120">
        <v>42965</v>
      </c>
      <c r="B181" s="103">
        <v>2</v>
      </c>
      <c r="C181" s="104" t="s">
        <v>166</v>
      </c>
      <c r="D181" s="104" t="s">
        <v>1</v>
      </c>
      <c r="E181" s="104" t="s">
        <v>1334</v>
      </c>
      <c r="F181" s="104">
        <v>22</v>
      </c>
      <c r="G181" s="104">
        <v>66.69</v>
      </c>
      <c r="H181" s="104" t="s">
        <v>1381</v>
      </c>
      <c r="I181" s="104"/>
      <c r="J181" s="116">
        <f>IF(D181="NY",VLOOKUP(E181,Input_Mkt_Price!B:C,2,FALSE))</f>
        <v>75.17</v>
      </c>
      <c r="K181" s="192">
        <f t="shared" si="20"/>
        <v>-733589.99999999988</v>
      </c>
      <c r="L181" s="118">
        <f t="shared" si="21"/>
        <v>0</v>
      </c>
      <c r="M181" s="106">
        <f t="shared" si="22"/>
        <v>57.64</v>
      </c>
      <c r="N181" s="116">
        <f t="shared" si="23"/>
        <v>22</v>
      </c>
      <c r="O181" s="193">
        <f t="shared" si="24"/>
        <v>2.62</v>
      </c>
      <c r="P181" s="108">
        <f t="shared" si="25"/>
        <v>1467.1799999999998</v>
      </c>
      <c r="Q181" s="192">
        <f>IF(D181="NY",VLOOKUP(E181,Input_Mkt_Price!E:F,2,FALSE))</f>
        <v>75.17</v>
      </c>
      <c r="R181" s="192">
        <f t="shared" si="26"/>
        <v>0</v>
      </c>
      <c r="S181" s="118">
        <f t="shared" si="27"/>
        <v>0</v>
      </c>
      <c r="T181" s="108">
        <f t="shared" si="28"/>
        <v>1653.74</v>
      </c>
      <c r="U181" s="108">
        <f t="shared" si="29"/>
        <v>1467.1799999999998</v>
      </c>
    </row>
    <row r="182" spans="1:21" hidden="1" x14ac:dyDescent="0.2">
      <c r="A182" s="120">
        <v>42965</v>
      </c>
      <c r="B182" s="103">
        <v>2</v>
      </c>
      <c r="C182" s="104" t="s">
        <v>166</v>
      </c>
      <c r="D182" s="104" t="s">
        <v>1</v>
      </c>
      <c r="E182" s="104" t="s">
        <v>1334</v>
      </c>
      <c r="F182" s="104">
        <v>3</v>
      </c>
      <c r="G182" s="104">
        <v>66.67</v>
      </c>
      <c r="H182" s="104" t="s">
        <v>1382</v>
      </c>
      <c r="I182" s="104"/>
      <c r="J182" s="116">
        <f>IF(D182="NY",VLOOKUP(E182,Input_Mkt_Price!B:C,2,FALSE))</f>
        <v>75.17</v>
      </c>
      <c r="K182" s="192">
        <f t="shared" si="20"/>
        <v>-100005</v>
      </c>
      <c r="L182" s="118">
        <f t="shared" si="21"/>
        <v>0</v>
      </c>
      <c r="M182" s="106">
        <f t="shared" si="22"/>
        <v>7.86</v>
      </c>
      <c r="N182" s="116">
        <f t="shared" si="23"/>
        <v>3</v>
      </c>
      <c r="O182" s="193">
        <f t="shared" si="24"/>
        <v>2.62</v>
      </c>
      <c r="P182" s="108">
        <f t="shared" si="25"/>
        <v>200.01</v>
      </c>
      <c r="Q182" s="192">
        <f>IF(D182="NY",VLOOKUP(E182,Input_Mkt_Price!E:F,2,FALSE))</f>
        <v>75.17</v>
      </c>
      <c r="R182" s="192">
        <f t="shared" si="26"/>
        <v>0</v>
      </c>
      <c r="S182" s="118">
        <f t="shared" si="27"/>
        <v>0</v>
      </c>
      <c r="T182" s="108">
        <f t="shared" si="28"/>
        <v>225.51</v>
      </c>
      <c r="U182" s="108">
        <f t="shared" si="29"/>
        <v>200.01</v>
      </c>
    </row>
    <row r="183" spans="1:21" hidden="1" x14ac:dyDescent="0.2">
      <c r="A183" s="120">
        <v>42965</v>
      </c>
      <c r="B183" s="103">
        <v>2</v>
      </c>
      <c r="C183" s="104" t="s">
        <v>166</v>
      </c>
      <c r="D183" s="104" t="s">
        <v>1</v>
      </c>
      <c r="E183" s="104" t="s">
        <v>1334</v>
      </c>
      <c r="F183" s="104">
        <v>7</v>
      </c>
      <c r="G183" s="104">
        <v>67.319999999999993</v>
      </c>
      <c r="H183" s="104" t="s">
        <v>1383</v>
      </c>
      <c r="I183" s="104"/>
      <c r="J183" s="116">
        <f>IF(D183="NY",VLOOKUP(E183,Input_Mkt_Price!B:C,2,FALSE))</f>
        <v>75.17</v>
      </c>
      <c r="K183" s="192">
        <f t="shared" si="20"/>
        <v>-235619.99999999997</v>
      </c>
      <c r="L183" s="118">
        <f t="shared" si="21"/>
        <v>0</v>
      </c>
      <c r="M183" s="106">
        <f t="shared" si="22"/>
        <v>18.34</v>
      </c>
      <c r="N183" s="116">
        <f t="shared" si="23"/>
        <v>7</v>
      </c>
      <c r="O183" s="193">
        <f t="shared" si="24"/>
        <v>2.62</v>
      </c>
      <c r="P183" s="108">
        <f t="shared" si="25"/>
        <v>471.23999999999995</v>
      </c>
      <c r="Q183" s="192">
        <f>IF(D183="NY",VLOOKUP(E183,Input_Mkt_Price!E:F,2,FALSE))</f>
        <v>75.17</v>
      </c>
      <c r="R183" s="192">
        <f t="shared" si="26"/>
        <v>0</v>
      </c>
      <c r="S183" s="118">
        <f t="shared" si="27"/>
        <v>0</v>
      </c>
      <c r="T183" s="108">
        <f t="shared" si="28"/>
        <v>526.19000000000005</v>
      </c>
      <c r="U183" s="108">
        <f t="shared" si="29"/>
        <v>471.23999999999995</v>
      </c>
    </row>
    <row r="184" spans="1:21" hidden="1" x14ac:dyDescent="0.2">
      <c r="A184" s="120">
        <v>42968</v>
      </c>
      <c r="B184" s="103">
        <v>2</v>
      </c>
      <c r="C184" s="104" t="s">
        <v>166</v>
      </c>
      <c r="D184" s="104" t="s">
        <v>1</v>
      </c>
      <c r="E184" s="104" t="s">
        <v>1334</v>
      </c>
      <c r="F184" s="104">
        <v>4</v>
      </c>
      <c r="G184" s="104">
        <v>67.52</v>
      </c>
      <c r="H184" s="104" t="s">
        <v>1384</v>
      </c>
      <c r="I184" s="104"/>
      <c r="J184" s="116">
        <f>IF(D184="NY",VLOOKUP(E184,Input_Mkt_Price!B:C,2,FALSE))</f>
        <v>75.17</v>
      </c>
      <c r="K184" s="192">
        <f t="shared" si="20"/>
        <v>-135040</v>
      </c>
      <c r="L184" s="118">
        <f t="shared" si="21"/>
        <v>0</v>
      </c>
      <c r="M184" s="106">
        <f t="shared" si="22"/>
        <v>10.48</v>
      </c>
      <c r="N184" s="116">
        <f t="shared" si="23"/>
        <v>4</v>
      </c>
      <c r="O184" s="193">
        <f t="shared" si="24"/>
        <v>2.62</v>
      </c>
      <c r="P184" s="108">
        <f t="shared" si="25"/>
        <v>270.08</v>
      </c>
      <c r="Q184" s="192">
        <f>IF(D184="NY",VLOOKUP(E184,Input_Mkt_Price!E:F,2,FALSE))</f>
        <v>75.17</v>
      </c>
      <c r="R184" s="192">
        <f t="shared" si="26"/>
        <v>0</v>
      </c>
      <c r="S184" s="118">
        <f t="shared" si="27"/>
        <v>0</v>
      </c>
      <c r="T184" s="108">
        <f t="shared" si="28"/>
        <v>300.68</v>
      </c>
      <c r="U184" s="108">
        <f t="shared" si="29"/>
        <v>270.08</v>
      </c>
    </row>
    <row r="185" spans="1:21" hidden="1" x14ac:dyDescent="0.2">
      <c r="A185" s="120">
        <v>42969</v>
      </c>
      <c r="B185" s="103">
        <v>2</v>
      </c>
      <c r="C185" s="104" t="s">
        <v>166</v>
      </c>
      <c r="D185" s="104" t="s">
        <v>1</v>
      </c>
      <c r="E185" s="104" t="s">
        <v>1334</v>
      </c>
      <c r="F185" s="104">
        <v>2</v>
      </c>
      <c r="G185" s="104">
        <v>67.39</v>
      </c>
      <c r="H185" s="104" t="s">
        <v>1385</v>
      </c>
      <c r="I185" s="104"/>
      <c r="J185" s="116">
        <f>IF(D185="NY",VLOOKUP(E185,Input_Mkt_Price!B:C,2,FALSE))</f>
        <v>75.17</v>
      </c>
      <c r="K185" s="192">
        <f t="shared" si="20"/>
        <v>-67390</v>
      </c>
      <c r="L185" s="118">
        <f t="shared" si="21"/>
        <v>0</v>
      </c>
      <c r="M185" s="106">
        <f t="shared" si="22"/>
        <v>5.24</v>
      </c>
      <c r="N185" s="116">
        <f t="shared" si="23"/>
        <v>2</v>
      </c>
      <c r="O185" s="193">
        <f t="shared" si="24"/>
        <v>2.62</v>
      </c>
      <c r="P185" s="108">
        <f t="shared" si="25"/>
        <v>134.78</v>
      </c>
      <c r="Q185" s="192">
        <f>IF(D185="NY",VLOOKUP(E185,Input_Mkt_Price!E:F,2,FALSE))</f>
        <v>75.17</v>
      </c>
      <c r="R185" s="192">
        <f t="shared" si="26"/>
        <v>0</v>
      </c>
      <c r="S185" s="118">
        <f t="shared" si="27"/>
        <v>0</v>
      </c>
      <c r="T185" s="108">
        <f t="shared" si="28"/>
        <v>150.34</v>
      </c>
      <c r="U185" s="108">
        <f t="shared" si="29"/>
        <v>134.78</v>
      </c>
    </row>
    <row r="186" spans="1:21" hidden="1" x14ac:dyDescent="0.2">
      <c r="A186" s="120">
        <v>42969</v>
      </c>
      <c r="B186" s="103">
        <v>2</v>
      </c>
      <c r="C186" s="104" t="s">
        <v>166</v>
      </c>
      <c r="D186" s="104" t="s">
        <v>1</v>
      </c>
      <c r="E186" s="104" t="s">
        <v>1334</v>
      </c>
      <c r="F186" s="104">
        <v>2</v>
      </c>
      <c r="G186" s="104">
        <v>67.44</v>
      </c>
      <c r="H186" s="104" t="s">
        <v>1385</v>
      </c>
      <c r="I186" s="104"/>
      <c r="J186" s="116">
        <f>IF(D186="NY",VLOOKUP(E186,Input_Mkt_Price!B:C,2,FALSE))</f>
        <v>75.17</v>
      </c>
      <c r="K186" s="192">
        <f t="shared" si="20"/>
        <v>-67440</v>
      </c>
      <c r="L186" s="118">
        <f t="shared" si="21"/>
        <v>0</v>
      </c>
      <c r="M186" s="106">
        <f t="shared" si="22"/>
        <v>5.24</v>
      </c>
      <c r="N186" s="116">
        <f t="shared" si="23"/>
        <v>2</v>
      </c>
      <c r="O186" s="193">
        <f t="shared" si="24"/>
        <v>2.62</v>
      </c>
      <c r="P186" s="108">
        <f t="shared" si="25"/>
        <v>134.88</v>
      </c>
      <c r="Q186" s="192">
        <f>IF(D186="NY",VLOOKUP(E186,Input_Mkt_Price!E:F,2,FALSE))</f>
        <v>75.17</v>
      </c>
      <c r="R186" s="192">
        <f t="shared" si="26"/>
        <v>0</v>
      </c>
      <c r="S186" s="118">
        <f t="shared" si="27"/>
        <v>0</v>
      </c>
      <c r="T186" s="108">
        <f t="shared" si="28"/>
        <v>150.34</v>
      </c>
      <c r="U186" s="108">
        <f t="shared" si="29"/>
        <v>134.88</v>
      </c>
    </row>
    <row r="187" spans="1:21" hidden="1" x14ac:dyDescent="0.2">
      <c r="A187" s="120">
        <v>42969</v>
      </c>
      <c r="B187" s="103">
        <v>2</v>
      </c>
      <c r="C187" s="104" t="s">
        <v>166</v>
      </c>
      <c r="D187" s="104" t="s">
        <v>1</v>
      </c>
      <c r="E187" s="104" t="s">
        <v>1334</v>
      </c>
      <c r="F187" s="104">
        <v>51</v>
      </c>
      <c r="G187" s="104">
        <v>67.81</v>
      </c>
      <c r="H187" s="104" t="s">
        <v>1373</v>
      </c>
      <c r="I187" s="104"/>
      <c r="J187" s="116">
        <f>IF(D187="NY",VLOOKUP(E187,Input_Mkt_Price!B:C,2,FALSE))</f>
        <v>75.17</v>
      </c>
      <c r="K187" s="192">
        <f t="shared" si="20"/>
        <v>-1729155</v>
      </c>
      <c r="L187" s="118">
        <f t="shared" si="21"/>
        <v>0</v>
      </c>
      <c r="M187" s="106">
        <f t="shared" si="22"/>
        <v>133.62</v>
      </c>
      <c r="N187" s="116">
        <f t="shared" si="23"/>
        <v>51</v>
      </c>
      <c r="O187" s="193">
        <f t="shared" si="24"/>
        <v>2.62</v>
      </c>
      <c r="P187" s="108">
        <f t="shared" si="25"/>
        <v>3458.31</v>
      </c>
      <c r="Q187" s="192">
        <f>IF(D187="NY",VLOOKUP(E187,Input_Mkt_Price!E:F,2,FALSE))</f>
        <v>75.17</v>
      </c>
      <c r="R187" s="192">
        <f t="shared" si="26"/>
        <v>0</v>
      </c>
      <c r="S187" s="118">
        <f t="shared" si="27"/>
        <v>0</v>
      </c>
      <c r="T187" s="108">
        <f t="shared" si="28"/>
        <v>3833.67</v>
      </c>
      <c r="U187" s="108">
        <f t="shared" si="29"/>
        <v>3458.31</v>
      </c>
    </row>
    <row r="188" spans="1:21" hidden="1" x14ac:dyDescent="0.2">
      <c r="A188" s="120">
        <v>42971</v>
      </c>
      <c r="B188" s="103">
        <v>2</v>
      </c>
      <c r="C188" s="104" t="s">
        <v>166</v>
      </c>
      <c r="D188" s="104" t="s">
        <v>1</v>
      </c>
      <c r="E188" s="104" t="s">
        <v>1334</v>
      </c>
      <c r="F188" s="104">
        <v>18</v>
      </c>
      <c r="G188" s="104">
        <v>69.180000000000007</v>
      </c>
      <c r="H188" s="104" t="s">
        <v>1386</v>
      </c>
      <c r="I188" s="104"/>
      <c r="J188" s="116">
        <f>IF(D188="NY",VLOOKUP(E188,Input_Mkt_Price!B:C,2,FALSE))</f>
        <v>75.17</v>
      </c>
      <c r="K188" s="192">
        <f t="shared" si="20"/>
        <v>-622620.00000000012</v>
      </c>
      <c r="L188" s="118">
        <f t="shared" si="21"/>
        <v>0</v>
      </c>
      <c r="M188" s="106">
        <f t="shared" si="22"/>
        <v>47.160000000000004</v>
      </c>
      <c r="N188" s="116">
        <f t="shared" si="23"/>
        <v>18</v>
      </c>
      <c r="O188" s="193">
        <f t="shared" si="24"/>
        <v>2.62</v>
      </c>
      <c r="P188" s="108">
        <f t="shared" si="25"/>
        <v>1245.2400000000002</v>
      </c>
      <c r="Q188" s="192">
        <f>IF(D188="NY",VLOOKUP(E188,Input_Mkt_Price!E:F,2,FALSE))</f>
        <v>75.17</v>
      </c>
      <c r="R188" s="192">
        <f t="shared" si="26"/>
        <v>0</v>
      </c>
      <c r="S188" s="118">
        <f t="shared" si="27"/>
        <v>0</v>
      </c>
      <c r="T188" s="108">
        <f t="shared" si="28"/>
        <v>1353.06</v>
      </c>
      <c r="U188" s="108">
        <f t="shared" si="29"/>
        <v>1245.2400000000002</v>
      </c>
    </row>
    <row r="189" spans="1:21" hidden="1" x14ac:dyDescent="0.2">
      <c r="A189" s="120">
        <v>42972</v>
      </c>
      <c r="B189" s="103">
        <v>2</v>
      </c>
      <c r="C189" s="104" t="s">
        <v>166</v>
      </c>
      <c r="D189" s="104" t="s">
        <v>1</v>
      </c>
      <c r="E189" s="104" t="s">
        <v>6</v>
      </c>
      <c r="F189" s="104">
        <v>-9</v>
      </c>
      <c r="G189" s="104">
        <v>68.930000000000007</v>
      </c>
      <c r="H189" s="104" t="s">
        <v>1387</v>
      </c>
      <c r="I189" s="104"/>
      <c r="J189" s="116">
        <f>IF(D189="NY",VLOOKUP(E189,Input_Mkt_Price!B:C,2,FALSE))</f>
        <v>80.11</v>
      </c>
      <c r="K189" s="192">
        <f t="shared" si="20"/>
        <v>310185.00000000006</v>
      </c>
      <c r="L189" s="118">
        <f t="shared" si="21"/>
        <v>0</v>
      </c>
      <c r="M189" s="106">
        <f t="shared" si="22"/>
        <v>23.580000000000002</v>
      </c>
      <c r="N189" s="116">
        <f t="shared" si="23"/>
        <v>9</v>
      </c>
      <c r="O189" s="193">
        <f t="shared" si="24"/>
        <v>2.62</v>
      </c>
      <c r="P189" s="108">
        <f t="shared" si="25"/>
        <v>-620.37000000000012</v>
      </c>
      <c r="Q189" s="192">
        <f>IF(D189="NY",VLOOKUP(E189,Input_Mkt_Price!E:F,2,FALSE))</f>
        <v>79.86</v>
      </c>
      <c r="R189" s="192">
        <f t="shared" si="26"/>
        <v>0</v>
      </c>
      <c r="S189" s="118">
        <f t="shared" si="27"/>
        <v>0</v>
      </c>
      <c r="T189" s="108">
        <f t="shared" si="28"/>
        <v>-720.99</v>
      </c>
      <c r="U189" s="108">
        <f t="shared" si="29"/>
        <v>-620.37000000000012</v>
      </c>
    </row>
    <row r="190" spans="1:21" hidden="1" x14ac:dyDescent="0.2">
      <c r="A190" s="120">
        <v>42978</v>
      </c>
      <c r="B190" s="103">
        <v>2</v>
      </c>
      <c r="C190" s="104" t="s">
        <v>166</v>
      </c>
      <c r="D190" s="104" t="s">
        <v>1</v>
      </c>
      <c r="E190" s="104" t="s">
        <v>6</v>
      </c>
      <c r="F190" s="104">
        <v>-1</v>
      </c>
      <c r="G190" s="104">
        <v>69.510000000000005</v>
      </c>
      <c r="H190" s="104" t="s">
        <v>1388</v>
      </c>
      <c r="I190" s="104"/>
      <c r="J190" s="116">
        <f>IF(D190="NY",VLOOKUP(E190,Input_Mkt_Price!B:C,2,FALSE))</f>
        <v>80.11</v>
      </c>
      <c r="K190" s="192">
        <f t="shared" si="20"/>
        <v>34755</v>
      </c>
      <c r="L190" s="118">
        <f t="shared" si="21"/>
        <v>0</v>
      </c>
      <c r="M190" s="106">
        <f t="shared" si="22"/>
        <v>2.62</v>
      </c>
      <c r="N190" s="116">
        <f t="shared" si="23"/>
        <v>1</v>
      </c>
      <c r="O190" s="193">
        <f t="shared" si="24"/>
        <v>2.62</v>
      </c>
      <c r="P190" s="108">
        <f t="shared" si="25"/>
        <v>-69.510000000000005</v>
      </c>
      <c r="Q190" s="192">
        <f>IF(D190="NY",VLOOKUP(E190,Input_Mkt_Price!E:F,2,FALSE))</f>
        <v>79.86</v>
      </c>
      <c r="R190" s="192">
        <f t="shared" si="26"/>
        <v>0</v>
      </c>
      <c r="S190" s="118">
        <f t="shared" si="27"/>
        <v>0</v>
      </c>
      <c r="T190" s="108">
        <f t="shared" si="28"/>
        <v>-80.11</v>
      </c>
      <c r="U190" s="108">
        <f t="shared" si="29"/>
        <v>-69.510000000000005</v>
      </c>
    </row>
    <row r="191" spans="1:21" hidden="1" x14ac:dyDescent="0.2">
      <c r="A191" s="120">
        <v>42978</v>
      </c>
      <c r="B191" s="103">
        <v>2</v>
      </c>
      <c r="C191" s="104" t="s">
        <v>166</v>
      </c>
      <c r="D191" s="104" t="s">
        <v>1</v>
      </c>
      <c r="E191" s="104" t="s">
        <v>6</v>
      </c>
      <c r="F191" s="104">
        <v>-6</v>
      </c>
      <c r="G191" s="104">
        <v>69.47</v>
      </c>
      <c r="H191" s="104" t="s">
        <v>1388</v>
      </c>
      <c r="I191" s="104"/>
      <c r="J191" s="116">
        <f>IF(D191="NY",VLOOKUP(E191,Input_Mkt_Price!B:C,2,FALSE))</f>
        <v>80.11</v>
      </c>
      <c r="K191" s="192">
        <f t="shared" si="20"/>
        <v>208410</v>
      </c>
      <c r="L191" s="118">
        <f t="shared" si="21"/>
        <v>0</v>
      </c>
      <c r="M191" s="106">
        <f t="shared" si="22"/>
        <v>15.72</v>
      </c>
      <c r="N191" s="116">
        <f t="shared" si="23"/>
        <v>6</v>
      </c>
      <c r="O191" s="193">
        <f t="shared" si="24"/>
        <v>2.62</v>
      </c>
      <c r="P191" s="108">
        <f t="shared" si="25"/>
        <v>-416.82</v>
      </c>
      <c r="Q191" s="192">
        <f>IF(D191="NY",VLOOKUP(E191,Input_Mkt_Price!E:F,2,FALSE))</f>
        <v>79.86</v>
      </c>
      <c r="R191" s="192">
        <f t="shared" si="26"/>
        <v>0</v>
      </c>
      <c r="S191" s="118">
        <f t="shared" si="27"/>
        <v>0</v>
      </c>
      <c r="T191" s="108">
        <f t="shared" si="28"/>
        <v>-480.65999999999997</v>
      </c>
      <c r="U191" s="108">
        <f t="shared" si="29"/>
        <v>-416.82</v>
      </c>
    </row>
    <row r="192" spans="1:21" hidden="1" x14ac:dyDescent="0.2">
      <c r="A192" s="120">
        <v>42978</v>
      </c>
      <c r="B192" s="103">
        <v>2</v>
      </c>
      <c r="C192" s="104" t="s">
        <v>166</v>
      </c>
      <c r="D192" s="104" t="s">
        <v>1</v>
      </c>
      <c r="E192" s="104" t="s">
        <v>6</v>
      </c>
      <c r="F192" s="104">
        <v>-1</v>
      </c>
      <c r="G192" s="104">
        <v>69.3</v>
      </c>
      <c r="H192" s="104" t="s">
        <v>1388</v>
      </c>
      <c r="I192" s="104"/>
      <c r="J192" s="116">
        <f>IF(D192="NY",VLOOKUP(E192,Input_Mkt_Price!B:C,2,FALSE))</f>
        <v>80.11</v>
      </c>
      <c r="K192" s="192">
        <f t="shared" si="20"/>
        <v>34650</v>
      </c>
      <c r="L192" s="118">
        <f t="shared" si="21"/>
        <v>0</v>
      </c>
      <c r="M192" s="106">
        <f t="shared" si="22"/>
        <v>2.62</v>
      </c>
      <c r="N192" s="116">
        <f t="shared" si="23"/>
        <v>1</v>
      </c>
      <c r="O192" s="193">
        <f t="shared" si="24"/>
        <v>2.62</v>
      </c>
      <c r="P192" s="108">
        <f t="shared" si="25"/>
        <v>-69.3</v>
      </c>
      <c r="Q192" s="192">
        <f>IF(D192="NY",VLOOKUP(E192,Input_Mkt_Price!E:F,2,FALSE))</f>
        <v>79.86</v>
      </c>
      <c r="R192" s="192">
        <f t="shared" si="26"/>
        <v>0</v>
      </c>
      <c r="S192" s="118">
        <f t="shared" si="27"/>
        <v>0</v>
      </c>
      <c r="T192" s="108">
        <f t="shared" si="28"/>
        <v>-80.11</v>
      </c>
      <c r="U192" s="108">
        <f t="shared" si="29"/>
        <v>-69.3</v>
      </c>
    </row>
    <row r="193" spans="1:21" hidden="1" x14ac:dyDescent="0.2">
      <c r="A193" s="120">
        <v>42978</v>
      </c>
      <c r="B193" s="103">
        <v>2</v>
      </c>
      <c r="C193" s="104" t="s">
        <v>166</v>
      </c>
      <c r="D193" s="104" t="s">
        <v>1</v>
      </c>
      <c r="E193" s="104" t="s">
        <v>6</v>
      </c>
      <c r="F193" s="104">
        <v>-1</v>
      </c>
      <c r="G193" s="104">
        <v>69.290000000000006</v>
      </c>
      <c r="H193" s="104" t="s">
        <v>1388</v>
      </c>
      <c r="I193" s="104"/>
      <c r="J193" s="116">
        <f>IF(D193="NY",VLOOKUP(E193,Input_Mkt_Price!B:C,2,FALSE))</f>
        <v>80.11</v>
      </c>
      <c r="K193" s="192">
        <f t="shared" si="20"/>
        <v>34645</v>
      </c>
      <c r="L193" s="118">
        <f t="shared" si="21"/>
        <v>0</v>
      </c>
      <c r="M193" s="106">
        <f t="shared" si="22"/>
        <v>2.62</v>
      </c>
      <c r="N193" s="116">
        <f t="shared" si="23"/>
        <v>1</v>
      </c>
      <c r="O193" s="193">
        <f t="shared" si="24"/>
        <v>2.62</v>
      </c>
      <c r="P193" s="108">
        <f t="shared" si="25"/>
        <v>-69.290000000000006</v>
      </c>
      <c r="Q193" s="192">
        <f>IF(D193="NY",VLOOKUP(E193,Input_Mkt_Price!E:F,2,FALSE))</f>
        <v>79.86</v>
      </c>
      <c r="R193" s="192">
        <f t="shared" si="26"/>
        <v>0</v>
      </c>
      <c r="S193" s="118">
        <f t="shared" si="27"/>
        <v>0</v>
      </c>
      <c r="T193" s="108">
        <f t="shared" si="28"/>
        <v>-80.11</v>
      </c>
      <c r="U193" s="108">
        <f t="shared" si="29"/>
        <v>-69.290000000000006</v>
      </c>
    </row>
    <row r="194" spans="1:21" hidden="1" x14ac:dyDescent="0.2">
      <c r="A194" s="120">
        <v>42978</v>
      </c>
      <c r="B194" s="103">
        <v>2</v>
      </c>
      <c r="C194" s="104" t="s">
        <v>166</v>
      </c>
      <c r="D194" s="104" t="s">
        <v>1</v>
      </c>
      <c r="E194" s="104" t="s">
        <v>6</v>
      </c>
      <c r="F194" s="104">
        <v>-1</v>
      </c>
      <c r="G194" s="104">
        <v>69.25</v>
      </c>
      <c r="H194" s="104" t="s">
        <v>1388</v>
      </c>
      <c r="I194" s="104"/>
      <c r="J194" s="116">
        <f>IF(D194="NY",VLOOKUP(E194,Input_Mkt_Price!B:C,2,FALSE))</f>
        <v>80.11</v>
      </c>
      <c r="K194" s="192">
        <f t="shared" si="20"/>
        <v>34625</v>
      </c>
      <c r="L194" s="118">
        <f t="shared" si="21"/>
        <v>0</v>
      </c>
      <c r="M194" s="106">
        <f t="shared" si="22"/>
        <v>2.62</v>
      </c>
      <c r="N194" s="116">
        <f t="shared" si="23"/>
        <v>1</v>
      </c>
      <c r="O194" s="193">
        <f t="shared" si="24"/>
        <v>2.62</v>
      </c>
      <c r="P194" s="108">
        <f t="shared" si="25"/>
        <v>-69.25</v>
      </c>
      <c r="Q194" s="192">
        <f>IF(D194="NY",VLOOKUP(E194,Input_Mkt_Price!E:F,2,FALSE))</f>
        <v>79.86</v>
      </c>
      <c r="R194" s="192">
        <f t="shared" si="26"/>
        <v>0</v>
      </c>
      <c r="S194" s="118">
        <f t="shared" si="27"/>
        <v>0</v>
      </c>
      <c r="T194" s="108">
        <f t="shared" si="28"/>
        <v>-80.11</v>
      </c>
      <c r="U194" s="108">
        <f t="shared" si="29"/>
        <v>-69.25</v>
      </c>
    </row>
    <row r="195" spans="1:21" hidden="1" x14ac:dyDescent="0.2">
      <c r="A195" s="120">
        <v>42978</v>
      </c>
      <c r="B195" s="103">
        <v>2</v>
      </c>
      <c r="C195" s="104" t="s">
        <v>166</v>
      </c>
      <c r="D195" s="104" t="s">
        <v>1</v>
      </c>
      <c r="E195" s="104" t="s">
        <v>6</v>
      </c>
      <c r="F195" s="104">
        <v>-1</v>
      </c>
      <c r="G195" s="104">
        <v>69.260000000000005</v>
      </c>
      <c r="H195" s="104" t="s">
        <v>1388</v>
      </c>
      <c r="I195" s="104"/>
      <c r="J195" s="116">
        <f>IF(D195="NY",VLOOKUP(E195,Input_Mkt_Price!B:C,2,FALSE))</f>
        <v>80.11</v>
      </c>
      <c r="K195" s="192">
        <f t="shared" ref="K195:K258" si="30">IF(D195="NY",-(IF(B195=2,G195*F195*500,0)))</f>
        <v>34630</v>
      </c>
      <c r="L195" s="118">
        <f t="shared" ref="L195:L258" si="31">IF(D195="NY",IF(K195&lt;&gt;0,0,-(G195-J195)*F195*500))</f>
        <v>0</v>
      </c>
      <c r="M195" s="106">
        <f t="shared" ref="M195:M258" si="32">N195*O195</f>
        <v>2.62</v>
      </c>
      <c r="N195" s="116">
        <f t="shared" ref="N195:N258" si="33">ABS(F195)</f>
        <v>1</v>
      </c>
      <c r="O195" s="193">
        <f t="shared" ref="O195:O258" si="34">IF(D195="NY",2.62,0)</f>
        <v>2.62</v>
      </c>
      <c r="P195" s="108">
        <f t="shared" ref="P195:P258" si="35">G195*F195</f>
        <v>-69.260000000000005</v>
      </c>
      <c r="Q195" s="192">
        <f>IF(D195="NY",VLOOKUP(E195,Input_Mkt_Price!E:F,2,FALSE))</f>
        <v>79.86</v>
      </c>
      <c r="R195" s="192">
        <f t="shared" ref="R195:R258" si="36">IF(D195="NY",IF(K195&lt;&gt;0,0,-(G195-Q195)*F195*500))</f>
        <v>0</v>
      </c>
      <c r="S195" s="118">
        <f t="shared" ref="S195:S258" si="37">L195-R195</f>
        <v>0</v>
      </c>
      <c r="T195" s="108">
        <f t="shared" ref="T195:T258" si="38">J195*F195</f>
        <v>-80.11</v>
      </c>
      <c r="U195" s="108">
        <f t="shared" ref="U195:U258" si="39">F195*G195</f>
        <v>-69.260000000000005</v>
      </c>
    </row>
    <row r="196" spans="1:21" hidden="1" x14ac:dyDescent="0.2">
      <c r="A196" s="120">
        <v>42978</v>
      </c>
      <c r="B196" s="103">
        <v>2</v>
      </c>
      <c r="C196" s="104" t="s">
        <v>166</v>
      </c>
      <c r="D196" s="104" t="s">
        <v>1</v>
      </c>
      <c r="E196" s="104" t="s">
        <v>6</v>
      </c>
      <c r="F196" s="104">
        <v>-16</v>
      </c>
      <c r="G196" s="104">
        <v>69.44</v>
      </c>
      <c r="H196" s="104" t="s">
        <v>1388</v>
      </c>
      <c r="I196" s="104"/>
      <c r="J196" s="116">
        <f>IF(D196="NY",VLOOKUP(E196,Input_Mkt_Price!B:C,2,FALSE))</f>
        <v>80.11</v>
      </c>
      <c r="K196" s="192">
        <f t="shared" si="30"/>
        <v>555520</v>
      </c>
      <c r="L196" s="118">
        <f t="shared" si="31"/>
        <v>0</v>
      </c>
      <c r="M196" s="106">
        <f t="shared" si="32"/>
        <v>41.92</v>
      </c>
      <c r="N196" s="116">
        <f t="shared" si="33"/>
        <v>16</v>
      </c>
      <c r="O196" s="193">
        <f t="shared" si="34"/>
        <v>2.62</v>
      </c>
      <c r="P196" s="108">
        <f t="shared" si="35"/>
        <v>-1111.04</v>
      </c>
      <c r="Q196" s="192">
        <f>IF(D196="NY",VLOOKUP(E196,Input_Mkt_Price!E:F,2,FALSE))</f>
        <v>79.86</v>
      </c>
      <c r="R196" s="192">
        <f t="shared" si="36"/>
        <v>0</v>
      </c>
      <c r="S196" s="118">
        <f t="shared" si="37"/>
        <v>0</v>
      </c>
      <c r="T196" s="108">
        <f t="shared" si="38"/>
        <v>-1281.76</v>
      </c>
      <c r="U196" s="108">
        <f t="shared" si="39"/>
        <v>-1111.04</v>
      </c>
    </row>
    <row r="197" spans="1:21" hidden="1" x14ac:dyDescent="0.2">
      <c r="A197" s="120">
        <v>42978</v>
      </c>
      <c r="B197" s="103">
        <v>2</v>
      </c>
      <c r="C197" s="104" t="s">
        <v>166</v>
      </c>
      <c r="D197" s="104" t="s">
        <v>1</v>
      </c>
      <c r="E197" s="104" t="s">
        <v>6</v>
      </c>
      <c r="F197" s="104">
        <v>-8</v>
      </c>
      <c r="G197" s="104">
        <v>69.459999999999994</v>
      </c>
      <c r="H197" s="104" t="s">
        <v>1388</v>
      </c>
      <c r="I197" s="104"/>
      <c r="J197" s="116">
        <f>IF(D197="NY",VLOOKUP(E197,Input_Mkt_Price!B:C,2,FALSE))</f>
        <v>80.11</v>
      </c>
      <c r="K197" s="192">
        <f t="shared" si="30"/>
        <v>277840</v>
      </c>
      <c r="L197" s="118">
        <f t="shared" si="31"/>
        <v>0</v>
      </c>
      <c r="M197" s="106">
        <f t="shared" si="32"/>
        <v>20.96</v>
      </c>
      <c r="N197" s="116">
        <f t="shared" si="33"/>
        <v>8</v>
      </c>
      <c r="O197" s="193">
        <f t="shared" si="34"/>
        <v>2.62</v>
      </c>
      <c r="P197" s="108">
        <f t="shared" si="35"/>
        <v>-555.67999999999995</v>
      </c>
      <c r="Q197" s="192">
        <f>IF(D197="NY",VLOOKUP(E197,Input_Mkt_Price!E:F,2,FALSE))</f>
        <v>79.86</v>
      </c>
      <c r="R197" s="192">
        <f t="shared" si="36"/>
        <v>0</v>
      </c>
      <c r="S197" s="118">
        <f t="shared" si="37"/>
        <v>0</v>
      </c>
      <c r="T197" s="108">
        <f t="shared" si="38"/>
        <v>-640.88</v>
      </c>
      <c r="U197" s="108">
        <f t="shared" si="39"/>
        <v>-555.67999999999995</v>
      </c>
    </row>
    <row r="198" spans="1:21" hidden="1" x14ac:dyDescent="0.2">
      <c r="A198" s="120">
        <v>42978</v>
      </c>
      <c r="B198" s="103">
        <v>2</v>
      </c>
      <c r="C198" s="104" t="s">
        <v>166</v>
      </c>
      <c r="D198" s="104" t="s">
        <v>1</v>
      </c>
      <c r="E198" s="104" t="s">
        <v>6</v>
      </c>
      <c r="F198" s="104">
        <v>-11</v>
      </c>
      <c r="G198" s="104">
        <v>69.430000000000007</v>
      </c>
      <c r="H198" s="104" t="s">
        <v>1388</v>
      </c>
      <c r="I198" s="104"/>
      <c r="J198" s="116">
        <f>IF(D198="NY",VLOOKUP(E198,Input_Mkt_Price!B:C,2,FALSE))</f>
        <v>80.11</v>
      </c>
      <c r="K198" s="192">
        <f t="shared" si="30"/>
        <v>381865</v>
      </c>
      <c r="L198" s="118">
        <f t="shared" si="31"/>
        <v>0</v>
      </c>
      <c r="M198" s="106">
        <f t="shared" si="32"/>
        <v>28.82</v>
      </c>
      <c r="N198" s="116">
        <f t="shared" si="33"/>
        <v>11</v>
      </c>
      <c r="O198" s="193">
        <f t="shared" si="34"/>
        <v>2.62</v>
      </c>
      <c r="P198" s="108">
        <f t="shared" si="35"/>
        <v>-763.73</v>
      </c>
      <c r="Q198" s="192">
        <f>IF(D198="NY",VLOOKUP(E198,Input_Mkt_Price!E:F,2,FALSE))</f>
        <v>79.86</v>
      </c>
      <c r="R198" s="192">
        <f t="shared" si="36"/>
        <v>0</v>
      </c>
      <c r="S198" s="118">
        <f t="shared" si="37"/>
        <v>0</v>
      </c>
      <c r="T198" s="108">
        <f t="shared" si="38"/>
        <v>-881.21</v>
      </c>
      <c r="U198" s="108">
        <f t="shared" si="39"/>
        <v>-763.73</v>
      </c>
    </row>
    <row r="199" spans="1:21" hidden="1" x14ac:dyDescent="0.2">
      <c r="A199" s="120">
        <v>42978</v>
      </c>
      <c r="B199" s="103">
        <v>2</v>
      </c>
      <c r="C199" s="104" t="s">
        <v>166</v>
      </c>
      <c r="D199" s="104" t="s">
        <v>1</v>
      </c>
      <c r="E199" s="104" t="s">
        <v>6</v>
      </c>
      <c r="F199" s="104">
        <v>-5</v>
      </c>
      <c r="G199" s="104">
        <v>69.400000000000006</v>
      </c>
      <c r="H199" s="104" t="s">
        <v>1388</v>
      </c>
      <c r="I199" s="104"/>
      <c r="J199" s="116">
        <f>IF(D199="NY",VLOOKUP(E199,Input_Mkt_Price!B:C,2,FALSE))</f>
        <v>80.11</v>
      </c>
      <c r="K199" s="192">
        <f t="shared" si="30"/>
        <v>173500</v>
      </c>
      <c r="L199" s="118">
        <f t="shared" si="31"/>
        <v>0</v>
      </c>
      <c r="M199" s="106">
        <f t="shared" si="32"/>
        <v>13.100000000000001</v>
      </c>
      <c r="N199" s="116">
        <f t="shared" si="33"/>
        <v>5</v>
      </c>
      <c r="O199" s="193">
        <f t="shared" si="34"/>
        <v>2.62</v>
      </c>
      <c r="P199" s="108">
        <f t="shared" si="35"/>
        <v>-347</v>
      </c>
      <c r="Q199" s="192">
        <f>IF(D199="NY",VLOOKUP(E199,Input_Mkt_Price!E:F,2,FALSE))</f>
        <v>79.86</v>
      </c>
      <c r="R199" s="192">
        <f t="shared" si="36"/>
        <v>0</v>
      </c>
      <c r="S199" s="118">
        <f t="shared" si="37"/>
        <v>0</v>
      </c>
      <c r="T199" s="108">
        <f t="shared" si="38"/>
        <v>-400.55</v>
      </c>
      <c r="U199" s="108">
        <f t="shared" si="39"/>
        <v>-347</v>
      </c>
    </row>
    <row r="200" spans="1:21" hidden="1" x14ac:dyDescent="0.2">
      <c r="A200" s="120">
        <v>42978</v>
      </c>
      <c r="B200" s="103">
        <v>2</v>
      </c>
      <c r="C200" s="104" t="s">
        <v>166</v>
      </c>
      <c r="D200" s="104" t="s">
        <v>1</v>
      </c>
      <c r="E200" s="104" t="s">
        <v>6</v>
      </c>
      <c r="F200" s="104">
        <v>-24</v>
      </c>
      <c r="G200" s="104">
        <v>69.5</v>
      </c>
      <c r="H200" s="104" t="s">
        <v>1388</v>
      </c>
      <c r="I200" s="104"/>
      <c r="J200" s="116">
        <f>IF(D200="NY",VLOOKUP(E200,Input_Mkt_Price!B:C,2,FALSE))</f>
        <v>80.11</v>
      </c>
      <c r="K200" s="192">
        <f t="shared" si="30"/>
        <v>834000</v>
      </c>
      <c r="L200" s="118">
        <f t="shared" si="31"/>
        <v>0</v>
      </c>
      <c r="M200" s="106">
        <f t="shared" si="32"/>
        <v>62.88</v>
      </c>
      <c r="N200" s="116">
        <f t="shared" si="33"/>
        <v>24</v>
      </c>
      <c r="O200" s="193">
        <f t="shared" si="34"/>
        <v>2.62</v>
      </c>
      <c r="P200" s="108">
        <f t="shared" si="35"/>
        <v>-1668</v>
      </c>
      <c r="Q200" s="192">
        <f>IF(D200="NY",VLOOKUP(E200,Input_Mkt_Price!E:F,2,FALSE))</f>
        <v>79.86</v>
      </c>
      <c r="R200" s="192">
        <f t="shared" si="36"/>
        <v>0</v>
      </c>
      <c r="S200" s="118">
        <f t="shared" si="37"/>
        <v>0</v>
      </c>
      <c r="T200" s="108">
        <f t="shared" si="38"/>
        <v>-1922.6399999999999</v>
      </c>
      <c r="U200" s="108">
        <f t="shared" si="39"/>
        <v>-1668</v>
      </c>
    </row>
    <row r="201" spans="1:21" hidden="1" x14ac:dyDescent="0.2">
      <c r="A201" s="120">
        <v>42978</v>
      </c>
      <c r="B201" s="103">
        <v>2</v>
      </c>
      <c r="C201" s="104" t="s">
        <v>166</v>
      </c>
      <c r="D201" s="104" t="s">
        <v>1</v>
      </c>
      <c r="E201" s="104" t="s">
        <v>6</v>
      </c>
      <c r="F201" s="104">
        <v>-1</v>
      </c>
      <c r="G201" s="104">
        <v>69.5</v>
      </c>
      <c r="H201" s="104" t="s">
        <v>1388</v>
      </c>
      <c r="I201" s="104"/>
      <c r="J201" s="116">
        <f>IF(D201="NY",VLOOKUP(E201,Input_Mkt_Price!B:C,2,FALSE))</f>
        <v>80.11</v>
      </c>
      <c r="K201" s="192">
        <f t="shared" si="30"/>
        <v>34750</v>
      </c>
      <c r="L201" s="118">
        <f t="shared" si="31"/>
        <v>0</v>
      </c>
      <c r="M201" s="106">
        <f t="shared" si="32"/>
        <v>2.62</v>
      </c>
      <c r="N201" s="116">
        <f t="shared" si="33"/>
        <v>1</v>
      </c>
      <c r="O201" s="193">
        <f t="shared" si="34"/>
        <v>2.62</v>
      </c>
      <c r="P201" s="108">
        <f t="shared" si="35"/>
        <v>-69.5</v>
      </c>
      <c r="Q201" s="192">
        <f>IF(D201="NY",VLOOKUP(E201,Input_Mkt_Price!E:F,2,FALSE))</f>
        <v>79.86</v>
      </c>
      <c r="R201" s="192">
        <f t="shared" si="36"/>
        <v>0</v>
      </c>
      <c r="S201" s="118">
        <f t="shared" si="37"/>
        <v>0</v>
      </c>
      <c r="T201" s="108">
        <f t="shared" si="38"/>
        <v>-80.11</v>
      </c>
      <c r="U201" s="108">
        <f t="shared" si="39"/>
        <v>-69.5</v>
      </c>
    </row>
    <row r="202" spans="1:21" hidden="1" x14ac:dyDescent="0.2">
      <c r="A202" s="120">
        <v>42986</v>
      </c>
      <c r="B202" s="103">
        <v>2</v>
      </c>
      <c r="C202" s="104" t="s">
        <v>166</v>
      </c>
      <c r="D202" s="104" t="s">
        <v>1</v>
      </c>
      <c r="E202" s="104" t="s">
        <v>6</v>
      </c>
      <c r="F202" s="104">
        <v>-25</v>
      </c>
      <c r="G202" s="104">
        <v>71</v>
      </c>
      <c r="H202" s="104" t="s">
        <v>1389</v>
      </c>
      <c r="I202" s="104"/>
      <c r="J202" s="116">
        <f>IF(D202="NY",VLOOKUP(E202,Input_Mkt_Price!B:C,2,FALSE))</f>
        <v>80.11</v>
      </c>
      <c r="K202" s="192">
        <f t="shared" si="30"/>
        <v>887500</v>
      </c>
      <c r="L202" s="118">
        <f t="shared" si="31"/>
        <v>0</v>
      </c>
      <c r="M202" s="106">
        <f t="shared" si="32"/>
        <v>65.5</v>
      </c>
      <c r="N202" s="116">
        <f t="shared" si="33"/>
        <v>25</v>
      </c>
      <c r="O202" s="193">
        <f t="shared" si="34"/>
        <v>2.62</v>
      </c>
      <c r="P202" s="108">
        <f t="shared" si="35"/>
        <v>-1775</v>
      </c>
      <c r="Q202" s="192">
        <f>IF(D202="NY",VLOOKUP(E202,Input_Mkt_Price!E:F,2,FALSE))</f>
        <v>79.86</v>
      </c>
      <c r="R202" s="192">
        <f t="shared" si="36"/>
        <v>0</v>
      </c>
      <c r="S202" s="118">
        <f t="shared" si="37"/>
        <v>0</v>
      </c>
      <c r="T202" s="108">
        <f t="shared" si="38"/>
        <v>-2002.75</v>
      </c>
      <c r="U202" s="108">
        <f t="shared" si="39"/>
        <v>-1775</v>
      </c>
    </row>
    <row r="203" spans="1:21" hidden="1" x14ac:dyDescent="0.2">
      <c r="A203" s="120">
        <v>42989</v>
      </c>
      <c r="B203" s="103">
        <v>2</v>
      </c>
      <c r="C203" s="104" t="s">
        <v>166</v>
      </c>
      <c r="D203" s="104" t="s">
        <v>1</v>
      </c>
      <c r="E203" s="104" t="s">
        <v>1334</v>
      </c>
      <c r="F203" s="104">
        <v>-1</v>
      </c>
      <c r="G203" s="104">
        <v>72.569999999999993</v>
      </c>
      <c r="H203" s="104" t="s">
        <v>1390</v>
      </c>
      <c r="I203" s="104"/>
      <c r="J203" s="116">
        <f>IF(D203="NY",VLOOKUP(E203,Input_Mkt_Price!B:C,2,FALSE))</f>
        <v>75.17</v>
      </c>
      <c r="K203" s="192">
        <f t="shared" si="30"/>
        <v>36285</v>
      </c>
      <c r="L203" s="118">
        <f t="shared" si="31"/>
        <v>0</v>
      </c>
      <c r="M203" s="106">
        <f t="shared" si="32"/>
        <v>2.62</v>
      </c>
      <c r="N203" s="116">
        <f t="shared" si="33"/>
        <v>1</v>
      </c>
      <c r="O203" s="193">
        <f t="shared" si="34"/>
        <v>2.62</v>
      </c>
      <c r="P203" s="108">
        <f t="shared" si="35"/>
        <v>-72.569999999999993</v>
      </c>
      <c r="Q203" s="192">
        <f>IF(D203="NY",VLOOKUP(E203,Input_Mkt_Price!E:F,2,FALSE))</f>
        <v>75.17</v>
      </c>
      <c r="R203" s="192">
        <f t="shared" si="36"/>
        <v>0</v>
      </c>
      <c r="S203" s="118">
        <f t="shared" si="37"/>
        <v>0</v>
      </c>
      <c r="T203" s="108">
        <f t="shared" si="38"/>
        <v>-75.17</v>
      </c>
      <c r="U203" s="108">
        <f t="shared" si="39"/>
        <v>-72.569999999999993</v>
      </c>
    </row>
    <row r="204" spans="1:21" hidden="1" x14ac:dyDescent="0.2">
      <c r="A204" s="120">
        <v>42989</v>
      </c>
      <c r="B204" s="103">
        <v>2</v>
      </c>
      <c r="C204" s="104" t="s">
        <v>166</v>
      </c>
      <c r="D204" s="104" t="s">
        <v>1</v>
      </c>
      <c r="E204" s="104" t="s">
        <v>1334</v>
      </c>
      <c r="F204" s="104">
        <v>-10</v>
      </c>
      <c r="G204" s="104">
        <v>72.540000000000006</v>
      </c>
      <c r="H204" s="104" t="s">
        <v>1390</v>
      </c>
      <c r="I204" s="104"/>
      <c r="J204" s="116">
        <f>IF(D204="NY",VLOOKUP(E204,Input_Mkt_Price!B:C,2,FALSE))</f>
        <v>75.17</v>
      </c>
      <c r="K204" s="192">
        <f t="shared" si="30"/>
        <v>362700.00000000006</v>
      </c>
      <c r="L204" s="118">
        <f t="shared" si="31"/>
        <v>0</v>
      </c>
      <c r="M204" s="106">
        <f t="shared" si="32"/>
        <v>26.200000000000003</v>
      </c>
      <c r="N204" s="116">
        <f t="shared" si="33"/>
        <v>10</v>
      </c>
      <c r="O204" s="193">
        <f t="shared" si="34"/>
        <v>2.62</v>
      </c>
      <c r="P204" s="108">
        <f t="shared" si="35"/>
        <v>-725.40000000000009</v>
      </c>
      <c r="Q204" s="192">
        <f>IF(D204="NY",VLOOKUP(E204,Input_Mkt_Price!E:F,2,FALSE))</f>
        <v>75.17</v>
      </c>
      <c r="R204" s="192">
        <f t="shared" si="36"/>
        <v>0</v>
      </c>
      <c r="S204" s="118">
        <f t="shared" si="37"/>
        <v>0</v>
      </c>
      <c r="T204" s="108">
        <f t="shared" si="38"/>
        <v>-751.7</v>
      </c>
      <c r="U204" s="108">
        <f t="shared" si="39"/>
        <v>-725.40000000000009</v>
      </c>
    </row>
    <row r="205" spans="1:21" hidden="1" x14ac:dyDescent="0.2">
      <c r="A205" s="120">
        <v>42989</v>
      </c>
      <c r="B205" s="103">
        <v>2</v>
      </c>
      <c r="C205" s="104" t="s">
        <v>166</v>
      </c>
      <c r="D205" s="104" t="s">
        <v>1</v>
      </c>
      <c r="E205" s="104" t="s">
        <v>1334</v>
      </c>
      <c r="F205" s="104">
        <v>-11</v>
      </c>
      <c r="G205" s="104">
        <v>72.2</v>
      </c>
      <c r="H205" s="104" t="s">
        <v>1391</v>
      </c>
      <c r="I205" s="104"/>
      <c r="J205" s="116">
        <f>IF(D205="NY",VLOOKUP(E205,Input_Mkt_Price!B:C,2,FALSE))</f>
        <v>75.17</v>
      </c>
      <c r="K205" s="192">
        <f t="shared" si="30"/>
        <v>397100</v>
      </c>
      <c r="L205" s="118">
        <f t="shared" si="31"/>
        <v>0</v>
      </c>
      <c r="M205" s="106">
        <f t="shared" si="32"/>
        <v>28.82</v>
      </c>
      <c r="N205" s="116">
        <f t="shared" si="33"/>
        <v>11</v>
      </c>
      <c r="O205" s="193">
        <f t="shared" si="34"/>
        <v>2.62</v>
      </c>
      <c r="P205" s="108">
        <f t="shared" si="35"/>
        <v>-794.2</v>
      </c>
      <c r="Q205" s="192">
        <f>IF(D205="NY",VLOOKUP(E205,Input_Mkt_Price!E:F,2,FALSE))</f>
        <v>75.17</v>
      </c>
      <c r="R205" s="192">
        <f t="shared" si="36"/>
        <v>0</v>
      </c>
      <c r="S205" s="118">
        <f t="shared" si="37"/>
        <v>0</v>
      </c>
      <c r="T205" s="108">
        <f t="shared" si="38"/>
        <v>-826.87</v>
      </c>
      <c r="U205" s="108">
        <f t="shared" si="39"/>
        <v>-794.2</v>
      </c>
    </row>
    <row r="206" spans="1:21" hidden="1" x14ac:dyDescent="0.2">
      <c r="A206" s="120">
        <v>42990</v>
      </c>
      <c r="B206" s="103">
        <v>2</v>
      </c>
      <c r="C206" s="104" t="s">
        <v>166</v>
      </c>
      <c r="D206" s="104" t="s">
        <v>1</v>
      </c>
      <c r="E206" s="104" t="s">
        <v>1334</v>
      </c>
      <c r="F206" s="104">
        <v>44</v>
      </c>
      <c r="G206" s="104">
        <v>71.19</v>
      </c>
      <c r="H206" s="104" t="s">
        <v>1392</v>
      </c>
      <c r="I206" s="104"/>
      <c r="J206" s="116">
        <f>IF(D206="NY",VLOOKUP(E206,Input_Mkt_Price!B:C,2,FALSE))</f>
        <v>75.17</v>
      </c>
      <c r="K206" s="192">
        <f t="shared" si="30"/>
        <v>-1566179.9999999998</v>
      </c>
      <c r="L206" s="118">
        <f t="shared" si="31"/>
        <v>0</v>
      </c>
      <c r="M206" s="106">
        <f t="shared" si="32"/>
        <v>115.28</v>
      </c>
      <c r="N206" s="116">
        <f t="shared" si="33"/>
        <v>44</v>
      </c>
      <c r="O206" s="193">
        <f t="shared" si="34"/>
        <v>2.62</v>
      </c>
      <c r="P206" s="108">
        <f t="shared" si="35"/>
        <v>3132.3599999999997</v>
      </c>
      <c r="Q206" s="192">
        <f>IF(D206="NY",VLOOKUP(E206,Input_Mkt_Price!E:F,2,FALSE))</f>
        <v>75.17</v>
      </c>
      <c r="R206" s="192">
        <f t="shared" si="36"/>
        <v>0</v>
      </c>
      <c r="S206" s="118">
        <f t="shared" si="37"/>
        <v>0</v>
      </c>
      <c r="T206" s="108">
        <f t="shared" si="38"/>
        <v>3307.48</v>
      </c>
      <c r="U206" s="108">
        <f t="shared" si="39"/>
        <v>3132.3599999999997</v>
      </c>
    </row>
    <row r="207" spans="1:21" hidden="1" x14ac:dyDescent="0.2">
      <c r="A207" s="120">
        <v>42991</v>
      </c>
      <c r="B207" s="103">
        <v>2</v>
      </c>
      <c r="C207" s="104" t="s">
        <v>166</v>
      </c>
      <c r="D207" s="104" t="s">
        <v>1</v>
      </c>
      <c r="E207" s="104" t="s">
        <v>1334</v>
      </c>
      <c r="F207" s="104">
        <v>13</v>
      </c>
      <c r="G207" s="104">
        <v>68.400000000000006</v>
      </c>
      <c r="H207" s="104" t="s">
        <v>1393</v>
      </c>
      <c r="I207" s="104"/>
      <c r="J207" s="116">
        <f>IF(D207="NY",VLOOKUP(E207,Input_Mkt_Price!B:C,2,FALSE))</f>
        <v>75.17</v>
      </c>
      <c r="K207" s="192">
        <f t="shared" si="30"/>
        <v>-444600</v>
      </c>
      <c r="L207" s="118">
        <f t="shared" si="31"/>
        <v>0</v>
      </c>
      <c r="M207" s="106">
        <f t="shared" si="32"/>
        <v>34.06</v>
      </c>
      <c r="N207" s="116">
        <f t="shared" si="33"/>
        <v>13</v>
      </c>
      <c r="O207" s="193">
        <f t="shared" si="34"/>
        <v>2.62</v>
      </c>
      <c r="P207" s="108">
        <f t="shared" si="35"/>
        <v>889.2</v>
      </c>
      <c r="Q207" s="192">
        <f>IF(D207="NY",VLOOKUP(E207,Input_Mkt_Price!E:F,2,FALSE))</f>
        <v>75.17</v>
      </c>
      <c r="R207" s="192">
        <f t="shared" si="36"/>
        <v>0</v>
      </c>
      <c r="S207" s="118">
        <f t="shared" si="37"/>
        <v>0</v>
      </c>
      <c r="T207" s="108">
        <f t="shared" si="38"/>
        <v>977.21</v>
      </c>
      <c r="U207" s="108">
        <f t="shared" si="39"/>
        <v>889.2</v>
      </c>
    </row>
    <row r="208" spans="1:21" hidden="1" x14ac:dyDescent="0.2">
      <c r="A208" s="120">
        <v>42991</v>
      </c>
      <c r="B208" s="103">
        <v>2</v>
      </c>
      <c r="C208" s="104" t="s">
        <v>166</v>
      </c>
      <c r="D208" s="104" t="s">
        <v>1</v>
      </c>
      <c r="E208" s="104" t="s">
        <v>1334</v>
      </c>
      <c r="F208" s="104">
        <v>1</v>
      </c>
      <c r="G208" s="104">
        <v>68.42</v>
      </c>
      <c r="H208" s="104" t="s">
        <v>1394</v>
      </c>
      <c r="I208" s="104"/>
      <c r="J208" s="116">
        <f>IF(D208="NY",VLOOKUP(E208,Input_Mkt_Price!B:C,2,FALSE))</f>
        <v>75.17</v>
      </c>
      <c r="K208" s="192">
        <f t="shared" si="30"/>
        <v>-34210</v>
      </c>
      <c r="L208" s="118">
        <f t="shared" si="31"/>
        <v>0</v>
      </c>
      <c r="M208" s="106">
        <f t="shared" si="32"/>
        <v>2.62</v>
      </c>
      <c r="N208" s="116">
        <f t="shared" si="33"/>
        <v>1</v>
      </c>
      <c r="O208" s="193">
        <f t="shared" si="34"/>
        <v>2.62</v>
      </c>
      <c r="P208" s="108">
        <f t="shared" si="35"/>
        <v>68.42</v>
      </c>
      <c r="Q208" s="192">
        <f>IF(D208="NY",VLOOKUP(E208,Input_Mkt_Price!E:F,2,FALSE))</f>
        <v>75.17</v>
      </c>
      <c r="R208" s="192">
        <f t="shared" si="36"/>
        <v>0</v>
      </c>
      <c r="S208" s="118">
        <f t="shared" si="37"/>
        <v>0</v>
      </c>
      <c r="T208" s="108">
        <f t="shared" si="38"/>
        <v>75.17</v>
      </c>
      <c r="U208" s="108">
        <f t="shared" si="39"/>
        <v>68.42</v>
      </c>
    </row>
    <row r="209" spans="1:21" hidden="1" x14ac:dyDescent="0.2">
      <c r="A209" s="120">
        <v>42991</v>
      </c>
      <c r="B209" s="103">
        <v>2</v>
      </c>
      <c r="C209" s="104" t="s">
        <v>166</v>
      </c>
      <c r="D209" s="104" t="s">
        <v>1</v>
      </c>
      <c r="E209" s="104" t="s">
        <v>1334</v>
      </c>
      <c r="F209" s="104">
        <v>11</v>
      </c>
      <c r="G209" s="104">
        <v>68.430000000000007</v>
      </c>
      <c r="H209" s="104" t="s">
        <v>1394</v>
      </c>
      <c r="I209" s="104"/>
      <c r="J209" s="116">
        <f>IF(D209="NY",VLOOKUP(E209,Input_Mkt_Price!B:C,2,FALSE))</f>
        <v>75.17</v>
      </c>
      <c r="K209" s="192">
        <f t="shared" si="30"/>
        <v>-376365</v>
      </c>
      <c r="L209" s="118">
        <f t="shared" si="31"/>
        <v>0</v>
      </c>
      <c r="M209" s="106">
        <f t="shared" si="32"/>
        <v>28.82</v>
      </c>
      <c r="N209" s="116">
        <f t="shared" si="33"/>
        <v>11</v>
      </c>
      <c r="O209" s="193">
        <f t="shared" si="34"/>
        <v>2.62</v>
      </c>
      <c r="P209" s="108">
        <f t="shared" si="35"/>
        <v>752.73</v>
      </c>
      <c r="Q209" s="192">
        <f>IF(D209="NY",VLOOKUP(E209,Input_Mkt_Price!E:F,2,FALSE))</f>
        <v>75.17</v>
      </c>
      <c r="R209" s="192">
        <f t="shared" si="36"/>
        <v>0</v>
      </c>
      <c r="S209" s="118">
        <f t="shared" si="37"/>
        <v>0</v>
      </c>
      <c r="T209" s="108">
        <f t="shared" si="38"/>
        <v>826.87</v>
      </c>
      <c r="U209" s="108">
        <f t="shared" si="39"/>
        <v>752.73</v>
      </c>
    </row>
    <row r="210" spans="1:21" hidden="1" x14ac:dyDescent="0.2">
      <c r="A210" s="120">
        <v>42991</v>
      </c>
      <c r="B210" s="103">
        <v>2</v>
      </c>
      <c r="C210" s="104" t="s">
        <v>166</v>
      </c>
      <c r="D210" s="104" t="s">
        <v>1</v>
      </c>
      <c r="E210" s="104" t="s">
        <v>1334</v>
      </c>
      <c r="F210" s="104">
        <v>-11</v>
      </c>
      <c r="G210" s="104">
        <v>69</v>
      </c>
      <c r="H210" s="104" t="s">
        <v>1395</v>
      </c>
      <c r="I210" s="104"/>
      <c r="J210" s="116">
        <f>IF(D210="NY",VLOOKUP(E210,Input_Mkt_Price!B:C,2,FALSE))</f>
        <v>75.17</v>
      </c>
      <c r="K210" s="192">
        <f t="shared" si="30"/>
        <v>379500</v>
      </c>
      <c r="L210" s="118">
        <f t="shared" si="31"/>
        <v>0</v>
      </c>
      <c r="M210" s="106">
        <f t="shared" si="32"/>
        <v>28.82</v>
      </c>
      <c r="N210" s="116">
        <f t="shared" si="33"/>
        <v>11</v>
      </c>
      <c r="O210" s="193">
        <f t="shared" si="34"/>
        <v>2.62</v>
      </c>
      <c r="P210" s="108">
        <f t="shared" si="35"/>
        <v>-759</v>
      </c>
      <c r="Q210" s="192">
        <f>IF(D210="NY",VLOOKUP(E210,Input_Mkt_Price!E:F,2,FALSE))</f>
        <v>75.17</v>
      </c>
      <c r="R210" s="192">
        <f t="shared" si="36"/>
        <v>0</v>
      </c>
      <c r="S210" s="118">
        <f t="shared" si="37"/>
        <v>0</v>
      </c>
      <c r="T210" s="108">
        <f t="shared" si="38"/>
        <v>-826.87</v>
      </c>
      <c r="U210" s="108">
        <f t="shared" si="39"/>
        <v>-759</v>
      </c>
    </row>
    <row r="211" spans="1:21" hidden="1" x14ac:dyDescent="0.2">
      <c r="A211" s="120">
        <v>42992</v>
      </c>
      <c r="B211" s="103">
        <v>2</v>
      </c>
      <c r="C211" s="104" t="s">
        <v>166</v>
      </c>
      <c r="D211" s="104" t="s">
        <v>1</v>
      </c>
      <c r="E211" s="104" t="s">
        <v>1334</v>
      </c>
      <c r="F211" s="104">
        <v>-8</v>
      </c>
      <c r="G211" s="104">
        <v>68.739999999999995</v>
      </c>
      <c r="I211" s="104"/>
      <c r="J211" s="116">
        <f>IF(D211="NY",VLOOKUP(E211,Input_Mkt_Price!B:C,2,FALSE))</f>
        <v>75.17</v>
      </c>
      <c r="K211" s="192">
        <f t="shared" si="30"/>
        <v>274960</v>
      </c>
      <c r="L211" s="118">
        <f t="shared" si="31"/>
        <v>0</v>
      </c>
      <c r="M211" s="106">
        <f t="shared" si="32"/>
        <v>20.96</v>
      </c>
      <c r="N211" s="116">
        <f t="shared" si="33"/>
        <v>8</v>
      </c>
      <c r="O211" s="193">
        <f t="shared" si="34"/>
        <v>2.62</v>
      </c>
      <c r="P211" s="108">
        <f t="shared" si="35"/>
        <v>-549.91999999999996</v>
      </c>
      <c r="Q211" s="192">
        <f>IF(D211="NY",VLOOKUP(E211,Input_Mkt_Price!E:F,2,FALSE))</f>
        <v>75.17</v>
      </c>
      <c r="R211" s="192">
        <f t="shared" si="36"/>
        <v>0</v>
      </c>
      <c r="S211" s="118">
        <f t="shared" si="37"/>
        <v>0</v>
      </c>
      <c r="T211" s="108">
        <f t="shared" si="38"/>
        <v>-601.36</v>
      </c>
      <c r="U211" s="108">
        <f t="shared" si="39"/>
        <v>-549.91999999999996</v>
      </c>
    </row>
    <row r="212" spans="1:21" hidden="1" x14ac:dyDescent="0.2">
      <c r="A212" s="120">
        <v>42992</v>
      </c>
      <c r="B212" s="103">
        <v>2</v>
      </c>
      <c r="C212" s="104" t="s">
        <v>166</v>
      </c>
      <c r="D212" s="104" t="s">
        <v>1</v>
      </c>
      <c r="E212" s="104" t="s">
        <v>1334</v>
      </c>
      <c r="F212" s="104">
        <v>4</v>
      </c>
      <c r="G212" s="104">
        <v>68.59</v>
      </c>
      <c r="I212" s="104"/>
      <c r="J212" s="116">
        <f>IF(D212="NY",VLOOKUP(E212,Input_Mkt_Price!B:C,2,FALSE))</f>
        <v>75.17</v>
      </c>
      <c r="K212" s="192">
        <f t="shared" si="30"/>
        <v>-137180</v>
      </c>
      <c r="L212" s="118">
        <f t="shared" si="31"/>
        <v>0</v>
      </c>
      <c r="M212" s="106">
        <f t="shared" si="32"/>
        <v>10.48</v>
      </c>
      <c r="N212" s="116">
        <f t="shared" si="33"/>
        <v>4</v>
      </c>
      <c r="O212" s="193">
        <f t="shared" si="34"/>
        <v>2.62</v>
      </c>
      <c r="P212" s="108">
        <f t="shared" si="35"/>
        <v>274.36</v>
      </c>
      <c r="Q212" s="192">
        <f>IF(D212="NY",VLOOKUP(E212,Input_Mkt_Price!E:F,2,FALSE))</f>
        <v>75.17</v>
      </c>
      <c r="R212" s="192">
        <f t="shared" si="36"/>
        <v>0</v>
      </c>
      <c r="S212" s="118">
        <f t="shared" si="37"/>
        <v>0</v>
      </c>
      <c r="T212" s="108">
        <f t="shared" si="38"/>
        <v>300.68</v>
      </c>
      <c r="U212" s="108">
        <f t="shared" si="39"/>
        <v>274.36</v>
      </c>
    </row>
    <row r="213" spans="1:21" hidden="1" x14ac:dyDescent="0.2">
      <c r="A213" s="120">
        <v>42992</v>
      </c>
      <c r="B213" s="103">
        <v>2</v>
      </c>
      <c r="C213" s="104" t="s">
        <v>166</v>
      </c>
      <c r="D213" s="104" t="s">
        <v>1</v>
      </c>
      <c r="E213" s="104" t="s">
        <v>1334</v>
      </c>
      <c r="F213" s="104">
        <v>9</v>
      </c>
      <c r="G213" s="104">
        <v>68.63</v>
      </c>
      <c r="I213" s="104"/>
      <c r="J213" s="116">
        <f>IF(D213="NY",VLOOKUP(E213,Input_Mkt_Price!B:C,2,FALSE))</f>
        <v>75.17</v>
      </c>
      <c r="K213" s="192">
        <f t="shared" si="30"/>
        <v>-308835</v>
      </c>
      <c r="L213" s="118">
        <f t="shared" si="31"/>
        <v>0</v>
      </c>
      <c r="M213" s="106">
        <f t="shared" si="32"/>
        <v>23.580000000000002</v>
      </c>
      <c r="N213" s="116">
        <f t="shared" si="33"/>
        <v>9</v>
      </c>
      <c r="O213" s="193">
        <f t="shared" si="34"/>
        <v>2.62</v>
      </c>
      <c r="P213" s="108">
        <f t="shared" si="35"/>
        <v>617.66999999999996</v>
      </c>
      <c r="Q213" s="192">
        <f>IF(D213="NY",VLOOKUP(E213,Input_Mkt_Price!E:F,2,FALSE))</f>
        <v>75.17</v>
      </c>
      <c r="R213" s="192">
        <f t="shared" si="36"/>
        <v>0</v>
      </c>
      <c r="S213" s="118">
        <f t="shared" si="37"/>
        <v>0</v>
      </c>
      <c r="T213" s="108">
        <f t="shared" si="38"/>
        <v>676.53</v>
      </c>
      <c r="U213" s="108">
        <f t="shared" si="39"/>
        <v>617.66999999999996</v>
      </c>
    </row>
    <row r="214" spans="1:21" hidden="1" x14ac:dyDescent="0.2">
      <c r="A214" s="120">
        <v>42992</v>
      </c>
      <c r="B214" s="103">
        <v>2</v>
      </c>
      <c r="C214" s="104" t="s">
        <v>166</v>
      </c>
      <c r="D214" s="104" t="s">
        <v>1</v>
      </c>
      <c r="E214" s="104" t="s">
        <v>1334</v>
      </c>
      <c r="F214" s="104">
        <v>6</v>
      </c>
      <c r="G214" s="104">
        <v>68.7</v>
      </c>
      <c r="I214" s="104"/>
      <c r="J214" s="116">
        <f>IF(D214="NY",VLOOKUP(E214,Input_Mkt_Price!B:C,2,FALSE))</f>
        <v>75.17</v>
      </c>
      <c r="K214" s="192">
        <f t="shared" si="30"/>
        <v>-206100.00000000003</v>
      </c>
      <c r="L214" s="118">
        <f t="shared" si="31"/>
        <v>0</v>
      </c>
      <c r="M214" s="106">
        <f t="shared" si="32"/>
        <v>15.72</v>
      </c>
      <c r="N214" s="116">
        <f t="shared" si="33"/>
        <v>6</v>
      </c>
      <c r="O214" s="193">
        <f t="shared" si="34"/>
        <v>2.62</v>
      </c>
      <c r="P214" s="108">
        <f t="shared" si="35"/>
        <v>412.20000000000005</v>
      </c>
      <c r="Q214" s="192">
        <f>IF(D214="NY",VLOOKUP(E214,Input_Mkt_Price!E:F,2,FALSE))</f>
        <v>75.17</v>
      </c>
      <c r="R214" s="192">
        <f t="shared" si="36"/>
        <v>0</v>
      </c>
      <c r="S214" s="118">
        <f t="shared" si="37"/>
        <v>0</v>
      </c>
      <c r="T214" s="108">
        <f t="shared" si="38"/>
        <v>451.02</v>
      </c>
      <c r="U214" s="108">
        <f t="shared" si="39"/>
        <v>412.20000000000005</v>
      </c>
    </row>
    <row r="215" spans="1:21" hidden="1" x14ac:dyDescent="0.2">
      <c r="A215" s="120">
        <v>42992</v>
      </c>
      <c r="B215" s="103">
        <v>2</v>
      </c>
      <c r="C215" s="104" t="s">
        <v>166</v>
      </c>
      <c r="D215" s="104" t="s">
        <v>1</v>
      </c>
      <c r="E215" s="104" t="s">
        <v>1334</v>
      </c>
      <c r="F215" s="104">
        <v>3</v>
      </c>
      <c r="G215" s="104">
        <v>68.73</v>
      </c>
      <c r="I215" s="104"/>
      <c r="J215" s="116">
        <f>IF(D215="NY",VLOOKUP(E215,Input_Mkt_Price!B:C,2,FALSE))</f>
        <v>75.17</v>
      </c>
      <c r="K215" s="192">
        <f t="shared" si="30"/>
        <v>-103095</v>
      </c>
      <c r="L215" s="118">
        <f t="shared" si="31"/>
        <v>0</v>
      </c>
      <c r="M215" s="106">
        <f t="shared" si="32"/>
        <v>7.86</v>
      </c>
      <c r="N215" s="116">
        <f t="shared" si="33"/>
        <v>3</v>
      </c>
      <c r="O215" s="193">
        <f t="shared" si="34"/>
        <v>2.62</v>
      </c>
      <c r="P215" s="108">
        <f t="shared" si="35"/>
        <v>206.19</v>
      </c>
      <c r="Q215" s="192">
        <f>IF(D215="NY",VLOOKUP(E215,Input_Mkt_Price!E:F,2,FALSE))</f>
        <v>75.17</v>
      </c>
      <c r="R215" s="192">
        <f t="shared" si="36"/>
        <v>0</v>
      </c>
      <c r="S215" s="118">
        <f t="shared" si="37"/>
        <v>0</v>
      </c>
      <c r="T215" s="108">
        <f t="shared" si="38"/>
        <v>225.51</v>
      </c>
      <c r="U215" s="108">
        <f t="shared" si="39"/>
        <v>206.19</v>
      </c>
    </row>
    <row r="216" spans="1:21" hidden="1" x14ac:dyDescent="0.2">
      <c r="A216" s="120">
        <v>42996</v>
      </c>
      <c r="B216" s="103">
        <v>2</v>
      </c>
      <c r="C216" s="104" t="s">
        <v>166</v>
      </c>
      <c r="D216" s="104" t="s">
        <v>1</v>
      </c>
      <c r="E216" s="104" t="s">
        <v>1334</v>
      </c>
      <c r="F216" s="104">
        <v>-18</v>
      </c>
      <c r="G216" s="104">
        <v>69.069999999999993</v>
      </c>
      <c r="H216" s="104" t="s">
        <v>1396</v>
      </c>
      <c r="I216" s="104"/>
      <c r="J216" s="116">
        <f>IF(D216="NY",VLOOKUP(E216,Input_Mkt_Price!B:C,2,FALSE))</f>
        <v>75.17</v>
      </c>
      <c r="K216" s="192">
        <f t="shared" si="30"/>
        <v>621629.99999999988</v>
      </c>
      <c r="L216" s="118">
        <f t="shared" si="31"/>
        <v>0</v>
      </c>
      <c r="M216" s="106">
        <f t="shared" si="32"/>
        <v>47.160000000000004</v>
      </c>
      <c r="N216" s="116">
        <f t="shared" si="33"/>
        <v>18</v>
      </c>
      <c r="O216" s="193">
        <f t="shared" si="34"/>
        <v>2.62</v>
      </c>
      <c r="P216" s="108">
        <f t="shared" si="35"/>
        <v>-1243.2599999999998</v>
      </c>
      <c r="Q216" s="192">
        <f>IF(D216="NY",VLOOKUP(E216,Input_Mkt_Price!E:F,2,FALSE))</f>
        <v>75.17</v>
      </c>
      <c r="R216" s="192">
        <f t="shared" si="36"/>
        <v>0</v>
      </c>
      <c r="S216" s="118">
        <f t="shared" si="37"/>
        <v>0</v>
      </c>
      <c r="T216" s="108">
        <f t="shared" si="38"/>
        <v>-1353.06</v>
      </c>
      <c r="U216" s="108">
        <f t="shared" si="39"/>
        <v>-1243.2599999999998</v>
      </c>
    </row>
    <row r="217" spans="1:21" hidden="1" x14ac:dyDescent="0.2">
      <c r="A217" s="120">
        <v>42997</v>
      </c>
      <c r="B217" s="103">
        <v>2</v>
      </c>
      <c r="C217" s="104" t="s">
        <v>166</v>
      </c>
      <c r="D217" s="104" t="s">
        <v>1</v>
      </c>
      <c r="E217" s="104" t="s">
        <v>1334</v>
      </c>
      <c r="F217" s="104">
        <v>83</v>
      </c>
      <c r="G217" s="104">
        <v>69.5</v>
      </c>
      <c r="H217" s="104" t="s">
        <v>1397</v>
      </c>
      <c r="I217" s="104"/>
      <c r="J217" s="116">
        <f>IF(D217="NY",VLOOKUP(E217,Input_Mkt_Price!B:C,2,FALSE))</f>
        <v>75.17</v>
      </c>
      <c r="K217" s="192">
        <f t="shared" si="30"/>
        <v>-2884250</v>
      </c>
      <c r="L217" s="118">
        <f t="shared" si="31"/>
        <v>0</v>
      </c>
      <c r="M217" s="106">
        <f t="shared" si="32"/>
        <v>217.46</v>
      </c>
      <c r="N217" s="116">
        <f t="shared" si="33"/>
        <v>83</v>
      </c>
      <c r="O217" s="193">
        <f t="shared" si="34"/>
        <v>2.62</v>
      </c>
      <c r="P217" s="108">
        <f t="shared" si="35"/>
        <v>5768.5</v>
      </c>
      <c r="Q217" s="192">
        <f>IF(D217="NY",VLOOKUP(E217,Input_Mkt_Price!E:F,2,FALSE))</f>
        <v>75.17</v>
      </c>
      <c r="R217" s="192">
        <f t="shared" si="36"/>
        <v>0</v>
      </c>
      <c r="S217" s="118">
        <f t="shared" si="37"/>
        <v>0</v>
      </c>
      <c r="T217" s="108">
        <f t="shared" si="38"/>
        <v>6239.1100000000006</v>
      </c>
      <c r="U217" s="108">
        <f t="shared" si="39"/>
        <v>5768.5</v>
      </c>
    </row>
    <row r="218" spans="1:21" hidden="1" x14ac:dyDescent="0.2">
      <c r="A218" s="120">
        <v>42998</v>
      </c>
      <c r="B218" s="103">
        <v>2</v>
      </c>
      <c r="C218" s="104" t="s">
        <v>166</v>
      </c>
      <c r="D218" s="104" t="s">
        <v>1</v>
      </c>
      <c r="E218" s="104" t="s">
        <v>1334</v>
      </c>
      <c r="F218" s="104">
        <v>10</v>
      </c>
      <c r="G218" s="104">
        <v>69.510000000000005</v>
      </c>
      <c r="H218" s="104" t="s">
        <v>1398</v>
      </c>
      <c r="I218" s="104"/>
      <c r="J218" s="116">
        <f>IF(D218="NY",VLOOKUP(E218,Input_Mkt_Price!B:C,2,FALSE))</f>
        <v>75.17</v>
      </c>
      <c r="K218" s="192">
        <f t="shared" si="30"/>
        <v>-347550</v>
      </c>
      <c r="L218" s="118">
        <f t="shared" si="31"/>
        <v>0</v>
      </c>
      <c r="M218" s="106">
        <f t="shared" si="32"/>
        <v>26.200000000000003</v>
      </c>
      <c r="N218" s="116">
        <f t="shared" si="33"/>
        <v>10</v>
      </c>
      <c r="O218" s="193">
        <f t="shared" si="34"/>
        <v>2.62</v>
      </c>
      <c r="P218" s="108">
        <f t="shared" si="35"/>
        <v>695.1</v>
      </c>
      <c r="Q218" s="192">
        <f>IF(D218="NY",VLOOKUP(E218,Input_Mkt_Price!E:F,2,FALSE))</f>
        <v>75.17</v>
      </c>
      <c r="R218" s="192">
        <f t="shared" si="36"/>
        <v>0</v>
      </c>
      <c r="S218" s="118">
        <f t="shared" si="37"/>
        <v>0</v>
      </c>
      <c r="T218" s="108">
        <f t="shared" si="38"/>
        <v>751.7</v>
      </c>
      <c r="U218" s="108">
        <f t="shared" si="39"/>
        <v>695.1</v>
      </c>
    </row>
    <row r="219" spans="1:21" hidden="1" x14ac:dyDescent="0.2">
      <c r="A219" s="120">
        <v>42998</v>
      </c>
      <c r="B219" s="103">
        <v>2</v>
      </c>
      <c r="C219" s="104" t="s">
        <v>166</v>
      </c>
      <c r="D219" s="104" t="s">
        <v>1</v>
      </c>
      <c r="E219" s="104" t="s">
        <v>1334</v>
      </c>
      <c r="F219" s="104">
        <v>2</v>
      </c>
      <c r="G219" s="104">
        <v>69.47</v>
      </c>
      <c r="H219" s="104" t="s">
        <v>1398</v>
      </c>
      <c r="I219" s="104"/>
      <c r="J219" s="116">
        <f>IF(D219="NY",VLOOKUP(E219,Input_Mkt_Price!B:C,2,FALSE))</f>
        <v>75.17</v>
      </c>
      <c r="K219" s="192">
        <f t="shared" si="30"/>
        <v>-69470</v>
      </c>
      <c r="L219" s="118">
        <f t="shared" si="31"/>
        <v>0</v>
      </c>
      <c r="M219" s="106">
        <f t="shared" si="32"/>
        <v>5.24</v>
      </c>
      <c r="N219" s="116">
        <f t="shared" si="33"/>
        <v>2</v>
      </c>
      <c r="O219" s="193">
        <f t="shared" si="34"/>
        <v>2.62</v>
      </c>
      <c r="P219" s="108">
        <f t="shared" si="35"/>
        <v>138.94</v>
      </c>
      <c r="Q219" s="192">
        <f>IF(D219="NY",VLOOKUP(E219,Input_Mkt_Price!E:F,2,FALSE))</f>
        <v>75.17</v>
      </c>
      <c r="R219" s="192">
        <f t="shared" si="36"/>
        <v>0</v>
      </c>
      <c r="S219" s="118">
        <f t="shared" si="37"/>
        <v>0</v>
      </c>
      <c r="T219" s="108">
        <f t="shared" si="38"/>
        <v>150.34</v>
      </c>
      <c r="U219" s="108">
        <f t="shared" si="39"/>
        <v>138.94</v>
      </c>
    </row>
    <row r="220" spans="1:21" hidden="1" x14ac:dyDescent="0.2">
      <c r="A220" s="120">
        <v>42998</v>
      </c>
      <c r="B220" s="103">
        <v>2</v>
      </c>
      <c r="C220" s="104" t="s">
        <v>166</v>
      </c>
      <c r="D220" s="104" t="s">
        <v>1</v>
      </c>
      <c r="E220" s="104" t="s">
        <v>1334</v>
      </c>
      <c r="F220" s="104">
        <v>6</v>
      </c>
      <c r="G220" s="104">
        <v>69.489999999999995</v>
      </c>
      <c r="H220" s="104" t="s">
        <v>1398</v>
      </c>
      <c r="I220" s="104"/>
      <c r="J220" s="116">
        <f>IF(D220="NY",VLOOKUP(E220,Input_Mkt_Price!B:C,2,FALSE))</f>
        <v>75.17</v>
      </c>
      <c r="K220" s="192">
        <f t="shared" si="30"/>
        <v>-208469.99999999997</v>
      </c>
      <c r="L220" s="118">
        <f t="shared" si="31"/>
        <v>0</v>
      </c>
      <c r="M220" s="106">
        <f t="shared" si="32"/>
        <v>15.72</v>
      </c>
      <c r="N220" s="116">
        <f t="shared" si="33"/>
        <v>6</v>
      </c>
      <c r="O220" s="193">
        <f t="shared" si="34"/>
        <v>2.62</v>
      </c>
      <c r="P220" s="108">
        <f t="shared" si="35"/>
        <v>416.93999999999994</v>
      </c>
      <c r="Q220" s="192">
        <f>IF(D220="NY",VLOOKUP(E220,Input_Mkt_Price!E:F,2,FALSE))</f>
        <v>75.17</v>
      </c>
      <c r="R220" s="192">
        <f t="shared" si="36"/>
        <v>0</v>
      </c>
      <c r="S220" s="118">
        <f t="shared" si="37"/>
        <v>0</v>
      </c>
      <c r="T220" s="108">
        <f t="shared" si="38"/>
        <v>451.02</v>
      </c>
      <c r="U220" s="108">
        <f t="shared" si="39"/>
        <v>416.93999999999994</v>
      </c>
    </row>
    <row r="221" spans="1:21" hidden="1" x14ac:dyDescent="0.2">
      <c r="A221" s="120">
        <v>42998</v>
      </c>
      <c r="B221" s="103">
        <v>2</v>
      </c>
      <c r="C221" s="104" t="s">
        <v>166</v>
      </c>
      <c r="D221" s="104" t="s">
        <v>1</v>
      </c>
      <c r="E221" s="104" t="s">
        <v>1334</v>
      </c>
      <c r="F221" s="104">
        <v>2</v>
      </c>
      <c r="G221" s="104">
        <v>69.459999999999994</v>
      </c>
      <c r="H221" s="104" t="s">
        <v>1399</v>
      </c>
      <c r="I221" s="104"/>
      <c r="J221" s="116">
        <f>IF(D221="NY",VLOOKUP(E221,Input_Mkt_Price!B:C,2,FALSE))</f>
        <v>75.17</v>
      </c>
      <c r="K221" s="192">
        <f t="shared" si="30"/>
        <v>-69460</v>
      </c>
      <c r="L221" s="118">
        <f t="shared" si="31"/>
        <v>0</v>
      </c>
      <c r="M221" s="106">
        <f t="shared" si="32"/>
        <v>5.24</v>
      </c>
      <c r="N221" s="116">
        <f t="shared" si="33"/>
        <v>2</v>
      </c>
      <c r="O221" s="193">
        <f t="shared" si="34"/>
        <v>2.62</v>
      </c>
      <c r="P221" s="108">
        <f t="shared" si="35"/>
        <v>138.91999999999999</v>
      </c>
      <c r="Q221" s="192">
        <f>IF(D221="NY",VLOOKUP(E221,Input_Mkt_Price!E:F,2,FALSE))</f>
        <v>75.17</v>
      </c>
      <c r="R221" s="192">
        <f t="shared" si="36"/>
        <v>0</v>
      </c>
      <c r="S221" s="118">
        <f t="shared" si="37"/>
        <v>0</v>
      </c>
      <c r="T221" s="108">
        <f t="shared" si="38"/>
        <v>150.34</v>
      </c>
      <c r="U221" s="108">
        <f t="shared" si="39"/>
        <v>138.91999999999999</v>
      </c>
    </row>
    <row r="222" spans="1:21" hidden="1" x14ac:dyDescent="0.2">
      <c r="A222" s="120">
        <v>42998</v>
      </c>
      <c r="B222" s="103">
        <v>2</v>
      </c>
      <c r="C222" s="104" t="s">
        <v>166</v>
      </c>
      <c r="D222" s="104" t="s">
        <v>1</v>
      </c>
      <c r="E222" s="104" t="s">
        <v>1334</v>
      </c>
      <c r="F222" s="104">
        <v>1</v>
      </c>
      <c r="G222" s="104">
        <v>69.37</v>
      </c>
      <c r="H222" s="104" t="s">
        <v>1400</v>
      </c>
      <c r="I222" s="104"/>
      <c r="J222" s="116">
        <f>IF(D222="NY",VLOOKUP(E222,Input_Mkt_Price!B:C,2,FALSE))</f>
        <v>75.17</v>
      </c>
      <c r="K222" s="192">
        <f t="shared" si="30"/>
        <v>-34685</v>
      </c>
      <c r="L222" s="118">
        <f t="shared" si="31"/>
        <v>0</v>
      </c>
      <c r="M222" s="106">
        <f t="shared" si="32"/>
        <v>2.62</v>
      </c>
      <c r="N222" s="116">
        <f t="shared" si="33"/>
        <v>1</v>
      </c>
      <c r="O222" s="193">
        <f t="shared" si="34"/>
        <v>2.62</v>
      </c>
      <c r="P222" s="108">
        <f t="shared" si="35"/>
        <v>69.37</v>
      </c>
      <c r="Q222" s="192">
        <f>IF(D222="NY",VLOOKUP(E222,Input_Mkt_Price!E:F,2,FALSE))</f>
        <v>75.17</v>
      </c>
      <c r="R222" s="192">
        <f t="shared" si="36"/>
        <v>0</v>
      </c>
      <c r="S222" s="118">
        <f t="shared" si="37"/>
        <v>0</v>
      </c>
      <c r="T222" s="108">
        <f t="shared" si="38"/>
        <v>75.17</v>
      </c>
      <c r="U222" s="108">
        <f t="shared" si="39"/>
        <v>69.37</v>
      </c>
    </row>
    <row r="223" spans="1:21" hidden="1" x14ac:dyDescent="0.2">
      <c r="A223" s="120">
        <v>42998</v>
      </c>
      <c r="B223" s="103">
        <v>2</v>
      </c>
      <c r="C223" s="104" t="s">
        <v>166</v>
      </c>
      <c r="D223" s="104" t="s">
        <v>1</v>
      </c>
      <c r="E223" s="104" t="s">
        <v>1334</v>
      </c>
      <c r="F223" s="104">
        <v>7</v>
      </c>
      <c r="G223" s="104">
        <v>69.38</v>
      </c>
      <c r="H223" s="104" t="s">
        <v>1400</v>
      </c>
      <c r="I223" s="104"/>
      <c r="J223" s="116">
        <f>IF(D223="NY",VLOOKUP(E223,Input_Mkt_Price!B:C,2,FALSE))</f>
        <v>75.17</v>
      </c>
      <c r="K223" s="192">
        <f t="shared" si="30"/>
        <v>-242829.99999999997</v>
      </c>
      <c r="L223" s="118">
        <f t="shared" si="31"/>
        <v>0</v>
      </c>
      <c r="M223" s="106">
        <f t="shared" si="32"/>
        <v>18.34</v>
      </c>
      <c r="N223" s="116">
        <f t="shared" si="33"/>
        <v>7</v>
      </c>
      <c r="O223" s="193">
        <f t="shared" si="34"/>
        <v>2.62</v>
      </c>
      <c r="P223" s="108">
        <f t="shared" si="35"/>
        <v>485.65999999999997</v>
      </c>
      <c r="Q223" s="192">
        <f>IF(D223="NY",VLOOKUP(E223,Input_Mkt_Price!E:F,2,FALSE))</f>
        <v>75.17</v>
      </c>
      <c r="R223" s="192">
        <f t="shared" si="36"/>
        <v>0</v>
      </c>
      <c r="S223" s="118">
        <f t="shared" si="37"/>
        <v>0</v>
      </c>
      <c r="T223" s="108">
        <f t="shared" si="38"/>
        <v>526.19000000000005</v>
      </c>
      <c r="U223" s="108">
        <f t="shared" si="39"/>
        <v>485.65999999999997</v>
      </c>
    </row>
    <row r="224" spans="1:21" hidden="1" x14ac:dyDescent="0.2">
      <c r="A224" s="120">
        <v>42998</v>
      </c>
      <c r="B224" s="103">
        <v>2</v>
      </c>
      <c r="C224" s="104" t="s">
        <v>166</v>
      </c>
      <c r="D224" s="104" t="s">
        <v>1</v>
      </c>
      <c r="E224" s="104" t="s">
        <v>1334</v>
      </c>
      <c r="F224" s="104">
        <v>5</v>
      </c>
      <c r="G224" s="104">
        <v>69.39</v>
      </c>
      <c r="H224" s="104" t="s">
        <v>1401</v>
      </c>
      <c r="I224" s="104"/>
      <c r="J224" s="116">
        <f>IF(D224="NY",VLOOKUP(E224,Input_Mkt_Price!B:C,2,FALSE))</f>
        <v>75.17</v>
      </c>
      <c r="K224" s="192">
        <f t="shared" si="30"/>
        <v>-173475</v>
      </c>
      <c r="L224" s="118">
        <f t="shared" si="31"/>
        <v>0</v>
      </c>
      <c r="M224" s="106">
        <f t="shared" si="32"/>
        <v>13.100000000000001</v>
      </c>
      <c r="N224" s="116">
        <f t="shared" si="33"/>
        <v>5</v>
      </c>
      <c r="O224" s="193">
        <f t="shared" si="34"/>
        <v>2.62</v>
      </c>
      <c r="P224" s="108">
        <f t="shared" si="35"/>
        <v>346.95</v>
      </c>
      <c r="Q224" s="192">
        <f>IF(D224="NY",VLOOKUP(E224,Input_Mkt_Price!E:F,2,FALSE))</f>
        <v>75.17</v>
      </c>
      <c r="R224" s="192">
        <f t="shared" si="36"/>
        <v>0</v>
      </c>
      <c r="S224" s="118">
        <f t="shared" si="37"/>
        <v>0</v>
      </c>
      <c r="T224" s="108">
        <f t="shared" si="38"/>
        <v>375.85</v>
      </c>
      <c r="U224" s="108">
        <f t="shared" si="39"/>
        <v>346.95</v>
      </c>
    </row>
    <row r="225" spans="1:21" hidden="1" x14ac:dyDescent="0.2">
      <c r="A225" s="120">
        <v>42998</v>
      </c>
      <c r="B225" s="103">
        <v>2</v>
      </c>
      <c r="C225" s="104" t="s">
        <v>166</v>
      </c>
      <c r="D225" s="104" t="s">
        <v>1</v>
      </c>
      <c r="E225" s="104" t="s">
        <v>1334</v>
      </c>
      <c r="F225" s="104">
        <v>6</v>
      </c>
      <c r="G225" s="104">
        <v>69.400000000000006</v>
      </c>
      <c r="H225" s="104" t="s">
        <v>1401</v>
      </c>
      <c r="I225" s="104"/>
      <c r="J225" s="116">
        <f>IF(D225="NY",VLOOKUP(E225,Input_Mkt_Price!B:C,2,FALSE))</f>
        <v>75.17</v>
      </c>
      <c r="K225" s="192">
        <f t="shared" si="30"/>
        <v>-208200.00000000003</v>
      </c>
      <c r="L225" s="118">
        <f t="shared" si="31"/>
        <v>0</v>
      </c>
      <c r="M225" s="106">
        <f t="shared" si="32"/>
        <v>15.72</v>
      </c>
      <c r="N225" s="116">
        <f t="shared" si="33"/>
        <v>6</v>
      </c>
      <c r="O225" s="193">
        <f t="shared" si="34"/>
        <v>2.62</v>
      </c>
      <c r="P225" s="108">
        <f t="shared" si="35"/>
        <v>416.40000000000003</v>
      </c>
      <c r="Q225" s="192">
        <f>IF(D225="NY",VLOOKUP(E225,Input_Mkt_Price!E:F,2,FALSE))</f>
        <v>75.17</v>
      </c>
      <c r="R225" s="192">
        <f t="shared" si="36"/>
        <v>0</v>
      </c>
      <c r="S225" s="118">
        <f t="shared" si="37"/>
        <v>0</v>
      </c>
      <c r="T225" s="108">
        <f t="shared" si="38"/>
        <v>451.02</v>
      </c>
      <c r="U225" s="108">
        <f t="shared" si="39"/>
        <v>416.40000000000003</v>
      </c>
    </row>
    <row r="226" spans="1:21" hidden="1" x14ac:dyDescent="0.2">
      <c r="A226" s="120">
        <v>42998</v>
      </c>
      <c r="B226" s="103">
        <v>2</v>
      </c>
      <c r="C226" s="104" t="s">
        <v>166</v>
      </c>
      <c r="D226" s="104" t="s">
        <v>1</v>
      </c>
      <c r="E226" s="104" t="s">
        <v>6</v>
      </c>
      <c r="F226" s="104">
        <v>-21</v>
      </c>
      <c r="G226" s="104">
        <v>68.5</v>
      </c>
      <c r="H226" s="104" t="s">
        <v>1402</v>
      </c>
      <c r="I226" s="104"/>
      <c r="J226" s="116">
        <f>IF(D226="NY",VLOOKUP(E226,Input_Mkt_Price!B:C,2,FALSE))</f>
        <v>80.11</v>
      </c>
      <c r="K226" s="192">
        <f t="shared" si="30"/>
        <v>719250</v>
      </c>
      <c r="L226" s="118">
        <f t="shared" si="31"/>
        <v>0</v>
      </c>
      <c r="M226" s="106">
        <f t="shared" si="32"/>
        <v>55.02</v>
      </c>
      <c r="N226" s="116">
        <f t="shared" si="33"/>
        <v>21</v>
      </c>
      <c r="O226" s="193">
        <f t="shared" si="34"/>
        <v>2.62</v>
      </c>
      <c r="P226" s="108">
        <f t="shared" si="35"/>
        <v>-1438.5</v>
      </c>
      <c r="Q226" s="192">
        <f>IF(D226="NY",VLOOKUP(E226,Input_Mkt_Price!E:F,2,FALSE))</f>
        <v>79.86</v>
      </c>
      <c r="R226" s="192">
        <f t="shared" si="36"/>
        <v>0</v>
      </c>
      <c r="S226" s="118">
        <f t="shared" si="37"/>
        <v>0</v>
      </c>
      <c r="T226" s="108">
        <f t="shared" si="38"/>
        <v>-1682.31</v>
      </c>
      <c r="U226" s="108">
        <f t="shared" si="39"/>
        <v>-1438.5</v>
      </c>
    </row>
    <row r="227" spans="1:21" hidden="1" x14ac:dyDescent="0.2">
      <c r="A227" s="120">
        <v>42999</v>
      </c>
      <c r="B227" s="103">
        <v>2</v>
      </c>
      <c r="C227" s="104" t="s">
        <v>166</v>
      </c>
      <c r="D227" s="104" t="s">
        <v>1</v>
      </c>
      <c r="E227" s="104" t="s">
        <v>1334</v>
      </c>
      <c r="F227" s="104">
        <v>13</v>
      </c>
      <c r="G227" s="104">
        <v>68.3</v>
      </c>
      <c r="H227" s="104" t="s">
        <v>1403</v>
      </c>
      <c r="I227" s="104"/>
      <c r="J227" s="116">
        <f>IF(D227="NY",VLOOKUP(E227,Input_Mkt_Price!B:C,2,FALSE))</f>
        <v>75.17</v>
      </c>
      <c r="K227" s="192">
        <f t="shared" si="30"/>
        <v>-443950</v>
      </c>
      <c r="L227" s="118">
        <f t="shared" si="31"/>
        <v>0</v>
      </c>
      <c r="M227" s="106">
        <f t="shared" si="32"/>
        <v>34.06</v>
      </c>
      <c r="N227" s="116">
        <f t="shared" si="33"/>
        <v>13</v>
      </c>
      <c r="O227" s="193">
        <f t="shared" si="34"/>
        <v>2.62</v>
      </c>
      <c r="P227" s="108">
        <f t="shared" si="35"/>
        <v>887.9</v>
      </c>
      <c r="Q227" s="192">
        <f>IF(D227="NY",VLOOKUP(E227,Input_Mkt_Price!E:F,2,FALSE))</f>
        <v>75.17</v>
      </c>
      <c r="R227" s="192">
        <f t="shared" si="36"/>
        <v>0</v>
      </c>
      <c r="S227" s="118">
        <f t="shared" si="37"/>
        <v>0</v>
      </c>
      <c r="T227" s="108">
        <f t="shared" si="38"/>
        <v>977.21</v>
      </c>
      <c r="U227" s="108">
        <f t="shared" si="39"/>
        <v>887.9</v>
      </c>
    </row>
    <row r="228" spans="1:21" hidden="1" x14ac:dyDescent="0.2">
      <c r="A228" s="120">
        <v>42999</v>
      </c>
      <c r="B228" s="103">
        <v>2</v>
      </c>
      <c r="C228" s="104" t="s">
        <v>166</v>
      </c>
      <c r="D228" s="104" t="s">
        <v>1</v>
      </c>
      <c r="E228" s="104" t="s">
        <v>1334</v>
      </c>
      <c r="F228" s="104">
        <v>4</v>
      </c>
      <c r="G228" s="104">
        <v>68.31</v>
      </c>
      <c r="H228" s="104" t="s">
        <v>1404</v>
      </c>
      <c r="I228" s="104"/>
      <c r="J228" s="116">
        <f>IF(D228="NY",VLOOKUP(E228,Input_Mkt_Price!B:C,2,FALSE))</f>
        <v>75.17</v>
      </c>
      <c r="K228" s="192">
        <f t="shared" si="30"/>
        <v>-136620</v>
      </c>
      <c r="L228" s="118">
        <f t="shared" si="31"/>
        <v>0</v>
      </c>
      <c r="M228" s="106">
        <f t="shared" si="32"/>
        <v>10.48</v>
      </c>
      <c r="N228" s="116">
        <f t="shared" si="33"/>
        <v>4</v>
      </c>
      <c r="O228" s="193">
        <f t="shared" si="34"/>
        <v>2.62</v>
      </c>
      <c r="P228" s="108">
        <f t="shared" si="35"/>
        <v>273.24</v>
      </c>
      <c r="Q228" s="192">
        <f>IF(D228="NY",VLOOKUP(E228,Input_Mkt_Price!E:F,2,FALSE))</f>
        <v>75.17</v>
      </c>
      <c r="R228" s="192">
        <f t="shared" si="36"/>
        <v>0</v>
      </c>
      <c r="S228" s="118">
        <f t="shared" si="37"/>
        <v>0</v>
      </c>
      <c r="T228" s="108">
        <f t="shared" si="38"/>
        <v>300.68</v>
      </c>
      <c r="U228" s="108">
        <f t="shared" si="39"/>
        <v>273.24</v>
      </c>
    </row>
    <row r="229" spans="1:21" hidden="1" x14ac:dyDescent="0.2">
      <c r="A229" s="120">
        <v>42999</v>
      </c>
      <c r="B229" s="103">
        <v>2</v>
      </c>
      <c r="C229" s="104" t="s">
        <v>166</v>
      </c>
      <c r="D229" s="104" t="s">
        <v>1</v>
      </c>
      <c r="E229" s="104" t="s">
        <v>1335</v>
      </c>
      <c r="F229" s="104">
        <v>-31</v>
      </c>
      <c r="G229" s="104">
        <v>68.37</v>
      </c>
      <c r="H229" s="104" t="s">
        <v>1405</v>
      </c>
      <c r="I229" s="104"/>
      <c r="J229" s="116">
        <f>IF(D229="NY",VLOOKUP(E229,Input_Mkt_Price!B:C,2,FALSE))</f>
        <v>84.2</v>
      </c>
      <c r="K229" s="192">
        <f t="shared" si="30"/>
        <v>1059735.0000000002</v>
      </c>
      <c r="L229" s="118">
        <f t="shared" si="31"/>
        <v>0</v>
      </c>
      <c r="M229" s="106">
        <f t="shared" si="32"/>
        <v>81.22</v>
      </c>
      <c r="N229" s="116">
        <f t="shared" si="33"/>
        <v>31</v>
      </c>
      <c r="O229" s="193">
        <f t="shared" si="34"/>
        <v>2.62</v>
      </c>
      <c r="P229" s="108">
        <f t="shared" si="35"/>
        <v>-2119.4700000000003</v>
      </c>
      <c r="Q229" s="192">
        <f>IF(D229="NY",VLOOKUP(E229,Input_Mkt_Price!E:F,2,FALSE))</f>
        <v>84.2</v>
      </c>
      <c r="R229" s="192">
        <f t="shared" si="36"/>
        <v>0</v>
      </c>
      <c r="S229" s="118">
        <f t="shared" si="37"/>
        <v>0</v>
      </c>
      <c r="T229" s="108">
        <f t="shared" si="38"/>
        <v>-2610.2000000000003</v>
      </c>
      <c r="U229" s="108">
        <f t="shared" si="39"/>
        <v>-2119.4700000000003</v>
      </c>
    </row>
    <row r="230" spans="1:21" hidden="1" x14ac:dyDescent="0.2">
      <c r="A230" s="120">
        <v>42999</v>
      </c>
      <c r="B230" s="103">
        <v>2</v>
      </c>
      <c r="C230" s="104" t="s">
        <v>166</v>
      </c>
      <c r="D230" s="104" t="s">
        <v>1</v>
      </c>
      <c r="E230" s="104" t="s">
        <v>1335</v>
      </c>
      <c r="F230" s="104">
        <v>10</v>
      </c>
      <c r="G230" s="104">
        <v>67.63</v>
      </c>
      <c r="H230" s="104" t="s">
        <v>1405</v>
      </c>
      <c r="I230" s="104"/>
      <c r="J230" s="116">
        <f>IF(D230="NY",VLOOKUP(E230,Input_Mkt_Price!B:C,2,FALSE))</f>
        <v>84.2</v>
      </c>
      <c r="K230" s="192">
        <f t="shared" si="30"/>
        <v>-338150</v>
      </c>
      <c r="L230" s="118">
        <f t="shared" si="31"/>
        <v>0</v>
      </c>
      <c r="M230" s="106">
        <f t="shared" si="32"/>
        <v>26.200000000000003</v>
      </c>
      <c r="N230" s="116">
        <f t="shared" si="33"/>
        <v>10</v>
      </c>
      <c r="O230" s="193">
        <f t="shared" si="34"/>
        <v>2.62</v>
      </c>
      <c r="P230" s="108">
        <f t="shared" si="35"/>
        <v>676.3</v>
      </c>
      <c r="Q230" s="192">
        <f>IF(D230="NY",VLOOKUP(E230,Input_Mkt_Price!E:F,2,FALSE))</f>
        <v>84.2</v>
      </c>
      <c r="R230" s="192">
        <f t="shared" si="36"/>
        <v>0</v>
      </c>
      <c r="S230" s="118">
        <f t="shared" si="37"/>
        <v>0</v>
      </c>
      <c r="T230" s="108">
        <f t="shared" si="38"/>
        <v>842</v>
      </c>
      <c r="U230" s="108">
        <f t="shared" si="39"/>
        <v>676.3</v>
      </c>
    </row>
    <row r="231" spans="1:21" hidden="1" x14ac:dyDescent="0.2">
      <c r="A231" s="120">
        <v>42999</v>
      </c>
      <c r="B231" s="103">
        <v>2</v>
      </c>
      <c r="C231" s="104" t="s">
        <v>166</v>
      </c>
      <c r="D231" s="104" t="s">
        <v>1</v>
      </c>
      <c r="E231" s="104" t="s">
        <v>1335</v>
      </c>
      <c r="F231" s="104">
        <v>4</v>
      </c>
      <c r="G231" s="104">
        <v>67.63</v>
      </c>
      <c r="H231" s="104" t="s">
        <v>1405</v>
      </c>
      <c r="I231" s="104"/>
      <c r="J231" s="116">
        <f>IF(D231="NY",VLOOKUP(E231,Input_Mkt_Price!B:C,2,FALSE))</f>
        <v>84.2</v>
      </c>
      <c r="K231" s="192">
        <f t="shared" si="30"/>
        <v>-135260</v>
      </c>
      <c r="L231" s="118">
        <f t="shared" si="31"/>
        <v>0</v>
      </c>
      <c r="M231" s="106">
        <f t="shared" si="32"/>
        <v>10.48</v>
      </c>
      <c r="N231" s="116">
        <f t="shared" si="33"/>
        <v>4</v>
      </c>
      <c r="O231" s="193">
        <f t="shared" si="34"/>
        <v>2.62</v>
      </c>
      <c r="P231" s="108">
        <f t="shared" si="35"/>
        <v>270.52</v>
      </c>
      <c r="Q231" s="192">
        <f>IF(D231="NY",VLOOKUP(E231,Input_Mkt_Price!E:F,2,FALSE))</f>
        <v>84.2</v>
      </c>
      <c r="R231" s="192">
        <f t="shared" si="36"/>
        <v>0</v>
      </c>
      <c r="S231" s="118">
        <f t="shared" si="37"/>
        <v>0</v>
      </c>
      <c r="T231" s="108">
        <f t="shared" si="38"/>
        <v>336.8</v>
      </c>
      <c r="U231" s="108">
        <f t="shared" si="39"/>
        <v>270.52</v>
      </c>
    </row>
    <row r="232" spans="1:21" hidden="1" x14ac:dyDescent="0.2">
      <c r="A232" s="120">
        <v>42999</v>
      </c>
      <c r="B232" s="103">
        <v>2</v>
      </c>
      <c r="C232" s="104" t="s">
        <v>166</v>
      </c>
      <c r="D232" s="104" t="s">
        <v>1</v>
      </c>
      <c r="E232" s="104" t="s">
        <v>1335</v>
      </c>
      <c r="F232" s="104">
        <v>17</v>
      </c>
      <c r="G232" s="104">
        <v>67.62</v>
      </c>
      <c r="H232" s="104" t="s">
        <v>1405</v>
      </c>
      <c r="I232" s="104"/>
      <c r="J232" s="116">
        <f>IF(D232="NY",VLOOKUP(E232,Input_Mkt_Price!B:C,2,FALSE))</f>
        <v>84.2</v>
      </c>
      <c r="K232" s="192">
        <f t="shared" si="30"/>
        <v>-574770</v>
      </c>
      <c r="L232" s="118">
        <f t="shared" si="31"/>
        <v>0</v>
      </c>
      <c r="M232" s="106">
        <f t="shared" si="32"/>
        <v>44.54</v>
      </c>
      <c r="N232" s="116">
        <f t="shared" si="33"/>
        <v>17</v>
      </c>
      <c r="O232" s="193">
        <f t="shared" si="34"/>
        <v>2.62</v>
      </c>
      <c r="P232" s="108">
        <f t="shared" si="35"/>
        <v>1149.54</v>
      </c>
      <c r="Q232" s="192">
        <f>IF(D232="NY",VLOOKUP(E232,Input_Mkt_Price!E:F,2,FALSE))</f>
        <v>84.2</v>
      </c>
      <c r="R232" s="192">
        <f t="shared" si="36"/>
        <v>0</v>
      </c>
      <c r="S232" s="118">
        <f t="shared" si="37"/>
        <v>0</v>
      </c>
      <c r="T232" s="108">
        <f t="shared" si="38"/>
        <v>1431.4</v>
      </c>
      <c r="U232" s="108">
        <f t="shared" si="39"/>
        <v>1149.54</v>
      </c>
    </row>
    <row r="233" spans="1:21" hidden="1" x14ac:dyDescent="0.2">
      <c r="A233" s="120">
        <v>42999</v>
      </c>
      <c r="B233" s="103">
        <v>2</v>
      </c>
      <c r="C233" s="104" t="s">
        <v>166</v>
      </c>
      <c r="D233" s="104" t="s">
        <v>1</v>
      </c>
      <c r="E233" s="104" t="s">
        <v>6</v>
      </c>
      <c r="F233" s="104">
        <v>-1</v>
      </c>
      <c r="G233" s="104">
        <v>68.569999999999993</v>
      </c>
      <c r="H233" s="104" t="s">
        <v>1406</v>
      </c>
      <c r="I233" s="104"/>
      <c r="J233" s="116">
        <f>IF(D233="NY",VLOOKUP(E233,Input_Mkt_Price!B:C,2,FALSE))</f>
        <v>80.11</v>
      </c>
      <c r="K233" s="192">
        <f t="shared" si="30"/>
        <v>34285</v>
      </c>
      <c r="L233" s="118">
        <f t="shared" si="31"/>
        <v>0</v>
      </c>
      <c r="M233" s="106">
        <f t="shared" si="32"/>
        <v>2.62</v>
      </c>
      <c r="N233" s="116">
        <f t="shared" si="33"/>
        <v>1</v>
      </c>
      <c r="O233" s="193">
        <f t="shared" si="34"/>
        <v>2.62</v>
      </c>
      <c r="P233" s="108">
        <f t="shared" si="35"/>
        <v>-68.569999999999993</v>
      </c>
      <c r="Q233" s="192">
        <f>IF(D233="NY",VLOOKUP(E233,Input_Mkt_Price!E:F,2,FALSE))</f>
        <v>79.86</v>
      </c>
      <c r="R233" s="192">
        <f t="shared" si="36"/>
        <v>0</v>
      </c>
      <c r="S233" s="118">
        <f t="shared" si="37"/>
        <v>0</v>
      </c>
      <c r="T233" s="108">
        <f t="shared" si="38"/>
        <v>-80.11</v>
      </c>
      <c r="U233" s="108">
        <f t="shared" si="39"/>
        <v>-68.569999999999993</v>
      </c>
    </row>
    <row r="234" spans="1:21" hidden="1" x14ac:dyDescent="0.2">
      <c r="A234" s="120">
        <v>42999</v>
      </c>
      <c r="B234" s="103">
        <v>2</v>
      </c>
      <c r="C234" s="104" t="s">
        <v>166</v>
      </c>
      <c r="D234" s="104" t="s">
        <v>1</v>
      </c>
      <c r="E234" s="104" t="s">
        <v>6</v>
      </c>
      <c r="F234" s="104">
        <v>-31</v>
      </c>
      <c r="G234" s="104">
        <v>67.88</v>
      </c>
      <c r="H234" s="104" t="s">
        <v>1406</v>
      </c>
      <c r="I234" s="104"/>
      <c r="J234" s="116">
        <f>IF(D234="NY",VLOOKUP(E234,Input_Mkt_Price!B:C,2,FALSE))</f>
        <v>80.11</v>
      </c>
      <c r="K234" s="192">
        <f t="shared" si="30"/>
        <v>1052139.9999999998</v>
      </c>
      <c r="L234" s="118">
        <f t="shared" si="31"/>
        <v>0</v>
      </c>
      <c r="M234" s="106">
        <f t="shared" si="32"/>
        <v>81.22</v>
      </c>
      <c r="N234" s="116">
        <f t="shared" si="33"/>
        <v>31</v>
      </c>
      <c r="O234" s="193">
        <f t="shared" si="34"/>
        <v>2.62</v>
      </c>
      <c r="P234" s="108">
        <f t="shared" si="35"/>
        <v>-2104.2799999999997</v>
      </c>
      <c r="Q234" s="192">
        <f>IF(D234="NY",VLOOKUP(E234,Input_Mkt_Price!E:F,2,FALSE))</f>
        <v>79.86</v>
      </c>
      <c r="R234" s="192">
        <f t="shared" si="36"/>
        <v>0</v>
      </c>
      <c r="S234" s="118">
        <f t="shared" si="37"/>
        <v>0</v>
      </c>
      <c r="T234" s="108">
        <f t="shared" si="38"/>
        <v>-2483.41</v>
      </c>
      <c r="U234" s="108">
        <f t="shared" si="39"/>
        <v>-2104.2799999999997</v>
      </c>
    </row>
    <row r="235" spans="1:21" hidden="1" x14ac:dyDescent="0.2">
      <c r="A235" s="120">
        <v>43000</v>
      </c>
      <c r="B235" s="103">
        <v>2</v>
      </c>
      <c r="C235" s="104" t="s">
        <v>166</v>
      </c>
      <c r="D235" s="104" t="s">
        <v>1</v>
      </c>
      <c r="E235" s="104" t="s">
        <v>1334</v>
      </c>
      <c r="F235" s="104">
        <v>5</v>
      </c>
      <c r="G235" s="104">
        <v>67.930000000000007</v>
      </c>
      <c r="H235" s="104" t="s">
        <v>1407</v>
      </c>
      <c r="I235" s="104"/>
      <c r="J235" s="116">
        <f>IF(D235="NY",VLOOKUP(E235,Input_Mkt_Price!B:C,2,FALSE))</f>
        <v>75.17</v>
      </c>
      <c r="K235" s="192">
        <f t="shared" si="30"/>
        <v>-169825.00000000003</v>
      </c>
      <c r="L235" s="118">
        <f t="shared" si="31"/>
        <v>0</v>
      </c>
      <c r="M235" s="106">
        <f t="shared" si="32"/>
        <v>13.100000000000001</v>
      </c>
      <c r="N235" s="116">
        <f t="shared" si="33"/>
        <v>5</v>
      </c>
      <c r="O235" s="193">
        <f t="shared" si="34"/>
        <v>2.62</v>
      </c>
      <c r="P235" s="108">
        <f t="shared" si="35"/>
        <v>339.65000000000003</v>
      </c>
      <c r="Q235" s="192">
        <f>IF(D235="NY",VLOOKUP(E235,Input_Mkt_Price!E:F,2,FALSE))</f>
        <v>75.17</v>
      </c>
      <c r="R235" s="192">
        <f t="shared" si="36"/>
        <v>0</v>
      </c>
      <c r="S235" s="118">
        <f t="shared" si="37"/>
        <v>0</v>
      </c>
      <c r="T235" s="108">
        <f t="shared" si="38"/>
        <v>375.85</v>
      </c>
      <c r="U235" s="108">
        <f t="shared" si="39"/>
        <v>339.65000000000003</v>
      </c>
    </row>
    <row r="236" spans="1:21" hidden="1" x14ac:dyDescent="0.2">
      <c r="A236" s="120">
        <v>43003</v>
      </c>
      <c r="B236" s="103">
        <v>2</v>
      </c>
      <c r="C236" s="104" t="s">
        <v>166</v>
      </c>
      <c r="D236" s="104" t="s">
        <v>1</v>
      </c>
      <c r="E236" s="104" t="s">
        <v>1334</v>
      </c>
      <c r="F236" s="104">
        <v>2</v>
      </c>
      <c r="G236" s="104">
        <v>68.599999999999994</v>
      </c>
      <c r="H236" s="104" t="s">
        <v>1408</v>
      </c>
      <c r="I236" s="104"/>
      <c r="J236" s="116">
        <f>IF(D236="NY",VLOOKUP(E236,Input_Mkt_Price!B:C,2,FALSE))</f>
        <v>75.17</v>
      </c>
      <c r="K236" s="192">
        <f t="shared" si="30"/>
        <v>-68600</v>
      </c>
      <c r="L236" s="118">
        <f t="shared" si="31"/>
        <v>0</v>
      </c>
      <c r="M236" s="106">
        <f t="shared" si="32"/>
        <v>5.24</v>
      </c>
      <c r="N236" s="116">
        <f t="shared" si="33"/>
        <v>2</v>
      </c>
      <c r="O236" s="193">
        <f t="shared" si="34"/>
        <v>2.62</v>
      </c>
      <c r="P236" s="108">
        <f t="shared" si="35"/>
        <v>137.19999999999999</v>
      </c>
      <c r="Q236" s="192">
        <f>IF(D236="NY",VLOOKUP(E236,Input_Mkt_Price!E:F,2,FALSE))</f>
        <v>75.17</v>
      </c>
      <c r="R236" s="192">
        <f t="shared" si="36"/>
        <v>0</v>
      </c>
      <c r="S236" s="118">
        <f t="shared" si="37"/>
        <v>0</v>
      </c>
      <c r="T236" s="108">
        <f t="shared" si="38"/>
        <v>150.34</v>
      </c>
      <c r="U236" s="108">
        <f t="shared" si="39"/>
        <v>137.19999999999999</v>
      </c>
    </row>
    <row r="237" spans="1:21" hidden="1" x14ac:dyDescent="0.2">
      <c r="A237" s="120">
        <v>43003</v>
      </c>
      <c r="B237" s="103">
        <v>2</v>
      </c>
      <c r="C237" s="104" t="s">
        <v>166</v>
      </c>
      <c r="D237" s="104" t="s">
        <v>1</v>
      </c>
      <c r="E237" s="104" t="s">
        <v>1334</v>
      </c>
      <c r="F237" s="104">
        <v>2</v>
      </c>
      <c r="G237" s="104">
        <v>68.69</v>
      </c>
      <c r="H237" s="104" t="s">
        <v>1408</v>
      </c>
      <c r="I237" s="104"/>
      <c r="J237" s="116">
        <f>IF(D237="NY",VLOOKUP(E237,Input_Mkt_Price!B:C,2,FALSE))</f>
        <v>75.17</v>
      </c>
      <c r="K237" s="192">
        <f t="shared" si="30"/>
        <v>-68690</v>
      </c>
      <c r="L237" s="118">
        <f t="shared" si="31"/>
        <v>0</v>
      </c>
      <c r="M237" s="106">
        <f t="shared" si="32"/>
        <v>5.24</v>
      </c>
      <c r="N237" s="116">
        <f t="shared" si="33"/>
        <v>2</v>
      </c>
      <c r="O237" s="193">
        <f t="shared" si="34"/>
        <v>2.62</v>
      </c>
      <c r="P237" s="108">
        <f t="shared" si="35"/>
        <v>137.38</v>
      </c>
      <c r="Q237" s="192">
        <f>IF(D237="NY",VLOOKUP(E237,Input_Mkt_Price!E:F,2,FALSE))</f>
        <v>75.17</v>
      </c>
      <c r="R237" s="192">
        <f t="shared" si="36"/>
        <v>0</v>
      </c>
      <c r="S237" s="118">
        <f t="shared" si="37"/>
        <v>0</v>
      </c>
      <c r="T237" s="108">
        <f t="shared" si="38"/>
        <v>150.34</v>
      </c>
      <c r="U237" s="108">
        <f t="shared" si="39"/>
        <v>137.38</v>
      </c>
    </row>
    <row r="238" spans="1:21" hidden="1" x14ac:dyDescent="0.2">
      <c r="A238" s="120">
        <v>43006</v>
      </c>
      <c r="B238" s="103">
        <v>2</v>
      </c>
      <c r="C238" s="104" t="s">
        <v>166</v>
      </c>
      <c r="D238" s="104" t="s">
        <v>1</v>
      </c>
      <c r="E238" s="104" t="s">
        <v>1334</v>
      </c>
      <c r="F238" s="104">
        <v>3</v>
      </c>
      <c r="G238" s="104">
        <v>68.650000000000006</v>
      </c>
      <c r="H238" s="104" t="s">
        <v>1409</v>
      </c>
      <c r="I238" s="104"/>
      <c r="J238" s="116">
        <f>IF(D238="NY",VLOOKUP(E238,Input_Mkt_Price!B:C,2,FALSE))</f>
        <v>75.17</v>
      </c>
      <c r="K238" s="192">
        <f t="shared" si="30"/>
        <v>-102975.00000000001</v>
      </c>
      <c r="L238" s="118">
        <f t="shared" si="31"/>
        <v>0</v>
      </c>
      <c r="M238" s="106">
        <f t="shared" si="32"/>
        <v>7.86</v>
      </c>
      <c r="N238" s="116">
        <f t="shared" si="33"/>
        <v>3</v>
      </c>
      <c r="O238" s="193">
        <f t="shared" si="34"/>
        <v>2.62</v>
      </c>
      <c r="P238" s="108">
        <f t="shared" si="35"/>
        <v>205.95000000000002</v>
      </c>
      <c r="Q238" s="192">
        <f>IF(D238="NY",VLOOKUP(E238,Input_Mkt_Price!E:F,2,FALSE))</f>
        <v>75.17</v>
      </c>
      <c r="R238" s="192">
        <f t="shared" si="36"/>
        <v>0</v>
      </c>
      <c r="S238" s="118">
        <f t="shared" si="37"/>
        <v>0</v>
      </c>
      <c r="T238" s="108">
        <f t="shared" si="38"/>
        <v>225.51</v>
      </c>
      <c r="U238" s="108">
        <f t="shared" si="39"/>
        <v>205.95000000000002</v>
      </c>
    </row>
    <row r="239" spans="1:21" hidden="1" x14ac:dyDescent="0.2">
      <c r="A239" s="120">
        <v>43006</v>
      </c>
      <c r="B239" s="103">
        <v>2</v>
      </c>
      <c r="C239" s="104" t="s">
        <v>166</v>
      </c>
      <c r="D239" s="104" t="s">
        <v>1</v>
      </c>
      <c r="E239" s="104" t="s">
        <v>6</v>
      </c>
      <c r="F239" s="104">
        <v>-1</v>
      </c>
      <c r="G239" s="104">
        <v>67.75</v>
      </c>
      <c r="H239" s="104" t="s">
        <v>1410</v>
      </c>
      <c r="I239" s="104"/>
      <c r="J239" s="116">
        <f>IF(D239="NY",VLOOKUP(E239,Input_Mkt_Price!B:C,2,FALSE))</f>
        <v>80.11</v>
      </c>
      <c r="K239" s="192">
        <f t="shared" si="30"/>
        <v>33875</v>
      </c>
      <c r="L239" s="118">
        <f t="shared" si="31"/>
        <v>0</v>
      </c>
      <c r="M239" s="106">
        <f t="shared" si="32"/>
        <v>2.62</v>
      </c>
      <c r="N239" s="116">
        <f t="shared" si="33"/>
        <v>1</v>
      </c>
      <c r="O239" s="193">
        <f t="shared" si="34"/>
        <v>2.62</v>
      </c>
      <c r="P239" s="108">
        <f t="shared" si="35"/>
        <v>-67.75</v>
      </c>
      <c r="Q239" s="192">
        <f>IF(D239="NY",VLOOKUP(E239,Input_Mkt_Price!E:F,2,FALSE))</f>
        <v>79.86</v>
      </c>
      <c r="R239" s="192">
        <f t="shared" si="36"/>
        <v>0</v>
      </c>
      <c r="S239" s="118">
        <f t="shared" si="37"/>
        <v>0</v>
      </c>
      <c r="T239" s="108">
        <f t="shared" si="38"/>
        <v>-80.11</v>
      </c>
      <c r="U239" s="108">
        <f t="shared" si="39"/>
        <v>-67.75</v>
      </c>
    </row>
    <row r="240" spans="1:21" hidden="1" x14ac:dyDescent="0.2">
      <c r="A240" s="120">
        <v>43006</v>
      </c>
      <c r="B240" s="103">
        <v>2</v>
      </c>
      <c r="C240" s="104" t="s">
        <v>166</v>
      </c>
      <c r="D240" s="104" t="s">
        <v>1</v>
      </c>
      <c r="E240" s="104" t="s">
        <v>6</v>
      </c>
      <c r="F240" s="104">
        <v>-1</v>
      </c>
      <c r="G240" s="104">
        <v>67.72</v>
      </c>
      <c r="H240" s="104" t="s">
        <v>1410</v>
      </c>
      <c r="I240" s="104"/>
      <c r="J240" s="116">
        <f>IF(D240="NY",VLOOKUP(E240,Input_Mkt_Price!B:C,2,FALSE))</f>
        <v>80.11</v>
      </c>
      <c r="K240" s="192">
        <f t="shared" si="30"/>
        <v>33860</v>
      </c>
      <c r="L240" s="118">
        <f t="shared" si="31"/>
        <v>0</v>
      </c>
      <c r="M240" s="106">
        <f t="shared" si="32"/>
        <v>2.62</v>
      </c>
      <c r="N240" s="116">
        <f t="shared" si="33"/>
        <v>1</v>
      </c>
      <c r="O240" s="193">
        <f t="shared" si="34"/>
        <v>2.62</v>
      </c>
      <c r="P240" s="108">
        <f t="shared" si="35"/>
        <v>-67.72</v>
      </c>
      <c r="Q240" s="192">
        <f>IF(D240="NY",VLOOKUP(E240,Input_Mkt_Price!E:F,2,FALSE))</f>
        <v>79.86</v>
      </c>
      <c r="R240" s="192">
        <f t="shared" si="36"/>
        <v>0</v>
      </c>
      <c r="S240" s="118">
        <f t="shared" si="37"/>
        <v>0</v>
      </c>
      <c r="T240" s="108">
        <f t="shared" si="38"/>
        <v>-80.11</v>
      </c>
      <c r="U240" s="108">
        <f t="shared" si="39"/>
        <v>-67.72</v>
      </c>
    </row>
    <row r="241" spans="1:21" hidden="1" x14ac:dyDescent="0.2">
      <c r="A241" s="120">
        <v>43006</v>
      </c>
      <c r="B241" s="103">
        <v>2</v>
      </c>
      <c r="C241" s="104" t="s">
        <v>166</v>
      </c>
      <c r="D241" s="104" t="s">
        <v>1</v>
      </c>
      <c r="E241" s="104" t="s">
        <v>6</v>
      </c>
      <c r="F241" s="104">
        <v>-10</v>
      </c>
      <c r="G241" s="104">
        <v>67.72</v>
      </c>
      <c r="H241" s="104" t="s">
        <v>1410</v>
      </c>
      <c r="I241" s="104"/>
      <c r="J241" s="116">
        <f>IF(D241="NY",VLOOKUP(E241,Input_Mkt_Price!B:C,2,FALSE))</f>
        <v>80.11</v>
      </c>
      <c r="K241" s="192">
        <f t="shared" si="30"/>
        <v>338600</v>
      </c>
      <c r="L241" s="118">
        <f t="shared" si="31"/>
        <v>0</v>
      </c>
      <c r="M241" s="106">
        <f t="shared" si="32"/>
        <v>26.200000000000003</v>
      </c>
      <c r="N241" s="116">
        <f t="shared" si="33"/>
        <v>10</v>
      </c>
      <c r="O241" s="193">
        <f t="shared" si="34"/>
        <v>2.62</v>
      </c>
      <c r="P241" s="108">
        <f t="shared" si="35"/>
        <v>-677.2</v>
      </c>
      <c r="Q241" s="192">
        <f>IF(D241="NY",VLOOKUP(E241,Input_Mkt_Price!E:F,2,FALSE))</f>
        <v>79.86</v>
      </c>
      <c r="R241" s="192">
        <f t="shared" si="36"/>
        <v>0</v>
      </c>
      <c r="S241" s="118">
        <f t="shared" si="37"/>
        <v>0</v>
      </c>
      <c r="T241" s="108">
        <f t="shared" si="38"/>
        <v>-801.1</v>
      </c>
      <c r="U241" s="108">
        <f t="shared" si="39"/>
        <v>-677.2</v>
      </c>
    </row>
    <row r="242" spans="1:21" hidden="1" x14ac:dyDescent="0.2">
      <c r="A242" s="120">
        <v>43006</v>
      </c>
      <c r="B242" s="103">
        <v>2</v>
      </c>
      <c r="C242" s="104" t="s">
        <v>166</v>
      </c>
      <c r="D242" s="104" t="s">
        <v>1</v>
      </c>
      <c r="E242" s="104" t="s">
        <v>6</v>
      </c>
      <c r="F242" s="104">
        <v>-20</v>
      </c>
      <c r="G242" s="104">
        <v>67.709999999999994</v>
      </c>
      <c r="H242" s="104" t="s">
        <v>1410</v>
      </c>
      <c r="I242" s="104"/>
      <c r="J242" s="116">
        <f>IF(D242="NY",VLOOKUP(E242,Input_Mkt_Price!B:C,2,FALSE))</f>
        <v>80.11</v>
      </c>
      <c r="K242" s="192">
        <f t="shared" si="30"/>
        <v>677099.99999999988</v>
      </c>
      <c r="L242" s="118">
        <f t="shared" si="31"/>
        <v>0</v>
      </c>
      <c r="M242" s="106">
        <f t="shared" si="32"/>
        <v>52.400000000000006</v>
      </c>
      <c r="N242" s="116">
        <f t="shared" si="33"/>
        <v>20</v>
      </c>
      <c r="O242" s="193">
        <f t="shared" si="34"/>
        <v>2.62</v>
      </c>
      <c r="P242" s="108">
        <f t="shared" si="35"/>
        <v>-1354.1999999999998</v>
      </c>
      <c r="Q242" s="192">
        <f>IF(D242="NY",VLOOKUP(E242,Input_Mkt_Price!E:F,2,FALSE))</f>
        <v>79.86</v>
      </c>
      <c r="R242" s="192">
        <f t="shared" si="36"/>
        <v>0</v>
      </c>
      <c r="S242" s="118">
        <f t="shared" si="37"/>
        <v>0</v>
      </c>
      <c r="T242" s="108">
        <f t="shared" si="38"/>
        <v>-1602.2</v>
      </c>
      <c r="U242" s="108">
        <f t="shared" si="39"/>
        <v>-1354.1999999999998</v>
      </c>
    </row>
    <row r="243" spans="1:21" hidden="1" x14ac:dyDescent="0.2">
      <c r="A243" s="120">
        <v>43006</v>
      </c>
      <c r="B243" s="103">
        <v>2</v>
      </c>
      <c r="C243" s="104" t="s">
        <v>166</v>
      </c>
      <c r="D243" s="104" t="s">
        <v>1</v>
      </c>
      <c r="E243" s="104" t="s">
        <v>6</v>
      </c>
      <c r="F243" s="104">
        <v>-3</v>
      </c>
      <c r="G243" s="104">
        <v>67.95</v>
      </c>
      <c r="H243" s="104" t="s">
        <v>1411</v>
      </c>
      <c r="I243" s="104"/>
      <c r="J243" s="116">
        <f>IF(D243="NY",VLOOKUP(E243,Input_Mkt_Price!B:C,2,FALSE))</f>
        <v>80.11</v>
      </c>
      <c r="K243" s="192">
        <f t="shared" si="30"/>
        <v>101925.00000000001</v>
      </c>
      <c r="L243" s="118">
        <f t="shared" si="31"/>
        <v>0</v>
      </c>
      <c r="M243" s="106">
        <f t="shared" si="32"/>
        <v>7.86</v>
      </c>
      <c r="N243" s="116">
        <f t="shared" si="33"/>
        <v>3</v>
      </c>
      <c r="O243" s="193">
        <f t="shared" si="34"/>
        <v>2.62</v>
      </c>
      <c r="P243" s="108">
        <f t="shared" si="35"/>
        <v>-203.85000000000002</v>
      </c>
      <c r="Q243" s="192">
        <f>IF(D243="NY",VLOOKUP(E243,Input_Mkt_Price!E:F,2,FALSE))</f>
        <v>79.86</v>
      </c>
      <c r="R243" s="192">
        <f t="shared" si="36"/>
        <v>0</v>
      </c>
      <c r="S243" s="118">
        <f t="shared" si="37"/>
        <v>0</v>
      </c>
      <c r="T243" s="108">
        <f t="shared" si="38"/>
        <v>-240.32999999999998</v>
      </c>
      <c r="U243" s="108">
        <f t="shared" si="39"/>
        <v>-203.85000000000002</v>
      </c>
    </row>
    <row r="244" spans="1:21" hidden="1" x14ac:dyDescent="0.2">
      <c r="A244" s="120">
        <v>43006</v>
      </c>
      <c r="B244" s="103">
        <v>2</v>
      </c>
      <c r="C244" s="104" t="s">
        <v>166</v>
      </c>
      <c r="D244" s="104" t="s">
        <v>1</v>
      </c>
      <c r="E244" s="104" t="s">
        <v>6</v>
      </c>
      <c r="F244" s="104">
        <v>-2</v>
      </c>
      <c r="G244" s="104">
        <v>68.260000000000005</v>
      </c>
      <c r="H244" s="104" t="s">
        <v>1412</v>
      </c>
      <c r="I244" s="104"/>
      <c r="J244" s="116">
        <f>IF(D244="NY",VLOOKUP(E244,Input_Mkt_Price!B:C,2,FALSE))</f>
        <v>80.11</v>
      </c>
      <c r="K244" s="192">
        <f t="shared" si="30"/>
        <v>68260</v>
      </c>
      <c r="L244" s="118">
        <f t="shared" si="31"/>
        <v>0</v>
      </c>
      <c r="M244" s="106">
        <f t="shared" si="32"/>
        <v>5.24</v>
      </c>
      <c r="N244" s="116">
        <f t="shared" si="33"/>
        <v>2</v>
      </c>
      <c r="O244" s="193">
        <f t="shared" si="34"/>
        <v>2.62</v>
      </c>
      <c r="P244" s="108">
        <f t="shared" si="35"/>
        <v>-136.52000000000001</v>
      </c>
      <c r="Q244" s="192">
        <f>IF(D244="NY",VLOOKUP(E244,Input_Mkt_Price!E:F,2,FALSE))</f>
        <v>79.86</v>
      </c>
      <c r="R244" s="192">
        <f t="shared" si="36"/>
        <v>0</v>
      </c>
      <c r="S244" s="118">
        <f t="shared" si="37"/>
        <v>0</v>
      </c>
      <c r="T244" s="108">
        <f t="shared" si="38"/>
        <v>-160.22</v>
      </c>
      <c r="U244" s="108">
        <f t="shared" si="39"/>
        <v>-136.52000000000001</v>
      </c>
    </row>
    <row r="245" spans="1:21" hidden="1" x14ac:dyDescent="0.2">
      <c r="A245" s="120">
        <v>43006</v>
      </c>
      <c r="B245" s="103">
        <v>2</v>
      </c>
      <c r="C245" s="104" t="s">
        <v>166</v>
      </c>
      <c r="D245" s="104" t="s">
        <v>1</v>
      </c>
      <c r="E245" s="104" t="s">
        <v>6</v>
      </c>
      <c r="F245" s="104">
        <v>-11</v>
      </c>
      <c r="G245" s="104">
        <v>68.25</v>
      </c>
      <c r="H245" s="104" t="s">
        <v>1412</v>
      </c>
      <c r="I245" s="104"/>
      <c r="J245" s="116">
        <f>IF(D245="NY",VLOOKUP(E245,Input_Mkt_Price!B:C,2,FALSE))</f>
        <v>80.11</v>
      </c>
      <c r="K245" s="192">
        <f t="shared" si="30"/>
        <v>375375</v>
      </c>
      <c r="L245" s="118">
        <f t="shared" si="31"/>
        <v>0</v>
      </c>
      <c r="M245" s="106">
        <f t="shared" si="32"/>
        <v>28.82</v>
      </c>
      <c r="N245" s="116">
        <f t="shared" si="33"/>
        <v>11</v>
      </c>
      <c r="O245" s="193">
        <f t="shared" si="34"/>
        <v>2.62</v>
      </c>
      <c r="P245" s="108">
        <f t="shared" si="35"/>
        <v>-750.75</v>
      </c>
      <c r="Q245" s="192">
        <f>IF(D245="NY",VLOOKUP(E245,Input_Mkt_Price!E:F,2,FALSE))</f>
        <v>79.86</v>
      </c>
      <c r="R245" s="192">
        <f t="shared" si="36"/>
        <v>0</v>
      </c>
      <c r="S245" s="118">
        <f t="shared" si="37"/>
        <v>0</v>
      </c>
      <c r="T245" s="108">
        <f t="shared" si="38"/>
        <v>-881.21</v>
      </c>
      <c r="U245" s="108">
        <f t="shared" si="39"/>
        <v>-750.75</v>
      </c>
    </row>
    <row r="246" spans="1:21" hidden="1" x14ac:dyDescent="0.2">
      <c r="A246" s="120">
        <v>43007</v>
      </c>
      <c r="B246" s="103">
        <v>2</v>
      </c>
      <c r="C246" s="104" t="s">
        <v>166</v>
      </c>
      <c r="D246" s="104" t="s">
        <v>1</v>
      </c>
      <c r="E246" s="104" t="s">
        <v>1334</v>
      </c>
      <c r="F246" s="104">
        <v>15</v>
      </c>
      <c r="G246" s="104">
        <v>68.8</v>
      </c>
      <c r="H246" s="104" t="s">
        <v>1413</v>
      </c>
      <c r="I246" s="104"/>
      <c r="J246" s="116">
        <f>IF(D246="NY",VLOOKUP(E246,Input_Mkt_Price!B:C,2,FALSE))</f>
        <v>75.17</v>
      </c>
      <c r="K246" s="192">
        <f t="shared" si="30"/>
        <v>-516000</v>
      </c>
      <c r="L246" s="118">
        <f t="shared" si="31"/>
        <v>0</v>
      </c>
      <c r="M246" s="106">
        <f t="shared" si="32"/>
        <v>39.300000000000004</v>
      </c>
      <c r="N246" s="116">
        <f t="shared" si="33"/>
        <v>15</v>
      </c>
      <c r="O246" s="193">
        <f t="shared" si="34"/>
        <v>2.62</v>
      </c>
      <c r="P246" s="108">
        <f t="shared" si="35"/>
        <v>1032</v>
      </c>
      <c r="Q246" s="192">
        <f>IF(D246="NY",VLOOKUP(E246,Input_Mkt_Price!E:F,2,FALSE))</f>
        <v>75.17</v>
      </c>
      <c r="R246" s="192">
        <f t="shared" si="36"/>
        <v>0</v>
      </c>
      <c r="S246" s="118">
        <f t="shared" si="37"/>
        <v>0</v>
      </c>
      <c r="T246" s="108">
        <f t="shared" si="38"/>
        <v>1127.55</v>
      </c>
      <c r="U246" s="108">
        <f t="shared" si="39"/>
        <v>1032</v>
      </c>
    </row>
    <row r="247" spans="1:21" hidden="1" x14ac:dyDescent="0.2">
      <c r="A247" s="120">
        <v>43007</v>
      </c>
      <c r="B247" s="103">
        <v>2</v>
      </c>
      <c r="C247" s="104" t="s">
        <v>166</v>
      </c>
      <c r="D247" s="104" t="s">
        <v>1</v>
      </c>
      <c r="E247" s="104" t="s">
        <v>1334</v>
      </c>
      <c r="F247" s="104">
        <v>3</v>
      </c>
      <c r="G247" s="104">
        <v>68.86</v>
      </c>
      <c r="H247" s="104" t="s">
        <v>1413</v>
      </c>
      <c r="I247" s="104"/>
      <c r="J247" s="116">
        <f>IF(D247="NY",VLOOKUP(E247,Input_Mkt_Price!B:C,2,FALSE))</f>
        <v>75.17</v>
      </c>
      <c r="K247" s="192">
        <f t="shared" si="30"/>
        <v>-103289.99999999999</v>
      </c>
      <c r="L247" s="118">
        <f t="shared" si="31"/>
        <v>0</v>
      </c>
      <c r="M247" s="106">
        <f t="shared" si="32"/>
        <v>7.86</v>
      </c>
      <c r="N247" s="116">
        <f t="shared" si="33"/>
        <v>3</v>
      </c>
      <c r="O247" s="193">
        <f t="shared" si="34"/>
        <v>2.62</v>
      </c>
      <c r="P247" s="108">
        <f t="shared" si="35"/>
        <v>206.57999999999998</v>
      </c>
      <c r="Q247" s="192">
        <f>IF(D247="NY",VLOOKUP(E247,Input_Mkt_Price!E:F,2,FALSE))</f>
        <v>75.17</v>
      </c>
      <c r="R247" s="192">
        <f t="shared" si="36"/>
        <v>0</v>
      </c>
      <c r="S247" s="118">
        <f t="shared" si="37"/>
        <v>0</v>
      </c>
      <c r="T247" s="108">
        <f t="shared" si="38"/>
        <v>225.51</v>
      </c>
      <c r="U247" s="108">
        <f t="shared" si="39"/>
        <v>206.57999999999998</v>
      </c>
    </row>
    <row r="248" spans="1:21" hidden="1" x14ac:dyDescent="0.2">
      <c r="A248" s="120">
        <v>43007</v>
      </c>
      <c r="B248" s="103">
        <v>2</v>
      </c>
      <c r="C248" s="104" t="s">
        <v>166</v>
      </c>
      <c r="D248" s="104" t="s">
        <v>1</v>
      </c>
      <c r="E248" s="104" t="s">
        <v>1334</v>
      </c>
      <c r="F248" s="104">
        <v>1</v>
      </c>
      <c r="G248" s="104">
        <v>69</v>
      </c>
      <c r="H248" s="104" t="s">
        <v>1414</v>
      </c>
      <c r="I248" s="104"/>
      <c r="J248" s="116">
        <f>IF(D248="NY",VLOOKUP(E248,Input_Mkt_Price!B:C,2,FALSE))</f>
        <v>75.17</v>
      </c>
      <c r="K248" s="192">
        <f t="shared" si="30"/>
        <v>-34500</v>
      </c>
      <c r="L248" s="118">
        <f t="shared" si="31"/>
        <v>0</v>
      </c>
      <c r="M248" s="106">
        <f t="shared" si="32"/>
        <v>2.62</v>
      </c>
      <c r="N248" s="116">
        <f t="shared" si="33"/>
        <v>1</v>
      </c>
      <c r="O248" s="193">
        <f t="shared" si="34"/>
        <v>2.62</v>
      </c>
      <c r="P248" s="108">
        <f t="shared" si="35"/>
        <v>69</v>
      </c>
      <c r="Q248" s="192">
        <f>IF(D248="NY",VLOOKUP(E248,Input_Mkt_Price!E:F,2,FALSE))</f>
        <v>75.17</v>
      </c>
      <c r="R248" s="192">
        <f t="shared" si="36"/>
        <v>0</v>
      </c>
      <c r="S248" s="118">
        <f t="shared" si="37"/>
        <v>0</v>
      </c>
      <c r="T248" s="108">
        <f t="shared" si="38"/>
        <v>75.17</v>
      </c>
      <c r="U248" s="108">
        <f t="shared" si="39"/>
        <v>69</v>
      </c>
    </row>
    <row r="249" spans="1:21" hidden="1" x14ac:dyDescent="0.2">
      <c r="A249" s="120">
        <v>43007</v>
      </c>
      <c r="B249" s="103">
        <v>2</v>
      </c>
      <c r="C249" s="104" t="s">
        <v>166</v>
      </c>
      <c r="D249" s="104" t="s">
        <v>1</v>
      </c>
      <c r="E249" s="104" t="s">
        <v>1334</v>
      </c>
      <c r="F249" s="104">
        <v>1</v>
      </c>
      <c r="G249" s="104">
        <v>68.849999999999994</v>
      </c>
      <c r="H249" s="104" t="s">
        <v>1415</v>
      </c>
      <c r="I249" s="104"/>
      <c r="J249" s="116">
        <f>IF(D249="NY",VLOOKUP(E249,Input_Mkt_Price!B:C,2,FALSE))</f>
        <v>75.17</v>
      </c>
      <c r="K249" s="192">
        <f t="shared" si="30"/>
        <v>-34425</v>
      </c>
      <c r="L249" s="118">
        <f t="shared" si="31"/>
        <v>0</v>
      </c>
      <c r="M249" s="106">
        <f t="shared" si="32"/>
        <v>2.62</v>
      </c>
      <c r="N249" s="116">
        <f t="shared" si="33"/>
        <v>1</v>
      </c>
      <c r="O249" s="193">
        <f t="shared" si="34"/>
        <v>2.62</v>
      </c>
      <c r="P249" s="108">
        <f t="shared" si="35"/>
        <v>68.849999999999994</v>
      </c>
      <c r="Q249" s="192">
        <f>IF(D249="NY",VLOOKUP(E249,Input_Mkt_Price!E:F,2,FALSE))</f>
        <v>75.17</v>
      </c>
      <c r="R249" s="192">
        <f t="shared" si="36"/>
        <v>0</v>
      </c>
      <c r="S249" s="118">
        <f t="shared" si="37"/>
        <v>0</v>
      </c>
      <c r="T249" s="108">
        <f t="shared" si="38"/>
        <v>75.17</v>
      </c>
      <c r="U249" s="108">
        <f t="shared" si="39"/>
        <v>68.849999999999994</v>
      </c>
    </row>
    <row r="250" spans="1:21" hidden="1" x14ac:dyDescent="0.2">
      <c r="A250" s="120">
        <v>43010</v>
      </c>
      <c r="B250" s="103">
        <v>2</v>
      </c>
      <c r="C250" s="104" t="s">
        <v>166</v>
      </c>
      <c r="D250" s="104" t="s">
        <v>1</v>
      </c>
      <c r="E250" s="104" t="s">
        <v>1334</v>
      </c>
      <c r="F250" s="104">
        <v>2</v>
      </c>
      <c r="G250" s="104">
        <v>67.73</v>
      </c>
      <c r="H250" s="104" t="s">
        <v>1416</v>
      </c>
      <c r="I250" s="104"/>
      <c r="J250" s="116">
        <f>IF(D250="NY",VLOOKUP(E250,Input_Mkt_Price!B:C,2,FALSE))</f>
        <v>75.17</v>
      </c>
      <c r="K250" s="192">
        <f t="shared" si="30"/>
        <v>-67730</v>
      </c>
      <c r="L250" s="118">
        <f t="shared" si="31"/>
        <v>0</v>
      </c>
      <c r="M250" s="106">
        <f t="shared" si="32"/>
        <v>5.24</v>
      </c>
      <c r="N250" s="116">
        <f t="shared" si="33"/>
        <v>2</v>
      </c>
      <c r="O250" s="193">
        <f t="shared" si="34"/>
        <v>2.62</v>
      </c>
      <c r="P250" s="108">
        <f t="shared" si="35"/>
        <v>135.46</v>
      </c>
      <c r="Q250" s="192">
        <f>IF(D250="NY",VLOOKUP(E250,Input_Mkt_Price!E:F,2,FALSE))</f>
        <v>75.17</v>
      </c>
      <c r="R250" s="192">
        <f t="shared" si="36"/>
        <v>0</v>
      </c>
      <c r="S250" s="118">
        <f t="shared" si="37"/>
        <v>0</v>
      </c>
      <c r="T250" s="108">
        <f t="shared" si="38"/>
        <v>150.34</v>
      </c>
      <c r="U250" s="108">
        <f t="shared" si="39"/>
        <v>135.46</v>
      </c>
    </row>
    <row r="251" spans="1:21" hidden="1" x14ac:dyDescent="0.2">
      <c r="A251" s="120">
        <v>43011</v>
      </c>
      <c r="B251" s="103">
        <v>2</v>
      </c>
      <c r="C251" s="104" t="s">
        <v>166</v>
      </c>
      <c r="D251" s="104" t="s">
        <v>1</v>
      </c>
      <c r="E251" s="104" t="s">
        <v>1334</v>
      </c>
      <c r="F251" s="104">
        <v>-3</v>
      </c>
      <c r="G251" s="104">
        <v>68.180000000000007</v>
      </c>
      <c r="H251" s="104" t="s">
        <v>167</v>
      </c>
      <c r="I251" s="104"/>
      <c r="J251" s="116">
        <f>IF(D251="NY",VLOOKUP(E251,Input_Mkt_Price!B:C,2,FALSE))</f>
        <v>75.17</v>
      </c>
      <c r="K251" s="192">
        <f t="shared" si="30"/>
        <v>102270.00000000001</v>
      </c>
      <c r="L251" s="118">
        <f t="shared" si="31"/>
        <v>0</v>
      </c>
      <c r="M251" s="106">
        <f t="shared" si="32"/>
        <v>7.86</v>
      </c>
      <c r="N251" s="116">
        <f t="shared" si="33"/>
        <v>3</v>
      </c>
      <c r="O251" s="193">
        <f t="shared" si="34"/>
        <v>2.62</v>
      </c>
      <c r="P251" s="108">
        <f t="shared" si="35"/>
        <v>-204.54000000000002</v>
      </c>
      <c r="Q251" s="192">
        <f>IF(D251="NY",VLOOKUP(E251,Input_Mkt_Price!E:F,2,FALSE))</f>
        <v>75.17</v>
      </c>
      <c r="R251" s="192">
        <f t="shared" si="36"/>
        <v>0</v>
      </c>
      <c r="S251" s="118">
        <f t="shared" si="37"/>
        <v>0</v>
      </c>
      <c r="T251" s="108">
        <f t="shared" si="38"/>
        <v>-225.51</v>
      </c>
      <c r="U251" s="108">
        <f t="shared" si="39"/>
        <v>-204.54000000000002</v>
      </c>
    </row>
    <row r="252" spans="1:21" hidden="1" x14ac:dyDescent="0.2">
      <c r="A252" s="120">
        <v>43011</v>
      </c>
      <c r="B252" s="103">
        <v>2</v>
      </c>
      <c r="C252" s="104" t="s">
        <v>166</v>
      </c>
      <c r="D252" s="104" t="s">
        <v>1</v>
      </c>
      <c r="E252" s="104" t="s">
        <v>1334</v>
      </c>
      <c r="F252" s="104">
        <v>-1</v>
      </c>
      <c r="G252" s="104">
        <v>68.13</v>
      </c>
      <c r="H252" s="104" t="s">
        <v>167</v>
      </c>
      <c r="I252" s="104"/>
      <c r="J252" s="116">
        <f>IF(D252="NY",VLOOKUP(E252,Input_Mkt_Price!B:C,2,FALSE))</f>
        <v>75.17</v>
      </c>
      <c r="K252" s="192">
        <f t="shared" si="30"/>
        <v>34065</v>
      </c>
      <c r="L252" s="118">
        <f t="shared" si="31"/>
        <v>0</v>
      </c>
      <c r="M252" s="106">
        <f t="shared" si="32"/>
        <v>2.62</v>
      </c>
      <c r="N252" s="116">
        <f t="shared" si="33"/>
        <v>1</v>
      </c>
      <c r="O252" s="193">
        <f t="shared" si="34"/>
        <v>2.62</v>
      </c>
      <c r="P252" s="108">
        <f t="shared" si="35"/>
        <v>-68.13</v>
      </c>
      <c r="Q252" s="192">
        <f>IF(D252="NY",VLOOKUP(E252,Input_Mkt_Price!E:F,2,FALSE))</f>
        <v>75.17</v>
      </c>
      <c r="R252" s="192">
        <f t="shared" si="36"/>
        <v>0</v>
      </c>
      <c r="S252" s="118">
        <f t="shared" si="37"/>
        <v>0</v>
      </c>
      <c r="T252" s="108">
        <f t="shared" si="38"/>
        <v>-75.17</v>
      </c>
      <c r="U252" s="108">
        <f t="shared" si="39"/>
        <v>-68.13</v>
      </c>
    </row>
    <row r="253" spans="1:21" hidden="1" x14ac:dyDescent="0.2">
      <c r="A253" s="120">
        <v>43011</v>
      </c>
      <c r="B253" s="103">
        <v>2</v>
      </c>
      <c r="C253" s="104" t="s">
        <v>166</v>
      </c>
      <c r="D253" s="104" t="s">
        <v>1</v>
      </c>
      <c r="E253" s="104" t="s">
        <v>1334</v>
      </c>
      <c r="F253" s="104">
        <v>3</v>
      </c>
      <c r="G253" s="104">
        <v>67.58</v>
      </c>
      <c r="H253" s="104" t="s">
        <v>167</v>
      </c>
      <c r="I253" s="104"/>
      <c r="J253" s="116">
        <f>IF(D253="NY",VLOOKUP(E253,Input_Mkt_Price!B:C,2,FALSE))</f>
        <v>75.17</v>
      </c>
      <c r="K253" s="192">
        <f t="shared" si="30"/>
        <v>-101370</v>
      </c>
      <c r="L253" s="118">
        <f t="shared" si="31"/>
        <v>0</v>
      </c>
      <c r="M253" s="106">
        <f t="shared" si="32"/>
        <v>7.86</v>
      </c>
      <c r="N253" s="116">
        <f t="shared" si="33"/>
        <v>3</v>
      </c>
      <c r="O253" s="193">
        <f t="shared" si="34"/>
        <v>2.62</v>
      </c>
      <c r="P253" s="108">
        <f t="shared" si="35"/>
        <v>202.74</v>
      </c>
      <c r="Q253" s="192">
        <f>IF(D253="NY",VLOOKUP(E253,Input_Mkt_Price!E:F,2,FALSE))</f>
        <v>75.17</v>
      </c>
      <c r="R253" s="192">
        <f t="shared" si="36"/>
        <v>0</v>
      </c>
      <c r="S253" s="118">
        <f t="shared" si="37"/>
        <v>0</v>
      </c>
      <c r="T253" s="108">
        <f t="shared" si="38"/>
        <v>225.51</v>
      </c>
      <c r="U253" s="108">
        <f t="shared" si="39"/>
        <v>202.74</v>
      </c>
    </row>
    <row r="254" spans="1:21" hidden="1" x14ac:dyDescent="0.2">
      <c r="A254" s="120">
        <v>43011</v>
      </c>
      <c r="B254" s="103">
        <v>2</v>
      </c>
      <c r="C254" s="104" t="s">
        <v>166</v>
      </c>
      <c r="D254" s="104" t="s">
        <v>1</v>
      </c>
      <c r="E254" s="104" t="s">
        <v>1334</v>
      </c>
      <c r="F254" s="104">
        <v>8</v>
      </c>
      <c r="G254" s="104">
        <v>67.61</v>
      </c>
      <c r="H254" s="104" t="s">
        <v>1417</v>
      </c>
      <c r="I254" s="104"/>
      <c r="J254" s="116">
        <f>IF(D254="NY",VLOOKUP(E254,Input_Mkt_Price!B:C,2,FALSE))</f>
        <v>75.17</v>
      </c>
      <c r="K254" s="192">
        <f t="shared" si="30"/>
        <v>-270440</v>
      </c>
      <c r="L254" s="118">
        <f t="shared" si="31"/>
        <v>0</v>
      </c>
      <c r="M254" s="106">
        <f t="shared" si="32"/>
        <v>20.96</v>
      </c>
      <c r="N254" s="116">
        <f t="shared" si="33"/>
        <v>8</v>
      </c>
      <c r="O254" s="193">
        <f t="shared" si="34"/>
        <v>2.62</v>
      </c>
      <c r="P254" s="108">
        <f t="shared" si="35"/>
        <v>540.88</v>
      </c>
      <c r="Q254" s="192">
        <f>IF(D254="NY",VLOOKUP(E254,Input_Mkt_Price!E:F,2,FALSE))</f>
        <v>75.17</v>
      </c>
      <c r="R254" s="192">
        <f t="shared" si="36"/>
        <v>0</v>
      </c>
      <c r="S254" s="118">
        <f t="shared" si="37"/>
        <v>0</v>
      </c>
      <c r="T254" s="108">
        <f t="shared" si="38"/>
        <v>601.36</v>
      </c>
      <c r="U254" s="108">
        <f t="shared" si="39"/>
        <v>540.88</v>
      </c>
    </row>
    <row r="255" spans="1:21" hidden="1" x14ac:dyDescent="0.2">
      <c r="A255" s="120">
        <v>43011</v>
      </c>
      <c r="B255" s="103">
        <v>2</v>
      </c>
      <c r="C255" s="104" t="s">
        <v>166</v>
      </c>
      <c r="D255" s="104" t="s">
        <v>1</v>
      </c>
      <c r="E255" s="104" t="s">
        <v>1334</v>
      </c>
      <c r="F255" s="104">
        <v>11</v>
      </c>
      <c r="G255" s="104">
        <v>67.63</v>
      </c>
      <c r="H255" s="104" t="s">
        <v>1418</v>
      </c>
      <c r="I255" s="104"/>
      <c r="J255" s="116">
        <f>IF(D255="NY",VLOOKUP(E255,Input_Mkt_Price!B:C,2,FALSE))</f>
        <v>75.17</v>
      </c>
      <c r="K255" s="192">
        <f t="shared" si="30"/>
        <v>-371965</v>
      </c>
      <c r="L255" s="118">
        <f t="shared" si="31"/>
        <v>0</v>
      </c>
      <c r="M255" s="106">
        <f t="shared" si="32"/>
        <v>28.82</v>
      </c>
      <c r="N255" s="116">
        <f t="shared" si="33"/>
        <v>11</v>
      </c>
      <c r="O255" s="193">
        <f t="shared" si="34"/>
        <v>2.62</v>
      </c>
      <c r="P255" s="108">
        <f t="shared" si="35"/>
        <v>743.93</v>
      </c>
      <c r="Q255" s="192">
        <f>IF(D255="NY",VLOOKUP(E255,Input_Mkt_Price!E:F,2,FALSE))</f>
        <v>75.17</v>
      </c>
      <c r="R255" s="192">
        <f t="shared" si="36"/>
        <v>0</v>
      </c>
      <c r="S255" s="118">
        <f t="shared" si="37"/>
        <v>0</v>
      </c>
      <c r="T255" s="108">
        <f t="shared" si="38"/>
        <v>826.87</v>
      </c>
      <c r="U255" s="108">
        <f t="shared" si="39"/>
        <v>743.93</v>
      </c>
    </row>
    <row r="256" spans="1:21" hidden="1" x14ac:dyDescent="0.2">
      <c r="A256" s="120">
        <v>43011</v>
      </c>
      <c r="B256" s="103">
        <v>2</v>
      </c>
      <c r="C256" s="104" t="s">
        <v>166</v>
      </c>
      <c r="D256" s="104" t="s">
        <v>1</v>
      </c>
      <c r="E256" s="104" t="s">
        <v>1334</v>
      </c>
      <c r="F256" s="104">
        <v>5</v>
      </c>
      <c r="G256" s="104">
        <v>67.5</v>
      </c>
      <c r="H256" s="104" t="s">
        <v>1419</v>
      </c>
      <c r="I256" s="104"/>
      <c r="J256" s="116">
        <f>IF(D256="NY",VLOOKUP(E256,Input_Mkt_Price!B:C,2,FALSE))</f>
        <v>75.17</v>
      </c>
      <c r="K256" s="192">
        <f t="shared" si="30"/>
        <v>-168750</v>
      </c>
      <c r="L256" s="118">
        <f t="shared" si="31"/>
        <v>0</v>
      </c>
      <c r="M256" s="106">
        <f t="shared" si="32"/>
        <v>13.100000000000001</v>
      </c>
      <c r="N256" s="116">
        <f t="shared" si="33"/>
        <v>5</v>
      </c>
      <c r="O256" s="193">
        <f t="shared" si="34"/>
        <v>2.62</v>
      </c>
      <c r="P256" s="108">
        <f t="shared" si="35"/>
        <v>337.5</v>
      </c>
      <c r="Q256" s="192">
        <f>IF(D256="NY",VLOOKUP(E256,Input_Mkt_Price!E:F,2,FALSE))</f>
        <v>75.17</v>
      </c>
      <c r="R256" s="192">
        <f t="shared" si="36"/>
        <v>0</v>
      </c>
      <c r="S256" s="118">
        <f t="shared" si="37"/>
        <v>0</v>
      </c>
      <c r="T256" s="108">
        <f t="shared" si="38"/>
        <v>375.85</v>
      </c>
      <c r="U256" s="108">
        <f t="shared" si="39"/>
        <v>337.5</v>
      </c>
    </row>
    <row r="257" spans="1:21" hidden="1" x14ac:dyDescent="0.2">
      <c r="A257" s="120">
        <v>43012</v>
      </c>
      <c r="B257" s="103">
        <v>2</v>
      </c>
      <c r="C257" s="104" t="s">
        <v>166</v>
      </c>
      <c r="D257" s="104" t="s">
        <v>1</v>
      </c>
      <c r="E257" s="104" t="s">
        <v>1334</v>
      </c>
      <c r="F257" s="104">
        <v>4</v>
      </c>
      <c r="G257" s="104">
        <v>69.55</v>
      </c>
      <c r="H257" s="104" t="s">
        <v>1420</v>
      </c>
      <c r="I257" s="104"/>
      <c r="J257" s="116">
        <f>IF(D257="NY",VLOOKUP(E257,Input_Mkt_Price!B:C,2,FALSE))</f>
        <v>75.17</v>
      </c>
      <c r="K257" s="192">
        <f t="shared" si="30"/>
        <v>-139100</v>
      </c>
      <c r="L257" s="118">
        <f t="shared" si="31"/>
        <v>0</v>
      </c>
      <c r="M257" s="106">
        <f t="shared" si="32"/>
        <v>10.48</v>
      </c>
      <c r="N257" s="116">
        <f t="shared" si="33"/>
        <v>4</v>
      </c>
      <c r="O257" s="193">
        <f t="shared" si="34"/>
        <v>2.62</v>
      </c>
      <c r="P257" s="108">
        <f t="shared" si="35"/>
        <v>278.2</v>
      </c>
      <c r="Q257" s="192">
        <f>IF(D257="NY",VLOOKUP(E257,Input_Mkt_Price!E:F,2,FALSE))</f>
        <v>75.17</v>
      </c>
      <c r="R257" s="192">
        <f t="shared" si="36"/>
        <v>0</v>
      </c>
      <c r="S257" s="118">
        <f t="shared" si="37"/>
        <v>0</v>
      </c>
      <c r="T257" s="108">
        <f t="shared" si="38"/>
        <v>300.68</v>
      </c>
      <c r="U257" s="108">
        <f t="shared" si="39"/>
        <v>278.2</v>
      </c>
    </row>
    <row r="258" spans="1:21" hidden="1" x14ac:dyDescent="0.2">
      <c r="A258" s="120">
        <v>43012</v>
      </c>
      <c r="B258" s="103">
        <v>2</v>
      </c>
      <c r="C258" s="104" t="s">
        <v>166</v>
      </c>
      <c r="D258" s="104" t="s">
        <v>1</v>
      </c>
      <c r="E258" s="104" t="s">
        <v>1334</v>
      </c>
      <c r="F258" s="104">
        <v>2</v>
      </c>
      <c r="G258" s="104">
        <v>69.56</v>
      </c>
      <c r="H258" s="104" t="s">
        <v>1420</v>
      </c>
      <c r="I258" s="104"/>
      <c r="J258" s="116">
        <f>IF(D258="NY",VLOOKUP(E258,Input_Mkt_Price!B:C,2,FALSE))</f>
        <v>75.17</v>
      </c>
      <c r="K258" s="192">
        <f t="shared" si="30"/>
        <v>-69560</v>
      </c>
      <c r="L258" s="118">
        <f t="shared" si="31"/>
        <v>0</v>
      </c>
      <c r="M258" s="106">
        <f t="shared" si="32"/>
        <v>5.24</v>
      </c>
      <c r="N258" s="116">
        <f t="shared" si="33"/>
        <v>2</v>
      </c>
      <c r="O258" s="193">
        <f t="shared" si="34"/>
        <v>2.62</v>
      </c>
      <c r="P258" s="108">
        <f t="shared" si="35"/>
        <v>139.12</v>
      </c>
      <c r="Q258" s="192">
        <f>IF(D258="NY",VLOOKUP(E258,Input_Mkt_Price!E:F,2,FALSE))</f>
        <v>75.17</v>
      </c>
      <c r="R258" s="192">
        <f t="shared" si="36"/>
        <v>0</v>
      </c>
      <c r="S258" s="118">
        <f t="shared" si="37"/>
        <v>0</v>
      </c>
      <c r="T258" s="108">
        <f t="shared" si="38"/>
        <v>150.34</v>
      </c>
      <c r="U258" s="108">
        <f t="shared" si="39"/>
        <v>139.12</v>
      </c>
    </row>
    <row r="259" spans="1:21" hidden="1" x14ac:dyDescent="0.2">
      <c r="A259" s="120">
        <v>43012</v>
      </c>
      <c r="B259" s="103">
        <v>2</v>
      </c>
      <c r="C259" s="104" t="s">
        <v>166</v>
      </c>
      <c r="D259" s="104" t="s">
        <v>1</v>
      </c>
      <c r="E259" s="104" t="s">
        <v>1334</v>
      </c>
      <c r="F259" s="104">
        <v>8</v>
      </c>
      <c r="G259" s="104">
        <v>69.569999999999993</v>
      </c>
      <c r="H259" s="104" t="s">
        <v>1420</v>
      </c>
      <c r="I259" s="104"/>
      <c r="J259" s="116">
        <f>IF(D259="NY",VLOOKUP(E259,Input_Mkt_Price!B:C,2,FALSE))</f>
        <v>75.17</v>
      </c>
      <c r="K259" s="192">
        <f t="shared" ref="K259:K322" si="40">IF(D259="NY",-(IF(B259=2,G259*F259*500,0)))</f>
        <v>-278280</v>
      </c>
      <c r="L259" s="118">
        <f t="shared" ref="L259:L322" si="41">IF(D259="NY",IF(K259&lt;&gt;0,0,-(G259-J259)*F259*500))</f>
        <v>0</v>
      </c>
      <c r="M259" s="106">
        <f t="shared" ref="M259:M322" si="42">N259*O259</f>
        <v>20.96</v>
      </c>
      <c r="N259" s="116">
        <f t="shared" ref="N259:N322" si="43">ABS(F259)</f>
        <v>8</v>
      </c>
      <c r="O259" s="193">
        <f t="shared" ref="O259:O322" si="44">IF(D259="NY",2.62,0)</f>
        <v>2.62</v>
      </c>
      <c r="P259" s="108">
        <f t="shared" ref="P259:P322" si="45">G259*F259</f>
        <v>556.55999999999995</v>
      </c>
      <c r="Q259" s="192">
        <f>IF(D259="NY",VLOOKUP(E259,Input_Mkt_Price!E:F,2,FALSE))</f>
        <v>75.17</v>
      </c>
      <c r="R259" s="192">
        <f t="shared" ref="R259:R322" si="46">IF(D259="NY",IF(K259&lt;&gt;0,0,-(G259-Q259)*F259*500))</f>
        <v>0</v>
      </c>
      <c r="S259" s="118">
        <f t="shared" ref="S259:S322" si="47">L259-R259</f>
        <v>0</v>
      </c>
      <c r="T259" s="108">
        <f t="shared" ref="T259:T322" si="48">J259*F259</f>
        <v>601.36</v>
      </c>
      <c r="U259" s="108">
        <f t="shared" ref="U259:U322" si="49">F259*G259</f>
        <v>556.55999999999995</v>
      </c>
    </row>
    <row r="260" spans="1:21" hidden="1" x14ac:dyDescent="0.2">
      <c r="A260" s="120">
        <v>43012</v>
      </c>
      <c r="B260" s="103">
        <v>2</v>
      </c>
      <c r="C260" s="104" t="s">
        <v>166</v>
      </c>
      <c r="D260" s="104" t="s">
        <v>1</v>
      </c>
      <c r="E260" s="104" t="s">
        <v>1334</v>
      </c>
      <c r="F260" s="104">
        <v>4</v>
      </c>
      <c r="G260" s="104">
        <v>69.599999999999994</v>
      </c>
      <c r="H260" s="104" t="s">
        <v>1420</v>
      </c>
      <c r="I260" s="104"/>
      <c r="J260" s="116">
        <f>IF(D260="NY",VLOOKUP(E260,Input_Mkt_Price!B:C,2,FALSE))</f>
        <v>75.17</v>
      </c>
      <c r="K260" s="192">
        <f t="shared" si="40"/>
        <v>-139200</v>
      </c>
      <c r="L260" s="118">
        <f t="shared" si="41"/>
        <v>0</v>
      </c>
      <c r="M260" s="106">
        <f t="shared" si="42"/>
        <v>10.48</v>
      </c>
      <c r="N260" s="116">
        <f t="shared" si="43"/>
        <v>4</v>
      </c>
      <c r="O260" s="193">
        <f t="shared" si="44"/>
        <v>2.62</v>
      </c>
      <c r="P260" s="108">
        <f t="shared" si="45"/>
        <v>278.39999999999998</v>
      </c>
      <c r="Q260" s="192">
        <f>IF(D260="NY",VLOOKUP(E260,Input_Mkt_Price!E:F,2,FALSE))</f>
        <v>75.17</v>
      </c>
      <c r="R260" s="192">
        <f t="shared" si="46"/>
        <v>0</v>
      </c>
      <c r="S260" s="118">
        <f t="shared" si="47"/>
        <v>0</v>
      </c>
      <c r="T260" s="108">
        <f t="shared" si="48"/>
        <v>300.68</v>
      </c>
      <c r="U260" s="108">
        <f t="shared" si="49"/>
        <v>278.39999999999998</v>
      </c>
    </row>
    <row r="261" spans="1:21" hidden="1" x14ac:dyDescent="0.2">
      <c r="A261" s="120">
        <v>43012</v>
      </c>
      <c r="B261" s="103">
        <v>2</v>
      </c>
      <c r="C261" s="104" t="s">
        <v>166</v>
      </c>
      <c r="D261" s="104" t="s">
        <v>1</v>
      </c>
      <c r="E261" s="104" t="s">
        <v>1334</v>
      </c>
      <c r="F261" s="104">
        <v>8</v>
      </c>
      <c r="G261" s="104">
        <v>69.64</v>
      </c>
      <c r="H261" s="104" t="s">
        <v>1420</v>
      </c>
      <c r="I261" s="104"/>
      <c r="J261" s="116">
        <f>IF(D261="NY",VLOOKUP(E261,Input_Mkt_Price!B:C,2,FALSE))</f>
        <v>75.17</v>
      </c>
      <c r="K261" s="192">
        <f t="shared" si="40"/>
        <v>-278560</v>
      </c>
      <c r="L261" s="118">
        <f t="shared" si="41"/>
        <v>0</v>
      </c>
      <c r="M261" s="106">
        <f t="shared" si="42"/>
        <v>20.96</v>
      </c>
      <c r="N261" s="116">
        <f t="shared" si="43"/>
        <v>8</v>
      </c>
      <c r="O261" s="193">
        <f t="shared" si="44"/>
        <v>2.62</v>
      </c>
      <c r="P261" s="108">
        <f t="shared" si="45"/>
        <v>557.12</v>
      </c>
      <c r="Q261" s="192">
        <f>IF(D261="NY",VLOOKUP(E261,Input_Mkt_Price!E:F,2,FALSE))</f>
        <v>75.17</v>
      </c>
      <c r="R261" s="192">
        <f t="shared" si="46"/>
        <v>0</v>
      </c>
      <c r="S261" s="118">
        <f t="shared" si="47"/>
        <v>0</v>
      </c>
      <c r="T261" s="108">
        <f t="shared" si="48"/>
        <v>601.36</v>
      </c>
      <c r="U261" s="108">
        <f t="shared" si="49"/>
        <v>557.12</v>
      </c>
    </row>
    <row r="262" spans="1:21" hidden="1" x14ac:dyDescent="0.2">
      <c r="A262" s="120">
        <v>43024</v>
      </c>
      <c r="B262" s="103">
        <v>2</v>
      </c>
      <c r="C262" s="104" t="s">
        <v>166</v>
      </c>
      <c r="D262" s="104" t="s">
        <v>1</v>
      </c>
      <c r="E262" s="104" t="s">
        <v>1334</v>
      </c>
      <c r="F262" s="104">
        <v>-1</v>
      </c>
      <c r="G262" s="104">
        <v>67.72</v>
      </c>
      <c r="H262" s="104" t="s">
        <v>1409</v>
      </c>
      <c r="I262" s="104"/>
      <c r="J262" s="116">
        <f>IF(D262="NY",VLOOKUP(E262,Input_Mkt_Price!B:C,2,FALSE))</f>
        <v>75.17</v>
      </c>
      <c r="K262" s="192">
        <f t="shared" si="40"/>
        <v>33860</v>
      </c>
      <c r="L262" s="118">
        <f t="shared" si="41"/>
        <v>0</v>
      </c>
      <c r="M262" s="106">
        <f t="shared" si="42"/>
        <v>2.62</v>
      </c>
      <c r="N262" s="116">
        <f t="shared" si="43"/>
        <v>1</v>
      </c>
      <c r="O262" s="193">
        <f t="shared" si="44"/>
        <v>2.62</v>
      </c>
      <c r="P262" s="108">
        <f t="shared" si="45"/>
        <v>-67.72</v>
      </c>
      <c r="Q262" s="192">
        <f>IF(D262="NY",VLOOKUP(E262,Input_Mkt_Price!E:F,2,FALSE))</f>
        <v>75.17</v>
      </c>
      <c r="R262" s="192">
        <f t="shared" si="46"/>
        <v>0</v>
      </c>
      <c r="S262" s="118">
        <f t="shared" si="47"/>
        <v>0</v>
      </c>
      <c r="T262" s="108">
        <f t="shared" si="48"/>
        <v>-75.17</v>
      </c>
      <c r="U262" s="108">
        <f t="shared" si="49"/>
        <v>-67.72</v>
      </c>
    </row>
    <row r="263" spans="1:21" hidden="1" x14ac:dyDescent="0.2">
      <c r="A263" s="120">
        <v>43024</v>
      </c>
      <c r="B263" s="103">
        <v>2</v>
      </c>
      <c r="C263" s="104" t="s">
        <v>166</v>
      </c>
      <c r="D263" s="104" t="s">
        <v>1</v>
      </c>
      <c r="E263" s="104" t="s">
        <v>1334</v>
      </c>
      <c r="F263" s="104">
        <v>8</v>
      </c>
      <c r="G263" s="104">
        <v>67.680000000000007</v>
      </c>
      <c r="H263" s="104" t="s">
        <v>1421</v>
      </c>
      <c r="I263" s="104"/>
      <c r="J263" s="116">
        <f>IF(D263="NY",VLOOKUP(E263,Input_Mkt_Price!B:C,2,FALSE))</f>
        <v>75.17</v>
      </c>
      <c r="K263" s="192">
        <f t="shared" si="40"/>
        <v>-270720</v>
      </c>
      <c r="L263" s="118">
        <f t="shared" si="41"/>
        <v>0</v>
      </c>
      <c r="M263" s="106">
        <f t="shared" si="42"/>
        <v>20.96</v>
      </c>
      <c r="N263" s="116">
        <f t="shared" si="43"/>
        <v>8</v>
      </c>
      <c r="O263" s="193">
        <f t="shared" si="44"/>
        <v>2.62</v>
      </c>
      <c r="P263" s="108">
        <f t="shared" si="45"/>
        <v>541.44000000000005</v>
      </c>
      <c r="Q263" s="192">
        <f>IF(D263="NY",VLOOKUP(E263,Input_Mkt_Price!E:F,2,FALSE))</f>
        <v>75.17</v>
      </c>
      <c r="R263" s="192">
        <f t="shared" si="46"/>
        <v>0</v>
      </c>
      <c r="S263" s="118">
        <f t="shared" si="47"/>
        <v>0</v>
      </c>
      <c r="T263" s="108">
        <f t="shared" si="48"/>
        <v>601.36</v>
      </c>
      <c r="U263" s="108">
        <f t="shared" si="49"/>
        <v>541.44000000000005</v>
      </c>
    </row>
    <row r="264" spans="1:21" hidden="1" x14ac:dyDescent="0.2">
      <c r="A264" s="120">
        <v>43024</v>
      </c>
      <c r="B264" s="103">
        <v>2</v>
      </c>
      <c r="C264" s="104" t="s">
        <v>166</v>
      </c>
      <c r="D264" s="104" t="s">
        <v>1</v>
      </c>
      <c r="E264" s="104" t="s">
        <v>1334</v>
      </c>
      <c r="F264" s="104">
        <v>3</v>
      </c>
      <c r="G264" s="104">
        <v>67.7</v>
      </c>
      <c r="H264" s="104" t="s">
        <v>1421</v>
      </c>
      <c r="I264" s="104"/>
      <c r="J264" s="116">
        <f>IF(D264="NY",VLOOKUP(E264,Input_Mkt_Price!B:C,2,FALSE))</f>
        <v>75.17</v>
      </c>
      <c r="K264" s="192">
        <f t="shared" si="40"/>
        <v>-101550.00000000001</v>
      </c>
      <c r="L264" s="118">
        <f t="shared" si="41"/>
        <v>0</v>
      </c>
      <c r="M264" s="106">
        <f t="shared" si="42"/>
        <v>7.86</v>
      </c>
      <c r="N264" s="116">
        <f t="shared" si="43"/>
        <v>3</v>
      </c>
      <c r="O264" s="193">
        <f t="shared" si="44"/>
        <v>2.62</v>
      </c>
      <c r="P264" s="108">
        <f t="shared" si="45"/>
        <v>203.10000000000002</v>
      </c>
      <c r="Q264" s="192">
        <f>IF(D264="NY",VLOOKUP(E264,Input_Mkt_Price!E:F,2,FALSE))</f>
        <v>75.17</v>
      </c>
      <c r="R264" s="192">
        <f t="shared" si="46"/>
        <v>0</v>
      </c>
      <c r="S264" s="118">
        <f t="shared" si="47"/>
        <v>0</v>
      </c>
      <c r="T264" s="108">
        <f t="shared" si="48"/>
        <v>225.51</v>
      </c>
      <c r="U264" s="108">
        <f t="shared" si="49"/>
        <v>203.10000000000002</v>
      </c>
    </row>
    <row r="265" spans="1:21" hidden="1" x14ac:dyDescent="0.2">
      <c r="A265" s="120">
        <v>43024</v>
      </c>
      <c r="B265" s="103">
        <v>2</v>
      </c>
      <c r="C265" s="104" t="s">
        <v>166</v>
      </c>
      <c r="D265" s="104" t="s">
        <v>1</v>
      </c>
      <c r="E265" s="104" t="s">
        <v>1334</v>
      </c>
      <c r="F265" s="104">
        <v>9</v>
      </c>
      <c r="G265" s="104">
        <v>67.849999999999994</v>
      </c>
      <c r="H265" s="104" t="s">
        <v>1422</v>
      </c>
      <c r="I265" s="104"/>
      <c r="J265" s="116">
        <f>IF(D265="NY",VLOOKUP(E265,Input_Mkt_Price!B:C,2,FALSE))</f>
        <v>75.17</v>
      </c>
      <c r="K265" s="192">
        <f t="shared" si="40"/>
        <v>-305325</v>
      </c>
      <c r="L265" s="118">
        <f t="shared" si="41"/>
        <v>0</v>
      </c>
      <c r="M265" s="106">
        <f t="shared" si="42"/>
        <v>23.580000000000002</v>
      </c>
      <c r="N265" s="116">
        <f t="shared" si="43"/>
        <v>9</v>
      </c>
      <c r="O265" s="193">
        <f t="shared" si="44"/>
        <v>2.62</v>
      </c>
      <c r="P265" s="108">
        <f t="shared" si="45"/>
        <v>610.65</v>
      </c>
      <c r="Q265" s="192">
        <f>IF(D265="NY",VLOOKUP(E265,Input_Mkt_Price!E:F,2,FALSE))</f>
        <v>75.17</v>
      </c>
      <c r="R265" s="192">
        <f t="shared" si="46"/>
        <v>0</v>
      </c>
      <c r="S265" s="118">
        <f t="shared" si="47"/>
        <v>0</v>
      </c>
      <c r="T265" s="108">
        <f t="shared" si="48"/>
        <v>676.53</v>
      </c>
      <c r="U265" s="108">
        <f t="shared" si="49"/>
        <v>610.65</v>
      </c>
    </row>
    <row r="266" spans="1:21" hidden="1" x14ac:dyDescent="0.2">
      <c r="A266" s="120">
        <v>43025</v>
      </c>
      <c r="B266" s="103">
        <v>2</v>
      </c>
      <c r="C266" s="104" t="s">
        <v>166</v>
      </c>
      <c r="D266" s="104" t="s">
        <v>1</v>
      </c>
      <c r="E266" s="104" t="s">
        <v>1334</v>
      </c>
      <c r="F266" s="104">
        <v>17</v>
      </c>
      <c r="G266" s="104">
        <v>67.5</v>
      </c>
      <c r="H266" s="104" t="s">
        <v>1419</v>
      </c>
      <c r="I266" s="104"/>
      <c r="J266" s="116">
        <f>IF(D266="NY",VLOOKUP(E266,Input_Mkt_Price!B:C,2,FALSE))</f>
        <v>75.17</v>
      </c>
      <c r="K266" s="192">
        <f t="shared" si="40"/>
        <v>-573750</v>
      </c>
      <c r="L266" s="118">
        <f t="shared" si="41"/>
        <v>0</v>
      </c>
      <c r="M266" s="106">
        <f t="shared" si="42"/>
        <v>44.54</v>
      </c>
      <c r="N266" s="116">
        <f t="shared" si="43"/>
        <v>17</v>
      </c>
      <c r="O266" s="193">
        <f t="shared" si="44"/>
        <v>2.62</v>
      </c>
      <c r="P266" s="108">
        <f t="shared" si="45"/>
        <v>1147.5</v>
      </c>
      <c r="Q266" s="192">
        <f>IF(D266="NY",VLOOKUP(E266,Input_Mkt_Price!E:F,2,FALSE))</f>
        <v>75.17</v>
      </c>
      <c r="R266" s="192">
        <f t="shared" si="46"/>
        <v>0</v>
      </c>
      <c r="S266" s="118">
        <f t="shared" si="47"/>
        <v>0</v>
      </c>
      <c r="T266" s="108">
        <f t="shared" si="48"/>
        <v>1277.8900000000001</v>
      </c>
      <c r="U266" s="108">
        <f t="shared" si="49"/>
        <v>1147.5</v>
      </c>
    </row>
    <row r="267" spans="1:21" hidden="1" x14ac:dyDescent="0.2">
      <c r="A267" s="120">
        <v>43025</v>
      </c>
      <c r="B267" s="103">
        <v>2</v>
      </c>
      <c r="C267" s="104" t="s">
        <v>166</v>
      </c>
      <c r="D267" s="104" t="s">
        <v>1</v>
      </c>
      <c r="E267" s="104" t="s">
        <v>1334</v>
      </c>
      <c r="F267" s="104">
        <v>53</v>
      </c>
      <c r="G267" s="104">
        <v>67.53</v>
      </c>
      <c r="H267" s="104" t="s">
        <v>1423</v>
      </c>
      <c r="I267" s="104"/>
      <c r="J267" s="116">
        <f>IF(D267="NY",VLOOKUP(E267,Input_Mkt_Price!B:C,2,FALSE))</f>
        <v>75.17</v>
      </c>
      <c r="K267" s="192">
        <f t="shared" si="40"/>
        <v>-1789545</v>
      </c>
      <c r="L267" s="118">
        <f t="shared" si="41"/>
        <v>0</v>
      </c>
      <c r="M267" s="106">
        <f t="shared" si="42"/>
        <v>138.86000000000001</v>
      </c>
      <c r="N267" s="116">
        <f t="shared" si="43"/>
        <v>53</v>
      </c>
      <c r="O267" s="193">
        <f t="shared" si="44"/>
        <v>2.62</v>
      </c>
      <c r="P267" s="108">
        <f t="shared" si="45"/>
        <v>3579.09</v>
      </c>
      <c r="Q267" s="192">
        <f>IF(D267="NY",VLOOKUP(E267,Input_Mkt_Price!E:F,2,FALSE))</f>
        <v>75.17</v>
      </c>
      <c r="R267" s="192">
        <f t="shared" si="46"/>
        <v>0</v>
      </c>
      <c r="S267" s="118">
        <f t="shared" si="47"/>
        <v>0</v>
      </c>
      <c r="T267" s="108">
        <f t="shared" si="48"/>
        <v>3984.01</v>
      </c>
      <c r="U267" s="108">
        <f t="shared" si="49"/>
        <v>3579.09</v>
      </c>
    </row>
    <row r="268" spans="1:21" hidden="1" x14ac:dyDescent="0.2">
      <c r="A268" s="120">
        <v>43026</v>
      </c>
      <c r="B268" s="103">
        <v>2</v>
      </c>
      <c r="C268" s="104" t="s">
        <v>166</v>
      </c>
      <c r="D268" s="104" t="s">
        <v>1</v>
      </c>
      <c r="E268" s="104" t="s">
        <v>1334</v>
      </c>
      <c r="F268" s="104">
        <v>7</v>
      </c>
      <c r="G268" s="104">
        <v>67.63</v>
      </c>
      <c r="H268" s="104" t="s">
        <v>1424</v>
      </c>
      <c r="I268" s="104"/>
      <c r="J268" s="116">
        <f>IF(D268="NY",VLOOKUP(E268,Input_Mkt_Price!B:C,2,FALSE))</f>
        <v>75.17</v>
      </c>
      <c r="K268" s="192">
        <f t="shared" si="40"/>
        <v>-236704.99999999997</v>
      </c>
      <c r="L268" s="118">
        <f t="shared" si="41"/>
        <v>0</v>
      </c>
      <c r="M268" s="106">
        <f t="shared" si="42"/>
        <v>18.34</v>
      </c>
      <c r="N268" s="116">
        <f t="shared" si="43"/>
        <v>7</v>
      </c>
      <c r="O268" s="193">
        <f t="shared" si="44"/>
        <v>2.62</v>
      </c>
      <c r="P268" s="108">
        <f t="shared" si="45"/>
        <v>473.40999999999997</v>
      </c>
      <c r="Q268" s="192">
        <f>IF(D268="NY",VLOOKUP(E268,Input_Mkt_Price!E:F,2,FALSE))</f>
        <v>75.17</v>
      </c>
      <c r="R268" s="192">
        <f t="shared" si="46"/>
        <v>0</v>
      </c>
      <c r="S268" s="118">
        <f t="shared" si="47"/>
        <v>0</v>
      </c>
      <c r="T268" s="108">
        <f t="shared" si="48"/>
        <v>526.19000000000005</v>
      </c>
      <c r="U268" s="108">
        <f t="shared" si="49"/>
        <v>473.40999999999997</v>
      </c>
    </row>
    <row r="269" spans="1:21" hidden="1" x14ac:dyDescent="0.2">
      <c r="A269" s="120">
        <v>43038</v>
      </c>
      <c r="B269" s="103">
        <v>2</v>
      </c>
      <c r="C269" s="104" t="s">
        <v>166</v>
      </c>
      <c r="D269" s="104" t="s">
        <v>1</v>
      </c>
      <c r="E269" s="104" t="s">
        <v>1334</v>
      </c>
      <c r="F269" s="104">
        <v>2</v>
      </c>
      <c r="G269" s="104">
        <v>68.97</v>
      </c>
      <c r="H269" s="104" t="s">
        <v>1425</v>
      </c>
      <c r="I269" s="104"/>
      <c r="J269" s="116">
        <f>IF(D269="NY",VLOOKUP(E269,Input_Mkt_Price!B:C,2,FALSE))</f>
        <v>75.17</v>
      </c>
      <c r="K269" s="192">
        <f t="shared" si="40"/>
        <v>-68970</v>
      </c>
      <c r="L269" s="118">
        <f t="shared" si="41"/>
        <v>0</v>
      </c>
      <c r="M269" s="106">
        <f t="shared" si="42"/>
        <v>5.24</v>
      </c>
      <c r="N269" s="116">
        <f t="shared" si="43"/>
        <v>2</v>
      </c>
      <c r="O269" s="193">
        <f t="shared" si="44"/>
        <v>2.62</v>
      </c>
      <c r="P269" s="108">
        <f t="shared" si="45"/>
        <v>137.94</v>
      </c>
      <c r="Q269" s="192">
        <f>IF(D269="NY",VLOOKUP(E269,Input_Mkt_Price!E:F,2,FALSE))</f>
        <v>75.17</v>
      </c>
      <c r="R269" s="192">
        <f t="shared" si="46"/>
        <v>0</v>
      </c>
      <c r="S269" s="118">
        <f t="shared" si="47"/>
        <v>0</v>
      </c>
      <c r="T269" s="108">
        <f t="shared" si="48"/>
        <v>150.34</v>
      </c>
      <c r="U269" s="108">
        <f t="shared" si="49"/>
        <v>137.94</v>
      </c>
    </row>
    <row r="270" spans="1:21" hidden="1" x14ac:dyDescent="0.2">
      <c r="A270" s="120">
        <v>43038</v>
      </c>
      <c r="B270" s="103">
        <v>2</v>
      </c>
      <c r="C270" s="104" t="s">
        <v>166</v>
      </c>
      <c r="D270" s="104" t="s">
        <v>1</v>
      </c>
      <c r="E270" s="104" t="s">
        <v>1334</v>
      </c>
      <c r="F270" s="104">
        <v>3</v>
      </c>
      <c r="G270" s="104">
        <v>68.959999999999994</v>
      </c>
      <c r="H270" s="104" t="s">
        <v>1425</v>
      </c>
      <c r="I270" s="104"/>
      <c r="J270" s="116">
        <f>IF(D270="NY",VLOOKUP(E270,Input_Mkt_Price!B:C,2,FALSE))</f>
        <v>75.17</v>
      </c>
      <c r="K270" s="192">
        <f t="shared" si="40"/>
        <v>-103440</v>
      </c>
      <c r="L270" s="118">
        <f t="shared" si="41"/>
        <v>0</v>
      </c>
      <c r="M270" s="106">
        <f t="shared" si="42"/>
        <v>7.86</v>
      </c>
      <c r="N270" s="116">
        <f t="shared" si="43"/>
        <v>3</v>
      </c>
      <c r="O270" s="193">
        <f t="shared" si="44"/>
        <v>2.62</v>
      </c>
      <c r="P270" s="108">
        <f t="shared" si="45"/>
        <v>206.88</v>
      </c>
      <c r="Q270" s="192">
        <f>IF(D270="NY",VLOOKUP(E270,Input_Mkt_Price!E:F,2,FALSE))</f>
        <v>75.17</v>
      </c>
      <c r="R270" s="192">
        <f t="shared" si="46"/>
        <v>0</v>
      </c>
      <c r="S270" s="118">
        <f t="shared" si="47"/>
        <v>0</v>
      </c>
      <c r="T270" s="108">
        <f t="shared" si="48"/>
        <v>225.51</v>
      </c>
      <c r="U270" s="108">
        <f t="shared" si="49"/>
        <v>206.88</v>
      </c>
    </row>
    <row r="271" spans="1:21" hidden="1" x14ac:dyDescent="0.2">
      <c r="A271" s="120">
        <v>43038</v>
      </c>
      <c r="B271" s="103">
        <v>2</v>
      </c>
      <c r="C271" s="104" t="s">
        <v>166</v>
      </c>
      <c r="D271" s="104" t="s">
        <v>1</v>
      </c>
      <c r="E271" s="104" t="s">
        <v>1334</v>
      </c>
      <c r="F271" s="104">
        <v>6</v>
      </c>
      <c r="G271" s="104">
        <v>68.98</v>
      </c>
      <c r="H271" s="104" t="s">
        <v>1425</v>
      </c>
      <c r="I271" s="104"/>
      <c r="J271" s="116">
        <f>IF(D271="NY",VLOOKUP(E271,Input_Mkt_Price!B:C,2,FALSE))</f>
        <v>75.17</v>
      </c>
      <c r="K271" s="192">
        <f t="shared" si="40"/>
        <v>-206940</v>
      </c>
      <c r="L271" s="118">
        <f t="shared" si="41"/>
        <v>0</v>
      </c>
      <c r="M271" s="106">
        <f t="shared" si="42"/>
        <v>15.72</v>
      </c>
      <c r="N271" s="116">
        <f t="shared" si="43"/>
        <v>6</v>
      </c>
      <c r="O271" s="193">
        <f t="shared" si="44"/>
        <v>2.62</v>
      </c>
      <c r="P271" s="108">
        <f t="shared" si="45"/>
        <v>413.88</v>
      </c>
      <c r="Q271" s="192">
        <f>IF(D271="NY",VLOOKUP(E271,Input_Mkt_Price!E:F,2,FALSE))</f>
        <v>75.17</v>
      </c>
      <c r="R271" s="192">
        <f t="shared" si="46"/>
        <v>0</v>
      </c>
      <c r="S271" s="118">
        <f t="shared" si="47"/>
        <v>0</v>
      </c>
      <c r="T271" s="108">
        <f t="shared" si="48"/>
        <v>451.02</v>
      </c>
      <c r="U271" s="108">
        <f t="shared" si="49"/>
        <v>413.88</v>
      </c>
    </row>
    <row r="272" spans="1:21" hidden="1" x14ac:dyDescent="0.2">
      <c r="A272" s="120">
        <v>43038</v>
      </c>
      <c r="B272" s="103">
        <v>2</v>
      </c>
      <c r="C272" s="104" t="s">
        <v>166</v>
      </c>
      <c r="D272" s="104" t="s">
        <v>1</v>
      </c>
      <c r="E272" s="104" t="s">
        <v>1334</v>
      </c>
      <c r="F272" s="104">
        <v>3</v>
      </c>
      <c r="G272" s="104">
        <v>68.989999999999995</v>
      </c>
      <c r="H272" s="104" t="s">
        <v>1425</v>
      </c>
      <c r="I272" s="104"/>
      <c r="J272" s="116">
        <f>IF(D272="NY",VLOOKUP(E272,Input_Mkt_Price!B:C,2,FALSE))</f>
        <v>75.17</v>
      </c>
      <c r="K272" s="192">
        <f t="shared" si="40"/>
        <v>-103484.99999999999</v>
      </c>
      <c r="L272" s="118">
        <f t="shared" si="41"/>
        <v>0</v>
      </c>
      <c r="M272" s="106">
        <f t="shared" si="42"/>
        <v>7.86</v>
      </c>
      <c r="N272" s="116">
        <f t="shared" si="43"/>
        <v>3</v>
      </c>
      <c r="O272" s="193">
        <f t="shared" si="44"/>
        <v>2.62</v>
      </c>
      <c r="P272" s="108">
        <f t="shared" si="45"/>
        <v>206.96999999999997</v>
      </c>
      <c r="Q272" s="192">
        <f>IF(D272="NY",VLOOKUP(E272,Input_Mkt_Price!E:F,2,FALSE))</f>
        <v>75.17</v>
      </c>
      <c r="R272" s="192">
        <f t="shared" si="46"/>
        <v>0</v>
      </c>
      <c r="S272" s="118">
        <f t="shared" si="47"/>
        <v>0</v>
      </c>
      <c r="T272" s="108">
        <f t="shared" si="48"/>
        <v>225.51</v>
      </c>
      <c r="U272" s="108">
        <f t="shared" si="49"/>
        <v>206.96999999999997</v>
      </c>
    </row>
    <row r="273" spans="1:21" hidden="1" x14ac:dyDescent="0.2">
      <c r="A273" s="120">
        <v>43038</v>
      </c>
      <c r="B273" s="103">
        <v>2</v>
      </c>
      <c r="C273" s="104" t="s">
        <v>166</v>
      </c>
      <c r="D273" s="104" t="s">
        <v>1</v>
      </c>
      <c r="E273" s="104" t="s">
        <v>1334</v>
      </c>
      <c r="F273" s="104">
        <v>6</v>
      </c>
      <c r="G273" s="104">
        <v>69</v>
      </c>
      <c r="H273" s="104" t="s">
        <v>1425</v>
      </c>
      <c r="I273" s="104"/>
      <c r="J273" s="116">
        <f>IF(D273="NY",VLOOKUP(E273,Input_Mkt_Price!B:C,2,FALSE))</f>
        <v>75.17</v>
      </c>
      <c r="K273" s="192">
        <f t="shared" si="40"/>
        <v>-207000</v>
      </c>
      <c r="L273" s="118">
        <f t="shared" si="41"/>
        <v>0</v>
      </c>
      <c r="M273" s="106">
        <f t="shared" si="42"/>
        <v>15.72</v>
      </c>
      <c r="N273" s="116">
        <f t="shared" si="43"/>
        <v>6</v>
      </c>
      <c r="O273" s="193">
        <f t="shared" si="44"/>
        <v>2.62</v>
      </c>
      <c r="P273" s="108">
        <f t="shared" si="45"/>
        <v>414</v>
      </c>
      <c r="Q273" s="192">
        <f>IF(D273="NY",VLOOKUP(E273,Input_Mkt_Price!E:F,2,FALSE))</f>
        <v>75.17</v>
      </c>
      <c r="R273" s="192">
        <f t="shared" si="46"/>
        <v>0</v>
      </c>
      <c r="S273" s="118">
        <f t="shared" si="47"/>
        <v>0</v>
      </c>
      <c r="T273" s="108">
        <f t="shared" si="48"/>
        <v>451.02</v>
      </c>
      <c r="U273" s="108">
        <f t="shared" si="49"/>
        <v>414</v>
      </c>
    </row>
    <row r="274" spans="1:21" hidden="1" x14ac:dyDescent="0.2">
      <c r="A274" s="120">
        <v>43039</v>
      </c>
      <c r="B274" s="103">
        <v>2</v>
      </c>
      <c r="C274" s="104" t="s">
        <v>166</v>
      </c>
      <c r="D274" s="104" t="s">
        <v>1</v>
      </c>
      <c r="E274" s="104" t="s">
        <v>1334</v>
      </c>
      <c r="F274" s="104">
        <v>5</v>
      </c>
      <c r="G274" s="104">
        <v>68.489999999999995</v>
      </c>
      <c r="H274" s="104" t="s">
        <v>1426</v>
      </c>
      <c r="I274" s="104"/>
      <c r="J274" s="116">
        <f>IF(D274="NY",VLOOKUP(E274,Input_Mkt_Price!B:C,2,FALSE))</f>
        <v>75.17</v>
      </c>
      <c r="K274" s="192">
        <f t="shared" si="40"/>
        <v>-171225</v>
      </c>
      <c r="L274" s="118">
        <f t="shared" si="41"/>
        <v>0</v>
      </c>
      <c r="M274" s="106">
        <f t="shared" si="42"/>
        <v>13.100000000000001</v>
      </c>
      <c r="N274" s="116">
        <f t="shared" si="43"/>
        <v>5</v>
      </c>
      <c r="O274" s="193">
        <f t="shared" si="44"/>
        <v>2.62</v>
      </c>
      <c r="P274" s="108">
        <f t="shared" si="45"/>
        <v>342.45</v>
      </c>
      <c r="Q274" s="192">
        <f>IF(D274="NY",VLOOKUP(E274,Input_Mkt_Price!E:F,2,FALSE))</f>
        <v>75.17</v>
      </c>
      <c r="R274" s="192">
        <f t="shared" si="46"/>
        <v>0</v>
      </c>
      <c r="S274" s="118">
        <f t="shared" si="47"/>
        <v>0</v>
      </c>
      <c r="T274" s="108">
        <f t="shared" si="48"/>
        <v>375.85</v>
      </c>
      <c r="U274" s="108">
        <f t="shared" si="49"/>
        <v>342.45</v>
      </c>
    </row>
    <row r="275" spans="1:21" hidden="1" x14ac:dyDescent="0.2">
      <c r="A275" s="120">
        <v>43039</v>
      </c>
      <c r="B275" s="103">
        <v>2</v>
      </c>
      <c r="C275" s="104" t="s">
        <v>166</v>
      </c>
      <c r="D275" s="104" t="s">
        <v>1</v>
      </c>
      <c r="E275" s="104" t="s">
        <v>1334</v>
      </c>
      <c r="F275" s="104">
        <v>2</v>
      </c>
      <c r="G275" s="104">
        <v>68.569999999999993</v>
      </c>
      <c r="H275" s="104" t="s">
        <v>1426</v>
      </c>
      <c r="I275" s="104"/>
      <c r="J275" s="116">
        <f>IF(D275="NY",VLOOKUP(E275,Input_Mkt_Price!B:C,2,FALSE))</f>
        <v>75.17</v>
      </c>
      <c r="K275" s="192">
        <f t="shared" si="40"/>
        <v>-68570</v>
      </c>
      <c r="L275" s="118">
        <f t="shared" si="41"/>
        <v>0</v>
      </c>
      <c r="M275" s="106">
        <f t="shared" si="42"/>
        <v>5.24</v>
      </c>
      <c r="N275" s="116">
        <f t="shared" si="43"/>
        <v>2</v>
      </c>
      <c r="O275" s="193">
        <f t="shared" si="44"/>
        <v>2.62</v>
      </c>
      <c r="P275" s="108">
        <f t="shared" si="45"/>
        <v>137.13999999999999</v>
      </c>
      <c r="Q275" s="192">
        <f>IF(D275="NY",VLOOKUP(E275,Input_Mkt_Price!E:F,2,FALSE))</f>
        <v>75.17</v>
      </c>
      <c r="R275" s="192">
        <f t="shared" si="46"/>
        <v>0</v>
      </c>
      <c r="S275" s="118">
        <f t="shared" si="47"/>
        <v>0</v>
      </c>
      <c r="T275" s="108">
        <f t="shared" si="48"/>
        <v>150.34</v>
      </c>
      <c r="U275" s="108">
        <f t="shared" si="49"/>
        <v>137.13999999999999</v>
      </c>
    </row>
    <row r="276" spans="1:21" hidden="1" x14ac:dyDescent="0.2">
      <c r="A276" s="120">
        <v>43046</v>
      </c>
      <c r="B276" s="103">
        <v>2</v>
      </c>
      <c r="C276" s="104" t="s">
        <v>166</v>
      </c>
      <c r="D276" s="104" t="s">
        <v>1</v>
      </c>
      <c r="E276" s="104" t="s">
        <v>1334</v>
      </c>
      <c r="F276" s="104">
        <v>22</v>
      </c>
      <c r="G276" s="104">
        <v>68.209999999999994</v>
      </c>
      <c r="H276" s="104" t="s">
        <v>1427</v>
      </c>
      <c r="I276" s="104"/>
      <c r="J276" s="116">
        <f>IF(D276="NY",VLOOKUP(E276,Input_Mkt_Price!B:C,2,FALSE))</f>
        <v>75.17</v>
      </c>
      <c r="K276" s="192">
        <f t="shared" si="40"/>
        <v>-750310</v>
      </c>
      <c r="L276" s="118">
        <f t="shared" si="41"/>
        <v>0</v>
      </c>
      <c r="M276" s="106">
        <f t="shared" si="42"/>
        <v>57.64</v>
      </c>
      <c r="N276" s="116">
        <f t="shared" si="43"/>
        <v>22</v>
      </c>
      <c r="O276" s="193">
        <f t="shared" si="44"/>
        <v>2.62</v>
      </c>
      <c r="P276" s="108">
        <f t="shared" si="45"/>
        <v>1500.62</v>
      </c>
      <c r="Q276" s="192">
        <f>IF(D276="NY",VLOOKUP(E276,Input_Mkt_Price!E:F,2,FALSE))</f>
        <v>75.17</v>
      </c>
      <c r="R276" s="192">
        <f t="shared" si="46"/>
        <v>0</v>
      </c>
      <c r="S276" s="118">
        <f t="shared" si="47"/>
        <v>0</v>
      </c>
      <c r="T276" s="108">
        <f t="shared" si="48"/>
        <v>1653.74</v>
      </c>
      <c r="U276" s="108">
        <f t="shared" si="49"/>
        <v>1500.62</v>
      </c>
    </row>
    <row r="277" spans="1:21" hidden="1" x14ac:dyDescent="0.2">
      <c r="A277" s="120">
        <v>43046</v>
      </c>
      <c r="B277" s="103">
        <v>2</v>
      </c>
      <c r="C277" s="104" t="s">
        <v>166</v>
      </c>
      <c r="D277" s="104" t="s">
        <v>1</v>
      </c>
      <c r="E277" s="104" t="s">
        <v>1334</v>
      </c>
      <c r="F277" s="104">
        <v>1</v>
      </c>
      <c r="G277" s="104">
        <v>68.23</v>
      </c>
      <c r="H277" s="104" t="s">
        <v>1427</v>
      </c>
      <c r="I277" s="104"/>
      <c r="J277" s="116">
        <f>IF(D277="NY",VLOOKUP(E277,Input_Mkt_Price!B:C,2,FALSE))</f>
        <v>75.17</v>
      </c>
      <c r="K277" s="192">
        <f t="shared" si="40"/>
        <v>-34115</v>
      </c>
      <c r="L277" s="118">
        <f t="shared" si="41"/>
        <v>0</v>
      </c>
      <c r="M277" s="106">
        <f t="shared" si="42"/>
        <v>2.62</v>
      </c>
      <c r="N277" s="116">
        <f t="shared" si="43"/>
        <v>1</v>
      </c>
      <c r="O277" s="193">
        <f t="shared" si="44"/>
        <v>2.62</v>
      </c>
      <c r="P277" s="108">
        <f t="shared" si="45"/>
        <v>68.23</v>
      </c>
      <c r="Q277" s="192">
        <f>IF(D277="NY",VLOOKUP(E277,Input_Mkt_Price!E:F,2,FALSE))</f>
        <v>75.17</v>
      </c>
      <c r="R277" s="192">
        <f t="shared" si="46"/>
        <v>0</v>
      </c>
      <c r="S277" s="118">
        <f t="shared" si="47"/>
        <v>0</v>
      </c>
      <c r="T277" s="108">
        <f t="shared" si="48"/>
        <v>75.17</v>
      </c>
      <c r="U277" s="108">
        <f t="shared" si="49"/>
        <v>68.23</v>
      </c>
    </row>
    <row r="278" spans="1:21" hidden="1" x14ac:dyDescent="0.2">
      <c r="A278" s="120">
        <v>43046</v>
      </c>
      <c r="B278" s="103">
        <v>2</v>
      </c>
      <c r="C278" s="104" t="s">
        <v>166</v>
      </c>
      <c r="D278" s="104" t="s">
        <v>1</v>
      </c>
      <c r="E278" s="104" t="s">
        <v>1334</v>
      </c>
      <c r="F278" s="104">
        <v>-5</v>
      </c>
      <c r="G278" s="104">
        <v>68.23</v>
      </c>
      <c r="H278" s="104" t="s">
        <v>167</v>
      </c>
      <c r="I278" s="104"/>
      <c r="J278" s="116">
        <f>IF(D278="NY",VLOOKUP(E278,Input_Mkt_Price!B:C,2,FALSE))</f>
        <v>75.17</v>
      </c>
      <c r="K278" s="192">
        <f t="shared" si="40"/>
        <v>170575.00000000003</v>
      </c>
      <c r="L278" s="118">
        <f t="shared" si="41"/>
        <v>0</v>
      </c>
      <c r="M278" s="106">
        <f t="shared" si="42"/>
        <v>13.100000000000001</v>
      </c>
      <c r="N278" s="116">
        <f t="shared" si="43"/>
        <v>5</v>
      </c>
      <c r="O278" s="193">
        <f t="shared" si="44"/>
        <v>2.62</v>
      </c>
      <c r="P278" s="108">
        <f t="shared" si="45"/>
        <v>-341.15000000000003</v>
      </c>
      <c r="Q278" s="192">
        <f>IF(D278="NY",VLOOKUP(E278,Input_Mkt_Price!E:F,2,FALSE))</f>
        <v>75.17</v>
      </c>
      <c r="R278" s="192">
        <f t="shared" si="46"/>
        <v>0</v>
      </c>
      <c r="S278" s="118">
        <f t="shared" si="47"/>
        <v>0</v>
      </c>
      <c r="T278" s="108">
        <f t="shared" si="48"/>
        <v>-375.85</v>
      </c>
      <c r="U278" s="108">
        <f t="shared" si="49"/>
        <v>-341.15000000000003</v>
      </c>
    </row>
    <row r="279" spans="1:21" hidden="1" x14ac:dyDescent="0.2">
      <c r="A279" s="120">
        <v>43046</v>
      </c>
      <c r="B279" s="103">
        <v>2</v>
      </c>
      <c r="C279" s="104" t="s">
        <v>166</v>
      </c>
      <c r="D279" s="104" t="s">
        <v>1</v>
      </c>
      <c r="E279" s="104" t="s">
        <v>1334</v>
      </c>
      <c r="F279" s="104">
        <v>5</v>
      </c>
      <c r="G279" s="104">
        <v>68.16</v>
      </c>
      <c r="H279" s="104" t="s">
        <v>167</v>
      </c>
      <c r="I279" s="104"/>
      <c r="J279" s="116">
        <f>IF(D279="NY",VLOOKUP(E279,Input_Mkt_Price!B:C,2,FALSE))</f>
        <v>75.17</v>
      </c>
      <c r="K279" s="192">
        <f t="shared" si="40"/>
        <v>-170399.99999999997</v>
      </c>
      <c r="L279" s="118">
        <f t="shared" si="41"/>
        <v>0</v>
      </c>
      <c r="M279" s="106">
        <f t="shared" si="42"/>
        <v>13.100000000000001</v>
      </c>
      <c r="N279" s="116">
        <f t="shared" si="43"/>
        <v>5</v>
      </c>
      <c r="O279" s="193">
        <f t="shared" si="44"/>
        <v>2.62</v>
      </c>
      <c r="P279" s="108">
        <f t="shared" si="45"/>
        <v>340.79999999999995</v>
      </c>
      <c r="Q279" s="192">
        <f>IF(D279="NY",VLOOKUP(E279,Input_Mkt_Price!E:F,2,FALSE))</f>
        <v>75.17</v>
      </c>
      <c r="R279" s="192">
        <f t="shared" si="46"/>
        <v>0</v>
      </c>
      <c r="S279" s="118">
        <f t="shared" si="47"/>
        <v>0</v>
      </c>
      <c r="T279" s="108">
        <f t="shared" si="48"/>
        <v>375.85</v>
      </c>
      <c r="U279" s="108">
        <f t="shared" si="49"/>
        <v>340.79999999999995</v>
      </c>
    </row>
    <row r="280" spans="1:21" hidden="1" x14ac:dyDescent="0.2">
      <c r="A280" s="120">
        <v>43047</v>
      </c>
      <c r="B280" s="103">
        <v>2</v>
      </c>
      <c r="C280" s="104" t="s">
        <v>166</v>
      </c>
      <c r="D280" s="104" t="s">
        <v>1</v>
      </c>
      <c r="E280" s="104" t="s">
        <v>6</v>
      </c>
      <c r="F280" s="104">
        <v>-3</v>
      </c>
      <c r="G280" s="104">
        <v>69.95</v>
      </c>
      <c r="H280" s="104" t="s">
        <v>1428</v>
      </c>
      <c r="I280" s="104"/>
      <c r="J280" s="116">
        <f>IF(D280="NY",VLOOKUP(E280,Input_Mkt_Price!B:C,2,FALSE))</f>
        <v>80.11</v>
      </c>
      <c r="K280" s="192">
        <f t="shared" si="40"/>
        <v>104925.00000000001</v>
      </c>
      <c r="L280" s="118">
        <f t="shared" si="41"/>
        <v>0</v>
      </c>
      <c r="M280" s="106">
        <f t="shared" si="42"/>
        <v>7.86</v>
      </c>
      <c r="N280" s="116">
        <f t="shared" si="43"/>
        <v>3</v>
      </c>
      <c r="O280" s="193">
        <f t="shared" si="44"/>
        <v>2.62</v>
      </c>
      <c r="P280" s="108">
        <f t="shared" si="45"/>
        <v>-209.85000000000002</v>
      </c>
      <c r="Q280" s="192">
        <f>IF(D280="NY",VLOOKUP(E280,Input_Mkt_Price!E:F,2,FALSE))</f>
        <v>79.86</v>
      </c>
      <c r="R280" s="192">
        <f t="shared" si="46"/>
        <v>0</v>
      </c>
      <c r="S280" s="118">
        <f t="shared" si="47"/>
        <v>0</v>
      </c>
      <c r="T280" s="108">
        <f t="shared" si="48"/>
        <v>-240.32999999999998</v>
      </c>
      <c r="U280" s="108">
        <f t="shared" si="49"/>
        <v>-209.85000000000002</v>
      </c>
    </row>
    <row r="281" spans="1:21" hidden="1" x14ac:dyDescent="0.2">
      <c r="A281" s="120">
        <v>43048</v>
      </c>
      <c r="B281" s="103">
        <v>2</v>
      </c>
      <c r="C281" s="104" t="s">
        <v>166</v>
      </c>
      <c r="D281" s="104" t="s">
        <v>1</v>
      </c>
      <c r="E281" s="104" t="s">
        <v>6</v>
      </c>
      <c r="F281" s="104">
        <v>-36</v>
      </c>
      <c r="G281" s="104">
        <v>69.95</v>
      </c>
      <c r="H281" s="104" t="s">
        <v>1428</v>
      </c>
      <c r="I281" s="104"/>
      <c r="J281" s="116">
        <f>IF(D281="NY",VLOOKUP(E281,Input_Mkt_Price!B:C,2,FALSE))</f>
        <v>80.11</v>
      </c>
      <c r="K281" s="192">
        <f t="shared" si="40"/>
        <v>1259100.0000000002</v>
      </c>
      <c r="L281" s="118">
        <f t="shared" si="41"/>
        <v>0</v>
      </c>
      <c r="M281" s="106">
        <f t="shared" si="42"/>
        <v>94.320000000000007</v>
      </c>
      <c r="N281" s="116">
        <f t="shared" si="43"/>
        <v>36</v>
      </c>
      <c r="O281" s="193">
        <f t="shared" si="44"/>
        <v>2.62</v>
      </c>
      <c r="P281" s="108">
        <f t="shared" si="45"/>
        <v>-2518.2000000000003</v>
      </c>
      <c r="Q281" s="192">
        <f>IF(D281="NY",VLOOKUP(E281,Input_Mkt_Price!E:F,2,FALSE))</f>
        <v>79.86</v>
      </c>
      <c r="R281" s="192">
        <f t="shared" si="46"/>
        <v>0</v>
      </c>
      <c r="S281" s="118">
        <f t="shared" si="47"/>
        <v>0</v>
      </c>
      <c r="T281" s="108">
        <f t="shared" si="48"/>
        <v>-2883.96</v>
      </c>
      <c r="U281" s="108">
        <f t="shared" si="49"/>
        <v>-2518.2000000000003</v>
      </c>
    </row>
    <row r="282" spans="1:21" hidden="1" x14ac:dyDescent="0.2">
      <c r="A282" s="120">
        <v>43048</v>
      </c>
      <c r="B282" s="103">
        <v>2</v>
      </c>
      <c r="C282" s="104" t="s">
        <v>166</v>
      </c>
      <c r="D282" s="104" t="s">
        <v>1</v>
      </c>
      <c r="E282" s="104" t="s">
        <v>6</v>
      </c>
      <c r="F282" s="104">
        <v>-3</v>
      </c>
      <c r="G282" s="104">
        <v>70</v>
      </c>
      <c r="H282" s="104" t="s">
        <v>1429</v>
      </c>
      <c r="I282" s="104"/>
      <c r="J282" s="116">
        <f>IF(D282="NY",VLOOKUP(E282,Input_Mkt_Price!B:C,2,FALSE))</f>
        <v>80.11</v>
      </c>
      <c r="K282" s="192">
        <f t="shared" si="40"/>
        <v>105000</v>
      </c>
      <c r="L282" s="118">
        <f t="shared" si="41"/>
        <v>0</v>
      </c>
      <c r="M282" s="106">
        <f t="shared" si="42"/>
        <v>7.86</v>
      </c>
      <c r="N282" s="116">
        <f t="shared" si="43"/>
        <v>3</v>
      </c>
      <c r="O282" s="193">
        <f t="shared" si="44"/>
        <v>2.62</v>
      </c>
      <c r="P282" s="108">
        <f t="shared" si="45"/>
        <v>-210</v>
      </c>
      <c r="Q282" s="192">
        <f>IF(D282="NY",VLOOKUP(E282,Input_Mkt_Price!E:F,2,FALSE))</f>
        <v>79.86</v>
      </c>
      <c r="R282" s="192">
        <f t="shared" si="46"/>
        <v>0</v>
      </c>
      <c r="S282" s="118">
        <f t="shared" si="47"/>
        <v>0</v>
      </c>
      <c r="T282" s="108">
        <f t="shared" si="48"/>
        <v>-240.32999999999998</v>
      </c>
      <c r="U282" s="108">
        <f t="shared" si="49"/>
        <v>-210</v>
      </c>
    </row>
    <row r="283" spans="1:21" hidden="1" x14ac:dyDescent="0.2">
      <c r="A283" s="120">
        <v>43048</v>
      </c>
      <c r="B283" s="103">
        <v>2</v>
      </c>
      <c r="C283" s="104" t="s">
        <v>166</v>
      </c>
      <c r="D283" s="104" t="s">
        <v>1</v>
      </c>
      <c r="E283" s="104" t="s">
        <v>6</v>
      </c>
      <c r="F283" s="104">
        <v>-19</v>
      </c>
      <c r="G283" s="104">
        <v>69.989999999999995</v>
      </c>
      <c r="H283" s="104" t="s">
        <v>1429</v>
      </c>
      <c r="I283" s="104"/>
      <c r="J283" s="116">
        <f>IF(D283="NY",VLOOKUP(E283,Input_Mkt_Price!B:C,2,FALSE))</f>
        <v>80.11</v>
      </c>
      <c r="K283" s="192">
        <f t="shared" si="40"/>
        <v>664905</v>
      </c>
      <c r="L283" s="118">
        <f t="shared" si="41"/>
        <v>0</v>
      </c>
      <c r="M283" s="106">
        <f t="shared" si="42"/>
        <v>49.78</v>
      </c>
      <c r="N283" s="116">
        <f t="shared" si="43"/>
        <v>19</v>
      </c>
      <c r="O283" s="193">
        <f t="shared" si="44"/>
        <v>2.62</v>
      </c>
      <c r="P283" s="108">
        <f t="shared" si="45"/>
        <v>-1329.81</v>
      </c>
      <c r="Q283" s="192">
        <f>IF(D283="NY",VLOOKUP(E283,Input_Mkt_Price!E:F,2,FALSE))</f>
        <v>79.86</v>
      </c>
      <c r="R283" s="192">
        <f t="shared" si="46"/>
        <v>0</v>
      </c>
      <c r="S283" s="118">
        <f t="shared" si="47"/>
        <v>0</v>
      </c>
      <c r="T283" s="108">
        <f t="shared" si="48"/>
        <v>-1522.09</v>
      </c>
      <c r="U283" s="108">
        <f t="shared" si="49"/>
        <v>-1329.81</v>
      </c>
    </row>
    <row r="284" spans="1:21" hidden="1" x14ac:dyDescent="0.2">
      <c r="A284" s="120">
        <v>43052</v>
      </c>
      <c r="B284" s="103">
        <v>2</v>
      </c>
      <c r="C284" s="104" t="s">
        <v>166</v>
      </c>
      <c r="D284" s="104" t="s">
        <v>1</v>
      </c>
      <c r="E284" s="104" t="s">
        <v>6</v>
      </c>
      <c r="F284" s="104">
        <v>-9</v>
      </c>
      <c r="G284" s="104">
        <v>69.7</v>
      </c>
      <c r="H284" s="104" t="s">
        <v>1430</v>
      </c>
      <c r="I284" s="104"/>
      <c r="J284" s="116">
        <f>IF(D284="NY",VLOOKUP(E284,Input_Mkt_Price!B:C,2,FALSE))</f>
        <v>80.11</v>
      </c>
      <c r="K284" s="192">
        <f t="shared" si="40"/>
        <v>313650.00000000006</v>
      </c>
      <c r="L284" s="118">
        <f t="shared" si="41"/>
        <v>0</v>
      </c>
      <c r="M284" s="106">
        <f t="shared" si="42"/>
        <v>23.580000000000002</v>
      </c>
      <c r="N284" s="116">
        <f t="shared" si="43"/>
        <v>9</v>
      </c>
      <c r="O284" s="193">
        <f t="shared" si="44"/>
        <v>2.62</v>
      </c>
      <c r="P284" s="108">
        <f t="shared" si="45"/>
        <v>-627.30000000000007</v>
      </c>
      <c r="Q284" s="192">
        <f>IF(D284="NY",VLOOKUP(E284,Input_Mkt_Price!E:F,2,FALSE))</f>
        <v>79.86</v>
      </c>
      <c r="R284" s="192">
        <f t="shared" si="46"/>
        <v>0</v>
      </c>
      <c r="S284" s="118">
        <f t="shared" si="47"/>
        <v>0</v>
      </c>
      <c r="T284" s="108">
        <f t="shared" si="48"/>
        <v>-720.99</v>
      </c>
      <c r="U284" s="108">
        <f t="shared" si="49"/>
        <v>-627.30000000000007</v>
      </c>
    </row>
    <row r="285" spans="1:21" hidden="1" x14ac:dyDescent="0.2">
      <c r="A285" s="120">
        <v>43052</v>
      </c>
      <c r="B285" s="103">
        <v>2</v>
      </c>
      <c r="C285" s="104" t="s">
        <v>166</v>
      </c>
      <c r="D285" s="104" t="s">
        <v>1</v>
      </c>
      <c r="E285" s="104" t="s">
        <v>6</v>
      </c>
      <c r="F285" s="104">
        <v>-1</v>
      </c>
      <c r="G285" s="104">
        <v>69.7</v>
      </c>
      <c r="H285" s="104" t="s">
        <v>1430</v>
      </c>
      <c r="I285" s="104"/>
      <c r="J285" s="116">
        <f>IF(D285="NY",VLOOKUP(E285,Input_Mkt_Price!B:C,2,FALSE))</f>
        <v>80.11</v>
      </c>
      <c r="K285" s="192">
        <f t="shared" si="40"/>
        <v>34850</v>
      </c>
      <c r="L285" s="118">
        <f t="shared" si="41"/>
        <v>0</v>
      </c>
      <c r="M285" s="106">
        <f t="shared" si="42"/>
        <v>2.62</v>
      </c>
      <c r="N285" s="116">
        <f t="shared" si="43"/>
        <v>1</v>
      </c>
      <c r="O285" s="193">
        <f t="shared" si="44"/>
        <v>2.62</v>
      </c>
      <c r="P285" s="108">
        <f t="shared" si="45"/>
        <v>-69.7</v>
      </c>
      <c r="Q285" s="192">
        <f>IF(D285="NY",VLOOKUP(E285,Input_Mkt_Price!E:F,2,FALSE))</f>
        <v>79.86</v>
      </c>
      <c r="R285" s="192">
        <f t="shared" si="46"/>
        <v>0</v>
      </c>
      <c r="S285" s="118">
        <f t="shared" si="47"/>
        <v>0</v>
      </c>
      <c r="T285" s="108">
        <f t="shared" si="48"/>
        <v>-80.11</v>
      </c>
      <c r="U285" s="108">
        <f t="shared" si="49"/>
        <v>-69.7</v>
      </c>
    </row>
    <row r="286" spans="1:21" hidden="1" x14ac:dyDescent="0.2">
      <c r="A286" s="120">
        <v>43052</v>
      </c>
      <c r="B286" s="103">
        <v>2</v>
      </c>
      <c r="C286" s="104" t="s">
        <v>166</v>
      </c>
      <c r="D286" s="104" t="s">
        <v>1</v>
      </c>
      <c r="E286" s="104" t="s">
        <v>6</v>
      </c>
      <c r="F286" s="104">
        <v>-6</v>
      </c>
      <c r="G286" s="104">
        <v>69.7</v>
      </c>
      <c r="H286" s="104" t="s">
        <v>1430</v>
      </c>
      <c r="I286" s="104"/>
      <c r="J286" s="116">
        <f>IF(D286="NY",VLOOKUP(E286,Input_Mkt_Price!B:C,2,FALSE))</f>
        <v>80.11</v>
      </c>
      <c r="K286" s="192">
        <f t="shared" si="40"/>
        <v>209100.00000000003</v>
      </c>
      <c r="L286" s="118">
        <f t="shared" si="41"/>
        <v>0</v>
      </c>
      <c r="M286" s="106">
        <f t="shared" si="42"/>
        <v>15.72</v>
      </c>
      <c r="N286" s="116">
        <f t="shared" si="43"/>
        <v>6</v>
      </c>
      <c r="O286" s="193">
        <f t="shared" si="44"/>
        <v>2.62</v>
      </c>
      <c r="P286" s="108">
        <f t="shared" si="45"/>
        <v>-418.20000000000005</v>
      </c>
      <c r="Q286" s="192">
        <f>IF(D286="NY",VLOOKUP(E286,Input_Mkt_Price!E:F,2,FALSE))</f>
        <v>79.86</v>
      </c>
      <c r="R286" s="192">
        <f t="shared" si="46"/>
        <v>0</v>
      </c>
      <c r="S286" s="118">
        <f t="shared" si="47"/>
        <v>0</v>
      </c>
      <c r="T286" s="108">
        <f t="shared" si="48"/>
        <v>-480.65999999999997</v>
      </c>
      <c r="U286" s="108">
        <f t="shared" si="49"/>
        <v>-418.20000000000005</v>
      </c>
    </row>
    <row r="287" spans="1:21" hidden="1" x14ac:dyDescent="0.2">
      <c r="A287" s="120">
        <v>43052</v>
      </c>
      <c r="B287" s="103">
        <v>2</v>
      </c>
      <c r="C287" s="104" t="s">
        <v>166</v>
      </c>
      <c r="D287" s="104" t="s">
        <v>1</v>
      </c>
      <c r="E287" s="104" t="s">
        <v>6</v>
      </c>
      <c r="F287" s="104">
        <v>-37</v>
      </c>
      <c r="G287" s="104">
        <v>69.7</v>
      </c>
      <c r="H287" s="104" t="s">
        <v>1430</v>
      </c>
      <c r="I287" s="104"/>
      <c r="J287" s="116">
        <f>IF(D287="NY",VLOOKUP(E287,Input_Mkt_Price!B:C,2,FALSE))</f>
        <v>80.11</v>
      </c>
      <c r="K287" s="192">
        <f t="shared" si="40"/>
        <v>1289450</v>
      </c>
      <c r="L287" s="118">
        <f t="shared" si="41"/>
        <v>0</v>
      </c>
      <c r="M287" s="106">
        <f t="shared" si="42"/>
        <v>96.94</v>
      </c>
      <c r="N287" s="116">
        <f t="shared" si="43"/>
        <v>37</v>
      </c>
      <c r="O287" s="193">
        <f t="shared" si="44"/>
        <v>2.62</v>
      </c>
      <c r="P287" s="108">
        <f t="shared" si="45"/>
        <v>-2578.9</v>
      </c>
      <c r="Q287" s="192">
        <f>IF(D287="NY",VLOOKUP(E287,Input_Mkt_Price!E:F,2,FALSE))</f>
        <v>79.86</v>
      </c>
      <c r="R287" s="192">
        <f t="shared" si="46"/>
        <v>0</v>
      </c>
      <c r="S287" s="118">
        <f t="shared" si="47"/>
        <v>0</v>
      </c>
      <c r="T287" s="108">
        <f t="shared" si="48"/>
        <v>-2964.07</v>
      </c>
      <c r="U287" s="108">
        <f t="shared" si="49"/>
        <v>-2578.9</v>
      </c>
    </row>
    <row r="288" spans="1:21" hidden="1" x14ac:dyDescent="0.2">
      <c r="A288" s="120">
        <v>43056</v>
      </c>
      <c r="B288" s="103">
        <v>2</v>
      </c>
      <c r="C288" s="104" t="s">
        <v>166</v>
      </c>
      <c r="D288" s="104" t="s">
        <v>1</v>
      </c>
      <c r="E288" s="104" t="s">
        <v>1336</v>
      </c>
      <c r="F288" s="104">
        <v>-12</v>
      </c>
      <c r="G288" s="104">
        <v>70.650000000000006</v>
      </c>
      <c r="H288" s="104" t="s">
        <v>1431</v>
      </c>
      <c r="I288" s="104"/>
      <c r="J288" s="116">
        <f>IF(D288="NY",VLOOKUP(E288,Input_Mkt_Price!B:C,2,FALSE))</f>
        <v>84.68</v>
      </c>
      <c r="K288" s="192">
        <f t="shared" si="40"/>
        <v>423900.00000000006</v>
      </c>
      <c r="L288" s="118">
        <f t="shared" si="41"/>
        <v>0</v>
      </c>
      <c r="M288" s="106">
        <f t="shared" si="42"/>
        <v>31.44</v>
      </c>
      <c r="N288" s="116">
        <f t="shared" si="43"/>
        <v>12</v>
      </c>
      <c r="O288" s="193">
        <f t="shared" si="44"/>
        <v>2.62</v>
      </c>
      <c r="P288" s="108">
        <f t="shared" si="45"/>
        <v>-847.80000000000007</v>
      </c>
      <c r="Q288" s="192">
        <f>IF(D288="NY",VLOOKUP(E288,Input_Mkt_Price!E:F,2,FALSE))</f>
        <v>84.68</v>
      </c>
      <c r="R288" s="192">
        <f t="shared" si="46"/>
        <v>0</v>
      </c>
      <c r="S288" s="118">
        <f t="shared" si="47"/>
        <v>0</v>
      </c>
      <c r="T288" s="108">
        <f t="shared" si="48"/>
        <v>-1016.1600000000001</v>
      </c>
      <c r="U288" s="108">
        <f t="shared" si="49"/>
        <v>-847.80000000000007</v>
      </c>
    </row>
    <row r="289" spans="1:21" hidden="1" x14ac:dyDescent="0.2">
      <c r="A289" s="120">
        <v>43056</v>
      </c>
      <c r="B289" s="103">
        <v>2</v>
      </c>
      <c r="C289" s="104" t="s">
        <v>166</v>
      </c>
      <c r="D289" s="104" t="s">
        <v>1</v>
      </c>
      <c r="E289" s="104" t="s">
        <v>1336</v>
      </c>
      <c r="F289" s="104">
        <v>3</v>
      </c>
      <c r="G289" s="104">
        <v>73.25</v>
      </c>
      <c r="H289" s="104" t="s">
        <v>1432</v>
      </c>
      <c r="I289" s="104"/>
      <c r="J289" s="116">
        <f>IF(D289="NY",VLOOKUP(E289,Input_Mkt_Price!B:C,2,FALSE))</f>
        <v>84.68</v>
      </c>
      <c r="K289" s="192">
        <f t="shared" si="40"/>
        <v>-109875</v>
      </c>
      <c r="L289" s="118">
        <f t="shared" si="41"/>
        <v>0</v>
      </c>
      <c r="M289" s="106">
        <f t="shared" si="42"/>
        <v>7.86</v>
      </c>
      <c r="N289" s="116">
        <f t="shared" si="43"/>
        <v>3</v>
      </c>
      <c r="O289" s="193">
        <f t="shared" si="44"/>
        <v>2.62</v>
      </c>
      <c r="P289" s="108">
        <f t="shared" si="45"/>
        <v>219.75</v>
      </c>
      <c r="Q289" s="192">
        <f>IF(D289="NY",VLOOKUP(E289,Input_Mkt_Price!E:F,2,FALSE))</f>
        <v>84.68</v>
      </c>
      <c r="R289" s="192">
        <f t="shared" si="46"/>
        <v>0</v>
      </c>
      <c r="S289" s="118">
        <f t="shared" si="47"/>
        <v>0</v>
      </c>
      <c r="T289" s="108">
        <f t="shared" si="48"/>
        <v>254.04000000000002</v>
      </c>
      <c r="U289" s="108">
        <f t="shared" si="49"/>
        <v>219.75</v>
      </c>
    </row>
    <row r="290" spans="1:21" hidden="1" x14ac:dyDescent="0.2">
      <c r="A290" s="120">
        <v>43056</v>
      </c>
      <c r="B290" s="103">
        <v>2</v>
      </c>
      <c r="C290" s="104" t="s">
        <v>166</v>
      </c>
      <c r="D290" s="104" t="s">
        <v>1</v>
      </c>
      <c r="E290" s="104" t="s">
        <v>1336</v>
      </c>
      <c r="F290" s="104">
        <v>6</v>
      </c>
      <c r="G290" s="104">
        <v>73.260000000000005</v>
      </c>
      <c r="H290" s="104" t="s">
        <v>1432</v>
      </c>
      <c r="I290" s="104"/>
      <c r="J290" s="116">
        <f>IF(D290="NY",VLOOKUP(E290,Input_Mkt_Price!B:C,2,FALSE))</f>
        <v>84.68</v>
      </c>
      <c r="K290" s="192">
        <f t="shared" si="40"/>
        <v>-219780.00000000003</v>
      </c>
      <c r="L290" s="118">
        <f t="shared" si="41"/>
        <v>0</v>
      </c>
      <c r="M290" s="106">
        <f t="shared" si="42"/>
        <v>15.72</v>
      </c>
      <c r="N290" s="116">
        <f t="shared" si="43"/>
        <v>6</v>
      </c>
      <c r="O290" s="193">
        <f t="shared" si="44"/>
        <v>2.62</v>
      </c>
      <c r="P290" s="108">
        <f t="shared" si="45"/>
        <v>439.56000000000006</v>
      </c>
      <c r="Q290" s="192">
        <f>IF(D290="NY",VLOOKUP(E290,Input_Mkt_Price!E:F,2,FALSE))</f>
        <v>84.68</v>
      </c>
      <c r="R290" s="192">
        <f t="shared" si="46"/>
        <v>0</v>
      </c>
      <c r="S290" s="118">
        <f t="shared" si="47"/>
        <v>0</v>
      </c>
      <c r="T290" s="108">
        <f t="shared" si="48"/>
        <v>508.08000000000004</v>
      </c>
      <c r="U290" s="108">
        <f t="shared" si="49"/>
        <v>439.56000000000006</v>
      </c>
    </row>
    <row r="291" spans="1:21" hidden="1" x14ac:dyDescent="0.2">
      <c r="A291" s="120">
        <v>43059</v>
      </c>
      <c r="B291" s="103">
        <v>2</v>
      </c>
      <c r="C291" s="104" t="s">
        <v>166</v>
      </c>
      <c r="D291" s="104" t="s">
        <v>1</v>
      </c>
      <c r="E291" s="104" t="s">
        <v>6</v>
      </c>
      <c r="F291" s="104">
        <v>-39</v>
      </c>
      <c r="G291" s="104">
        <v>70</v>
      </c>
      <c r="H291" s="104" t="s">
        <v>1428</v>
      </c>
      <c r="I291" s="104"/>
      <c r="J291" s="116">
        <f>IF(D291="NY",VLOOKUP(E291,Input_Mkt_Price!B:C,2,FALSE))</f>
        <v>80.11</v>
      </c>
      <c r="K291" s="192">
        <f t="shared" si="40"/>
        <v>1365000</v>
      </c>
      <c r="L291" s="118">
        <f t="shared" si="41"/>
        <v>0</v>
      </c>
      <c r="M291" s="106">
        <f t="shared" si="42"/>
        <v>102.18</v>
      </c>
      <c r="N291" s="116">
        <f t="shared" si="43"/>
        <v>39</v>
      </c>
      <c r="O291" s="193">
        <f t="shared" si="44"/>
        <v>2.62</v>
      </c>
      <c r="P291" s="108">
        <f t="shared" si="45"/>
        <v>-2730</v>
      </c>
      <c r="Q291" s="192">
        <f>IF(D291="NY",VLOOKUP(E291,Input_Mkt_Price!E:F,2,FALSE))</f>
        <v>79.86</v>
      </c>
      <c r="R291" s="192">
        <f t="shared" si="46"/>
        <v>0</v>
      </c>
      <c r="S291" s="118">
        <f t="shared" si="47"/>
        <v>0</v>
      </c>
      <c r="T291" s="108">
        <f t="shared" si="48"/>
        <v>-3124.29</v>
      </c>
      <c r="U291" s="108">
        <f t="shared" si="49"/>
        <v>-2730</v>
      </c>
    </row>
    <row r="292" spans="1:21" hidden="1" x14ac:dyDescent="0.2">
      <c r="A292" s="120">
        <v>43060</v>
      </c>
      <c r="B292" s="103">
        <v>2</v>
      </c>
      <c r="C292" s="104" t="s">
        <v>166</v>
      </c>
      <c r="D292" s="104" t="s">
        <v>1</v>
      </c>
      <c r="E292" s="104" t="s">
        <v>1334</v>
      </c>
      <c r="F292" s="104">
        <v>211</v>
      </c>
      <c r="G292" s="104">
        <v>71.37</v>
      </c>
      <c r="H292" s="104" t="s">
        <v>1433</v>
      </c>
      <c r="I292" s="104"/>
      <c r="J292" s="116">
        <f>IF(D292="NY",VLOOKUP(E292,Input_Mkt_Price!B:C,2,FALSE))</f>
        <v>75.17</v>
      </c>
      <c r="K292" s="192">
        <f t="shared" si="40"/>
        <v>-7529535.0000000009</v>
      </c>
      <c r="L292" s="118">
        <f t="shared" si="41"/>
        <v>0</v>
      </c>
      <c r="M292" s="106">
        <f t="shared" si="42"/>
        <v>552.82000000000005</v>
      </c>
      <c r="N292" s="116">
        <f t="shared" si="43"/>
        <v>211</v>
      </c>
      <c r="O292" s="193">
        <f t="shared" si="44"/>
        <v>2.62</v>
      </c>
      <c r="P292" s="108">
        <f t="shared" si="45"/>
        <v>15059.070000000002</v>
      </c>
      <c r="Q292" s="192">
        <f>IF(D292="NY",VLOOKUP(E292,Input_Mkt_Price!E:F,2,FALSE))</f>
        <v>75.17</v>
      </c>
      <c r="R292" s="192">
        <f t="shared" si="46"/>
        <v>0</v>
      </c>
      <c r="S292" s="118">
        <f t="shared" si="47"/>
        <v>0</v>
      </c>
      <c r="T292" s="108">
        <f t="shared" si="48"/>
        <v>15860.87</v>
      </c>
      <c r="U292" s="108">
        <f t="shared" si="49"/>
        <v>15059.070000000002</v>
      </c>
    </row>
    <row r="293" spans="1:21" hidden="1" x14ac:dyDescent="0.2">
      <c r="A293" s="120">
        <v>43060</v>
      </c>
      <c r="B293" s="103">
        <v>2</v>
      </c>
      <c r="C293" s="104" t="s">
        <v>166</v>
      </c>
      <c r="D293" s="104" t="s">
        <v>1</v>
      </c>
      <c r="E293" s="104" t="s">
        <v>1335</v>
      </c>
      <c r="F293" s="104">
        <v>-10</v>
      </c>
      <c r="G293" s="104">
        <v>70.849999999999994</v>
      </c>
      <c r="H293" s="104" t="s">
        <v>1434</v>
      </c>
      <c r="I293" s="104"/>
      <c r="J293" s="116">
        <f>IF(D293="NY",VLOOKUP(E293,Input_Mkt_Price!B:C,2,FALSE))</f>
        <v>84.2</v>
      </c>
      <c r="K293" s="192">
        <f t="shared" si="40"/>
        <v>354250</v>
      </c>
      <c r="L293" s="118">
        <f t="shared" si="41"/>
        <v>0</v>
      </c>
      <c r="M293" s="106">
        <f t="shared" si="42"/>
        <v>26.200000000000003</v>
      </c>
      <c r="N293" s="116">
        <f t="shared" si="43"/>
        <v>10</v>
      </c>
      <c r="O293" s="193">
        <f t="shared" si="44"/>
        <v>2.62</v>
      </c>
      <c r="P293" s="108">
        <f t="shared" si="45"/>
        <v>-708.5</v>
      </c>
      <c r="Q293" s="192">
        <f>IF(D293="NY",VLOOKUP(E293,Input_Mkt_Price!E:F,2,FALSE))</f>
        <v>84.2</v>
      </c>
      <c r="R293" s="192">
        <f t="shared" si="46"/>
        <v>0</v>
      </c>
      <c r="S293" s="118">
        <f t="shared" si="47"/>
        <v>0</v>
      </c>
      <c r="T293" s="108">
        <f t="shared" si="48"/>
        <v>-842</v>
      </c>
      <c r="U293" s="108">
        <f t="shared" si="49"/>
        <v>-708.5</v>
      </c>
    </row>
    <row r="294" spans="1:21" hidden="1" x14ac:dyDescent="0.2">
      <c r="A294" s="120">
        <v>43060</v>
      </c>
      <c r="B294" s="103">
        <v>2</v>
      </c>
      <c r="C294" s="104" t="s">
        <v>166</v>
      </c>
      <c r="D294" s="104" t="s">
        <v>1</v>
      </c>
      <c r="E294" s="104" t="s">
        <v>1335</v>
      </c>
      <c r="F294" s="104">
        <v>-41</v>
      </c>
      <c r="G294" s="104">
        <v>70.849999999999994</v>
      </c>
      <c r="H294" s="104" t="s">
        <v>1434</v>
      </c>
      <c r="I294" s="104"/>
      <c r="J294" s="116">
        <f>IF(D294="NY",VLOOKUP(E294,Input_Mkt_Price!B:C,2,FALSE))</f>
        <v>84.2</v>
      </c>
      <c r="K294" s="192">
        <f t="shared" si="40"/>
        <v>1452425</v>
      </c>
      <c r="L294" s="118">
        <f t="shared" si="41"/>
        <v>0</v>
      </c>
      <c r="M294" s="106">
        <f t="shared" si="42"/>
        <v>107.42</v>
      </c>
      <c r="N294" s="116">
        <f t="shared" si="43"/>
        <v>41</v>
      </c>
      <c r="O294" s="193">
        <f t="shared" si="44"/>
        <v>2.62</v>
      </c>
      <c r="P294" s="108">
        <f t="shared" si="45"/>
        <v>-2904.85</v>
      </c>
      <c r="Q294" s="192">
        <f>IF(D294="NY",VLOOKUP(E294,Input_Mkt_Price!E:F,2,FALSE))</f>
        <v>84.2</v>
      </c>
      <c r="R294" s="192">
        <f t="shared" si="46"/>
        <v>0</v>
      </c>
      <c r="S294" s="118">
        <f t="shared" si="47"/>
        <v>0</v>
      </c>
      <c r="T294" s="108">
        <f t="shared" si="48"/>
        <v>-3452.2000000000003</v>
      </c>
      <c r="U294" s="108">
        <f t="shared" si="49"/>
        <v>-2904.85</v>
      </c>
    </row>
    <row r="295" spans="1:21" hidden="1" x14ac:dyDescent="0.2">
      <c r="A295" s="120">
        <v>43060</v>
      </c>
      <c r="B295" s="103">
        <v>2</v>
      </c>
      <c r="C295" s="104" t="s">
        <v>166</v>
      </c>
      <c r="D295" s="104" t="s">
        <v>1</v>
      </c>
      <c r="E295" s="104" t="s">
        <v>1335</v>
      </c>
      <c r="F295" s="104">
        <v>-5</v>
      </c>
      <c r="G295" s="104">
        <v>70.849999999999994</v>
      </c>
      <c r="H295" s="104" t="s">
        <v>1434</v>
      </c>
      <c r="I295" s="104"/>
      <c r="J295" s="116">
        <f>IF(D295="NY",VLOOKUP(E295,Input_Mkt_Price!B:C,2,FALSE))</f>
        <v>84.2</v>
      </c>
      <c r="K295" s="192">
        <f t="shared" si="40"/>
        <v>177125</v>
      </c>
      <c r="L295" s="118">
        <f t="shared" si="41"/>
        <v>0</v>
      </c>
      <c r="M295" s="106">
        <f t="shared" si="42"/>
        <v>13.100000000000001</v>
      </c>
      <c r="N295" s="116">
        <f t="shared" si="43"/>
        <v>5</v>
      </c>
      <c r="O295" s="193">
        <f t="shared" si="44"/>
        <v>2.62</v>
      </c>
      <c r="P295" s="108">
        <f t="shared" si="45"/>
        <v>-354.25</v>
      </c>
      <c r="Q295" s="192">
        <f>IF(D295="NY",VLOOKUP(E295,Input_Mkt_Price!E:F,2,FALSE))</f>
        <v>84.2</v>
      </c>
      <c r="R295" s="192">
        <f t="shared" si="46"/>
        <v>0</v>
      </c>
      <c r="S295" s="118">
        <f t="shared" si="47"/>
        <v>0</v>
      </c>
      <c r="T295" s="108">
        <f t="shared" si="48"/>
        <v>-421</v>
      </c>
      <c r="U295" s="108">
        <f t="shared" si="49"/>
        <v>-354.25</v>
      </c>
    </row>
    <row r="296" spans="1:21" hidden="1" x14ac:dyDescent="0.2">
      <c r="A296" s="120">
        <v>43060</v>
      </c>
      <c r="B296" s="103">
        <v>2</v>
      </c>
      <c r="C296" s="104" t="s">
        <v>166</v>
      </c>
      <c r="D296" s="104" t="s">
        <v>1</v>
      </c>
      <c r="E296" s="104" t="s">
        <v>1335</v>
      </c>
      <c r="F296" s="104">
        <v>-120</v>
      </c>
      <c r="G296" s="104">
        <v>70.849999999999994</v>
      </c>
      <c r="H296" s="104" t="s">
        <v>1434</v>
      </c>
      <c r="I296" s="104"/>
      <c r="J296" s="116">
        <f>IF(D296="NY",VLOOKUP(E296,Input_Mkt_Price!B:C,2,FALSE))</f>
        <v>84.2</v>
      </c>
      <c r="K296" s="192">
        <f t="shared" si="40"/>
        <v>4251000</v>
      </c>
      <c r="L296" s="118">
        <f t="shared" si="41"/>
        <v>0</v>
      </c>
      <c r="M296" s="106">
        <f t="shared" si="42"/>
        <v>314.40000000000003</v>
      </c>
      <c r="N296" s="116">
        <f t="shared" si="43"/>
        <v>120</v>
      </c>
      <c r="O296" s="193">
        <f t="shared" si="44"/>
        <v>2.62</v>
      </c>
      <c r="P296" s="108">
        <f t="shared" si="45"/>
        <v>-8502</v>
      </c>
      <c r="Q296" s="192">
        <f>IF(D296="NY",VLOOKUP(E296,Input_Mkt_Price!E:F,2,FALSE))</f>
        <v>84.2</v>
      </c>
      <c r="R296" s="192">
        <f t="shared" si="46"/>
        <v>0</v>
      </c>
      <c r="S296" s="118">
        <f t="shared" si="47"/>
        <v>0</v>
      </c>
      <c r="T296" s="108">
        <f t="shared" si="48"/>
        <v>-10104</v>
      </c>
      <c r="U296" s="108">
        <f t="shared" si="49"/>
        <v>-8502</v>
      </c>
    </row>
    <row r="297" spans="1:21" hidden="1" x14ac:dyDescent="0.2">
      <c r="A297" s="120">
        <v>43060</v>
      </c>
      <c r="B297" s="103">
        <v>2</v>
      </c>
      <c r="C297" s="104" t="s">
        <v>166</v>
      </c>
      <c r="D297" s="104" t="s">
        <v>1</v>
      </c>
      <c r="E297" s="104" t="s">
        <v>1335</v>
      </c>
      <c r="F297" s="104">
        <v>-22</v>
      </c>
      <c r="G297" s="104">
        <v>70.849999999999994</v>
      </c>
      <c r="H297" s="104" t="s">
        <v>1434</v>
      </c>
      <c r="I297" s="104"/>
      <c r="J297" s="116">
        <f>IF(D297="NY",VLOOKUP(E297,Input_Mkt_Price!B:C,2,FALSE))</f>
        <v>84.2</v>
      </c>
      <c r="K297" s="192">
        <f t="shared" si="40"/>
        <v>779349.99999999988</v>
      </c>
      <c r="L297" s="118">
        <f t="shared" si="41"/>
        <v>0</v>
      </c>
      <c r="M297" s="106">
        <f t="shared" si="42"/>
        <v>57.64</v>
      </c>
      <c r="N297" s="116">
        <f t="shared" si="43"/>
        <v>22</v>
      </c>
      <c r="O297" s="193">
        <f t="shared" si="44"/>
        <v>2.62</v>
      </c>
      <c r="P297" s="108">
        <f t="shared" si="45"/>
        <v>-1558.6999999999998</v>
      </c>
      <c r="Q297" s="192">
        <f>IF(D297="NY",VLOOKUP(E297,Input_Mkt_Price!E:F,2,FALSE))</f>
        <v>84.2</v>
      </c>
      <c r="R297" s="192">
        <f t="shared" si="46"/>
        <v>0</v>
      </c>
      <c r="S297" s="118">
        <f t="shared" si="47"/>
        <v>0</v>
      </c>
      <c r="T297" s="108">
        <f t="shared" si="48"/>
        <v>-1852.4</v>
      </c>
      <c r="U297" s="108">
        <f t="shared" si="49"/>
        <v>-1558.6999999999998</v>
      </c>
    </row>
    <row r="298" spans="1:21" hidden="1" x14ac:dyDescent="0.2">
      <c r="A298" s="120">
        <v>43060</v>
      </c>
      <c r="B298" s="103">
        <v>2</v>
      </c>
      <c r="C298" s="104" t="s">
        <v>166</v>
      </c>
      <c r="D298" s="104" t="s">
        <v>1</v>
      </c>
      <c r="E298" s="104" t="s">
        <v>1335</v>
      </c>
      <c r="F298" s="104">
        <v>-4</v>
      </c>
      <c r="G298" s="104">
        <v>70.849999999999994</v>
      </c>
      <c r="H298" s="104" t="s">
        <v>1434</v>
      </c>
      <c r="I298" s="104"/>
      <c r="J298" s="116">
        <f>IF(D298="NY",VLOOKUP(E298,Input_Mkt_Price!B:C,2,FALSE))</f>
        <v>84.2</v>
      </c>
      <c r="K298" s="192">
        <f t="shared" si="40"/>
        <v>141700</v>
      </c>
      <c r="L298" s="118">
        <f t="shared" si="41"/>
        <v>0</v>
      </c>
      <c r="M298" s="106">
        <f t="shared" si="42"/>
        <v>10.48</v>
      </c>
      <c r="N298" s="116">
        <f t="shared" si="43"/>
        <v>4</v>
      </c>
      <c r="O298" s="193">
        <f t="shared" si="44"/>
        <v>2.62</v>
      </c>
      <c r="P298" s="108">
        <f t="shared" si="45"/>
        <v>-283.39999999999998</v>
      </c>
      <c r="Q298" s="192">
        <f>IF(D298="NY",VLOOKUP(E298,Input_Mkt_Price!E:F,2,FALSE))</f>
        <v>84.2</v>
      </c>
      <c r="R298" s="192">
        <f t="shared" si="46"/>
        <v>0</v>
      </c>
      <c r="S298" s="118">
        <f t="shared" si="47"/>
        <v>0</v>
      </c>
      <c r="T298" s="108">
        <f t="shared" si="48"/>
        <v>-336.8</v>
      </c>
      <c r="U298" s="108">
        <f t="shared" si="49"/>
        <v>-283.39999999999998</v>
      </c>
    </row>
    <row r="299" spans="1:21" hidden="1" x14ac:dyDescent="0.2">
      <c r="A299" s="120">
        <v>43060</v>
      </c>
      <c r="B299" s="103">
        <v>2</v>
      </c>
      <c r="C299" s="104" t="s">
        <v>166</v>
      </c>
      <c r="D299" s="104" t="s">
        <v>1</v>
      </c>
      <c r="E299" s="104" t="s">
        <v>1335</v>
      </c>
      <c r="F299" s="104">
        <v>-3</v>
      </c>
      <c r="G299" s="104">
        <v>70.849999999999994</v>
      </c>
      <c r="H299" s="104" t="s">
        <v>1434</v>
      </c>
      <c r="I299" s="104"/>
      <c r="J299" s="116">
        <f>IF(D299="NY",VLOOKUP(E299,Input_Mkt_Price!B:C,2,FALSE))</f>
        <v>84.2</v>
      </c>
      <c r="K299" s="192">
        <f t="shared" si="40"/>
        <v>106274.99999999999</v>
      </c>
      <c r="L299" s="118">
        <f t="shared" si="41"/>
        <v>0</v>
      </c>
      <c r="M299" s="106">
        <f t="shared" si="42"/>
        <v>7.86</v>
      </c>
      <c r="N299" s="116">
        <f t="shared" si="43"/>
        <v>3</v>
      </c>
      <c r="O299" s="193">
        <f t="shared" si="44"/>
        <v>2.62</v>
      </c>
      <c r="P299" s="108">
        <f t="shared" si="45"/>
        <v>-212.54999999999998</v>
      </c>
      <c r="Q299" s="192">
        <f>IF(D299="NY",VLOOKUP(E299,Input_Mkt_Price!E:F,2,FALSE))</f>
        <v>84.2</v>
      </c>
      <c r="R299" s="192">
        <f t="shared" si="46"/>
        <v>0</v>
      </c>
      <c r="S299" s="118">
        <f t="shared" si="47"/>
        <v>0</v>
      </c>
      <c r="T299" s="108">
        <f t="shared" si="48"/>
        <v>-252.60000000000002</v>
      </c>
      <c r="U299" s="108">
        <f t="shared" si="49"/>
        <v>-212.54999999999998</v>
      </c>
    </row>
    <row r="300" spans="1:21" hidden="1" x14ac:dyDescent="0.2">
      <c r="A300" s="120">
        <v>43060</v>
      </c>
      <c r="B300" s="103">
        <v>2</v>
      </c>
      <c r="C300" s="104" t="s">
        <v>166</v>
      </c>
      <c r="D300" s="104" t="s">
        <v>1</v>
      </c>
      <c r="E300" s="104" t="s">
        <v>1335</v>
      </c>
      <c r="F300" s="104">
        <v>-6</v>
      </c>
      <c r="G300" s="104">
        <v>70.849999999999994</v>
      </c>
      <c r="H300" s="104" t="s">
        <v>1434</v>
      </c>
      <c r="I300" s="104"/>
      <c r="J300" s="116">
        <f>IF(D300="NY",VLOOKUP(E300,Input_Mkt_Price!B:C,2,FALSE))</f>
        <v>84.2</v>
      </c>
      <c r="K300" s="192">
        <f t="shared" si="40"/>
        <v>212549.99999999997</v>
      </c>
      <c r="L300" s="118">
        <f t="shared" si="41"/>
        <v>0</v>
      </c>
      <c r="M300" s="106">
        <f t="shared" si="42"/>
        <v>15.72</v>
      </c>
      <c r="N300" s="116">
        <f t="shared" si="43"/>
        <v>6</v>
      </c>
      <c r="O300" s="193">
        <f t="shared" si="44"/>
        <v>2.62</v>
      </c>
      <c r="P300" s="108">
        <f t="shared" si="45"/>
        <v>-425.09999999999997</v>
      </c>
      <c r="Q300" s="192">
        <f>IF(D300="NY",VLOOKUP(E300,Input_Mkt_Price!E:F,2,FALSE))</f>
        <v>84.2</v>
      </c>
      <c r="R300" s="192">
        <f t="shared" si="46"/>
        <v>0</v>
      </c>
      <c r="S300" s="118">
        <f t="shared" si="47"/>
        <v>0</v>
      </c>
      <c r="T300" s="108">
        <f t="shared" si="48"/>
        <v>-505.20000000000005</v>
      </c>
      <c r="U300" s="108">
        <f t="shared" si="49"/>
        <v>-425.09999999999997</v>
      </c>
    </row>
    <row r="301" spans="1:21" hidden="1" x14ac:dyDescent="0.2">
      <c r="A301" s="120">
        <v>43061</v>
      </c>
      <c r="B301" s="103">
        <v>2</v>
      </c>
      <c r="C301" s="104" t="s">
        <v>166</v>
      </c>
      <c r="D301" s="104" t="s">
        <v>1</v>
      </c>
      <c r="E301" s="104" t="s">
        <v>6</v>
      </c>
      <c r="F301" s="104">
        <v>-7</v>
      </c>
      <c r="G301" s="104">
        <v>70.569999999999993</v>
      </c>
      <c r="H301" s="104" t="s">
        <v>1435</v>
      </c>
      <c r="I301" s="104"/>
      <c r="J301" s="116">
        <f>IF(D301="NY",VLOOKUP(E301,Input_Mkt_Price!B:C,2,FALSE))</f>
        <v>80.11</v>
      </c>
      <c r="K301" s="192">
        <f t="shared" si="40"/>
        <v>246994.99999999997</v>
      </c>
      <c r="L301" s="118">
        <f t="shared" si="41"/>
        <v>0</v>
      </c>
      <c r="M301" s="106">
        <f t="shared" si="42"/>
        <v>18.34</v>
      </c>
      <c r="N301" s="116">
        <f t="shared" si="43"/>
        <v>7</v>
      </c>
      <c r="O301" s="193">
        <f t="shared" si="44"/>
        <v>2.62</v>
      </c>
      <c r="P301" s="108">
        <f t="shared" si="45"/>
        <v>-493.98999999999995</v>
      </c>
      <c r="Q301" s="192">
        <f>IF(D301="NY",VLOOKUP(E301,Input_Mkt_Price!E:F,2,FALSE))</f>
        <v>79.86</v>
      </c>
      <c r="R301" s="192">
        <f t="shared" si="46"/>
        <v>0</v>
      </c>
      <c r="S301" s="118">
        <f t="shared" si="47"/>
        <v>0</v>
      </c>
      <c r="T301" s="108">
        <f t="shared" si="48"/>
        <v>-560.77</v>
      </c>
      <c r="U301" s="108">
        <f t="shared" si="49"/>
        <v>-493.98999999999995</v>
      </c>
    </row>
    <row r="302" spans="1:21" hidden="1" x14ac:dyDescent="0.2">
      <c r="A302" s="120">
        <v>43066</v>
      </c>
      <c r="B302" s="103">
        <v>2</v>
      </c>
      <c r="C302" s="104" t="s">
        <v>166</v>
      </c>
      <c r="D302" s="104" t="s">
        <v>1</v>
      </c>
      <c r="E302" s="104" t="s">
        <v>1335</v>
      </c>
      <c r="F302" s="104">
        <v>41</v>
      </c>
      <c r="G302" s="104">
        <v>71.930000000000007</v>
      </c>
      <c r="H302" s="104" t="s">
        <v>1436</v>
      </c>
      <c r="I302" s="104"/>
      <c r="J302" s="116">
        <f>IF(D302="NY",VLOOKUP(E302,Input_Mkt_Price!B:C,2,FALSE))</f>
        <v>84.2</v>
      </c>
      <c r="K302" s="192">
        <f t="shared" si="40"/>
        <v>-1474565</v>
      </c>
      <c r="L302" s="118">
        <f t="shared" si="41"/>
        <v>0</v>
      </c>
      <c r="M302" s="106">
        <f t="shared" si="42"/>
        <v>107.42</v>
      </c>
      <c r="N302" s="116">
        <f t="shared" si="43"/>
        <v>41</v>
      </c>
      <c r="O302" s="193">
        <f t="shared" si="44"/>
        <v>2.62</v>
      </c>
      <c r="P302" s="108">
        <f t="shared" si="45"/>
        <v>2949.13</v>
      </c>
      <c r="Q302" s="192">
        <f>IF(D302="NY",VLOOKUP(E302,Input_Mkt_Price!E:F,2,FALSE))</f>
        <v>84.2</v>
      </c>
      <c r="R302" s="192">
        <f t="shared" si="46"/>
        <v>0</v>
      </c>
      <c r="S302" s="118">
        <f t="shared" si="47"/>
        <v>0</v>
      </c>
      <c r="T302" s="108">
        <f t="shared" si="48"/>
        <v>3452.2000000000003</v>
      </c>
      <c r="U302" s="108">
        <f t="shared" si="49"/>
        <v>2949.13</v>
      </c>
    </row>
    <row r="303" spans="1:21" hidden="1" x14ac:dyDescent="0.2">
      <c r="A303" s="120">
        <v>43069</v>
      </c>
      <c r="B303" s="103">
        <v>2</v>
      </c>
      <c r="C303" s="104" t="s">
        <v>166</v>
      </c>
      <c r="D303" s="104" t="s">
        <v>1</v>
      </c>
      <c r="E303" s="104" t="s">
        <v>5</v>
      </c>
      <c r="F303" s="104">
        <v>1</v>
      </c>
      <c r="G303" s="104">
        <v>73.45</v>
      </c>
      <c r="H303" s="104" t="s">
        <v>1351</v>
      </c>
      <c r="I303" s="104"/>
      <c r="J303" s="116">
        <f>IF(D303="NY",VLOOKUP(E303,Input_Mkt_Price!B:C,2,FALSE))</f>
        <v>83.76</v>
      </c>
      <c r="K303" s="192">
        <f t="shared" si="40"/>
        <v>-36725</v>
      </c>
      <c r="L303" s="118">
        <f t="shared" si="41"/>
        <v>0</v>
      </c>
      <c r="M303" s="106">
        <f t="shared" si="42"/>
        <v>2.62</v>
      </c>
      <c r="N303" s="116">
        <f t="shared" si="43"/>
        <v>1</v>
      </c>
      <c r="O303" s="193">
        <f t="shared" si="44"/>
        <v>2.62</v>
      </c>
      <c r="P303" s="108">
        <f t="shared" si="45"/>
        <v>73.45</v>
      </c>
      <c r="Q303" s="192">
        <f>IF(D303="NY",VLOOKUP(E303,Input_Mkt_Price!E:F,2,FALSE))</f>
        <v>83.7</v>
      </c>
      <c r="R303" s="192">
        <f t="shared" si="46"/>
        <v>0</v>
      </c>
      <c r="S303" s="118">
        <f t="shared" si="47"/>
        <v>0</v>
      </c>
      <c r="T303" s="108">
        <f t="shared" si="48"/>
        <v>83.76</v>
      </c>
      <c r="U303" s="108">
        <f t="shared" si="49"/>
        <v>73.45</v>
      </c>
    </row>
    <row r="304" spans="1:21" hidden="1" x14ac:dyDescent="0.2">
      <c r="A304" s="120">
        <v>43069</v>
      </c>
      <c r="B304" s="103">
        <v>2</v>
      </c>
      <c r="C304" s="104" t="s">
        <v>166</v>
      </c>
      <c r="D304" s="104" t="s">
        <v>1</v>
      </c>
      <c r="E304" s="104" t="s">
        <v>5</v>
      </c>
      <c r="F304" s="104">
        <v>1</v>
      </c>
      <c r="G304" s="104">
        <v>73.47</v>
      </c>
      <c r="H304" s="104" t="s">
        <v>1351</v>
      </c>
      <c r="I304" s="104"/>
      <c r="J304" s="116">
        <f>IF(D304="NY",VLOOKUP(E304,Input_Mkt_Price!B:C,2,FALSE))</f>
        <v>83.76</v>
      </c>
      <c r="K304" s="192">
        <f t="shared" si="40"/>
        <v>-36735</v>
      </c>
      <c r="L304" s="118">
        <f t="shared" si="41"/>
        <v>0</v>
      </c>
      <c r="M304" s="106">
        <f t="shared" si="42"/>
        <v>2.62</v>
      </c>
      <c r="N304" s="116">
        <f t="shared" si="43"/>
        <v>1</v>
      </c>
      <c r="O304" s="193">
        <f t="shared" si="44"/>
        <v>2.62</v>
      </c>
      <c r="P304" s="108">
        <f t="shared" si="45"/>
        <v>73.47</v>
      </c>
      <c r="Q304" s="192">
        <f>IF(D304="NY",VLOOKUP(E304,Input_Mkt_Price!E:F,2,FALSE))</f>
        <v>83.7</v>
      </c>
      <c r="R304" s="192">
        <f t="shared" si="46"/>
        <v>0</v>
      </c>
      <c r="S304" s="118">
        <f t="shared" si="47"/>
        <v>0</v>
      </c>
      <c r="T304" s="108">
        <f t="shared" si="48"/>
        <v>83.76</v>
      </c>
      <c r="U304" s="108">
        <f t="shared" si="49"/>
        <v>73.47</v>
      </c>
    </row>
    <row r="305" spans="1:21" hidden="1" x14ac:dyDescent="0.2">
      <c r="A305" s="120">
        <v>43069</v>
      </c>
      <c r="B305" s="103">
        <v>2</v>
      </c>
      <c r="C305" s="104" t="s">
        <v>166</v>
      </c>
      <c r="D305" s="104" t="s">
        <v>1</v>
      </c>
      <c r="E305" s="104" t="s">
        <v>5</v>
      </c>
      <c r="F305" s="104">
        <v>2</v>
      </c>
      <c r="G305" s="104">
        <v>73.48</v>
      </c>
      <c r="H305" s="104" t="s">
        <v>1351</v>
      </c>
      <c r="I305" s="104"/>
      <c r="J305" s="116">
        <f>IF(D305="NY",VLOOKUP(E305,Input_Mkt_Price!B:C,2,FALSE))</f>
        <v>83.76</v>
      </c>
      <c r="K305" s="192">
        <f t="shared" si="40"/>
        <v>-73480</v>
      </c>
      <c r="L305" s="118">
        <f t="shared" si="41"/>
        <v>0</v>
      </c>
      <c r="M305" s="106">
        <f t="shared" si="42"/>
        <v>5.24</v>
      </c>
      <c r="N305" s="116">
        <f t="shared" si="43"/>
        <v>2</v>
      </c>
      <c r="O305" s="193">
        <f t="shared" si="44"/>
        <v>2.62</v>
      </c>
      <c r="P305" s="108">
        <f t="shared" si="45"/>
        <v>146.96</v>
      </c>
      <c r="Q305" s="192">
        <f>IF(D305="NY",VLOOKUP(E305,Input_Mkt_Price!E:F,2,FALSE))</f>
        <v>83.7</v>
      </c>
      <c r="R305" s="192">
        <f t="shared" si="46"/>
        <v>0</v>
      </c>
      <c r="S305" s="118">
        <f t="shared" si="47"/>
        <v>0</v>
      </c>
      <c r="T305" s="108">
        <f t="shared" si="48"/>
        <v>167.52</v>
      </c>
      <c r="U305" s="108">
        <f t="shared" si="49"/>
        <v>146.96</v>
      </c>
    </row>
    <row r="306" spans="1:21" hidden="1" x14ac:dyDescent="0.2">
      <c r="A306" s="120">
        <v>43069</v>
      </c>
      <c r="B306" s="103">
        <v>2</v>
      </c>
      <c r="C306" s="104" t="s">
        <v>166</v>
      </c>
      <c r="D306" s="104" t="s">
        <v>1</v>
      </c>
      <c r="E306" s="104" t="s">
        <v>6</v>
      </c>
      <c r="F306" s="104">
        <v>-3</v>
      </c>
      <c r="G306" s="104">
        <v>70.75</v>
      </c>
      <c r="H306" s="104" t="s">
        <v>1437</v>
      </c>
      <c r="I306" s="104"/>
      <c r="J306" s="116">
        <f>IF(D306="NY",VLOOKUP(E306,Input_Mkt_Price!B:C,2,FALSE))</f>
        <v>80.11</v>
      </c>
      <c r="K306" s="192">
        <f t="shared" si="40"/>
        <v>106125</v>
      </c>
      <c r="L306" s="118">
        <f t="shared" si="41"/>
        <v>0</v>
      </c>
      <c r="M306" s="106">
        <f t="shared" si="42"/>
        <v>7.86</v>
      </c>
      <c r="N306" s="116">
        <f t="shared" si="43"/>
        <v>3</v>
      </c>
      <c r="O306" s="193">
        <f t="shared" si="44"/>
        <v>2.62</v>
      </c>
      <c r="P306" s="108">
        <f t="shared" si="45"/>
        <v>-212.25</v>
      </c>
      <c r="Q306" s="192">
        <f>IF(D306="NY",VLOOKUP(E306,Input_Mkt_Price!E:F,2,FALSE))</f>
        <v>79.86</v>
      </c>
      <c r="R306" s="192">
        <f t="shared" si="46"/>
        <v>0</v>
      </c>
      <c r="S306" s="118">
        <f t="shared" si="47"/>
        <v>0</v>
      </c>
      <c r="T306" s="108">
        <f t="shared" si="48"/>
        <v>-240.32999999999998</v>
      </c>
      <c r="U306" s="108">
        <f t="shared" si="49"/>
        <v>-212.25</v>
      </c>
    </row>
    <row r="307" spans="1:21" hidden="1" x14ac:dyDescent="0.2">
      <c r="A307" s="120">
        <v>43069</v>
      </c>
      <c r="B307" s="103">
        <v>2</v>
      </c>
      <c r="C307" s="104" t="s">
        <v>166</v>
      </c>
      <c r="D307" s="104" t="s">
        <v>1</v>
      </c>
      <c r="E307" s="104" t="s">
        <v>6</v>
      </c>
      <c r="F307" s="104">
        <v>-25</v>
      </c>
      <c r="G307" s="104">
        <v>70.7</v>
      </c>
      <c r="H307" s="104" t="s">
        <v>1437</v>
      </c>
      <c r="I307" s="104"/>
      <c r="J307" s="116">
        <f>IF(D307="NY",VLOOKUP(E307,Input_Mkt_Price!B:C,2,FALSE))</f>
        <v>80.11</v>
      </c>
      <c r="K307" s="192">
        <f t="shared" si="40"/>
        <v>883750</v>
      </c>
      <c r="L307" s="118">
        <f t="shared" si="41"/>
        <v>0</v>
      </c>
      <c r="M307" s="106">
        <f t="shared" si="42"/>
        <v>65.5</v>
      </c>
      <c r="N307" s="116">
        <f t="shared" si="43"/>
        <v>25</v>
      </c>
      <c r="O307" s="193">
        <f t="shared" si="44"/>
        <v>2.62</v>
      </c>
      <c r="P307" s="108">
        <f t="shared" si="45"/>
        <v>-1767.5</v>
      </c>
      <c r="Q307" s="192">
        <f>IF(D307="NY",VLOOKUP(E307,Input_Mkt_Price!E:F,2,FALSE))</f>
        <v>79.86</v>
      </c>
      <c r="R307" s="192">
        <f t="shared" si="46"/>
        <v>0</v>
      </c>
      <c r="S307" s="118">
        <f t="shared" si="47"/>
        <v>0</v>
      </c>
      <c r="T307" s="108">
        <f t="shared" si="48"/>
        <v>-2002.75</v>
      </c>
      <c r="U307" s="108">
        <f t="shared" si="49"/>
        <v>-1767.5</v>
      </c>
    </row>
    <row r="308" spans="1:21" hidden="1" x14ac:dyDescent="0.2">
      <c r="A308" s="120">
        <v>43069</v>
      </c>
      <c r="B308" s="103">
        <v>2</v>
      </c>
      <c r="C308" s="104" t="s">
        <v>166</v>
      </c>
      <c r="D308" s="104" t="s">
        <v>1</v>
      </c>
      <c r="E308" s="104" t="s">
        <v>6</v>
      </c>
      <c r="F308" s="104">
        <v>-1</v>
      </c>
      <c r="G308" s="104">
        <v>70.61</v>
      </c>
      <c r="H308" s="104" t="s">
        <v>1437</v>
      </c>
      <c r="I308" s="104"/>
      <c r="J308" s="116">
        <f>IF(D308="NY",VLOOKUP(E308,Input_Mkt_Price!B:C,2,FALSE))</f>
        <v>80.11</v>
      </c>
      <c r="K308" s="192">
        <f t="shared" si="40"/>
        <v>35305</v>
      </c>
      <c r="L308" s="118">
        <f t="shared" si="41"/>
        <v>0</v>
      </c>
      <c r="M308" s="106">
        <f t="shared" si="42"/>
        <v>2.62</v>
      </c>
      <c r="N308" s="116">
        <f t="shared" si="43"/>
        <v>1</v>
      </c>
      <c r="O308" s="193">
        <f t="shared" si="44"/>
        <v>2.62</v>
      </c>
      <c r="P308" s="108">
        <f t="shared" si="45"/>
        <v>-70.61</v>
      </c>
      <c r="Q308" s="192">
        <f>IF(D308="NY",VLOOKUP(E308,Input_Mkt_Price!E:F,2,FALSE))</f>
        <v>79.86</v>
      </c>
      <c r="R308" s="192">
        <f t="shared" si="46"/>
        <v>0</v>
      </c>
      <c r="S308" s="118">
        <f t="shared" si="47"/>
        <v>0</v>
      </c>
      <c r="T308" s="108">
        <f t="shared" si="48"/>
        <v>-80.11</v>
      </c>
      <c r="U308" s="108">
        <f t="shared" si="49"/>
        <v>-70.61</v>
      </c>
    </row>
    <row r="309" spans="1:21" hidden="1" x14ac:dyDescent="0.2">
      <c r="A309" s="120">
        <v>43069</v>
      </c>
      <c r="B309" s="103">
        <v>2</v>
      </c>
      <c r="C309" s="104" t="s">
        <v>166</v>
      </c>
      <c r="D309" s="104" t="s">
        <v>1</v>
      </c>
      <c r="E309" s="104" t="s">
        <v>6</v>
      </c>
      <c r="F309" s="104">
        <v>-10</v>
      </c>
      <c r="G309" s="104">
        <v>70.63</v>
      </c>
      <c r="H309" s="104" t="s">
        <v>1437</v>
      </c>
      <c r="I309" s="104"/>
      <c r="J309" s="116">
        <f>IF(D309="NY",VLOOKUP(E309,Input_Mkt_Price!B:C,2,FALSE))</f>
        <v>80.11</v>
      </c>
      <c r="K309" s="192">
        <f t="shared" si="40"/>
        <v>353150</v>
      </c>
      <c r="L309" s="118">
        <f t="shared" si="41"/>
        <v>0</v>
      </c>
      <c r="M309" s="106">
        <f t="shared" si="42"/>
        <v>26.200000000000003</v>
      </c>
      <c r="N309" s="116">
        <f t="shared" si="43"/>
        <v>10</v>
      </c>
      <c r="O309" s="193">
        <f t="shared" si="44"/>
        <v>2.62</v>
      </c>
      <c r="P309" s="108">
        <f t="shared" si="45"/>
        <v>-706.3</v>
      </c>
      <c r="Q309" s="192">
        <f>IF(D309="NY",VLOOKUP(E309,Input_Mkt_Price!E:F,2,FALSE))</f>
        <v>79.86</v>
      </c>
      <c r="R309" s="192">
        <f t="shared" si="46"/>
        <v>0</v>
      </c>
      <c r="S309" s="118">
        <f t="shared" si="47"/>
        <v>0</v>
      </c>
      <c r="T309" s="108">
        <f t="shared" si="48"/>
        <v>-801.1</v>
      </c>
      <c r="U309" s="108">
        <f t="shared" si="49"/>
        <v>-706.3</v>
      </c>
    </row>
    <row r="310" spans="1:21" hidden="1" x14ac:dyDescent="0.2">
      <c r="A310" s="120">
        <v>43069</v>
      </c>
      <c r="B310" s="103">
        <v>2</v>
      </c>
      <c r="C310" s="104" t="s">
        <v>166</v>
      </c>
      <c r="D310" s="104" t="s">
        <v>1</v>
      </c>
      <c r="E310" s="104" t="s">
        <v>6</v>
      </c>
      <c r="F310" s="104">
        <v>-2</v>
      </c>
      <c r="G310" s="104">
        <v>70.64</v>
      </c>
      <c r="H310" s="104" t="s">
        <v>1437</v>
      </c>
      <c r="I310" s="104"/>
      <c r="J310" s="116">
        <f>IF(D310="NY",VLOOKUP(E310,Input_Mkt_Price!B:C,2,FALSE))</f>
        <v>80.11</v>
      </c>
      <c r="K310" s="192">
        <f t="shared" si="40"/>
        <v>70640</v>
      </c>
      <c r="L310" s="118">
        <f t="shared" si="41"/>
        <v>0</v>
      </c>
      <c r="M310" s="106">
        <f t="shared" si="42"/>
        <v>5.24</v>
      </c>
      <c r="N310" s="116">
        <f t="shared" si="43"/>
        <v>2</v>
      </c>
      <c r="O310" s="193">
        <f t="shared" si="44"/>
        <v>2.62</v>
      </c>
      <c r="P310" s="108">
        <f t="shared" si="45"/>
        <v>-141.28</v>
      </c>
      <c r="Q310" s="192">
        <f>IF(D310="NY",VLOOKUP(E310,Input_Mkt_Price!E:F,2,FALSE))</f>
        <v>79.86</v>
      </c>
      <c r="R310" s="192">
        <f t="shared" si="46"/>
        <v>0</v>
      </c>
      <c r="S310" s="118">
        <f t="shared" si="47"/>
        <v>0</v>
      </c>
      <c r="T310" s="108">
        <f t="shared" si="48"/>
        <v>-160.22</v>
      </c>
      <c r="U310" s="108">
        <f t="shared" si="49"/>
        <v>-141.28</v>
      </c>
    </row>
    <row r="311" spans="1:21" hidden="1" x14ac:dyDescent="0.2">
      <c r="A311" s="120">
        <v>43073</v>
      </c>
      <c r="B311" s="103">
        <v>2</v>
      </c>
      <c r="C311" s="104" t="s">
        <v>166</v>
      </c>
      <c r="D311" s="104" t="s">
        <v>1</v>
      </c>
      <c r="E311" s="104" t="s">
        <v>6</v>
      </c>
      <c r="F311" s="104">
        <v>-5</v>
      </c>
      <c r="G311" s="104">
        <v>71.2</v>
      </c>
      <c r="H311" s="104" t="s">
        <v>1438</v>
      </c>
      <c r="I311" s="104"/>
      <c r="J311" s="116">
        <f>IF(D311="NY",VLOOKUP(E311,Input_Mkt_Price!B:C,2,FALSE))</f>
        <v>80.11</v>
      </c>
      <c r="K311" s="192">
        <f t="shared" si="40"/>
        <v>178000</v>
      </c>
      <c r="L311" s="118">
        <f t="shared" si="41"/>
        <v>0</v>
      </c>
      <c r="M311" s="106">
        <f t="shared" si="42"/>
        <v>13.100000000000001</v>
      </c>
      <c r="N311" s="116">
        <f t="shared" si="43"/>
        <v>5</v>
      </c>
      <c r="O311" s="193">
        <f t="shared" si="44"/>
        <v>2.62</v>
      </c>
      <c r="P311" s="108">
        <f t="shared" si="45"/>
        <v>-356</v>
      </c>
      <c r="Q311" s="192">
        <f>IF(D311="NY",VLOOKUP(E311,Input_Mkt_Price!E:F,2,FALSE))</f>
        <v>79.86</v>
      </c>
      <c r="R311" s="192">
        <f t="shared" si="46"/>
        <v>0</v>
      </c>
      <c r="S311" s="118">
        <f t="shared" si="47"/>
        <v>0</v>
      </c>
      <c r="T311" s="108">
        <f t="shared" si="48"/>
        <v>-400.55</v>
      </c>
      <c r="U311" s="108">
        <f t="shared" si="49"/>
        <v>-356</v>
      </c>
    </row>
    <row r="312" spans="1:21" hidden="1" x14ac:dyDescent="0.2">
      <c r="A312" s="120">
        <v>43073</v>
      </c>
      <c r="B312" s="103">
        <v>2</v>
      </c>
      <c r="C312" s="104" t="s">
        <v>166</v>
      </c>
      <c r="D312" s="104" t="s">
        <v>1</v>
      </c>
      <c r="E312" s="104" t="s">
        <v>6</v>
      </c>
      <c r="F312" s="104">
        <v>-3</v>
      </c>
      <c r="G312" s="104">
        <v>71.2</v>
      </c>
      <c r="H312" s="104" t="s">
        <v>1438</v>
      </c>
      <c r="I312" s="104"/>
      <c r="J312" s="116">
        <f>IF(D312="NY",VLOOKUP(E312,Input_Mkt_Price!B:C,2,FALSE))</f>
        <v>80.11</v>
      </c>
      <c r="K312" s="192">
        <f t="shared" si="40"/>
        <v>106800.00000000001</v>
      </c>
      <c r="L312" s="118">
        <f t="shared" si="41"/>
        <v>0</v>
      </c>
      <c r="M312" s="106">
        <f t="shared" si="42"/>
        <v>7.86</v>
      </c>
      <c r="N312" s="116">
        <f t="shared" si="43"/>
        <v>3</v>
      </c>
      <c r="O312" s="193">
        <f t="shared" si="44"/>
        <v>2.62</v>
      </c>
      <c r="P312" s="108">
        <f t="shared" si="45"/>
        <v>-213.60000000000002</v>
      </c>
      <c r="Q312" s="192">
        <f>IF(D312="NY",VLOOKUP(E312,Input_Mkt_Price!E:F,2,FALSE))</f>
        <v>79.86</v>
      </c>
      <c r="R312" s="192">
        <f t="shared" si="46"/>
        <v>0</v>
      </c>
      <c r="S312" s="118">
        <f t="shared" si="47"/>
        <v>0</v>
      </c>
      <c r="T312" s="108">
        <f t="shared" si="48"/>
        <v>-240.32999999999998</v>
      </c>
      <c r="U312" s="108">
        <f t="shared" si="49"/>
        <v>-213.60000000000002</v>
      </c>
    </row>
    <row r="313" spans="1:21" hidden="1" x14ac:dyDescent="0.2">
      <c r="A313" s="120">
        <v>43073</v>
      </c>
      <c r="B313" s="103">
        <v>2</v>
      </c>
      <c r="C313" s="104" t="s">
        <v>166</v>
      </c>
      <c r="D313" s="104" t="s">
        <v>1</v>
      </c>
      <c r="E313" s="104" t="s">
        <v>6</v>
      </c>
      <c r="F313" s="104">
        <v>-40</v>
      </c>
      <c r="G313" s="104">
        <v>71.2</v>
      </c>
      <c r="H313" s="104" t="s">
        <v>1438</v>
      </c>
      <c r="I313" s="104"/>
      <c r="J313" s="116">
        <f>IF(D313="NY",VLOOKUP(E313,Input_Mkt_Price!B:C,2,FALSE))</f>
        <v>80.11</v>
      </c>
      <c r="K313" s="192">
        <f t="shared" si="40"/>
        <v>1424000</v>
      </c>
      <c r="L313" s="118">
        <f t="shared" si="41"/>
        <v>0</v>
      </c>
      <c r="M313" s="106">
        <f t="shared" si="42"/>
        <v>104.80000000000001</v>
      </c>
      <c r="N313" s="116">
        <f t="shared" si="43"/>
        <v>40</v>
      </c>
      <c r="O313" s="193">
        <f t="shared" si="44"/>
        <v>2.62</v>
      </c>
      <c r="P313" s="108">
        <f t="shared" si="45"/>
        <v>-2848</v>
      </c>
      <c r="Q313" s="192">
        <f>IF(D313="NY",VLOOKUP(E313,Input_Mkt_Price!E:F,2,FALSE))</f>
        <v>79.86</v>
      </c>
      <c r="R313" s="192">
        <f t="shared" si="46"/>
        <v>0</v>
      </c>
      <c r="S313" s="118">
        <f t="shared" si="47"/>
        <v>0</v>
      </c>
      <c r="T313" s="108">
        <f t="shared" si="48"/>
        <v>-3204.4</v>
      </c>
      <c r="U313" s="108">
        <f t="shared" si="49"/>
        <v>-2848</v>
      </c>
    </row>
    <row r="314" spans="1:21" hidden="1" x14ac:dyDescent="0.2">
      <c r="A314" s="120">
        <v>43073</v>
      </c>
      <c r="B314" s="103">
        <v>2</v>
      </c>
      <c r="C314" s="104" t="s">
        <v>166</v>
      </c>
      <c r="D314" s="104" t="s">
        <v>1</v>
      </c>
      <c r="E314" s="104" t="s">
        <v>6</v>
      </c>
      <c r="F314" s="104">
        <v>-3</v>
      </c>
      <c r="G314" s="104">
        <v>71.2</v>
      </c>
      <c r="H314" s="104" t="s">
        <v>1438</v>
      </c>
      <c r="I314" s="104"/>
      <c r="J314" s="116">
        <f>IF(D314="NY",VLOOKUP(E314,Input_Mkt_Price!B:C,2,FALSE))</f>
        <v>80.11</v>
      </c>
      <c r="K314" s="192">
        <f t="shared" si="40"/>
        <v>106800.00000000001</v>
      </c>
      <c r="L314" s="118">
        <f t="shared" si="41"/>
        <v>0</v>
      </c>
      <c r="M314" s="106">
        <f t="shared" si="42"/>
        <v>7.86</v>
      </c>
      <c r="N314" s="116">
        <f t="shared" si="43"/>
        <v>3</v>
      </c>
      <c r="O314" s="193">
        <f t="shared" si="44"/>
        <v>2.62</v>
      </c>
      <c r="P314" s="108">
        <f t="shared" si="45"/>
        <v>-213.60000000000002</v>
      </c>
      <c r="Q314" s="192">
        <f>IF(D314="NY",VLOOKUP(E314,Input_Mkt_Price!E:F,2,FALSE))</f>
        <v>79.86</v>
      </c>
      <c r="R314" s="192">
        <f t="shared" si="46"/>
        <v>0</v>
      </c>
      <c r="S314" s="118">
        <f t="shared" si="47"/>
        <v>0</v>
      </c>
      <c r="T314" s="108">
        <f t="shared" si="48"/>
        <v>-240.32999999999998</v>
      </c>
      <c r="U314" s="108">
        <f t="shared" si="49"/>
        <v>-213.60000000000002</v>
      </c>
    </row>
    <row r="315" spans="1:21" hidden="1" x14ac:dyDescent="0.2">
      <c r="A315" s="120">
        <v>43073</v>
      </c>
      <c r="B315" s="103">
        <v>2</v>
      </c>
      <c r="C315" s="104" t="s">
        <v>166</v>
      </c>
      <c r="D315" s="104" t="s">
        <v>1</v>
      </c>
      <c r="E315" s="104" t="s">
        <v>6</v>
      </c>
      <c r="F315" s="104">
        <v>-1</v>
      </c>
      <c r="G315" s="104">
        <v>71.2</v>
      </c>
      <c r="H315" s="104" t="s">
        <v>1438</v>
      </c>
      <c r="I315" s="104"/>
      <c r="J315" s="116">
        <f>IF(D315="NY",VLOOKUP(E315,Input_Mkt_Price!B:C,2,FALSE))</f>
        <v>80.11</v>
      </c>
      <c r="K315" s="192">
        <f t="shared" si="40"/>
        <v>35600</v>
      </c>
      <c r="L315" s="118">
        <f t="shared" si="41"/>
        <v>0</v>
      </c>
      <c r="M315" s="106">
        <f t="shared" si="42"/>
        <v>2.62</v>
      </c>
      <c r="N315" s="116">
        <f t="shared" si="43"/>
        <v>1</v>
      </c>
      <c r="O315" s="193">
        <f t="shared" si="44"/>
        <v>2.62</v>
      </c>
      <c r="P315" s="108">
        <f t="shared" si="45"/>
        <v>-71.2</v>
      </c>
      <c r="Q315" s="192">
        <f>IF(D315="NY",VLOOKUP(E315,Input_Mkt_Price!E:F,2,FALSE))</f>
        <v>79.86</v>
      </c>
      <c r="R315" s="192">
        <f t="shared" si="46"/>
        <v>0</v>
      </c>
      <c r="S315" s="118">
        <f t="shared" si="47"/>
        <v>0</v>
      </c>
      <c r="T315" s="108">
        <f t="shared" si="48"/>
        <v>-80.11</v>
      </c>
      <c r="U315" s="108">
        <f t="shared" si="49"/>
        <v>-71.2</v>
      </c>
    </row>
    <row r="316" spans="1:21" hidden="1" x14ac:dyDescent="0.2">
      <c r="A316" s="120">
        <v>43073</v>
      </c>
      <c r="B316" s="103">
        <v>2</v>
      </c>
      <c r="C316" s="104" t="s">
        <v>166</v>
      </c>
      <c r="D316" s="104" t="s">
        <v>1</v>
      </c>
      <c r="E316" s="104" t="s">
        <v>6</v>
      </c>
      <c r="F316" s="104">
        <v>-14</v>
      </c>
      <c r="G316" s="104">
        <v>71.2</v>
      </c>
      <c r="H316" s="104" t="s">
        <v>1438</v>
      </c>
      <c r="I316" s="104"/>
      <c r="J316" s="116">
        <f>IF(D316="NY",VLOOKUP(E316,Input_Mkt_Price!B:C,2,FALSE))</f>
        <v>80.11</v>
      </c>
      <c r="K316" s="192">
        <f t="shared" si="40"/>
        <v>498400.00000000006</v>
      </c>
      <c r="L316" s="118">
        <f t="shared" si="41"/>
        <v>0</v>
      </c>
      <c r="M316" s="106">
        <f t="shared" si="42"/>
        <v>36.68</v>
      </c>
      <c r="N316" s="116">
        <f t="shared" si="43"/>
        <v>14</v>
      </c>
      <c r="O316" s="193">
        <f t="shared" si="44"/>
        <v>2.62</v>
      </c>
      <c r="P316" s="108">
        <f t="shared" si="45"/>
        <v>-996.80000000000007</v>
      </c>
      <c r="Q316" s="192">
        <f>IF(D316="NY",VLOOKUP(E316,Input_Mkt_Price!E:F,2,FALSE))</f>
        <v>79.86</v>
      </c>
      <c r="R316" s="192">
        <f t="shared" si="46"/>
        <v>0</v>
      </c>
      <c r="S316" s="118">
        <f t="shared" si="47"/>
        <v>0</v>
      </c>
      <c r="T316" s="108">
        <f t="shared" si="48"/>
        <v>-1121.54</v>
      </c>
      <c r="U316" s="108">
        <f t="shared" si="49"/>
        <v>-996.80000000000007</v>
      </c>
    </row>
    <row r="317" spans="1:21" hidden="1" x14ac:dyDescent="0.2">
      <c r="A317" s="120">
        <v>43075</v>
      </c>
      <c r="B317" s="103">
        <v>2</v>
      </c>
      <c r="C317" s="104" t="s">
        <v>166</v>
      </c>
      <c r="D317" s="104" t="s">
        <v>1</v>
      </c>
      <c r="E317" s="104" t="s">
        <v>1335</v>
      </c>
      <c r="F317" s="104">
        <v>5</v>
      </c>
      <c r="G317" s="104">
        <v>72.790000000000006</v>
      </c>
      <c r="H317" s="104" t="s">
        <v>1439</v>
      </c>
      <c r="I317" s="104"/>
      <c r="J317" s="116">
        <f>IF(D317="NY",VLOOKUP(E317,Input_Mkt_Price!B:C,2,FALSE))</f>
        <v>84.2</v>
      </c>
      <c r="K317" s="192">
        <f t="shared" si="40"/>
        <v>-181975.00000000003</v>
      </c>
      <c r="L317" s="118">
        <f t="shared" si="41"/>
        <v>0</v>
      </c>
      <c r="M317" s="106">
        <f t="shared" si="42"/>
        <v>13.100000000000001</v>
      </c>
      <c r="N317" s="116">
        <f t="shared" si="43"/>
        <v>5</v>
      </c>
      <c r="O317" s="193">
        <f t="shared" si="44"/>
        <v>2.62</v>
      </c>
      <c r="P317" s="108">
        <f t="shared" si="45"/>
        <v>363.95000000000005</v>
      </c>
      <c r="Q317" s="192">
        <f>IF(D317="NY",VLOOKUP(E317,Input_Mkt_Price!E:F,2,FALSE))</f>
        <v>84.2</v>
      </c>
      <c r="R317" s="192">
        <f t="shared" si="46"/>
        <v>0</v>
      </c>
      <c r="S317" s="118">
        <f t="shared" si="47"/>
        <v>0</v>
      </c>
      <c r="T317" s="108">
        <f t="shared" si="48"/>
        <v>421</v>
      </c>
      <c r="U317" s="108">
        <f t="shared" si="49"/>
        <v>363.95000000000005</v>
      </c>
    </row>
    <row r="318" spans="1:21" hidden="1" x14ac:dyDescent="0.2">
      <c r="A318" s="120">
        <v>43081</v>
      </c>
      <c r="B318" s="103">
        <v>2</v>
      </c>
      <c r="C318" s="104" t="s">
        <v>166</v>
      </c>
      <c r="D318" s="104" t="s">
        <v>1</v>
      </c>
      <c r="E318" s="104" t="s">
        <v>6</v>
      </c>
      <c r="F318" s="104">
        <v>-6</v>
      </c>
      <c r="G318" s="104">
        <v>71.849999999999994</v>
      </c>
      <c r="H318" s="104" t="s">
        <v>1440</v>
      </c>
      <c r="I318" s="104"/>
      <c r="J318" s="116">
        <f>IF(D318="NY",VLOOKUP(E318,Input_Mkt_Price!B:C,2,FALSE))</f>
        <v>80.11</v>
      </c>
      <c r="K318" s="192">
        <f t="shared" si="40"/>
        <v>215549.99999999997</v>
      </c>
      <c r="L318" s="118">
        <f t="shared" si="41"/>
        <v>0</v>
      </c>
      <c r="M318" s="106">
        <f t="shared" si="42"/>
        <v>15.72</v>
      </c>
      <c r="N318" s="116">
        <f t="shared" si="43"/>
        <v>6</v>
      </c>
      <c r="O318" s="193">
        <f t="shared" si="44"/>
        <v>2.62</v>
      </c>
      <c r="P318" s="108">
        <f t="shared" si="45"/>
        <v>-431.09999999999997</v>
      </c>
      <c r="Q318" s="192">
        <f>IF(D318="NY",VLOOKUP(E318,Input_Mkt_Price!E:F,2,FALSE))</f>
        <v>79.86</v>
      </c>
      <c r="R318" s="192">
        <f t="shared" si="46"/>
        <v>0</v>
      </c>
      <c r="S318" s="118">
        <f t="shared" si="47"/>
        <v>0</v>
      </c>
      <c r="T318" s="108">
        <f t="shared" si="48"/>
        <v>-480.65999999999997</v>
      </c>
      <c r="U318" s="108">
        <f t="shared" si="49"/>
        <v>-431.09999999999997</v>
      </c>
    </row>
    <row r="319" spans="1:21" hidden="1" x14ac:dyDescent="0.2">
      <c r="A319" s="120">
        <v>43081</v>
      </c>
      <c r="B319" s="103">
        <v>2</v>
      </c>
      <c r="C319" s="104" t="s">
        <v>166</v>
      </c>
      <c r="D319" s="104" t="s">
        <v>1</v>
      </c>
      <c r="E319" s="104" t="s">
        <v>6</v>
      </c>
      <c r="F319" s="104">
        <v>-8</v>
      </c>
      <c r="G319" s="104">
        <v>71.739999999999995</v>
      </c>
      <c r="H319" s="104" t="s">
        <v>1440</v>
      </c>
      <c r="I319" s="104"/>
      <c r="J319" s="116">
        <f>IF(D319="NY",VLOOKUP(E319,Input_Mkt_Price!B:C,2,FALSE))</f>
        <v>80.11</v>
      </c>
      <c r="K319" s="192">
        <f t="shared" si="40"/>
        <v>286960</v>
      </c>
      <c r="L319" s="118">
        <f t="shared" si="41"/>
        <v>0</v>
      </c>
      <c r="M319" s="106">
        <f t="shared" si="42"/>
        <v>20.96</v>
      </c>
      <c r="N319" s="116">
        <f t="shared" si="43"/>
        <v>8</v>
      </c>
      <c r="O319" s="193">
        <f t="shared" si="44"/>
        <v>2.62</v>
      </c>
      <c r="P319" s="108">
        <f t="shared" si="45"/>
        <v>-573.91999999999996</v>
      </c>
      <c r="Q319" s="192">
        <f>IF(D319="NY",VLOOKUP(E319,Input_Mkt_Price!E:F,2,FALSE))</f>
        <v>79.86</v>
      </c>
      <c r="R319" s="192">
        <f t="shared" si="46"/>
        <v>0</v>
      </c>
      <c r="S319" s="118">
        <f t="shared" si="47"/>
        <v>0</v>
      </c>
      <c r="T319" s="108">
        <f t="shared" si="48"/>
        <v>-640.88</v>
      </c>
      <c r="U319" s="108">
        <f t="shared" si="49"/>
        <v>-573.91999999999996</v>
      </c>
    </row>
    <row r="320" spans="1:21" hidden="1" x14ac:dyDescent="0.2">
      <c r="A320" s="120">
        <v>43081</v>
      </c>
      <c r="B320" s="103">
        <v>2</v>
      </c>
      <c r="C320" s="104" t="s">
        <v>166</v>
      </c>
      <c r="D320" s="104" t="s">
        <v>1</v>
      </c>
      <c r="E320" s="104" t="s">
        <v>6</v>
      </c>
      <c r="F320" s="104">
        <v>-3</v>
      </c>
      <c r="G320" s="104">
        <v>71.650000000000006</v>
      </c>
      <c r="H320" s="104" t="s">
        <v>1440</v>
      </c>
      <c r="I320" s="104"/>
      <c r="J320" s="116">
        <f>IF(D320="NY",VLOOKUP(E320,Input_Mkt_Price!B:C,2,FALSE))</f>
        <v>80.11</v>
      </c>
      <c r="K320" s="192">
        <f t="shared" si="40"/>
        <v>107475.00000000001</v>
      </c>
      <c r="L320" s="118">
        <f t="shared" si="41"/>
        <v>0</v>
      </c>
      <c r="M320" s="106">
        <f t="shared" si="42"/>
        <v>7.86</v>
      </c>
      <c r="N320" s="116">
        <f t="shared" si="43"/>
        <v>3</v>
      </c>
      <c r="O320" s="193">
        <f t="shared" si="44"/>
        <v>2.62</v>
      </c>
      <c r="P320" s="108">
        <f t="shared" si="45"/>
        <v>-214.95000000000002</v>
      </c>
      <c r="Q320" s="192">
        <f>IF(D320="NY",VLOOKUP(E320,Input_Mkt_Price!E:F,2,FALSE))</f>
        <v>79.86</v>
      </c>
      <c r="R320" s="192">
        <f t="shared" si="46"/>
        <v>0</v>
      </c>
      <c r="S320" s="118">
        <f t="shared" si="47"/>
        <v>0</v>
      </c>
      <c r="T320" s="108">
        <f t="shared" si="48"/>
        <v>-240.32999999999998</v>
      </c>
      <c r="U320" s="108">
        <f t="shared" si="49"/>
        <v>-214.95000000000002</v>
      </c>
    </row>
    <row r="321" spans="1:21" hidden="1" x14ac:dyDescent="0.2">
      <c r="A321" s="120">
        <v>43081</v>
      </c>
      <c r="B321" s="103">
        <v>2</v>
      </c>
      <c r="C321" s="104" t="s">
        <v>166</v>
      </c>
      <c r="D321" s="104" t="s">
        <v>1</v>
      </c>
      <c r="E321" s="104" t="s">
        <v>6</v>
      </c>
      <c r="F321" s="104">
        <v>-7</v>
      </c>
      <c r="G321" s="104">
        <v>71.62</v>
      </c>
      <c r="H321" s="104" t="s">
        <v>1440</v>
      </c>
      <c r="I321" s="104"/>
      <c r="J321" s="116">
        <f>IF(D321="NY",VLOOKUP(E321,Input_Mkt_Price!B:C,2,FALSE))</f>
        <v>80.11</v>
      </c>
      <c r="K321" s="192">
        <f t="shared" si="40"/>
        <v>250670.00000000003</v>
      </c>
      <c r="L321" s="118">
        <f t="shared" si="41"/>
        <v>0</v>
      </c>
      <c r="M321" s="106">
        <f t="shared" si="42"/>
        <v>18.34</v>
      </c>
      <c r="N321" s="116">
        <f t="shared" si="43"/>
        <v>7</v>
      </c>
      <c r="O321" s="193">
        <f t="shared" si="44"/>
        <v>2.62</v>
      </c>
      <c r="P321" s="108">
        <f t="shared" si="45"/>
        <v>-501.34000000000003</v>
      </c>
      <c r="Q321" s="192">
        <f>IF(D321="NY",VLOOKUP(E321,Input_Mkt_Price!E:F,2,FALSE))</f>
        <v>79.86</v>
      </c>
      <c r="R321" s="192">
        <f t="shared" si="46"/>
        <v>0</v>
      </c>
      <c r="S321" s="118">
        <f t="shared" si="47"/>
        <v>0</v>
      </c>
      <c r="T321" s="108">
        <f t="shared" si="48"/>
        <v>-560.77</v>
      </c>
      <c r="U321" s="108">
        <f t="shared" si="49"/>
        <v>-501.34000000000003</v>
      </c>
    </row>
    <row r="322" spans="1:21" hidden="1" x14ac:dyDescent="0.2">
      <c r="A322" s="120">
        <v>43081</v>
      </c>
      <c r="B322" s="103">
        <v>2</v>
      </c>
      <c r="C322" s="104" t="s">
        <v>166</v>
      </c>
      <c r="D322" s="104" t="s">
        <v>1</v>
      </c>
      <c r="E322" s="104" t="s">
        <v>6</v>
      </c>
      <c r="F322" s="104">
        <v>-2</v>
      </c>
      <c r="G322" s="104">
        <v>71.61</v>
      </c>
      <c r="H322" s="104" t="s">
        <v>1440</v>
      </c>
      <c r="I322" s="104"/>
      <c r="J322" s="116">
        <f>IF(D322="NY",VLOOKUP(E322,Input_Mkt_Price!B:C,2,FALSE))</f>
        <v>80.11</v>
      </c>
      <c r="K322" s="192">
        <f t="shared" si="40"/>
        <v>71610</v>
      </c>
      <c r="L322" s="118">
        <f t="shared" si="41"/>
        <v>0</v>
      </c>
      <c r="M322" s="106">
        <f t="shared" si="42"/>
        <v>5.24</v>
      </c>
      <c r="N322" s="116">
        <f t="shared" si="43"/>
        <v>2</v>
      </c>
      <c r="O322" s="193">
        <f t="shared" si="44"/>
        <v>2.62</v>
      </c>
      <c r="P322" s="108">
        <f t="shared" si="45"/>
        <v>-143.22</v>
      </c>
      <c r="Q322" s="192">
        <f>IF(D322="NY",VLOOKUP(E322,Input_Mkt_Price!E:F,2,FALSE))</f>
        <v>79.86</v>
      </c>
      <c r="R322" s="192">
        <f t="shared" si="46"/>
        <v>0</v>
      </c>
      <c r="S322" s="118">
        <f t="shared" si="47"/>
        <v>0</v>
      </c>
      <c r="T322" s="108">
        <f t="shared" si="48"/>
        <v>-160.22</v>
      </c>
      <c r="U322" s="108">
        <f t="shared" si="49"/>
        <v>-143.22</v>
      </c>
    </row>
    <row r="323" spans="1:21" hidden="1" x14ac:dyDescent="0.2">
      <c r="A323" s="120">
        <v>43084</v>
      </c>
      <c r="B323" s="103">
        <v>2</v>
      </c>
      <c r="C323" s="104" t="s">
        <v>166</v>
      </c>
      <c r="D323" s="104" t="s">
        <v>1</v>
      </c>
      <c r="E323" s="104" t="s">
        <v>6</v>
      </c>
      <c r="F323" s="104">
        <v>-58</v>
      </c>
      <c r="G323" s="104">
        <v>72.95</v>
      </c>
      <c r="H323" s="104" t="s">
        <v>1438</v>
      </c>
      <c r="I323" s="104"/>
      <c r="J323" s="116">
        <f>IF(D323="NY",VLOOKUP(E323,Input_Mkt_Price!B:C,2,FALSE))</f>
        <v>80.11</v>
      </c>
      <c r="K323" s="192">
        <f t="shared" ref="K323:K386" si="50">IF(D323="NY",-(IF(B323=2,G323*F323*500,0)))</f>
        <v>2115550</v>
      </c>
      <c r="L323" s="118">
        <f t="shared" ref="L323:L386" si="51">IF(D323="NY",IF(K323&lt;&gt;0,0,-(G323-J323)*F323*500))</f>
        <v>0</v>
      </c>
      <c r="M323" s="106">
        <f t="shared" ref="M323:M386" si="52">N323*O323</f>
        <v>151.96</v>
      </c>
      <c r="N323" s="116">
        <f t="shared" ref="N323:N386" si="53">ABS(F323)</f>
        <v>58</v>
      </c>
      <c r="O323" s="193">
        <f t="shared" ref="O323:O386" si="54">IF(D323="NY",2.62,0)</f>
        <v>2.62</v>
      </c>
      <c r="P323" s="108">
        <f t="shared" ref="P323:P386" si="55">G323*F323</f>
        <v>-4231.1000000000004</v>
      </c>
      <c r="Q323" s="192">
        <f>IF(D323="NY",VLOOKUP(E323,Input_Mkt_Price!E:F,2,FALSE))</f>
        <v>79.86</v>
      </c>
      <c r="R323" s="192">
        <f t="shared" ref="R323:R386" si="56">IF(D323="NY",IF(K323&lt;&gt;0,0,-(G323-Q323)*F323*500))</f>
        <v>0</v>
      </c>
      <c r="S323" s="118">
        <f t="shared" ref="S323:S386" si="57">L323-R323</f>
        <v>0</v>
      </c>
      <c r="T323" s="108">
        <f t="shared" ref="T323:T386" si="58">J323*F323</f>
        <v>-4646.38</v>
      </c>
      <c r="U323" s="108">
        <f t="shared" ref="U323:U386" si="59">F323*G323</f>
        <v>-4231.1000000000004</v>
      </c>
    </row>
    <row r="324" spans="1:21" hidden="1" x14ac:dyDescent="0.2">
      <c r="A324" s="120">
        <v>43084</v>
      </c>
      <c r="B324" s="103">
        <v>2</v>
      </c>
      <c r="C324" s="104" t="s">
        <v>166</v>
      </c>
      <c r="D324" s="104" t="s">
        <v>1</v>
      </c>
      <c r="E324" s="104" t="s">
        <v>6</v>
      </c>
      <c r="F324" s="104">
        <v>-8</v>
      </c>
      <c r="G324" s="104">
        <v>72.900000000000006</v>
      </c>
      <c r="H324" s="104" t="s">
        <v>1438</v>
      </c>
      <c r="I324" s="104"/>
      <c r="J324" s="116">
        <f>IF(D324="NY",VLOOKUP(E324,Input_Mkt_Price!B:C,2,FALSE))</f>
        <v>80.11</v>
      </c>
      <c r="K324" s="192">
        <f t="shared" si="50"/>
        <v>291600</v>
      </c>
      <c r="L324" s="118">
        <f t="shared" si="51"/>
        <v>0</v>
      </c>
      <c r="M324" s="106">
        <f t="shared" si="52"/>
        <v>20.96</v>
      </c>
      <c r="N324" s="116">
        <f t="shared" si="53"/>
        <v>8</v>
      </c>
      <c r="O324" s="193">
        <f t="shared" si="54"/>
        <v>2.62</v>
      </c>
      <c r="P324" s="108">
        <f t="shared" si="55"/>
        <v>-583.20000000000005</v>
      </c>
      <c r="Q324" s="192">
        <f>IF(D324="NY",VLOOKUP(E324,Input_Mkt_Price!E:F,2,FALSE))</f>
        <v>79.86</v>
      </c>
      <c r="R324" s="192">
        <f t="shared" si="56"/>
        <v>0</v>
      </c>
      <c r="S324" s="118">
        <f t="shared" si="57"/>
        <v>0</v>
      </c>
      <c r="T324" s="108">
        <f t="shared" si="58"/>
        <v>-640.88</v>
      </c>
      <c r="U324" s="108">
        <f t="shared" si="59"/>
        <v>-583.20000000000005</v>
      </c>
    </row>
    <row r="325" spans="1:21" hidden="1" x14ac:dyDescent="0.2">
      <c r="A325" s="120">
        <v>43087</v>
      </c>
      <c r="B325" s="103">
        <v>2</v>
      </c>
      <c r="C325" s="104" t="s">
        <v>166</v>
      </c>
      <c r="D325" s="104" t="s">
        <v>1</v>
      </c>
      <c r="E325" s="104" t="s">
        <v>1335</v>
      </c>
      <c r="F325" s="104">
        <v>6</v>
      </c>
      <c r="G325" s="104">
        <v>75.92</v>
      </c>
      <c r="H325" s="104" t="s">
        <v>1441</v>
      </c>
      <c r="I325" s="104"/>
      <c r="J325" s="116">
        <f>IF(D325="NY",VLOOKUP(E325,Input_Mkt_Price!B:C,2,FALSE))</f>
        <v>84.2</v>
      </c>
      <c r="K325" s="192">
        <f t="shared" si="50"/>
        <v>-227760</v>
      </c>
      <c r="L325" s="118">
        <f t="shared" si="51"/>
        <v>0</v>
      </c>
      <c r="M325" s="106">
        <f t="shared" si="52"/>
        <v>15.72</v>
      </c>
      <c r="N325" s="116">
        <f t="shared" si="53"/>
        <v>6</v>
      </c>
      <c r="O325" s="193">
        <f t="shared" si="54"/>
        <v>2.62</v>
      </c>
      <c r="P325" s="108">
        <f t="shared" si="55"/>
        <v>455.52</v>
      </c>
      <c r="Q325" s="192">
        <f>IF(D325="NY",VLOOKUP(E325,Input_Mkt_Price!E:F,2,FALSE))</f>
        <v>84.2</v>
      </c>
      <c r="R325" s="192">
        <f t="shared" si="56"/>
        <v>0</v>
      </c>
      <c r="S325" s="118">
        <f t="shared" si="57"/>
        <v>0</v>
      </c>
      <c r="T325" s="108">
        <f t="shared" si="58"/>
        <v>505.20000000000005</v>
      </c>
      <c r="U325" s="108">
        <f t="shared" si="59"/>
        <v>455.52</v>
      </c>
    </row>
    <row r="326" spans="1:21" hidden="1" x14ac:dyDescent="0.2">
      <c r="A326" s="120">
        <v>43090</v>
      </c>
      <c r="B326" s="103">
        <v>2</v>
      </c>
      <c r="C326" s="104" t="s">
        <v>166</v>
      </c>
      <c r="D326" s="104" t="s">
        <v>1</v>
      </c>
      <c r="E326" s="104" t="s">
        <v>1335</v>
      </c>
      <c r="F326" s="104">
        <v>1</v>
      </c>
      <c r="G326" s="104">
        <v>77.59</v>
      </c>
      <c r="H326" s="104" t="s">
        <v>1442</v>
      </c>
      <c r="I326" s="104"/>
      <c r="J326" s="116">
        <f>IF(D326="NY",VLOOKUP(E326,Input_Mkt_Price!B:C,2,FALSE))</f>
        <v>84.2</v>
      </c>
      <c r="K326" s="192">
        <f t="shared" si="50"/>
        <v>-38795</v>
      </c>
      <c r="L326" s="118">
        <f t="shared" si="51"/>
        <v>0</v>
      </c>
      <c r="M326" s="106">
        <f t="shared" si="52"/>
        <v>2.62</v>
      </c>
      <c r="N326" s="116">
        <f t="shared" si="53"/>
        <v>1</v>
      </c>
      <c r="O326" s="193">
        <f t="shared" si="54"/>
        <v>2.62</v>
      </c>
      <c r="P326" s="108">
        <f t="shared" si="55"/>
        <v>77.59</v>
      </c>
      <c r="Q326" s="192">
        <f>IF(D326="NY",VLOOKUP(E326,Input_Mkt_Price!E:F,2,FALSE))</f>
        <v>84.2</v>
      </c>
      <c r="R326" s="192">
        <f t="shared" si="56"/>
        <v>0</v>
      </c>
      <c r="S326" s="118">
        <f t="shared" si="57"/>
        <v>0</v>
      </c>
      <c r="T326" s="108">
        <f t="shared" si="58"/>
        <v>84.2</v>
      </c>
      <c r="U326" s="108">
        <f t="shared" si="59"/>
        <v>77.59</v>
      </c>
    </row>
    <row r="327" spans="1:21" hidden="1" x14ac:dyDescent="0.2">
      <c r="A327" s="120">
        <v>43090</v>
      </c>
      <c r="B327" s="103">
        <v>2</v>
      </c>
      <c r="C327" s="104" t="s">
        <v>166</v>
      </c>
      <c r="D327" s="104" t="s">
        <v>1</v>
      </c>
      <c r="E327" s="104" t="s">
        <v>1335</v>
      </c>
      <c r="F327" s="104">
        <v>4</v>
      </c>
      <c r="G327" s="104">
        <v>77.63</v>
      </c>
      <c r="H327" s="104" t="s">
        <v>1442</v>
      </c>
      <c r="I327" s="104"/>
      <c r="J327" s="116">
        <f>IF(D327="NY",VLOOKUP(E327,Input_Mkt_Price!B:C,2,FALSE))</f>
        <v>84.2</v>
      </c>
      <c r="K327" s="192">
        <f t="shared" si="50"/>
        <v>-155260</v>
      </c>
      <c r="L327" s="118">
        <f t="shared" si="51"/>
        <v>0</v>
      </c>
      <c r="M327" s="106">
        <f t="shared" si="52"/>
        <v>10.48</v>
      </c>
      <c r="N327" s="116">
        <f t="shared" si="53"/>
        <v>4</v>
      </c>
      <c r="O327" s="193">
        <f t="shared" si="54"/>
        <v>2.62</v>
      </c>
      <c r="P327" s="108">
        <f t="shared" si="55"/>
        <v>310.52</v>
      </c>
      <c r="Q327" s="192">
        <f>IF(D327="NY",VLOOKUP(E327,Input_Mkt_Price!E:F,2,FALSE))</f>
        <v>84.2</v>
      </c>
      <c r="R327" s="192">
        <f t="shared" si="56"/>
        <v>0</v>
      </c>
      <c r="S327" s="118">
        <f t="shared" si="57"/>
        <v>0</v>
      </c>
      <c r="T327" s="108">
        <f t="shared" si="58"/>
        <v>336.8</v>
      </c>
      <c r="U327" s="108">
        <f t="shared" si="59"/>
        <v>310.52</v>
      </c>
    </row>
    <row r="328" spans="1:21" hidden="1" x14ac:dyDescent="0.2">
      <c r="A328" s="120">
        <v>43090</v>
      </c>
      <c r="B328" s="103">
        <v>2</v>
      </c>
      <c r="C328" s="104" t="s">
        <v>166</v>
      </c>
      <c r="D328" s="104" t="s">
        <v>1</v>
      </c>
      <c r="E328" s="104" t="s">
        <v>1335</v>
      </c>
      <c r="F328" s="104">
        <v>1</v>
      </c>
      <c r="G328" s="104">
        <v>77.569999999999993</v>
      </c>
      <c r="H328" s="104" t="s">
        <v>1442</v>
      </c>
      <c r="I328" s="104"/>
      <c r="J328" s="116">
        <f>IF(D328="NY",VLOOKUP(E328,Input_Mkt_Price!B:C,2,FALSE))</f>
        <v>84.2</v>
      </c>
      <c r="K328" s="192">
        <f t="shared" si="50"/>
        <v>-38785</v>
      </c>
      <c r="L328" s="118">
        <f t="shared" si="51"/>
        <v>0</v>
      </c>
      <c r="M328" s="106">
        <f t="shared" si="52"/>
        <v>2.62</v>
      </c>
      <c r="N328" s="116">
        <f t="shared" si="53"/>
        <v>1</v>
      </c>
      <c r="O328" s="193">
        <f t="shared" si="54"/>
        <v>2.62</v>
      </c>
      <c r="P328" s="108">
        <f t="shared" si="55"/>
        <v>77.569999999999993</v>
      </c>
      <c r="Q328" s="192">
        <f>IF(D328="NY",VLOOKUP(E328,Input_Mkt_Price!E:F,2,FALSE))</f>
        <v>84.2</v>
      </c>
      <c r="R328" s="192">
        <f t="shared" si="56"/>
        <v>0</v>
      </c>
      <c r="S328" s="118">
        <f t="shared" si="57"/>
        <v>0</v>
      </c>
      <c r="T328" s="108">
        <f t="shared" si="58"/>
        <v>84.2</v>
      </c>
      <c r="U328" s="108">
        <f t="shared" si="59"/>
        <v>77.569999999999993</v>
      </c>
    </row>
    <row r="329" spans="1:21" hidden="1" x14ac:dyDescent="0.2">
      <c r="A329" s="120">
        <v>43090</v>
      </c>
      <c r="B329" s="103">
        <v>2</v>
      </c>
      <c r="C329" s="104" t="s">
        <v>166</v>
      </c>
      <c r="D329" s="104" t="s">
        <v>1</v>
      </c>
      <c r="E329" s="104" t="s">
        <v>1335</v>
      </c>
      <c r="F329" s="104">
        <v>2</v>
      </c>
      <c r="G329" s="104">
        <v>77.540000000000006</v>
      </c>
      <c r="H329" s="104" t="s">
        <v>1442</v>
      </c>
      <c r="I329" s="104"/>
      <c r="J329" s="116">
        <f>IF(D329="NY",VLOOKUP(E329,Input_Mkt_Price!B:C,2,FALSE))</f>
        <v>84.2</v>
      </c>
      <c r="K329" s="192">
        <f t="shared" si="50"/>
        <v>-77540</v>
      </c>
      <c r="L329" s="118">
        <f t="shared" si="51"/>
        <v>0</v>
      </c>
      <c r="M329" s="106">
        <f t="shared" si="52"/>
        <v>5.24</v>
      </c>
      <c r="N329" s="116">
        <f t="shared" si="53"/>
        <v>2</v>
      </c>
      <c r="O329" s="193">
        <f t="shared" si="54"/>
        <v>2.62</v>
      </c>
      <c r="P329" s="108">
        <f t="shared" si="55"/>
        <v>155.08000000000001</v>
      </c>
      <c r="Q329" s="192">
        <f>IF(D329="NY",VLOOKUP(E329,Input_Mkt_Price!E:F,2,FALSE))</f>
        <v>84.2</v>
      </c>
      <c r="R329" s="192">
        <f t="shared" si="56"/>
        <v>0</v>
      </c>
      <c r="S329" s="118">
        <f t="shared" si="57"/>
        <v>0</v>
      </c>
      <c r="T329" s="108">
        <f t="shared" si="58"/>
        <v>168.4</v>
      </c>
      <c r="U329" s="108">
        <f t="shared" si="59"/>
        <v>155.08000000000001</v>
      </c>
    </row>
    <row r="330" spans="1:21" hidden="1" x14ac:dyDescent="0.2">
      <c r="A330" s="120">
        <v>43090</v>
      </c>
      <c r="B330" s="103">
        <v>2</v>
      </c>
      <c r="C330" s="104" t="s">
        <v>166</v>
      </c>
      <c r="D330" s="104" t="s">
        <v>1</v>
      </c>
      <c r="E330" s="104" t="s">
        <v>1335</v>
      </c>
      <c r="F330" s="104">
        <v>11</v>
      </c>
      <c r="G330" s="104">
        <v>77.7</v>
      </c>
      <c r="H330" s="104" t="s">
        <v>1442</v>
      </c>
      <c r="I330" s="104"/>
      <c r="J330" s="116">
        <f>IF(D330="NY",VLOOKUP(E330,Input_Mkt_Price!B:C,2,FALSE))</f>
        <v>84.2</v>
      </c>
      <c r="K330" s="192">
        <f t="shared" si="50"/>
        <v>-427350</v>
      </c>
      <c r="L330" s="118">
        <f t="shared" si="51"/>
        <v>0</v>
      </c>
      <c r="M330" s="106">
        <f t="shared" si="52"/>
        <v>28.82</v>
      </c>
      <c r="N330" s="116">
        <f t="shared" si="53"/>
        <v>11</v>
      </c>
      <c r="O330" s="193">
        <f t="shared" si="54"/>
        <v>2.62</v>
      </c>
      <c r="P330" s="108">
        <f t="shared" si="55"/>
        <v>854.7</v>
      </c>
      <c r="Q330" s="192">
        <f>IF(D330="NY",VLOOKUP(E330,Input_Mkt_Price!E:F,2,FALSE))</f>
        <v>84.2</v>
      </c>
      <c r="R330" s="192">
        <f t="shared" si="56"/>
        <v>0</v>
      </c>
      <c r="S330" s="118">
        <f t="shared" si="57"/>
        <v>0</v>
      </c>
      <c r="T330" s="108">
        <f t="shared" si="58"/>
        <v>926.2</v>
      </c>
      <c r="U330" s="108">
        <f t="shared" si="59"/>
        <v>854.7</v>
      </c>
    </row>
    <row r="331" spans="1:21" hidden="1" x14ac:dyDescent="0.2">
      <c r="A331" s="120">
        <v>43090</v>
      </c>
      <c r="B331" s="103">
        <v>2</v>
      </c>
      <c r="C331" s="104" t="s">
        <v>166</v>
      </c>
      <c r="D331" s="104" t="s">
        <v>1</v>
      </c>
      <c r="E331" s="104" t="s">
        <v>1335</v>
      </c>
      <c r="F331" s="104">
        <v>2</v>
      </c>
      <c r="G331" s="104">
        <v>77.680000000000007</v>
      </c>
      <c r="H331" s="104" t="s">
        <v>1442</v>
      </c>
      <c r="I331" s="104"/>
      <c r="J331" s="116">
        <f>IF(D331="NY",VLOOKUP(E331,Input_Mkt_Price!B:C,2,FALSE))</f>
        <v>84.2</v>
      </c>
      <c r="K331" s="192">
        <f t="shared" si="50"/>
        <v>-77680</v>
      </c>
      <c r="L331" s="118">
        <f t="shared" si="51"/>
        <v>0</v>
      </c>
      <c r="M331" s="106">
        <f t="shared" si="52"/>
        <v>5.24</v>
      </c>
      <c r="N331" s="116">
        <f t="shared" si="53"/>
        <v>2</v>
      </c>
      <c r="O331" s="193">
        <f t="shared" si="54"/>
        <v>2.62</v>
      </c>
      <c r="P331" s="108">
        <f t="shared" si="55"/>
        <v>155.36000000000001</v>
      </c>
      <c r="Q331" s="192">
        <f>IF(D331="NY",VLOOKUP(E331,Input_Mkt_Price!E:F,2,FALSE))</f>
        <v>84.2</v>
      </c>
      <c r="R331" s="192">
        <f t="shared" si="56"/>
        <v>0</v>
      </c>
      <c r="S331" s="118">
        <f t="shared" si="57"/>
        <v>0</v>
      </c>
      <c r="T331" s="108">
        <f t="shared" si="58"/>
        <v>168.4</v>
      </c>
      <c r="U331" s="108">
        <f t="shared" si="59"/>
        <v>155.36000000000001</v>
      </c>
    </row>
    <row r="332" spans="1:21" hidden="1" x14ac:dyDescent="0.2">
      <c r="A332" s="120">
        <v>43090</v>
      </c>
      <c r="B332" s="103">
        <v>2</v>
      </c>
      <c r="C332" s="104" t="s">
        <v>166</v>
      </c>
      <c r="D332" s="104" t="s">
        <v>1</v>
      </c>
      <c r="E332" s="104" t="s">
        <v>1335</v>
      </c>
      <c r="F332" s="104">
        <v>2</v>
      </c>
      <c r="G332" s="104">
        <v>77.67</v>
      </c>
      <c r="H332" s="104" t="s">
        <v>1442</v>
      </c>
      <c r="I332" s="104"/>
      <c r="J332" s="116">
        <f>IF(D332="NY",VLOOKUP(E332,Input_Mkt_Price!B:C,2,FALSE))</f>
        <v>84.2</v>
      </c>
      <c r="K332" s="192">
        <f t="shared" si="50"/>
        <v>-77670</v>
      </c>
      <c r="L332" s="118">
        <f t="shared" si="51"/>
        <v>0</v>
      </c>
      <c r="M332" s="106">
        <f t="shared" si="52"/>
        <v>5.24</v>
      </c>
      <c r="N332" s="116">
        <f t="shared" si="53"/>
        <v>2</v>
      </c>
      <c r="O332" s="193">
        <f t="shared" si="54"/>
        <v>2.62</v>
      </c>
      <c r="P332" s="108">
        <f t="shared" si="55"/>
        <v>155.34</v>
      </c>
      <c r="Q332" s="192">
        <f>IF(D332="NY",VLOOKUP(E332,Input_Mkt_Price!E:F,2,FALSE))</f>
        <v>84.2</v>
      </c>
      <c r="R332" s="192">
        <f t="shared" si="56"/>
        <v>0</v>
      </c>
      <c r="S332" s="118">
        <f t="shared" si="57"/>
        <v>0</v>
      </c>
      <c r="T332" s="108">
        <f t="shared" si="58"/>
        <v>168.4</v>
      </c>
      <c r="U332" s="108">
        <f t="shared" si="59"/>
        <v>155.34</v>
      </c>
    </row>
    <row r="333" spans="1:21" hidden="1" x14ac:dyDescent="0.2">
      <c r="A333" s="120">
        <v>43090</v>
      </c>
      <c r="B333" s="103">
        <v>2</v>
      </c>
      <c r="C333" s="104" t="s">
        <v>166</v>
      </c>
      <c r="D333" s="104" t="s">
        <v>1</v>
      </c>
      <c r="E333" s="104" t="s">
        <v>1335</v>
      </c>
      <c r="F333" s="104">
        <v>18</v>
      </c>
      <c r="G333" s="104">
        <v>77.66</v>
      </c>
      <c r="H333" s="104" t="s">
        <v>1442</v>
      </c>
      <c r="I333" s="104"/>
      <c r="J333" s="116">
        <f>IF(D333="NY",VLOOKUP(E333,Input_Mkt_Price!B:C,2,FALSE))</f>
        <v>84.2</v>
      </c>
      <c r="K333" s="192">
        <f t="shared" si="50"/>
        <v>-698939.99999999988</v>
      </c>
      <c r="L333" s="118">
        <f t="shared" si="51"/>
        <v>0</v>
      </c>
      <c r="M333" s="106">
        <f t="shared" si="52"/>
        <v>47.160000000000004</v>
      </c>
      <c r="N333" s="116">
        <f t="shared" si="53"/>
        <v>18</v>
      </c>
      <c r="O333" s="193">
        <f t="shared" si="54"/>
        <v>2.62</v>
      </c>
      <c r="P333" s="108">
        <f t="shared" si="55"/>
        <v>1397.8799999999999</v>
      </c>
      <c r="Q333" s="192">
        <f>IF(D333="NY",VLOOKUP(E333,Input_Mkt_Price!E:F,2,FALSE))</f>
        <v>84.2</v>
      </c>
      <c r="R333" s="192">
        <f t="shared" si="56"/>
        <v>0</v>
      </c>
      <c r="S333" s="118">
        <f t="shared" si="57"/>
        <v>0</v>
      </c>
      <c r="T333" s="108">
        <f t="shared" si="58"/>
        <v>1515.6000000000001</v>
      </c>
      <c r="U333" s="108">
        <f t="shared" si="59"/>
        <v>1397.8799999999999</v>
      </c>
    </row>
    <row r="334" spans="1:21" hidden="1" x14ac:dyDescent="0.2">
      <c r="A334" s="120">
        <v>43090</v>
      </c>
      <c r="B334" s="103">
        <v>2</v>
      </c>
      <c r="C334" s="104" t="s">
        <v>166</v>
      </c>
      <c r="D334" s="104" t="s">
        <v>1</v>
      </c>
      <c r="E334" s="104" t="s">
        <v>1335</v>
      </c>
      <c r="F334" s="104">
        <v>3</v>
      </c>
      <c r="G334" s="104">
        <v>77.650000000000006</v>
      </c>
      <c r="H334" s="104" t="s">
        <v>1442</v>
      </c>
      <c r="I334" s="104"/>
      <c r="J334" s="116">
        <f>IF(D334="NY",VLOOKUP(E334,Input_Mkt_Price!B:C,2,FALSE))</f>
        <v>84.2</v>
      </c>
      <c r="K334" s="192">
        <f t="shared" si="50"/>
        <v>-116475.00000000001</v>
      </c>
      <c r="L334" s="118">
        <f t="shared" si="51"/>
        <v>0</v>
      </c>
      <c r="M334" s="106">
        <f t="shared" si="52"/>
        <v>7.86</v>
      </c>
      <c r="N334" s="116">
        <f t="shared" si="53"/>
        <v>3</v>
      </c>
      <c r="O334" s="193">
        <f t="shared" si="54"/>
        <v>2.62</v>
      </c>
      <c r="P334" s="108">
        <f t="shared" si="55"/>
        <v>232.95000000000002</v>
      </c>
      <c r="Q334" s="192">
        <f>IF(D334="NY",VLOOKUP(E334,Input_Mkt_Price!E:F,2,FALSE))</f>
        <v>84.2</v>
      </c>
      <c r="R334" s="192">
        <f t="shared" si="56"/>
        <v>0</v>
      </c>
      <c r="S334" s="118">
        <f t="shared" si="57"/>
        <v>0</v>
      </c>
      <c r="T334" s="108">
        <f t="shared" si="58"/>
        <v>252.60000000000002</v>
      </c>
      <c r="U334" s="108">
        <f t="shared" si="59"/>
        <v>232.95000000000002</v>
      </c>
    </row>
    <row r="335" spans="1:21" hidden="1" x14ac:dyDescent="0.2">
      <c r="A335" s="120">
        <v>43090</v>
      </c>
      <c r="B335" s="103">
        <v>2</v>
      </c>
      <c r="C335" s="104" t="s">
        <v>166</v>
      </c>
      <c r="D335" s="104" t="s">
        <v>1</v>
      </c>
      <c r="E335" s="104" t="s">
        <v>1335</v>
      </c>
      <c r="F335" s="104">
        <v>16</v>
      </c>
      <c r="G335" s="104">
        <v>77.64</v>
      </c>
      <c r="H335" s="104" t="s">
        <v>1442</v>
      </c>
      <c r="I335" s="104"/>
      <c r="J335" s="116">
        <f>IF(D335="NY",VLOOKUP(E335,Input_Mkt_Price!B:C,2,FALSE))</f>
        <v>84.2</v>
      </c>
      <c r="K335" s="192">
        <f t="shared" si="50"/>
        <v>-621120</v>
      </c>
      <c r="L335" s="118">
        <f t="shared" si="51"/>
        <v>0</v>
      </c>
      <c r="M335" s="106">
        <f t="shared" si="52"/>
        <v>41.92</v>
      </c>
      <c r="N335" s="116">
        <f t="shared" si="53"/>
        <v>16</v>
      </c>
      <c r="O335" s="193">
        <f t="shared" si="54"/>
        <v>2.62</v>
      </c>
      <c r="P335" s="108">
        <f t="shared" si="55"/>
        <v>1242.24</v>
      </c>
      <c r="Q335" s="192">
        <f>IF(D335="NY",VLOOKUP(E335,Input_Mkt_Price!E:F,2,FALSE))</f>
        <v>84.2</v>
      </c>
      <c r="R335" s="192">
        <f t="shared" si="56"/>
        <v>0</v>
      </c>
      <c r="S335" s="118">
        <f t="shared" si="57"/>
        <v>0</v>
      </c>
      <c r="T335" s="108">
        <f t="shared" si="58"/>
        <v>1347.2</v>
      </c>
      <c r="U335" s="108">
        <f t="shared" si="59"/>
        <v>1242.24</v>
      </c>
    </row>
    <row r="336" spans="1:21" hidden="1" x14ac:dyDescent="0.2">
      <c r="A336" s="120">
        <v>43090</v>
      </c>
      <c r="B336" s="103">
        <v>2</v>
      </c>
      <c r="C336" s="104" t="s">
        <v>166</v>
      </c>
      <c r="D336" s="104" t="s">
        <v>1</v>
      </c>
      <c r="E336" s="104" t="s">
        <v>1335</v>
      </c>
      <c r="F336" s="104">
        <v>2</v>
      </c>
      <c r="G336" s="104">
        <v>77.8</v>
      </c>
      <c r="H336" s="104" t="s">
        <v>1442</v>
      </c>
      <c r="I336" s="104"/>
      <c r="J336" s="116">
        <f>IF(D336="NY",VLOOKUP(E336,Input_Mkt_Price!B:C,2,FALSE))</f>
        <v>84.2</v>
      </c>
      <c r="K336" s="192">
        <f t="shared" si="50"/>
        <v>-77800</v>
      </c>
      <c r="L336" s="118">
        <f t="shared" si="51"/>
        <v>0</v>
      </c>
      <c r="M336" s="106">
        <f t="shared" si="52"/>
        <v>5.24</v>
      </c>
      <c r="N336" s="116">
        <f t="shared" si="53"/>
        <v>2</v>
      </c>
      <c r="O336" s="193">
        <f t="shared" si="54"/>
        <v>2.62</v>
      </c>
      <c r="P336" s="108">
        <f t="shared" si="55"/>
        <v>155.6</v>
      </c>
      <c r="Q336" s="192">
        <f>IF(D336="NY",VLOOKUP(E336,Input_Mkt_Price!E:F,2,FALSE))</f>
        <v>84.2</v>
      </c>
      <c r="R336" s="192">
        <f t="shared" si="56"/>
        <v>0</v>
      </c>
      <c r="S336" s="118">
        <f t="shared" si="57"/>
        <v>0</v>
      </c>
      <c r="T336" s="108">
        <f t="shared" si="58"/>
        <v>168.4</v>
      </c>
      <c r="U336" s="108">
        <f t="shared" si="59"/>
        <v>155.6</v>
      </c>
    </row>
    <row r="337" spans="1:21" hidden="1" x14ac:dyDescent="0.2">
      <c r="A337" s="120">
        <v>43090</v>
      </c>
      <c r="B337" s="103">
        <v>2</v>
      </c>
      <c r="C337" s="104" t="s">
        <v>166</v>
      </c>
      <c r="D337" s="104" t="s">
        <v>1</v>
      </c>
      <c r="E337" s="104" t="s">
        <v>1335</v>
      </c>
      <c r="F337" s="104">
        <v>2</v>
      </c>
      <c r="G337" s="104">
        <v>77.81</v>
      </c>
      <c r="H337" s="104" t="s">
        <v>1442</v>
      </c>
      <c r="I337" s="104"/>
      <c r="J337" s="116">
        <f>IF(D337="NY",VLOOKUP(E337,Input_Mkt_Price!B:C,2,FALSE))</f>
        <v>84.2</v>
      </c>
      <c r="K337" s="192">
        <f t="shared" si="50"/>
        <v>-77810</v>
      </c>
      <c r="L337" s="118">
        <f t="shared" si="51"/>
        <v>0</v>
      </c>
      <c r="M337" s="106">
        <f t="shared" si="52"/>
        <v>5.24</v>
      </c>
      <c r="N337" s="116">
        <f t="shared" si="53"/>
        <v>2</v>
      </c>
      <c r="O337" s="193">
        <f t="shared" si="54"/>
        <v>2.62</v>
      </c>
      <c r="P337" s="108">
        <f t="shared" si="55"/>
        <v>155.62</v>
      </c>
      <c r="Q337" s="192">
        <f>IF(D337="NY",VLOOKUP(E337,Input_Mkt_Price!E:F,2,FALSE))</f>
        <v>84.2</v>
      </c>
      <c r="R337" s="192">
        <f t="shared" si="56"/>
        <v>0</v>
      </c>
      <c r="S337" s="118">
        <f t="shared" si="57"/>
        <v>0</v>
      </c>
      <c r="T337" s="108">
        <f t="shared" si="58"/>
        <v>168.4</v>
      </c>
      <c r="U337" s="108">
        <f t="shared" si="59"/>
        <v>155.62</v>
      </c>
    </row>
    <row r="338" spans="1:21" hidden="1" x14ac:dyDescent="0.2">
      <c r="A338" s="120">
        <v>43090</v>
      </c>
      <c r="B338" s="103">
        <v>2</v>
      </c>
      <c r="C338" s="104" t="s">
        <v>166</v>
      </c>
      <c r="D338" s="104" t="s">
        <v>1</v>
      </c>
      <c r="E338" s="104" t="s">
        <v>1335</v>
      </c>
      <c r="F338" s="104">
        <v>11</v>
      </c>
      <c r="G338" s="104">
        <v>77.88</v>
      </c>
      <c r="H338" s="104" t="s">
        <v>1442</v>
      </c>
      <c r="I338" s="104"/>
      <c r="J338" s="116">
        <f>IF(D338="NY",VLOOKUP(E338,Input_Mkt_Price!B:C,2,FALSE))</f>
        <v>84.2</v>
      </c>
      <c r="K338" s="192">
        <f t="shared" si="50"/>
        <v>-428340</v>
      </c>
      <c r="L338" s="118">
        <f t="shared" si="51"/>
        <v>0</v>
      </c>
      <c r="M338" s="106">
        <f t="shared" si="52"/>
        <v>28.82</v>
      </c>
      <c r="N338" s="116">
        <f t="shared" si="53"/>
        <v>11</v>
      </c>
      <c r="O338" s="193">
        <f t="shared" si="54"/>
        <v>2.62</v>
      </c>
      <c r="P338" s="108">
        <f t="shared" si="55"/>
        <v>856.68</v>
      </c>
      <c r="Q338" s="192">
        <f>IF(D338="NY",VLOOKUP(E338,Input_Mkt_Price!E:F,2,FALSE))</f>
        <v>84.2</v>
      </c>
      <c r="R338" s="192">
        <f t="shared" si="56"/>
        <v>0</v>
      </c>
      <c r="S338" s="118">
        <f t="shared" si="57"/>
        <v>0</v>
      </c>
      <c r="T338" s="108">
        <f t="shared" si="58"/>
        <v>926.2</v>
      </c>
      <c r="U338" s="108">
        <f t="shared" si="59"/>
        <v>856.68</v>
      </c>
    </row>
    <row r="339" spans="1:21" hidden="1" x14ac:dyDescent="0.2">
      <c r="A339" s="120">
        <v>43090</v>
      </c>
      <c r="B339" s="103">
        <v>2</v>
      </c>
      <c r="C339" s="104" t="s">
        <v>166</v>
      </c>
      <c r="D339" s="104" t="s">
        <v>1</v>
      </c>
      <c r="E339" s="104" t="s">
        <v>1335</v>
      </c>
      <c r="F339" s="104">
        <v>12</v>
      </c>
      <c r="G339" s="104">
        <v>77.92</v>
      </c>
      <c r="H339" s="104" t="s">
        <v>1442</v>
      </c>
      <c r="I339" s="104"/>
      <c r="J339" s="116">
        <f>IF(D339="NY",VLOOKUP(E339,Input_Mkt_Price!B:C,2,FALSE))</f>
        <v>84.2</v>
      </c>
      <c r="K339" s="192">
        <f t="shared" si="50"/>
        <v>-467520</v>
      </c>
      <c r="L339" s="118">
        <f t="shared" si="51"/>
        <v>0</v>
      </c>
      <c r="M339" s="106">
        <f t="shared" si="52"/>
        <v>31.44</v>
      </c>
      <c r="N339" s="116">
        <f t="shared" si="53"/>
        <v>12</v>
      </c>
      <c r="O339" s="193">
        <f t="shared" si="54"/>
        <v>2.62</v>
      </c>
      <c r="P339" s="108">
        <f t="shared" si="55"/>
        <v>935.04</v>
      </c>
      <c r="Q339" s="192">
        <f>IF(D339="NY",VLOOKUP(E339,Input_Mkt_Price!E:F,2,FALSE))</f>
        <v>84.2</v>
      </c>
      <c r="R339" s="192">
        <f t="shared" si="56"/>
        <v>0</v>
      </c>
      <c r="S339" s="118">
        <f t="shared" si="57"/>
        <v>0</v>
      </c>
      <c r="T339" s="108">
        <f t="shared" si="58"/>
        <v>1010.4000000000001</v>
      </c>
      <c r="U339" s="108">
        <f t="shared" si="59"/>
        <v>935.04</v>
      </c>
    </row>
    <row r="340" spans="1:21" hidden="1" x14ac:dyDescent="0.2">
      <c r="A340" s="120">
        <v>43090</v>
      </c>
      <c r="B340" s="103">
        <v>2</v>
      </c>
      <c r="C340" s="104" t="s">
        <v>166</v>
      </c>
      <c r="D340" s="104" t="s">
        <v>1</v>
      </c>
      <c r="E340" s="104" t="s">
        <v>1335</v>
      </c>
      <c r="F340" s="104">
        <v>2</v>
      </c>
      <c r="G340" s="104">
        <v>77.91</v>
      </c>
      <c r="H340" s="104" t="s">
        <v>1442</v>
      </c>
      <c r="I340" s="104"/>
      <c r="J340" s="116">
        <f>IF(D340="NY",VLOOKUP(E340,Input_Mkt_Price!B:C,2,FALSE))</f>
        <v>84.2</v>
      </c>
      <c r="K340" s="192">
        <f t="shared" si="50"/>
        <v>-77910</v>
      </c>
      <c r="L340" s="118">
        <f t="shared" si="51"/>
        <v>0</v>
      </c>
      <c r="M340" s="106">
        <f t="shared" si="52"/>
        <v>5.24</v>
      </c>
      <c r="N340" s="116">
        <f t="shared" si="53"/>
        <v>2</v>
      </c>
      <c r="O340" s="193">
        <f t="shared" si="54"/>
        <v>2.62</v>
      </c>
      <c r="P340" s="108">
        <f t="shared" si="55"/>
        <v>155.82</v>
      </c>
      <c r="Q340" s="192">
        <f>IF(D340="NY",VLOOKUP(E340,Input_Mkt_Price!E:F,2,FALSE))</f>
        <v>84.2</v>
      </c>
      <c r="R340" s="192">
        <f t="shared" si="56"/>
        <v>0</v>
      </c>
      <c r="S340" s="118">
        <f t="shared" si="57"/>
        <v>0</v>
      </c>
      <c r="T340" s="108">
        <f t="shared" si="58"/>
        <v>168.4</v>
      </c>
      <c r="U340" s="108">
        <f t="shared" si="59"/>
        <v>155.82</v>
      </c>
    </row>
    <row r="341" spans="1:21" hidden="1" x14ac:dyDescent="0.2">
      <c r="A341" s="120">
        <v>43090</v>
      </c>
      <c r="B341" s="103">
        <v>2</v>
      </c>
      <c r="C341" s="104" t="s">
        <v>166</v>
      </c>
      <c r="D341" s="104" t="s">
        <v>1</v>
      </c>
      <c r="E341" s="104" t="s">
        <v>1335</v>
      </c>
      <c r="F341" s="104">
        <v>1</v>
      </c>
      <c r="G341" s="104">
        <v>77.83</v>
      </c>
      <c r="H341" s="104" t="s">
        <v>1442</v>
      </c>
      <c r="I341" s="104"/>
      <c r="J341" s="116">
        <f>IF(D341="NY",VLOOKUP(E341,Input_Mkt_Price!B:C,2,FALSE))</f>
        <v>84.2</v>
      </c>
      <c r="K341" s="192">
        <f t="shared" si="50"/>
        <v>-38915</v>
      </c>
      <c r="L341" s="118">
        <f t="shared" si="51"/>
        <v>0</v>
      </c>
      <c r="M341" s="106">
        <f t="shared" si="52"/>
        <v>2.62</v>
      </c>
      <c r="N341" s="116">
        <f t="shared" si="53"/>
        <v>1</v>
      </c>
      <c r="O341" s="193">
        <f t="shared" si="54"/>
        <v>2.62</v>
      </c>
      <c r="P341" s="108">
        <f t="shared" si="55"/>
        <v>77.83</v>
      </c>
      <c r="Q341" s="192">
        <f>IF(D341="NY",VLOOKUP(E341,Input_Mkt_Price!E:F,2,FALSE))</f>
        <v>84.2</v>
      </c>
      <c r="R341" s="192">
        <f t="shared" si="56"/>
        <v>0</v>
      </c>
      <c r="S341" s="118">
        <f t="shared" si="57"/>
        <v>0</v>
      </c>
      <c r="T341" s="108">
        <f t="shared" si="58"/>
        <v>84.2</v>
      </c>
      <c r="U341" s="108">
        <f t="shared" si="59"/>
        <v>77.83</v>
      </c>
    </row>
    <row r="342" spans="1:21" hidden="1" x14ac:dyDescent="0.2">
      <c r="A342" s="120">
        <v>43090</v>
      </c>
      <c r="B342" s="103">
        <v>2</v>
      </c>
      <c r="C342" s="104" t="s">
        <v>166</v>
      </c>
      <c r="D342" s="104" t="s">
        <v>1</v>
      </c>
      <c r="E342" s="104" t="s">
        <v>1335</v>
      </c>
      <c r="F342" s="104">
        <v>3</v>
      </c>
      <c r="G342" s="104">
        <v>77.849999999999994</v>
      </c>
      <c r="H342" s="104" t="s">
        <v>1442</v>
      </c>
      <c r="I342" s="104"/>
      <c r="J342" s="116">
        <f>IF(D342="NY",VLOOKUP(E342,Input_Mkt_Price!B:C,2,FALSE))</f>
        <v>84.2</v>
      </c>
      <c r="K342" s="192">
        <f t="shared" si="50"/>
        <v>-116774.99999999999</v>
      </c>
      <c r="L342" s="118">
        <f t="shared" si="51"/>
        <v>0</v>
      </c>
      <c r="M342" s="106">
        <f t="shared" si="52"/>
        <v>7.86</v>
      </c>
      <c r="N342" s="116">
        <f t="shared" si="53"/>
        <v>3</v>
      </c>
      <c r="O342" s="193">
        <f t="shared" si="54"/>
        <v>2.62</v>
      </c>
      <c r="P342" s="108">
        <f t="shared" si="55"/>
        <v>233.54999999999998</v>
      </c>
      <c r="Q342" s="192">
        <f>IF(D342="NY",VLOOKUP(E342,Input_Mkt_Price!E:F,2,FALSE))</f>
        <v>84.2</v>
      </c>
      <c r="R342" s="192">
        <f t="shared" si="56"/>
        <v>0</v>
      </c>
      <c r="S342" s="118">
        <f t="shared" si="57"/>
        <v>0</v>
      </c>
      <c r="T342" s="108">
        <f t="shared" si="58"/>
        <v>252.60000000000002</v>
      </c>
      <c r="U342" s="108">
        <f t="shared" si="59"/>
        <v>233.54999999999998</v>
      </c>
    </row>
    <row r="343" spans="1:21" hidden="1" x14ac:dyDescent="0.2">
      <c r="A343" s="120">
        <v>43090</v>
      </c>
      <c r="B343" s="103">
        <v>2</v>
      </c>
      <c r="C343" s="104" t="s">
        <v>166</v>
      </c>
      <c r="D343" s="104" t="s">
        <v>1</v>
      </c>
      <c r="E343" s="104" t="s">
        <v>1335</v>
      </c>
      <c r="F343" s="104">
        <v>10</v>
      </c>
      <c r="G343" s="104">
        <v>77.86</v>
      </c>
      <c r="H343" s="104" t="s">
        <v>1442</v>
      </c>
      <c r="I343" s="104"/>
      <c r="J343" s="116">
        <f>IF(D343="NY",VLOOKUP(E343,Input_Mkt_Price!B:C,2,FALSE))</f>
        <v>84.2</v>
      </c>
      <c r="K343" s="192">
        <f t="shared" si="50"/>
        <v>-389300</v>
      </c>
      <c r="L343" s="118">
        <f t="shared" si="51"/>
        <v>0</v>
      </c>
      <c r="M343" s="106">
        <f t="shared" si="52"/>
        <v>26.200000000000003</v>
      </c>
      <c r="N343" s="116">
        <f t="shared" si="53"/>
        <v>10</v>
      </c>
      <c r="O343" s="193">
        <f t="shared" si="54"/>
        <v>2.62</v>
      </c>
      <c r="P343" s="108">
        <f t="shared" si="55"/>
        <v>778.6</v>
      </c>
      <c r="Q343" s="192">
        <f>IF(D343="NY",VLOOKUP(E343,Input_Mkt_Price!E:F,2,FALSE))</f>
        <v>84.2</v>
      </c>
      <c r="R343" s="192">
        <f t="shared" si="56"/>
        <v>0</v>
      </c>
      <c r="S343" s="118">
        <f t="shared" si="57"/>
        <v>0</v>
      </c>
      <c r="T343" s="108">
        <f t="shared" si="58"/>
        <v>842</v>
      </c>
      <c r="U343" s="108">
        <f t="shared" si="59"/>
        <v>778.6</v>
      </c>
    </row>
    <row r="344" spans="1:21" hidden="1" x14ac:dyDescent="0.2">
      <c r="A344" s="120">
        <v>43090</v>
      </c>
      <c r="B344" s="103">
        <v>2</v>
      </c>
      <c r="C344" s="104" t="s">
        <v>166</v>
      </c>
      <c r="D344" s="104" t="s">
        <v>1</v>
      </c>
      <c r="E344" s="104" t="s">
        <v>1335</v>
      </c>
      <c r="F344" s="104">
        <v>17</v>
      </c>
      <c r="G344" s="104">
        <v>77.87</v>
      </c>
      <c r="H344" s="104" t="s">
        <v>1442</v>
      </c>
      <c r="I344" s="104"/>
      <c r="J344" s="116">
        <f>IF(D344="NY",VLOOKUP(E344,Input_Mkt_Price!B:C,2,FALSE))</f>
        <v>84.2</v>
      </c>
      <c r="K344" s="192">
        <f t="shared" si="50"/>
        <v>-661895</v>
      </c>
      <c r="L344" s="118">
        <f t="shared" si="51"/>
        <v>0</v>
      </c>
      <c r="M344" s="106">
        <f t="shared" si="52"/>
        <v>44.54</v>
      </c>
      <c r="N344" s="116">
        <f t="shared" si="53"/>
        <v>17</v>
      </c>
      <c r="O344" s="193">
        <f t="shared" si="54"/>
        <v>2.62</v>
      </c>
      <c r="P344" s="108">
        <f t="shared" si="55"/>
        <v>1323.79</v>
      </c>
      <c r="Q344" s="192">
        <f>IF(D344="NY",VLOOKUP(E344,Input_Mkt_Price!E:F,2,FALSE))</f>
        <v>84.2</v>
      </c>
      <c r="R344" s="192">
        <f t="shared" si="56"/>
        <v>0</v>
      </c>
      <c r="S344" s="118">
        <f t="shared" si="57"/>
        <v>0</v>
      </c>
      <c r="T344" s="108">
        <f t="shared" si="58"/>
        <v>1431.4</v>
      </c>
      <c r="U344" s="108">
        <f t="shared" si="59"/>
        <v>1323.79</v>
      </c>
    </row>
    <row r="345" spans="1:21" hidden="1" x14ac:dyDescent="0.2">
      <c r="A345" s="120">
        <v>43090</v>
      </c>
      <c r="B345" s="103">
        <v>2</v>
      </c>
      <c r="C345" s="104" t="s">
        <v>166</v>
      </c>
      <c r="D345" s="104" t="s">
        <v>1</v>
      </c>
      <c r="E345" s="104" t="s">
        <v>1335</v>
      </c>
      <c r="F345" s="104">
        <v>-1</v>
      </c>
      <c r="G345" s="104">
        <v>75.709999999999994</v>
      </c>
      <c r="H345" s="104" t="s">
        <v>1409</v>
      </c>
      <c r="I345" s="104"/>
      <c r="J345" s="116">
        <f>IF(D345="NY",VLOOKUP(E345,Input_Mkt_Price!B:C,2,FALSE))</f>
        <v>84.2</v>
      </c>
      <c r="K345" s="192">
        <f t="shared" si="50"/>
        <v>37855</v>
      </c>
      <c r="L345" s="118">
        <f t="shared" si="51"/>
        <v>0</v>
      </c>
      <c r="M345" s="106">
        <f t="shared" si="52"/>
        <v>2.62</v>
      </c>
      <c r="N345" s="116">
        <f t="shared" si="53"/>
        <v>1</v>
      </c>
      <c r="O345" s="193">
        <f t="shared" si="54"/>
        <v>2.62</v>
      </c>
      <c r="P345" s="108">
        <f t="shared" si="55"/>
        <v>-75.709999999999994</v>
      </c>
      <c r="Q345" s="192">
        <f>IF(D345="NY",VLOOKUP(E345,Input_Mkt_Price!E:F,2,FALSE))</f>
        <v>84.2</v>
      </c>
      <c r="R345" s="192">
        <f t="shared" si="56"/>
        <v>0</v>
      </c>
      <c r="S345" s="118">
        <f t="shared" si="57"/>
        <v>0</v>
      </c>
      <c r="T345" s="108">
        <f t="shared" si="58"/>
        <v>-84.2</v>
      </c>
      <c r="U345" s="108">
        <f t="shared" si="59"/>
        <v>-75.709999999999994</v>
      </c>
    </row>
    <row r="346" spans="1:21" hidden="1" x14ac:dyDescent="0.2">
      <c r="A346" s="120">
        <v>43090</v>
      </c>
      <c r="B346" s="103">
        <v>2</v>
      </c>
      <c r="C346" s="104" t="s">
        <v>166</v>
      </c>
      <c r="D346" s="104" t="s">
        <v>1</v>
      </c>
      <c r="E346" s="104" t="s">
        <v>1335</v>
      </c>
      <c r="F346" s="104">
        <v>-3</v>
      </c>
      <c r="G346" s="104">
        <v>75.709999999999994</v>
      </c>
      <c r="H346" s="104" t="s">
        <v>1409</v>
      </c>
      <c r="I346" s="104"/>
      <c r="J346" s="116">
        <f>IF(D346="NY",VLOOKUP(E346,Input_Mkt_Price!B:C,2,FALSE))</f>
        <v>84.2</v>
      </c>
      <c r="K346" s="192">
        <f t="shared" si="50"/>
        <v>113565</v>
      </c>
      <c r="L346" s="118">
        <f t="shared" si="51"/>
        <v>0</v>
      </c>
      <c r="M346" s="106">
        <f t="shared" si="52"/>
        <v>7.86</v>
      </c>
      <c r="N346" s="116">
        <f t="shared" si="53"/>
        <v>3</v>
      </c>
      <c r="O346" s="193">
        <f t="shared" si="54"/>
        <v>2.62</v>
      </c>
      <c r="P346" s="108">
        <f t="shared" si="55"/>
        <v>-227.13</v>
      </c>
      <c r="Q346" s="192">
        <f>IF(D346="NY",VLOOKUP(E346,Input_Mkt_Price!E:F,2,FALSE))</f>
        <v>84.2</v>
      </c>
      <c r="R346" s="192">
        <f t="shared" si="56"/>
        <v>0</v>
      </c>
      <c r="S346" s="118">
        <f t="shared" si="57"/>
        <v>0</v>
      </c>
      <c r="T346" s="108">
        <f t="shared" si="58"/>
        <v>-252.60000000000002</v>
      </c>
      <c r="U346" s="108">
        <f t="shared" si="59"/>
        <v>-227.13</v>
      </c>
    </row>
    <row r="347" spans="1:21" hidden="1" x14ac:dyDescent="0.2">
      <c r="A347" s="120">
        <v>43090</v>
      </c>
      <c r="B347" s="103">
        <v>2</v>
      </c>
      <c r="C347" s="104" t="s">
        <v>166</v>
      </c>
      <c r="D347" s="104" t="s">
        <v>1</v>
      </c>
      <c r="E347" s="104" t="s">
        <v>6</v>
      </c>
      <c r="F347" s="104">
        <v>-1</v>
      </c>
      <c r="G347" s="104">
        <v>73.58</v>
      </c>
      <c r="H347" s="104" t="s">
        <v>1343</v>
      </c>
      <c r="I347" s="104"/>
      <c r="J347" s="116">
        <f>IF(D347="NY",VLOOKUP(E347,Input_Mkt_Price!B:C,2,FALSE))</f>
        <v>80.11</v>
      </c>
      <c r="K347" s="192">
        <f t="shared" si="50"/>
        <v>36790</v>
      </c>
      <c r="L347" s="118">
        <f t="shared" si="51"/>
        <v>0</v>
      </c>
      <c r="M347" s="106">
        <f t="shared" si="52"/>
        <v>2.62</v>
      </c>
      <c r="N347" s="116">
        <f t="shared" si="53"/>
        <v>1</v>
      </c>
      <c r="O347" s="193">
        <f t="shared" si="54"/>
        <v>2.62</v>
      </c>
      <c r="P347" s="108">
        <f t="shared" si="55"/>
        <v>-73.58</v>
      </c>
      <c r="Q347" s="192">
        <f>IF(D347="NY",VLOOKUP(E347,Input_Mkt_Price!E:F,2,FALSE))</f>
        <v>79.86</v>
      </c>
      <c r="R347" s="192">
        <f t="shared" si="56"/>
        <v>0</v>
      </c>
      <c r="S347" s="118">
        <f t="shared" si="57"/>
        <v>0</v>
      </c>
      <c r="T347" s="108">
        <f t="shared" si="58"/>
        <v>-80.11</v>
      </c>
      <c r="U347" s="108">
        <f t="shared" si="59"/>
        <v>-73.58</v>
      </c>
    </row>
    <row r="348" spans="1:21" hidden="1" x14ac:dyDescent="0.2">
      <c r="A348" s="120">
        <v>43090</v>
      </c>
      <c r="B348" s="103">
        <v>2</v>
      </c>
      <c r="C348" s="104" t="s">
        <v>166</v>
      </c>
      <c r="D348" s="104" t="s">
        <v>1</v>
      </c>
      <c r="E348" s="104" t="s">
        <v>6</v>
      </c>
      <c r="F348" s="104">
        <v>-4</v>
      </c>
      <c r="G348" s="104">
        <v>73.63</v>
      </c>
      <c r="H348" s="104" t="s">
        <v>1343</v>
      </c>
      <c r="I348" s="104"/>
      <c r="J348" s="116">
        <f>IF(D348="NY",VLOOKUP(E348,Input_Mkt_Price!B:C,2,FALSE))</f>
        <v>80.11</v>
      </c>
      <c r="K348" s="192">
        <f t="shared" si="50"/>
        <v>147260</v>
      </c>
      <c r="L348" s="118">
        <f t="shared" si="51"/>
        <v>0</v>
      </c>
      <c r="M348" s="106">
        <f t="shared" si="52"/>
        <v>10.48</v>
      </c>
      <c r="N348" s="116">
        <f t="shared" si="53"/>
        <v>4</v>
      </c>
      <c r="O348" s="193">
        <f t="shared" si="54"/>
        <v>2.62</v>
      </c>
      <c r="P348" s="108">
        <f t="shared" si="55"/>
        <v>-294.52</v>
      </c>
      <c r="Q348" s="192">
        <f>IF(D348="NY",VLOOKUP(E348,Input_Mkt_Price!E:F,2,FALSE))</f>
        <v>79.86</v>
      </c>
      <c r="R348" s="192">
        <f t="shared" si="56"/>
        <v>0</v>
      </c>
      <c r="S348" s="118">
        <f t="shared" si="57"/>
        <v>0</v>
      </c>
      <c r="T348" s="108">
        <f t="shared" si="58"/>
        <v>-320.44</v>
      </c>
      <c r="U348" s="108">
        <f t="shared" si="59"/>
        <v>-294.52</v>
      </c>
    </row>
    <row r="349" spans="1:21" hidden="1" x14ac:dyDescent="0.2">
      <c r="A349" s="120">
        <v>43090</v>
      </c>
      <c r="B349" s="103">
        <v>2</v>
      </c>
      <c r="C349" s="104" t="s">
        <v>166</v>
      </c>
      <c r="D349" s="104" t="s">
        <v>1</v>
      </c>
      <c r="E349" s="104" t="s">
        <v>6</v>
      </c>
      <c r="F349" s="104">
        <v>-6</v>
      </c>
      <c r="G349" s="104">
        <v>73.66</v>
      </c>
      <c r="H349" s="104" t="s">
        <v>1343</v>
      </c>
      <c r="I349" s="104"/>
      <c r="J349" s="116">
        <f>IF(D349="NY",VLOOKUP(E349,Input_Mkt_Price!B:C,2,FALSE))</f>
        <v>80.11</v>
      </c>
      <c r="K349" s="192">
        <f t="shared" si="50"/>
        <v>220980</v>
      </c>
      <c r="L349" s="118">
        <f t="shared" si="51"/>
        <v>0</v>
      </c>
      <c r="M349" s="106">
        <f t="shared" si="52"/>
        <v>15.72</v>
      </c>
      <c r="N349" s="116">
        <f t="shared" si="53"/>
        <v>6</v>
      </c>
      <c r="O349" s="193">
        <f t="shared" si="54"/>
        <v>2.62</v>
      </c>
      <c r="P349" s="108">
        <f t="shared" si="55"/>
        <v>-441.96</v>
      </c>
      <c r="Q349" s="192">
        <f>IF(D349="NY",VLOOKUP(E349,Input_Mkt_Price!E:F,2,FALSE))</f>
        <v>79.86</v>
      </c>
      <c r="R349" s="192">
        <f t="shared" si="56"/>
        <v>0</v>
      </c>
      <c r="S349" s="118">
        <f t="shared" si="57"/>
        <v>0</v>
      </c>
      <c r="T349" s="108">
        <f t="shared" si="58"/>
        <v>-480.65999999999997</v>
      </c>
      <c r="U349" s="108">
        <f t="shared" si="59"/>
        <v>-441.96</v>
      </c>
    </row>
    <row r="350" spans="1:21" hidden="1" x14ac:dyDescent="0.2">
      <c r="A350" s="120">
        <v>43090</v>
      </c>
      <c r="B350" s="103">
        <v>2</v>
      </c>
      <c r="C350" s="104" t="s">
        <v>166</v>
      </c>
      <c r="D350" s="104" t="s">
        <v>1</v>
      </c>
      <c r="E350" s="104" t="s">
        <v>6</v>
      </c>
      <c r="F350" s="104">
        <v>-2</v>
      </c>
      <c r="G350" s="104">
        <v>73.64</v>
      </c>
      <c r="H350" s="104" t="s">
        <v>1343</v>
      </c>
      <c r="I350" s="104"/>
      <c r="J350" s="116">
        <f>IF(D350="NY",VLOOKUP(E350,Input_Mkt_Price!B:C,2,FALSE))</f>
        <v>80.11</v>
      </c>
      <c r="K350" s="192">
        <f t="shared" si="50"/>
        <v>73640</v>
      </c>
      <c r="L350" s="118">
        <f t="shared" si="51"/>
        <v>0</v>
      </c>
      <c r="M350" s="106">
        <f t="shared" si="52"/>
        <v>5.24</v>
      </c>
      <c r="N350" s="116">
        <f t="shared" si="53"/>
        <v>2</v>
      </c>
      <c r="O350" s="193">
        <f t="shared" si="54"/>
        <v>2.62</v>
      </c>
      <c r="P350" s="108">
        <f t="shared" si="55"/>
        <v>-147.28</v>
      </c>
      <c r="Q350" s="192">
        <f>IF(D350="NY",VLOOKUP(E350,Input_Mkt_Price!E:F,2,FALSE))</f>
        <v>79.86</v>
      </c>
      <c r="R350" s="192">
        <f t="shared" si="56"/>
        <v>0</v>
      </c>
      <c r="S350" s="118">
        <f t="shared" si="57"/>
        <v>0</v>
      </c>
      <c r="T350" s="108">
        <f t="shared" si="58"/>
        <v>-160.22</v>
      </c>
      <c r="U350" s="108">
        <f t="shared" si="59"/>
        <v>-147.28</v>
      </c>
    </row>
    <row r="351" spans="1:21" hidden="1" x14ac:dyDescent="0.2">
      <c r="A351" s="120">
        <v>43090</v>
      </c>
      <c r="B351" s="103">
        <v>2</v>
      </c>
      <c r="C351" s="104" t="s">
        <v>166</v>
      </c>
      <c r="D351" s="104" t="s">
        <v>1</v>
      </c>
      <c r="E351" s="104" t="s">
        <v>6</v>
      </c>
      <c r="F351" s="104">
        <v>-1</v>
      </c>
      <c r="G351" s="104">
        <v>73.62</v>
      </c>
      <c r="H351" s="104" t="s">
        <v>1343</v>
      </c>
      <c r="I351" s="104"/>
      <c r="J351" s="116">
        <f>IF(D351="NY",VLOOKUP(E351,Input_Mkt_Price!B:C,2,FALSE))</f>
        <v>80.11</v>
      </c>
      <c r="K351" s="192">
        <f t="shared" si="50"/>
        <v>36810</v>
      </c>
      <c r="L351" s="118">
        <f t="shared" si="51"/>
        <v>0</v>
      </c>
      <c r="M351" s="106">
        <f t="shared" si="52"/>
        <v>2.62</v>
      </c>
      <c r="N351" s="116">
        <f t="shared" si="53"/>
        <v>1</v>
      </c>
      <c r="O351" s="193">
        <f t="shared" si="54"/>
        <v>2.62</v>
      </c>
      <c r="P351" s="108">
        <f t="shared" si="55"/>
        <v>-73.62</v>
      </c>
      <c r="Q351" s="192">
        <f>IF(D351="NY",VLOOKUP(E351,Input_Mkt_Price!E:F,2,FALSE))</f>
        <v>79.86</v>
      </c>
      <c r="R351" s="192">
        <f t="shared" si="56"/>
        <v>0</v>
      </c>
      <c r="S351" s="118">
        <f t="shared" si="57"/>
        <v>0</v>
      </c>
      <c r="T351" s="108">
        <f t="shared" si="58"/>
        <v>-80.11</v>
      </c>
      <c r="U351" s="108">
        <f t="shared" si="59"/>
        <v>-73.62</v>
      </c>
    </row>
    <row r="352" spans="1:21" hidden="1" x14ac:dyDescent="0.2">
      <c r="A352" s="120">
        <v>43090</v>
      </c>
      <c r="B352" s="103">
        <v>2</v>
      </c>
      <c r="C352" s="104" t="s">
        <v>166</v>
      </c>
      <c r="D352" s="104" t="s">
        <v>1</v>
      </c>
      <c r="E352" s="104" t="s">
        <v>6</v>
      </c>
      <c r="F352" s="104">
        <v>-11</v>
      </c>
      <c r="G352" s="104">
        <v>73.599999999999994</v>
      </c>
      <c r="H352" s="104" t="s">
        <v>1343</v>
      </c>
      <c r="I352" s="104"/>
      <c r="J352" s="116">
        <f>IF(D352="NY",VLOOKUP(E352,Input_Mkt_Price!B:C,2,FALSE))</f>
        <v>80.11</v>
      </c>
      <c r="K352" s="192">
        <f t="shared" si="50"/>
        <v>404799.99999999994</v>
      </c>
      <c r="L352" s="118">
        <f t="shared" si="51"/>
        <v>0</v>
      </c>
      <c r="M352" s="106">
        <f t="shared" si="52"/>
        <v>28.82</v>
      </c>
      <c r="N352" s="116">
        <f t="shared" si="53"/>
        <v>11</v>
      </c>
      <c r="O352" s="193">
        <f t="shared" si="54"/>
        <v>2.62</v>
      </c>
      <c r="P352" s="108">
        <f t="shared" si="55"/>
        <v>-809.59999999999991</v>
      </c>
      <c r="Q352" s="192">
        <f>IF(D352="NY",VLOOKUP(E352,Input_Mkt_Price!E:F,2,FALSE))</f>
        <v>79.86</v>
      </c>
      <c r="R352" s="192">
        <f t="shared" si="56"/>
        <v>0</v>
      </c>
      <c r="S352" s="118">
        <f t="shared" si="57"/>
        <v>0</v>
      </c>
      <c r="T352" s="108">
        <f t="shared" si="58"/>
        <v>-881.21</v>
      </c>
      <c r="U352" s="108">
        <f t="shared" si="59"/>
        <v>-809.59999999999991</v>
      </c>
    </row>
    <row r="353" spans="1:21" hidden="1" x14ac:dyDescent="0.2">
      <c r="A353" s="120">
        <v>43090</v>
      </c>
      <c r="B353" s="103">
        <v>2</v>
      </c>
      <c r="C353" s="104" t="s">
        <v>166</v>
      </c>
      <c r="D353" s="104" t="s">
        <v>1</v>
      </c>
      <c r="E353" s="104" t="s">
        <v>6</v>
      </c>
      <c r="F353" s="104">
        <v>-3</v>
      </c>
      <c r="G353" s="104">
        <v>73.569999999999993</v>
      </c>
      <c r="H353" s="104" t="s">
        <v>1343</v>
      </c>
      <c r="I353" s="104"/>
      <c r="J353" s="116">
        <f>IF(D353="NY",VLOOKUP(E353,Input_Mkt_Price!B:C,2,FALSE))</f>
        <v>80.11</v>
      </c>
      <c r="K353" s="192">
        <f t="shared" si="50"/>
        <v>110354.99999999999</v>
      </c>
      <c r="L353" s="118">
        <f t="shared" si="51"/>
        <v>0</v>
      </c>
      <c r="M353" s="106">
        <f t="shared" si="52"/>
        <v>7.86</v>
      </c>
      <c r="N353" s="116">
        <f t="shared" si="53"/>
        <v>3</v>
      </c>
      <c r="O353" s="193">
        <f t="shared" si="54"/>
        <v>2.62</v>
      </c>
      <c r="P353" s="108">
        <f t="shared" si="55"/>
        <v>-220.70999999999998</v>
      </c>
      <c r="Q353" s="192">
        <f>IF(D353="NY",VLOOKUP(E353,Input_Mkt_Price!E:F,2,FALSE))</f>
        <v>79.86</v>
      </c>
      <c r="R353" s="192">
        <f t="shared" si="56"/>
        <v>0</v>
      </c>
      <c r="S353" s="118">
        <f t="shared" si="57"/>
        <v>0</v>
      </c>
      <c r="T353" s="108">
        <f t="shared" si="58"/>
        <v>-240.32999999999998</v>
      </c>
      <c r="U353" s="108">
        <f t="shared" si="59"/>
        <v>-220.70999999999998</v>
      </c>
    </row>
    <row r="354" spans="1:21" hidden="1" x14ac:dyDescent="0.2">
      <c r="A354" s="120">
        <v>43090</v>
      </c>
      <c r="B354" s="103">
        <v>2</v>
      </c>
      <c r="C354" s="104" t="s">
        <v>166</v>
      </c>
      <c r="D354" s="104" t="s">
        <v>1</v>
      </c>
      <c r="E354" s="104" t="s">
        <v>6</v>
      </c>
      <c r="F354" s="104">
        <v>-1</v>
      </c>
      <c r="G354" s="104">
        <v>73.56</v>
      </c>
      <c r="H354" s="104" t="s">
        <v>1343</v>
      </c>
      <c r="I354" s="104"/>
      <c r="J354" s="116">
        <f>IF(D354="NY",VLOOKUP(E354,Input_Mkt_Price!B:C,2,FALSE))</f>
        <v>80.11</v>
      </c>
      <c r="K354" s="192">
        <f t="shared" si="50"/>
        <v>36780</v>
      </c>
      <c r="L354" s="118">
        <f t="shared" si="51"/>
        <v>0</v>
      </c>
      <c r="M354" s="106">
        <f t="shared" si="52"/>
        <v>2.62</v>
      </c>
      <c r="N354" s="116">
        <f t="shared" si="53"/>
        <v>1</v>
      </c>
      <c r="O354" s="193">
        <f t="shared" si="54"/>
        <v>2.62</v>
      </c>
      <c r="P354" s="108">
        <f t="shared" si="55"/>
        <v>-73.56</v>
      </c>
      <c r="Q354" s="192">
        <f>IF(D354="NY",VLOOKUP(E354,Input_Mkt_Price!E:F,2,FALSE))</f>
        <v>79.86</v>
      </c>
      <c r="R354" s="192">
        <f t="shared" si="56"/>
        <v>0</v>
      </c>
      <c r="S354" s="118">
        <f t="shared" si="57"/>
        <v>0</v>
      </c>
      <c r="T354" s="108">
        <f t="shared" si="58"/>
        <v>-80.11</v>
      </c>
      <c r="U354" s="108">
        <f t="shared" si="59"/>
        <v>-73.56</v>
      </c>
    </row>
    <row r="355" spans="1:21" hidden="1" x14ac:dyDescent="0.2">
      <c r="A355" s="120">
        <v>43090</v>
      </c>
      <c r="B355" s="103">
        <v>2</v>
      </c>
      <c r="C355" s="104" t="s">
        <v>166</v>
      </c>
      <c r="D355" s="104" t="s">
        <v>1</v>
      </c>
      <c r="E355" s="104" t="s">
        <v>6</v>
      </c>
      <c r="F355" s="104">
        <v>-15</v>
      </c>
      <c r="G355" s="104">
        <v>73.53</v>
      </c>
      <c r="H355" s="104" t="s">
        <v>1343</v>
      </c>
      <c r="I355" s="104"/>
      <c r="J355" s="116">
        <f>IF(D355="NY",VLOOKUP(E355,Input_Mkt_Price!B:C,2,FALSE))</f>
        <v>80.11</v>
      </c>
      <c r="K355" s="192">
        <f t="shared" si="50"/>
        <v>551475</v>
      </c>
      <c r="L355" s="118">
        <f t="shared" si="51"/>
        <v>0</v>
      </c>
      <c r="M355" s="106">
        <f t="shared" si="52"/>
        <v>39.300000000000004</v>
      </c>
      <c r="N355" s="116">
        <f t="shared" si="53"/>
        <v>15</v>
      </c>
      <c r="O355" s="193">
        <f t="shared" si="54"/>
        <v>2.62</v>
      </c>
      <c r="P355" s="108">
        <f t="shared" si="55"/>
        <v>-1102.95</v>
      </c>
      <c r="Q355" s="192">
        <f>IF(D355="NY",VLOOKUP(E355,Input_Mkt_Price!E:F,2,FALSE))</f>
        <v>79.86</v>
      </c>
      <c r="R355" s="192">
        <f t="shared" si="56"/>
        <v>0</v>
      </c>
      <c r="S355" s="118">
        <f t="shared" si="57"/>
        <v>0</v>
      </c>
      <c r="T355" s="108">
        <f t="shared" si="58"/>
        <v>-1201.6500000000001</v>
      </c>
      <c r="U355" s="108">
        <f t="shared" si="59"/>
        <v>-1102.95</v>
      </c>
    </row>
    <row r="356" spans="1:21" hidden="1" x14ac:dyDescent="0.2">
      <c r="A356" s="120">
        <v>43090</v>
      </c>
      <c r="B356" s="103">
        <v>2</v>
      </c>
      <c r="C356" s="104" t="s">
        <v>166</v>
      </c>
      <c r="D356" s="104" t="s">
        <v>1</v>
      </c>
      <c r="E356" s="104" t="s">
        <v>6</v>
      </c>
      <c r="F356" s="104">
        <v>-12</v>
      </c>
      <c r="G356" s="104">
        <v>73.55</v>
      </c>
      <c r="H356" s="104" t="s">
        <v>1343</v>
      </c>
      <c r="I356" s="104"/>
      <c r="J356" s="116">
        <f>IF(D356="NY",VLOOKUP(E356,Input_Mkt_Price!B:C,2,FALSE))</f>
        <v>80.11</v>
      </c>
      <c r="K356" s="192">
        <f t="shared" si="50"/>
        <v>441299.99999999994</v>
      </c>
      <c r="L356" s="118">
        <f t="shared" si="51"/>
        <v>0</v>
      </c>
      <c r="M356" s="106">
        <f t="shared" si="52"/>
        <v>31.44</v>
      </c>
      <c r="N356" s="116">
        <f t="shared" si="53"/>
        <v>12</v>
      </c>
      <c r="O356" s="193">
        <f t="shared" si="54"/>
        <v>2.62</v>
      </c>
      <c r="P356" s="108">
        <f t="shared" si="55"/>
        <v>-882.59999999999991</v>
      </c>
      <c r="Q356" s="192">
        <f>IF(D356="NY",VLOOKUP(E356,Input_Mkt_Price!E:F,2,FALSE))</f>
        <v>79.86</v>
      </c>
      <c r="R356" s="192">
        <f t="shared" si="56"/>
        <v>0</v>
      </c>
      <c r="S356" s="118">
        <f t="shared" si="57"/>
        <v>0</v>
      </c>
      <c r="T356" s="108">
        <f t="shared" si="58"/>
        <v>-961.31999999999994</v>
      </c>
      <c r="U356" s="108">
        <f t="shared" si="59"/>
        <v>-882.59999999999991</v>
      </c>
    </row>
    <row r="357" spans="1:21" hidden="1" x14ac:dyDescent="0.2">
      <c r="A357" s="120">
        <v>43090</v>
      </c>
      <c r="B357" s="103">
        <v>2</v>
      </c>
      <c r="C357" s="104" t="s">
        <v>166</v>
      </c>
      <c r="D357" s="104" t="s">
        <v>1</v>
      </c>
      <c r="E357" s="104" t="s">
        <v>6</v>
      </c>
      <c r="F357" s="104">
        <v>-4</v>
      </c>
      <c r="G357" s="104">
        <v>73.540000000000006</v>
      </c>
      <c r="H357" s="104" t="s">
        <v>1343</v>
      </c>
      <c r="I357" s="104"/>
      <c r="J357" s="116">
        <f>IF(D357="NY",VLOOKUP(E357,Input_Mkt_Price!B:C,2,FALSE))</f>
        <v>80.11</v>
      </c>
      <c r="K357" s="192">
        <f t="shared" si="50"/>
        <v>147080</v>
      </c>
      <c r="L357" s="118">
        <f t="shared" si="51"/>
        <v>0</v>
      </c>
      <c r="M357" s="106">
        <f t="shared" si="52"/>
        <v>10.48</v>
      </c>
      <c r="N357" s="116">
        <f t="shared" si="53"/>
        <v>4</v>
      </c>
      <c r="O357" s="193">
        <f t="shared" si="54"/>
        <v>2.62</v>
      </c>
      <c r="P357" s="108">
        <f t="shared" si="55"/>
        <v>-294.16000000000003</v>
      </c>
      <c r="Q357" s="192">
        <f>IF(D357="NY",VLOOKUP(E357,Input_Mkt_Price!E:F,2,FALSE))</f>
        <v>79.86</v>
      </c>
      <c r="R357" s="192">
        <f t="shared" si="56"/>
        <v>0</v>
      </c>
      <c r="S357" s="118">
        <f t="shared" si="57"/>
        <v>0</v>
      </c>
      <c r="T357" s="108">
        <f t="shared" si="58"/>
        <v>-320.44</v>
      </c>
      <c r="U357" s="108">
        <f t="shared" si="59"/>
        <v>-294.16000000000003</v>
      </c>
    </row>
    <row r="358" spans="1:21" hidden="1" x14ac:dyDescent="0.2">
      <c r="A358" s="120">
        <v>43090</v>
      </c>
      <c r="B358" s="103">
        <v>2</v>
      </c>
      <c r="C358" s="104" t="s">
        <v>166</v>
      </c>
      <c r="D358" s="104" t="s">
        <v>1</v>
      </c>
      <c r="E358" s="104" t="s">
        <v>6</v>
      </c>
      <c r="F358" s="104">
        <v>-2</v>
      </c>
      <c r="G358" s="104">
        <v>73.7</v>
      </c>
      <c r="H358" s="104" t="s">
        <v>1343</v>
      </c>
      <c r="I358" s="104"/>
      <c r="J358" s="116">
        <f>IF(D358="NY",VLOOKUP(E358,Input_Mkt_Price!B:C,2,FALSE))</f>
        <v>80.11</v>
      </c>
      <c r="K358" s="192">
        <f t="shared" si="50"/>
        <v>73700</v>
      </c>
      <c r="L358" s="118">
        <f t="shared" si="51"/>
        <v>0</v>
      </c>
      <c r="M358" s="106">
        <f t="shared" si="52"/>
        <v>5.24</v>
      </c>
      <c r="N358" s="116">
        <f t="shared" si="53"/>
        <v>2</v>
      </c>
      <c r="O358" s="193">
        <f t="shared" si="54"/>
        <v>2.62</v>
      </c>
      <c r="P358" s="108">
        <f t="shared" si="55"/>
        <v>-147.4</v>
      </c>
      <c r="Q358" s="192">
        <f>IF(D358="NY",VLOOKUP(E358,Input_Mkt_Price!E:F,2,FALSE))</f>
        <v>79.86</v>
      </c>
      <c r="R358" s="192">
        <f t="shared" si="56"/>
        <v>0</v>
      </c>
      <c r="S358" s="118">
        <f t="shared" si="57"/>
        <v>0</v>
      </c>
      <c r="T358" s="108">
        <f t="shared" si="58"/>
        <v>-160.22</v>
      </c>
      <c r="U358" s="108">
        <f t="shared" si="59"/>
        <v>-147.4</v>
      </c>
    </row>
    <row r="359" spans="1:21" hidden="1" x14ac:dyDescent="0.2">
      <c r="A359" s="120">
        <v>43090</v>
      </c>
      <c r="B359" s="103">
        <v>2</v>
      </c>
      <c r="C359" s="104" t="s">
        <v>166</v>
      </c>
      <c r="D359" s="104" t="s">
        <v>1</v>
      </c>
      <c r="E359" s="104" t="s">
        <v>6</v>
      </c>
      <c r="F359" s="104">
        <v>-12</v>
      </c>
      <c r="G359" s="104">
        <v>73.739999999999995</v>
      </c>
      <c r="H359" s="104" t="s">
        <v>1343</v>
      </c>
      <c r="I359" s="104"/>
      <c r="J359" s="116">
        <f>IF(D359="NY",VLOOKUP(E359,Input_Mkt_Price!B:C,2,FALSE))</f>
        <v>80.11</v>
      </c>
      <c r="K359" s="192">
        <f t="shared" si="50"/>
        <v>442439.99999999994</v>
      </c>
      <c r="L359" s="118">
        <f t="shared" si="51"/>
        <v>0</v>
      </c>
      <c r="M359" s="106">
        <f t="shared" si="52"/>
        <v>31.44</v>
      </c>
      <c r="N359" s="116">
        <f t="shared" si="53"/>
        <v>12</v>
      </c>
      <c r="O359" s="193">
        <f t="shared" si="54"/>
        <v>2.62</v>
      </c>
      <c r="P359" s="108">
        <f t="shared" si="55"/>
        <v>-884.87999999999988</v>
      </c>
      <c r="Q359" s="192">
        <f>IF(D359="NY",VLOOKUP(E359,Input_Mkt_Price!E:F,2,FALSE))</f>
        <v>79.86</v>
      </c>
      <c r="R359" s="192">
        <f t="shared" si="56"/>
        <v>0</v>
      </c>
      <c r="S359" s="118">
        <f t="shared" si="57"/>
        <v>0</v>
      </c>
      <c r="T359" s="108">
        <f t="shared" si="58"/>
        <v>-961.31999999999994</v>
      </c>
      <c r="U359" s="108">
        <f t="shared" si="59"/>
        <v>-884.87999999999988</v>
      </c>
    </row>
    <row r="360" spans="1:21" hidden="1" x14ac:dyDescent="0.2">
      <c r="A360" s="120">
        <v>43090</v>
      </c>
      <c r="B360" s="103">
        <v>2</v>
      </c>
      <c r="C360" s="104" t="s">
        <v>166</v>
      </c>
      <c r="D360" s="104" t="s">
        <v>1</v>
      </c>
      <c r="E360" s="104" t="s">
        <v>6</v>
      </c>
      <c r="F360" s="104">
        <v>-5</v>
      </c>
      <c r="G360" s="104">
        <v>73.69</v>
      </c>
      <c r="H360" s="104" t="s">
        <v>1343</v>
      </c>
      <c r="I360" s="104"/>
      <c r="J360" s="116">
        <f>IF(D360="NY",VLOOKUP(E360,Input_Mkt_Price!B:C,2,FALSE))</f>
        <v>80.11</v>
      </c>
      <c r="K360" s="192">
        <f t="shared" si="50"/>
        <v>184225</v>
      </c>
      <c r="L360" s="118">
        <f t="shared" si="51"/>
        <v>0</v>
      </c>
      <c r="M360" s="106">
        <f t="shared" si="52"/>
        <v>13.100000000000001</v>
      </c>
      <c r="N360" s="116">
        <f t="shared" si="53"/>
        <v>5</v>
      </c>
      <c r="O360" s="193">
        <f t="shared" si="54"/>
        <v>2.62</v>
      </c>
      <c r="P360" s="108">
        <f t="shared" si="55"/>
        <v>-368.45</v>
      </c>
      <c r="Q360" s="192">
        <f>IF(D360="NY",VLOOKUP(E360,Input_Mkt_Price!E:F,2,FALSE))</f>
        <v>79.86</v>
      </c>
      <c r="R360" s="192">
        <f t="shared" si="56"/>
        <v>0</v>
      </c>
      <c r="S360" s="118">
        <f t="shared" si="57"/>
        <v>0</v>
      </c>
      <c r="T360" s="108">
        <f t="shared" si="58"/>
        <v>-400.55</v>
      </c>
      <c r="U360" s="108">
        <f t="shared" si="59"/>
        <v>-368.45</v>
      </c>
    </row>
    <row r="361" spans="1:21" hidden="1" x14ac:dyDescent="0.2">
      <c r="A361" s="120">
        <v>43090</v>
      </c>
      <c r="B361" s="103">
        <v>2</v>
      </c>
      <c r="C361" s="104" t="s">
        <v>166</v>
      </c>
      <c r="D361" s="104" t="s">
        <v>1</v>
      </c>
      <c r="E361" s="104" t="s">
        <v>6</v>
      </c>
      <c r="F361" s="104">
        <v>-13</v>
      </c>
      <c r="G361" s="104">
        <v>73.73</v>
      </c>
      <c r="H361" s="104" t="s">
        <v>1343</v>
      </c>
      <c r="I361" s="104"/>
      <c r="J361" s="116">
        <f>IF(D361="NY",VLOOKUP(E361,Input_Mkt_Price!B:C,2,FALSE))</f>
        <v>80.11</v>
      </c>
      <c r="K361" s="192">
        <f t="shared" si="50"/>
        <v>479245</v>
      </c>
      <c r="L361" s="118">
        <f t="shared" si="51"/>
        <v>0</v>
      </c>
      <c r="M361" s="106">
        <f t="shared" si="52"/>
        <v>34.06</v>
      </c>
      <c r="N361" s="116">
        <f t="shared" si="53"/>
        <v>13</v>
      </c>
      <c r="O361" s="193">
        <f t="shared" si="54"/>
        <v>2.62</v>
      </c>
      <c r="P361" s="108">
        <f t="shared" si="55"/>
        <v>-958.49</v>
      </c>
      <c r="Q361" s="192">
        <f>IF(D361="NY",VLOOKUP(E361,Input_Mkt_Price!E:F,2,FALSE))</f>
        <v>79.86</v>
      </c>
      <c r="R361" s="192">
        <f t="shared" si="56"/>
        <v>0</v>
      </c>
      <c r="S361" s="118">
        <f t="shared" si="57"/>
        <v>0</v>
      </c>
      <c r="T361" s="108">
        <f t="shared" si="58"/>
        <v>-1041.43</v>
      </c>
      <c r="U361" s="108">
        <f t="shared" si="59"/>
        <v>-958.49</v>
      </c>
    </row>
    <row r="362" spans="1:21" hidden="1" x14ac:dyDescent="0.2">
      <c r="A362" s="120">
        <v>43090</v>
      </c>
      <c r="B362" s="103">
        <v>2</v>
      </c>
      <c r="C362" s="104" t="s">
        <v>166</v>
      </c>
      <c r="D362" s="104" t="s">
        <v>1</v>
      </c>
      <c r="E362" s="104" t="s">
        <v>6</v>
      </c>
      <c r="F362" s="104">
        <v>-1</v>
      </c>
      <c r="G362" s="104">
        <v>73.650000000000006</v>
      </c>
      <c r="H362" s="104" t="s">
        <v>1343</v>
      </c>
      <c r="I362" s="104"/>
      <c r="J362" s="116">
        <f>IF(D362="NY",VLOOKUP(E362,Input_Mkt_Price!B:C,2,FALSE))</f>
        <v>80.11</v>
      </c>
      <c r="K362" s="192">
        <f t="shared" si="50"/>
        <v>36825</v>
      </c>
      <c r="L362" s="118">
        <f t="shared" si="51"/>
        <v>0</v>
      </c>
      <c r="M362" s="106">
        <f t="shared" si="52"/>
        <v>2.62</v>
      </c>
      <c r="N362" s="116">
        <f t="shared" si="53"/>
        <v>1</v>
      </c>
      <c r="O362" s="193">
        <f t="shared" si="54"/>
        <v>2.62</v>
      </c>
      <c r="P362" s="108">
        <f t="shared" si="55"/>
        <v>-73.650000000000006</v>
      </c>
      <c r="Q362" s="192">
        <f>IF(D362="NY",VLOOKUP(E362,Input_Mkt_Price!E:F,2,FALSE))</f>
        <v>79.86</v>
      </c>
      <c r="R362" s="192">
        <f t="shared" si="56"/>
        <v>0</v>
      </c>
      <c r="S362" s="118">
        <f t="shared" si="57"/>
        <v>0</v>
      </c>
      <c r="T362" s="108">
        <f t="shared" si="58"/>
        <v>-80.11</v>
      </c>
      <c r="U362" s="108">
        <f t="shared" si="59"/>
        <v>-73.650000000000006</v>
      </c>
    </row>
    <row r="363" spans="1:21" hidden="1" x14ac:dyDescent="0.2">
      <c r="A363" s="120">
        <v>43090</v>
      </c>
      <c r="B363" s="103">
        <v>2</v>
      </c>
      <c r="C363" s="104" t="s">
        <v>166</v>
      </c>
      <c r="D363" s="104" t="s">
        <v>1</v>
      </c>
      <c r="E363" s="104" t="s">
        <v>6</v>
      </c>
      <c r="F363" s="104">
        <v>-10</v>
      </c>
      <c r="G363" s="104">
        <v>73.680000000000007</v>
      </c>
      <c r="H363" s="104" t="s">
        <v>1343</v>
      </c>
      <c r="I363" s="104"/>
      <c r="J363" s="116">
        <f>IF(D363="NY",VLOOKUP(E363,Input_Mkt_Price!B:C,2,FALSE))</f>
        <v>80.11</v>
      </c>
      <c r="K363" s="192">
        <f t="shared" si="50"/>
        <v>368400.00000000006</v>
      </c>
      <c r="L363" s="118">
        <f t="shared" si="51"/>
        <v>0</v>
      </c>
      <c r="M363" s="106">
        <f t="shared" si="52"/>
        <v>26.200000000000003</v>
      </c>
      <c r="N363" s="116">
        <f t="shared" si="53"/>
        <v>10</v>
      </c>
      <c r="O363" s="193">
        <f t="shared" si="54"/>
        <v>2.62</v>
      </c>
      <c r="P363" s="108">
        <f t="shared" si="55"/>
        <v>-736.80000000000007</v>
      </c>
      <c r="Q363" s="192">
        <f>IF(D363="NY",VLOOKUP(E363,Input_Mkt_Price!E:F,2,FALSE))</f>
        <v>79.86</v>
      </c>
      <c r="R363" s="192">
        <f t="shared" si="56"/>
        <v>0</v>
      </c>
      <c r="S363" s="118">
        <f t="shared" si="57"/>
        <v>0</v>
      </c>
      <c r="T363" s="108">
        <f t="shared" si="58"/>
        <v>-801.1</v>
      </c>
      <c r="U363" s="108">
        <f t="shared" si="59"/>
        <v>-736.80000000000007</v>
      </c>
    </row>
    <row r="364" spans="1:21" hidden="1" x14ac:dyDescent="0.2">
      <c r="A364" s="120">
        <v>43090</v>
      </c>
      <c r="B364" s="103">
        <v>2</v>
      </c>
      <c r="C364" s="104" t="s">
        <v>166</v>
      </c>
      <c r="D364" s="104" t="s">
        <v>1</v>
      </c>
      <c r="E364" s="104" t="s">
        <v>6</v>
      </c>
      <c r="F364" s="104">
        <v>-1</v>
      </c>
      <c r="G364" s="104">
        <v>73.72</v>
      </c>
      <c r="H364" s="104" t="s">
        <v>1343</v>
      </c>
      <c r="I364" s="104"/>
      <c r="J364" s="116">
        <f>IF(D364="NY",VLOOKUP(E364,Input_Mkt_Price!B:C,2,FALSE))</f>
        <v>80.11</v>
      </c>
      <c r="K364" s="192">
        <f t="shared" si="50"/>
        <v>36860</v>
      </c>
      <c r="L364" s="118">
        <f t="shared" si="51"/>
        <v>0</v>
      </c>
      <c r="M364" s="106">
        <f t="shared" si="52"/>
        <v>2.62</v>
      </c>
      <c r="N364" s="116">
        <f t="shared" si="53"/>
        <v>1</v>
      </c>
      <c r="O364" s="193">
        <f t="shared" si="54"/>
        <v>2.62</v>
      </c>
      <c r="P364" s="108">
        <f t="shared" si="55"/>
        <v>-73.72</v>
      </c>
      <c r="Q364" s="192">
        <f>IF(D364="NY",VLOOKUP(E364,Input_Mkt_Price!E:F,2,FALSE))</f>
        <v>79.86</v>
      </c>
      <c r="R364" s="192">
        <f t="shared" si="56"/>
        <v>0</v>
      </c>
      <c r="S364" s="118">
        <f t="shared" si="57"/>
        <v>0</v>
      </c>
      <c r="T364" s="108">
        <f t="shared" si="58"/>
        <v>-80.11</v>
      </c>
      <c r="U364" s="108">
        <f t="shared" si="59"/>
        <v>-73.72</v>
      </c>
    </row>
    <row r="365" spans="1:21" hidden="1" x14ac:dyDescent="0.2">
      <c r="A365" s="120">
        <v>43090</v>
      </c>
      <c r="B365" s="103">
        <v>2</v>
      </c>
      <c r="C365" s="104" t="s">
        <v>166</v>
      </c>
      <c r="D365" s="104" t="s">
        <v>1</v>
      </c>
      <c r="E365" s="104" t="s">
        <v>6</v>
      </c>
      <c r="F365" s="104">
        <v>-16</v>
      </c>
      <c r="G365" s="104">
        <v>73.67</v>
      </c>
      <c r="H365" s="104" t="s">
        <v>1343</v>
      </c>
      <c r="I365" s="104"/>
      <c r="J365" s="116">
        <f>IF(D365="NY",VLOOKUP(E365,Input_Mkt_Price!B:C,2,FALSE))</f>
        <v>80.11</v>
      </c>
      <c r="K365" s="192">
        <f t="shared" si="50"/>
        <v>589360</v>
      </c>
      <c r="L365" s="118">
        <f t="shared" si="51"/>
        <v>0</v>
      </c>
      <c r="M365" s="106">
        <f t="shared" si="52"/>
        <v>41.92</v>
      </c>
      <c r="N365" s="116">
        <f t="shared" si="53"/>
        <v>16</v>
      </c>
      <c r="O365" s="193">
        <f t="shared" si="54"/>
        <v>2.62</v>
      </c>
      <c r="P365" s="108">
        <f t="shared" si="55"/>
        <v>-1178.72</v>
      </c>
      <c r="Q365" s="192">
        <f>IF(D365="NY",VLOOKUP(E365,Input_Mkt_Price!E:F,2,FALSE))</f>
        <v>79.86</v>
      </c>
      <c r="R365" s="192">
        <f t="shared" si="56"/>
        <v>0</v>
      </c>
      <c r="S365" s="118">
        <f t="shared" si="57"/>
        <v>0</v>
      </c>
      <c r="T365" s="108">
        <f t="shared" si="58"/>
        <v>-1281.76</v>
      </c>
      <c r="U365" s="108">
        <f t="shared" si="59"/>
        <v>-1178.72</v>
      </c>
    </row>
    <row r="366" spans="1:21" hidden="1" x14ac:dyDescent="0.2">
      <c r="A366" s="120">
        <v>43091</v>
      </c>
      <c r="B366" s="103">
        <v>2</v>
      </c>
      <c r="C366" s="104" t="s">
        <v>166</v>
      </c>
      <c r="D366" s="104" t="s">
        <v>1</v>
      </c>
      <c r="E366" s="104" t="s">
        <v>6</v>
      </c>
      <c r="F366" s="104">
        <v>-11</v>
      </c>
      <c r="G366" s="104">
        <v>73.599999999999994</v>
      </c>
      <c r="H366" s="104" t="s">
        <v>1443</v>
      </c>
      <c r="I366" s="104"/>
      <c r="J366" s="116">
        <f>IF(D366="NY",VLOOKUP(E366,Input_Mkt_Price!B:C,2,FALSE))</f>
        <v>80.11</v>
      </c>
      <c r="K366" s="192">
        <f t="shared" si="50"/>
        <v>404799.99999999994</v>
      </c>
      <c r="L366" s="118">
        <f t="shared" si="51"/>
        <v>0</v>
      </c>
      <c r="M366" s="106">
        <f t="shared" si="52"/>
        <v>28.82</v>
      </c>
      <c r="N366" s="116">
        <f t="shared" si="53"/>
        <v>11</v>
      </c>
      <c r="O366" s="193">
        <f t="shared" si="54"/>
        <v>2.62</v>
      </c>
      <c r="P366" s="108">
        <f t="shared" si="55"/>
        <v>-809.59999999999991</v>
      </c>
      <c r="Q366" s="192">
        <f>IF(D366="NY",VLOOKUP(E366,Input_Mkt_Price!E:F,2,FALSE))</f>
        <v>79.86</v>
      </c>
      <c r="R366" s="192">
        <f t="shared" si="56"/>
        <v>0</v>
      </c>
      <c r="S366" s="118">
        <f t="shared" si="57"/>
        <v>0</v>
      </c>
      <c r="T366" s="108">
        <f t="shared" si="58"/>
        <v>-881.21</v>
      </c>
      <c r="U366" s="108">
        <f t="shared" si="59"/>
        <v>-809.59999999999991</v>
      </c>
    </row>
    <row r="367" spans="1:21" hidden="1" x14ac:dyDescent="0.2">
      <c r="A367" s="120">
        <v>43091</v>
      </c>
      <c r="B367" s="103">
        <v>2</v>
      </c>
      <c r="C367" s="104" t="s">
        <v>166</v>
      </c>
      <c r="D367" s="104" t="s">
        <v>1</v>
      </c>
      <c r="E367" s="104" t="s">
        <v>6</v>
      </c>
      <c r="F367" s="104">
        <v>-11</v>
      </c>
      <c r="G367" s="104">
        <v>73.8</v>
      </c>
      <c r="H367" s="104" t="s">
        <v>1443</v>
      </c>
      <c r="I367" s="104"/>
      <c r="J367" s="116">
        <f>IF(D367="NY",VLOOKUP(E367,Input_Mkt_Price!B:C,2,FALSE))</f>
        <v>80.11</v>
      </c>
      <c r="K367" s="192">
        <f t="shared" si="50"/>
        <v>405900</v>
      </c>
      <c r="L367" s="118">
        <f t="shared" si="51"/>
        <v>0</v>
      </c>
      <c r="M367" s="106">
        <f t="shared" si="52"/>
        <v>28.82</v>
      </c>
      <c r="N367" s="116">
        <f t="shared" si="53"/>
        <v>11</v>
      </c>
      <c r="O367" s="193">
        <f t="shared" si="54"/>
        <v>2.62</v>
      </c>
      <c r="P367" s="108">
        <f t="shared" si="55"/>
        <v>-811.8</v>
      </c>
      <c r="Q367" s="192">
        <f>IF(D367="NY",VLOOKUP(E367,Input_Mkt_Price!E:F,2,FALSE))</f>
        <v>79.86</v>
      </c>
      <c r="R367" s="192">
        <f t="shared" si="56"/>
        <v>0</v>
      </c>
      <c r="S367" s="118">
        <f t="shared" si="57"/>
        <v>0</v>
      </c>
      <c r="T367" s="108">
        <f t="shared" si="58"/>
        <v>-881.21</v>
      </c>
      <c r="U367" s="108">
        <f t="shared" si="59"/>
        <v>-811.8</v>
      </c>
    </row>
    <row r="368" spans="1:21" hidden="1" x14ac:dyDescent="0.2">
      <c r="A368" s="120">
        <v>43096</v>
      </c>
      <c r="B368" s="103">
        <v>2</v>
      </c>
      <c r="C368" s="104" t="s">
        <v>166</v>
      </c>
      <c r="D368" s="104" t="s">
        <v>1</v>
      </c>
      <c r="E368" s="104" t="s">
        <v>6</v>
      </c>
      <c r="F368" s="104">
        <v>-66</v>
      </c>
      <c r="G368" s="104">
        <v>73.900000000000006</v>
      </c>
      <c r="H368" s="104" t="s">
        <v>1438</v>
      </c>
      <c r="I368" s="104"/>
      <c r="J368" s="116">
        <f>IF(D368="NY",VLOOKUP(E368,Input_Mkt_Price!B:C,2,FALSE))</f>
        <v>80.11</v>
      </c>
      <c r="K368" s="192">
        <f t="shared" si="50"/>
        <v>2438700.0000000005</v>
      </c>
      <c r="L368" s="118">
        <f t="shared" si="51"/>
        <v>0</v>
      </c>
      <c r="M368" s="106">
        <f t="shared" si="52"/>
        <v>172.92000000000002</v>
      </c>
      <c r="N368" s="116">
        <f t="shared" si="53"/>
        <v>66</v>
      </c>
      <c r="O368" s="193">
        <f t="shared" si="54"/>
        <v>2.62</v>
      </c>
      <c r="P368" s="108">
        <f t="shared" si="55"/>
        <v>-4877.4000000000005</v>
      </c>
      <c r="Q368" s="192">
        <f>IF(D368="NY",VLOOKUP(E368,Input_Mkt_Price!E:F,2,FALSE))</f>
        <v>79.86</v>
      </c>
      <c r="R368" s="192">
        <f t="shared" si="56"/>
        <v>0</v>
      </c>
      <c r="S368" s="118">
        <f t="shared" si="57"/>
        <v>0</v>
      </c>
      <c r="T368" s="108">
        <f t="shared" si="58"/>
        <v>-5287.26</v>
      </c>
      <c r="U368" s="108">
        <f t="shared" si="59"/>
        <v>-4877.4000000000005</v>
      </c>
    </row>
    <row r="369" spans="1:21" hidden="1" x14ac:dyDescent="0.2">
      <c r="A369" s="120">
        <v>43096</v>
      </c>
      <c r="B369" s="103">
        <v>2</v>
      </c>
      <c r="C369" s="104" t="s">
        <v>166</v>
      </c>
      <c r="D369" s="104" t="s">
        <v>1</v>
      </c>
      <c r="E369" s="104" t="s">
        <v>6</v>
      </c>
      <c r="F369" s="104">
        <v>10</v>
      </c>
      <c r="G369" s="104">
        <v>74</v>
      </c>
      <c r="H369" s="104" t="s">
        <v>167</v>
      </c>
      <c r="I369" s="104"/>
      <c r="J369" s="116">
        <f>IF(D369="NY",VLOOKUP(E369,Input_Mkt_Price!B:C,2,FALSE))</f>
        <v>80.11</v>
      </c>
      <c r="K369" s="192">
        <f t="shared" si="50"/>
        <v>-370000</v>
      </c>
      <c r="L369" s="118">
        <f t="shared" si="51"/>
        <v>0</v>
      </c>
      <c r="M369" s="106">
        <f t="shared" si="52"/>
        <v>26.200000000000003</v>
      </c>
      <c r="N369" s="116">
        <f t="shared" si="53"/>
        <v>10</v>
      </c>
      <c r="O369" s="193">
        <f t="shared" si="54"/>
        <v>2.62</v>
      </c>
      <c r="P369" s="108">
        <f t="shared" si="55"/>
        <v>740</v>
      </c>
      <c r="Q369" s="192">
        <f>IF(D369="NY",VLOOKUP(E369,Input_Mkt_Price!E:F,2,FALSE))</f>
        <v>79.86</v>
      </c>
      <c r="R369" s="192">
        <f t="shared" si="56"/>
        <v>0</v>
      </c>
      <c r="S369" s="118">
        <f t="shared" si="57"/>
        <v>0</v>
      </c>
      <c r="T369" s="108">
        <f t="shared" si="58"/>
        <v>801.1</v>
      </c>
      <c r="U369" s="108">
        <f t="shared" si="59"/>
        <v>740</v>
      </c>
    </row>
    <row r="370" spans="1:21" hidden="1" x14ac:dyDescent="0.2">
      <c r="A370" s="120">
        <v>43096</v>
      </c>
      <c r="B370" s="103">
        <v>2</v>
      </c>
      <c r="C370" s="104" t="s">
        <v>166</v>
      </c>
      <c r="D370" s="104" t="s">
        <v>1</v>
      </c>
      <c r="E370" s="104" t="s">
        <v>6</v>
      </c>
      <c r="F370" s="104">
        <v>3</v>
      </c>
      <c r="G370" s="104">
        <v>74.09</v>
      </c>
      <c r="H370" s="104" t="s">
        <v>167</v>
      </c>
      <c r="I370" s="104"/>
      <c r="J370" s="116">
        <f>IF(D370="NY",VLOOKUP(E370,Input_Mkt_Price!B:C,2,FALSE))</f>
        <v>80.11</v>
      </c>
      <c r="K370" s="192">
        <f t="shared" si="50"/>
        <v>-111135</v>
      </c>
      <c r="L370" s="118">
        <f t="shared" si="51"/>
        <v>0</v>
      </c>
      <c r="M370" s="106">
        <f t="shared" si="52"/>
        <v>7.86</v>
      </c>
      <c r="N370" s="116">
        <f t="shared" si="53"/>
        <v>3</v>
      </c>
      <c r="O370" s="193">
        <f t="shared" si="54"/>
        <v>2.62</v>
      </c>
      <c r="P370" s="108">
        <f t="shared" si="55"/>
        <v>222.27</v>
      </c>
      <c r="Q370" s="192">
        <f>IF(D370="NY",VLOOKUP(E370,Input_Mkt_Price!E:F,2,FALSE))</f>
        <v>79.86</v>
      </c>
      <c r="R370" s="192">
        <f t="shared" si="56"/>
        <v>0</v>
      </c>
      <c r="S370" s="118">
        <f t="shared" si="57"/>
        <v>0</v>
      </c>
      <c r="T370" s="108">
        <f t="shared" si="58"/>
        <v>240.32999999999998</v>
      </c>
      <c r="U370" s="108">
        <f t="shared" si="59"/>
        <v>222.27</v>
      </c>
    </row>
    <row r="371" spans="1:21" hidden="1" x14ac:dyDescent="0.2">
      <c r="A371" s="120">
        <v>43096</v>
      </c>
      <c r="B371" s="103">
        <v>2</v>
      </c>
      <c r="C371" s="104" t="s">
        <v>166</v>
      </c>
      <c r="D371" s="104" t="s">
        <v>1</v>
      </c>
      <c r="E371" s="104" t="s">
        <v>6</v>
      </c>
      <c r="F371" s="104">
        <v>-35</v>
      </c>
      <c r="G371" s="104">
        <v>74</v>
      </c>
      <c r="H371" s="104" t="s">
        <v>1444</v>
      </c>
      <c r="I371" s="104"/>
      <c r="J371" s="116">
        <f>IF(D371="NY",VLOOKUP(E371,Input_Mkt_Price!B:C,2,FALSE))</f>
        <v>80.11</v>
      </c>
      <c r="K371" s="192">
        <f t="shared" si="50"/>
        <v>1295000</v>
      </c>
      <c r="L371" s="118">
        <f t="shared" si="51"/>
        <v>0</v>
      </c>
      <c r="M371" s="106">
        <f t="shared" si="52"/>
        <v>91.7</v>
      </c>
      <c r="N371" s="116">
        <f t="shared" si="53"/>
        <v>35</v>
      </c>
      <c r="O371" s="193">
        <f t="shared" si="54"/>
        <v>2.62</v>
      </c>
      <c r="P371" s="108">
        <f t="shared" si="55"/>
        <v>-2590</v>
      </c>
      <c r="Q371" s="192">
        <f>IF(D371="NY",VLOOKUP(E371,Input_Mkt_Price!E:F,2,FALSE))</f>
        <v>79.86</v>
      </c>
      <c r="R371" s="192">
        <f t="shared" si="56"/>
        <v>0</v>
      </c>
      <c r="S371" s="118">
        <f t="shared" si="57"/>
        <v>0</v>
      </c>
      <c r="T371" s="108">
        <f t="shared" si="58"/>
        <v>-2803.85</v>
      </c>
      <c r="U371" s="108">
        <f t="shared" si="59"/>
        <v>-2590</v>
      </c>
    </row>
    <row r="372" spans="1:21" hidden="1" x14ac:dyDescent="0.2">
      <c r="A372" s="120">
        <v>43098</v>
      </c>
      <c r="B372" s="103">
        <v>2</v>
      </c>
      <c r="C372" s="104" t="s">
        <v>166</v>
      </c>
      <c r="D372" s="104" t="s">
        <v>1</v>
      </c>
      <c r="E372" s="104" t="s">
        <v>6</v>
      </c>
      <c r="F372" s="104">
        <v>-22</v>
      </c>
      <c r="G372" s="104">
        <v>74.3</v>
      </c>
      <c r="I372" s="104"/>
      <c r="J372" s="116">
        <f>IF(D372="NY",VLOOKUP(E372,Input_Mkt_Price!B:C,2,FALSE))</f>
        <v>80.11</v>
      </c>
      <c r="K372" s="192">
        <f t="shared" si="50"/>
        <v>817300</v>
      </c>
      <c r="L372" s="118">
        <f t="shared" si="51"/>
        <v>0</v>
      </c>
      <c r="M372" s="106">
        <f t="shared" si="52"/>
        <v>57.64</v>
      </c>
      <c r="N372" s="116">
        <f t="shared" si="53"/>
        <v>22</v>
      </c>
      <c r="O372" s="193">
        <f t="shared" si="54"/>
        <v>2.62</v>
      </c>
      <c r="P372" s="108">
        <f t="shared" si="55"/>
        <v>-1634.6</v>
      </c>
      <c r="Q372" s="192">
        <f>IF(D372="NY",VLOOKUP(E372,Input_Mkt_Price!E:F,2,FALSE))</f>
        <v>79.86</v>
      </c>
      <c r="R372" s="192">
        <f t="shared" si="56"/>
        <v>0</v>
      </c>
      <c r="S372" s="118">
        <f t="shared" si="57"/>
        <v>0</v>
      </c>
      <c r="T372" s="108">
        <f t="shared" si="58"/>
        <v>-1762.42</v>
      </c>
      <c r="U372" s="108">
        <f t="shared" si="59"/>
        <v>-1634.6</v>
      </c>
    </row>
    <row r="373" spans="1:21" hidden="1" x14ac:dyDescent="0.2">
      <c r="A373" s="120">
        <v>43098</v>
      </c>
      <c r="B373" s="103">
        <v>2</v>
      </c>
      <c r="C373" s="104" t="s">
        <v>166</v>
      </c>
      <c r="D373" s="104" t="s">
        <v>1</v>
      </c>
      <c r="E373" s="104" t="s">
        <v>6</v>
      </c>
      <c r="F373" s="104">
        <v>-22</v>
      </c>
      <c r="G373" s="104">
        <v>74.5</v>
      </c>
      <c r="I373" s="104"/>
      <c r="J373" s="116">
        <f>IF(D373="NY",VLOOKUP(E373,Input_Mkt_Price!B:C,2,FALSE))</f>
        <v>80.11</v>
      </c>
      <c r="K373" s="192">
        <f t="shared" si="50"/>
        <v>819500</v>
      </c>
      <c r="L373" s="118">
        <f t="shared" si="51"/>
        <v>0</v>
      </c>
      <c r="M373" s="106">
        <f t="shared" si="52"/>
        <v>57.64</v>
      </c>
      <c r="N373" s="116">
        <f t="shared" si="53"/>
        <v>22</v>
      </c>
      <c r="O373" s="193">
        <f t="shared" si="54"/>
        <v>2.62</v>
      </c>
      <c r="P373" s="108">
        <f t="shared" si="55"/>
        <v>-1639</v>
      </c>
      <c r="Q373" s="192">
        <f>IF(D373="NY",VLOOKUP(E373,Input_Mkt_Price!E:F,2,FALSE))</f>
        <v>79.86</v>
      </c>
      <c r="R373" s="192">
        <f t="shared" si="56"/>
        <v>0</v>
      </c>
      <c r="S373" s="118">
        <f t="shared" si="57"/>
        <v>0</v>
      </c>
      <c r="T373" s="108">
        <f t="shared" si="58"/>
        <v>-1762.42</v>
      </c>
      <c r="U373" s="108">
        <f t="shared" si="59"/>
        <v>-1639</v>
      </c>
    </row>
    <row r="374" spans="1:21" hidden="1" x14ac:dyDescent="0.2">
      <c r="A374" s="120">
        <v>43102</v>
      </c>
      <c r="B374" s="103">
        <v>2</v>
      </c>
      <c r="C374" s="104" t="s">
        <v>166</v>
      </c>
      <c r="D374" s="104" t="s">
        <v>1</v>
      </c>
      <c r="E374" s="104" t="s">
        <v>6</v>
      </c>
      <c r="F374" s="104">
        <v>-34</v>
      </c>
      <c r="G374" s="104">
        <v>74</v>
      </c>
      <c r="H374" s="104" t="s">
        <v>1445</v>
      </c>
      <c r="I374" s="104"/>
      <c r="J374" s="116">
        <f>IF(D374="NY",VLOOKUP(E374,Input_Mkt_Price!B:C,2,FALSE))</f>
        <v>80.11</v>
      </c>
      <c r="K374" s="192">
        <f t="shared" si="50"/>
        <v>1258000</v>
      </c>
      <c r="L374" s="118">
        <f t="shared" si="51"/>
        <v>0</v>
      </c>
      <c r="M374" s="106">
        <f t="shared" si="52"/>
        <v>89.08</v>
      </c>
      <c r="N374" s="116">
        <f t="shared" si="53"/>
        <v>34</v>
      </c>
      <c r="O374" s="193">
        <f t="shared" si="54"/>
        <v>2.62</v>
      </c>
      <c r="P374" s="108">
        <f t="shared" si="55"/>
        <v>-2516</v>
      </c>
      <c r="Q374" s="192">
        <f>IF(D374="NY",VLOOKUP(E374,Input_Mkt_Price!E:F,2,FALSE))</f>
        <v>79.86</v>
      </c>
      <c r="R374" s="192">
        <f t="shared" si="56"/>
        <v>0</v>
      </c>
      <c r="S374" s="118">
        <f t="shared" si="57"/>
        <v>0</v>
      </c>
      <c r="T374" s="108">
        <f t="shared" si="58"/>
        <v>-2723.74</v>
      </c>
      <c r="U374" s="108">
        <f t="shared" si="59"/>
        <v>-2516</v>
      </c>
    </row>
    <row r="375" spans="1:21" hidden="1" x14ac:dyDescent="0.2">
      <c r="A375" s="120">
        <v>43102</v>
      </c>
      <c r="B375" s="103">
        <v>2</v>
      </c>
      <c r="C375" s="104" t="s">
        <v>166</v>
      </c>
      <c r="D375" s="104" t="s">
        <v>1</v>
      </c>
      <c r="E375" s="104" t="s">
        <v>6</v>
      </c>
      <c r="F375" s="104">
        <v>-41</v>
      </c>
      <c r="G375" s="104">
        <v>74</v>
      </c>
      <c r="H375" s="104" t="s">
        <v>1445</v>
      </c>
      <c r="I375" s="104"/>
      <c r="J375" s="116">
        <f>IF(D375="NY",VLOOKUP(E375,Input_Mkt_Price!B:C,2,FALSE))</f>
        <v>80.11</v>
      </c>
      <c r="K375" s="192">
        <f t="shared" si="50"/>
        <v>1517000</v>
      </c>
      <c r="L375" s="118">
        <f t="shared" si="51"/>
        <v>0</v>
      </c>
      <c r="M375" s="106">
        <f t="shared" si="52"/>
        <v>107.42</v>
      </c>
      <c r="N375" s="116">
        <f t="shared" si="53"/>
        <v>41</v>
      </c>
      <c r="O375" s="193">
        <f t="shared" si="54"/>
        <v>2.62</v>
      </c>
      <c r="P375" s="108">
        <f t="shared" si="55"/>
        <v>-3034</v>
      </c>
      <c r="Q375" s="192">
        <f>IF(D375="NY",VLOOKUP(E375,Input_Mkt_Price!E:F,2,FALSE))</f>
        <v>79.86</v>
      </c>
      <c r="R375" s="192">
        <f t="shared" si="56"/>
        <v>0</v>
      </c>
      <c r="S375" s="118">
        <f t="shared" si="57"/>
        <v>0</v>
      </c>
      <c r="T375" s="108">
        <f t="shared" si="58"/>
        <v>-3284.5099999999998</v>
      </c>
      <c r="U375" s="108">
        <f t="shared" si="59"/>
        <v>-3034</v>
      </c>
    </row>
    <row r="376" spans="1:21" hidden="1" x14ac:dyDescent="0.2">
      <c r="A376" s="120">
        <v>43104</v>
      </c>
      <c r="B376" s="103">
        <v>2</v>
      </c>
      <c r="C376" s="104" t="s">
        <v>166</v>
      </c>
      <c r="D376" s="104" t="s">
        <v>1</v>
      </c>
      <c r="E376" s="104" t="s">
        <v>6</v>
      </c>
      <c r="F376" s="104">
        <v>-1</v>
      </c>
      <c r="G376" s="104">
        <v>74.34</v>
      </c>
      <c r="H376" s="104" t="s">
        <v>1446</v>
      </c>
      <c r="I376" s="104"/>
      <c r="J376" s="116">
        <f>IF(D376="NY",VLOOKUP(E376,Input_Mkt_Price!B:C,2,FALSE))</f>
        <v>80.11</v>
      </c>
      <c r="K376" s="192">
        <f t="shared" si="50"/>
        <v>37170</v>
      </c>
      <c r="L376" s="118">
        <f t="shared" si="51"/>
        <v>0</v>
      </c>
      <c r="M376" s="106">
        <f t="shared" si="52"/>
        <v>2.62</v>
      </c>
      <c r="N376" s="116">
        <f t="shared" si="53"/>
        <v>1</v>
      </c>
      <c r="O376" s="193">
        <f t="shared" si="54"/>
        <v>2.62</v>
      </c>
      <c r="P376" s="108">
        <f t="shared" si="55"/>
        <v>-74.34</v>
      </c>
      <c r="Q376" s="192">
        <f>IF(D376="NY",VLOOKUP(E376,Input_Mkt_Price!E:F,2,FALSE))</f>
        <v>79.86</v>
      </c>
      <c r="R376" s="192">
        <f t="shared" si="56"/>
        <v>0</v>
      </c>
      <c r="S376" s="118">
        <f t="shared" si="57"/>
        <v>0</v>
      </c>
      <c r="T376" s="108">
        <f t="shared" si="58"/>
        <v>-80.11</v>
      </c>
      <c r="U376" s="108">
        <f t="shared" si="59"/>
        <v>-74.34</v>
      </c>
    </row>
    <row r="377" spans="1:21" hidden="1" x14ac:dyDescent="0.2">
      <c r="A377" s="120">
        <v>43104</v>
      </c>
      <c r="B377" s="103">
        <v>2</v>
      </c>
      <c r="C377" s="104" t="s">
        <v>166</v>
      </c>
      <c r="D377" s="104" t="s">
        <v>1</v>
      </c>
      <c r="E377" s="104" t="s">
        <v>6</v>
      </c>
      <c r="F377" s="104">
        <v>-1</v>
      </c>
      <c r="G377" s="104">
        <v>74.31</v>
      </c>
      <c r="H377" s="104" t="s">
        <v>1446</v>
      </c>
      <c r="I377" s="104"/>
      <c r="J377" s="116">
        <f>IF(D377="NY",VLOOKUP(E377,Input_Mkt_Price!B:C,2,FALSE))</f>
        <v>80.11</v>
      </c>
      <c r="K377" s="192">
        <f t="shared" si="50"/>
        <v>37155</v>
      </c>
      <c r="L377" s="118">
        <f t="shared" si="51"/>
        <v>0</v>
      </c>
      <c r="M377" s="106">
        <f t="shared" si="52"/>
        <v>2.62</v>
      </c>
      <c r="N377" s="116">
        <f t="shared" si="53"/>
        <v>1</v>
      </c>
      <c r="O377" s="193">
        <f t="shared" si="54"/>
        <v>2.62</v>
      </c>
      <c r="P377" s="108">
        <f t="shared" si="55"/>
        <v>-74.31</v>
      </c>
      <c r="Q377" s="192">
        <f>IF(D377="NY",VLOOKUP(E377,Input_Mkt_Price!E:F,2,FALSE))</f>
        <v>79.86</v>
      </c>
      <c r="R377" s="192">
        <f t="shared" si="56"/>
        <v>0</v>
      </c>
      <c r="S377" s="118">
        <f t="shared" si="57"/>
        <v>0</v>
      </c>
      <c r="T377" s="108">
        <f t="shared" si="58"/>
        <v>-80.11</v>
      </c>
      <c r="U377" s="108">
        <f t="shared" si="59"/>
        <v>-74.31</v>
      </c>
    </row>
    <row r="378" spans="1:21" hidden="1" x14ac:dyDescent="0.2">
      <c r="A378" s="120">
        <v>43104</v>
      </c>
      <c r="B378" s="103">
        <v>2</v>
      </c>
      <c r="C378" s="104" t="s">
        <v>166</v>
      </c>
      <c r="D378" s="104" t="s">
        <v>1</v>
      </c>
      <c r="E378" s="104" t="s">
        <v>6</v>
      </c>
      <c r="F378" s="104">
        <v>-1</v>
      </c>
      <c r="G378" s="104">
        <v>74.33</v>
      </c>
      <c r="H378" s="104" t="s">
        <v>1446</v>
      </c>
      <c r="I378" s="104"/>
      <c r="J378" s="116">
        <f>IF(D378="NY",VLOOKUP(E378,Input_Mkt_Price!B:C,2,FALSE))</f>
        <v>80.11</v>
      </c>
      <c r="K378" s="192">
        <f t="shared" si="50"/>
        <v>37165</v>
      </c>
      <c r="L378" s="118">
        <f t="shared" si="51"/>
        <v>0</v>
      </c>
      <c r="M378" s="106">
        <f t="shared" si="52"/>
        <v>2.62</v>
      </c>
      <c r="N378" s="116">
        <f t="shared" si="53"/>
        <v>1</v>
      </c>
      <c r="O378" s="193">
        <f t="shared" si="54"/>
        <v>2.62</v>
      </c>
      <c r="P378" s="108">
        <f t="shared" si="55"/>
        <v>-74.33</v>
      </c>
      <c r="Q378" s="192">
        <f>IF(D378="NY",VLOOKUP(E378,Input_Mkt_Price!E:F,2,FALSE))</f>
        <v>79.86</v>
      </c>
      <c r="R378" s="192">
        <f t="shared" si="56"/>
        <v>0</v>
      </c>
      <c r="S378" s="118">
        <f t="shared" si="57"/>
        <v>0</v>
      </c>
      <c r="T378" s="108">
        <f t="shared" si="58"/>
        <v>-80.11</v>
      </c>
      <c r="U378" s="108">
        <f t="shared" si="59"/>
        <v>-74.33</v>
      </c>
    </row>
    <row r="379" spans="1:21" hidden="1" x14ac:dyDescent="0.2">
      <c r="A379" s="120">
        <v>43104</v>
      </c>
      <c r="B379" s="103">
        <v>2</v>
      </c>
      <c r="C379" s="104" t="s">
        <v>166</v>
      </c>
      <c r="D379" s="104" t="s">
        <v>1</v>
      </c>
      <c r="E379" s="104" t="s">
        <v>6</v>
      </c>
      <c r="F379" s="104">
        <v>-2</v>
      </c>
      <c r="G379" s="104">
        <v>74.3</v>
      </c>
      <c r="H379" s="104" t="s">
        <v>1446</v>
      </c>
      <c r="I379" s="104"/>
      <c r="J379" s="116">
        <f>IF(D379="NY",VLOOKUP(E379,Input_Mkt_Price!B:C,2,FALSE))</f>
        <v>80.11</v>
      </c>
      <c r="K379" s="192">
        <f t="shared" si="50"/>
        <v>74300</v>
      </c>
      <c r="L379" s="118">
        <f t="shared" si="51"/>
        <v>0</v>
      </c>
      <c r="M379" s="106">
        <f t="shared" si="52"/>
        <v>5.24</v>
      </c>
      <c r="N379" s="116">
        <f t="shared" si="53"/>
        <v>2</v>
      </c>
      <c r="O379" s="193">
        <f t="shared" si="54"/>
        <v>2.62</v>
      </c>
      <c r="P379" s="108">
        <f t="shared" si="55"/>
        <v>-148.6</v>
      </c>
      <c r="Q379" s="192">
        <f>IF(D379="NY",VLOOKUP(E379,Input_Mkt_Price!E:F,2,FALSE))</f>
        <v>79.86</v>
      </c>
      <c r="R379" s="192">
        <f t="shared" si="56"/>
        <v>0</v>
      </c>
      <c r="S379" s="118">
        <f t="shared" si="57"/>
        <v>0</v>
      </c>
      <c r="T379" s="108">
        <f t="shared" si="58"/>
        <v>-160.22</v>
      </c>
      <c r="U379" s="108">
        <f t="shared" si="59"/>
        <v>-148.6</v>
      </c>
    </row>
    <row r="380" spans="1:21" hidden="1" x14ac:dyDescent="0.2">
      <c r="A380" s="120">
        <v>43104</v>
      </c>
      <c r="B380" s="103">
        <v>2</v>
      </c>
      <c r="C380" s="104" t="s">
        <v>166</v>
      </c>
      <c r="D380" s="104" t="s">
        <v>1</v>
      </c>
      <c r="E380" s="104" t="s">
        <v>6</v>
      </c>
      <c r="F380" s="104">
        <v>-6</v>
      </c>
      <c r="G380" s="104">
        <v>74.319999999999993</v>
      </c>
      <c r="H380" s="104" t="s">
        <v>1446</v>
      </c>
      <c r="I380" s="104"/>
      <c r="J380" s="116">
        <f>IF(D380="NY",VLOOKUP(E380,Input_Mkt_Price!B:C,2,FALSE))</f>
        <v>80.11</v>
      </c>
      <c r="K380" s="192">
        <f t="shared" si="50"/>
        <v>222959.99999999997</v>
      </c>
      <c r="L380" s="118">
        <f t="shared" si="51"/>
        <v>0</v>
      </c>
      <c r="M380" s="106">
        <f t="shared" si="52"/>
        <v>15.72</v>
      </c>
      <c r="N380" s="116">
        <f t="shared" si="53"/>
        <v>6</v>
      </c>
      <c r="O380" s="193">
        <f t="shared" si="54"/>
        <v>2.62</v>
      </c>
      <c r="P380" s="108">
        <f t="shared" si="55"/>
        <v>-445.91999999999996</v>
      </c>
      <c r="Q380" s="192">
        <f>IF(D380="NY",VLOOKUP(E380,Input_Mkt_Price!E:F,2,FALSE))</f>
        <v>79.86</v>
      </c>
      <c r="R380" s="192">
        <f t="shared" si="56"/>
        <v>0</v>
      </c>
      <c r="S380" s="118">
        <f t="shared" si="57"/>
        <v>0</v>
      </c>
      <c r="T380" s="108">
        <f t="shared" si="58"/>
        <v>-480.65999999999997</v>
      </c>
      <c r="U380" s="108">
        <f t="shared" si="59"/>
        <v>-445.91999999999996</v>
      </c>
    </row>
    <row r="381" spans="1:21" hidden="1" x14ac:dyDescent="0.2">
      <c r="A381" s="120">
        <v>43110</v>
      </c>
      <c r="B381" s="103">
        <v>2</v>
      </c>
      <c r="C381" s="104" t="s">
        <v>166</v>
      </c>
      <c r="D381" s="104" t="s">
        <v>1</v>
      </c>
      <c r="E381" s="104" t="s">
        <v>6</v>
      </c>
      <c r="F381" s="104">
        <v>-20</v>
      </c>
      <c r="G381" s="104">
        <v>74.75</v>
      </c>
      <c r="H381" s="104" t="s">
        <v>1447</v>
      </c>
      <c r="I381" s="104"/>
      <c r="J381" s="116">
        <f>IF(D381="NY",VLOOKUP(E381,Input_Mkt_Price!B:C,2,FALSE))</f>
        <v>80.11</v>
      </c>
      <c r="K381" s="192">
        <f t="shared" si="50"/>
        <v>747500</v>
      </c>
      <c r="L381" s="118">
        <f t="shared" si="51"/>
        <v>0</v>
      </c>
      <c r="M381" s="106">
        <f t="shared" si="52"/>
        <v>52.400000000000006</v>
      </c>
      <c r="N381" s="116">
        <f t="shared" si="53"/>
        <v>20</v>
      </c>
      <c r="O381" s="193">
        <f t="shared" si="54"/>
        <v>2.62</v>
      </c>
      <c r="P381" s="108">
        <f t="shared" si="55"/>
        <v>-1495</v>
      </c>
      <c r="Q381" s="192">
        <f>IF(D381="NY",VLOOKUP(E381,Input_Mkt_Price!E:F,2,FALSE))</f>
        <v>79.86</v>
      </c>
      <c r="R381" s="192">
        <f t="shared" si="56"/>
        <v>0</v>
      </c>
      <c r="S381" s="118">
        <f t="shared" si="57"/>
        <v>0</v>
      </c>
      <c r="T381" s="108">
        <f t="shared" si="58"/>
        <v>-1602.2</v>
      </c>
      <c r="U381" s="108">
        <f t="shared" si="59"/>
        <v>-1495</v>
      </c>
    </row>
    <row r="382" spans="1:21" hidden="1" x14ac:dyDescent="0.2">
      <c r="A382" s="120">
        <v>43110</v>
      </c>
      <c r="B382" s="103">
        <v>2</v>
      </c>
      <c r="C382" s="104" t="s">
        <v>166</v>
      </c>
      <c r="D382" s="104" t="s">
        <v>1</v>
      </c>
      <c r="E382" s="104" t="s">
        <v>6</v>
      </c>
      <c r="F382" s="104">
        <v>-44</v>
      </c>
      <c r="G382" s="104">
        <v>74.75</v>
      </c>
      <c r="H382" s="104" t="s">
        <v>1447</v>
      </c>
      <c r="I382" s="104"/>
      <c r="J382" s="116">
        <f>IF(D382="NY",VLOOKUP(E382,Input_Mkt_Price!B:C,2,FALSE))</f>
        <v>80.11</v>
      </c>
      <c r="K382" s="192">
        <f t="shared" si="50"/>
        <v>1644500</v>
      </c>
      <c r="L382" s="118">
        <f t="shared" si="51"/>
        <v>0</v>
      </c>
      <c r="M382" s="106">
        <f t="shared" si="52"/>
        <v>115.28</v>
      </c>
      <c r="N382" s="116">
        <f t="shared" si="53"/>
        <v>44</v>
      </c>
      <c r="O382" s="193">
        <f t="shared" si="54"/>
        <v>2.62</v>
      </c>
      <c r="P382" s="108">
        <f t="shared" si="55"/>
        <v>-3289</v>
      </c>
      <c r="Q382" s="192">
        <f>IF(D382="NY",VLOOKUP(E382,Input_Mkt_Price!E:F,2,FALSE))</f>
        <v>79.86</v>
      </c>
      <c r="R382" s="192">
        <f t="shared" si="56"/>
        <v>0</v>
      </c>
      <c r="S382" s="118">
        <f t="shared" si="57"/>
        <v>0</v>
      </c>
      <c r="T382" s="108">
        <f t="shared" si="58"/>
        <v>-3524.84</v>
      </c>
      <c r="U382" s="108">
        <f t="shared" si="59"/>
        <v>-3289</v>
      </c>
    </row>
    <row r="383" spans="1:21" hidden="1" x14ac:dyDescent="0.2">
      <c r="A383" s="120">
        <v>43116</v>
      </c>
      <c r="B383" s="103">
        <v>2</v>
      </c>
      <c r="C383" s="104" t="s">
        <v>166</v>
      </c>
      <c r="D383" s="104" t="s">
        <v>1</v>
      </c>
      <c r="E383" s="104" t="s">
        <v>6</v>
      </c>
      <c r="F383" s="104">
        <v>-6</v>
      </c>
      <c r="G383" s="104">
        <v>75.34</v>
      </c>
      <c r="H383" s="104" t="s">
        <v>1448</v>
      </c>
      <c r="I383" s="104"/>
      <c r="J383" s="116">
        <f>IF(D383="NY",VLOOKUP(E383,Input_Mkt_Price!B:C,2,FALSE))</f>
        <v>80.11</v>
      </c>
      <c r="K383" s="192">
        <f t="shared" si="50"/>
        <v>226020</v>
      </c>
      <c r="L383" s="118">
        <f t="shared" si="51"/>
        <v>0</v>
      </c>
      <c r="M383" s="106">
        <f t="shared" si="52"/>
        <v>15.72</v>
      </c>
      <c r="N383" s="116">
        <f t="shared" si="53"/>
        <v>6</v>
      </c>
      <c r="O383" s="193">
        <f t="shared" si="54"/>
        <v>2.62</v>
      </c>
      <c r="P383" s="108">
        <f t="shared" si="55"/>
        <v>-452.04</v>
      </c>
      <c r="Q383" s="192">
        <f>IF(D383="NY",VLOOKUP(E383,Input_Mkt_Price!E:F,2,FALSE))</f>
        <v>79.86</v>
      </c>
      <c r="R383" s="192">
        <f t="shared" si="56"/>
        <v>0</v>
      </c>
      <c r="S383" s="118">
        <f t="shared" si="57"/>
        <v>0</v>
      </c>
      <c r="T383" s="108">
        <f t="shared" si="58"/>
        <v>-480.65999999999997</v>
      </c>
      <c r="U383" s="108">
        <f t="shared" si="59"/>
        <v>-452.04</v>
      </c>
    </row>
    <row r="384" spans="1:21" hidden="1" x14ac:dyDescent="0.2">
      <c r="A384" s="120">
        <v>43116</v>
      </c>
      <c r="B384" s="103">
        <v>2</v>
      </c>
      <c r="C384" s="104" t="s">
        <v>166</v>
      </c>
      <c r="D384" s="104" t="s">
        <v>1</v>
      </c>
      <c r="E384" s="104" t="s">
        <v>6</v>
      </c>
      <c r="F384" s="104">
        <v>-1</v>
      </c>
      <c r="G384" s="104">
        <v>75.3</v>
      </c>
      <c r="H384" s="104" t="s">
        <v>1448</v>
      </c>
      <c r="I384" s="104"/>
      <c r="J384" s="116">
        <f>IF(D384="NY",VLOOKUP(E384,Input_Mkt_Price!B:C,2,FALSE))</f>
        <v>80.11</v>
      </c>
      <c r="K384" s="192">
        <f t="shared" si="50"/>
        <v>37650</v>
      </c>
      <c r="L384" s="118">
        <f t="shared" si="51"/>
        <v>0</v>
      </c>
      <c r="M384" s="106">
        <f t="shared" si="52"/>
        <v>2.62</v>
      </c>
      <c r="N384" s="116">
        <f t="shared" si="53"/>
        <v>1</v>
      </c>
      <c r="O384" s="193">
        <f t="shared" si="54"/>
        <v>2.62</v>
      </c>
      <c r="P384" s="108">
        <f t="shared" si="55"/>
        <v>-75.3</v>
      </c>
      <c r="Q384" s="192">
        <f>IF(D384="NY",VLOOKUP(E384,Input_Mkt_Price!E:F,2,FALSE))</f>
        <v>79.86</v>
      </c>
      <c r="R384" s="192">
        <f t="shared" si="56"/>
        <v>0</v>
      </c>
      <c r="S384" s="118">
        <f t="shared" si="57"/>
        <v>0</v>
      </c>
      <c r="T384" s="108">
        <f t="shared" si="58"/>
        <v>-80.11</v>
      </c>
      <c r="U384" s="108">
        <f t="shared" si="59"/>
        <v>-75.3</v>
      </c>
    </row>
    <row r="385" spans="1:21" hidden="1" x14ac:dyDescent="0.2">
      <c r="A385" s="120">
        <v>43119</v>
      </c>
      <c r="B385" s="103">
        <v>2</v>
      </c>
      <c r="C385" s="104" t="s">
        <v>166</v>
      </c>
      <c r="D385" s="104" t="s">
        <v>1</v>
      </c>
      <c r="E385" s="104" t="s">
        <v>6</v>
      </c>
      <c r="F385" s="104">
        <v>-31</v>
      </c>
      <c r="G385" s="104">
        <v>75.650000000000006</v>
      </c>
      <c r="H385" s="104" t="s">
        <v>1449</v>
      </c>
      <c r="I385" s="104"/>
      <c r="J385" s="116">
        <f>IF(D385="NY",VLOOKUP(E385,Input_Mkt_Price!B:C,2,FALSE))</f>
        <v>80.11</v>
      </c>
      <c r="K385" s="192">
        <f t="shared" si="50"/>
        <v>1172575</v>
      </c>
      <c r="L385" s="118">
        <f t="shared" si="51"/>
        <v>0</v>
      </c>
      <c r="M385" s="106">
        <f t="shared" si="52"/>
        <v>81.22</v>
      </c>
      <c r="N385" s="116">
        <f t="shared" si="53"/>
        <v>31</v>
      </c>
      <c r="O385" s="193">
        <f t="shared" si="54"/>
        <v>2.62</v>
      </c>
      <c r="P385" s="108">
        <f t="shared" si="55"/>
        <v>-2345.15</v>
      </c>
      <c r="Q385" s="192">
        <f>IF(D385="NY",VLOOKUP(E385,Input_Mkt_Price!E:F,2,FALSE))</f>
        <v>79.86</v>
      </c>
      <c r="R385" s="192">
        <f t="shared" si="56"/>
        <v>0</v>
      </c>
      <c r="S385" s="118">
        <f t="shared" si="57"/>
        <v>0</v>
      </c>
      <c r="T385" s="108">
        <f t="shared" si="58"/>
        <v>-2483.41</v>
      </c>
      <c r="U385" s="108">
        <f t="shared" si="59"/>
        <v>-2345.15</v>
      </c>
    </row>
    <row r="386" spans="1:21" hidden="1" x14ac:dyDescent="0.2">
      <c r="A386" s="120">
        <v>43119</v>
      </c>
      <c r="B386" s="103">
        <v>2</v>
      </c>
      <c r="C386" s="104" t="s">
        <v>166</v>
      </c>
      <c r="D386" s="104" t="s">
        <v>1</v>
      </c>
      <c r="E386" s="104" t="s">
        <v>6</v>
      </c>
      <c r="F386" s="104">
        <v>-20</v>
      </c>
      <c r="G386" s="104">
        <v>75.61</v>
      </c>
      <c r="H386" s="104" t="s">
        <v>1449</v>
      </c>
      <c r="I386" s="104"/>
      <c r="J386" s="116">
        <f>IF(D386="NY",VLOOKUP(E386,Input_Mkt_Price!B:C,2,FALSE))</f>
        <v>80.11</v>
      </c>
      <c r="K386" s="192">
        <f t="shared" si="50"/>
        <v>756100</v>
      </c>
      <c r="L386" s="118">
        <f t="shared" si="51"/>
        <v>0</v>
      </c>
      <c r="M386" s="106">
        <f t="shared" si="52"/>
        <v>52.400000000000006</v>
      </c>
      <c r="N386" s="116">
        <f t="shared" si="53"/>
        <v>20</v>
      </c>
      <c r="O386" s="193">
        <f t="shared" si="54"/>
        <v>2.62</v>
      </c>
      <c r="P386" s="108">
        <f t="shared" si="55"/>
        <v>-1512.2</v>
      </c>
      <c r="Q386" s="192">
        <f>IF(D386="NY",VLOOKUP(E386,Input_Mkt_Price!E:F,2,FALSE))</f>
        <v>79.86</v>
      </c>
      <c r="R386" s="192">
        <f t="shared" si="56"/>
        <v>0</v>
      </c>
      <c r="S386" s="118">
        <f t="shared" si="57"/>
        <v>0</v>
      </c>
      <c r="T386" s="108">
        <f t="shared" si="58"/>
        <v>-1602.2</v>
      </c>
      <c r="U386" s="108">
        <f t="shared" si="59"/>
        <v>-1512.2</v>
      </c>
    </row>
    <row r="387" spans="1:21" hidden="1" x14ac:dyDescent="0.2">
      <c r="A387" s="120">
        <v>43119</v>
      </c>
      <c r="B387" s="103">
        <v>2</v>
      </c>
      <c r="C387" s="104" t="s">
        <v>166</v>
      </c>
      <c r="D387" s="104" t="s">
        <v>1</v>
      </c>
      <c r="E387" s="104" t="s">
        <v>6</v>
      </c>
      <c r="F387" s="104">
        <v>-3</v>
      </c>
      <c r="G387" s="104">
        <v>75.62</v>
      </c>
      <c r="H387" s="104" t="s">
        <v>1449</v>
      </c>
      <c r="I387" s="104"/>
      <c r="J387" s="116">
        <f>IF(D387="NY",VLOOKUP(E387,Input_Mkt_Price!B:C,2,FALSE))</f>
        <v>80.11</v>
      </c>
      <c r="K387" s="192">
        <f t="shared" ref="K387:K450" si="60">IF(D387="NY",-(IF(B387=2,G387*F387*500,0)))</f>
        <v>113430</v>
      </c>
      <c r="L387" s="118">
        <f t="shared" ref="L387:L450" si="61">IF(D387="NY",IF(K387&lt;&gt;0,0,-(G387-J387)*F387*500))</f>
        <v>0</v>
      </c>
      <c r="M387" s="106">
        <f t="shared" ref="M387:M450" si="62">N387*O387</f>
        <v>7.86</v>
      </c>
      <c r="N387" s="116">
        <f t="shared" ref="N387:N450" si="63">ABS(F387)</f>
        <v>3</v>
      </c>
      <c r="O387" s="193">
        <f t="shared" ref="O387:O450" si="64">IF(D387="NY",2.62,0)</f>
        <v>2.62</v>
      </c>
      <c r="P387" s="108">
        <f t="shared" ref="P387:P450" si="65">G387*F387</f>
        <v>-226.86</v>
      </c>
      <c r="Q387" s="192">
        <f>IF(D387="NY",VLOOKUP(E387,Input_Mkt_Price!E:F,2,FALSE))</f>
        <v>79.86</v>
      </c>
      <c r="R387" s="192">
        <f t="shared" ref="R387:R450" si="66">IF(D387="NY",IF(K387&lt;&gt;0,0,-(G387-Q387)*F387*500))</f>
        <v>0</v>
      </c>
      <c r="S387" s="118">
        <f t="shared" ref="S387:S450" si="67">L387-R387</f>
        <v>0</v>
      </c>
      <c r="T387" s="108">
        <f t="shared" ref="T387:T450" si="68">J387*F387</f>
        <v>-240.32999999999998</v>
      </c>
      <c r="U387" s="108">
        <f t="shared" ref="U387:U450" si="69">F387*G387</f>
        <v>-226.86</v>
      </c>
    </row>
    <row r="388" spans="1:21" hidden="1" x14ac:dyDescent="0.2">
      <c r="A388" s="120">
        <v>43119</v>
      </c>
      <c r="B388" s="103">
        <v>2</v>
      </c>
      <c r="C388" s="104" t="s">
        <v>166</v>
      </c>
      <c r="D388" s="104" t="s">
        <v>1</v>
      </c>
      <c r="E388" s="104" t="s">
        <v>6</v>
      </c>
      <c r="F388" s="104">
        <v>-13</v>
      </c>
      <c r="G388" s="104">
        <v>75.63</v>
      </c>
      <c r="H388" s="104" t="s">
        <v>1449</v>
      </c>
      <c r="I388" s="104"/>
      <c r="J388" s="116">
        <f>IF(D388="NY",VLOOKUP(E388,Input_Mkt_Price!B:C,2,FALSE))</f>
        <v>80.11</v>
      </c>
      <c r="K388" s="192">
        <f t="shared" si="60"/>
        <v>491594.99999999994</v>
      </c>
      <c r="L388" s="118">
        <f t="shared" si="61"/>
        <v>0</v>
      </c>
      <c r="M388" s="106">
        <f t="shared" si="62"/>
        <v>34.06</v>
      </c>
      <c r="N388" s="116">
        <f t="shared" si="63"/>
        <v>13</v>
      </c>
      <c r="O388" s="193">
        <f t="shared" si="64"/>
        <v>2.62</v>
      </c>
      <c r="P388" s="108">
        <f t="shared" si="65"/>
        <v>-983.18999999999994</v>
      </c>
      <c r="Q388" s="192">
        <f>IF(D388="NY",VLOOKUP(E388,Input_Mkt_Price!E:F,2,FALSE))</f>
        <v>79.86</v>
      </c>
      <c r="R388" s="192">
        <f t="shared" si="66"/>
        <v>0</v>
      </c>
      <c r="S388" s="118">
        <f t="shared" si="67"/>
        <v>0</v>
      </c>
      <c r="T388" s="108">
        <f t="shared" si="68"/>
        <v>-1041.43</v>
      </c>
      <c r="U388" s="108">
        <f t="shared" si="69"/>
        <v>-983.18999999999994</v>
      </c>
    </row>
    <row r="389" spans="1:21" hidden="1" x14ac:dyDescent="0.2">
      <c r="A389" s="120">
        <v>43119</v>
      </c>
      <c r="B389" s="103">
        <v>2</v>
      </c>
      <c r="C389" s="104" t="s">
        <v>166</v>
      </c>
      <c r="D389" s="104" t="s">
        <v>1</v>
      </c>
      <c r="E389" s="104" t="s">
        <v>6</v>
      </c>
      <c r="F389" s="104">
        <v>-39</v>
      </c>
      <c r="G389" s="104">
        <v>75.64</v>
      </c>
      <c r="H389" s="104" t="s">
        <v>1449</v>
      </c>
      <c r="I389" s="104"/>
      <c r="J389" s="116">
        <f>IF(D389="NY",VLOOKUP(E389,Input_Mkt_Price!B:C,2,FALSE))</f>
        <v>80.11</v>
      </c>
      <c r="K389" s="192">
        <f t="shared" si="60"/>
        <v>1474980</v>
      </c>
      <c r="L389" s="118">
        <f t="shared" si="61"/>
        <v>0</v>
      </c>
      <c r="M389" s="106">
        <f t="shared" si="62"/>
        <v>102.18</v>
      </c>
      <c r="N389" s="116">
        <f t="shared" si="63"/>
        <v>39</v>
      </c>
      <c r="O389" s="193">
        <f t="shared" si="64"/>
        <v>2.62</v>
      </c>
      <c r="P389" s="108">
        <f t="shared" si="65"/>
        <v>-2949.96</v>
      </c>
      <c r="Q389" s="192">
        <f>IF(D389="NY",VLOOKUP(E389,Input_Mkt_Price!E:F,2,FALSE))</f>
        <v>79.86</v>
      </c>
      <c r="R389" s="192">
        <f t="shared" si="66"/>
        <v>0</v>
      </c>
      <c r="S389" s="118">
        <f t="shared" si="67"/>
        <v>0</v>
      </c>
      <c r="T389" s="108">
        <f t="shared" si="68"/>
        <v>-3124.29</v>
      </c>
      <c r="U389" s="108">
        <f t="shared" si="69"/>
        <v>-2949.96</v>
      </c>
    </row>
    <row r="390" spans="1:21" hidden="1" x14ac:dyDescent="0.2">
      <c r="A390" s="120">
        <v>43119</v>
      </c>
      <c r="B390" s="103">
        <v>2</v>
      </c>
      <c r="C390" s="104" t="s">
        <v>166</v>
      </c>
      <c r="D390" s="104" t="s">
        <v>1</v>
      </c>
      <c r="E390" s="104" t="s">
        <v>6</v>
      </c>
      <c r="F390" s="104">
        <v>-26</v>
      </c>
      <c r="G390" s="104">
        <v>75.599999999999994</v>
      </c>
      <c r="H390" s="104" t="s">
        <v>1449</v>
      </c>
      <c r="I390" s="104"/>
      <c r="J390" s="116">
        <f>IF(D390="NY",VLOOKUP(E390,Input_Mkt_Price!B:C,2,FALSE))</f>
        <v>80.11</v>
      </c>
      <c r="K390" s="192">
        <f t="shared" si="60"/>
        <v>982800</v>
      </c>
      <c r="L390" s="118">
        <f t="shared" si="61"/>
        <v>0</v>
      </c>
      <c r="M390" s="106">
        <f t="shared" si="62"/>
        <v>68.12</v>
      </c>
      <c r="N390" s="116">
        <f t="shared" si="63"/>
        <v>26</v>
      </c>
      <c r="O390" s="193">
        <f t="shared" si="64"/>
        <v>2.62</v>
      </c>
      <c r="P390" s="108">
        <f t="shared" si="65"/>
        <v>-1965.6</v>
      </c>
      <c r="Q390" s="192">
        <f>IF(D390="NY",VLOOKUP(E390,Input_Mkt_Price!E:F,2,FALSE))</f>
        <v>79.86</v>
      </c>
      <c r="R390" s="192">
        <f t="shared" si="66"/>
        <v>0</v>
      </c>
      <c r="S390" s="118">
        <f t="shared" si="67"/>
        <v>0</v>
      </c>
      <c r="T390" s="108">
        <f t="shared" si="68"/>
        <v>-2082.86</v>
      </c>
      <c r="U390" s="108">
        <f t="shared" si="69"/>
        <v>-1965.6</v>
      </c>
    </row>
    <row r="391" spans="1:21" hidden="1" x14ac:dyDescent="0.2">
      <c r="A391" s="120">
        <v>43122</v>
      </c>
      <c r="B391" s="103">
        <v>2</v>
      </c>
      <c r="C391" s="104" t="s">
        <v>166</v>
      </c>
      <c r="D391" s="104" t="s">
        <v>1</v>
      </c>
      <c r="E391" s="104" t="s">
        <v>6</v>
      </c>
      <c r="F391" s="104">
        <v>-20</v>
      </c>
      <c r="G391" s="104">
        <v>75.819999999999993</v>
      </c>
      <c r="H391" s="104" t="s">
        <v>1450</v>
      </c>
      <c r="I391" s="104"/>
      <c r="J391" s="116">
        <f>IF(D391="NY",VLOOKUP(E391,Input_Mkt_Price!B:C,2,FALSE))</f>
        <v>80.11</v>
      </c>
      <c r="K391" s="192">
        <f t="shared" si="60"/>
        <v>758199.99999999988</v>
      </c>
      <c r="L391" s="118">
        <f t="shared" si="61"/>
        <v>0</v>
      </c>
      <c r="M391" s="106">
        <f t="shared" si="62"/>
        <v>52.400000000000006</v>
      </c>
      <c r="N391" s="116">
        <f t="shared" si="63"/>
        <v>20</v>
      </c>
      <c r="O391" s="193">
        <f t="shared" si="64"/>
        <v>2.62</v>
      </c>
      <c r="P391" s="108">
        <f t="shared" si="65"/>
        <v>-1516.3999999999999</v>
      </c>
      <c r="Q391" s="192">
        <f>IF(D391="NY",VLOOKUP(E391,Input_Mkt_Price!E:F,2,FALSE))</f>
        <v>79.86</v>
      </c>
      <c r="R391" s="192">
        <f t="shared" si="66"/>
        <v>0</v>
      </c>
      <c r="S391" s="118">
        <f t="shared" si="67"/>
        <v>0</v>
      </c>
      <c r="T391" s="108">
        <f t="shared" si="68"/>
        <v>-1602.2</v>
      </c>
      <c r="U391" s="108">
        <f t="shared" si="69"/>
        <v>-1516.3999999999999</v>
      </c>
    </row>
    <row r="392" spans="1:21" hidden="1" x14ac:dyDescent="0.2">
      <c r="A392" s="120">
        <v>43122</v>
      </c>
      <c r="B392" s="103">
        <v>2</v>
      </c>
      <c r="C392" s="104" t="s">
        <v>166</v>
      </c>
      <c r="D392" s="104" t="s">
        <v>1</v>
      </c>
      <c r="E392" s="104" t="s">
        <v>6</v>
      </c>
      <c r="F392" s="104">
        <v>-1</v>
      </c>
      <c r="G392" s="104">
        <v>75.7</v>
      </c>
      <c r="H392" s="104" t="s">
        <v>1450</v>
      </c>
      <c r="I392" s="104"/>
      <c r="J392" s="116">
        <f>IF(D392="NY",VLOOKUP(E392,Input_Mkt_Price!B:C,2,FALSE))</f>
        <v>80.11</v>
      </c>
      <c r="K392" s="192">
        <f t="shared" si="60"/>
        <v>37850</v>
      </c>
      <c r="L392" s="118">
        <f t="shared" si="61"/>
        <v>0</v>
      </c>
      <c r="M392" s="106">
        <f t="shared" si="62"/>
        <v>2.62</v>
      </c>
      <c r="N392" s="116">
        <f t="shared" si="63"/>
        <v>1</v>
      </c>
      <c r="O392" s="193">
        <f t="shared" si="64"/>
        <v>2.62</v>
      </c>
      <c r="P392" s="108">
        <f t="shared" si="65"/>
        <v>-75.7</v>
      </c>
      <c r="Q392" s="192">
        <f>IF(D392="NY",VLOOKUP(E392,Input_Mkt_Price!E:F,2,FALSE))</f>
        <v>79.86</v>
      </c>
      <c r="R392" s="192">
        <f t="shared" si="66"/>
        <v>0</v>
      </c>
      <c r="S392" s="118">
        <f t="shared" si="67"/>
        <v>0</v>
      </c>
      <c r="T392" s="108">
        <f t="shared" si="68"/>
        <v>-80.11</v>
      </c>
      <c r="U392" s="108">
        <f t="shared" si="69"/>
        <v>-75.7</v>
      </c>
    </row>
    <row r="393" spans="1:21" hidden="1" x14ac:dyDescent="0.2">
      <c r="A393" s="120">
        <v>43122</v>
      </c>
      <c r="B393" s="103">
        <v>2</v>
      </c>
      <c r="C393" s="104" t="s">
        <v>166</v>
      </c>
      <c r="D393" s="104" t="s">
        <v>1</v>
      </c>
      <c r="E393" s="104" t="s">
        <v>6</v>
      </c>
      <c r="F393" s="104">
        <v>-10</v>
      </c>
      <c r="G393" s="104">
        <v>75.73</v>
      </c>
      <c r="H393" s="104" t="s">
        <v>1450</v>
      </c>
      <c r="I393" s="104"/>
      <c r="J393" s="116">
        <f>IF(D393="NY",VLOOKUP(E393,Input_Mkt_Price!B:C,2,FALSE))</f>
        <v>80.11</v>
      </c>
      <c r="K393" s="192">
        <f t="shared" si="60"/>
        <v>378650.00000000006</v>
      </c>
      <c r="L393" s="118">
        <f t="shared" si="61"/>
        <v>0</v>
      </c>
      <c r="M393" s="106">
        <f t="shared" si="62"/>
        <v>26.200000000000003</v>
      </c>
      <c r="N393" s="116">
        <f t="shared" si="63"/>
        <v>10</v>
      </c>
      <c r="O393" s="193">
        <f t="shared" si="64"/>
        <v>2.62</v>
      </c>
      <c r="P393" s="108">
        <f t="shared" si="65"/>
        <v>-757.30000000000007</v>
      </c>
      <c r="Q393" s="192">
        <f>IF(D393="NY",VLOOKUP(E393,Input_Mkt_Price!E:F,2,FALSE))</f>
        <v>79.86</v>
      </c>
      <c r="R393" s="192">
        <f t="shared" si="66"/>
        <v>0</v>
      </c>
      <c r="S393" s="118">
        <f t="shared" si="67"/>
        <v>0</v>
      </c>
      <c r="T393" s="108">
        <f t="shared" si="68"/>
        <v>-801.1</v>
      </c>
      <c r="U393" s="108">
        <f t="shared" si="69"/>
        <v>-757.30000000000007</v>
      </c>
    </row>
    <row r="394" spans="1:21" hidden="1" x14ac:dyDescent="0.2">
      <c r="A394" s="120">
        <v>43122</v>
      </c>
      <c r="B394" s="103">
        <v>2</v>
      </c>
      <c r="C394" s="104" t="s">
        <v>166</v>
      </c>
      <c r="D394" s="104" t="s">
        <v>1</v>
      </c>
      <c r="E394" s="104" t="s">
        <v>1335</v>
      </c>
      <c r="F394" s="104">
        <v>-1</v>
      </c>
      <c r="G394" s="104">
        <v>83.38</v>
      </c>
      <c r="H394" s="104" t="s">
        <v>1379</v>
      </c>
      <c r="I394" s="104"/>
      <c r="J394" s="116">
        <f>IF(D394="NY",VLOOKUP(E394,Input_Mkt_Price!B:C,2,FALSE))</f>
        <v>84.2</v>
      </c>
      <c r="K394" s="192">
        <f t="shared" si="60"/>
        <v>41690</v>
      </c>
      <c r="L394" s="118">
        <f t="shared" si="61"/>
        <v>0</v>
      </c>
      <c r="M394" s="106">
        <f t="shared" si="62"/>
        <v>2.62</v>
      </c>
      <c r="N394" s="116">
        <f t="shared" si="63"/>
        <v>1</v>
      </c>
      <c r="O394" s="193">
        <f t="shared" si="64"/>
        <v>2.62</v>
      </c>
      <c r="P394" s="108">
        <f t="shared" si="65"/>
        <v>-83.38</v>
      </c>
      <c r="Q394" s="192">
        <f>IF(D394="NY",VLOOKUP(E394,Input_Mkt_Price!E:F,2,FALSE))</f>
        <v>84.2</v>
      </c>
      <c r="R394" s="192">
        <f t="shared" si="66"/>
        <v>0</v>
      </c>
      <c r="S394" s="118">
        <f t="shared" si="67"/>
        <v>0</v>
      </c>
      <c r="T394" s="108">
        <f t="shared" si="68"/>
        <v>-84.2</v>
      </c>
      <c r="U394" s="108">
        <f t="shared" si="69"/>
        <v>-83.38</v>
      </c>
    </row>
    <row r="395" spans="1:21" hidden="1" x14ac:dyDescent="0.2">
      <c r="A395" s="120">
        <v>43122</v>
      </c>
      <c r="B395" s="103">
        <v>2</v>
      </c>
      <c r="C395" s="104" t="s">
        <v>166</v>
      </c>
      <c r="D395" s="104" t="s">
        <v>1</v>
      </c>
      <c r="E395" s="104" t="s">
        <v>1335</v>
      </c>
      <c r="F395" s="104">
        <v>-3</v>
      </c>
      <c r="G395" s="104">
        <v>83.38</v>
      </c>
      <c r="H395" s="104" t="s">
        <v>1379</v>
      </c>
      <c r="I395" s="104"/>
      <c r="J395" s="116">
        <f>IF(D395="NY",VLOOKUP(E395,Input_Mkt_Price!B:C,2,FALSE))</f>
        <v>84.2</v>
      </c>
      <c r="K395" s="192">
        <f t="shared" si="60"/>
        <v>125070</v>
      </c>
      <c r="L395" s="118">
        <f t="shared" si="61"/>
        <v>0</v>
      </c>
      <c r="M395" s="106">
        <f t="shared" si="62"/>
        <v>7.86</v>
      </c>
      <c r="N395" s="116">
        <f t="shared" si="63"/>
        <v>3</v>
      </c>
      <c r="O395" s="193">
        <f t="shared" si="64"/>
        <v>2.62</v>
      </c>
      <c r="P395" s="108">
        <f t="shared" si="65"/>
        <v>-250.14</v>
      </c>
      <c r="Q395" s="192">
        <f>IF(D395="NY",VLOOKUP(E395,Input_Mkt_Price!E:F,2,FALSE))</f>
        <v>84.2</v>
      </c>
      <c r="R395" s="192">
        <f t="shared" si="66"/>
        <v>0</v>
      </c>
      <c r="S395" s="118">
        <f t="shared" si="67"/>
        <v>0</v>
      </c>
      <c r="T395" s="108">
        <f t="shared" si="68"/>
        <v>-252.60000000000002</v>
      </c>
      <c r="U395" s="108">
        <f t="shared" si="69"/>
        <v>-250.14</v>
      </c>
    </row>
    <row r="396" spans="1:21" hidden="1" x14ac:dyDescent="0.2">
      <c r="A396" s="120">
        <v>43125</v>
      </c>
      <c r="B396" s="103">
        <v>2</v>
      </c>
      <c r="C396" s="104" t="s">
        <v>166</v>
      </c>
      <c r="D396" s="104" t="s">
        <v>1</v>
      </c>
      <c r="E396" s="104" t="s">
        <v>1335</v>
      </c>
      <c r="F396" s="104">
        <v>4</v>
      </c>
      <c r="G396" s="104">
        <v>81.83</v>
      </c>
      <c r="H396" s="104" t="s">
        <v>1451</v>
      </c>
      <c r="I396" s="104"/>
      <c r="J396" s="116">
        <f>IF(D396="NY",VLOOKUP(E396,Input_Mkt_Price!B:C,2,FALSE))</f>
        <v>84.2</v>
      </c>
      <c r="K396" s="192">
        <f t="shared" si="60"/>
        <v>-163660</v>
      </c>
      <c r="L396" s="118">
        <f t="shared" si="61"/>
        <v>0</v>
      </c>
      <c r="M396" s="106">
        <f t="shared" si="62"/>
        <v>10.48</v>
      </c>
      <c r="N396" s="116">
        <f t="shared" si="63"/>
        <v>4</v>
      </c>
      <c r="O396" s="193">
        <f t="shared" si="64"/>
        <v>2.62</v>
      </c>
      <c r="P396" s="108">
        <f t="shared" si="65"/>
        <v>327.32</v>
      </c>
      <c r="Q396" s="192">
        <f>IF(D396="NY",VLOOKUP(E396,Input_Mkt_Price!E:F,2,FALSE))</f>
        <v>84.2</v>
      </c>
      <c r="R396" s="192">
        <f t="shared" si="66"/>
        <v>0</v>
      </c>
      <c r="S396" s="118">
        <f t="shared" si="67"/>
        <v>0</v>
      </c>
      <c r="T396" s="108">
        <f t="shared" si="68"/>
        <v>336.8</v>
      </c>
      <c r="U396" s="108">
        <f t="shared" si="69"/>
        <v>327.32</v>
      </c>
    </row>
    <row r="397" spans="1:21" hidden="1" x14ac:dyDescent="0.2">
      <c r="A397" s="120">
        <v>43124</v>
      </c>
      <c r="B397" s="103">
        <v>2</v>
      </c>
      <c r="C397" s="104" t="s">
        <v>166</v>
      </c>
      <c r="D397" s="104" t="s">
        <v>1</v>
      </c>
      <c r="E397" s="104" t="s">
        <v>1335</v>
      </c>
      <c r="F397" s="104">
        <v>22</v>
      </c>
      <c r="G397" s="104">
        <v>83.41</v>
      </c>
      <c r="H397" s="104" t="s">
        <v>1423</v>
      </c>
      <c r="I397" s="104"/>
      <c r="J397" s="116">
        <f>IF(D397="NY",VLOOKUP(E397,Input_Mkt_Price!B:C,2,FALSE))</f>
        <v>84.2</v>
      </c>
      <c r="K397" s="192">
        <f t="shared" si="60"/>
        <v>-917510</v>
      </c>
      <c r="L397" s="118">
        <f t="shared" si="61"/>
        <v>0</v>
      </c>
      <c r="M397" s="106">
        <f t="shared" si="62"/>
        <v>57.64</v>
      </c>
      <c r="N397" s="116">
        <f t="shared" si="63"/>
        <v>22</v>
      </c>
      <c r="O397" s="193">
        <f t="shared" si="64"/>
        <v>2.62</v>
      </c>
      <c r="P397" s="108">
        <f t="shared" si="65"/>
        <v>1835.02</v>
      </c>
      <c r="Q397" s="192">
        <f>IF(D397="NY",VLOOKUP(E397,Input_Mkt_Price!E:F,2,FALSE))</f>
        <v>84.2</v>
      </c>
      <c r="R397" s="192">
        <f t="shared" si="66"/>
        <v>0</v>
      </c>
      <c r="S397" s="118">
        <f t="shared" si="67"/>
        <v>0</v>
      </c>
      <c r="T397" s="108">
        <f t="shared" si="68"/>
        <v>1852.4</v>
      </c>
      <c r="U397" s="108">
        <f t="shared" si="69"/>
        <v>1835.02</v>
      </c>
    </row>
    <row r="398" spans="1:21" hidden="1" x14ac:dyDescent="0.2">
      <c r="A398" s="120">
        <v>43131</v>
      </c>
      <c r="B398" s="103">
        <v>2</v>
      </c>
      <c r="C398" s="104" t="s">
        <v>166</v>
      </c>
      <c r="D398" s="104" t="s">
        <v>1</v>
      </c>
      <c r="E398" s="104" t="s">
        <v>1335</v>
      </c>
      <c r="F398" s="104">
        <v>4</v>
      </c>
      <c r="G398" s="104">
        <v>77</v>
      </c>
      <c r="H398" s="104" t="s">
        <v>1452</v>
      </c>
      <c r="I398" s="104"/>
      <c r="J398" s="116">
        <f>IF(D398="NY",VLOOKUP(E398,Input_Mkt_Price!B:C,2,FALSE))</f>
        <v>84.2</v>
      </c>
      <c r="K398" s="192">
        <f t="shared" si="60"/>
        <v>-154000</v>
      </c>
      <c r="L398" s="118">
        <f t="shared" si="61"/>
        <v>0</v>
      </c>
      <c r="M398" s="106">
        <f t="shared" si="62"/>
        <v>10.48</v>
      </c>
      <c r="N398" s="116">
        <f t="shared" si="63"/>
        <v>4</v>
      </c>
      <c r="O398" s="193">
        <f t="shared" si="64"/>
        <v>2.62</v>
      </c>
      <c r="P398" s="108">
        <f t="shared" si="65"/>
        <v>308</v>
      </c>
      <c r="Q398" s="192">
        <f>IF(D398="NY",VLOOKUP(E398,Input_Mkt_Price!E:F,2,FALSE))</f>
        <v>84.2</v>
      </c>
      <c r="R398" s="192">
        <f t="shared" si="66"/>
        <v>0</v>
      </c>
      <c r="S398" s="118">
        <f t="shared" si="67"/>
        <v>0</v>
      </c>
      <c r="T398" s="108">
        <f t="shared" si="68"/>
        <v>336.8</v>
      </c>
      <c r="U398" s="108">
        <f t="shared" si="69"/>
        <v>308</v>
      </c>
    </row>
    <row r="399" spans="1:21" x14ac:dyDescent="0.2">
      <c r="A399" s="120">
        <v>43136</v>
      </c>
      <c r="B399" s="103">
        <v>1</v>
      </c>
      <c r="C399" s="104" t="s">
        <v>166</v>
      </c>
      <c r="D399" s="104" t="s">
        <v>1</v>
      </c>
      <c r="E399" s="104" t="s">
        <v>7</v>
      </c>
      <c r="F399" s="104">
        <v>-22</v>
      </c>
      <c r="G399" s="104">
        <v>75</v>
      </c>
      <c r="H399" s="104" t="s">
        <v>1293</v>
      </c>
      <c r="I399" s="104"/>
      <c r="J399" s="116">
        <f>IF(D399="NY",VLOOKUP(E399,Input_Mkt_Price!B:C,2,FALSE))</f>
        <v>79.91</v>
      </c>
      <c r="K399" s="106">
        <f t="shared" si="60"/>
        <v>0</v>
      </c>
      <c r="L399" s="117">
        <f t="shared" si="61"/>
        <v>-54009.999999999964</v>
      </c>
      <c r="M399" s="106">
        <f t="shared" si="62"/>
        <v>57.64</v>
      </c>
      <c r="N399" s="116">
        <f t="shared" si="63"/>
        <v>22</v>
      </c>
      <c r="O399" s="108">
        <f t="shared" si="64"/>
        <v>2.62</v>
      </c>
      <c r="P399" s="108">
        <f t="shared" si="65"/>
        <v>-1650</v>
      </c>
      <c r="Q399" s="106">
        <f>IF(D399="NY",VLOOKUP(E399,Input_Mkt_Price!E:F,2,FALSE))</f>
        <v>79.650000000000006</v>
      </c>
      <c r="R399" s="106">
        <f t="shared" si="66"/>
        <v>-51150.000000000065</v>
      </c>
      <c r="S399" s="118">
        <f t="shared" si="67"/>
        <v>-2859.9999999998981</v>
      </c>
      <c r="T399" s="108">
        <f t="shared" si="68"/>
        <v>-1758.02</v>
      </c>
      <c r="U399" s="108">
        <f t="shared" si="69"/>
        <v>-1650</v>
      </c>
    </row>
    <row r="400" spans="1:21" hidden="1" x14ac:dyDescent="0.2">
      <c r="A400" s="120">
        <v>43137</v>
      </c>
      <c r="B400" s="103">
        <v>2</v>
      </c>
      <c r="C400" s="104" t="s">
        <v>166</v>
      </c>
      <c r="D400" s="104" t="s">
        <v>1</v>
      </c>
      <c r="E400" s="104" t="s">
        <v>1335</v>
      </c>
      <c r="F400" s="104">
        <v>4</v>
      </c>
      <c r="G400" s="104">
        <v>76.98</v>
      </c>
      <c r="H400" s="104" t="s">
        <v>1452</v>
      </c>
      <c r="I400" s="104"/>
      <c r="J400" s="116">
        <f>IF(D400="NY",VLOOKUP(E400,Input_Mkt_Price!B:C,2,FALSE))</f>
        <v>84.2</v>
      </c>
      <c r="K400" s="192">
        <f t="shared" si="60"/>
        <v>-153960</v>
      </c>
      <c r="L400" s="118">
        <f t="shared" si="61"/>
        <v>0</v>
      </c>
      <c r="M400" s="106">
        <f t="shared" si="62"/>
        <v>10.48</v>
      </c>
      <c r="N400" s="116">
        <f t="shared" si="63"/>
        <v>4</v>
      </c>
      <c r="O400" s="108">
        <f t="shared" si="64"/>
        <v>2.62</v>
      </c>
      <c r="P400" s="108">
        <f t="shared" si="65"/>
        <v>307.92</v>
      </c>
      <c r="Q400" s="192">
        <f>IF(D400="NY",VLOOKUP(E400,Input_Mkt_Price!E:F,2,FALSE))</f>
        <v>84.2</v>
      </c>
      <c r="R400" s="192">
        <f t="shared" si="66"/>
        <v>0</v>
      </c>
      <c r="S400" s="118">
        <f t="shared" si="67"/>
        <v>0</v>
      </c>
      <c r="T400" s="108">
        <f t="shared" si="68"/>
        <v>336.8</v>
      </c>
      <c r="U400" s="108">
        <f t="shared" si="69"/>
        <v>307.92</v>
      </c>
    </row>
    <row r="401" spans="1:21" hidden="1" x14ac:dyDescent="0.2">
      <c r="A401" s="120">
        <v>43137</v>
      </c>
      <c r="B401" s="103">
        <v>2</v>
      </c>
      <c r="C401" s="104" t="s">
        <v>166</v>
      </c>
      <c r="D401" s="104" t="s">
        <v>1</v>
      </c>
      <c r="E401" s="104" t="s">
        <v>1336</v>
      </c>
      <c r="F401" s="104">
        <v>-1</v>
      </c>
      <c r="G401" s="104">
        <v>78.069999999999993</v>
      </c>
      <c r="H401" s="104" t="s">
        <v>1442</v>
      </c>
      <c r="I401" s="104"/>
      <c r="J401" s="116">
        <f>IF(D401="NY",VLOOKUP(E401,Input_Mkt_Price!B:C,2,FALSE))</f>
        <v>84.68</v>
      </c>
      <c r="K401" s="192">
        <f t="shared" si="60"/>
        <v>39035</v>
      </c>
      <c r="L401" s="118">
        <f t="shared" si="61"/>
        <v>0</v>
      </c>
      <c r="M401" s="106">
        <f t="shared" si="62"/>
        <v>2.62</v>
      </c>
      <c r="N401" s="116">
        <f t="shared" si="63"/>
        <v>1</v>
      </c>
      <c r="O401" s="108">
        <f t="shared" si="64"/>
        <v>2.62</v>
      </c>
      <c r="P401" s="108">
        <f t="shared" si="65"/>
        <v>-78.069999999999993</v>
      </c>
      <c r="Q401" s="192">
        <f>IF(D401="NY",VLOOKUP(E401,Input_Mkt_Price!E:F,2,FALSE))</f>
        <v>84.68</v>
      </c>
      <c r="R401" s="192">
        <f t="shared" si="66"/>
        <v>0</v>
      </c>
      <c r="S401" s="118">
        <f t="shared" si="67"/>
        <v>0</v>
      </c>
      <c r="T401" s="108">
        <f t="shared" si="68"/>
        <v>-84.68</v>
      </c>
      <c r="U401" s="108">
        <f t="shared" si="69"/>
        <v>-78.069999999999993</v>
      </c>
    </row>
    <row r="402" spans="1:21" hidden="1" x14ac:dyDescent="0.2">
      <c r="A402" s="120">
        <v>43137</v>
      </c>
      <c r="B402" s="103">
        <v>2</v>
      </c>
      <c r="C402" s="104" t="s">
        <v>166</v>
      </c>
      <c r="D402" s="104" t="s">
        <v>1</v>
      </c>
      <c r="E402" s="104" t="s">
        <v>1336</v>
      </c>
      <c r="F402" s="104">
        <v>-6</v>
      </c>
      <c r="G402" s="104">
        <v>78.08</v>
      </c>
      <c r="H402" s="104" t="s">
        <v>1442</v>
      </c>
      <c r="I402" s="104"/>
      <c r="J402" s="116">
        <f>IF(D402="NY",VLOOKUP(E402,Input_Mkt_Price!B:C,2,FALSE))</f>
        <v>84.68</v>
      </c>
      <c r="K402" s="192">
        <f t="shared" si="60"/>
        <v>234240</v>
      </c>
      <c r="L402" s="118">
        <f t="shared" si="61"/>
        <v>0</v>
      </c>
      <c r="M402" s="106">
        <f t="shared" si="62"/>
        <v>15.72</v>
      </c>
      <c r="N402" s="116">
        <f t="shared" si="63"/>
        <v>6</v>
      </c>
      <c r="O402" s="108">
        <f t="shared" si="64"/>
        <v>2.62</v>
      </c>
      <c r="P402" s="108">
        <f t="shared" si="65"/>
        <v>-468.48</v>
      </c>
      <c r="Q402" s="192">
        <f>IF(D402="NY",VLOOKUP(E402,Input_Mkt_Price!E:F,2,FALSE))</f>
        <v>84.68</v>
      </c>
      <c r="R402" s="192">
        <f t="shared" si="66"/>
        <v>0</v>
      </c>
      <c r="S402" s="118">
        <f t="shared" si="67"/>
        <v>0</v>
      </c>
      <c r="T402" s="108">
        <f t="shared" si="68"/>
        <v>-508.08000000000004</v>
      </c>
      <c r="U402" s="108">
        <f t="shared" si="69"/>
        <v>-468.48</v>
      </c>
    </row>
    <row r="403" spans="1:21" hidden="1" x14ac:dyDescent="0.2">
      <c r="A403" s="120">
        <v>43137</v>
      </c>
      <c r="B403" s="103">
        <v>2</v>
      </c>
      <c r="C403" s="104" t="s">
        <v>166</v>
      </c>
      <c r="D403" s="104" t="s">
        <v>1</v>
      </c>
      <c r="E403" s="104" t="s">
        <v>1336</v>
      </c>
      <c r="F403" s="104">
        <v>-5</v>
      </c>
      <c r="G403" s="104">
        <v>78.09</v>
      </c>
      <c r="H403" s="104" t="s">
        <v>1442</v>
      </c>
      <c r="I403" s="104"/>
      <c r="J403" s="116">
        <f>IF(D403="NY",VLOOKUP(E403,Input_Mkt_Price!B:C,2,FALSE))</f>
        <v>84.68</v>
      </c>
      <c r="K403" s="192">
        <f t="shared" si="60"/>
        <v>195225.00000000003</v>
      </c>
      <c r="L403" s="118">
        <f t="shared" si="61"/>
        <v>0</v>
      </c>
      <c r="M403" s="106">
        <f t="shared" si="62"/>
        <v>13.100000000000001</v>
      </c>
      <c r="N403" s="116">
        <f t="shared" si="63"/>
        <v>5</v>
      </c>
      <c r="O403" s="108">
        <f t="shared" si="64"/>
        <v>2.62</v>
      </c>
      <c r="P403" s="108">
        <f t="shared" si="65"/>
        <v>-390.45000000000005</v>
      </c>
      <c r="Q403" s="192">
        <f>IF(D403="NY",VLOOKUP(E403,Input_Mkt_Price!E:F,2,FALSE))</f>
        <v>84.68</v>
      </c>
      <c r="R403" s="192">
        <f t="shared" si="66"/>
        <v>0</v>
      </c>
      <c r="S403" s="118">
        <f t="shared" si="67"/>
        <v>0</v>
      </c>
      <c r="T403" s="108">
        <f t="shared" si="68"/>
        <v>-423.40000000000003</v>
      </c>
      <c r="U403" s="108">
        <f t="shared" si="69"/>
        <v>-390.45000000000005</v>
      </c>
    </row>
    <row r="404" spans="1:21" hidden="1" x14ac:dyDescent="0.2">
      <c r="A404" s="120">
        <v>43137</v>
      </c>
      <c r="B404" s="103">
        <v>2</v>
      </c>
      <c r="C404" s="104" t="s">
        <v>166</v>
      </c>
      <c r="D404" s="104" t="s">
        <v>1</v>
      </c>
      <c r="E404" s="104" t="s">
        <v>6</v>
      </c>
      <c r="F404" s="104">
        <v>1</v>
      </c>
      <c r="G404" s="104">
        <v>74.67</v>
      </c>
      <c r="H404" s="104" t="s">
        <v>1351</v>
      </c>
      <c r="I404" s="104"/>
      <c r="J404" s="116">
        <f>IF(D404="NY",VLOOKUP(E404,Input_Mkt_Price!B:C,2,FALSE))</f>
        <v>80.11</v>
      </c>
      <c r="K404" s="192">
        <f t="shared" si="60"/>
        <v>-37335</v>
      </c>
      <c r="L404" s="118">
        <f t="shared" si="61"/>
        <v>0</v>
      </c>
      <c r="M404" s="106">
        <f t="shared" si="62"/>
        <v>2.62</v>
      </c>
      <c r="N404" s="116">
        <f t="shared" si="63"/>
        <v>1</v>
      </c>
      <c r="O404" s="193">
        <f t="shared" si="64"/>
        <v>2.62</v>
      </c>
      <c r="P404" s="108">
        <f t="shared" si="65"/>
        <v>74.67</v>
      </c>
      <c r="Q404" s="192">
        <f>IF(D404="NY",VLOOKUP(E404,Input_Mkt_Price!E:F,2,FALSE))</f>
        <v>79.86</v>
      </c>
      <c r="R404" s="192">
        <f t="shared" si="66"/>
        <v>0</v>
      </c>
      <c r="S404" s="118">
        <f t="shared" si="67"/>
        <v>0</v>
      </c>
      <c r="T404" s="108">
        <f t="shared" si="68"/>
        <v>80.11</v>
      </c>
      <c r="U404" s="108">
        <f t="shared" si="69"/>
        <v>74.67</v>
      </c>
    </row>
    <row r="405" spans="1:21" hidden="1" x14ac:dyDescent="0.2">
      <c r="A405" s="120">
        <v>43137</v>
      </c>
      <c r="B405" s="103">
        <v>2</v>
      </c>
      <c r="C405" s="104" t="s">
        <v>166</v>
      </c>
      <c r="D405" s="104" t="s">
        <v>1</v>
      </c>
      <c r="E405" s="104" t="s">
        <v>6</v>
      </c>
      <c r="F405" s="104">
        <v>6</v>
      </c>
      <c r="G405" s="104">
        <v>74.680000000000007</v>
      </c>
      <c r="H405" s="104" t="s">
        <v>1351</v>
      </c>
      <c r="I405" s="104"/>
      <c r="J405" s="116">
        <f>IF(D405="NY",VLOOKUP(E405,Input_Mkt_Price!B:C,2,FALSE))</f>
        <v>80.11</v>
      </c>
      <c r="K405" s="192">
        <f t="shared" si="60"/>
        <v>-224040.00000000003</v>
      </c>
      <c r="L405" s="118">
        <f t="shared" si="61"/>
        <v>0</v>
      </c>
      <c r="M405" s="106">
        <f t="shared" si="62"/>
        <v>15.72</v>
      </c>
      <c r="N405" s="116">
        <f t="shared" si="63"/>
        <v>6</v>
      </c>
      <c r="O405" s="193">
        <f t="shared" si="64"/>
        <v>2.62</v>
      </c>
      <c r="P405" s="108">
        <f t="shared" si="65"/>
        <v>448.08000000000004</v>
      </c>
      <c r="Q405" s="192">
        <f>IF(D405="NY",VLOOKUP(E405,Input_Mkt_Price!E:F,2,FALSE))</f>
        <v>79.86</v>
      </c>
      <c r="R405" s="192">
        <f t="shared" si="66"/>
        <v>0</v>
      </c>
      <c r="S405" s="118">
        <f t="shared" si="67"/>
        <v>0</v>
      </c>
      <c r="T405" s="108">
        <f t="shared" si="68"/>
        <v>480.65999999999997</v>
      </c>
      <c r="U405" s="108">
        <f t="shared" si="69"/>
        <v>448.08000000000004</v>
      </c>
    </row>
    <row r="406" spans="1:21" hidden="1" x14ac:dyDescent="0.2">
      <c r="A406" s="120">
        <v>43137</v>
      </c>
      <c r="B406" s="103">
        <v>2</v>
      </c>
      <c r="C406" s="104" t="s">
        <v>166</v>
      </c>
      <c r="D406" s="104" t="s">
        <v>1</v>
      </c>
      <c r="E406" s="104" t="s">
        <v>6</v>
      </c>
      <c r="F406" s="104">
        <v>5</v>
      </c>
      <c r="G406" s="104">
        <v>74.69</v>
      </c>
      <c r="H406" s="104" t="s">
        <v>1351</v>
      </c>
      <c r="I406" s="104"/>
      <c r="J406" s="116">
        <f>IF(D406="NY",VLOOKUP(E406,Input_Mkt_Price!B:C,2,FALSE))</f>
        <v>80.11</v>
      </c>
      <c r="K406" s="192">
        <f t="shared" si="60"/>
        <v>-186725</v>
      </c>
      <c r="L406" s="118">
        <f t="shared" si="61"/>
        <v>0</v>
      </c>
      <c r="M406" s="106">
        <f t="shared" si="62"/>
        <v>13.100000000000001</v>
      </c>
      <c r="N406" s="116">
        <f t="shared" si="63"/>
        <v>5</v>
      </c>
      <c r="O406" s="193">
        <f t="shared" si="64"/>
        <v>2.62</v>
      </c>
      <c r="P406" s="108">
        <f t="shared" si="65"/>
        <v>373.45</v>
      </c>
      <c r="Q406" s="192">
        <f>IF(D406="NY",VLOOKUP(E406,Input_Mkt_Price!E:F,2,FALSE))</f>
        <v>79.86</v>
      </c>
      <c r="R406" s="192">
        <f t="shared" si="66"/>
        <v>0</v>
      </c>
      <c r="S406" s="118">
        <f t="shared" si="67"/>
        <v>0</v>
      </c>
      <c r="T406" s="108">
        <f t="shared" si="68"/>
        <v>400.55</v>
      </c>
      <c r="U406" s="108">
        <f t="shared" si="69"/>
        <v>373.45</v>
      </c>
    </row>
    <row r="407" spans="1:21" hidden="1" x14ac:dyDescent="0.2">
      <c r="A407" s="120">
        <v>43137</v>
      </c>
      <c r="B407" s="103">
        <v>2</v>
      </c>
      <c r="C407" s="104" t="s">
        <v>166</v>
      </c>
      <c r="D407" s="104" t="s">
        <v>1</v>
      </c>
      <c r="E407" s="104" t="s">
        <v>6</v>
      </c>
      <c r="F407" s="104">
        <v>-2</v>
      </c>
      <c r="G407" s="104">
        <v>74.83</v>
      </c>
      <c r="H407" s="104" t="s">
        <v>1294</v>
      </c>
      <c r="I407" s="104"/>
      <c r="J407" s="116">
        <f>IF(D407="NY",VLOOKUP(E407,Input_Mkt_Price!B:C,2,FALSE))</f>
        <v>80.11</v>
      </c>
      <c r="K407" s="192">
        <f t="shared" si="60"/>
        <v>74830</v>
      </c>
      <c r="L407" s="118">
        <f t="shared" si="61"/>
        <v>0</v>
      </c>
      <c r="M407" s="106">
        <f t="shared" si="62"/>
        <v>5.24</v>
      </c>
      <c r="N407" s="116">
        <f t="shared" si="63"/>
        <v>2</v>
      </c>
      <c r="O407" s="193">
        <f t="shared" si="64"/>
        <v>2.62</v>
      </c>
      <c r="P407" s="108">
        <f t="shared" si="65"/>
        <v>-149.66</v>
      </c>
      <c r="Q407" s="192">
        <f>IF(D407="NY",VLOOKUP(E407,Input_Mkt_Price!E:F,2,FALSE))</f>
        <v>79.86</v>
      </c>
      <c r="R407" s="192">
        <f t="shared" si="66"/>
        <v>0</v>
      </c>
      <c r="S407" s="118">
        <f t="shared" si="67"/>
        <v>0</v>
      </c>
      <c r="T407" s="108">
        <f t="shared" si="68"/>
        <v>-160.22</v>
      </c>
      <c r="U407" s="108">
        <f t="shared" si="69"/>
        <v>-149.66</v>
      </c>
    </row>
    <row r="408" spans="1:21" hidden="1" x14ac:dyDescent="0.2">
      <c r="A408" s="120">
        <v>43137</v>
      </c>
      <c r="B408" s="103">
        <v>2</v>
      </c>
      <c r="C408" s="104" t="s">
        <v>166</v>
      </c>
      <c r="D408" s="104" t="s">
        <v>1</v>
      </c>
      <c r="E408" s="104" t="s">
        <v>6</v>
      </c>
      <c r="F408" s="104">
        <v>-1</v>
      </c>
      <c r="G408" s="104">
        <v>74.790000000000006</v>
      </c>
      <c r="H408" s="104" t="s">
        <v>1294</v>
      </c>
      <c r="I408" s="104"/>
      <c r="J408" s="116">
        <f>IF(D408="NY",VLOOKUP(E408,Input_Mkt_Price!B:C,2,FALSE))</f>
        <v>80.11</v>
      </c>
      <c r="K408" s="192">
        <f t="shared" si="60"/>
        <v>37395</v>
      </c>
      <c r="L408" s="118">
        <f t="shared" si="61"/>
        <v>0</v>
      </c>
      <c r="M408" s="106">
        <f t="shared" si="62"/>
        <v>2.62</v>
      </c>
      <c r="N408" s="116">
        <f t="shared" si="63"/>
        <v>1</v>
      </c>
      <c r="O408" s="193">
        <f t="shared" si="64"/>
        <v>2.62</v>
      </c>
      <c r="P408" s="108">
        <f t="shared" si="65"/>
        <v>-74.790000000000006</v>
      </c>
      <c r="Q408" s="192">
        <f>IF(D408="NY",VLOOKUP(E408,Input_Mkt_Price!E:F,2,FALSE))</f>
        <v>79.86</v>
      </c>
      <c r="R408" s="192">
        <f t="shared" si="66"/>
        <v>0</v>
      </c>
      <c r="S408" s="118">
        <f t="shared" si="67"/>
        <v>0</v>
      </c>
      <c r="T408" s="108">
        <f t="shared" si="68"/>
        <v>-80.11</v>
      </c>
      <c r="U408" s="108">
        <f t="shared" si="69"/>
        <v>-74.790000000000006</v>
      </c>
    </row>
    <row r="409" spans="1:21" hidden="1" x14ac:dyDescent="0.2">
      <c r="A409" s="120">
        <v>43137</v>
      </c>
      <c r="B409" s="103">
        <v>2</v>
      </c>
      <c r="C409" s="104" t="s">
        <v>166</v>
      </c>
      <c r="D409" s="104" t="s">
        <v>1</v>
      </c>
      <c r="E409" s="104" t="s">
        <v>6</v>
      </c>
      <c r="F409" s="104">
        <v>-14</v>
      </c>
      <c r="G409" s="104">
        <v>74.8</v>
      </c>
      <c r="H409" s="104" t="s">
        <v>1294</v>
      </c>
      <c r="I409" s="104"/>
      <c r="J409" s="116">
        <f>IF(D409="NY",VLOOKUP(E409,Input_Mkt_Price!B:C,2,FALSE))</f>
        <v>80.11</v>
      </c>
      <c r="K409" s="192">
        <f t="shared" si="60"/>
        <v>523600</v>
      </c>
      <c r="L409" s="118">
        <f t="shared" si="61"/>
        <v>0</v>
      </c>
      <c r="M409" s="106">
        <f t="shared" si="62"/>
        <v>36.68</v>
      </c>
      <c r="N409" s="116">
        <f t="shared" si="63"/>
        <v>14</v>
      </c>
      <c r="O409" s="193">
        <f t="shared" si="64"/>
        <v>2.62</v>
      </c>
      <c r="P409" s="108">
        <f t="shared" si="65"/>
        <v>-1047.2</v>
      </c>
      <c r="Q409" s="192">
        <f>IF(D409="NY",VLOOKUP(E409,Input_Mkt_Price!E:F,2,FALSE))</f>
        <v>79.86</v>
      </c>
      <c r="R409" s="192">
        <f t="shared" si="66"/>
        <v>0</v>
      </c>
      <c r="S409" s="118">
        <f t="shared" si="67"/>
        <v>0</v>
      </c>
      <c r="T409" s="108">
        <f t="shared" si="68"/>
        <v>-1121.54</v>
      </c>
      <c r="U409" s="108">
        <f t="shared" si="69"/>
        <v>-1047.2</v>
      </c>
    </row>
    <row r="410" spans="1:21" hidden="1" x14ac:dyDescent="0.2">
      <c r="A410" s="120">
        <v>43137</v>
      </c>
      <c r="B410" s="103">
        <v>2</v>
      </c>
      <c r="C410" s="104" t="s">
        <v>166</v>
      </c>
      <c r="D410" s="104" t="s">
        <v>1</v>
      </c>
      <c r="E410" s="104" t="s">
        <v>6</v>
      </c>
      <c r="F410" s="104">
        <v>-22</v>
      </c>
      <c r="G410" s="104">
        <v>74.709999999999994</v>
      </c>
      <c r="H410" s="104" t="s">
        <v>1294</v>
      </c>
      <c r="I410" s="104"/>
      <c r="J410" s="116">
        <f>IF(D410="NY",VLOOKUP(E410,Input_Mkt_Price!B:C,2,FALSE))</f>
        <v>80.11</v>
      </c>
      <c r="K410" s="192">
        <f t="shared" si="60"/>
        <v>821810</v>
      </c>
      <c r="L410" s="118">
        <f t="shared" si="61"/>
        <v>0</v>
      </c>
      <c r="M410" s="106">
        <f t="shared" si="62"/>
        <v>57.64</v>
      </c>
      <c r="N410" s="116">
        <f t="shared" si="63"/>
        <v>22</v>
      </c>
      <c r="O410" s="193">
        <f t="shared" si="64"/>
        <v>2.62</v>
      </c>
      <c r="P410" s="108">
        <f t="shared" si="65"/>
        <v>-1643.62</v>
      </c>
      <c r="Q410" s="192">
        <f>IF(D410="NY",VLOOKUP(E410,Input_Mkt_Price!E:F,2,FALSE))</f>
        <v>79.86</v>
      </c>
      <c r="R410" s="192">
        <f t="shared" si="66"/>
        <v>0</v>
      </c>
      <c r="S410" s="118">
        <f t="shared" si="67"/>
        <v>0</v>
      </c>
      <c r="T410" s="108">
        <f t="shared" si="68"/>
        <v>-1762.42</v>
      </c>
      <c r="U410" s="108">
        <f t="shared" si="69"/>
        <v>-1643.62</v>
      </c>
    </row>
    <row r="411" spans="1:21" hidden="1" x14ac:dyDescent="0.2">
      <c r="A411" s="120">
        <v>43137</v>
      </c>
      <c r="B411" s="103">
        <v>2</v>
      </c>
      <c r="C411" s="104" t="s">
        <v>166</v>
      </c>
      <c r="D411" s="104" t="s">
        <v>1</v>
      </c>
      <c r="E411" s="104" t="s">
        <v>6</v>
      </c>
      <c r="F411" s="104">
        <v>-5</v>
      </c>
      <c r="G411" s="104">
        <v>74.72</v>
      </c>
      <c r="H411" s="104" t="s">
        <v>1294</v>
      </c>
      <c r="I411" s="104"/>
      <c r="J411" s="116">
        <f>IF(D411="NY",VLOOKUP(E411,Input_Mkt_Price!B:C,2,FALSE))</f>
        <v>80.11</v>
      </c>
      <c r="K411" s="192">
        <f t="shared" si="60"/>
        <v>186800</v>
      </c>
      <c r="L411" s="118">
        <f t="shared" si="61"/>
        <v>0</v>
      </c>
      <c r="M411" s="106">
        <f t="shared" si="62"/>
        <v>13.100000000000001</v>
      </c>
      <c r="N411" s="116">
        <f t="shared" si="63"/>
        <v>5</v>
      </c>
      <c r="O411" s="193">
        <f t="shared" si="64"/>
        <v>2.62</v>
      </c>
      <c r="P411" s="108">
        <f t="shared" si="65"/>
        <v>-373.6</v>
      </c>
      <c r="Q411" s="192">
        <f>IF(D411="NY",VLOOKUP(E411,Input_Mkt_Price!E:F,2,FALSE))</f>
        <v>79.86</v>
      </c>
      <c r="R411" s="192">
        <f t="shared" si="66"/>
        <v>0</v>
      </c>
      <c r="S411" s="118">
        <f t="shared" si="67"/>
        <v>0</v>
      </c>
      <c r="T411" s="108">
        <f t="shared" si="68"/>
        <v>-400.55</v>
      </c>
      <c r="U411" s="108">
        <f t="shared" si="69"/>
        <v>-373.6</v>
      </c>
    </row>
    <row r="412" spans="1:21" hidden="1" x14ac:dyDescent="0.2">
      <c r="A412" s="120">
        <v>43137</v>
      </c>
      <c r="B412" s="103">
        <v>2</v>
      </c>
      <c r="C412" s="104" t="s">
        <v>166</v>
      </c>
      <c r="D412" s="104" t="s">
        <v>1</v>
      </c>
      <c r="E412" s="104" t="s">
        <v>6</v>
      </c>
      <c r="F412" s="104">
        <v>-3</v>
      </c>
      <c r="G412" s="104">
        <v>74.67</v>
      </c>
      <c r="H412" s="104" t="s">
        <v>1294</v>
      </c>
      <c r="I412" s="104"/>
      <c r="J412" s="116">
        <f>IF(D412="NY",VLOOKUP(E412,Input_Mkt_Price!B:C,2,FALSE))</f>
        <v>80.11</v>
      </c>
      <c r="K412" s="192">
        <f t="shared" si="60"/>
        <v>112005</v>
      </c>
      <c r="L412" s="118">
        <f t="shared" si="61"/>
        <v>0</v>
      </c>
      <c r="M412" s="106">
        <f t="shared" si="62"/>
        <v>7.86</v>
      </c>
      <c r="N412" s="116">
        <f t="shared" si="63"/>
        <v>3</v>
      </c>
      <c r="O412" s="193">
        <f t="shared" si="64"/>
        <v>2.62</v>
      </c>
      <c r="P412" s="108">
        <f t="shared" si="65"/>
        <v>-224.01</v>
      </c>
      <c r="Q412" s="192">
        <f>IF(D412="NY",VLOOKUP(E412,Input_Mkt_Price!E:F,2,FALSE))</f>
        <v>79.86</v>
      </c>
      <c r="R412" s="192">
        <f t="shared" si="66"/>
        <v>0</v>
      </c>
      <c r="S412" s="118">
        <f t="shared" si="67"/>
        <v>0</v>
      </c>
      <c r="T412" s="108">
        <f t="shared" si="68"/>
        <v>-240.32999999999998</v>
      </c>
      <c r="U412" s="108">
        <f t="shared" si="69"/>
        <v>-224.01</v>
      </c>
    </row>
    <row r="413" spans="1:21" hidden="1" x14ac:dyDescent="0.2">
      <c r="A413" s="120">
        <v>43137</v>
      </c>
      <c r="B413" s="103">
        <v>2</v>
      </c>
      <c r="C413" s="104" t="s">
        <v>166</v>
      </c>
      <c r="D413" s="104" t="s">
        <v>1</v>
      </c>
      <c r="E413" s="104" t="s">
        <v>6</v>
      </c>
      <c r="F413" s="104">
        <v>-29</v>
      </c>
      <c r="G413" s="104">
        <v>74.7</v>
      </c>
      <c r="H413" s="104" t="s">
        <v>1294</v>
      </c>
      <c r="I413" s="104"/>
      <c r="J413" s="116">
        <f>IF(D413="NY",VLOOKUP(E413,Input_Mkt_Price!B:C,2,FALSE))</f>
        <v>80.11</v>
      </c>
      <c r="K413" s="192">
        <f t="shared" si="60"/>
        <v>1083150</v>
      </c>
      <c r="L413" s="118">
        <f t="shared" si="61"/>
        <v>0</v>
      </c>
      <c r="M413" s="106">
        <f t="shared" si="62"/>
        <v>75.98</v>
      </c>
      <c r="N413" s="116">
        <f t="shared" si="63"/>
        <v>29</v>
      </c>
      <c r="O413" s="193">
        <f t="shared" si="64"/>
        <v>2.62</v>
      </c>
      <c r="P413" s="108">
        <f t="shared" si="65"/>
        <v>-2166.3000000000002</v>
      </c>
      <c r="Q413" s="192">
        <f>IF(D413="NY",VLOOKUP(E413,Input_Mkt_Price!E:F,2,FALSE))</f>
        <v>79.86</v>
      </c>
      <c r="R413" s="192">
        <f t="shared" si="66"/>
        <v>0</v>
      </c>
      <c r="S413" s="118">
        <f t="shared" si="67"/>
        <v>0</v>
      </c>
      <c r="T413" s="108">
        <f t="shared" si="68"/>
        <v>-2323.19</v>
      </c>
      <c r="U413" s="108">
        <f t="shared" si="69"/>
        <v>-2166.3000000000002</v>
      </c>
    </row>
    <row r="414" spans="1:21" hidden="1" x14ac:dyDescent="0.2">
      <c r="A414" s="120">
        <v>43137</v>
      </c>
      <c r="B414" s="103">
        <v>2</v>
      </c>
      <c r="C414" s="104" t="s">
        <v>166</v>
      </c>
      <c r="D414" s="104" t="s">
        <v>1</v>
      </c>
      <c r="E414" s="104" t="s">
        <v>6</v>
      </c>
      <c r="F414" s="104">
        <v>-24</v>
      </c>
      <c r="G414" s="104">
        <v>74.69</v>
      </c>
      <c r="H414" s="104" t="s">
        <v>1294</v>
      </c>
      <c r="I414" s="104"/>
      <c r="J414" s="116">
        <f>IF(D414="NY",VLOOKUP(E414,Input_Mkt_Price!B:C,2,FALSE))</f>
        <v>80.11</v>
      </c>
      <c r="K414" s="192">
        <f t="shared" si="60"/>
        <v>896280</v>
      </c>
      <c r="L414" s="118">
        <f t="shared" si="61"/>
        <v>0</v>
      </c>
      <c r="M414" s="106">
        <f t="shared" si="62"/>
        <v>62.88</v>
      </c>
      <c r="N414" s="116">
        <f t="shared" si="63"/>
        <v>24</v>
      </c>
      <c r="O414" s="193">
        <f t="shared" si="64"/>
        <v>2.62</v>
      </c>
      <c r="P414" s="108">
        <f t="shared" si="65"/>
        <v>-1792.56</v>
      </c>
      <c r="Q414" s="192">
        <f>IF(D414="NY",VLOOKUP(E414,Input_Mkt_Price!E:F,2,FALSE))</f>
        <v>79.86</v>
      </c>
      <c r="R414" s="192">
        <f t="shared" si="66"/>
        <v>0</v>
      </c>
      <c r="S414" s="118">
        <f t="shared" si="67"/>
        <v>0</v>
      </c>
      <c r="T414" s="108">
        <f t="shared" si="68"/>
        <v>-1922.6399999999999</v>
      </c>
      <c r="U414" s="108">
        <f t="shared" si="69"/>
        <v>-1792.56</v>
      </c>
    </row>
    <row r="415" spans="1:21" hidden="1" x14ac:dyDescent="0.2">
      <c r="A415" s="120">
        <v>43137</v>
      </c>
      <c r="B415" s="103">
        <v>2</v>
      </c>
      <c r="C415" s="104" t="s">
        <v>166</v>
      </c>
      <c r="D415" s="104" t="s">
        <v>1</v>
      </c>
      <c r="E415" s="104" t="s">
        <v>6</v>
      </c>
      <c r="F415" s="104">
        <v>-9</v>
      </c>
      <c r="G415" s="104">
        <v>74.66</v>
      </c>
      <c r="H415" s="104" t="s">
        <v>1294</v>
      </c>
      <c r="I415" s="104"/>
      <c r="J415" s="116">
        <f>IF(D415="NY",VLOOKUP(E415,Input_Mkt_Price!B:C,2,FALSE))</f>
        <v>80.11</v>
      </c>
      <c r="K415" s="192">
        <f t="shared" si="60"/>
        <v>335969.99999999994</v>
      </c>
      <c r="L415" s="118">
        <f t="shared" si="61"/>
        <v>0</v>
      </c>
      <c r="M415" s="106">
        <f t="shared" si="62"/>
        <v>23.580000000000002</v>
      </c>
      <c r="N415" s="116">
        <f t="shared" si="63"/>
        <v>9</v>
      </c>
      <c r="O415" s="193">
        <f t="shared" si="64"/>
        <v>2.62</v>
      </c>
      <c r="P415" s="108">
        <f t="shared" si="65"/>
        <v>-671.93999999999994</v>
      </c>
      <c r="Q415" s="192">
        <f>IF(D415="NY",VLOOKUP(E415,Input_Mkt_Price!E:F,2,FALSE))</f>
        <v>79.86</v>
      </c>
      <c r="R415" s="192">
        <f t="shared" si="66"/>
        <v>0</v>
      </c>
      <c r="S415" s="118">
        <f t="shared" si="67"/>
        <v>0</v>
      </c>
      <c r="T415" s="108">
        <f t="shared" si="68"/>
        <v>-720.99</v>
      </c>
      <c r="U415" s="108">
        <f t="shared" si="69"/>
        <v>-671.93999999999994</v>
      </c>
    </row>
    <row r="416" spans="1:21" hidden="1" x14ac:dyDescent="0.2">
      <c r="A416" s="120">
        <v>43137</v>
      </c>
      <c r="B416" s="103">
        <v>2</v>
      </c>
      <c r="C416" s="104" t="s">
        <v>166</v>
      </c>
      <c r="D416" s="104" t="s">
        <v>1</v>
      </c>
      <c r="E416" s="104" t="s">
        <v>6</v>
      </c>
      <c r="F416" s="104">
        <v>-15</v>
      </c>
      <c r="G416" s="104">
        <v>74.650000000000006</v>
      </c>
      <c r="H416" s="104" t="s">
        <v>1294</v>
      </c>
      <c r="I416" s="104"/>
      <c r="J416" s="116">
        <f>IF(D416="NY",VLOOKUP(E416,Input_Mkt_Price!B:C,2,FALSE))</f>
        <v>80.11</v>
      </c>
      <c r="K416" s="192">
        <f t="shared" si="60"/>
        <v>559875</v>
      </c>
      <c r="L416" s="118">
        <f t="shared" si="61"/>
        <v>0</v>
      </c>
      <c r="M416" s="106">
        <f t="shared" si="62"/>
        <v>39.300000000000004</v>
      </c>
      <c r="N416" s="116">
        <f t="shared" si="63"/>
        <v>15</v>
      </c>
      <c r="O416" s="193">
        <f t="shared" si="64"/>
        <v>2.62</v>
      </c>
      <c r="P416" s="108">
        <f t="shared" si="65"/>
        <v>-1119.75</v>
      </c>
      <c r="Q416" s="192">
        <f>IF(D416="NY",VLOOKUP(E416,Input_Mkt_Price!E:F,2,FALSE))</f>
        <v>79.86</v>
      </c>
      <c r="R416" s="192">
        <f t="shared" si="66"/>
        <v>0</v>
      </c>
      <c r="S416" s="118">
        <f t="shared" si="67"/>
        <v>0</v>
      </c>
      <c r="T416" s="108">
        <f t="shared" si="68"/>
        <v>-1201.6500000000001</v>
      </c>
      <c r="U416" s="108">
        <f t="shared" si="69"/>
        <v>-1119.75</v>
      </c>
    </row>
    <row r="417" spans="1:21" hidden="1" x14ac:dyDescent="0.2">
      <c r="A417" s="120">
        <v>43137</v>
      </c>
      <c r="B417" s="103">
        <v>2</v>
      </c>
      <c r="C417" s="104" t="s">
        <v>166</v>
      </c>
      <c r="D417" s="104" t="s">
        <v>1</v>
      </c>
      <c r="E417" s="104" t="s">
        <v>6</v>
      </c>
      <c r="F417" s="104">
        <v>-1</v>
      </c>
      <c r="G417" s="104">
        <v>74.77</v>
      </c>
      <c r="H417" s="104" t="s">
        <v>1294</v>
      </c>
      <c r="I417" s="104"/>
      <c r="J417" s="116">
        <f>IF(D417="NY",VLOOKUP(E417,Input_Mkt_Price!B:C,2,FALSE))</f>
        <v>80.11</v>
      </c>
      <c r="K417" s="192">
        <f t="shared" si="60"/>
        <v>37385</v>
      </c>
      <c r="L417" s="118">
        <f t="shared" si="61"/>
        <v>0</v>
      </c>
      <c r="M417" s="106">
        <f t="shared" si="62"/>
        <v>2.62</v>
      </c>
      <c r="N417" s="116">
        <f t="shared" si="63"/>
        <v>1</v>
      </c>
      <c r="O417" s="193">
        <f t="shared" si="64"/>
        <v>2.62</v>
      </c>
      <c r="P417" s="108">
        <f t="shared" si="65"/>
        <v>-74.77</v>
      </c>
      <c r="Q417" s="192">
        <f>IF(D417="NY",VLOOKUP(E417,Input_Mkt_Price!E:F,2,FALSE))</f>
        <v>79.86</v>
      </c>
      <c r="R417" s="192">
        <f t="shared" si="66"/>
        <v>0</v>
      </c>
      <c r="S417" s="118">
        <f t="shared" si="67"/>
        <v>0</v>
      </c>
      <c r="T417" s="108">
        <f t="shared" si="68"/>
        <v>-80.11</v>
      </c>
      <c r="U417" s="108">
        <f t="shared" si="69"/>
        <v>-74.77</v>
      </c>
    </row>
    <row r="418" spans="1:21" hidden="1" x14ac:dyDescent="0.2">
      <c r="A418" s="120">
        <v>43137</v>
      </c>
      <c r="B418" s="103">
        <v>2</v>
      </c>
      <c r="C418" s="104" t="s">
        <v>166</v>
      </c>
      <c r="D418" s="104" t="s">
        <v>1</v>
      </c>
      <c r="E418" s="104" t="s">
        <v>6</v>
      </c>
      <c r="F418" s="104">
        <v>-12</v>
      </c>
      <c r="G418" s="104">
        <v>74.75</v>
      </c>
      <c r="H418" s="104" t="s">
        <v>1294</v>
      </c>
      <c r="I418" s="104"/>
      <c r="J418" s="116">
        <f>IF(D418="NY",VLOOKUP(E418,Input_Mkt_Price!B:C,2,FALSE))</f>
        <v>80.11</v>
      </c>
      <c r="K418" s="192">
        <f t="shared" si="60"/>
        <v>448500</v>
      </c>
      <c r="L418" s="118">
        <f t="shared" si="61"/>
        <v>0</v>
      </c>
      <c r="M418" s="106">
        <f t="shared" si="62"/>
        <v>31.44</v>
      </c>
      <c r="N418" s="116">
        <f t="shared" si="63"/>
        <v>12</v>
      </c>
      <c r="O418" s="193">
        <f t="shared" si="64"/>
        <v>2.62</v>
      </c>
      <c r="P418" s="108">
        <f t="shared" si="65"/>
        <v>-897</v>
      </c>
      <c r="Q418" s="192">
        <f>IF(D418="NY",VLOOKUP(E418,Input_Mkt_Price!E:F,2,FALSE))</f>
        <v>79.86</v>
      </c>
      <c r="R418" s="192">
        <f t="shared" si="66"/>
        <v>0</v>
      </c>
      <c r="S418" s="118">
        <f t="shared" si="67"/>
        <v>0</v>
      </c>
      <c r="T418" s="108">
        <f t="shared" si="68"/>
        <v>-961.31999999999994</v>
      </c>
      <c r="U418" s="108">
        <f t="shared" si="69"/>
        <v>-897</v>
      </c>
    </row>
    <row r="419" spans="1:21" hidden="1" x14ac:dyDescent="0.2">
      <c r="A419" s="120">
        <v>43137</v>
      </c>
      <c r="B419" s="103">
        <v>2</v>
      </c>
      <c r="C419" s="104" t="s">
        <v>166</v>
      </c>
      <c r="D419" s="104" t="s">
        <v>1</v>
      </c>
      <c r="E419" s="104" t="s">
        <v>6</v>
      </c>
      <c r="F419" s="104">
        <v>-39</v>
      </c>
      <c r="G419" s="104">
        <v>74.75</v>
      </c>
      <c r="H419" s="104" t="s">
        <v>1294</v>
      </c>
      <c r="I419" s="104"/>
      <c r="J419" s="116">
        <f>IF(D419="NY",VLOOKUP(E419,Input_Mkt_Price!B:C,2,FALSE))</f>
        <v>80.11</v>
      </c>
      <c r="K419" s="192">
        <f t="shared" si="60"/>
        <v>1457625</v>
      </c>
      <c r="L419" s="118">
        <f t="shared" si="61"/>
        <v>0</v>
      </c>
      <c r="M419" s="106">
        <f t="shared" si="62"/>
        <v>102.18</v>
      </c>
      <c r="N419" s="116">
        <f t="shared" si="63"/>
        <v>39</v>
      </c>
      <c r="O419" s="193">
        <f t="shared" si="64"/>
        <v>2.62</v>
      </c>
      <c r="P419" s="108">
        <f t="shared" si="65"/>
        <v>-2915.25</v>
      </c>
      <c r="Q419" s="192">
        <f>IF(D419="NY",VLOOKUP(E419,Input_Mkt_Price!E:F,2,FALSE))</f>
        <v>79.86</v>
      </c>
      <c r="R419" s="192">
        <f t="shared" si="66"/>
        <v>0</v>
      </c>
      <c r="S419" s="118">
        <f t="shared" si="67"/>
        <v>0</v>
      </c>
      <c r="T419" s="108">
        <f t="shared" si="68"/>
        <v>-3124.29</v>
      </c>
      <c r="U419" s="108">
        <f t="shared" si="69"/>
        <v>-2915.25</v>
      </c>
    </row>
    <row r="420" spans="1:21" x14ac:dyDescent="0.2">
      <c r="A420" s="120">
        <v>43137</v>
      </c>
      <c r="B420" s="103">
        <v>1</v>
      </c>
      <c r="C420" s="104" t="s">
        <v>166</v>
      </c>
      <c r="D420" s="104" t="s">
        <v>1</v>
      </c>
      <c r="E420" s="104" t="s">
        <v>7</v>
      </c>
      <c r="F420" s="104">
        <v>-16</v>
      </c>
      <c r="G420" s="104">
        <v>75.3</v>
      </c>
      <c r="H420" s="104" t="s">
        <v>1294</v>
      </c>
      <c r="I420" s="104"/>
      <c r="J420" s="116">
        <f>IF(D420="NY",VLOOKUP(E420,Input_Mkt_Price!B:C,2,FALSE))</f>
        <v>79.91</v>
      </c>
      <c r="K420" s="192">
        <f t="shared" si="60"/>
        <v>0</v>
      </c>
      <c r="L420" s="118">
        <f t="shared" si="61"/>
        <v>-36879.999999999993</v>
      </c>
      <c r="M420" s="106">
        <f t="shared" si="62"/>
        <v>41.92</v>
      </c>
      <c r="N420" s="116">
        <f t="shared" si="63"/>
        <v>16</v>
      </c>
      <c r="O420" s="193">
        <f t="shared" si="64"/>
        <v>2.62</v>
      </c>
      <c r="P420" s="108">
        <f t="shared" si="65"/>
        <v>-1204.8</v>
      </c>
      <c r="Q420" s="192">
        <f>IF(D420="NY",VLOOKUP(E420,Input_Mkt_Price!E:F,2,FALSE))</f>
        <v>79.650000000000006</v>
      </c>
      <c r="R420" s="192">
        <f t="shared" si="66"/>
        <v>-34800.000000000065</v>
      </c>
      <c r="S420" s="118">
        <f t="shared" si="67"/>
        <v>-2079.9999999999272</v>
      </c>
      <c r="T420" s="108">
        <f t="shared" si="68"/>
        <v>-1278.56</v>
      </c>
      <c r="U420" s="108">
        <f t="shared" si="69"/>
        <v>-1204.8</v>
      </c>
    </row>
    <row r="421" spans="1:21" x14ac:dyDescent="0.2">
      <c r="A421" s="120">
        <v>43137</v>
      </c>
      <c r="B421" s="103">
        <v>1</v>
      </c>
      <c r="C421" s="104" t="s">
        <v>166</v>
      </c>
      <c r="D421" s="104" t="s">
        <v>1</v>
      </c>
      <c r="E421" s="104" t="s">
        <v>7</v>
      </c>
      <c r="F421" s="104">
        <v>-1</v>
      </c>
      <c r="G421" s="104">
        <v>75.260000000000005</v>
      </c>
      <c r="H421" s="104" t="s">
        <v>1294</v>
      </c>
      <c r="I421" s="104"/>
      <c r="J421" s="116">
        <f>IF(D421="NY",VLOOKUP(E421,Input_Mkt_Price!B:C,2,FALSE))</f>
        <v>79.91</v>
      </c>
      <c r="K421" s="192">
        <f t="shared" si="60"/>
        <v>0</v>
      </c>
      <c r="L421" s="118">
        <f t="shared" si="61"/>
        <v>-2324.9999999999959</v>
      </c>
      <c r="M421" s="106">
        <f t="shared" si="62"/>
        <v>2.62</v>
      </c>
      <c r="N421" s="116">
        <f t="shared" si="63"/>
        <v>1</v>
      </c>
      <c r="O421" s="193">
        <f t="shared" si="64"/>
        <v>2.62</v>
      </c>
      <c r="P421" s="108">
        <f t="shared" si="65"/>
        <v>-75.260000000000005</v>
      </c>
      <c r="Q421" s="192">
        <f>IF(D421="NY",VLOOKUP(E421,Input_Mkt_Price!E:F,2,FALSE))</f>
        <v>79.650000000000006</v>
      </c>
      <c r="R421" s="192">
        <f t="shared" si="66"/>
        <v>-2195.0000000000005</v>
      </c>
      <c r="S421" s="118">
        <f t="shared" si="67"/>
        <v>-129.99999999999545</v>
      </c>
      <c r="T421" s="108">
        <f t="shared" si="68"/>
        <v>-79.91</v>
      </c>
      <c r="U421" s="108">
        <f t="shared" si="69"/>
        <v>-75.260000000000005</v>
      </c>
    </row>
    <row r="422" spans="1:21" x14ac:dyDescent="0.2">
      <c r="A422" s="120">
        <v>43137</v>
      </c>
      <c r="B422" s="103">
        <v>1</v>
      </c>
      <c r="C422" s="104" t="s">
        <v>166</v>
      </c>
      <c r="D422" s="104" t="s">
        <v>1</v>
      </c>
      <c r="E422" s="104" t="s">
        <v>7</v>
      </c>
      <c r="F422" s="104">
        <v>-12</v>
      </c>
      <c r="G422" s="104">
        <v>75.180000000000007</v>
      </c>
      <c r="H422" s="104" t="s">
        <v>1294</v>
      </c>
      <c r="I422" s="104"/>
      <c r="J422" s="116">
        <f>IF(D422="NY",VLOOKUP(E422,Input_Mkt_Price!B:C,2,FALSE))</f>
        <v>79.91</v>
      </c>
      <c r="K422" s="192">
        <f t="shared" si="60"/>
        <v>0</v>
      </c>
      <c r="L422" s="118">
        <f t="shared" si="61"/>
        <v>-28379.999999999938</v>
      </c>
      <c r="M422" s="106">
        <f t="shared" si="62"/>
        <v>31.44</v>
      </c>
      <c r="N422" s="116">
        <f t="shared" si="63"/>
        <v>12</v>
      </c>
      <c r="O422" s="193">
        <f t="shared" si="64"/>
        <v>2.62</v>
      </c>
      <c r="P422" s="108">
        <f t="shared" si="65"/>
        <v>-902.16000000000008</v>
      </c>
      <c r="Q422" s="192">
        <f>IF(D422="NY",VLOOKUP(E422,Input_Mkt_Price!E:F,2,FALSE))</f>
        <v>79.650000000000006</v>
      </c>
      <c r="R422" s="192">
        <f t="shared" si="66"/>
        <v>-26819.999999999993</v>
      </c>
      <c r="S422" s="118">
        <f t="shared" si="67"/>
        <v>-1559.9999999999454</v>
      </c>
      <c r="T422" s="108">
        <f t="shared" si="68"/>
        <v>-958.92</v>
      </c>
      <c r="U422" s="108">
        <f t="shared" si="69"/>
        <v>-902.16000000000008</v>
      </c>
    </row>
    <row r="423" spans="1:21" x14ac:dyDescent="0.2">
      <c r="A423" s="120">
        <v>43137</v>
      </c>
      <c r="B423" s="103">
        <v>1</v>
      </c>
      <c r="C423" s="104" t="s">
        <v>166</v>
      </c>
      <c r="D423" s="104" t="s">
        <v>1</v>
      </c>
      <c r="E423" s="104" t="s">
        <v>7</v>
      </c>
      <c r="F423" s="104">
        <v>-15</v>
      </c>
      <c r="G423" s="104">
        <v>75.12</v>
      </c>
      <c r="H423" s="104" t="s">
        <v>1294</v>
      </c>
      <c r="I423" s="104"/>
      <c r="J423" s="116">
        <f>IF(D423="NY",VLOOKUP(E423,Input_Mkt_Price!B:C,2,FALSE))</f>
        <v>79.91</v>
      </c>
      <c r="K423" s="192">
        <f t="shared" si="60"/>
        <v>0</v>
      </c>
      <c r="L423" s="118">
        <f t="shared" si="61"/>
        <v>-35924.999999999942</v>
      </c>
      <c r="M423" s="106">
        <f t="shared" si="62"/>
        <v>39.300000000000004</v>
      </c>
      <c r="N423" s="116">
        <f t="shared" si="63"/>
        <v>15</v>
      </c>
      <c r="O423" s="193">
        <f t="shared" si="64"/>
        <v>2.62</v>
      </c>
      <c r="P423" s="108">
        <f t="shared" si="65"/>
        <v>-1126.8000000000002</v>
      </c>
      <c r="Q423" s="192">
        <f>IF(D423="NY",VLOOKUP(E423,Input_Mkt_Price!E:F,2,FALSE))</f>
        <v>79.650000000000006</v>
      </c>
      <c r="R423" s="192">
        <f t="shared" si="66"/>
        <v>-33975.000000000007</v>
      </c>
      <c r="S423" s="118">
        <f t="shared" si="67"/>
        <v>-1949.9999999999345</v>
      </c>
      <c r="T423" s="108">
        <f t="shared" si="68"/>
        <v>-1198.6499999999999</v>
      </c>
      <c r="U423" s="108">
        <f t="shared" si="69"/>
        <v>-1126.8000000000002</v>
      </c>
    </row>
    <row r="424" spans="1:21" hidden="1" x14ac:dyDescent="0.2">
      <c r="A424" s="120">
        <v>43139</v>
      </c>
      <c r="B424" s="103">
        <v>2</v>
      </c>
      <c r="C424" s="104" t="s">
        <v>166</v>
      </c>
      <c r="D424" s="104" t="s">
        <v>1</v>
      </c>
      <c r="E424" s="104" t="s">
        <v>1335</v>
      </c>
      <c r="F424" s="104">
        <v>3</v>
      </c>
      <c r="G424" s="104">
        <v>76.48</v>
      </c>
      <c r="H424" s="104" t="s">
        <v>168</v>
      </c>
      <c r="I424" s="104"/>
      <c r="J424" s="116">
        <f>IF(D424="NY",VLOOKUP(E424,Input_Mkt_Price!B:C,2,FALSE))</f>
        <v>84.2</v>
      </c>
      <c r="K424" s="192">
        <f t="shared" si="60"/>
        <v>-114720</v>
      </c>
      <c r="L424" s="118">
        <f t="shared" si="61"/>
        <v>0</v>
      </c>
      <c r="M424" s="106">
        <f t="shared" si="62"/>
        <v>7.86</v>
      </c>
      <c r="N424" s="116">
        <f t="shared" si="63"/>
        <v>3</v>
      </c>
      <c r="O424" s="108">
        <f t="shared" si="64"/>
        <v>2.62</v>
      </c>
      <c r="P424" s="108">
        <f t="shared" si="65"/>
        <v>229.44</v>
      </c>
      <c r="Q424" s="192">
        <f>IF(D424="NY",VLOOKUP(E424,Input_Mkt_Price!E:F,2,FALSE))</f>
        <v>84.2</v>
      </c>
      <c r="R424" s="192">
        <f t="shared" si="66"/>
        <v>0</v>
      </c>
      <c r="S424" s="118">
        <f t="shared" si="67"/>
        <v>0</v>
      </c>
      <c r="T424" s="108">
        <f t="shared" si="68"/>
        <v>252.60000000000002</v>
      </c>
      <c r="U424" s="108">
        <f t="shared" si="69"/>
        <v>229.44</v>
      </c>
    </row>
    <row r="425" spans="1:21" hidden="1" x14ac:dyDescent="0.2">
      <c r="A425" s="120">
        <v>43139</v>
      </c>
      <c r="B425" s="103">
        <v>2</v>
      </c>
      <c r="C425" s="104" t="s">
        <v>166</v>
      </c>
      <c r="D425" s="104" t="s">
        <v>1</v>
      </c>
      <c r="E425" s="104" t="s">
        <v>1336</v>
      </c>
      <c r="F425" s="104">
        <v>-3</v>
      </c>
      <c r="G425" s="104">
        <v>77.790000000000006</v>
      </c>
      <c r="I425" s="104"/>
      <c r="J425" s="116">
        <f>IF(D425="NY",VLOOKUP(E425,Input_Mkt_Price!B:C,2,FALSE))</f>
        <v>84.68</v>
      </c>
      <c r="K425" s="192">
        <f t="shared" si="60"/>
        <v>116685</v>
      </c>
      <c r="L425" s="118">
        <f t="shared" si="61"/>
        <v>0</v>
      </c>
      <c r="M425" s="106">
        <f t="shared" si="62"/>
        <v>7.86</v>
      </c>
      <c r="N425" s="116">
        <f t="shared" si="63"/>
        <v>3</v>
      </c>
      <c r="O425" s="108">
        <f t="shared" si="64"/>
        <v>2.62</v>
      </c>
      <c r="P425" s="108">
        <f t="shared" si="65"/>
        <v>-233.37</v>
      </c>
      <c r="Q425" s="192">
        <f>IF(D425="NY",VLOOKUP(E425,Input_Mkt_Price!E:F,2,FALSE))</f>
        <v>84.68</v>
      </c>
      <c r="R425" s="192">
        <f t="shared" si="66"/>
        <v>0</v>
      </c>
      <c r="S425" s="118">
        <f t="shared" si="67"/>
        <v>0</v>
      </c>
      <c r="T425" s="108">
        <f t="shared" si="68"/>
        <v>-254.04000000000002</v>
      </c>
      <c r="U425" s="108">
        <f t="shared" si="69"/>
        <v>-233.37</v>
      </c>
    </row>
    <row r="426" spans="1:21" hidden="1" x14ac:dyDescent="0.2">
      <c r="A426" s="120">
        <v>43139</v>
      </c>
      <c r="B426" s="103">
        <v>2</v>
      </c>
      <c r="C426" s="104" t="s">
        <v>166</v>
      </c>
      <c r="D426" s="104" t="s">
        <v>1</v>
      </c>
      <c r="E426" s="104" t="s">
        <v>1336</v>
      </c>
      <c r="F426" s="104">
        <v>-1</v>
      </c>
      <c r="G426" s="104">
        <v>77.64</v>
      </c>
      <c r="I426" s="104"/>
      <c r="J426" s="116">
        <f>IF(D426="NY",VLOOKUP(E426,Input_Mkt_Price!B:C,2,FALSE))</f>
        <v>84.68</v>
      </c>
      <c r="K426" s="192">
        <f t="shared" si="60"/>
        <v>38820</v>
      </c>
      <c r="L426" s="118">
        <f t="shared" si="61"/>
        <v>0</v>
      </c>
      <c r="M426" s="106">
        <f t="shared" si="62"/>
        <v>2.62</v>
      </c>
      <c r="N426" s="116">
        <f t="shared" si="63"/>
        <v>1</v>
      </c>
      <c r="O426" s="108">
        <f t="shared" si="64"/>
        <v>2.62</v>
      </c>
      <c r="P426" s="108">
        <f t="shared" si="65"/>
        <v>-77.64</v>
      </c>
      <c r="Q426" s="192">
        <f>IF(D426="NY",VLOOKUP(E426,Input_Mkt_Price!E:F,2,FALSE))</f>
        <v>84.68</v>
      </c>
      <c r="R426" s="192">
        <f t="shared" si="66"/>
        <v>0</v>
      </c>
      <c r="S426" s="118">
        <f t="shared" si="67"/>
        <v>0</v>
      </c>
      <c r="T426" s="108">
        <f t="shared" si="68"/>
        <v>-84.68</v>
      </c>
      <c r="U426" s="108">
        <f t="shared" si="69"/>
        <v>-77.64</v>
      </c>
    </row>
    <row r="427" spans="1:21" hidden="1" x14ac:dyDescent="0.2">
      <c r="A427" s="120">
        <v>43139</v>
      </c>
      <c r="B427" s="103">
        <v>2</v>
      </c>
      <c r="C427" s="104" t="s">
        <v>166</v>
      </c>
      <c r="D427" s="104" t="s">
        <v>1</v>
      </c>
      <c r="E427" s="104" t="s">
        <v>1336</v>
      </c>
      <c r="F427" s="104">
        <v>-8</v>
      </c>
      <c r="G427" s="104">
        <v>77.58</v>
      </c>
      <c r="I427" s="104"/>
      <c r="J427" s="116">
        <f>IF(D427="NY",VLOOKUP(E427,Input_Mkt_Price!B:C,2,FALSE))</f>
        <v>84.68</v>
      </c>
      <c r="K427" s="192">
        <f t="shared" si="60"/>
        <v>310320</v>
      </c>
      <c r="L427" s="118">
        <f t="shared" si="61"/>
        <v>0</v>
      </c>
      <c r="M427" s="106">
        <f t="shared" si="62"/>
        <v>20.96</v>
      </c>
      <c r="N427" s="116">
        <f t="shared" si="63"/>
        <v>8</v>
      </c>
      <c r="O427" s="108">
        <f t="shared" si="64"/>
        <v>2.62</v>
      </c>
      <c r="P427" s="108">
        <f t="shared" si="65"/>
        <v>-620.64</v>
      </c>
      <c r="Q427" s="192">
        <f>IF(D427="NY",VLOOKUP(E427,Input_Mkt_Price!E:F,2,FALSE))</f>
        <v>84.68</v>
      </c>
      <c r="R427" s="192">
        <f t="shared" si="66"/>
        <v>0</v>
      </c>
      <c r="S427" s="118">
        <f t="shared" si="67"/>
        <v>0</v>
      </c>
      <c r="T427" s="108">
        <f t="shared" si="68"/>
        <v>-677.44</v>
      </c>
      <c r="U427" s="108">
        <f t="shared" si="69"/>
        <v>-620.64</v>
      </c>
    </row>
    <row r="428" spans="1:21" hidden="1" x14ac:dyDescent="0.2">
      <c r="A428" s="120">
        <v>43139</v>
      </c>
      <c r="B428" s="103">
        <v>2</v>
      </c>
      <c r="C428" s="104" t="s">
        <v>166</v>
      </c>
      <c r="D428" s="104" t="s">
        <v>1</v>
      </c>
      <c r="E428" s="104" t="s">
        <v>1336</v>
      </c>
      <c r="F428" s="104">
        <v>-11</v>
      </c>
      <c r="G428" s="104">
        <v>77.58</v>
      </c>
      <c r="I428" s="104"/>
      <c r="J428" s="116">
        <f>IF(D428="NY",VLOOKUP(E428,Input_Mkt_Price!B:C,2,FALSE))</f>
        <v>84.68</v>
      </c>
      <c r="K428" s="192">
        <f t="shared" si="60"/>
        <v>426690</v>
      </c>
      <c r="L428" s="118">
        <f t="shared" si="61"/>
        <v>0</v>
      </c>
      <c r="M428" s="106">
        <f t="shared" si="62"/>
        <v>28.82</v>
      </c>
      <c r="N428" s="116">
        <f t="shared" si="63"/>
        <v>11</v>
      </c>
      <c r="O428" s="108">
        <f t="shared" si="64"/>
        <v>2.62</v>
      </c>
      <c r="P428" s="108">
        <f t="shared" si="65"/>
        <v>-853.38</v>
      </c>
      <c r="Q428" s="192">
        <f>IF(D428="NY",VLOOKUP(E428,Input_Mkt_Price!E:F,2,FALSE))</f>
        <v>84.68</v>
      </c>
      <c r="R428" s="192">
        <f t="shared" si="66"/>
        <v>0</v>
      </c>
      <c r="S428" s="118">
        <f t="shared" si="67"/>
        <v>0</v>
      </c>
      <c r="T428" s="108">
        <f t="shared" si="68"/>
        <v>-931.48</v>
      </c>
      <c r="U428" s="108">
        <f t="shared" si="69"/>
        <v>-853.38</v>
      </c>
    </row>
    <row r="429" spans="1:21" hidden="1" x14ac:dyDescent="0.2">
      <c r="A429" s="120">
        <v>43139</v>
      </c>
      <c r="B429" s="103">
        <v>2</v>
      </c>
      <c r="C429" s="104" t="s">
        <v>166</v>
      </c>
      <c r="D429" s="104" t="s">
        <v>1</v>
      </c>
      <c r="E429" s="104" t="s">
        <v>1336</v>
      </c>
      <c r="F429" s="104">
        <v>-1</v>
      </c>
      <c r="G429" s="104">
        <v>77.58</v>
      </c>
      <c r="I429" s="104"/>
      <c r="J429" s="116">
        <f>IF(D429="NY",VLOOKUP(E429,Input_Mkt_Price!B:C,2,FALSE))</f>
        <v>84.68</v>
      </c>
      <c r="K429" s="192">
        <f t="shared" si="60"/>
        <v>38790</v>
      </c>
      <c r="L429" s="118">
        <f t="shared" si="61"/>
        <v>0</v>
      </c>
      <c r="M429" s="106">
        <f t="shared" si="62"/>
        <v>2.62</v>
      </c>
      <c r="N429" s="116">
        <f t="shared" si="63"/>
        <v>1</v>
      </c>
      <c r="O429" s="108">
        <f t="shared" si="64"/>
        <v>2.62</v>
      </c>
      <c r="P429" s="108">
        <f t="shared" si="65"/>
        <v>-77.58</v>
      </c>
      <c r="Q429" s="192">
        <f>IF(D429="NY",VLOOKUP(E429,Input_Mkt_Price!E:F,2,FALSE))</f>
        <v>84.68</v>
      </c>
      <c r="R429" s="192">
        <f t="shared" si="66"/>
        <v>0</v>
      </c>
      <c r="S429" s="118">
        <f t="shared" si="67"/>
        <v>0</v>
      </c>
      <c r="T429" s="108">
        <f t="shared" si="68"/>
        <v>-84.68</v>
      </c>
      <c r="U429" s="108">
        <f t="shared" si="69"/>
        <v>-77.58</v>
      </c>
    </row>
    <row r="430" spans="1:21" hidden="1" x14ac:dyDescent="0.2">
      <c r="A430" s="120">
        <v>43139</v>
      </c>
      <c r="B430" s="103">
        <v>2</v>
      </c>
      <c r="C430" s="104" t="s">
        <v>166</v>
      </c>
      <c r="D430" s="104" t="s">
        <v>1</v>
      </c>
      <c r="E430" s="104" t="s">
        <v>1336</v>
      </c>
      <c r="F430" s="104">
        <v>-1</v>
      </c>
      <c r="G430" s="104">
        <v>77.56</v>
      </c>
      <c r="I430" s="104"/>
      <c r="J430" s="116">
        <f>IF(D430="NY",VLOOKUP(E430,Input_Mkt_Price!B:C,2,FALSE))</f>
        <v>84.68</v>
      </c>
      <c r="K430" s="192">
        <f t="shared" si="60"/>
        <v>38780</v>
      </c>
      <c r="L430" s="118">
        <f t="shared" si="61"/>
        <v>0</v>
      </c>
      <c r="M430" s="106">
        <f t="shared" si="62"/>
        <v>2.62</v>
      </c>
      <c r="N430" s="116">
        <f t="shared" si="63"/>
        <v>1</v>
      </c>
      <c r="O430" s="108">
        <f t="shared" si="64"/>
        <v>2.62</v>
      </c>
      <c r="P430" s="108">
        <f t="shared" si="65"/>
        <v>-77.56</v>
      </c>
      <c r="Q430" s="192">
        <f>IF(D430="NY",VLOOKUP(E430,Input_Mkt_Price!E:F,2,FALSE))</f>
        <v>84.68</v>
      </c>
      <c r="R430" s="192">
        <f t="shared" si="66"/>
        <v>0</v>
      </c>
      <c r="S430" s="118">
        <f t="shared" si="67"/>
        <v>0</v>
      </c>
      <c r="T430" s="108">
        <f t="shared" si="68"/>
        <v>-84.68</v>
      </c>
      <c r="U430" s="108">
        <f t="shared" si="69"/>
        <v>-77.56</v>
      </c>
    </row>
    <row r="431" spans="1:21" hidden="1" x14ac:dyDescent="0.2">
      <c r="A431" s="120">
        <v>43139</v>
      </c>
      <c r="B431" s="103">
        <v>2</v>
      </c>
      <c r="C431" s="104" t="s">
        <v>166</v>
      </c>
      <c r="D431" s="104" t="s">
        <v>1</v>
      </c>
      <c r="E431" s="104" t="s">
        <v>1336</v>
      </c>
      <c r="F431" s="104">
        <v>-7</v>
      </c>
      <c r="G431" s="104">
        <v>77.540000000000006</v>
      </c>
      <c r="I431" s="104"/>
      <c r="J431" s="116">
        <f>IF(D431="NY",VLOOKUP(E431,Input_Mkt_Price!B:C,2,FALSE))</f>
        <v>84.68</v>
      </c>
      <c r="K431" s="192">
        <f t="shared" si="60"/>
        <v>271390.00000000006</v>
      </c>
      <c r="L431" s="118">
        <f t="shared" si="61"/>
        <v>0</v>
      </c>
      <c r="M431" s="106">
        <f t="shared" si="62"/>
        <v>18.34</v>
      </c>
      <c r="N431" s="116">
        <f t="shared" si="63"/>
        <v>7</v>
      </c>
      <c r="O431" s="193">
        <f t="shared" si="64"/>
        <v>2.62</v>
      </c>
      <c r="P431" s="108">
        <f t="shared" si="65"/>
        <v>-542.78000000000009</v>
      </c>
      <c r="Q431" s="192">
        <f>IF(D431="NY",VLOOKUP(E431,Input_Mkt_Price!E:F,2,FALSE))</f>
        <v>84.68</v>
      </c>
      <c r="R431" s="192">
        <f t="shared" si="66"/>
        <v>0</v>
      </c>
      <c r="S431" s="118">
        <f t="shared" si="67"/>
        <v>0</v>
      </c>
      <c r="T431" s="108">
        <f t="shared" si="68"/>
        <v>-592.76</v>
      </c>
      <c r="U431" s="108">
        <f t="shared" si="69"/>
        <v>-542.78000000000009</v>
      </c>
    </row>
    <row r="432" spans="1:21" hidden="1" x14ac:dyDescent="0.2">
      <c r="A432" s="120">
        <v>43139</v>
      </c>
      <c r="B432" s="103">
        <v>2</v>
      </c>
      <c r="C432" s="104" t="s">
        <v>166</v>
      </c>
      <c r="D432" s="104" t="s">
        <v>1</v>
      </c>
      <c r="E432" s="104" t="s">
        <v>1336</v>
      </c>
      <c r="F432" s="104">
        <v>-5</v>
      </c>
      <c r="G432" s="104">
        <v>77.55</v>
      </c>
      <c r="I432" s="104"/>
      <c r="J432" s="116">
        <f>IF(D432="NY",VLOOKUP(E432,Input_Mkt_Price!B:C,2,FALSE))</f>
        <v>84.68</v>
      </c>
      <c r="K432" s="192">
        <f t="shared" si="60"/>
        <v>193875</v>
      </c>
      <c r="L432" s="118">
        <f t="shared" si="61"/>
        <v>0</v>
      </c>
      <c r="M432" s="106">
        <f t="shared" si="62"/>
        <v>13.100000000000001</v>
      </c>
      <c r="N432" s="116">
        <f t="shared" si="63"/>
        <v>5</v>
      </c>
      <c r="O432" s="193">
        <f t="shared" si="64"/>
        <v>2.62</v>
      </c>
      <c r="P432" s="108">
        <f t="shared" si="65"/>
        <v>-387.75</v>
      </c>
      <c r="Q432" s="192">
        <f>IF(D432="NY",VLOOKUP(E432,Input_Mkt_Price!E:F,2,FALSE))</f>
        <v>84.68</v>
      </c>
      <c r="R432" s="192">
        <f t="shared" si="66"/>
        <v>0</v>
      </c>
      <c r="S432" s="118">
        <f t="shared" si="67"/>
        <v>0</v>
      </c>
      <c r="T432" s="108">
        <f t="shared" si="68"/>
        <v>-423.40000000000003</v>
      </c>
      <c r="U432" s="108">
        <f t="shared" si="69"/>
        <v>-387.75</v>
      </c>
    </row>
    <row r="433" spans="1:21" hidden="1" x14ac:dyDescent="0.2">
      <c r="A433" s="120">
        <v>43139</v>
      </c>
      <c r="B433" s="103">
        <v>2</v>
      </c>
      <c r="C433" s="104" t="s">
        <v>166</v>
      </c>
      <c r="D433" s="104" t="s">
        <v>1</v>
      </c>
      <c r="E433" s="104" t="s">
        <v>1336</v>
      </c>
      <c r="F433" s="104">
        <v>-1</v>
      </c>
      <c r="G433" s="104">
        <v>77.599999999999994</v>
      </c>
      <c r="I433" s="104"/>
      <c r="J433" s="116">
        <f>IF(D433="NY",VLOOKUP(E433,Input_Mkt_Price!B:C,2,FALSE))</f>
        <v>84.68</v>
      </c>
      <c r="K433" s="192">
        <f t="shared" si="60"/>
        <v>38800</v>
      </c>
      <c r="L433" s="118">
        <f t="shared" si="61"/>
        <v>0</v>
      </c>
      <c r="M433" s="106">
        <f t="shared" si="62"/>
        <v>2.62</v>
      </c>
      <c r="N433" s="116">
        <f t="shared" si="63"/>
        <v>1</v>
      </c>
      <c r="O433" s="193">
        <f t="shared" si="64"/>
        <v>2.62</v>
      </c>
      <c r="P433" s="108">
        <f t="shared" si="65"/>
        <v>-77.599999999999994</v>
      </c>
      <c r="Q433" s="192">
        <f>IF(D433="NY",VLOOKUP(E433,Input_Mkt_Price!E:F,2,FALSE))</f>
        <v>84.68</v>
      </c>
      <c r="R433" s="192">
        <f t="shared" si="66"/>
        <v>0</v>
      </c>
      <c r="S433" s="118">
        <f t="shared" si="67"/>
        <v>0</v>
      </c>
      <c r="T433" s="108">
        <f t="shared" si="68"/>
        <v>-84.68</v>
      </c>
      <c r="U433" s="108">
        <f t="shared" si="69"/>
        <v>-77.599999999999994</v>
      </c>
    </row>
    <row r="434" spans="1:21" hidden="1" x14ac:dyDescent="0.2">
      <c r="A434" s="120">
        <v>43139</v>
      </c>
      <c r="B434" s="103">
        <v>2</v>
      </c>
      <c r="C434" s="104" t="s">
        <v>166</v>
      </c>
      <c r="D434" s="104" t="s">
        <v>1</v>
      </c>
      <c r="E434" s="104" t="s">
        <v>1336</v>
      </c>
      <c r="F434" s="104">
        <v>-2</v>
      </c>
      <c r="G434" s="104">
        <v>77.61</v>
      </c>
      <c r="I434" s="104"/>
      <c r="J434" s="116">
        <f>IF(D434="NY",VLOOKUP(E434,Input_Mkt_Price!B:C,2,FALSE))</f>
        <v>84.68</v>
      </c>
      <c r="K434" s="192">
        <f t="shared" si="60"/>
        <v>77610</v>
      </c>
      <c r="L434" s="118">
        <f t="shared" si="61"/>
        <v>0</v>
      </c>
      <c r="M434" s="106">
        <f t="shared" si="62"/>
        <v>5.24</v>
      </c>
      <c r="N434" s="116">
        <f t="shared" si="63"/>
        <v>2</v>
      </c>
      <c r="O434" s="193">
        <f t="shared" si="64"/>
        <v>2.62</v>
      </c>
      <c r="P434" s="108">
        <f t="shared" si="65"/>
        <v>-155.22</v>
      </c>
      <c r="Q434" s="192">
        <f>IF(D434="NY",VLOOKUP(E434,Input_Mkt_Price!E:F,2,FALSE))</f>
        <v>84.68</v>
      </c>
      <c r="R434" s="192">
        <f t="shared" si="66"/>
        <v>0</v>
      </c>
      <c r="S434" s="118">
        <f t="shared" si="67"/>
        <v>0</v>
      </c>
      <c r="T434" s="108">
        <f t="shared" si="68"/>
        <v>-169.36</v>
      </c>
      <c r="U434" s="108">
        <f t="shared" si="69"/>
        <v>-155.22</v>
      </c>
    </row>
    <row r="435" spans="1:21" hidden="1" x14ac:dyDescent="0.2">
      <c r="A435" s="120">
        <v>43139</v>
      </c>
      <c r="B435" s="103">
        <v>2</v>
      </c>
      <c r="C435" s="104" t="s">
        <v>166</v>
      </c>
      <c r="D435" s="104" t="s">
        <v>1</v>
      </c>
      <c r="E435" s="104" t="s">
        <v>1336</v>
      </c>
      <c r="F435" s="104">
        <v>-7</v>
      </c>
      <c r="G435" s="104">
        <v>77.59</v>
      </c>
      <c r="I435" s="104"/>
      <c r="J435" s="116">
        <f>IF(D435="NY",VLOOKUP(E435,Input_Mkt_Price!B:C,2,FALSE))</f>
        <v>84.68</v>
      </c>
      <c r="K435" s="192">
        <f t="shared" si="60"/>
        <v>271565</v>
      </c>
      <c r="L435" s="118">
        <f t="shared" si="61"/>
        <v>0</v>
      </c>
      <c r="M435" s="106">
        <f t="shared" si="62"/>
        <v>18.34</v>
      </c>
      <c r="N435" s="116">
        <f t="shared" si="63"/>
        <v>7</v>
      </c>
      <c r="O435" s="193">
        <f t="shared" si="64"/>
        <v>2.62</v>
      </c>
      <c r="P435" s="108">
        <f t="shared" si="65"/>
        <v>-543.13</v>
      </c>
      <c r="Q435" s="192">
        <f>IF(D435="NY",VLOOKUP(E435,Input_Mkt_Price!E:F,2,FALSE))</f>
        <v>84.68</v>
      </c>
      <c r="R435" s="192">
        <f t="shared" si="66"/>
        <v>0</v>
      </c>
      <c r="S435" s="118">
        <f t="shared" si="67"/>
        <v>0</v>
      </c>
      <c r="T435" s="108">
        <f t="shared" si="68"/>
        <v>-592.76</v>
      </c>
      <c r="U435" s="108">
        <f t="shared" si="69"/>
        <v>-543.13</v>
      </c>
    </row>
    <row r="436" spans="1:21" hidden="1" x14ac:dyDescent="0.2">
      <c r="A436" s="120">
        <v>43139</v>
      </c>
      <c r="B436" s="103">
        <v>2</v>
      </c>
      <c r="C436" s="104" t="s">
        <v>166</v>
      </c>
      <c r="D436" s="104" t="s">
        <v>1</v>
      </c>
      <c r="E436" s="104" t="s">
        <v>6</v>
      </c>
      <c r="F436" s="104">
        <v>10</v>
      </c>
      <c r="G436" s="104">
        <v>75.02</v>
      </c>
      <c r="I436" s="104"/>
      <c r="J436" s="116">
        <f>IF(D436="NY",VLOOKUP(E436,Input_Mkt_Price!B:C,2,FALSE))</f>
        <v>80.11</v>
      </c>
      <c r="K436" s="192">
        <f t="shared" si="60"/>
        <v>-375099.99999999994</v>
      </c>
      <c r="L436" s="118">
        <f t="shared" si="61"/>
        <v>0</v>
      </c>
      <c r="M436" s="106">
        <f t="shared" si="62"/>
        <v>26.200000000000003</v>
      </c>
      <c r="N436" s="116">
        <f t="shared" si="63"/>
        <v>10</v>
      </c>
      <c r="O436" s="193">
        <f t="shared" si="64"/>
        <v>2.62</v>
      </c>
      <c r="P436" s="108">
        <f t="shared" si="65"/>
        <v>750.19999999999993</v>
      </c>
      <c r="Q436" s="192">
        <f>IF(D436="NY",VLOOKUP(E436,Input_Mkt_Price!E:F,2,FALSE))</f>
        <v>79.86</v>
      </c>
      <c r="R436" s="192">
        <f t="shared" si="66"/>
        <v>0</v>
      </c>
      <c r="S436" s="118">
        <f t="shared" si="67"/>
        <v>0</v>
      </c>
      <c r="T436" s="108">
        <f t="shared" si="68"/>
        <v>801.1</v>
      </c>
      <c r="U436" s="108">
        <f t="shared" si="69"/>
        <v>750.19999999999993</v>
      </c>
    </row>
    <row r="437" spans="1:21" hidden="1" x14ac:dyDescent="0.2">
      <c r="A437" s="120">
        <v>43139</v>
      </c>
      <c r="B437" s="103">
        <v>2</v>
      </c>
      <c r="C437" s="104" t="s">
        <v>166</v>
      </c>
      <c r="D437" s="104" t="s">
        <v>1</v>
      </c>
      <c r="E437" s="104" t="s">
        <v>6</v>
      </c>
      <c r="F437" s="104">
        <v>1</v>
      </c>
      <c r="G437" s="104">
        <v>74.91</v>
      </c>
      <c r="I437" s="104"/>
      <c r="J437" s="116">
        <f>IF(D437="NY",VLOOKUP(E437,Input_Mkt_Price!B:C,2,FALSE))</f>
        <v>80.11</v>
      </c>
      <c r="K437" s="192">
        <f t="shared" si="60"/>
        <v>-37455</v>
      </c>
      <c r="L437" s="118">
        <f t="shared" si="61"/>
        <v>0</v>
      </c>
      <c r="M437" s="106">
        <f t="shared" si="62"/>
        <v>2.62</v>
      </c>
      <c r="N437" s="116">
        <f t="shared" si="63"/>
        <v>1</v>
      </c>
      <c r="O437" s="193">
        <f t="shared" si="64"/>
        <v>2.62</v>
      </c>
      <c r="P437" s="108">
        <f t="shared" si="65"/>
        <v>74.91</v>
      </c>
      <c r="Q437" s="192">
        <f>IF(D437="NY",VLOOKUP(E437,Input_Mkt_Price!E:F,2,FALSE))</f>
        <v>79.86</v>
      </c>
      <c r="R437" s="192">
        <f t="shared" si="66"/>
        <v>0</v>
      </c>
      <c r="S437" s="118">
        <f t="shared" si="67"/>
        <v>0</v>
      </c>
      <c r="T437" s="108">
        <f t="shared" si="68"/>
        <v>80.11</v>
      </c>
      <c r="U437" s="108">
        <f t="shared" si="69"/>
        <v>74.91</v>
      </c>
    </row>
    <row r="438" spans="1:21" hidden="1" x14ac:dyDescent="0.2">
      <c r="A438" s="120">
        <v>43139</v>
      </c>
      <c r="B438" s="103">
        <v>2</v>
      </c>
      <c r="C438" s="104" t="s">
        <v>166</v>
      </c>
      <c r="D438" s="104" t="s">
        <v>1</v>
      </c>
      <c r="E438" s="104" t="s">
        <v>6</v>
      </c>
      <c r="F438" s="104">
        <v>1</v>
      </c>
      <c r="G438" s="104">
        <v>74.94</v>
      </c>
      <c r="I438" s="104"/>
      <c r="J438" s="116">
        <f>IF(D438="NY",VLOOKUP(E438,Input_Mkt_Price!B:C,2,FALSE))</f>
        <v>80.11</v>
      </c>
      <c r="K438" s="192">
        <f t="shared" si="60"/>
        <v>-37470</v>
      </c>
      <c r="L438" s="118">
        <f t="shared" si="61"/>
        <v>0</v>
      </c>
      <c r="M438" s="106">
        <f t="shared" si="62"/>
        <v>2.62</v>
      </c>
      <c r="N438" s="116">
        <f t="shared" si="63"/>
        <v>1</v>
      </c>
      <c r="O438" s="193">
        <f t="shared" si="64"/>
        <v>2.62</v>
      </c>
      <c r="P438" s="108">
        <f t="shared" si="65"/>
        <v>74.94</v>
      </c>
      <c r="Q438" s="192">
        <f>IF(D438="NY",VLOOKUP(E438,Input_Mkt_Price!E:F,2,FALSE))</f>
        <v>79.86</v>
      </c>
      <c r="R438" s="192">
        <f t="shared" si="66"/>
        <v>0</v>
      </c>
      <c r="S438" s="118">
        <f t="shared" si="67"/>
        <v>0</v>
      </c>
      <c r="T438" s="108">
        <f t="shared" si="68"/>
        <v>80.11</v>
      </c>
      <c r="U438" s="108">
        <f t="shared" si="69"/>
        <v>74.94</v>
      </c>
    </row>
    <row r="439" spans="1:21" hidden="1" x14ac:dyDescent="0.2">
      <c r="A439" s="120">
        <v>43139</v>
      </c>
      <c r="B439" s="103">
        <v>2</v>
      </c>
      <c r="C439" s="104" t="s">
        <v>166</v>
      </c>
      <c r="D439" s="104" t="s">
        <v>1</v>
      </c>
      <c r="E439" s="104" t="s">
        <v>6</v>
      </c>
      <c r="F439" s="104">
        <v>20</v>
      </c>
      <c r="G439" s="104">
        <v>74.88</v>
      </c>
      <c r="I439" s="104"/>
      <c r="J439" s="116">
        <f>IF(D439="NY",VLOOKUP(E439,Input_Mkt_Price!B:C,2,FALSE))</f>
        <v>80.11</v>
      </c>
      <c r="K439" s="192">
        <f t="shared" si="60"/>
        <v>-748800</v>
      </c>
      <c r="L439" s="118">
        <f t="shared" si="61"/>
        <v>0</v>
      </c>
      <c r="M439" s="106">
        <f t="shared" si="62"/>
        <v>52.400000000000006</v>
      </c>
      <c r="N439" s="116">
        <f t="shared" si="63"/>
        <v>20</v>
      </c>
      <c r="O439" s="193">
        <f t="shared" si="64"/>
        <v>2.62</v>
      </c>
      <c r="P439" s="108">
        <f t="shared" si="65"/>
        <v>1497.6</v>
      </c>
      <c r="Q439" s="192">
        <f>IF(D439="NY",VLOOKUP(E439,Input_Mkt_Price!E:F,2,FALSE))</f>
        <v>79.86</v>
      </c>
      <c r="R439" s="192">
        <f t="shared" si="66"/>
        <v>0</v>
      </c>
      <c r="S439" s="118">
        <f t="shared" si="67"/>
        <v>0</v>
      </c>
      <c r="T439" s="108">
        <f t="shared" si="68"/>
        <v>1602.2</v>
      </c>
      <c r="U439" s="108">
        <f t="shared" si="69"/>
        <v>1497.6</v>
      </c>
    </row>
    <row r="440" spans="1:21" hidden="1" x14ac:dyDescent="0.2">
      <c r="A440" s="120">
        <v>43139</v>
      </c>
      <c r="B440" s="103">
        <v>2</v>
      </c>
      <c r="C440" s="104" t="s">
        <v>166</v>
      </c>
      <c r="D440" s="104" t="s">
        <v>1</v>
      </c>
      <c r="E440" s="104" t="s">
        <v>6</v>
      </c>
      <c r="F440" s="104">
        <v>1</v>
      </c>
      <c r="G440" s="104">
        <v>74.75</v>
      </c>
      <c r="I440" s="104"/>
      <c r="J440" s="116">
        <f>IF(D440="NY",VLOOKUP(E440,Input_Mkt_Price!B:C,2,FALSE))</f>
        <v>80.11</v>
      </c>
      <c r="K440" s="192">
        <f t="shared" si="60"/>
        <v>-37375</v>
      </c>
      <c r="L440" s="118">
        <f t="shared" si="61"/>
        <v>0</v>
      </c>
      <c r="M440" s="106">
        <f t="shared" si="62"/>
        <v>2.62</v>
      </c>
      <c r="N440" s="116">
        <f t="shared" si="63"/>
        <v>1</v>
      </c>
      <c r="O440" s="193">
        <f t="shared" si="64"/>
        <v>2.62</v>
      </c>
      <c r="P440" s="108">
        <f t="shared" si="65"/>
        <v>74.75</v>
      </c>
      <c r="Q440" s="192">
        <f>IF(D440="NY",VLOOKUP(E440,Input_Mkt_Price!E:F,2,FALSE))</f>
        <v>79.86</v>
      </c>
      <c r="R440" s="192">
        <f t="shared" si="66"/>
        <v>0</v>
      </c>
      <c r="S440" s="118">
        <f t="shared" si="67"/>
        <v>0</v>
      </c>
      <c r="T440" s="108">
        <f t="shared" si="68"/>
        <v>80.11</v>
      </c>
      <c r="U440" s="108">
        <f t="shared" si="69"/>
        <v>74.75</v>
      </c>
    </row>
    <row r="441" spans="1:21" hidden="1" x14ac:dyDescent="0.2">
      <c r="A441" s="120">
        <v>43139</v>
      </c>
      <c r="B441" s="103">
        <v>2</v>
      </c>
      <c r="C441" s="104" t="s">
        <v>166</v>
      </c>
      <c r="D441" s="104" t="s">
        <v>1</v>
      </c>
      <c r="E441" s="104" t="s">
        <v>6</v>
      </c>
      <c r="F441" s="104">
        <v>7</v>
      </c>
      <c r="G441" s="104">
        <v>74.73</v>
      </c>
      <c r="I441" s="104"/>
      <c r="J441" s="116">
        <f>IF(D441="NY",VLOOKUP(E441,Input_Mkt_Price!B:C,2,FALSE))</f>
        <v>80.11</v>
      </c>
      <c r="K441" s="192">
        <f t="shared" si="60"/>
        <v>-261555</v>
      </c>
      <c r="L441" s="118">
        <f t="shared" si="61"/>
        <v>0</v>
      </c>
      <c r="M441" s="106">
        <f t="shared" si="62"/>
        <v>18.34</v>
      </c>
      <c r="N441" s="116">
        <f t="shared" si="63"/>
        <v>7</v>
      </c>
      <c r="O441" s="193">
        <f t="shared" si="64"/>
        <v>2.62</v>
      </c>
      <c r="P441" s="108">
        <f t="shared" si="65"/>
        <v>523.11</v>
      </c>
      <c r="Q441" s="192">
        <f>IF(D441="NY",VLOOKUP(E441,Input_Mkt_Price!E:F,2,FALSE))</f>
        <v>79.86</v>
      </c>
      <c r="R441" s="192">
        <f t="shared" si="66"/>
        <v>0</v>
      </c>
      <c r="S441" s="118">
        <f t="shared" si="67"/>
        <v>0</v>
      </c>
      <c r="T441" s="108">
        <f t="shared" si="68"/>
        <v>560.77</v>
      </c>
      <c r="U441" s="108">
        <f t="shared" si="69"/>
        <v>523.11</v>
      </c>
    </row>
    <row r="442" spans="1:21" hidden="1" x14ac:dyDescent="0.2">
      <c r="A442" s="120">
        <v>43139</v>
      </c>
      <c r="B442" s="103">
        <v>2</v>
      </c>
      <c r="C442" s="104" t="s">
        <v>166</v>
      </c>
      <c r="D442" s="104" t="s">
        <v>1</v>
      </c>
      <c r="E442" s="104" t="s">
        <v>6</v>
      </c>
      <c r="F442" s="104">
        <v>5</v>
      </c>
      <c r="G442" s="104">
        <v>74.739999999999995</v>
      </c>
      <c r="I442" s="104"/>
      <c r="J442" s="116">
        <f>IF(D442="NY",VLOOKUP(E442,Input_Mkt_Price!B:C,2,FALSE))</f>
        <v>80.11</v>
      </c>
      <c r="K442" s="192">
        <f t="shared" si="60"/>
        <v>-186850</v>
      </c>
      <c r="L442" s="118">
        <f t="shared" si="61"/>
        <v>0</v>
      </c>
      <c r="M442" s="106">
        <f t="shared" si="62"/>
        <v>13.100000000000001</v>
      </c>
      <c r="N442" s="116">
        <f t="shared" si="63"/>
        <v>5</v>
      </c>
      <c r="O442" s="193">
        <f t="shared" si="64"/>
        <v>2.62</v>
      </c>
      <c r="P442" s="108">
        <f t="shared" si="65"/>
        <v>373.7</v>
      </c>
      <c r="Q442" s="192">
        <f>IF(D442="NY",VLOOKUP(E442,Input_Mkt_Price!E:F,2,FALSE))</f>
        <v>79.86</v>
      </c>
      <c r="R442" s="192">
        <f t="shared" si="66"/>
        <v>0</v>
      </c>
      <c r="S442" s="118">
        <f t="shared" si="67"/>
        <v>0</v>
      </c>
      <c r="T442" s="108">
        <f t="shared" si="68"/>
        <v>400.55</v>
      </c>
      <c r="U442" s="108">
        <f t="shared" si="69"/>
        <v>373.7</v>
      </c>
    </row>
    <row r="443" spans="1:21" hidden="1" x14ac:dyDescent="0.2">
      <c r="A443" s="120">
        <v>43139</v>
      </c>
      <c r="B443" s="103">
        <v>2</v>
      </c>
      <c r="C443" s="104" t="s">
        <v>166</v>
      </c>
      <c r="D443" s="104" t="s">
        <v>1</v>
      </c>
      <c r="E443" s="104" t="s">
        <v>6</v>
      </c>
      <c r="F443" s="104">
        <v>1</v>
      </c>
      <c r="G443" s="104">
        <v>74.790000000000006</v>
      </c>
      <c r="I443" s="104"/>
      <c r="J443" s="116">
        <f>IF(D443="NY",VLOOKUP(E443,Input_Mkt_Price!B:C,2,FALSE))</f>
        <v>80.11</v>
      </c>
      <c r="K443" s="192">
        <f t="shared" si="60"/>
        <v>-37395</v>
      </c>
      <c r="L443" s="118">
        <f t="shared" si="61"/>
        <v>0</v>
      </c>
      <c r="M443" s="106">
        <f t="shared" si="62"/>
        <v>2.62</v>
      </c>
      <c r="N443" s="116">
        <f t="shared" si="63"/>
        <v>1</v>
      </c>
      <c r="O443" s="193">
        <f t="shared" si="64"/>
        <v>2.62</v>
      </c>
      <c r="P443" s="108">
        <f t="shared" si="65"/>
        <v>74.790000000000006</v>
      </c>
      <c r="Q443" s="192">
        <f>IF(D443="NY",VLOOKUP(E443,Input_Mkt_Price!E:F,2,FALSE))</f>
        <v>79.86</v>
      </c>
      <c r="R443" s="192">
        <f t="shared" si="66"/>
        <v>0</v>
      </c>
      <c r="S443" s="118">
        <f t="shared" si="67"/>
        <v>0</v>
      </c>
      <c r="T443" s="108">
        <f t="shared" si="68"/>
        <v>80.11</v>
      </c>
      <c r="U443" s="108">
        <f t="shared" si="69"/>
        <v>74.790000000000006</v>
      </c>
    </row>
    <row r="444" spans="1:21" hidden="1" x14ac:dyDescent="0.2">
      <c r="A444" s="120">
        <v>43139</v>
      </c>
      <c r="B444" s="103">
        <v>2</v>
      </c>
      <c r="C444" s="104" t="s">
        <v>166</v>
      </c>
      <c r="D444" s="104" t="s">
        <v>1</v>
      </c>
      <c r="E444" s="104" t="s">
        <v>6</v>
      </c>
      <c r="F444" s="104">
        <v>1</v>
      </c>
      <c r="G444" s="104">
        <v>74.8</v>
      </c>
      <c r="I444" s="104"/>
      <c r="J444" s="116">
        <f>IF(D444="NY",VLOOKUP(E444,Input_Mkt_Price!B:C,2,FALSE))</f>
        <v>80.11</v>
      </c>
      <c r="K444" s="192">
        <f t="shared" si="60"/>
        <v>-37400</v>
      </c>
      <c r="L444" s="118">
        <f t="shared" si="61"/>
        <v>0</v>
      </c>
      <c r="M444" s="106">
        <f t="shared" si="62"/>
        <v>2.62</v>
      </c>
      <c r="N444" s="116">
        <f t="shared" si="63"/>
        <v>1</v>
      </c>
      <c r="O444" s="193">
        <f t="shared" si="64"/>
        <v>2.62</v>
      </c>
      <c r="P444" s="108">
        <f t="shared" si="65"/>
        <v>74.8</v>
      </c>
      <c r="Q444" s="192">
        <f>IF(D444="NY",VLOOKUP(E444,Input_Mkt_Price!E:F,2,FALSE))</f>
        <v>79.86</v>
      </c>
      <c r="R444" s="192">
        <f t="shared" si="66"/>
        <v>0</v>
      </c>
      <c r="S444" s="118">
        <f t="shared" si="67"/>
        <v>0</v>
      </c>
      <c r="T444" s="108">
        <f t="shared" si="68"/>
        <v>80.11</v>
      </c>
      <c r="U444" s="108">
        <f t="shared" si="69"/>
        <v>74.8</v>
      </c>
    </row>
    <row r="445" spans="1:21" hidden="1" x14ac:dyDescent="0.2">
      <c r="A445" s="120">
        <v>43139</v>
      </c>
      <c r="B445" s="103">
        <v>2</v>
      </c>
      <c r="C445" s="104" t="s">
        <v>166</v>
      </c>
      <c r="D445" s="104" t="s">
        <v>1</v>
      </c>
      <c r="E445" s="104" t="s">
        <v>6</v>
      </c>
      <c r="F445" s="104">
        <v>7</v>
      </c>
      <c r="G445" s="104">
        <v>74.78</v>
      </c>
      <c r="I445" s="104"/>
      <c r="J445" s="116">
        <f>IF(D445="NY",VLOOKUP(E445,Input_Mkt_Price!B:C,2,FALSE))</f>
        <v>80.11</v>
      </c>
      <c r="K445" s="192">
        <f t="shared" si="60"/>
        <v>-261730.00000000003</v>
      </c>
      <c r="L445" s="118">
        <f t="shared" si="61"/>
        <v>0</v>
      </c>
      <c r="M445" s="106">
        <f t="shared" si="62"/>
        <v>18.34</v>
      </c>
      <c r="N445" s="116">
        <f t="shared" si="63"/>
        <v>7</v>
      </c>
      <c r="O445" s="193">
        <f t="shared" si="64"/>
        <v>2.62</v>
      </c>
      <c r="P445" s="108">
        <f t="shared" si="65"/>
        <v>523.46</v>
      </c>
      <c r="Q445" s="192">
        <f>IF(D445="NY",VLOOKUP(E445,Input_Mkt_Price!E:F,2,FALSE))</f>
        <v>79.86</v>
      </c>
      <c r="R445" s="192">
        <f t="shared" si="66"/>
        <v>0</v>
      </c>
      <c r="S445" s="118">
        <f t="shared" si="67"/>
        <v>0</v>
      </c>
      <c r="T445" s="108">
        <f t="shared" si="68"/>
        <v>560.77</v>
      </c>
      <c r="U445" s="108">
        <f t="shared" si="69"/>
        <v>523.46</v>
      </c>
    </row>
    <row r="446" spans="1:21" hidden="1" x14ac:dyDescent="0.2">
      <c r="A446" s="120">
        <v>43139</v>
      </c>
      <c r="B446" s="103">
        <v>2</v>
      </c>
      <c r="C446" s="104" t="s">
        <v>166</v>
      </c>
      <c r="D446" s="104" t="s">
        <v>1</v>
      </c>
      <c r="E446" s="104" t="s">
        <v>1336</v>
      </c>
      <c r="F446" s="104">
        <v>-5</v>
      </c>
      <c r="G446" s="104">
        <v>77.56</v>
      </c>
      <c r="I446" s="104"/>
      <c r="J446" s="116">
        <f>IF(D446="NY",VLOOKUP(E446,Input_Mkt_Price!B:C,2,FALSE))</f>
        <v>84.68</v>
      </c>
      <c r="K446" s="192">
        <f t="shared" si="60"/>
        <v>193900</v>
      </c>
      <c r="L446" s="118">
        <f t="shared" si="61"/>
        <v>0</v>
      </c>
      <c r="M446" s="106">
        <f t="shared" si="62"/>
        <v>13.100000000000001</v>
      </c>
      <c r="N446" s="116">
        <f t="shared" si="63"/>
        <v>5</v>
      </c>
      <c r="O446" s="193">
        <f t="shared" si="64"/>
        <v>2.62</v>
      </c>
      <c r="P446" s="108">
        <f t="shared" si="65"/>
        <v>-387.8</v>
      </c>
      <c r="Q446" s="192">
        <f>IF(D446="NY",VLOOKUP(E446,Input_Mkt_Price!E:F,2,FALSE))</f>
        <v>84.68</v>
      </c>
      <c r="R446" s="192">
        <f t="shared" si="66"/>
        <v>0</v>
      </c>
      <c r="S446" s="118">
        <f t="shared" si="67"/>
        <v>0</v>
      </c>
      <c r="T446" s="108">
        <f t="shared" si="68"/>
        <v>-423.40000000000003</v>
      </c>
      <c r="U446" s="108">
        <f t="shared" si="69"/>
        <v>-387.8</v>
      </c>
    </row>
    <row r="447" spans="1:21" hidden="1" x14ac:dyDescent="0.2">
      <c r="A447" s="120">
        <v>43139</v>
      </c>
      <c r="B447" s="103">
        <v>2</v>
      </c>
      <c r="C447" s="104" t="s">
        <v>166</v>
      </c>
      <c r="D447" s="104" t="s">
        <v>1</v>
      </c>
      <c r="E447" s="104" t="s">
        <v>1336</v>
      </c>
      <c r="F447" s="104">
        <v>-4</v>
      </c>
      <c r="G447" s="104">
        <v>77.55</v>
      </c>
      <c r="I447" s="104"/>
      <c r="J447" s="116">
        <f>IF(D447="NY",VLOOKUP(E447,Input_Mkt_Price!B:C,2,FALSE))</f>
        <v>84.68</v>
      </c>
      <c r="K447" s="192">
        <f t="shared" si="60"/>
        <v>155100</v>
      </c>
      <c r="L447" s="118">
        <f t="shared" si="61"/>
        <v>0</v>
      </c>
      <c r="M447" s="106">
        <f t="shared" si="62"/>
        <v>10.48</v>
      </c>
      <c r="N447" s="116">
        <f t="shared" si="63"/>
        <v>4</v>
      </c>
      <c r="O447" s="193">
        <f t="shared" si="64"/>
        <v>2.62</v>
      </c>
      <c r="P447" s="108">
        <f t="shared" si="65"/>
        <v>-310.2</v>
      </c>
      <c r="Q447" s="192">
        <f>IF(D447="NY",VLOOKUP(E447,Input_Mkt_Price!E:F,2,FALSE))</f>
        <v>84.68</v>
      </c>
      <c r="R447" s="192">
        <f t="shared" si="66"/>
        <v>0</v>
      </c>
      <c r="S447" s="118">
        <f t="shared" si="67"/>
        <v>0</v>
      </c>
      <c r="T447" s="108">
        <f t="shared" si="68"/>
        <v>-338.72</v>
      </c>
      <c r="U447" s="108">
        <f t="shared" si="69"/>
        <v>-310.2</v>
      </c>
    </row>
    <row r="448" spans="1:21" hidden="1" x14ac:dyDescent="0.2">
      <c r="A448" s="120">
        <v>43139</v>
      </c>
      <c r="B448" s="103">
        <v>2</v>
      </c>
      <c r="C448" s="104" t="s">
        <v>166</v>
      </c>
      <c r="D448" s="104" t="s">
        <v>1</v>
      </c>
      <c r="E448" s="104" t="s">
        <v>1336</v>
      </c>
      <c r="F448" s="104">
        <v>-4</v>
      </c>
      <c r="G448" s="104">
        <v>77.55</v>
      </c>
      <c r="I448" s="104"/>
      <c r="J448" s="116">
        <f>IF(D448="NY",VLOOKUP(E448,Input_Mkt_Price!B:C,2,FALSE))</f>
        <v>84.68</v>
      </c>
      <c r="K448" s="192">
        <f t="shared" si="60"/>
        <v>155100</v>
      </c>
      <c r="L448" s="118">
        <f t="shared" si="61"/>
        <v>0</v>
      </c>
      <c r="M448" s="106">
        <f t="shared" si="62"/>
        <v>10.48</v>
      </c>
      <c r="N448" s="116">
        <f t="shared" si="63"/>
        <v>4</v>
      </c>
      <c r="O448" s="193">
        <f t="shared" si="64"/>
        <v>2.62</v>
      </c>
      <c r="P448" s="108">
        <f t="shared" si="65"/>
        <v>-310.2</v>
      </c>
      <c r="Q448" s="192">
        <f>IF(D448="NY",VLOOKUP(E448,Input_Mkt_Price!E:F,2,FALSE))</f>
        <v>84.68</v>
      </c>
      <c r="R448" s="192">
        <f t="shared" si="66"/>
        <v>0</v>
      </c>
      <c r="S448" s="118">
        <f t="shared" si="67"/>
        <v>0</v>
      </c>
      <c r="T448" s="108">
        <f t="shared" si="68"/>
        <v>-338.72</v>
      </c>
      <c r="U448" s="108">
        <f t="shared" si="69"/>
        <v>-310.2</v>
      </c>
    </row>
    <row r="449" spans="1:21" hidden="1" x14ac:dyDescent="0.2">
      <c r="A449" s="120">
        <v>43139</v>
      </c>
      <c r="B449" s="103">
        <v>2</v>
      </c>
      <c r="C449" s="104" t="s">
        <v>166</v>
      </c>
      <c r="D449" s="104" t="s">
        <v>1</v>
      </c>
      <c r="E449" s="104" t="s">
        <v>1336</v>
      </c>
      <c r="F449" s="104">
        <v>-4</v>
      </c>
      <c r="G449" s="104">
        <v>77.55</v>
      </c>
      <c r="I449" s="104"/>
      <c r="J449" s="116">
        <f>IF(D449="NY",VLOOKUP(E449,Input_Mkt_Price!B:C,2,FALSE))</f>
        <v>84.68</v>
      </c>
      <c r="K449" s="192">
        <f t="shared" si="60"/>
        <v>155100</v>
      </c>
      <c r="L449" s="118">
        <f t="shared" si="61"/>
        <v>0</v>
      </c>
      <c r="M449" s="106">
        <f t="shared" si="62"/>
        <v>10.48</v>
      </c>
      <c r="N449" s="116">
        <f t="shared" si="63"/>
        <v>4</v>
      </c>
      <c r="O449" s="193">
        <f t="shared" si="64"/>
        <v>2.62</v>
      </c>
      <c r="P449" s="108">
        <f t="shared" si="65"/>
        <v>-310.2</v>
      </c>
      <c r="Q449" s="192">
        <f>IF(D449="NY",VLOOKUP(E449,Input_Mkt_Price!E:F,2,FALSE))</f>
        <v>84.68</v>
      </c>
      <c r="R449" s="192">
        <f t="shared" si="66"/>
        <v>0</v>
      </c>
      <c r="S449" s="118">
        <f t="shared" si="67"/>
        <v>0</v>
      </c>
      <c r="T449" s="108">
        <f t="shared" si="68"/>
        <v>-338.72</v>
      </c>
      <c r="U449" s="108">
        <f t="shared" si="69"/>
        <v>-310.2</v>
      </c>
    </row>
    <row r="450" spans="1:21" hidden="1" x14ac:dyDescent="0.2">
      <c r="A450" s="120">
        <v>43139</v>
      </c>
      <c r="B450" s="103">
        <v>2</v>
      </c>
      <c r="C450" s="104" t="s">
        <v>166</v>
      </c>
      <c r="D450" s="104" t="s">
        <v>1</v>
      </c>
      <c r="E450" s="104" t="s">
        <v>1336</v>
      </c>
      <c r="F450" s="104">
        <v>-5</v>
      </c>
      <c r="G450" s="104">
        <v>77.58</v>
      </c>
      <c r="I450" s="104"/>
      <c r="J450" s="116">
        <f>IF(D450="NY",VLOOKUP(E450,Input_Mkt_Price!B:C,2,FALSE))</f>
        <v>84.68</v>
      </c>
      <c r="K450" s="192">
        <f t="shared" si="60"/>
        <v>193950</v>
      </c>
      <c r="L450" s="118">
        <f t="shared" si="61"/>
        <v>0</v>
      </c>
      <c r="M450" s="106">
        <f t="shared" si="62"/>
        <v>13.100000000000001</v>
      </c>
      <c r="N450" s="116">
        <f t="shared" si="63"/>
        <v>5</v>
      </c>
      <c r="O450" s="193">
        <f t="shared" si="64"/>
        <v>2.62</v>
      </c>
      <c r="P450" s="108">
        <f t="shared" si="65"/>
        <v>-387.9</v>
      </c>
      <c r="Q450" s="192">
        <f>IF(D450="NY",VLOOKUP(E450,Input_Mkt_Price!E:F,2,FALSE))</f>
        <v>84.68</v>
      </c>
      <c r="R450" s="192">
        <f t="shared" si="66"/>
        <v>0</v>
      </c>
      <c r="S450" s="118">
        <f t="shared" si="67"/>
        <v>0</v>
      </c>
      <c r="T450" s="108">
        <f t="shared" si="68"/>
        <v>-423.40000000000003</v>
      </c>
      <c r="U450" s="108">
        <f t="shared" si="69"/>
        <v>-387.9</v>
      </c>
    </row>
    <row r="451" spans="1:21" hidden="1" x14ac:dyDescent="0.2">
      <c r="A451" s="120">
        <v>43139</v>
      </c>
      <c r="B451" s="103">
        <v>2</v>
      </c>
      <c r="C451" s="104" t="s">
        <v>166</v>
      </c>
      <c r="D451" s="104" t="s">
        <v>1</v>
      </c>
      <c r="E451" s="104" t="s">
        <v>6</v>
      </c>
      <c r="F451" s="104">
        <v>-3</v>
      </c>
      <c r="G451" s="104">
        <v>75.400000000000006</v>
      </c>
      <c r="I451" s="104"/>
      <c r="J451" s="116">
        <f>IF(D451="NY",VLOOKUP(E451,Input_Mkt_Price!B:C,2,FALSE))</f>
        <v>80.11</v>
      </c>
      <c r="K451" s="192">
        <f t="shared" ref="K451:K514" si="70">IF(D451="NY",-(IF(B451=2,G451*F451*500,0)))</f>
        <v>113100.00000000001</v>
      </c>
      <c r="L451" s="118">
        <f t="shared" ref="L451:L514" si="71">IF(D451="NY",IF(K451&lt;&gt;0,0,-(G451-J451)*F451*500))</f>
        <v>0</v>
      </c>
      <c r="M451" s="106">
        <f t="shared" ref="M451:M514" si="72">N451*O451</f>
        <v>7.86</v>
      </c>
      <c r="N451" s="116">
        <f t="shared" ref="N451:N514" si="73">ABS(F451)</f>
        <v>3</v>
      </c>
      <c r="O451" s="193">
        <f t="shared" ref="O451:O514" si="74">IF(D451="NY",2.62,0)</f>
        <v>2.62</v>
      </c>
      <c r="P451" s="108">
        <f t="shared" ref="P451:P514" si="75">G451*F451</f>
        <v>-226.20000000000002</v>
      </c>
      <c r="Q451" s="192">
        <f>IF(D451="NY",VLOOKUP(E451,Input_Mkt_Price!E:F,2,FALSE))</f>
        <v>79.86</v>
      </c>
      <c r="R451" s="192">
        <f t="shared" ref="R451:R514" si="76">IF(D451="NY",IF(K451&lt;&gt;0,0,-(G451-Q451)*F451*500))</f>
        <v>0</v>
      </c>
      <c r="S451" s="118">
        <f t="shared" ref="S451:S514" si="77">L451-R451</f>
        <v>0</v>
      </c>
      <c r="T451" s="108">
        <f t="shared" ref="T451:T514" si="78">J451*F451</f>
        <v>-240.32999999999998</v>
      </c>
      <c r="U451" s="108">
        <f t="shared" ref="U451:U514" si="79">F451*G451</f>
        <v>-226.20000000000002</v>
      </c>
    </row>
    <row r="452" spans="1:21" hidden="1" x14ac:dyDescent="0.2">
      <c r="A452" s="120">
        <v>43139</v>
      </c>
      <c r="B452" s="103">
        <v>2</v>
      </c>
      <c r="C452" s="104" t="s">
        <v>166</v>
      </c>
      <c r="D452" s="104" t="s">
        <v>1</v>
      </c>
      <c r="E452" s="104" t="s">
        <v>6</v>
      </c>
      <c r="F452" s="104">
        <v>11</v>
      </c>
      <c r="G452" s="104">
        <v>74.989999999999995</v>
      </c>
      <c r="I452" s="104"/>
      <c r="J452" s="116">
        <f>IF(D452="NY",VLOOKUP(E452,Input_Mkt_Price!B:C,2,FALSE))</f>
        <v>80.11</v>
      </c>
      <c r="K452" s="192">
        <f t="shared" si="70"/>
        <v>-412445</v>
      </c>
      <c r="L452" s="118">
        <f t="shared" si="71"/>
        <v>0</v>
      </c>
      <c r="M452" s="106">
        <f t="shared" si="72"/>
        <v>28.82</v>
      </c>
      <c r="N452" s="116">
        <f t="shared" si="73"/>
        <v>11</v>
      </c>
      <c r="O452" s="193">
        <f t="shared" si="74"/>
        <v>2.62</v>
      </c>
      <c r="P452" s="108">
        <f t="shared" si="75"/>
        <v>824.89</v>
      </c>
      <c r="Q452" s="192">
        <f>IF(D452="NY",VLOOKUP(E452,Input_Mkt_Price!E:F,2,FALSE))</f>
        <v>79.86</v>
      </c>
      <c r="R452" s="192">
        <f t="shared" si="76"/>
        <v>0</v>
      </c>
      <c r="S452" s="118">
        <f t="shared" si="77"/>
        <v>0</v>
      </c>
      <c r="T452" s="108">
        <f t="shared" si="78"/>
        <v>881.21</v>
      </c>
      <c r="U452" s="108">
        <f t="shared" si="79"/>
        <v>824.89</v>
      </c>
    </row>
    <row r="453" spans="1:21" hidden="1" x14ac:dyDescent="0.2">
      <c r="A453" s="120">
        <v>43139</v>
      </c>
      <c r="B453" s="103">
        <v>2</v>
      </c>
      <c r="C453" s="104" t="s">
        <v>166</v>
      </c>
      <c r="D453" s="104" t="s">
        <v>1</v>
      </c>
      <c r="E453" s="104" t="s">
        <v>6</v>
      </c>
      <c r="F453" s="104">
        <v>5</v>
      </c>
      <c r="G453" s="104">
        <v>75.02</v>
      </c>
      <c r="I453" s="104"/>
      <c r="J453" s="116">
        <f>IF(D453="NY",VLOOKUP(E453,Input_Mkt_Price!B:C,2,FALSE))</f>
        <v>80.11</v>
      </c>
      <c r="K453" s="192">
        <f t="shared" si="70"/>
        <v>-187549.99999999997</v>
      </c>
      <c r="L453" s="118">
        <f t="shared" si="71"/>
        <v>0</v>
      </c>
      <c r="M453" s="106">
        <f t="shared" si="72"/>
        <v>13.100000000000001</v>
      </c>
      <c r="N453" s="116">
        <f t="shared" si="73"/>
        <v>5</v>
      </c>
      <c r="O453" s="193">
        <f t="shared" si="74"/>
        <v>2.62</v>
      </c>
      <c r="P453" s="108">
        <f t="shared" si="75"/>
        <v>375.09999999999997</v>
      </c>
      <c r="Q453" s="192">
        <f>IF(D453="NY",VLOOKUP(E453,Input_Mkt_Price!E:F,2,FALSE))</f>
        <v>79.86</v>
      </c>
      <c r="R453" s="192">
        <f t="shared" si="76"/>
        <v>0</v>
      </c>
      <c r="S453" s="118">
        <f t="shared" si="77"/>
        <v>0</v>
      </c>
      <c r="T453" s="108">
        <f t="shared" si="78"/>
        <v>400.55</v>
      </c>
      <c r="U453" s="108">
        <f t="shared" si="79"/>
        <v>375.09999999999997</v>
      </c>
    </row>
    <row r="454" spans="1:21" hidden="1" x14ac:dyDescent="0.2">
      <c r="A454" s="120">
        <v>43139</v>
      </c>
      <c r="B454" s="103">
        <v>2</v>
      </c>
      <c r="C454" s="104" t="s">
        <v>166</v>
      </c>
      <c r="D454" s="104" t="s">
        <v>1</v>
      </c>
      <c r="E454" s="104" t="s">
        <v>6</v>
      </c>
      <c r="F454" s="104">
        <v>1</v>
      </c>
      <c r="G454" s="104">
        <v>75.010000000000005</v>
      </c>
      <c r="I454" s="104"/>
      <c r="J454" s="116">
        <f>IF(D454="NY",VLOOKUP(E454,Input_Mkt_Price!B:C,2,FALSE))</f>
        <v>80.11</v>
      </c>
      <c r="K454" s="192">
        <f t="shared" si="70"/>
        <v>-37505</v>
      </c>
      <c r="L454" s="118">
        <f t="shared" si="71"/>
        <v>0</v>
      </c>
      <c r="M454" s="106">
        <f t="shared" si="72"/>
        <v>2.62</v>
      </c>
      <c r="N454" s="116">
        <f t="shared" si="73"/>
        <v>1</v>
      </c>
      <c r="O454" s="193">
        <f t="shared" si="74"/>
        <v>2.62</v>
      </c>
      <c r="P454" s="108">
        <f t="shared" si="75"/>
        <v>75.010000000000005</v>
      </c>
      <c r="Q454" s="192">
        <f>IF(D454="NY",VLOOKUP(E454,Input_Mkt_Price!E:F,2,FALSE))</f>
        <v>79.86</v>
      </c>
      <c r="R454" s="192">
        <f t="shared" si="76"/>
        <v>0</v>
      </c>
      <c r="S454" s="118">
        <f t="shared" si="77"/>
        <v>0</v>
      </c>
      <c r="T454" s="108">
        <f t="shared" si="78"/>
        <v>80.11</v>
      </c>
      <c r="U454" s="108">
        <f t="shared" si="79"/>
        <v>75.010000000000005</v>
      </c>
    </row>
    <row r="455" spans="1:21" hidden="1" x14ac:dyDescent="0.2">
      <c r="A455" s="120">
        <v>43139</v>
      </c>
      <c r="B455" s="103">
        <v>2</v>
      </c>
      <c r="C455" s="104" t="s">
        <v>166</v>
      </c>
      <c r="D455" s="104" t="s">
        <v>1</v>
      </c>
      <c r="E455" s="104" t="s">
        <v>6</v>
      </c>
      <c r="F455" s="104">
        <v>4</v>
      </c>
      <c r="G455" s="104">
        <v>75.069999999999993</v>
      </c>
      <c r="I455" s="104"/>
      <c r="J455" s="116">
        <f>IF(D455="NY",VLOOKUP(E455,Input_Mkt_Price!B:C,2,FALSE))</f>
        <v>80.11</v>
      </c>
      <c r="K455" s="192">
        <f t="shared" si="70"/>
        <v>-150140</v>
      </c>
      <c r="L455" s="118">
        <f t="shared" si="71"/>
        <v>0</v>
      </c>
      <c r="M455" s="106">
        <f t="shared" si="72"/>
        <v>10.48</v>
      </c>
      <c r="N455" s="116">
        <f t="shared" si="73"/>
        <v>4</v>
      </c>
      <c r="O455" s="193">
        <f t="shared" si="74"/>
        <v>2.62</v>
      </c>
      <c r="P455" s="108">
        <f t="shared" si="75"/>
        <v>300.27999999999997</v>
      </c>
      <c r="Q455" s="192">
        <f>IF(D455="NY",VLOOKUP(E455,Input_Mkt_Price!E:F,2,FALSE))</f>
        <v>79.86</v>
      </c>
      <c r="R455" s="192">
        <f t="shared" si="76"/>
        <v>0</v>
      </c>
      <c r="S455" s="118">
        <f t="shared" si="77"/>
        <v>0</v>
      </c>
      <c r="T455" s="108">
        <f t="shared" si="78"/>
        <v>320.44</v>
      </c>
      <c r="U455" s="108">
        <f t="shared" si="79"/>
        <v>300.27999999999997</v>
      </c>
    </row>
    <row r="456" spans="1:21" hidden="1" x14ac:dyDescent="0.2">
      <c r="A456" s="120">
        <v>43139</v>
      </c>
      <c r="B456" s="103">
        <v>2</v>
      </c>
      <c r="C456" s="104" t="s">
        <v>166</v>
      </c>
      <c r="D456" s="104" t="s">
        <v>1</v>
      </c>
      <c r="E456" s="104" t="s">
        <v>6</v>
      </c>
      <c r="F456" s="104">
        <v>1</v>
      </c>
      <c r="G456" s="104">
        <v>75.06</v>
      </c>
      <c r="I456" s="104"/>
      <c r="J456" s="116">
        <f>IF(D456="NY",VLOOKUP(E456,Input_Mkt_Price!B:C,2,FALSE))</f>
        <v>80.11</v>
      </c>
      <c r="K456" s="192">
        <f t="shared" si="70"/>
        <v>-37530</v>
      </c>
      <c r="L456" s="118">
        <f t="shared" si="71"/>
        <v>0</v>
      </c>
      <c r="M456" s="106">
        <f t="shared" si="72"/>
        <v>2.62</v>
      </c>
      <c r="N456" s="116">
        <f t="shared" si="73"/>
        <v>1</v>
      </c>
      <c r="O456" s="193">
        <f t="shared" si="74"/>
        <v>2.62</v>
      </c>
      <c r="P456" s="108">
        <f t="shared" si="75"/>
        <v>75.06</v>
      </c>
      <c r="Q456" s="192">
        <f>IF(D456="NY",VLOOKUP(E456,Input_Mkt_Price!E:F,2,FALSE))</f>
        <v>79.86</v>
      </c>
      <c r="R456" s="192">
        <f t="shared" si="76"/>
        <v>0</v>
      </c>
      <c r="S456" s="118">
        <f t="shared" si="77"/>
        <v>0</v>
      </c>
      <c r="T456" s="108">
        <f t="shared" si="78"/>
        <v>80.11</v>
      </c>
      <c r="U456" s="108">
        <f t="shared" si="79"/>
        <v>75.06</v>
      </c>
    </row>
    <row r="457" spans="1:21" x14ac:dyDescent="0.2">
      <c r="A457" s="120">
        <v>43139</v>
      </c>
      <c r="B457" s="103">
        <v>1</v>
      </c>
      <c r="C457" s="104" t="s">
        <v>166</v>
      </c>
      <c r="D457" s="104" t="s">
        <v>1</v>
      </c>
      <c r="E457" s="104" t="s">
        <v>7</v>
      </c>
      <c r="F457" s="104">
        <v>-5</v>
      </c>
      <c r="G457" s="104">
        <v>75.900000000000006</v>
      </c>
      <c r="I457" s="104"/>
      <c r="J457" s="116">
        <f>IF(D457="NY",VLOOKUP(E457,Input_Mkt_Price!B:C,2,FALSE))</f>
        <v>79.91</v>
      </c>
      <c r="K457" s="192">
        <f t="shared" si="70"/>
        <v>0</v>
      </c>
      <c r="L457" s="118">
        <f t="shared" si="71"/>
        <v>-10024.999999999978</v>
      </c>
      <c r="M457" s="106">
        <f t="shared" si="72"/>
        <v>13.100000000000001</v>
      </c>
      <c r="N457" s="116">
        <f t="shared" si="73"/>
        <v>5</v>
      </c>
      <c r="O457" s="193">
        <f t="shared" si="74"/>
        <v>2.62</v>
      </c>
      <c r="P457" s="108">
        <f t="shared" si="75"/>
        <v>-379.5</v>
      </c>
      <c r="Q457" s="192">
        <f>IF(D457="NY",VLOOKUP(E457,Input_Mkt_Price!E:F,2,FALSE))</f>
        <v>79.650000000000006</v>
      </c>
      <c r="R457" s="192">
        <f t="shared" si="76"/>
        <v>-9375</v>
      </c>
      <c r="S457" s="118">
        <f t="shared" si="77"/>
        <v>-649.99999999997817</v>
      </c>
      <c r="T457" s="108">
        <f t="shared" si="78"/>
        <v>-399.54999999999995</v>
      </c>
      <c r="U457" s="108">
        <f t="shared" si="79"/>
        <v>-379.5</v>
      </c>
    </row>
    <row r="458" spans="1:21" x14ac:dyDescent="0.2">
      <c r="A458" s="120">
        <v>43139</v>
      </c>
      <c r="B458" s="103">
        <v>1</v>
      </c>
      <c r="C458" s="104" t="s">
        <v>166</v>
      </c>
      <c r="D458" s="104" t="s">
        <v>1</v>
      </c>
      <c r="E458" s="104" t="s">
        <v>7</v>
      </c>
      <c r="F458" s="104">
        <v>-3</v>
      </c>
      <c r="G458" s="104">
        <v>75.88</v>
      </c>
      <c r="I458" s="104"/>
      <c r="J458" s="116">
        <f>IF(D458="NY",VLOOKUP(E458,Input_Mkt_Price!B:C,2,FALSE))</f>
        <v>79.91</v>
      </c>
      <c r="K458" s="192">
        <f t="shared" si="70"/>
        <v>0</v>
      </c>
      <c r="L458" s="118">
        <f t="shared" si="71"/>
        <v>-6045.0000000000018</v>
      </c>
      <c r="M458" s="106">
        <f t="shared" si="72"/>
        <v>7.86</v>
      </c>
      <c r="N458" s="116">
        <f t="shared" si="73"/>
        <v>3</v>
      </c>
      <c r="O458" s="193">
        <f t="shared" si="74"/>
        <v>2.62</v>
      </c>
      <c r="P458" s="108">
        <f t="shared" si="75"/>
        <v>-227.64</v>
      </c>
      <c r="Q458" s="192">
        <f>IF(D458="NY",VLOOKUP(E458,Input_Mkt_Price!E:F,2,FALSE))</f>
        <v>79.650000000000006</v>
      </c>
      <c r="R458" s="192">
        <f t="shared" si="76"/>
        <v>-5655.0000000000155</v>
      </c>
      <c r="S458" s="118">
        <f t="shared" si="77"/>
        <v>-389.99999999998636</v>
      </c>
      <c r="T458" s="108">
        <f t="shared" si="78"/>
        <v>-239.73</v>
      </c>
      <c r="U458" s="108">
        <f t="shared" si="79"/>
        <v>-227.64</v>
      </c>
    </row>
    <row r="459" spans="1:21" x14ac:dyDescent="0.2">
      <c r="A459" s="120">
        <v>43139</v>
      </c>
      <c r="B459" s="103">
        <v>1</v>
      </c>
      <c r="C459" s="104" t="s">
        <v>166</v>
      </c>
      <c r="D459" s="104" t="s">
        <v>1</v>
      </c>
      <c r="E459" s="104" t="s">
        <v>7</v>
      </c>
      <c r="F459" s="104">
        <v>-1</v>
      </c>
      <c r="G459" s="104">
        <v>75.709999999999994</v>
      </c>
      <c r="I459" s="104"/>
      <c r="J459" s="116">
        <f>IF(D459="NY",VLOOKUP(E459,Input_Mkt_Price!B:C,2,FALSE))</f>
        <v>79.91</v>
      </c>
      <c r="K459" s="192">
        <f t="shared" si="70"/>
        <v>0</v>
      </c>
      <c r="L459" s="118">
        <f t="shared" si="71"/>
        <v>-2100.0000000000014</v>
      </c>
      <c r="M459" s="106">
        <f t="shared" si="72"/>
        <v>2.62</v>
      </c>
      <c r="N459" s="116">
        <f t="shared" si="73"/>
        <v>1</v>
      </c>
      <c r="O459" s="193">
        <f t="shared" si="74"/>
        <v>2.62</v>
      </c>
      <c r="P459" s="108">
        <f t="shared" si="75"/>
        <v>-75.709999999999994</v>
      </c>
      <c r="Q459" s="192">
        <f>IF(D459="NY",VLOOKUP(E459,Input_Mkt_Price!E:F,2,FALSE))</f>
        <v>79.650000000000006</v>
      </c>
      <c r="R459" s="192">
        <f t="shared" si="76"/>
        <v>-1970.0000000000059</v>
      </c>
      <c r="S459" s="118">
        <f t="shared" si="77"/>
        <v>-129.99999999999545</v>
      </c>
      <c r="T459" s="108">
        <f t="shared" si="78"/>
        <v>-79.91</v>
      </c>
      <c r="U459" s="108">
        <f t="shared" si="79"/>
        <v>-75.709999999999994</v>
      </c>
    </row>
    <row r="460" spans="1:21" x14ac:dyDescent="0.2">
      <c r="A460" s="120">
        <v>43139</v>
      </c>
      <c r="B460" s="103">
        <v>1</v>
      </c>
      <c r="C460" s="104" t="s">
        <v>166</v>
      </c>
      <c r="D460" s="104" t="s">
        <v>1</v>
      </c>
      <c r="E460" s="104" t="s">
        <v>7</v>
      </c>
      <c r="F460" s="104">
        <v>-4</v>
      </c>
      <c r="G460" s="104">
        <v>75.75</v>
      </c>
      <c r="I460" s="104"/>
      <c r="J460" s="116">
        <f>IF(D460="NY",VLOOKUP(E460,Input_Mkt_Price!B:C,2,FALSE))</f>
        <v>79.91</v>
      </c>
      <c r="K460" s="192">
        <f t="shared" si="70"/>
        <v>0</v>
      </c>
      <c r="L460" s="118">
        <f t="shared" si="71"/>
        <v>-8319.9999999999927</v>
      </c>
      <c r="M460" s="106">
        <f t="shared" si="72"/>
        <v>10.48</v>
      </c>
      <c r="N460" s="116">
        <f t="shared" si="73"/>
        <v>4</v>
      </c>
      <c r="O460" s="193">
        <f t="shared" si="74"/>
        <v>2.62</v>
      </c>
      <c r="P460" s="108">
        <f t="shared" si="75"/>
        <v>-303</v>
      </c>
      <c r="Q460" s="192">
        <f>IF(D460="NY",VLOOKUP(E460,Input_Mkt_Price!E:F,2,FALSE))</f>
        <v>79.650000000000006</v>
      </c>
      <c r="R460" s="192">
        <f t="shared" si="76"/>
        <v>-7800.0000000000109</v>
      </c>
      <c r="S460" s="118">
        <f t="shared" si="77"/>
        <v>-519.99999999998181</v>
      </c>
      <c r="T460" s="108">
        <f t="shared" si="78"/>
        <v>-319.64</v>
      </c>
      <c r="U460" s="108">
        <f t="shared" si="79"/>
        <v>-303</v>
      </c>
    </row>
    <row r="461" spans="1:21" x14ac:dyDescent="0.2">
      <c r="A461" s="120">
        <v>43139</v>
      </c>
      <c r="B461" s="103">
        <v>1</v>
      </c>
      <c r="C461" s="104" t="s">
        <v>166</v>
      </c>
      <c r="D461" s="104" t="s">
        <v>1</v>
      </c>
      <c r="E461" s="104" t="s">
        <v>7</v>
      </c>
      <c r="F461" s="104">
        <v>-1</v>
      </c>
      <c r="G461" s="104">
        <v>75.77</v>
      </c>
      <c r="I461" s="104"/>
      <c r="J461" s="116">
        <f>IF(D461="NY",VLOOKUP(E461,Input_Mkt_Price!B:C,2,FALSE))</f>
        <v>79.91</v>
      </c>
      <c r="K461" s="192">
        <f t="shared" si="70"/>
        <v>0</v>
      </c>
      <c r="L461" s="118">
        <f t="shared" si="71"/>
        <v>-2070.0000000000005</v>
      </c>
      <c r="M461" s="106">
        <f t="shared" si="72"/>
        <v>2.62</v>
      </c>
      <c r="N461" s="116">
        <f t="shared" si="73"/>
        <v>1</v>
      </c>
      <c r="O461" s="193">
        <f t="shared" si="74"/>
        <v>2.62</v>
      </c>
      <c r="P461" s="108">
        <f t="shared" si="75"/>
        <v>-75.77</v>
      </c>
      <c r="Q461" s="192">
        <f>IF(D461="NY",VLOOKUP(E461,Input_Mkt_Price!E:F,2,FALSE))</f>
        <v>79.650000000000006</v>
      </c>
      <c r="R461" s="192">
        <f t="shared" si="76"/>
        <v>-1940.0000000000048</v>
      </c>
      <c r="S461" s="118">
        <f t="shared" si="77"/>
        <v>-129.99999999999568</v>
      </c>
      <c r="T461" s="108">
        <f t="shared" si="78"/>
        <v>-79.91</v>
      </c>
      <c r="U461" s="108">
        <f t="shared" si="79"/>
        <v>-75.77</v>
      </c>
    </row>
    <row r="462" spans="1:21" x14ac:dyDescent="0.2">
      <c r="A462" s="120">
        <v>43139</v>
      </c>
      <c r="B462" s="103">
        <v>1</v>
      </c>
      <c r="C462" s="104" t="s">
        <v>166</v>
      </c>
      <c r="D462" s="104" t="s">
        <v>1</v>
      </c>
      <c r="E462" s="104" t="s">
        <v>7</v>
      </c>
      <c r="F462" s="104">
        <v>-5</v>
      </c>
      <c r="G462" s="104">
        <v>75.72</v>
      </c>
      <c r="I462" s="104"/>
      <c r="J462" s="116">
        <f>IF(D462="NY",VLOOKUP(E462,Input_Mkt_Price!B:C,2,FALSE))</f>
        <v>79.91</v>
      </c>
      <c r="K462" s="192">
        <f t="shared" si="70"/>
        <v>0</v>
      </c>
      <c r="L462" s="118">
        <f t="shared" si="71"/>
        <v>-10474.999999999995</v>
      </c>
      <c r="M462" s="106">
        <f t="shared" si="72"/>
        <v>13.100000000000001</v>
      </c>
      <c r="N462" s="116">
        <f t="shared" si="73"/>
        <v>5</v>
      </c>
      <c r="O462" s="193">
        <f t="shared" si="74"/>
        <v>2.62</v>
      </c>
      <c r="P462" s="108">
        <f t="shared" si="75"/>
        <v>-378.6</v>
      </c>
      <c r="Q462" s="192">
        <f>IF(D462="NY",VLOOKUP(E462,Input_Mkt_Price!E:F,2,FALSE))</f>
        <v>79.650000000000006</v>
      </c>
      <c r="R462" s="192">
        <f t="shared" si="76"/>
        <v>-9825.0000000000164</v>
      </c>
      <c r="S462" s="118">
        <f t="shared" si="77"/>
        <v>-649.99999999997817</v>
      </c>
      <c r="T462" s="108">
        <f t="shared" si="78"/>
        <v>-399.54999999999995</v>
      </c>
      <c r="U462" s="108">
        <f t="shared" si="79"/>
        <v>-378.6</v>
      </c>
    </row>
    <row r="463" spans="1:21" x14ac:dyDescent="0.2">
      <c r="A463" s="120">
        <v>43139</v>
      </c>
      <c r="B463" s="103">
        <v>1</v>
      </c>
      <c r="C463" s="104" t="s">
        <v>166</v>
      </c>
      <c r="D463" s="104" t="s">
        <v>1</v>
      </c>
      <c r="E463" s="104" t="s">
        <v>7</v>
      </c>
      <c r="F463" s="104">
        <v>-7</v>
      </c>
      <c r="G463" s="104">
        <v>75.7</v>
      </c>
      <c r="I463" s="104"/>
      <c r="J463" s="116">
        <f>IF(D463="NY",VLOOKUP(E463,Input_Mkt_Price!B:C,2,FALSE))</f>
        <v>79.91</v>
      </c>
      <c r="K463" s="192">
        <f t="shared" si="70"/>
        <v>0</v>
      </c>
      <c r="L463" s="118">
        <f t="shared" si="71"/>
        <v>-14734.999999999978</v>
      </c>
      <c r="M463" s="106">
        <f t="shared" si="72"/>
        <v>18.34</v>
      </c>
      <c r="N463" s="116">
        <f t="shared" si="73"/>
        <v>7</v>
      </c>
      <c r="O463" s="193">
        <f t="shared" si="74"/>
        <v>2.62</v>
      </c>
      <c r="P463" s="108">
        <f t="shared" si="75"/>
        <v>-529.9</v>
      </c>
      <c r="Q463" s="192">
        <f>IF(D463="NY",VLOOKUP(E463,Input_Mkt_Price!E:F,2,FALSE))</f>
        <v>79.650000000000006</v>
      </c>
      <c r="R463" s="192">
        <f t="shared" si="76"/>
        <v>-13825.000000000009</v>
      </c>
      <c r="S463" s="118">
        <f t="shared" si="77"/>
        <v>-909.99999999996908</v>
      </c>
      <c r="T463" s="108">
        <f t="shared" si="78"/>
        <v>-559.37</v>
      </c>
      <c r="U463" s="108">
        <f t="shared" si="79"/>
        <v>-529.9</v>
      </c>
    </row>
    <row r="464" spans="1:21" hidden="1" x14ac:dyDescent="0.2">
      <c r="A464" s="120">
        <v>43143</v>
      </c>
      <c r="B464" s="103">
        <v>2</v>
      </c>
      <c r="C464" s="104" t="s">
        <v>166</v>
      </c>
      <c r="D464" s="104" t="s">
        <v>1</v>
      </c>
      <c r="E464" s="104" t="s">
        <v>1336</v>
      </c>
      <c r="F464" s="104">
        <v>-2</v>
      </c>
      <c r="G464" s="104">
        <v>77.58</v>
      </c>
      <c r="H464" s="104" t="s">
        <v>1313</v>
      </c>
      <c r="I464" s="104"/>
      <c r="J464" s="116">
        <f>IF(D464="NY",VLOOKUP(E464,Input_Mkt_Price!B:C,2,FALSE))</f>
        <v>84.68</v>
      </c>
      <c r="K464" s="192">
        <f t="shared" si="70"/>
        <v>77580</v>
      </c>
      <c r="L464" s="118">
        <f t="shared" si="71"/>
        <v>0</v>
      </c>
      <c r="M464" s="106">
        <f t="shared" si="72"/>
        <v>5.24</v>
      </c>
      <c r="N464" s="116">
        <f t="shared" si="73"/>
        <v>2</v>
      </c>
      <c r="O464" s="193">
        <f t="shared" si="74"/>
        <v>2.62</v>
      </c>
      <c r="P464" s="108">
        <f t="shared" si="75"/>
        <v>-155.16</v>
      </c>
      <c r="Q464" s="192">
        <f>IF(D464="NY",VLOOKUP(E464,Input_Mkt_Price!E:F,2,FALSE))</f>
        <v>84.68</v>
      </c>
      <c r="R464" s="192">
        <f t="shared" si="76"/>
        <v>0</v>
      </c>
      <c r="S464" s="118">
        <f t="shared" si="77"/>
        <v>0</v>
      </c>
      <c r="T464" s="108">
        <f t="shared" si="78"/>
        <v>-169.36</v>
      </c>
      <c r="U464" s="108">
        <f t="shared" si="79"/>
        <v>-155.16</v>
      </c>
    </row>
    <row r="465" spans="1:21" hidden="1" x14ac:dyDescent="0.2">
      <c r="A465" s="120">
        <v>43143</v>
      </c>
      <c r="B465" s="103">
        <v>2</v>
      </c>
      <c r="C465" s="104" t="s">
        <v>166</v>
      </c>
      <c r="D465" s="104" t="s">
        <v>1</v>
      </c>
      <c r="E465" s="104" t="s">
        <v>1336</v>
      </c>
      <c r="F465" s="104">
        <v>-1</v>
      </c>
      <c r="G465" s="104">
        <v>77.59</v>
      </c>
      <c r="H465" s="104" t="s">
        <v>1313</v>
      </c>
      <c r="I465" s="104"/>
      <c r="J465" s="116">
        <f>IF(D465="NY",VLOOKUP(E465,Input_Mkt_Price!B:C,2,FALSE))</f>
        <v>84.68</v>
      </c>
      <c r="K465" s="192">
        <f t="shared" si="70"/>
        <v>38795</v>
      </c>
      <c r="L465" s="118">
        <f t="shared" si="71"/>
        <v>0</v>
      </c>
      <c r="M465" s="106">
        <f t="shared" si="72"/>
        <v>2.62</v>
      </c>
      <c r="N465" s="116">
        <f t="shared" si="73"/>
        <v>1</v>
      </c>
      <c r="O465" s="193">
        <f t="shared" si="74"/>
        <v>2.62</v>
      </c>
      <c r="P465" s="108">
        <f t="shared" si="75"/>
        <v>-77.59</v>
      </c>
      <c r="Q465" s="192">
        <f>IF(D465="NY",VLOOKUP(E465,Input_Mkt_Price!E:F,2,FALSE))</f>
        <v>84.68</v>
      </c>
      <c r="R465" s="192">
        <f t="shared" si="76"/>
        <v>0</v>
      </c>
      <c r="S465" s="118">
        <f t="shared" si="77"/>
        <v>0</v>
      </c>
      <c r="T465" s="108">
        <f t="shared" si="78"/>
        <v>-84.68</v>
      </c>
      <c r="U465" s="108">
        <f t="shared" si="79"/>
        <v>-77.59</v>
      </c>
    </row>
    <row r="466" spans="1:21" hidden="1" x14ac:dyDescent="0.2">
      <c r="A466" s="120">
        <v>43143</v>
      </c>
      <c r="B466" s="103">
        <v>2</v>
      </c>
      <c r="C466" s="104" t="s">
        <v>166</v>
      </c>
      <c r="D466" s="104" t="s">
        <v>1</v>
      </c>
      <c r="E466" s="104" t="s">
        <v>1336</v>
      </c>
      <c r="F466" s="104">
        <v>-12</v>
      </c>
      <c r="G466" s="104">
        <v>77.56</v>
      </c>
      <c r="H466" s="104" t="s">
        <v>1313</v>
      </c>
      <c r="I466" s="104"/>
      <c r="J466" s="116">
        <f>IF(D466="NY",VLOOKUP(E466,Input_Mkt_Price!B:C,2,FALSE))</f>
        <v>84.68</v>
      </c>
      <c r="K466" s="192">
        <f t="shared" si="70"/>
        <v>465360</v>
      </c>
      <c r="L466" s="118">
        <f t="shared" si="71"/>
        <v>0</v>
      </c>
      <c r="M466" s="106">
        <f t="shared" si="72"/>
        <v>31.44</v>
      </c>
      <c r="N466" s="116">
        <f t="shared" si="73"/>
        <v>12</v>
      </c>
      <c r="O466" s="193">
        <f t="shared" si="74"/>
        <v>2.62</v>
      </c>
      <c r="P466" s="108">
        <f t="shared" si="75"/>
        <v>-930.72</v>
      </c>
      <c r="Q466" s="192">
        <f>IF(D466="NY",VLOOKUP(E466,Input_Mkt_Price!E:F,2,FALSE))</f>
        <v>84.68</v>
      </c>
      <c r="R466" s="192">
        <f t="shared" si="76"/>
        <v>0</v>
      </c>
      <c r="S466" s="118">
        <f t="shared" si="77"/>
        <v>0</v>
      </c>
      <c r="T466" s="108">
        <f t="shared" si="78"/>
        <v>-1016.1600000000001</v>
      </c>
      <c r="U466" s="108">
        <f t="shared" si="79"/>
        <v>-930.72</v>
      </c>
    </row>
    <row r="467" spans="1:21" hidden="1" x14ac:dyDescent="0.2">
      <c r="A467" s="120">
        <v>43143</v>
      </c>
      <c r="B467" s="103">
        <v>2</v>
      </c>
      <c r="C467" s="104" t="s">
        <v>166</v>
      </c>
      <c r="D467" s="104" t="s">
        <v>1</v>
      </c>
      <c r="E467" s="104" t="s">
        <v>1336</v>
      </c>
      <c r="F467" s="104">
        <v>-3</v>
      </c>
      <c r="G467" s="104">
        <v>77.55</v>
      </c>
      <c r="H467" s="104" t="s">
        <v>1313</v>
      </c>
      <c r="I467" s="104"/>
      <c r="J467" s="116">
        <f>IF(D467="NY",VLOOKUP(E467,Input_Mkt_Price!B:C,2,FALSE))</f>
        <v>84.68</v>
      </c>
      <c r="K467" s="192">
        <f t="shared" si="70"/>
        <v>116324.99999999999</v>
      </c>
      <c r="L467" s="118">
        <f t="shared" si="71"/>
        <v>0</v>
      </c>
      <c r="M467" s="106">
        <f t="shared" si="72"/>
        <v>7.86</v>
      </c>
      <c r="N467" s="116">
        <f t="shared" si="73"/>
        <v>3</v>
      </c>
      <c r="O467" s="193">
        <f t="shared" si="74"/>
        <v>2.62</v>
      </c>
      <c r="P467" s="108">
        <f t="shared" si="75"/>
        <v>-232.64999999999998</v>
      </c>
      <c r="Q467" s="192">
        <f>IF(D467="NY",VLOOKUP(E467,Input_Mkt_Price!E:F,2,FALSE))</f>
        <v>84.68</v>
      </c>
      <c r="R467" s="192">
        <f t="shared" si="76"/>
        <v>0</v>
      </c>
      <c r="S467" s="118">
        <f t="shared" si="77"/>
        <v>0</v>
      </c>
      <c r="T467" s="108">
        <f t="shared" si="78"/>
        <v>-254.04000000000002</v>
      </c>
      <c r="U467" s="108">
        <f t="shared" si="79"/>
        <v>-232.64999999999998</v>
      </c>
    </row>
    <row r="468" spans="1:21" hidden="1" x14ac:dyDescent="0.2">
      <c r="A468" s="120">
        <v>43143</v>
      </c>
      <c r="B468" s="103">
        <v>2</v>
      </c>
      <c r="C468" s="104" t="s">
        <v>166</v>
      </c>
      <c r="D468" s="104" t="s">
        <v>1</v>
      </c>
      <c r="E468" s="104" t="s">
        <v>1336</v>
      </c>
      <c r="F468" s="104">
        <v>-4</v>
      </c>
      <c r="G468" s="104">
        <v>77.52</v>
      </c>
      <c r="H468" s="104" t="s">
        <v>1313</v>
      </c>
      <c r="I468" s="104"/>
      <c r="J468" s="116">
        <f>IF(D468="NY",VLOOKUP(E468,Input_Mkt_Price!B:C,2,FALSE))</f>
        <v>84.68</v>
      </c>
      <c r="K468" s="192">
        <f t="shared" si="70"/>
        <v>155040</v>
      </c>
      <c r="L468" s="118">
        <f t="shared" si="71"/>
        <v>0</v>
      </c>
      <c r="M468" s="106">
        <f t="shared" si="72"/>
        <v>10.48</v>
      </c>
      <c r="N468" s="116">
        <f t="shared" si="73"/>
        <v>4</v>
      </c>
      <c r="O468" s="193">
        <f t="shared" si="74"/>
        <v>2.62</v>
      </c>
      <c r="P468" s="108">
        <f t="shared" si="75"/>
        <v>-310.08</v>
      </c>
      <c r="Q468" s="192">
        <f>IF(D468="NY",VLOOKUP(E468,Input_Mkt_Price!E:F,2,FALSE))</f>
        <v>84.68</v>
      </c>
      <c r="R468" s="192">
        <f t="shared" si="76"/>
        <v>0</v>
      </c>
      <c r="S468" s="118">
        <f t="shared" si="77"/>
        <v>0</v>
      </c>
      <c r="T468" s="108">
        <f t="shared" si="78"/>
        <v>-338.72</v>
      </c>
      <c r="U468" s="108">
        <f t="shared" si="79"/>
        <v>-310.08</v>
      </c>
    </row>
    <row r="469" spans="1:21" hidden="1" x14ac:dyDescent="0.2">
      <c r="A469" s="120">
        <v>43143</v>
      </c>
      <c r="B469" s="103">
        <v>2</v>
      </c>
      <c r="C469" s="104" t="s">
        <v>166</v>
      </c>
      <c r="D469" s="104" t="s">
        <v>1</v>
      </c>
      <c r="E469" s="104" t="s">
        <v>1336</v>
      </c>
      <c r="F469" s="104">
        <v>-12</v>
      </c>
      <c r="G469" s="104">
        <v>77.17</v>
      </c>
      <c r="H469" s="104" t="s">
        <v>1313</v>
      </c>
      <c r="I469" s="104"/>
      <c r="J469" s="116">
        <f>IF(D469="NY",VLOOKUP(E469,Input_Mkt_Price!B:C,2,FALSE))</f>
        <v>84.68</v>
      </c>
      <c r="K469" s="192">
        <f t="shared" si="70"/>
        <v>463020</v>
      </c>
      <c r="L469" s="118">
        <f t="shared" si="71"/>
        <v>0</v>
      </c>
      <c r="M469" s="106">
        <f t="shared" si="72"/>
        <v>31.44</v>
      </c>
      <c r="N469" s="116">
        <f t="shared" si="73"/>
        <v>12</v>
      </c>
      <c r="O469" s="193">
        <f t="shared" si="74"/>
        <v>2.62</v>
      </c>
      <c r="P469" s="108">
        <f t="shared" si="75"/>
        <v>-926.04</v>
      </c>
      <c r="Q469" s="192">
        <f>IF(D469="NY",VLOOKUP(E469,Input_Mkt_Price!E:F,2,FALSE))</f>
        <v>84.68</v>
      </c>
      <c r="R469" s="192">
        <f t="shared" si="76"/>
        <v>0</v>
      </c>
      <c r="S469" s="118">
        <f t="shared" si="77"/>
        <v>0</v>
      </c>
      <c r="T469" s="108">
        <f t="shared" si="78"/>
        <v>-1016.1600000000001</v>
      </c>
      <c r="U469" s="108">
        <f t="shared" si="79"/>
        <v>-926.04</v>
      </c>
    </row>
    <row r="470" spans="1:21" hidden="1" x14ac:dyDescent="0.2">
      <c r="A470" s="120">
        <v>43143</v>
      </c>
      <c r="B470" s="103">
        <v>2</v>
      </c>
      <c r="C470" s="104" t="s">
        <v>166</v>
      </c>
      <c r="D470" s="104" t="s">
        <v>1</v>
      </c>
      <c r="E470" s="104" t="s">
        <v>1336</v>
      </c>
      <c r="F470" s="104">
        <v>-10</v>
      </c>
      <c r="G470" s="104">
        <v>77.180000000000007</v>
      </c>
      <c r="H470" s="104" t="s">
        <v>1313</v>
      </c>
      <c r="I470" s="104"/>
      <c r="J470" s="116">
        <f>IF(D470="NY",VLOOKUP(E470,Input_Mkt_Price!B:C,2,FALSE))</f>
        <v>84.68</v>
      </c>
      <c r="K470" s="192">
        <f t="shared" si="70"/>
        <v>385900.00000000006</v>
      </c>
      <c r="L470" s="118">
        <f t="shared" si="71"/>
        <v>0</v>
      </c>
      <c r="M470" s="106">
        <f t="shared" si="72"/>
        <v>26.200000000000003</v>
      </c>
      <c r="N470" s="116">
        <f t="shared" si="73"/>
        <v>10</v>
      </c>
      <c r="O470" s="193">
        <f t="shared" si="74"/>
        <v>2.62</v>
      </c>
      <c r="P470" s="108">
        <f t="shared" si="75"/>
        <v>-771.80000000000007</v>
      </c>
      <c r="Q470" s="192">
        <f>IF(D470="NY",VLOOKUP(E470,Input_Mkt_Price!E:F,2,FALSE))</f>
        <v>84.68</v>
      </c>
      <c r="R470" s="192">
        <f t="shared" si="76"/>
        <v>0</v>
      </c>
      <c r="S470" s="118">
        <f t="shared" si="77"/>
        <v>0</v>
      </c>
      <c r="T470" s="108">
        <f t="shared" si="78"/>
        <v>-846.80000000000007</v>
      </c>
      <c r="U470" s="108">
        <f t="shared" si="79"/>
        <v>-771.80000000000007</v>
      </c>
    </row>
    <row r="471" spans="1:21" hidden="1" x14ac:dyDescent="0.2">
      <c r="A471" s="120">
        <v>43143</v>
      </c>
      <c r="B471" s="103">
        <v>2</v>
      </c>
      <c r="C471" s="104" t="s">
        <v>166</v>
      </c>
      <c r="D471" s="104" t="s">
        <v>1</v>
      </c>
      <c r="E471" s="104" t="s">
        <v>6</v>
      </c>
      <c r="F471" s="104">
        <v>2</v>
      </c>
      <c r="G471" s="104">
        <v>75.12</v>
      </c>
      <c r="H471" s="104" t="s">
        <v>1453</v>
      </c>
      <c r="I471" s="104"/>
      <c r="J471" s="116">
        <f>IF(D471="NY",VLOOKUP(E471,Input_Mkt_Price!B:C,2,FALSE))</f>
        <v>80.11</v>
      </c>
      <c r="K471" s="192">
        <f t="shared" si="70"/>
        <v>-75120</v>
      </c>
      <c r="L471" s="118">
        <f t="shared" si="71"/>
        <v>0</v>
      </c>
      <c r="M471" s="106">
        <f t="shared" si="72"/>
        <v>5.24</v>
      </c>
      <c r="N471" s="116">
        <f t="shared" si="73"/>
        <v>2</v>
      </c>
      <c r="O471" s="193">
        <f t="shared" si="74"/>
        <v>2.62</v>
      </c>
      <c r="P471" s="108">
        <f t="shared" si="75"/>
        <v>150.24</v>
      </c>
      <c r="Q471" s="192">
        <f>IF(D471="NY",VLOOKUP(E471,Input_Mkt_Price!E:F,2,FALSE))</f>
        <v>79.86</v>
      </c>
      <c r="R471" s="192">
        <f t="shared" si="76"/>
        <v>0</v>
      </c>
      <c r="S471" s="118">
        <f t="shared" si="77"/>
        <v>0</v>
      </c>
      <c r="T471" s="108">
        <f t="shared" si="78"/>
        <v>160.22</v>
      </c>
      <c r="U471" s="108">
        <f t="shared" si="79"/>
        <v>150.24</v>
      </c>
    </row>
    <row r="472" spans="1:21" hidden="1" x14ac:dyDescent="0.2">
      <c r="A472" s="120">
        <v>43143</v>
      </c>
      <c r="B472" s="103">
        <v>2</v>
      </c>
      <c r="C472" s="104" t="s">
        <v>166</v>
      </c>
      <c r="D472" s="104" t="s">
        <v>1</v>
      </c>
      <c r="E472" s="104" t="s">
        <v>6</v>
      </c>
      <c r="F472" s="104">
        <v>2</v>
      </c>
      <c r="G472" s="104">
        <v>75.14</v>
      </c>
      <c r="H472" s="104" t="s">
        <v>1453</v>
      </c>
      <c r="I472" s="104"/>
      <c r="J472" s="116">
        <f>IF(D472="NY",VLOOKUP(E472,Input_Mkt_Price!B:C,2,FALSE))</f>
        <v>80.11</v>
      </c>
      <c r="K472" s="192">
        <f t="shared" si="70"/>
        <v>-75140</v>
      </c>
      <c r="L472" s="118">
        <f t="shared" si="71"/>
        <v>0</v>
      </c>
      <c r="M472" s="106">
        <f t="shared" si="72"/>
        <v>5.24</v>
      </c>
      <c r="N472" s="116">
        <f t="shared" si="73"/>
        <v>2</v>
      </c>
      <c r="O472" s="193">
        <f t="shared" si="74"/>
        <v>2.62</v>
      </c>
      <c r="P472" s="108">
        <f t="shared" si="75"/>
        <v>150.28</v>
      </c>
      <c r="Q472" s="192">
        <f>IF(D472="NY",VLOOKUP(E472,Input_Mkt_Price!E:F,2,FALSE))</f>
        <v>79.86</v>
      </c>
      <c r="R472" s="192">
        <f t="shared" si="76"/>
        <v>0</v>
      </c>
      <c r="S472" s="118">
        <f t="shared" si="77"/>
        <v>0</v>
      </c>
      <c r="T472" s="108">
        <f t="shared" si="78"/>
        <v>160.22</v>
      </c>
      <c r="U472" s="108">
        <f t="shared" si="79"/>
        <v>150.28</v>
      </c>
    </row>
    <row r="473" spans="1:21" hidden="1" x14ac:dyDescent="0.2">
      <c r="A473" s="120">
        <v>43143</v>
      </c>
      <c r="B473" s="103">
        <v>2</v>
      </c>
      <c r="C473" s="104" t="s">
        <v>166</v>
      </c>
      <c r="D473" s="104" t="s">
        <v>1</v>
      </c>
      <c r="E473" s="104" t="s">
        <v>6</v>
      </c>
      <c r="F473" s="104">
        <v>13</v>
      </c>
      <c r="G473" s="104">
        <v>75.13</v>
      </c>
      <c r="H473" s="104" t="s">
        <v>1453</v>
      </c>
      <c r="I473" s="104"/>
      <c r="J473" s="116">
        <f>IF(D473="NY",VLOOKUP(E473,Input_Mkt_Price!B:C,2,FALSE))</f>
        <v>80.11</v>
      </c>
      <c r="K473" s="192">
        <f t="shared" si="70"/>
        <v>-488344.99999999994</v>
      </c>
      <c r="L473" s="118">
        <f t="shared" si="71"/>
        <v>0</v>
      </c>
      <c r="M473" s="106">
        <f t="shared" si="72"/>
        <v>34.06</v>
      </c>
      <c r="N473" s="116">
        <f t="shared" si="73"/>
        <v>13</v>
      </c>
      <c r="O473" s="193">
        <f t="shared" si="74"/>
        <v>2.62</v>
      </c>
      <c r="P473" s="108">
        <f t="shared" si="75"/>
        <v>976.68999999999994</v>
      </c>
      <c r="Q473" s="192">
        <f>IF(D473="NY",VLOOKUP(E473,Input_Mkt_Price!E:F,2,FALSE))</f>
        <v>79.86</v>
      </c>
      <c r="R473" s="192">
        <f t="shared" si="76"/>
        <v>0</v>
      </c>
      <c r="S473" s="118">
        <f t="shared" si="77"/>
        <v>0</v>
      </c>
      <c r="T473" s="108">
        <f t="shared" si="78"/>
        <v>1041.43</v>
      </c>
      <c r="U473" s="108">
        <f t="shared" si="79"/>
        <v>976.68999999999994</v>
      </c>
    </row>
    <row r="474" spans="1:21" hidden="1" x14ac:dyDescent="0.2">
      <c r="A474" s="120">
        <v>43143</v>
      </c>
      <c r="B474" s="103">
        <v>2</v>
      </c>
      <c r="C474" s="104" t="s">
        <v>166</v>
      </c>
      <c r="D474" s="104" t="s">
        <v>1</v>
      </c>
      <c r="E474" s="104" t="s">
        <v>6</v>
      </c>
      <c r="F474" s="104">
        <v>1</v>
      </c>
      <c r="G474" s="104">
        <v>75.180000000000007</v>
      </c>
      <c r="H474" s="104" t="s">
        <v>1453</v>
      </c>
      <c r="I474" s="104"/>
      <c r="J474" s="116">
        <f>IF(D474="NY",VLOOKUP(E474,Input_Mkt_Price!B:C,2,FALSE))</f>
        <v>80.11</v>
      </c>
      <c r="K474" s="192">
        <f t="shared" si="70"/>
        <v>-37590</v>
      </c>
      <c r="L474" s="118">
        <f t="shared" si="71"/>
        <v>0</v>
      </c>
      <c r="M474" s="106">
        <f t="shared" si="72"/>
        <v>2.62</v>
      </c>
      <c r="N474" s="116">
        <f t="shared" si="73"/>
        <v>1</v>
      </c>
      <c r="O474" s="193">
        <f t="shared" si="74"/>
        <v>2.62</v>
      </c>
      <c r="P474" s="108">
        <f t="shared" si="75"/>
        <v>75.180000000000007</v>
      </c>
      <c r="Q474" s="192">
        <f>IF(D474="NY",VLOOKUP(E474,Input_Mkt_Price!E:F,2,FALSE))</f>
        <v>79.86</v>
      </c>
      <c r="R474" s="192">
        <f t="shared" si="76"/>
        <v>0</v>
      </c>
      <c r="S474" s="118">
        <f t="shared" si="77"/>
        <v>0</v>
      </c>
      <c r="T474" s="108">
        <f t="shared" si="78"/>
        <v>80.11</v>
      </c>
      <c r="U474" s="108">
        <f t="shared" si="79"/>
        <v>75.180000000000007</v>
      </c>
    </row>
    <row r="475" spans="1:21" hidden="1" x14ac:dyDescent="0.2">
      <c r="A475" s="120">
        <v>43143</v>
      </c>
      <c r="B475" s="103">
        <v>2</v>
      </c>
      <c r="C475" s="104" t="s">
        <v>166</v>
      </c>
      <c r="D475" s="104" t="s">
        <v>1</v>
      </c>
      <c r="E475" s="104" t="s">
        <v>6</v>
      </c>
      <c r="F475" s="104">
        <v>4</v>
      </c>
      <c r="G475" s="104">
        <v>75.16</v>
      </c>
      <c r="H475" s="104" t="s">
        <v>1453</v>
      </c>
      <c r="I475" s="104"/>
      <c r="J475" s="116">
        <f>IF(D475="NY",VLOOKUP(E475,Input_Mkt_Price!B:C,2,FALSE))</f>
        <v>80.11</v>
      </c>
      <c r="K475" s="192">
        <f t="shared" si="70"/>
        <v>-150320</v>
      </c>
      <c r="L475" s="118">
        <f t="shared" si="71"/>
        <v>0</v>
      </c>
      <c r="M475" s="106">
        <f t="shared" si="72"/>
        <v>10.48</v>
      </c>
      <c r="N475" s="116">
        <f t="shared" si="73"/>
        <v>4</v>
      </c>
      <c r="O475" s="193">
        <f t="shared" si="74"/>
        <v>2.62</v>
      </c>
      <c r="P475" s="108">
        <f t="shared" si="75"/>
        <v>300.64</v>
      </c>
      <c r="Q475" s="192">
        <f>IF(D475="NY",VLOOKUP(E475,Input_Mkt_Price!E:F,2,FALSE))</f>
        <v>79.86</v>
      </c>
      <c r="R475" s="192">
        <f t="shared" si="76"/>
        <v>0</v>
      </c>
      <c r="S475" s="118">
        <f t="shared" si="77"/>
        <v>0</v>
      </c>
      <c r="T475" s="108">
        <f t="shared" si="78"/>
        <v>320.44</v>
      </c>
      <c r="U475" s="108">
        <f t="shared" si="79"/>
        <v>300.64</v>
      </c>
    </row>
    <row r="476" spans="1:21" hidden="1" x14ac:dyDescent="0.2">
      <c r="A476" s="120">
        <v>43143</v>
      </c>
      <c r="B476" s="103">
        <v>2</v>
      </c>
      <c r="C476" s="104" t="s">
        <v>166</v>
      </c>
      <c r="D476" s="104" t="s">
        <v>1</v>
      </c>
      <c r="E476" s="104" t="s">
        <v>6</v>
      </c>
      <c r="F476" s="104">
        <v>12</v>
      </c>
      <c r="G476" s="104">
        <v>74.94</v>
      </c>
      <c r="H476" s="104" t="s">
        <v>1453</v>
      </c>
      <c r="I476" s="104"/>
      <c r="J476" s="116">
        <f>IF(D476="NY",VLOOKUP(E476,Input_Mkt_Price!B:C,2,FALSE))</f>
        <v>80.11</v>
      </c>
      <c r="K476" s="192">
        <f t="shared" si="70"/>
        <v>-449640</v>
      </c>
      <c r="L476" s="118">
        <f t="shared" si="71"/>
        <v>0</v>
      </c>
      <c r="M476" s="106">
        <f t="shared" si="72"/>
        <v>31.44</v>
      </c>
      <c r="N476" s="116">
        <f t="shared" si="73"/>
        <v>12</v>
      </c>
      <c r="O476" s="193">
        <f t="shared" si="74"/>
        <v>2.62</v>
      </c>
      <c r="P476" s="108">
        <f t="shared" si="75"/>
        <v>899.28</v>
      </c>
      <c r="Q476" s="192">
        <f>IF(D476="NY",VLOOKUP(E476,Input_Mkt_Price!E:F,2,FALSE))</f>
        <v>79.86</v>
      </c>
      <c r="R476" s="192">
        <f t="shared" si="76"/>
        <v>0</v>
      </c>
      <c r="S476" s="118">
        <f t="shared" si="77"/>
        <v>0</v>
      </c>
      <c r="T476" s="108">
        <f t="shared" si="78"/>
        <v>961.31999999999994</v>
      </c>
      <c r="U476" s="108">
        <f t="shared" si="79"/>
        <v>899.28</v>
      </c>
    </row>
    <row r="477" spans="1:21" hidden="1" x14ac:dyDescent="0.2">
      <c r="A477" s="120">
        <v>43143</v>
      </c>
      <c r="B477" s="103">
        <v>2</v>
      </c>
      <c r="C477" s="104" t="s">
        <v>166</v>
      </c>
      <c r="D477" s="104" t="s">
        <v>1</v>
      </c>
      <c r="E477" s="104" t="s">
        <v>6</v>
      </c>
      <c r="F477" s="104">
        <v>10</v>
      </c>
      <c r="G477" s="104">
        <v>74.959999999999994</v>
      </c>
      <c r="H477" s="104" t="s">
        <v>1453</v>
      </c>
      <c r="I477" s="104"/>
      <c r="J477" s="116">
        <f>IF(D477="NY",VLOOKUP(E477,Input_Mkt_Price!B:C,2,FALSE))</f>
        <v>80.11</v>
      </c>
      <c r="K477" s="192">
        <f t="shared" si="70"/>
        <v>-374799.99999999994</v>
      </c>
      <c r="L477" s="118">
        <f t="shared" si="71"/>
        <v>0</v>
      </c>
      <c r="M477" s="106">
        <f t="shared" si="72"/>
        <v>26.200000000000003</v>
      </c>
      <c r="N477" s="116">
        <f t="shared" si="73"/>
        <v>10</v>
      </c>
      <c r="O477" s="193">
        <f t="shared" si="74"/>
        <v>2.62</v>
      </c>
      <c r="P477" s="108">
        <f t="shared" si="75"/>
        <v>749.59999999999991</v>
      </c>
      <c r="Q477" s="192">
        <f>IF(D477="NY",VLOOKUP(E477,Input_Mkt_Price!E:F,2,FALSE))</f>
        <v>79.86</v>
      </c>
      <c r="R477" s="192">
        <f t="shared" si="76"/>
        <v>0</v>
      </c>
      <c r="S477" s="118">
        <f t="shared" si="77"/>
        <v>0</v>
      </c>
      <c r="T477" s="108">
        <f t="shared" si="78"/>
        <v>801.1</v>
      </c>
      <c r="U477" s="108">
        <f t="shared" si="79"/>
        <v>749.59999999999991</v>
      </c>
    </row>
    <row r="478" spans="1:21" hidden="1" x14ac:dyDescent="0.2">
      <c r="A478" s="120">
        <v>43147</v>
      </c>
      <c r="B478" s="103">
        <v>2</v>
      </c>
      <c r="C478" s="104" t="s">
        <v>166</v>
      </c>
      <c r="D478" s="104" t="s">
        <v>1</v>
      </c>
      <c r="E478" s="104" t="s">
        <v>6</v>
      </c>
      <c r="F478" s="104">
        <v>4</v>
      </c>
      <c r="G478" s="104">
        <v>75.3</v>
      </c>
      <c r="H478" s="104" t="s">
        <v>1454</v>
      </c>
      <c r="I478" s="104"/>
      <c r="J478" s="116">
        <f>IF(D478="NY",VLOOKUP(E478,Input_Mkt_Price!B:C,2,FALSE))</f>
        <v>80.11</v>
      </c>
      <c r="K478" s="192">
        <f t="shared" si="70"/>
        <v>-150600</v>
      </c>
      <c r="L478" s="118">
        <f t="shared" si="71"/>
        <v>0</v>
      </c>
      <c r="M478" s="106">
        <f t="shared" si="72"/>
        <v>10.48</v>
      </c>
      <c r="N478" s="116">
        <f t="shared" si="73"/>
        <v>4</v>
      </c>
      <c r="O478" s="193">
        <f t="shared" si="74"/>
        <v>2.62</v>
      </c>
      <c r="P478" s="108">
        <f t="shared" si="75"/>
        <v>301.2</v>
      </c>
      <c r="Q478" s="192">
        <f>IF(D478="NY",VLOOKUP(E478,Input_Mkt_Price!E:F,2,FALSE))</f>
        <v>79.86</v>
      </c>
      <c r="R478" s="192">
        <f t="shared" si="76"/>
        <v>0</v>
      </c>
      <c r="S478" s="118">
        <f t="shared" si="77"/>
        <v>0</v>
      </c>
      <c r="T478" s="108">
        <f t="shared" si="78"/>
        <v>320.44</v>
      </c>
      <c r="U478" s="108">
        <f t="shared" si="79"/>
        <v>301.2</v>
      </c>
    </row>
    <row r="479" spans="1:21" hidden="1" x14ac:dyDescent="0.2">
      <c r="A479" s="120">
        <v>43150</v>
      </c>
      <c r="B479" s="103">
        <v>2</v>
      </c>
      <c r="C479" s="104" t="s">
        <v>166</v>
      </c>
      <c r="D479" s="104" t="s">
        <v>1</v>
      </c>
      <c r="E479" s="104" t="s">
        <v>6</v>
      </c>
      <c r="F479" s="104">
        <v>-3</v>
      </c>
      <c r="G479" s="104">
        <v>75.45</v>
      </c>
      <c r="H479" s="104" t="s">
        <v>1455</v>
      </c>
      <c r="I479" s="104"/>
      <c r="J479" s="116">
        <f>IF(D479="NY",VLOOKUP(E479,Input_Mkt_Price!B:C,2,FALSE))</f>
        <v>80.11</v>
      </c>
      <c r="K479" s="192">
        <f t="shared" si="70"/>
        <v>113175.00000000001</v>
      </c>
      <c r="L479" s="118">
        <f t="shared" si="71"/>
        <v>0</v>
      </c>
      <c r="M479" s="106">
        <f t="shared" si="72"/>
        <v>7.86</v>
      </c>
      <c r="N479" s="116">
        <f t="shared" si="73"/>
        <v>3</v>
      </c>
      <c r="O479" s="193">
        <f t="shared" si="74"/>
        <v>2.62</v>
      </c>
      <c r="P479" s="108">
        <f t="shared" si="75"/>
        <v>-226.35000000000002</v>
      </c>
      <c r="Q479" s="192">
        <f>IF(D479="NY",VLOOKUP(E479,Input_Mkt_Price!E:F,2,FALSE))</f>
        <v>79.86</v>
      </c>
      <c r="R479" s="192">
        <f t="shared" si="76"/>
        <v>0</v>
      </c>
      <c r="S479" s="118">
        <f t="shared" si="77"/>
        <v>0</v>
      </c>
      <c r="T479" s="108">
        <f t="shared" si="78"/>
        <v>-240.32999999999998</v>
      </c>
      <c r="U479" s="108">
        <f t="shared" si="79"/>
        <v>-226.35000000000002</v>
      </c>
    </row>
    <row r="480" spans="1:21" hidden="1" x14ac:dyDescent="0.2">
      <c r="A480" s="120">
        <v>43150</v>
      </c>
      <c r="B480" s="103">
        <v>2</v>
      </c>
      <c r="C480" s="104" t="s">
        <v>166</v>
      </c>
      <c r="D480" s="104" t="s">
        <v>1</v>
      </c>
      <c r="E480" s="104" t="s">
        <v>6</v>
      </c>
      <c r="F480" s="104">
        <v>-3</v>
      </c>
      <c r="G480" s="104">
        <v>75.41</v>
      </c>
      <c r="H480" s="104" t="s">
        <v>1455</v>
      </c>
      <c r="I480" s="104"/>
      <c r="J480" s="116">
        <f>IF(D480="NY",VLOOKUP(E480,Input_Mkt_Price!B:C,2,FALSE))</f>
        <v>80.11</v>
      </c>
      <c r="K480" s="192">
        <f t="shared" si="70"/>
        <v>113115</v>
      </c>
      <c r="L480" s="118">
        <f t="shared" si="71"/>
        <v>0</v>
      </c>
      <c r="M480" s="106">
        <f t="shared" si="72"/>
        <v>7.86</v>
      </c>
      <c r="N480" s="116">
        <f t="shared" si="73"/>
        <v>3</v>
      </c>
      <c r="O480" s="193">
        <f t="shared" si="74"/>
        <v>2.62</v>
      </c>
      <c r="P480" s="108">
        <f t="shared" si="75"/>
        <v>-226.23</v>
      </c>
      <c r="Q480" s="192">
        <f>IF(D480="NY",VLOOKUP(E480,Input_Mkt_Price!E:F,2,FALSE))</f>
        <v>79.86</v>
      </c>
      <c r="R480" s="192">
        <f t="shared" si="76"/>
        <v>0</v>
      </c>
      <c r="S480" s="118">
        <f t="shared" si="77"/>
        <v>0</v>
      </c>
      <c r="T480" s="108">
        <f t="shared" si="78"/>
        <v>-240.32999999999998</v>
      </c>
      <c r="U480" s="108">
        <f t="shared" si="79"/>
        <v>-226.23</v>
      </c>
    </row>
    <row r="481" spans="1:21" hidden="1" x14ac:dyDescent="0.2">
      <c r="A481" s="120">
        <v>43150</v>
      </c>
      <c r="B481" s="103">
        <v>2</v>
      </c>
      <c r="C481" s="104" t="s">
        <v>166</v>
      </c>
      <c r="D481" s="104" t="s">
        <v>1</v>
      </c>
      <c r="E481" s="104" t="s">
        <v>6</v>
      </c>
      <c r="F481" s="104">
        <v>-4</v>
      </c>
      <c r="G481" s="104">
        <v>75.39</v>
      </c>
      <c r="H481" s="104" t="s">
        <v>1455</v>
      </c>
      <c r="I481" s="104"/>
      <c r="J481" s="116">
        <f>IF(D481="NY",VLOOKUP(E481,Input_Mkt_Price!B:C,2,FALSE))</f>
        <v>80.11</v>
      </c>
      <c r="K481" s="192">
        <f t="shared" si="70"/>
        <v>150780</v>
      </c>
      <c r="L481" s="118">
        <f t="shared" si="71"/>
        <v>0</v>
      </c>
      <c r="M481" s="106">
        <f t="shared" si="72"/>
        <v>10.48</v>
      </c>
      <c r="N481" s="116">
        <f t="shared" si="73"/>
        <v>4</v>
      </c>
      <c r="O481" s="193">
        <f t="shared" si="74"/>
        <v>2.62</v>
      </c>
      <c r="P481" s="108">
        <f t="shared" si="75"/>
        <v>-301.56</v>
      </c>
      <c r="Q481" s="192">
        <f>IF(D481="NY",VLOOKUP(E481,Input_Mkt_Price!E:F,2,FALSE))</f>
        <v>79.86</v>
      </c>
      <c r="R481" s="192">
        <f t="shared" si="76"/>
        <v>0</v>
      </c>
      <c r="S481" s="118">
        <f t="shared" si="77"/>
        <v>0</v>
      </c>
      <c r="T481" s="108">
        <f t="shared" si="78"/>
        <v>-320.44</v>
      </c>
      <c r="U481" s="108">
        <f t="shared" si="79"/>
        <v>-301.56</v>
      </c>
    </row>
    <row r="482" spans="1:21" hidden="1" x14ac:dyDescent="0.2">
      <c r="A482" s="120">
        <v>43150</v>
      </c>
      <c r="B482" s="103">
        <v>2</v>
      </c>
      <c r="C482" s="104" t="s">
        <v>166</v>
      </c>
      <c r="D482" s="104" t="s">
        <v>1</v>
      </c>
      <c r="E482" s="104" t="s">
        <v>6</v>
      </c>
      <c r="F482" s="104">
        <v>-5</v>
      </c>
      <c r="G482" s="104">
        <v>75.400000000000006</v>
      </c>
      <c r="H482" s="104" t="s">
        <v>1455</v>
      </c>
      <c r="I482" s="104"/>
      <c r="J482" s="116">
        <f>IF(D482="NY",VLOOKUP(E482,Input_Mkt_Price!B:C,2,FALSE))</f>
        <v>80.11</v>
      </c>
      <c r="K482" s="192">
        <f t="shared" si="70"/>
        <v>188500</v>
      </c>
      <c r="L482" s="118">
        <f t="shared" si="71"/>
        <v>0</v>
      </c>
      <c r="M482" s="106">
        <f t="shared" si="72"/>
        <v>13.100000000000001</v>
      </c>
      <c r="N482" s="116">
        <f t="shared" si="73"/>
        <v>5</v>
      </c>
      <c r="O482" s="193">
        <f t="shared" si="74"/>
        <v>2.62</v>
      </c>
      <c r="P482" s="108">
        <f t="shared" si="75"/>
        <v>-377</v>
      </c>
      <c r="Q482" s="192">
        <f>IF(D482="NY",VLOOKUP(E482,Input_Mkt_Price!E:F,2,FALSE))</f>
        <v>79.86</v>
      </c>
      <c r="R482" s="192">
        <f t="shared" si="76"/>
        <v>0</v>
      </c>
      <c r="S482" s="118">
        <f t="shared" si="77"/>
        <v>0</v>
      </c>
      <c r="T482" s="108">
        <f t="shared" si="78"/>
        <v>-400.55</v>
      </c>
      <c r="U482" s="108">
        <f t="shared" si="79"/>
        <v>-377</v>
      </c>
    </row>
    <row r="483" spans="1:21" hidden="1" x14ac:dyDescent="0.2">
      <c r="A483" s="120">
        <v>43150</v>
      </c>
      <c r="B483" s="103">
        <v>2</v>
      </c>
      <c r="C483" s="104" t="s">
        <v>166</v>
      </c>
      <c r="D483" s="104" t="s">
        <v>1</v>
      </c>
      <c r="E483" s="104" t="s">
        <v>6</v>
      </c>
      <c r="F483" s="104">
        <v>-1</v>
      </c>
      <c r="G483" s="104">
        <v>75.349999999999994</v>
      </c>
      <c r="H483" s="104" t="s">
        <v>1455</v>
      </c>
      <c r="I483" s="104"/>
      <c r="J483" s="116">
        <f>IF(D483="NY",VLOOKUP(E483,Input_Mkt_Price!B:C,2,FALSE))</f>
        <v>80.11</v>
      </c>
      <c r="K483" s="192">
        <f t="shared" si="70"/>
        <v>37675</v>
      </c>
      <c r="L483" s="118">
        <f t="shared" si="71"/>
        <v>0</v>
      </c>
      <c r="M483" s="106">
        <f t="shared" si="72"/>
        <v>2.62</v>
      </c>
      <c r="N483" s="116">
        <f t="shared" si="73"/>
        <v>1</v>
      </c>
      <c r="O483" s="193">
        <f t="shared" si="74"/>
        <v>2.62</v>
      </c>
      <c r="P483" s="108">
        <f t="shared" si="75"/>
        <v>-75.349999999999994</v>
      </c>
      <c r="Q483" s="192">
        <f>IF(D483="NY",VLOOKUP(E483,Input_Mkt_Price!E:F,2,FALSE))</f>
        <v>79.86</v>
      </c>
      <c r="R483" s="192">
        <f t="shared" si="76"/>
        <v>0</v>
      </c>
      <c r="S483" s="118">
        <f t="shared" si="77"/>
        <v>0</v>
      </c>
      <c r="T483" s="108">
        <f t="shared" si="78"/>
        <v>-80.11</v>
      </c>
      <c r="U483" s="108">
        <f t="shared" si="79"/>
        <v>-75.349999999999994</v>
      </c>
    </row>
    <row r="484" spans="1:21" hidden="1" x14ac:dyDescent="0.2">
      <c r="A484" s="120">
        <v>43150</v>
      </c>
      <c r="B484" s="103">
        <v>2</v>
      </c>
      <c r="C484" s="104" t="s">
        <v>166</v>
      </c>
      <c r="D484" s="104" t="s">
        <v>1</v>
      </c>
      <c r="E484" s="104" t="s">
        <v>6</v>
      </c>
      <c r="F484" s="104">
        <v>3</v>
      </c>
      <c r="G484" s="104">
        <v>75.349999999999994</v>
      </c>
      <c r="H484" s="104" t="s">
        <v>1456</v>
      </c>
      <c r="I484" s="104"/>
      <c r="J484" s="116">
        <f>IF(D484="NY",VLOOKUP(E484,Input_Mkt_Price!B:C,2,FALSE))</f>
        <v>80.11</v>
      </c>
      <c r="K484" s="192">
        <f t="shared" si="70"/>
        <v>-113024.99999999999</v>
      </c>
      <c r="L484" s="118">
        <f t="shared" si="71"/>
        <v>0</v>
      </c>
      <c r="M484" s="106">
        <f t="shared" si="72"/>
        <v>7.86</v>
      </c>
      <c r="N484" s="116">
        <f t="shared" si="73"/>
        <v>3</v>
      </c>
      <c r="O484" s="193">
        <f t="shared" si="74"/>
        <v>2.62</v>
      </c>
      <c r="P484" s="108">
        <f t="shared" si="75"/>
        <v>226.04999999999998</v>
      </c>
      <c r="Q484" s="192">
        <f>IF(D484="NY",VLOOKUP(E484,Input_Mkt_Price!E:F,2,FALSE))</f>
        <v>79.86</v>
      </c>
      <c r="R484" s="192">
        <f t="shared" si="76"/>
        <v>0</v>
      </c>
      <c r="S484" s="118">
        <f t="shared" si="77"/>
        <v>0</v>
      </c>
      <c r="T484" s="108">
        <f t="shared" si="78"/>
        <v>240.32999999999998</v>
      </c>
      <c r="U484" s="108">
        <f t="shared" si="79"/>
        <v>226.04999999999998</v>
      </c>
    </row>
    <row r="485" spans="1:21" hidden="1" x14ac:dyDescent="0.2">
      <c r="A485" s="120">
        <v>43150</v>
      </c>
      <c r="B485" s="103">
        <v>2</v>
      </c>
      <c r="C485" s="104" t="s">
        <v>166</v>
      </c>
      <c r="D485" s="104" t="s">
        <v>1</v>
      </c>
      <c r="E485" s="104" t="s">
        <v>6</v>
      </c>
      <c r="F485" s="104">
        <v>19</v>
      </c>
      <c r="G485" s="104">
        <v>75.47</v>
      </c>
      <c r="H485" s="104" t="s">
        <v>1456</v>
      </c>
      <c r="I485" s="104"/>
      <c r="J485" s="116">
        <f>IF(D485="NY",VLOOKUP(E485,Input_Mkt_Price!B:C,2,FALSE))</f>
        <v>80.11</v>
      </c>
      <c r="K485" s="192">
        <f t="shared" si="70"/>
        <v>-716965</v>
      </c>
      <c r="L485" s="118">
        <f t="shared" si="71"/>
        <v>0</v>
      </c>
      <c r="M485" s="106">
        <f t="shared" si="72"/>
        <v>49.78</v>
      </c>
      <c r="N485" s="116">
        <f t="shared" si="73"/>
        <v>19</v>
      </c>
      <c r="O485" s="193">
        <f t="shared" si="74"/>
        <v>2.62</v>
      </c>
      <c r="P485" s="108">
        <f t="shared" si="75"/>
        <v>1433.93</v>
      </c>
      <c r="Q485" s="192">
        <f>IF(D485="NY",VLOOKUP(E485,Input_Mkt_Price!E:F,2,FALSE))</f>
        <v>79.86</v>
      </c>
      <c r="R485" s="192">
        <f t="shared" si="76"/>
        <v>0</v>
      </c>
      <c r="S485" s="118">
        <f t="shared" si="77"/>
        <v>0</v>
      </c>
      <c r="T485" s="108">
        <f t="shared" si="78"/>
        <v>1522.09</v>
      </c>
      <c r="U485" s="108">
        <f t="shared" si="79"/>
        <v>1433.93</v>
      </c>
    </row>
    <row r="486" spans="1:21" hidden="1" x14ac:dyDescent="0.2">
      <c r="A486" s="120">
        <v>43152</v>
      </c>
      <c r="B486" s="103">
        <v>2</v>
      </c>
      <c r="C486" s="104" t="s">
        <v>166</v>
      </c>
      <c r="D486" s="104" t="s">
        <v>1</v>
      </c>
      <c r="E486" s="104" t="s">
        <v>1336</v>
      </c>
      <c r="F486" s="104">
        <v>-10</v>
      </c>
      <c r="G486" s="104">
        <v>79.28</v>
      </c>
      <c r="I486" s="104"/>
      <c r="J486" s="116">
        <f>IF(D486="NY",VLOOKUP(E486,Input_Mkt_Price!B:C,2,FALSE))</f>
        <v>84.68</v>
      </c>
      <c r="K486" s="192">
        <f t="shared" si="70"/>
        <v>396400</v>
      </c>
      <c r="L486" s="118">
        <f t="shared" si="71"/>
        <v>0</v>
      </c>
      <c r="M486" s="106">
        <f t="shared" si="72"/>
        <v>26.200000000000003</v>
      </c>
      <c r="N486" s="116">
        <f t="shared" si="73"/>
        <v>10</v>
      </c>
      <c r="O486" s="108">
        <f t="shared" si="74"/>
        <v>2.62</v>
      </c>
      <c r="P486" s="108">
        <f t="shared" si="75"/>
        <v>-792.8</v>
      </c>
      <c r="Q486" s="192">
        <f>IF(D486="NY",VLOOKUP(E486,Input_Mkt_Price!E:F,2,FALSE))</f>
        <v>84.68</v>
      </c>
      <c r="R486" s="192">
        <f t="shared" si="76"/>
        <v>0</v>
      </c>
      <c r="S486" s="118">
        <f t="shared" si="77"/>
        <v>0</v>
      </c>
      <c r="T486" s="108">
        <f t="shared" si="78"/>
        <v>-846.80000000000007</v>
      </c>
      <c r="U486" s="108">
        <f t="shared" si="79"/>
        <v>-792.8</v>
      </c>
    </row>
    <row r="487" spans="1:21" hidden="1" x14ac:dyDescent="0.2">
      <c r="A487" s="120">
        <v>43152</v>
      </c>
      <c r="B487" s="103">
        <v>2</v>
      </c>
      <c r="C487" s="104" t="s">
        <v>166</v>
      </c>
      <c r="D487" s="104" t="s">
        <v>1</v>
      </c>
      <c r="E487" s="104" t="s">
        <v>6</v>
      </c>
      <c r="F487" s="104">
        <v>10</v>
      </c>
      <c r="G487" s="104">
        <v>75.88</v>
      </c>
      <c r="I487" s="104"/>
      <c r="J487" s="116">
        <f>IF(D487="NY",VLOOKUP(E487,Input_Mkt_Price!B:C,2,FALSE))</f>
        <v>80.11</v>
      </c>
      <c r="K487" s="192">
        <f t="shared" si="70"/>
        <v>-379400</v>
      </c>
      <c r="L487" s="118">
        <f t="shared" si="71"/>
        <v>0</v>
      </c>
      <c r="M487" s="106">
        <f t="shared" si="72"/>
        <v>26.200000000000003</v>
      </c>
      <c r="N487" s="116">
        <f t="shared" si="73"/>
        <v>10</v>
      </c>
      <c r="O487" s="108">
        <f t="shared" si="74"/>
        <v>2.62</v>
      </c>
      <c r="P487" s="108">
        <f t="shared" si="75"/>
        <v>758.8</v>
      </c>
      <c r="Q487" s="192">
        <f>IF(D487="NY",VLOOKUP(E487,Input_Mkt_Price!E:F,2,FALSE))</f>
        <v>79.86</v>
      </c>
      <c r="R487" s="192">
        <f t="shared" si="76"/>
        <v>0</v>
      </c>
      <c r="S487" s="118">
        <f t="shared" si="77"/>
        <v>0</v>
      </c>
      <c r="T487" s="108">
        <f t="shared" si="78"/>
        <v>801.1</v>
      </c>
      <c r="U487" s="108">
        <f t="shared" si="79"/>
        <v>758.8</v>
      </c>
    </row>
    <row r="488" spans="1:21" hidden="1" x14ac:dyDescent="0.2">
      <c r="A488" s="120">
        <v>43152</v>
      </c>
      <c r="B488" s="103">
        <v>2</v>
      </c>
      <c r="C488" s="104" t="s">
        <v>166</v>
      </c>
      <c r="D488" s="104" t="s">
        <v>1</v>
      </c>
      <c r="E488" s="104" t="s">
        <v>1336</v>
      </c>
      <c r="F488" s="104">
        <v>42</v>
      </c>
      <c r="G488" s="104">
        <v>80.260000000000005</v>
      </c>
      <c r="H488" s="104" t="s">
        <v>1442</v>
      </c>
      <c r="I488" s="104"/>
      <c r="J488" s="116">
        <f>IF(D488="NY",VLOOKUP(E488,Input_Mkt_Price!B:C,2,FALSE))</f>
        <v>84.68</v>
      </c>
      <c r="K488" s="192">
        <f t="shared" si="70"/>
        <v>-1685460</v>
      </c>
      <c r="L488" s="118">
        <f t="shared" si="71"/>
        <v>0</v>
      </c>
      <c r="M488" s="106">
        <f t="shared" si="72"/>
        <v>110.04</v>
      </c>
      <c r="N488" s="116">
        <f t="shared" si="73"/>
        <v>42</v>
      </c>
      <c r="O488" s="108">
        <f t="shared" si="74"/>
        <v>2.62</v>
      </c>
      <c r="P488" s="108">
        <f t="shared" si="75"/>
        <v>3370.92</v>
      </c>
      <c r="Q488" s="192">
        <f>IF(D488="NY",VLOOKUP(E488,Input_Mkt_Price!E:F,2,FALSE))</f>
        <v>84.68</v>
      </c>
      <c r="R488" s="192">
        <f t="shared" si="76"/>
        <v>0</v>
      </c>
      <c r="S488" s="118">
        <f t="shared" si="77"/>
        <v>0</v>
      </c>
      <c r="T488" s="108">
        <f t="shared" si="78"/>
        <v>3556.5600000000004</v>
      </c>
      <c r="U488" s="108">
        <f t="shared" si="79"/>
        <v>3370.92</v>
      </c>
    </row>
    <row r="489" spans="1:21" hidden="1" x14ac:dyDescent="0.2">
      <c r="A489" s="120">
        <v>43152</v>
      </c>
      <c r="B489" s="103">
        <v>2</v>
      </c>
      <c r="C489" s="104" t="s">
        <v>166</v>
      </c>
      <c r="D489" s="104" t="s">
        <v>1</v>
      </c>
      <c r="E489" s="104" t="s">
        <v>1336</v>
      </c>
      <c r="F489" s="104">
        <v>1</v>
      </c>
      <c r="G489" s="104">
        <v>80.3</v>
      </c>
      <c r="H489" s="104" t="s">
        <v>1442</v>
      </c>
      <c r="I489" s="104"/>
      <c r="J489" s="116">
        <f>IF(D489="NY",VLOOKUP(E489,Input_Mkt_Price!B:C,2,FALSE))</f>
        <v>84.68</v>
      </c>
      <c r="K489" s="192">
        <f t="shared" si="70"/>
        <v>-40150</v>
      </c>
      <c r="L489" s="118">
        <f t="shared" si="71"/>
        <v>0</v>
      </c>
      <c r="M489" s="106">
        <f t="shared" si="72"/>
        <v>2.62</v>
      </c>
      <c r="N489" s="116">
        <f t="shared" si="73"/>
        <v>1</v>
      </c>
      <c r="O489" s="193">
        <f t="shared" si="74"/>
        <v>2.62</v>
      </c>
      <c r="P489" s="108">
        <f t="shared" si="75"/>
        <v>80.3</v>
      </c>
      <c r="Q489" s="192">
        <f>IF(D489="NY",VLOOKUP(E489,Input_Mkt_Price!E:F,2,FALSE))</f>
        <v>84.68</v>
      </c>
      <c r="R489" s="192">
        <f t="shared" si="76"/>
        <v>0</v>
      </c>
      <c r="S489" s="118">
        <f t="shared" si="77"/>
        <v>0</v>
      </c>
      <c r="T489" s="108">
        <f t="shared" si="78"/>
        <v>84.68</v>
      </c>
      <c r="U489" s="108">
        <f t="shared" si="79"/>
        <v>80.3</v>
      </c>
    </row>
    <row r="490" spans="1:21" hidden="1" x14ac:dyDescent="0.2">
      <c r="A490" s="120">
        <v>43152</v>
      </c>
      <c r="B490" s="103">
        <v>2</v>
      </c>
      <c r="C490" s="104" t="s">
        <v>166</v>
      </c>
      <c r="D490" s="104" t="s">
        <v>1</v>
      </c>
      <c r="E490" s="104" t="s">
        <v>1336</v>
      </c>
      <c r="F490" s="104">
        <v>8</v>
      </c>
      <c r="G490" s="104">
        <v>80.34</v>
      </c>
      <c r="H490" s="104" t="s">
        <v>1442</v>
      </c>
      <c r="I490" s="104"/>
      <c r="J490" s="116">
        <f>IF(D490="NY",VLOOKUP(E490,Input_Mkt_Price!B:C,2,FALSE))</f>
        <v>84.68</v>
      </c>
      <c r="K490" s="192">
        <f t="shared" si="70"/>
        <v>-321360</v>
      </c>
      <c r="L490" s="118">
        <f t="shared" si="71"/>
        <v>0</v>
      </c>
      <c r="M490" s="106">
        <f t="shared" si="72"/>
        <v>20.96</v>
      </c>
      <c r="N490" s="116">
        <f t="shared" si="73"/>
        <v>8</v>
      </c>
      <c r="O490" s="193">
        <f t="shared" si="74"/>
        <v>2.62</v>
      </c>
      <c r="P490" s="108">
        <f t="shared" si="75"/>
        <v>642.72</v>
      </c>
      <c r="Q490" s="192">
        <f>IF(D490="NY",VLOOKUP(E490,Input_Mkt_Price!E:F,2,FALSE))</f>
        <v>84.68</v>
      </c>
      <c r="R490" s="192">
        <f t="shared" si="76"/>
        <v>0</v>
      </c>
      <c r="S490" s="118">
        <f t="shared" si="77"/>
        <v>0</v>
      </c>
      <c r="T490" s="108">
        <f t="shared" si="78"/>
        <v>677.44</v>
      </c>
      <c r="U490" s="108">
        <f t="shared" si="79"/>
        <v>642.72</v>
      </c>
    </row>
    <row r="491" spans="1:21" hidden="1" x14ac:dyDescent="0.2">
      <c r="A491" s="120">
        <v>43152</v>
      </c>
      <c r="B491" s="103">
        <v>2</v>
      </c>
      <c r="C491" s="104" t="s">
        <v>166</v>
      </c>
      <c r="D491" s="104" t="s">
        <v>1</v>
      </c>
      <c r="E491" s="104" t="s">
        <v>6</v>
      </c>
      <c r="F491" s="104">
        <v>-15</v>
      </c>
      <c r="G491" s="104">
        <v>76.12</v>
      </c>
      <c r="I491" s="104"/>
      <c r="J491" s="116">
        <f>IF(D491="NY",VLOOKUP(E491,Input_Mkt_Price!B:C,2,FALSE))</f>
        <v>80.11</v>
      </c>
      <c r="K491" s="192">
        <f t="shared" si="70"/>
        <v>570900.00000000012</v>
      </c>
      <c r="L491" s="118">
        <f t="shared" si="71"/>
        <v>0</v>
      </c>
      <c r="M491" s="106">
        <f t="shared" si="72"/>
        <v>39.300000000000004</v>
      </c>
      <c r="N491" s="116">
        <f t="shared" si="73"/>
        <v>15</v>
      </c>
      <c r="O491" s="193">
        <f t="shared" si="74"/>
        <v>2.62</v>
      </c>
      <c r="P491" s="108">
        <f t="shared" si="75"/>
        <v>-1141.8000000000002</v>
      </c>
      <c r="Q491" s="192">
        <f>IF(D491="NY",VLOOKUP(E491,Input_Mkt_Price!E:F,2,FALSE))</f>
        <v>79.86</v>
      </c>
      <c r="R491" s="192">
        <f t="shared" si="76"/>
        <v>0</v>
      </c>
      <c r="S491" s="118">
        <f t="shared" si="77"/>
        <v>0</v>
      </c>
      <c r="T491" s="108">
        <f t="shared" si="78"/>
        <v>-1201.6500000000001</v>
      </c>
      <c r="U491" s="108">
        <f t="shared" si="79"/>
        <v>-1141.8000000000002</v>
      </c>
    </row>
    <row r="492" spans="1:21" hidden="1" x14ac:dyDescent="0.2">
      <c r="A492" s="120">
        <v>43152</v>
      </c>
      <c r="B492" s="103">
        <v>2</v>
      </c>
      <c r="C492" s="104" t="s">
        <v>166</v>
      </c>
      <c r="D492" s="104" t="s">
        <v>1</v>
      </c>
      <c r="E492" s="104" t="s">
        <v>6</v>
      </c>
      <c r="F492" s="104">
        <v>-13</v>
      </c>
      <c r="G492" s="104">
        <v>76.12</v>
      </c>
      <c r="I492" s="104"/>
      <c r="J492" s="116">
        <f>IF(D492="NY",VLOOKUP(E492,Input_Mkt_Price!B:C,2,FALSE))</f>
        <v>80.11</v>
      </c>
      <c r="K492" s="192">
        <f t="shared" si="70"/>
        <v>494780.00000000006</v>
      </c>
      <c r="L492" s="118">
        <f t="shared" si="71"/>
        <v>0</v>
      </c>
      <c r="M492" s="106">
        <f t="shared" si="72"/>
        <v>34.06</v>
      </c>
      <c r="N492" s="116">
        <f t="shared" si="73"/>
        <v>13</v>
      </c>
      <c r="O492" s="193">
        <f t="shared" si="74"/>
        <v>2.62</v>
      </c>
      <c r="P492" s="108">
        <f t="shared" si="75"/>
        <v>-989.56000000000006</v>
      </c>
      <c r="Q492" s="192">
        <f>IF(D492="NY",VLOOKUP(E492,Input_Mkt_Price!E:F,2,FALSE))</f>
        <v>79.86</v>
      </c>
      <c r="R492" s="192">
        <f t="shared" si="76"/>
        <v>0</v>
      </c>
      <c r="S492" s="118">
        <f t="shared" si="77"/>
        <v>0</v>
      </c>
      <c r="T492" s="108">
        <f t="shared" si="78"/>
        <v>-1041.43</v>
      </c>
      <c r="U492" s="108">
        <f t="shared" si="79"/>
        <v>-989.56000000000006</v>
      </c>
    </row>
    <row r="493" spans="1:21" x14ac:dyDescent="0.2">
      <c r="A493" s="120">
        <v>43152</v>
      </c>
      <c r="B493" s="103">
        <v>1</v>
      </c>
      <c r="C493" s="104" t="s">
        <v>166</v>
      </c>
      <c r="D493" s="104" t="s">
        <v>1</v>
      </c>
      <c r="E493" s="104" t="s">
        <v>6</v>
      </c>
      <c r="F493" s="104">
        <v>-6</v>
      </c>
      <c r="G493" s="104">
        <v>76.12</v>
      </c>
      <c r="I493" s="104"/>
      <c r="J493" s="116">
        <f>IF(D493="NY",VLOOKUP(E493,Input_Mkt_Price!B:C,2,FALSE))</f>
        <v>80.11</v>
      </c>
      <c r="K493" s="192">
        <f t="shared" si="70"/>
        <v>0</v>
      </c>
      <c r="L493" s="118">
        <f t="shared" si="71"/>
        <v>-11969.999999999985</v>
      </c>
      <c r="M493" s="106">
        <f t="shared" si="72"/>
        <v>15.72</v>
      </c>
      <c r="N493" s="116">
        <f t="shared" si="73"/>
        <v>6</v>
      </c>
      <c r="O493" s="193">
        <f t="shared" si="74"/>
        <v>2.62</v>
      </c>
      <c r="P493" s="108">
        <f t="shared" si="75"/>
        <v>-456.72</v>
      </c>
      <c r="Q493" s="192">
        <f>IF(D493="NY",VLOOKUP(E493,Input_Mkt_Price!E:F,2,FALSE))</f>
        <v>79.86</v>
      </c>
      <c r="R493" s="192">
        <f t="shared" si="76"/>
        <v>-11219.999999999985</v>
      </c>
      <c r="S493" s="118">
        <f t="shared" si="77"/>
        <v>-750</v>
      </c>
      <c r="T493" s="108">
        <f t="shared" si="78"/>
        <v>-480.65999999999997</v>
      </c>
      <c r="U493" s="108">
        <f t="shared" si="79"/>
        <v>-456.72</v>
      </c>
    </row>
    <row r="494" spans="1:21" hidden="1" x14ac:dyDescent="0.2">
      <c r="A494" s="120">
        <v>43152</v>
      </c>
      <c r="B494" s="103">
        <v>2</v>
      </c>
      <c r="C494" s="104" t="s">
        <v>166</v>
      </c>
      <c r="D494" s="104" t="s">
        <v>1</v>
      </c>
      <c r="E494" s="104" t="s">
        <v>6</v>
      </c>
      <c r="F494" s="104">
        <v>-8</v>
      </c>
      <c r="G494" s="104">
        <v>76.11</v>
      </c>
      <c r="I494" s="104"/>
      <c r="J494" s="116">
        <f>IF(D494="NY",VLOOKUP(E494,Input_Mkt_Price!B:C,2,FALSE))</f>
        <v>80.11</v>
      </c>
      <c r="K494" s="192">
        <f t="shared" si="70"/>
        <v>304440</v>
      </c>
      <c r="L494" s="118">
        <f t="shared" si="71"/>
        <v>0</v>
      </c>
      <c r="M494" s="106">
        <f t="shared" si="72"/>
        <v>20.96</v>
      </c>
      <c r="N494" s="116">
        <f t="shared" si="73"/>
        <v>8</v>
      </c>
      <c r="O494" s="193">
        <f t="shared" si="74"/>
        <v>2.62</v>
      </c>
      <c r="P494" s="108">
        <f t="shared" si="75"/>
        <v>-608.88</v>
      </c>
      <c r="Q494" s="192">
        <f>IF(D494="NY",VLOOKUP(E494,Input_Mkt_Price!E:F,2,FALSE))</f>
        <v>79.86</v>
      </c>
      <c r="R494" s="192">
        <f t="shared" si="76"/>
        <v>0</v>
      </c>
      <c r="S494" s="118">
        <f t="shared" si="77"/>
        <v>0</v>
      </c>
      <c r="T494" s="108">
        <f t="shared" si="78"/>
        <v>-640.88</v>
      </c>
      <c r="U494" s="108">
        <f t="shared" si="79"/>
        <v>-608.88</v>
      </c>
    </row>
    <row r="495" spans="1:21" hidden="1" x14ac:dyDescent="0.2">
      <c r="A495" s="120">
        <v>43152</v>
      </c>
      <c r="B495" s="103">
        <v>2</v>
      </c>
      <c r="C495" s="104" t="s">
        <v>166</v>
      </c>
      <c r="D495" s="104" t="s">
        <v>1</v>
      </c>
      <c r="E495" s="104" t="s">
        <v>6</v>
      </c>
      <c r="F495" s="104">
        <v>-1</v>
      </c>
      <c r="G495" s="104">
        <v>76.06</v>
      </c>
      <c r="I495" s="104"/>
      <c r="J495" s="116">
        <f>IF(D495="NY",VLOOKUP(E495,Input_Mkt_Price!B:C,2,FALSE))</f>
        <v>80.11</v>
      </c>
      <c r="K495" s="192">
        <f t="shared" si="70"/>
        <v>38030</v>
      </c>
      <c r="L495" s="118">
        <f t="shared" si="71"/>
        <v>0</v>
      </c>
      <c r="M495" s="106">
        <f t="shared" si="72"/>
        <v>2.62</v>
      </c>
      <c r="N495" s="116">
        <f t="shared" si="73"/>
        <v>1</v>
      </c>
      <c r="O495" s="193">
        <f t="shared" si="74"/>
        <v>2.62</v>
      </c>
      <c r="P495" s="108">
        <f t="shared" si="75"/>
        <v>-76.06</v>
      </c>
      <c r="Q495" s="192">
        <f>IF(D495="NY",VLOOKUP(E495,Input_Mkt_Price!E:F,2,FALSE))</f>
        <v>79.86</v>
      </c>
      <c r="R495" s="192">
        <f t="shared" si="76"/>
        <v>0</v>
      </c>
      <c r="S495" s="118">
        <f t="shared" si="77"/>
        <v>0</v>
      </c>
      <c r="T495" s="108">
        <f t="shared" si="78"/>
        <v>-80.11</v>
      </c>
      <c r="U495" s="108">
        <f t="shared" si="79"/>
        <v>-76.06</v>
      </c>
    </row>
    <row r="496" spans="1:21" hidden="1" x14ac:dyDescent="0.2">
      <c r="A496" s="120">
        <v>43152</v>
      </c>
      <c r="B496" s="103">
        <v>2</v>
      </c>
      <c r="C496" s="104" t="s">
        <v>166</v>
      </c>
      <c r="D496" s="104" t="s">
        <v>1</v>
      </c>
      <c r="E496" s="104" t="s">
        <v>6</v>
      </c>
      <c r="F496" s="104">
        <v>-4</v>
      </c>
      <c r="G496" s="104">
        <v>75.989999999999995</v>
      </c>
      <c r="I496" s="104"/>
      <c r="J496" s="116">
        <f>IF(D496="NY",VLOOKUP(E496,Input_Mkt_Price!B:C,2,FALSE))</f>
        <v>80.11</v>
      </c>
      <c r="K496" s="192">
        <f t="shared" si="70"/>
        <v>151980</v>
      </c>
      <c r="L496" s="118">
        <f t="shared" si="71"/>
        <v>0</v>
      </c>
      <c r="M496" s="106">
        <f t="shared" si="72"/>
        <v>10.48</v>
      </c>
      <c r="N496" s="116">
        <f t="shared" si="73"/>
        <v>4</v>
      </c>
      <c r="O496" s="193">
        <f t="shared" si="74"/>
        <v>2.62</v>
      </c>
      <c r="P496" s="108">
        <f t="shared" si="75"/>
        <v>-303.95999999999998</v>
      </c>
      <c r="Q496" s="192">
        <f>IF(D496="NY",VLOOKUP(E496,Input_Mkt_Price!E:F,2,FALSE))</f>
        <v>79.86</v>
      </c>
      <c r="R496" s="192">
        <f t="shared" si="76"/>
        <v>0</v>
      </c>
      <c r="S496" s="118">
        <f t="shared" si="77"/>
        <v>0</v>
      </c>
      <c r="T496" s="108">
        <f t="shared" si="78"/>
        <v>-320.44</v>
      </c>
      <c r="U496" s="108">
        <f t="shared" si="79"/>
        <v>-303.95999999999998</v>
      </c>
    </row>
    <row r="497" spans="1:21" hidden="1" x14ac:dyDescent="0.2">
      <c r="A497" s="120">
        <v>43152</v>
      </c>
      <c r="B497" s="103">
        <v>2</v>
      </c>
      <c r="C497" s="104" t="s">
        <v>166</v>
      </c>
      <c r="D497" s="104" t="s">
        <v>1</v>
      </c>
      <c r="E497" s="104" t="s">
        <v>6</v>
      </c>
      <c r="F497" s="104">
        <v>-13</v>
      </c>
      <c r="G497" s="104">
        <v>76.099999999999994</v>
      </c>
      <c r="I497" s="104"/>
      <c r="J497" s="116">
        <f>IF(D497="NY",VLOOKUP(E497,Input_Mkt_Price!B:C,2,FALSE))</f>
        <v>80.11</v>
      </c>
      <c r="K497" s="192">
        <f t="shared" si="70"/>
        <v>494650</v>
      </c>
      <c r="L497" s="118">
        <f t="shared" si="71"/>
        <v>0</v>
      </c>
      <c r="M497" s="106">
        <f t="shared" si="72"/>
        <v>34.06</v>
      </c>
      <c r="N497" s="116">
        <f t="shared" si="73"/>
        <v>13</v>
      </c>
      <c r="O497" s="193">
        <f t="shared" si="74"/>
        <v>2.62</v>
      </c>
      <c r="P497" s="108">
        <f t="shared" si="75"/>
        <v>-989.3</v>
      </c>
      <c r="Q497" s="192">
        <f>IF(D497="NY",VLOOKUP(E497,Input_Mkt_Price!E:F,2,FALSE))</f>
        <v>79.86</v>
      </c>
      <c r="R497" s="192">
        <f t="shared" si="76"/>
        <v>0</v>
      </c>
      <c r="S497" s="118">
        <f t="shared" si="77"/>
        <v>0</v>
      </c>
      <c r="T497" s="108">
        <f t="shared" si="78"/>
        <v>-1041.43</v>
      </c>
      <c r="U497" s="108">
        <f t="shared" si="79"/>
        <v>-989.3</v>
      </c>
    </row>
    <row r="498" spans="1:21" hidden="1" x14ac:dyDescent="0.2">
      <c r="A498" s="120">
        <v>43152</v>
      </c>
      <c r="B498" s="103">
        <v>2</v>
      </c>
      <c r="C498" s="104" t="s">
        <v>166</v>
      </c>
      <c r="D498" s="104" t="s">
        <v>1</v>
      </c>
      <c r="E498" s="104" t="s">
        <v>6</v>
      </c>
      <c r="F498" s="104">
        <v>-32</v>
      </c>
      <c r="G498" s="104">
        <v>76.099999999999994</v>
      </c>
      <c r="I498" s="104"/>
      <c r="J498" s="116">
        <f>IF(D498="NY",VLOOKUP(E498,Input_Mkt_Price!B:C,2,FALSE))</f>
        <v>80.11</v>
      </c>
      <c r="K498" s="192">
        <f t="shared" si="70"/>
        <v>1217600</v>
      </c>
      <c r="L498" s="118">
        <f t="shared" si="71"/>
        <v>0</v>
      </c>
      <c r="M498" s="106">
        <f t="shared" si="72"/>
        <v>83.84</v>
      </c>
      <c r="N498" s="116">
        <f t="shared" si="73"/>
        <v>32</v>
      </c>
      <c r="O498" s="193">
        <f t="shared" si="74"/>
        <v>2.62</v>
      </c>
      <c r="P498" s="108">
        <f t="shared" si="75"/>
        <v>-2435.1999999999998</v>
      </c>
      <c r="Q498" s="192">
        <f>IF(D498="NY",VLOOKUP(E498,Input_Mkt_Price!E:F,2,FALSE))</f>
        <v>79.86</v>
      </c>
      <c r="R498" s="192">
        <f t="shared" si="76"/>
        <v>0</v>
      </c>
      <c r="S498" s="118">
        <f t="shared" si="77"/>
        <v>0</v>
      </c>
      <c r="T498" s="108">
        <f t="shared" si="78"/>
        <v>-2563.52</v>
      </c>
      <c r="U498" s="108">
        <f t="shared" si="79"/>
        <v>-2435.1999999999998</v>
      </c>
    </row>
    <row r="499" spans="1:21" hidden="1" x14ac:dyDescent="0.2">
      <c r="A499" s="120">
        <v>43152</v>
      </c>
      <c r="B499" s="103">
        <v>2</v>
      </c>
      <c r="C499" s="104" t="s">
        <v>166</v>
      </c>
      <c r="D499" s="104" t="s">
        <v>1</v>
      </c>
      <c r="E499" s="104" t="s">
        <v>6</v>
      </c>
      <c r="F499" s="104">
        <v>-43</v>
      </c>
      <c r="G499" s="104">
        <v>76.099999999999994</v>
      </c>
      <c r="I499" s="104"/>
      <c r="J499" s="116">
        <f>IF(D499="NY",VLOOKUP(E499,Input_Mkt_Price!B:C,2,FALSE))</f>
        <v>80.11</v>
      </c>
      <c r="K499" s="192">
        <f t="shared" si="70"/>
        <v>1636149.9999999998</v>
      </c>
      <c r="L499" s="118">
        <f t="shared" si="71"/>
        <v>0</v>
      </c>
      <c r="M499" s="106">
        <f t="shared" si="72"/>
        <v>112.66000000000001</v>
      </c>
      <c r="N499" s="116">
        <f t="shared" si="73"/>
        <v>43</v>
      </c>
      <c r="O499" s="193">
        <f t="shared" si="74"/>
        <v>2.62</v>
      </c>
      <c r="P499" s="108">
        <f t="shared" si="75"/>
        <v>-3272.2999999999997</v>
      </c>
      <c r="Q499" s="192">
        <f>IF(D499="NY",VLOOKUP(E499,Input_Mkt_Price!E:F,2,FALSE))</f>
        <v>79.86</v>
      </c>
      <c r="R499" s="192">
        <f t="shared" si="76"/>
        <v>0</v>
      </c>
      <c r="S499" s="118">
        <f t="shared" si="77"/>
        <v>0</v>
      </c>
      <c r="T499" s="108">
        <f t="shared" si="78"/>
        <v>-3444.73</v>
      </c>
      <c r="U499" s="108">
        <f t="shared" si="79"/>
        <v>-3272.2999999999997</v>
      </c>
    </row>
    <row r="500" spans="1:21" x14ac:dyDescent="0.2">
      <c r="A500" s="120">
        <v>43152</v>
      </c>
      <c r="B500" s="103">
        <v>1</v>
      </c>
      <c r="C500" s="104" t="s">
        <v>166</v>
      </c>
      <c r="D500" s="104" t="s">
        <v>1</v>
      </c>
      <c r="E500" s="104" t="s">
        <v>6</v>
      </c>
      <c r="F500" s="104">
        <v>-4</v>
      </c>
      <c r="G500" s="104">
        <v>76.17</v>
      </c>
      <c r="I500" s="104"/>
      <c r="J500" s="116">
        <f>IF(D500="NY",VLOOKUP(E500,Input_Mkt_Price!B:C,2,FALSE))</f>
        <v>80.11</v>
      </c>
      <c r="K500" s="192">
        <f t="shared" si="70"/>
        <v>0</v>
      </c>
      <c r="L500" s="118">
        <f t="shared" si="71"/>
        <v>-7879.9999999999955</v>
      </c>
      <c r="M500" s="106">
        <f t="shared" si="72"/>
        <v>10.48</v>
      </c>
      <c r="N500" s="116">
        <f t="shared" si="73"/>
        <v>4</v>
      </c>
      <c r="O500" s="193">
        <f t="shared" si="74"/>
        <v>2.62</v>
      </c>
      <c r="P500" s="108">
        <f t="shared" si="75"/>
        <v>-304.68</v>
      </c>
      <c r="Q500" s="192">
        <f>IF(D500="NY",VLOOKUP(E500,Input_Mkt_Price!E:F,2,FALSE))</f>
        <v>79.86</v>
      </c>
      <c r="R500" s="192">
        <f t="shared" si="76"/>
        <v>-7379.9999999999955</v>
      </c>
      <c r="S500" s="118">
        <f t="shared" si="77"/>
        <v>-500</v>
      </c>
      <c r="T500" s="108">
        <f t="shared" si="78"/>
        <v>-320.44</v>
      </c>
      <c r="U500" s="108">
        <f t="shared" si="79"/>
        <v>-304.68</v>
      </c>
    </row>
    <row r="501" spans="1:21" x14ac:dyDescent="0.2">
      <c r="A501" s="120">
        <v>43152</v>
      </c>
      <c r="B501" s="103">
        <v>1</v>
      </c>
      <c r="C501" s="104" t="s">
        <v>166</v>
      </c>
      <c r="D501" s="104" t="s">
        <v>1</v>
      </c>
      <c r="E501" s="104" t="s">
        <v>6</v>
      </c>
      <c r="F501" s="104">
        <v>-35</v>
      </c>
      <c r="G501" s="104">
        <v>76.150000000000006</v>
      </c>
      <c r="I501" s="104"/>
      <c r="J501" s="116">
        <f>IF(D501="NY",VLOOKUP(E501,Input_Mkt_Price!B:C,2,FALSE))</f>
        <v>80.11</v>
      </c>
      <c r="K501" s="192">
        <f t="shared" si="70"/>
        <v>0</v>
      </c>
      <c r="L501" s="118">
        <f t="shared" si="71"/>
        <v>-69299.999999999898</v>
      </c>
      <c r="M501" s="106">
        <f t="shared" si="72"/>
        <v>91.7</v>
      </c>
      <c r="N501" s="116">
        <f t="shared" si="73"/>
        <v>35</v>
      </c>
      <c r="O501" s="193">
        <f t="shared" si="74"/>
        <v>2.62</v>
      </c>
      <c r="P501" s="108">
        <f t="shared" si="75"/>
        <v>-2665.25</v>
      </c>
      <c r="Q501" s="192">
        <f>IF(D501="NY",VLOOKUP(E501,Input_Mkt_Price!E:F,2,FALSE))</f>
        <v>79.86</v>
      </c>
      <c r="R501" s="192">
        <f t="shared" si="76"/>
        <v>-64924.999999999898</v>
      </c>
      <c r="S501" s="118">
        <f t="shared" si="77"/>
        <v>-4375</v>
      </c>
      <c r="T501" s="108">
        <f t="shared" si="78"/>
        <v>-2803.85</v>
      </c>
      <c r="U501" s="108">
        <f t="shared" si="79"/>
        <v>-2665.25</v>
      </c>
    </row>
    <row r="502" spans="1:21" hidden="1" x14ac:dyDescent="0.2">
      <c r="A502" s="120">
        <v>43152</v>
      </c>
      <c r="B502" s="103">
        <v>2</v>
      </c>
      <c r="C502" s="104" t="s">
        <v>166</v>
      </c>
      <c r="D502" s="104" t="s">
        <v>1</v>
      </c>
      <c r="E502" s="104" t="s">
        <v>6</v>
      </c>
      <c r="F502" s="104">
        <v>-6</v>
      </c>
      <c r="G502" s="104">
        <v>76.03</v>
      </c>
      <c r="I502" s="104"/>
      <c r="J502" s="116">
        <f>IF(D502="NY",VLOOKUP(E502,Input_Mkt_Price!B:C,2,FALSE))</f>
        <v>80.11</v>
      </c>
      <c r="K502" s="192">
        <f t="shared" si="70"/>
        <v>228090</v>
      </c>
      <c r="L502" s="118">
        <f t="shared" si="71"/>
        <v>0</v>
      </c>
      <c r="M502" s="106">
        <f t="shared" si="72"/>
        <v>15.72</v>
      </c>
      <c r="N502" s="116">
        <f t="shared" si="73"/>
        <v>6</v>
      </c>
      <c r="O502" s="193">
        <f t="shared" si="74"/>
        <v>2.62</v>
      </c>
      <c r="P502" s="108">
        <f t="shared" si="75"/>
        <v>-456.18</v>
      </c>
      <c r="Q502" s="192">
        <f>IF(D502="NY",VLOOKUP(E502,Input_Mkt_Price!E:F,2,FALSE))</f>
        <v>79.86</v>
      </c>
      <c r="R502" s="192">
        <f t="shared" si="76"/>
        <v>0</v>
      </c>
      <c r="S502" s="118">
        <f t="shared" si="77"/>
        <v>0</v>
      </c>
      <c r="T502" s="108">
        <f t="shared" si="78"/>
        <v>-480.65999999999997</v>
      </c>
      <c r="U502" s="108">
        <f t="shared" si="79"/>
        <v>-456.18</v>
      </c>
    </row>
    <row r="503" spans="1:21" hidden="1" x14ac:dyDescent="0.2">
      <c r="A503" s="120">
        <v>43152</v>
      </c>
      <c r="B503" s="103">
        <v>2</v>
      </c>
      <c r="C503" s="104" t="s">
        <v>166</v>
      </c>
      <c r="D503" s="104" t="s">
        <v>1</v>
      </c>
      <c r="E503" s="104" t="s">
        <v>6</v>
      </c>
      <c r="F503" s="104">
        <v>-3</v>
      </c>
      <c r="G503" s="104">
        <v>76</v>
      </c>
      <c r="I503" s="104"/>
      <c r="J503" s="116">
        <f>IF(D503="NY",VLOOKUP(E503,Input_Mkt_Price!B:C,2,FALSE))</f>
        <v>80.11</v>
      </c>
      <c r="K503" s="192">
        <f t="shared" si="70"/>
        <v>114000</v>
      </c>
      <c r="L503" s="118">
        <f t="shared" si="71"/>
        <v>0</v>
      </c>
      <c r="M503" s="106">
        <f t="shared" si="72"/>
        <v>7.86</v>
      </c>
      <c r="N503" s="116">
        <f t="shared" si="73"/>
        <v>3</v>
      </c>
      <c r="O503" s="193">
        <f t="shared" si="74"/>
        <v>2.62</v>
      </c>
      <c r="P503" s="108">
        <f t="shared" si="75"/>
        <v>-228</v>
      </c>
      <c r="Q503" s="192">
        <f>IF(D503="NY",VLOOKUP(E503,Input_Mkt_Price!E:F,2,FALSE))</f>
        <v>79.86</v>
      </c>
      <c r="R503" s="192">
        <f t="shared" si="76"/>
        <v>0</v>
      </c>
      <c r="S503" s="118">
        <f t="shared" si="77"/>
        <v>0</v>
      </c>
      <c r="T503" s="108">
        <f t="shared" si="78"/>
        <v>-240.32999999999998</v>
      </c>
      <c r="U503" s="108">
        <f t="shared" si="79"/>
        <v>-228</v>
      </c>
    </row>
    <row r="504" spans="1:21" hidden="1" x14ac:dyDescent="0.2">
      <c r="A504" s="120">
        <v>43152</v>
      </c>
      <c r="B504" s="103">
        <v>2</v>
      </c>
      <c r="C504" s="104" t="s">
        <v>166</v>
      </c>
      <c r="D504" s="104" t="s">
        <v>1</v>
      </c>
      <c r="E504" s="104" t="s">
        <v>6</v>
      </c>
      <c r="F504" s="104">
        <v>-30</v>
      </c>
      <c r="G504" s="104">
        <v>76</v>
      </c>
      <c r="I504" s="104"/>
      <c r="J504" s="116">
        <f>IF(D504="NY",VLOOKUP(E504,Input_Mkt_Price!B:C,2,FALSE))</f>
        <v>80.11</v>
      </c>
      <c r="K504" s="192">
        <f t="shared" si="70"/>
        <v>1140000</v>
      </c>
      <c r="L504" s="118">
        <f t="shared" si="71"/>
        <v>0</v>
      </c>
      <c r="M504" s="106">
        <f t="shared" si="72"/>
        <v>78.600000000000009</v>
      </c>
      <c r="N504" s="116">
        <f t="shared" si="73"/>
        <v>30</v>
      </c>
      <c r="O504" s="193">
        <f t="shared" si="74"/>
        <v>2.62</v>
      </c>
      <c r="P504" s="108">
        <f t="shared" si="75"/>
        <v>-2280</v>
      </c>
      <c r="Q504" s="192">
        <f>IF(D504="NY",VLOOKUP(E504,Input_Mkt_Price!E:F,2,FALSE))</f>
        <v>79.86</v>
      </c>
      <c r="R504" s="192">
        <f t="shared" si="76"/>
        <v>0</v>
      </c>
      <c r="S504" s="118">
        <f t="shared" si="77"/>
        <v>0</v>
      </c>
      <c r="T504" s="108">
        <f t="shared" si="78"/>
        <v>-2403.3000000000002</v>
      </c>
      <c r="U504" s="108">
        <f t="shared" si="79"/>
        <v>-2280</v>
      </c>
    </row>
    <row r="505" spans="1:21" hidden="1" x14ac:dyDescent="0.2">
      <c r="A505" s="120">
        <v>43152</v>
      </c>
      <c r="B505" s="103">
        <v>2</v>
      </c>
      <c r="C505" s="104" t="s">
        <v>166</v>
      </c>
      <c r="D505" s="104" t="s">
        <v>1</v>
      </c>
      <c r="E505" s="104" t="s">
        <v>10</v>
      </c>
      <c r="F505" s="104">
        <v>-14</v>
      </c>
      <c r="G505" s="104">
        <v>71.5</v>
      </c>
      <c r="I505" s="104"/>
      <c r="J505" s="116">
        <f>IF(D505="NY",VLOOKUP(E505,Input_Mkt_Price!B:C,2,FALSE))</f>
        <v>75</v>
      </c>
      <c r="K505" s="192">
        <f t="shared" si="70"/>
        <v>500500</v>
      </c>
      <c r="L505" s="118">
        <f t="shared" si="71"/>
        <v>0</v>
      </c>
      <c r="M505" s="106">
        <f t="shared" si="72"/>
        <v>36.68</v>
      </c>
      <c r="N505" s="116">
        <f t="shared" si="73"/>
        <v>14</v>
      </c>
      <c r="O505" s="108">
        <f t="shared" si="74"/>
        <v>2.62</v>
      </c>
      <c r="P505" s="108">
        <f t="shared" si="75"/>
        <v>-1001</v>
      </c>
      <c r="Q505" s="192">
        <f>IF(D505="NY",VLOOKUP(E505,Input_Mkt_Price!E:F,2,FALSE))</f>
        <v>74.959999999999994</v>
      </c>
      <c r="R505" s="192">
        <f t="shared" si="76"/>
        <v>0</v>
      </c>
      <c r="S505" s="118">
        <f t="shared" si="77"/>
        <v>0</v>
      </c>
      <c r="T505" s="108">
        <f t="shared" si="78"/>
        <v>-1050</v>
      </c>
      <c r="U505" s="108">
        <f t="shared" si="79"/>
        <v>-1001</v>
      </c>
    </row>
    <row r="506" spans="1:21" x14ac:dyDescent="0.2">
      <c r="A506" s="120">
        <v>43154</v>
      </c>
      <c r="B506" s="103">
        <v>1</v>
      </c>
      <c r="C506" s="104" t="s">
        <v>166</v>
      </c>
      <c r="D506" s="104" t="s">
        <v>1</v>
      </c>
      <c r="E506" s="104" t="s">
        <v>6</v>
      </c>
      <c r="F506" s="104">
        <v>-71</v>
      </c>
      <c r="G506" s="104">
        <v>76.400000000000006</v>
      </c>
      <c r="H506" s="104" t="s">
        <v>1295</v>
      </c>
      <c r="I506" s="104"/>
      <c r="J506" s="116">
        <f>IF(D506="NY",VLOOKUP(E506,Input_Mkt_Price!B:C,2,FALSE))</f>
        <v>80.11</v>
      </c>
      <c r="K506" s="192">
        <f t="shared" si="70"/>
        <v>0</v>
      </c>
      <c r="L506" s="118">
        <f t="shared" si="71"/>
        <v>-131704.9999999998</v>
      </c>
      <c r="M506" s="106">
        <f t="shared" si="72"/>
        <v>186.02</v>
      </c>
      <c r="N506" s="116">
        <f t="shared" si="73"/>
        <v>71</v>
      </c>
      <c r="O506" s="108">
        <f t="shared" si="74"/>
        <v>2.62</v>
      </c>
      <c r="P506" s="108">
        <f t="shared" si="75"/>
        <v>-5424.4000000000005</v>
      </c>
      <c r="Q506" s="192">
        <f>IF(D506="NY",VLOOKUP(E506,Input_Mkt_Price!E:F,2,FALSE))</f>
        <v>79.86</v>
      </c>
      <c r="R506" s="192">
        <f t="shared" si="76"/>
        <v>-122829.99999999978</v>
      </c>
      <c r="S506" s="118">
        <f t="shared" si="77"/>
        <v>-8875.0000000000146</v>
      </c>
      <c r="T506" s="108">
        <f t="shared" si="78"/>
        <v>-5687.81</v>
      </c>
      <c r="U506" s="108">
        <f t="shared" si="79"/>
        <v>-5424.4000000000005</v>
      </c>
    </row>
    <row r="507" spans="1:21" x14ac:dyDescent="0.2">
      <c r="A507" s="120">
        <v>43154</v>
      </c>
      <c r="B507" s="103">
        <v>1</v>
      </c>
      <c r="C507" s="104" t="s">
        <v>166</v>
      </c>
      <c r="D507" s="104" t="s">
        <v>1</v>
      </c>
      <c r="E507" s="104" t="s">
        <v>6</v>
      </c>
      <c r="F507" s="104">
        <v>-44</v>
      </c>
      <c r="G507" s="104">
        <v>76.5</v>
      </c>
      <c r="H507" s="104" t="s">
        <v>1296</v>
      </c>
      <c r="I507" s="104"/>
      <c r="J507" s="116">
        <f>IF(D507="NY",VLOOKUP(E507,Input_Mkt_Price!B:C,2,FALSE))</f>
        <v>80.11</v>
      </c>
      <c r="K507" s="192">
        <f t="shared" si="70"/>
        <v>0</v>
      </c>
      <c r="L507" s="118">
        <f t="shared" si="71"/>
        <v>-79419.999999999985</v>
      </c>
      <c r="M507" s="106">
        <f t="shared" si="72"/>
        <v>115.28</v>
      </c>
      <c r="N507" s="116">
        <f t="shared" si="73"/>
        <v>44</v>
      </c>
      <c r="O507" s="108">
        <f t="shared" si="74"/>
        <v>2.62</v>
      </c>
      <c r="P507" s="108">
        <f t="shared" si="75"/>
        <v>-3366</v>
      </c>
      <c r="Q507" s="192">
        <f>IF(D507="NY",VLOOKUP(E507,Input_Mkt_Price!E:F,2,FALSE))</f>
        <v>79.86</v>
      </c>
      <c r="R507" s="192">
        <f t="shared" si="76"/>
        <v>-73919.999999999985</v>
      </c>
      <c r="S507" s="118">
        <f t="shared" si="77"/>
        <v>-5500</v>
      </c>
      <c r="T507" s="108">
        <f t="shared" si="78"/>
        <v>-3524.84</v>
      </c>
      <c r="U507" s="108">
        <f t="shared" si="79"/>
        <v>-3366</v>
      </c>
    </row>
    <row r="508" spans="1:21" x14ac:dyDescent="0.2">
      <c r="A508" s="120">
        <v>43154</v>
      </c>
      <c r="B508" s="103">
        <v>1</v>
      </c>
      <c r="C508" s="104" t="s">
        <v>166</v>
      </c>
      <c r="D508" s="104" t="s">
        <v>1</v>
      </c>
      <c r="E508" s="104" t="s">
        <v>6</v>
      </c>
      <c r="F508" s="104">
        <v>-88</v>
      </c>
      <c r="G508" s="104">
        <v>76.319999999999993</v>
      </c>
      <c r="H508" s="104" t="s">
        <v>1297</v>
      </c>
      <c r="I508" s="104"/>
      <c r="J508" s="116">
        <f>IF(D508="NY",VLOOKUP(E508,Input_Mkt_Price!B:C,2,FALSE))</f>
        <v>80.11</v>
      </c>
      <c r="K508" s="192">
        <f t="shared" si="70"/>
        <v>0</v>
      </c>
      <c r="L508" s="118">
        <f t="shared" si="71"/>
        <v>-166760.00000000026</v>
      </c>
      <c r="M508" s="106">
        <f t="shared" si="72"/>
        <v>230.56</v>
      </c>
      <c r="N508" s="116">
        <f t="shared" si="73"/>
        <v>88</v>
      </c>
      <c r="O508" s="108">
        <f t="shared" si="74"/>
        <v>2.62</v>
      </c>
      <c r="P508" s="108">
        <f t="shared" si="75"/>
        <v>-6716.16</v>
      </c>
      <c r="Q508" s="192">
        <f>IF(D508="NY",VLOOKUP(E508,Input_Mkt_Price!E:F,2,FALSE))</f>
        <v>79.86</v>
      </c>
      <c r="R508" s="192">
        <f t="shared" si="76"/>
        <v>-155760.00000000026</v>
      </c>
      <c r="S508" s="118">
        <f t="shared" si="77"/>
        <v>-11000</v>
      </c>
      <c r="T508" s="108">
        <f t="shared" si="78"/>
        <v>-7049.68</v>
      </c>
      <c r="U508" s="108">
        <f t="shared" si="79"/>
        <v>-6716.16</v>
      </c>
    </row>
    <row r="509" spans="1:21" x14ac:dyDescent="0.2">
      <c r="A509" s="120">
        <v>43158</v>
      </c>
      <c r="B509" s="103">
        <v>1</v>
      </c>
      <c r="C509" s="104" t="s">
        <v>166</v>
      </c>
      <c r="D509" s="104" t="s">
        <v>1</v>
      </c>
      <c r="E509" s="104" t="s">
        <v>6</v>
      </c>
      <c r="F509" s="104">
        <v>-22</v>
      </c>
      <c r="G509" s="104">
        <v>76.87</v>
      </c>
      <c r="H509" s="104" t="s">
        <v>1298</v>
      </c>
      <c r="I509" s="104"/>
      <c r="J509" s="116">
        <f>IF(D509="NY",VLOOKUP(E509,Input_Mkt_Price!B:C,2,FALSE))</f>
        <v>80.11</v>
      </c>
      <c r="K509" s="192">
        <f t="shared" si="70"/>
        <v>0</v>
      </c>
      <c r="L509" s="118">
        <f t="shared" si="71"/>
        <v>-35639.999999999942</v>
      </c>
      <c r="M509" s="106">
        <f t="shared" si="72"/>
        <v>57.64</v>
      </c>
      <c r="N509" s="116">
        <f t="shared" si="73"/>
        <v>22</v>
      </c>
      <c r="O509" s="108">
        <f t="shared" si="74"/>
        <v>2.62</v>
      </c>
      <c r="P509" s="108">
        <f t="shared" si="75"/>
        <v>-1691.14</v>
      </c>
      <c r="Q509" s="192">
        <f>IF(D509="NY",VLOOKUP(E509,Input_Mkt_Price!E:F,2,FALSE))</f>
        <v>79.86</v>
      </c>
      <c r="R509" s="192">
        <f t="shared" si="76"/>
        <v>-32889.999999999942</v>
      </c>
      <c r="S509" s="118">
        <f t="shared" si="77"/>
        <v>-2750</v>
      </c>
      <c r="T509" s="108">
        <f t="shared" si="78"/>
        <v>-1762.42</v>
      </c>
      <c r="U509" s="108">
        <f t="shared" si="79"/>
        <v>-1691.14</v>
      </c>
    </row>
    <row r="510" spans="1:21" x14ac:dyDescent="0.2">
      <c r="A510" s="120">
        <v>43159</v>
      </c>
      <c r="B510" s="103">
        <v>1</v>
      </c>
      <c r="C510" s="104" t="s">
        <v>166</v>
      </c>
      <c r="D510" s="104" t="s">
        <v>1</v>
      </c>
      <c r="E510" s="104" t="s">
        <v>6</v>
      </c>
      <c r="F510" s="104">
        <v>-1</v>
      </c>
      <c r="G510" s="104">
        <v>77.11</v>
      </c>
      <c r="H510" s="104" t="s">
        <v>1299</v>
      </c>
      <c r="I510" s="104"/>
      <c r="J510" s="116">
        <f>IF(D510="NY",VLOOKUP(E510,Input_Mkt_Price!B:C,2,FALSE))</f>
        <v>80.11</v>
      </c>
      <c r="K510" s="192">
        <f t="shared" si="70"/>
        <v>0</v>
      </c>
      <c r="L510" s="118">
        <f t="shared" si="71"/>
        <v>-1500</v>
      </c>
      <c r="M510" s="106">
        <f t="shared" si="72"/>
        <v>2.62</v>
      </c>
      <c r="N510" s="116">
        <f t="shared" si="73"/>
        <v>1</v>
      </c>
      <c r="O510" s="108">
        <f t="shared" si="74"/>
        <v>2.62</v>
      </c>
      <c r="P510" s="108">
        <f t="shared" si="75"/>
        <v>-77.11</v>
      </c>
      <c r="Q510" s="192">
        <f>IF(D510="NY",VLOOKUP(E510,Input_Mkt_Price!E:F,2,FALSE))</f>
        <v>79.86</v>
      </c>
      <c r="R510" s="192">
        <f t="shared" si="76"/>
        <v>-1375</v>
      </c>
      <c r="S510" s="118">
        <f t="shared" si="77"/>
        <v>-125</v>
      </c>
      <c r="T510" s="108">
        <f t="shared" si="78"/>
        <v>-80.11</v>
      </c>
      <c r="U510" s="108">
        <f t="shared" si="79"/>
        <v>-77.11</v>
      </c>
    </row>
    <row r="511" spans="1:21" x14ac:dyDescent="0.2">
      <c r="A511" s="120">
        <v>43159</v>
      </c>
      <c r="B511" s="103">
        <v>1</v>
      </c>
      <c r="C511" s="104" t="s">
        <v>166</v>
      </c>
      <c r="D511" s="104" t="s">
        <v>1</v>
      </c>
      <c r="E511" s="104" t="s">
        <v>6</v>
      </c>
      <c r="F511" s="104">
        <v>-9</v>
      </c>
      <c r="G511" s="104">
        <v>77.13</v>
      </c>
      <c r="H511" s="104" t="s">
        <v>1299</v>
      </c>
      <c r="I511" s="104"/>
      <c r="J511" s="116">
        <f>IF(D511="NY",VLOOKUP(E511,Input_Mkt_Price!B:C,2,FALSE))</f>
        <v>80.11</v>
      </c>
      <c r="K511" s="192">
        <f t="shared" si="70"/>
        <v>0</v>
      </c>
      <c r="L511" s="118">
        <f t="shared" si="71"/>
        <v>-13410.000000000018</v>
      </c>
      <c r="M511" s="106">
        <f t="shared" si="72"/>
        <v>23.580000000000002</v>
      </c>
      <c r="N511" s="116">
        <f t="shared" si="73"/>
        <v>9</v>
      </c>
      <c r="O511" s="108">
        <f t="shared" si="74"/>
        <v>2.62</v>
      </c>
      <c r="P511" s="108">
        <f t="shared" si="75"/>
        <v>-694.17</v>
      </c>
      <c r="Q511" s="192">
        <f>IF(D511="NY",VLOOKUP(E511,Input_Mkt_Price!E:F,2,FALSE))</f>
        <v>79.86</v>
      </c>
      <c r="R511" s="192">
        <f t="shared" si="76"/>
        <v>-12285.000000000018</v>
      </c>
      <c r="S511" s="118">
        <f t="shared" si="77"/>
        <v>-1125</v>
      </c>
      <c r="T511" s="108">
        <f t="shared" si="78"/>
        <v>-720.99</v>
      </c>
      <c r="U511" s="108">
        <f t="shared" si="79"/>
        <v>-694.17</v>
      </c>
    </row>
    <row r="512" spans="1:21" x14ac:dyDescent="0.2">
      <c r="A512" s="120">
        <v>43159</v>
      </c>
      <c r="B512" s="103">
        <v>1</v>
      </c>
      <c r="C512" s="104" t="s">
        <v>166</v>
      </c>
      <c r="D512" s="104" t="s">
        <v>1</v>
      </c>
      <c r="E512" s="104" t="s">
        <v>6</v>
      </c>
      <c r="F512" s="104">
        <v>-2</v>
      </c>
      <c r="G512" s="104">
        <v>77.12</v>
      </c>
      <c r="H512" s="104" t="s">
        <v>1299</v>
      </c>
      <c r="I512" s="104"/>
      <c r="J512" s="116">
        <f>IF(D512="NY",VLOOKUP(E512,Input_Mkt_Price!B:C,2,FALSE))</f>
        <v>80.11</v>
      </c>
      <c r="K512" s="192">
        <f t="shared" si="70"/>
        <v>0</v>
      </c>
      <c r="L512" s="118">
        <f t="shared" si="71"/>
        <v>-2989.999999999995</v>
      </c>
      <c r="M512" s="106">
        <f t="shared" si="72"/>
        <v>5.24</v>
      </c>
      <c r="N512" s="116">
        <f t="shared" si="73"/>
        <v>2</v>
      </c>
      <c r="O512" s="108">
        <f t="shared" si="74"/>
        <v>2.62</v>
      </c>
      <c r="P512" s="108">
        <f t="shared" si="75"/>
        <v>-154.24</v>
      </c>
      <c r="Q512" s="192">
        <f>IF(D512="NY",VLOOKUP(E512,Input_Mkt_Price!E:F,2,FALSE))</f>
        <v>79.86</v>
      </c>
      <c r="R512" s="192">
        <f t="shared" si="76"/>
        <v>-2739.999999999995</v>
      </c>
      <c r="S512" s="118">
        <f t="shared" si="77"/>
        <v>-250</v>
      </c>
      <c r="T512" s="108">
        <f t="shared" si="78"/>
        <v>-160.22</v>
      </c>
      <c r="U512" s="108">
        <f t="shared" si="79"/>
        <v>-154.24</v>
      </c>
    </row>
    <row r="513" spans="1:21" hidden="1" x14ac:dyDescent="0.2">
      <c r="A513" s="120">
        <v>43159</v>
      </c>
      <c r="B513" s="103">
        <v>2</v>
      </c>
      <c r="C513" s="104" t="s">
        <v>166</v>
      </c>
      <c r="D513" s="104" t="s">
        <v>1</v>
      </c>
      <c r="E513" s="104" t="s">
        <v>6</v>
      </c>
      <c r="F513" s="104">
        <v>28</v>
      </c>
      <c r="G513" s="104">
        <v>77.19</v>
      </c>
      <c r="H513" s="104" t="s">
        <v>1299</v>
      </c>
      <c r="I513" s="104"/>
      <c r="J513" s="116">
        <f>IF(D513="NY",VLOOKUP(E513,Input_Mkt_Price!B:C,2,FALSE))</f>
        <v>80.11</v>
      </c>
      <c r="K513" s="192">
        <f t="shared" si="70"/>
        <v>-1080659.9999999998</v>
      </c>
      <c r="L513" s="118">
        <f t="shared" si="71"/>
        <v>0</v>
      </c>
      <c r="M513" s="106">
        <f t="shared" si="72"/>
        <v>73.36</v>
      </c>
      <c r="N513" s="116">
        <f t="shared" si="73"/>
        <v>28</v>
      </c>
      <c r="O513" s="108">
        <f t="shared" si="74"/>
        <v>2.62</v>
      </c>
      <c r="P513" s="108">
        <f t="shared" si="75"/>
        <v>2161.3199999999997</v>
      </c>
      <c r="Q513" s="192">
        <f>IF(D513="NY",VLOOKUP(E513,Input_Mkt_Price!E:F,2,FALSE))</f>
        <v>79.86</v>
      </c>
      <c r="R513" s="192">
        <f t="shared" si="76"/>
        <v>0</v>
      </c>
      <c r="S513" s="118">
        <f t="shared" si="77"/>
        <v>0</v>
      </c>
      <c r="T513" s="108">
        <f t="shared" si="78"/>
        <v>2243.08</v>
      </c>
      <c r="U513" s="108">
        <f t="shared" si="79"/>
        <v>2161.3199999999997</v>
      </c>
    </row>
    <row r="514" spans="1:21" x14ac:dyDescent="0.2">
      <c r="A514" s="120">
        <v>43159</v>
      </c>
      <c r="B514" s="103">
        <v>1</v>
      </c>
      <c r="C514" s="104" t="s">
        <v>166</v>
      </c>
      <c r="D514" s="104" t="s">
        <v>1</v>
      </c>
      <c r="E514" s="104" t="s">
        <v>6</v>
      </c>
      <c r="F514" s="104">
        <v>-2</v>
      </c>
      <c r="G514" s="104">
        <v>77.010000000000005</v>
      </c>
      <c r="H514" s="104" t="s">
        <v>1299</v>
      </c>
      <c r="I514" s="104"/>
      <c r="J514" s="116">
        <f>IF(D514="NY",VLOOKUP(E514,Input_Mkt_Price!B:C,2,FALSE))</f>
        <v>80.11</v>
      </c>
      <c r="K514" s="192">
        <f t="shared" si="70"/>
        <v>0</v>
      </c>
      <c r="L514" s="118">
        <f t="shared" si="71"/>
        <v>-3099.9999999999945</v>
      </c>
      <c r="M514" s="106">
        <f t="shared" si="72"/>
        <v>5.24</v>
      </c>
      <c r="N514" s="116">
        <f t="shared" si="73"/>
        <v>2</v>
      </c>
      <c r="O514" s="108">
        <f t="shared" si="74"/>
        <v>2.62</v>
      </c>
      <c r="P514" s="108">
        <f t="shared" si="75"/>
        <v>-154.02000000000001</v>
      </c>
      <c r="Q514" s="192">
        <f>IF(D514="NY",VLOOKUP(E514,Input_Mkt_Price!E:F,2,FALSE))</f>
        <v>79.86</v>
      </c>
      <c r="R514" s="192">
        <f t="shared" si="76"/>
        <v>-2849.9999999999945</v>
      </c>
      <c r="S514" s="118">
        <f t="shared" si="77"/>
        <v>-250</v>
      </c>
      <c r="T514" s="108">
        <f t="shared" si="78"/>
        <v>-160.22</v>
      </c>
      <c r="U514" s="108">
        <f t="shared" si="79"/>
        <v>-154.02000000000001</v>
      </c>
    </row>
    <row r="515" spans="1:21" x14ac:dyDescent="0.2">
      <c r="A515" s="120">
        <v>43159</v>
      </c>
      <c r="B515" s="103">
        <v>1</v>
      </c>
      <c r="C515" s="104" t="s">
        <v>166</v>
      </c>
      <c r="D515" s="104" t="s">
        <v>1</v>
      </c>
      <c r="E515" s="104" t="s">
        <v>6</v>
      </c>
      <c r="F515" s="104">
        <v>-2</v>
      </c>
      <c r="G515" s="104">
        <v>77.03</v>
      </c>
      <c r="H515" s="104" t="s">
        <v>1299</v>
      </c>
      <c r="I515" s="104"/>
      <c r="J515" s="116">
        <f>IF(D515="NY",VLOOKUP(E515,Input_Mkt_Price!B:C,2,FALSE))</f>
        <v>80.11</v>
      </c>
      <c r="K515" s="192">
        <f t="shared" ref="K515:K578" si="80">IF(D515="NY",-(IF(B515=2,G515*F515*500,0)))</f>
        <v>0</v>
      </c>
      <c r="L515" s="118">
        <f t="shared" ref="L515:L578" si="81">IF(D515="NY",IF(K515&lt;&gt;0,0,-(G515-J515)*F515*500))</f>
        <v>-3079.9999999999982</v>
      </c>
      <c r="M515" s="106">
        <f t="shared" ref="M515:M578" si="82">N515*O515</f>
        <v>5.24</v>
      </c>
      <c r="N515" s="116">
        <f t="shared" ref="N515:N578" si="83">ABS(F515)</f>
        <v>2</v>
      </c>
      <c r="O515" s="108">
        <f t="shared" ref="O515:O546" si="84">IF(D515="NY",2.62,0)</f>
        <v>2.62</v>
      </c>
      <c r="P515" s="108">
        <f t="shared" ref="P515:P578" si="85">G515*F515</f>
        <v>-154.06</v>
      </c>
      <c r="Q515" s="192">
        <f>IF(D515="NY",VLOOKUP(E515,Input_Mkt_Price!E:F,2,FALSE))</f>
        <v>79.86</v>
      </c>
      <c r="R515" s="192">
        <f t="shared" ref="R515:R578" si="86">IF(D515="NY",IF(K515&lt;&gt;0,0,-(G515-Q515)*F515*500))</f>
        <v>-2829.9999999999982</v>
      </c>
      <c r="S515" s="118">
        <f t="shared" ref="S515:S578" si="87">L515-R515</f>
        <v>-250</v>
      </c>
      <c r="T515" s="108">
        <f t="shared" ref="T515:T578" si="88">J515*F515</f>
        <v>-160.22</v>
      </c>
      <c r="U515" s="108">
        <f t="shared" ref="U515:U578" si="89">F515*G515</f>
        <v>-154.06</v>
      </c>
    </row>
    <row r="516" spans="1:21" x14ac:dyDescent="0.2">
      <c r="A516" s="120">
        <v>43159</v>
      </c>
      <c r="B516" s="103">
        <v>1</v>
      </c>
      <c r="C516" s="104" t="s">
        <v>166</v>
      </c>
      <c r="D516" s="104" t="s">
        <v>1</v>
      </c>
      <c r="E516" s="104" t="s">
        <v>6</v>
      </c>
      <c r="F516" s="104">
        <v>-18</v>
      </c>
      <c r="G516" s="104">
        <v>76.94</v>
      </c>
      <c r="H516" s="104" t="s">
        <v>1299</v>
      </c>
      <c r="I516" s="104"/>
      <c r="J516" s="116">
        <f>IF(D516="NY",VLOOKUP(E516,Input_Mkt_Price!B:C,2,FALSE))</f>
        <v>80.11</v>
      </c>
      <c r="K516" s="192">
        <f t="shared" si="80"/>
        <v>0</v>
      </c>
      <c r="L516" s="118">
        <f t="shared" si="81"/>
        <v>-28530.000000000015</v>
      </c>
      <c r="M516" s="106">
        <f t="shared" si="82"/>
        <v>47.160000000000004</v>
      </c>
      <c r="N516" s="116">
        <f t="shared" si="83"/>
        <v>18</v>
      </c>
      <c r="O516" s="108">
        <f t="shared" si="84"/>
        <v>2.62</v>
      </c>
      <c r="P516" s="108">
        <f t="shared" si="85"/>
        <v>-1384.92</v>
      </c>
      <c r="Q516" s="192">
        <f>IF(D516="NY",VLOOKUP(E516,Input_Mkt_Price!E:F,2,FALSE))</f>
        <v>79.86</v>
      </c>
      <c r="R516" s="192">
        <f t="shared" si="86"/>
        <v>-26280.000000000015</v>
      </c>
      <c r="S516" s="118">
        <f t="shared" si="87"/>
        <v>-2250</v>
      </c>
      <c r="T516" s="108">
        <f t="shared" si="88"/>
        <v>-1441.98</v>
      </c>
      <c r="U516" s="108">
        <f t="shared" si="89"/>
        <v>-1384.92</v>
      </c>
    </row>
    <row r="517" spans="1:21" x14ac:dyDescent="0.2">
      <c r="A517" s="120">
        <v>43159</v>
      </c>
      <c r="B517" s="103">
        <v>1</v>
      </c>
      <c r="C517" s="104" t="s">
        <v>166</v>
      </c>
      <c r="D517" s="104" t="s">
        <v>1</v>
      </c>
      <c r="E517" s="104" t="s">
        <v>6</v>
      </c>
      <c r="F517" s="104">
        <v>-1</v>
      </c>
      <c r="G517" s="104">
        <v>76.92</v>
      </c>
      <c r="H517" s="104" t="s">
        <v>1299</v>
      </c>
      <c r="I517" s="104"/>
      <c r="J517" s="116">
        <f>IF(D517="NY",VLOOKUP(E517,Input_Mkt_Price!B:C,2,FALSE))</f>
        <v>80.11</v>
      </c>
      <c r="K517" s="192">
        <f t="shared" si="80"/>
        <v>0</v>
      </c>
      <c r="L517" s="118">
        <f t="shared" si="81"/>
        <v>-1594.9999999999989</v>
      </c>
      <c r="M517" s="106">
        <f t="shared" si="82"/>
        <v>2.62</v>
      </c>
      <c r="N517" s="116">
        <f t="shared" si="83"/>
        <v>1</v>
      </c>
      <c r="O517" s="108">
        <f t="shared" si="84"/>
        <v>2.62</v>
      </c>
      <c r="P517" s="108">
        <f t="shared" si="85"/>
        <v>-76.92</v>
      </c>
      <c r="Q517" s="192">
        <f>IF(D517="NY",VLOOKUP(E517,Input_Mkt_Price!E:F,2,FALSE))</f>
        <v>79.86</v>
      </c>
      <c r="R517" s="192">
        <f t="shared" si="86"/>
        <v>-1469.9999999999989</v>
      </c>
      <c r="S517" s="118">
        <f t="shared" si="87"/>
        <v>-125</v>
      </c>
      <c r="T517" s="108">
        <f t="shared" si="88"/>
        <v>-80.11</v>
      </c>
      <c r="U517" s="108">
        <f t="shared" si="89"/>
        <v>-76.92</v>
      </c>
    </row>
    <row r="518" spans="1:21" x14ac:dyDescent="0.2">
      <c r="A518" s="120">
        <v>43159</v>
      </c>
      <c r="B518" s="103">
        <v>1</v>
      </c>
      <c r="C518" s="104" t="s">
        <v>166</v>
      </c>
      <c r="D518" s="104" t="s">
        <v>1</v>
      </c>
      <c r="E518" s="104" t="s">
        <v>6</v>
      </c>
      <c r="F518" s="104">
        <v>-1</v>
      </c>
      <c r="G518" s="104">
        <v>76.91</v>
      </c>
      <c r="H518" s="104" t="s">
        <v>1299</v>
      </c>
      <c r="I518" s="104"/>
      <c r="J518" s="116">
        <f>IF(D518="NY",VLOOKUP(E518,Input_Mkt_Price!B:C,2,FALSE))</f>
        <v>80.11</v>
      </c>
      <c r="K518" s="192">
        <f t="shared" si="80"/>
        <v>0</v>
      </c>
      <c r="L518" s="118">
        <f t="shared" si="81"/>
        <v>-1600.0000000000014</v>
      </c>
      <c r="M518" s="106">
        <f t="shared" si="82"/>
        <v>2.62</v>
      </c>
      <c r="N518" s="116">
        <f t="shared" si="83"/>
        <v>1</v>
      </c>
      <c r="O518" s="108">
        <f t="shared" si="84"/>
        <v>2.62</v>
      </c>
      <c r="P518" s="108">
        <f t="shared" si="85"/>
        <v>-76.91</v>
      </c>
      <c r="Q518" s="192">
        <f>IF(D518="NY",VLOOKUP(E518,Input_Mkt_Price!E:F,2,FALSE))</f>
        <v>79.86</v>
      </c>
      <c r="R518" s="192">
        <f t="shared" si="86"/>
        <v>-1475.0000000000014</v>
      </c>
      <c r="S518" s="118">
        <f t="shared" si="87"/>
        <v>-125</v>
      </c>
      <c r="T518" s="108">
        <f t="shared" si="88"/>
        <v>-80.11</v>
      </c>
      <c r="U518" s="108">
        <f t="shared" si="89"/>
        <v>-76.91</v>
      </c>
    </row>
    <row r="519" spans="1:21" x14ac:dyDescent="0.2">
      <c r="A519" s="120">
        <v>43159</v>
      </c>
      <c r="B519" s="103">
        <v>1</v>
      </c>
      <c r="C519" s="104" t="s">
        <v>166</v>
      </c>
      <c r="D519" s="104" t="s">
        <v>1</v>
      </c>
      <c r="E519" s="104" t="s">
        <v>6</v>
      </c>
      <c r="F519" s="104">
        <v>-4</v>
      </c>
      <c r="G519" s="104">
        <v>76.89</v>
      </c>
      <c r="H519" s="104" t="s">
        <v>1299</v>
      </c>
      <c r="I519" s="104"/>
      <c r="J519" s="116">
        <f>IF(D519="NY",VLOOKUP(E519,Input_Mkt_Price!B:C,2,FALSE))</f>
        <v>80.11</v>
      </c>
      <c r="K519" s="192">
        <f t="shared" si="80"/>
        <v>0</v>
      </c>
      <c r="L519" s="118">
        <f t="shared" si="81"/>
        <v>-6439.9999999999982</v>
      </c>
      <c r="M519" s="106">
        <f t="shared" si="82"/>
        <v>10.48</v>
      </c>
      <c r="N519" s="116">
        <f t="shared" si="83"/>
        <v>4</v>
      </c>
      <c r="O519" s="108">
        <f t="shared" si="84"/>
        <v>2.62</v>
      </c>
      <c r="P519" s="108">
        <f t="shared" si="85"/>
        <v>-307.56</v>
      </c>
      <c r="Q519" s="192">
        <f>IF(D519="NY",VLOOKUP(E519,Input_Mkt_Price!E:F,2,FALSE))</f>
        <v>79.86</v>
      </c>
      <c r="R519" s="192">
        <f t="shared" si="86"/>
        <v>-5939.9999999999982</v>
      </c>
      <c r="S519" s="118">
        <f t="shared" si="87"/>
        <v>-500</v>
      </c>
      <c r="T519" s="108">
        <f t="shared" si="88"/>
        <v>-320.44</v>
      </c>
      <c r="U519" s="108">
        <f t="shared" si="89"/>
        <v>-307.56</v>
      </c>
    </row>
    <row r="520" spans="1:21" x14ac:dyDescent="0.2">
      <c r="A520" s="120">
        <v>43159</v>
      </c>
      <c r="B520" s="103">
        <v>1</v>
      </c>
      <c r="C520" s="104" t="s">
        <v>166</v>
      </c>
      <c r="D520" s="104" t="s">
        <v>1</v>
      </c>
      <c r="E520" s="104" t="s">
        <v>6</v>
      </c>
      <c r="F520" s="104">
        <v>-23</v>
      </c>
      <c r="G520" s="104">
        <v>76.84</v>
      </c>
      <c r="H520" s="104" t="s">
        <v>1299</v>
      </c>
      <c r="I520" s="104"/>
      <c r="J520" s="116">
        <f>IF(D520="NY",VLOOKUP(E520,Input_Mkt_Price!B:C,2,FALSE))</f>
        <v>80.11</v>
      </c>
      <c r="K520" s="192">
        <f t="shared" si="80"/>
        <v>0</v>
      </c>
      <c r="L520" s="118">
        <f t="shared" si="81"/>
        <v>-37604.999999999956</v>
      </c>
      <c r="M520" s="106">
        <f t="shared" si="82"/>
        <v>60.260000000000005</v>
      </c>
      <c r="N520" s="116">
        <f t="shared" si="83"/>
        <v>23</v>
      </c>
      <c r="O520" s="108">
        <f t="shared" si="84"/>
        <v>2.62</v>
      </c>
      <c r="P520" s="108">
        <f t="shared" si="85"/>
        <v>-1767.3200000000002</v>
      </c>
      <c r="Q520" s="192">
        <f>IF(D520="NY",VLOOKUP(E520,Input_Mkt_Price!E:F,2,FALSE))</f>
        <v>79.86</v>
      </c>
      <c r="R520" s="192">
        <f t="shared" si="86"/>
        <v>-34729.999999999956</v>
      </c>
      <c r="S520" s="118">
        <f t="shared" si="87"/>
        <v>-2875</v>
      </c>
      <c r="T520" s="108">
        <f t="shared" si="88"/>
        <v>-1842.53</v>
      </c>
      <c r="U520" s="108">
        <f t="shared" si="89"/>
        <v>-1767.3200000000002</v>
      </c>
    </row>
    <row r="521" spans="1:21" x14ac:dyDescent="0.2">
      <c r="A521" s="120">
        <v>43159</v>
      </c>
      <c r="B521" s="103">
        <v>1</v>
      </c>
      <c r="C521" s="104" t="s">
        <v>166</v>
      </c>
      <c r="D521" s="104" t="s">
        <v>1</v>
      </c>
      <c r="E521" s="104" t="s">
        <v>6</v>
      </c>
      <c r="F521" s="104">
        <v>-33</v>
      </c>
      <c r="G521" s="104">
        <v>76.95</v>
      </c>
      <c r="H521" s="104" t="s">
        <v>1299</v>
      </c>
      <c r="I521" s="104"/>
      <c r="J521" s="116">
        <f>IF(D521="NY",VLOOKUP(E521,Input_Mkt_Price!B:C,2,FALSE))</f>
        <v>80.11</v>
      </c>
      <c r="K521" s="192">
        <f t="shared" si="80"/>
        <v>0</v>
      </c>
      <c r="L521" s="118">
        <f t="shared" si="81"/>
        <v>-52139.999999999942</v>
      </c>
      <c r="M521" s="106">
        <f t="shared" si="82"/>
        <v>86.460000000000008</v>
      </c>
      <c r="N521" s="116">
        <f t="shared" si="83"/>
        <v>33</v>
      </c>
      <c r="O521" s="108">
        <f t="shared" si="84"/>
        <v>2.62</v>
      </c>
      <c r="P521" s="108">
        <f t="shared" si="85"/>
        <v>-2539.35</v>
      </c>
      <c r="Q521" s="192">
        <f>IF(D521="NY",VLOOKUP(E521,Input_Mkt_Price!E:F,2,FALSE))</f>
        <v>79.86</v>
      </c>
      <c r="R521" s="192">
        <f t="shared" si="86"/>
        <v>-48014.999999999942</v>
      </c>
      <c r="S521" s="118">
        <f t="shared" si="87"/>
        <v>-4125</v>
      </c>
      <c r="T521" s="108">
        <f t="shared" si="88"/>
        <v>-2643.63</v>
      </c>
      <c r="U521" s="108">
        <f t="shared" si="89"/>
        <v>-2539.35</v>
      </c>
    </row>
    <row r="522" spans="1:21" x14ac:dyDescent="0.2">
      <c r="A522" s="120">
        <v>43159</v>
      </c>
      <c r="B522" s="103">
        <v>1</v>
      </c>
      <c r="C522" s="104" t="s">
        <v>166</v>
      </c>
      <c r="D522" s="104" t="s">
        <v>1</v>
      </c>
      <c r="E522" s="104" t="s">
        <v>6</v>
      </c>
      <c r="F522" s="104">
        <v>-25</v>
      </c>
      <c r="G522" s="104">
        <v>76.900000000000006</v>
      </c>
      <c r="H522" s="104" t="s">
        <v>1299</v>
      </c>
      <c r="I522" s="104"/>
      <c r="J522" s="116">
        <f>IF(D522="NY",VLOOKUP(E522,Input_Mkt_Price!B:C,2,FALSE))</f>
        <v>80.11</v>
      </c>
      <c r="K522" s="192">
        <f t="shared" si="80"/>
        <v>0</v>
      </c>
      <c r="L522" s="118">
        <f t="shared" si="81"/>
        <v>-40124.99999999992</v>
      </c>
      <c r="M522" s="106">
        <f t="shared" si="82"/>
        <v>65.5</v>
      </c>
      <c r="N522" s="116">
        <f t="shared" si="83"/>
        <v>25</v>
      </c>
      <c r="O522" s="108">
        <f t="shared" si="84"/>
        <v>2.62</v>
      </c>
      <c r="P522" s="108">
        <f t="shared" si="85"/>
        <v>-1922.5000000000002</v>
      </c>
      <c r="Q522" s="192">
        <f>IF(D522="NY",VLOOKUP(E522,Input_Mkt_Price!E:F,2,FALSE))</f>
        <v>79.86</v>
      </c>
      <c r="R522" s="192">
        <f t="shared" si="86"/>
        <v>-36999.99999999992</v>
      </c>
      <c r="S522" s="118">
        <f t="shared" si="87"/>
        <v>-3125</v>
      </c>
      <c r="T522" s="108">
        <f t="shared" si="88"/>
        <v>-2002.75</v>
      </c>
      <c r="U522" s="108">
        <f t="shared" si="89"/>
        <v>-1922.5000000000002</v>
      </c>
    </row>
    <row r="523" spans="1:21" x14ac:dyDescent="0.2">
      <c r="A523" s="120">
        <v>43159</v>
      </c>
      <c r="B523" s="103">
        <v>1</v>
      </c>
      <c r="C523" s="104" t="s">
        <v>166</v>
      </c>
      <c r="D523" s="104" t="s">
        <v>1</v>
      </c>
      <c r="E523" s="104" t="s">
        <v>6</v>
      </c>
      <c r="F523" s="104">
        <v>-17</v>
      </c>
      <c r="G523" s="104">
        <v>76.86</v>
      </c>
      <c r="H523" s="104" t="s">
        <v>1299</v>
      </c>
      <c r="I523" s="104"/>
      <c r="J523" s="116">
        <f>IF(D523="NY",VLOOKUP(E523,Input_Mkt_Price!B:C,2,FALSE))</f>
        <v>80.11</v>
      </c>
      <c r="K523" s="192">
        <f t="shared" si="80"/>
        <v>0</v>
      </c>
      <c r="L523" s="118">
        <f t="shared" si="81"/>
        <v>-27625</v>
      </c>
      <c r="M523" s="106">
        <f t="shared" si="82"/>
        <v>44.54</v>
      </c>
      <c r="N523" s="116">
        <f t="shared" si="83"/>
        <v>17</v>
      </c>
      <c r="O523" s="108">
        <f t="shared" si="84"/>
        <v>2.62</v>
      </c>
      <c r="P523" s="108">
        <f t="shared" si="85"/>
        <v>-1306.6199999999999</v>
      </c>
      <c r="Q523" s="192">
        <f>IF(D523="NY",VLOOKUP(E523,Input_Mkt_Price!E:F,2,FALSE))</f>
        <v>79.86</v>
      </c>
      <c r="R523" s="192">
        <f t="shared" si="86"/>
        <v>-25500</v>
      </c>
      <c r="S523" s="118">
        <f t="shared" si="87"/>
        <v>-2125</v>
      </c>
      <c r="T523" s="108">
        <f t="shared" si="88"/>
        <v>-1361.87</v>
      </c>
      <c r="U523" s="108">
        <f t="shared" si="89"/>
        <v>-1306.6199999999999</v>
      </c>
    </row>
    <row r="524" spans="1:21" x14ac:dyDescent="0.2">
      <c r="A524" s="120">
        <v>43159</v>
      </c>
      <c r="B524" s="103">
        <v>1</v>
      </c>
      <c r="C524" s="104" t="s">
        <v>166</v>
      </c>
      <c r="D524" s="104" t="s">
        <v>1</v>
      </c>
      <c r="E524" s="104" t="s">
        <v>6</v>
      </c>
      <c r="F524" s="104">
        <v>-6</v>
      </c>
      <c r="G524" s="104">
        <v>76.81</v>
      </c>
      <c r="H524" s="104" t="s">
        <v>1299</v>
      </c>
      <c r="I524" s="104"/>
      <c r="J524" s="116">
        <f>IF(D524="NY",VLOOKUP(E524,Input_Mkt_Price!B:C,2,FALSE))</f>
        <v>80.11</v>
      </c>
      <c r="K524" s="192">
        <f t="shared" si="80"/>
        <v>0</v>
      </c>
      <c r="L524" s="118">
        <f t="shared" si="81"/>
        <v>-9899.9999999999909</v>
      </c>
      <c r="M524" s="106">
        <f t="shared" si="82"/>
        <v>15.72</v>
      </c>
      <c r="N524" s="116">
        <f t="shared" si="83"/>
        <v>6</v>
      </c>
      <c r="O524" s="108">
        <f t="shared" si="84"/>
        <v>2.62</v>
      </c>
      <c r="P524" s="108">
        <f t="shared" si="85"/>
        <v>-460.86</v>
      </c>
      <c r="Q524" s="192">
        <f>IF(D524="NY",VLOOKUP(E524,Input_Mkt_Price!E:F,2,FALSE))</f>
        <v>79.86</v>
      </c>
      <c r="R524" s="192">
        <f t="shared" si="86"/>
        <v>-9149.9999999999909</v>
      </c>
      <c r="S524" s="118">
        <f t="shared" si="87"/>
        <v>-750</v>
      </c>
      <c r="T524" s="108">
        <f t="shared" si="88"/>
        <v>-480.65999999999997</v>
      </c>
      <c r="U524" s="108">
        <f t="shared" si="89"/>
        <v>-460.86</v>
      </c>
    </row>
    <row r="525" spans="1:21" x14ac:dyDescent="0.2">
      <c r="A525" s="120">
        <v>43159</v>
      </c>
      <c r="B525" s="103">
        <v>1</v>
      </c>
      <c r="C525" s="104" t="s">
        <v>166</v>
      </c>
      <c r="D525" s="104" t="s">
        <v>1</v>
      </c>
      <c r="E525" s="104" t="s">
        <v>6</v>
      </c>
      <c r="F525" s="104">
        <v>-5</v>
      </c>
      <c r="G525" s="104">
        <v>76.819999999999993</v>
      </c>
      <c r="H525" s="104" t="s">
        <v>1299</v>
      </c>
      <c r="I525" s="104"/>
      <c r="J525" s="116">
        <f>IF(D525="NY",VLOOKUP(E525,Input_Mkt_Price!B:C,2,FALSE))</f>
        <v>80.11</v>
      </c>
      <c r="K525" s="192">
        <f t="shared" si="80"/>
        <v>0</v>
      </c>
      <c r="L525" s="118">
        <f t="shared" si="81"/>
        <v>-8225.0000000000164</v>
      </c>
      <c r="M525" s="106">
        <f t="shared" si="82"/>
        <v>13.100000000000001</v>
      </c>
      <c r="N525" s="116">
        <f t="shared" si="83"/>
        <v>5</v>
      </c>
      <c r="O525" s="108">
        <f t="shared" si="84"/>
        <v>2.62</v>
      </c>
      <c r="P525" s="108">
        <f t="shared" si="85"/>
        <v>-384.09999999999997</v>
      </c>
      <c r="Q525" s="192">
        <f>IF(D525="NY",VLOOKUP(E525,Input_Mkt_Price!E:F,2,FALSE))</f>
        <v>79.86</v>
      </c>
      <c r="R525" s="192">
        <f t="shared" si="86"/>
        <v>-7600.0000000000155</v>
      </c>
      <c r="S525" s="118">
        <f t="shared" si="87"/>
        <v>-625.00000000000091</v>
      </c>
      <c r="T525" s="108">
        <f t="shared" si="88"/>
        <v>-400.55</v>
      </c>
      <c r="U525" s="108">
        <f t="shared" si="89"/>
        <v>-384.09999999999997</v>
      </c>
    </row>
    <row r="526" spans="1:21" ht="13.5" customHeight="1" x14ac:dyDescent="0.2">
      <c r="A526" s="120">
        <v>43159</v>
      </c>
      <c r="B526" s="103">
        <v>1</v>
      </c>
      <c r="C526" s="104" t="s">
        <v>166</v>
      </c>
      <c r="D526" s="104" t="s">
        <v>1</v>
      </c>
      <c r="E526" s="104" t="s">
        <v>6</v>
      </c>
      <c r="F526" s="104">
        <v>-57</v>
      </c>
      <c r="G526" s="104">
        <v>76.8</v>
      </c>
      <c r="H526" s="104" t="s">
        <v>1299</v>
      </c>
      <c r="I526" s="104"/>
      <c r="J526" s="116">
        <f>IF(D526="NY",VLOOKUP(E526,Input_Mkt_Price!B:C,2,FALSE))</f>
        <v>80.11</v>
      </c>
      <c r="K526" s="192">
        <f t="shared" si="80"/>
        <v>0</v>
      </c>
      <c r="L526" s="118">
        <f t="shared" si="81"/>
        <v>-94335.000000000058</v>
      </c>
      <c r="M526" s="106">
        <f t="shared" si="82"/>
        <v>149.34</v>
      </c>
      <c r="N526" s="116">
        <f t="shared" si="83"/>
        <v>57</v>
      </c>
      <c r="O526" s="108">
        <f t="shared" si="84"/>
        <v>2.62</v>
      </c>
      <c r="P526" s="108">
        <f t="shared" si="85"/>
        <v>-4377.5999999999995</v>
      </c>
      <c r="Q526" s="192">
        <f>IF(D526="NY",VLOOKUP(E526,Input_Mkt_Price!E:F,2,FALSE))</f>
        <v>79.86</v>
      </c>
      <c r="R526" s="192">
        <f t="shared" si="86"/>
        <v>-87210.000000000058</v>
      </c>
      <c r="S526" s="118">
        <f t="shared" si="87"/>
        <v>-7125</v>
      </c>
      <c r="T526" s="108">
        <f t="shared" si="88"/>
        <v>-4566.2699999999995</v>
      </c>
      <c r="U526" s="108">
        <f t="shared" si="89"/>
        <v>-4377.5999999999995</v>
      </c>
    </row>
    <row r="527" spans="1:21" x14ac:dyDescent="0.2">
      <c r="A527" s="120">
        <v>43159</v>
      </c>
      <c r="B527" s="103">
        <v>1</v>
      </c>
      <c r="C527" s="104" t="s">
        <v>166</v>
      </c>
      <c r="D527" s="104" t="s">
        <v>1</v>
      </c>
      <c r="E527" s="104" t="s">
        <v>6</v>
      </c>
      <c r="F527" s="104">
        <v>-58</v>
      </c>
      <c r="G527" s="104">
        <v>76.849999999999994</v>
      </c>
      <c r="H527" s="104" t="s">
        <v>1299</v>
      </c>
      <c r="I527" s="104"/>
      <c r="J527" s="116">
        <f>IF(D527="NY",VLOOKUP(E527,Input_Mkt_Price!B:C,2,FALSE))</f>
        <v>80.11</v>
      </c>
      <c r="K527" s="192">
        <f t="shared" si="80"/>
        <v>0</v>
      </c>
      <c r="L527" s="118">
        <f t="shared" si="81"/>
        <v>-94540.000000000146</v>
      </c>
      <c r="M527" s="106">
        <f t="shared" si="82"/>
        <v>151.96</v>
      </c>
      <c r="N527" s="116">
        <f t="shared" si="83"/>
        <v>58</v>
      </c>
      <c r="O527" s="108">
        <f t="shared" si="84"/>
        <v>2.62</v>
      </c>
      <c r="P527" s="108">
        <f t="shared" si="85"/>
        <v>-4457.2999999999993</v>
      </c>
      <c r="Q527" s="192">
        <f>IF(D527="NY",VLOOKUP(E527,Input_Mkt_Price!E:F,2,FALSE))</f>
        <v>79.86</v>
      </c>
      <c r="R527" s="192">
        <f t="shared" si="86"/>
        <v>-87290.000000000146</v>
      </c>
      <c r="S527" s="118">
        <f t="shared" si="87"/>
        <v>-7250</v>
      </c>
      <c r="T527" s="108">
        <f t="shared" si="88"/>
        <v>-4646.38</v>
      </c>
      <c r="U527" s="108">
        <f t="shared" si="89"/>
        <v>-4457.2999999999993</v>
      </c>
    </row>
    <row r="528" spans="1:21" x14ac:dyDescent="0.2">
      <c r="A528" s="120">
        <v>43159</v>
      </c>
      <c r="B528" s="103">
        <v>1</v>
      </c>
      <c r="C528" s="104" t="s">
        <v>166</v>
      </c>
      <c r="D528" s="104" t="s">
        <v>1</v>
      </c>
      <c r="E528" s="104" t="s">
        <v>6</v>
      </c>
      <c r="F528" s="104">
        <v>-86</v>
      </c>
      <c r="G528" s="104">
        <v>77</v>
      </c>
      <c r="H528" s="104" t="s">
        <v>1299</v>
      </c>
      <c r="I528" s="104"/>
      <c r="J528" s="116">
        <f>IF(D528="NY",VLOOKUP(E528,Input_Mkt_Price!B:C,2,FALSE))</f>
        <v>80.11</v>
      </c>
      <c r="K528" s="192">
        <f t="shared" si="80"/>
        <v>0</v>
      </c>
      <c r="L528" s="118">
        <f t="shared" si="81"/>
        <v>-133729.99999999997</v>
      </c>
      <c r="M528" s="106">
        <f t="shared" si="82"/>
        <v>225.32000000000002</v>
      </c>
      <c r="N528" s="116">
        <f t="shared" si="83"/>
        <v>86</v>
      </c>
      <c r="O528" s="108">
        <f t="shared" si="84"/>
        <v>2.62</v>
      </c>
      <c r="P528" s="108">
        <f t="shared" si="85"/>
        <v>-6622</v>
      </c>
      <c r="Q528" s="192">
        <f>IF(D528="NY",VLOOKUP(E528,Input_Mkt_Price!E:F,2,FALSE))</f>
        <v>79.86</v>
      </c>
      <c r="R528" s="192">
        <f t="shared" si="86"/>
        <v>-122979.99999999997</v>
      </c>
      <c r="S528" s="118">
        <f t="shared" si="87"/>
        <v>-10750</v>
      </c>
      <c r="T528" s="108">
        <f t="shared" si="88"/>
        <v>-6889.46</v>
      </c>
      <c r="U528" s="108">
        <f t="shared" si="89"/>
        <v>-6622</v>
      </c>
    </row>
    <row r="529" spans="1:21" x14ac:dyDescent="0.2">
      <c r="A529" s="120">
        <v>43159</v>
      </c>
      <c r="B529" s="103">
        <v>1</v>
      </c>
      <c r="C529" s="104" t="s">
        <v>166</v>
      </c>
      <c r="D529" s="104" t="s">
        <v>1</v>
      </c>
      <c r="E529" s="104" t="s">
        <v>6</v>
      </c>
      <c r="F529" s="104">
        <v>-5</v>
      </c>
      <c r="G529" s="104">
        <v>77.06</v>
      </c>
      <c r="H529" s="104" t="s">
        <v>1299</v>
      </c>
      <c r="I529" s="104"/>
      <c r="J529" s="116">
        <f>IF(D529="NY",VLOOKUP(E529,Input_Mkt_Price!B:C,2,FALSE))</f>
        <v>80.11</v>
      </c>
      <c r="K529" s="192">
        <f t="shared" si="80"/>
        <v>0</v>
      </c>
      <c r="L529" s="118">
        <f t="shared" si="81"/>
        <v>-7624.9999999999927</v>
      </c>
      <c r="M529" s="106">
        <f t="shared" si="82"/>
        <v>13.100000000000001</v>
      </c>
      <c r="N529" s="116">
        <f t="shared" si="83"/>
        <v>5</v>
      </c>
      <c r="O529" s="108">
        <f t="shared" si="84"/>
        <v>2.62</v>
      </c>
      <c r="P529" s="108">
        <f t="shared" si="85"/>
        <v>-385.3</v>
      </c>
      <c r="Q529" s="192">
        <f>IF(D529="NY",VLOOKUP(E529,Input_Mkt_Price!E:F,2,FALSE))</f>
        <v>79.86</v>
      </c>
      <c r="R529" s="192">
        <f t="shared" si="86"/>
        <v>-6999.9999999999927</v>
      </c>
      <c r="S529" s="118">
        <f t="shared" si="87"/>
        <v>-625</v>
      </c>
      <c r="T529" s="108">
        <f t="shared" si="88"/>
        <v>-400.55</v>
      </c>
      <c r="U529" s="108">
        <f t="shared" si="89"/>
        <v>-385.3</v>
      </c>
    </row>
    <row r="530" spans="1:21" x14ac:dyDescent="0.2">
      <c r="A530" s="120">
        <v>43159</v>
      </c>
      <c r="B530" s="103">
        <v>1</v>
      </c>
      <c r="C530" s="104" t="s">
        <v>166</v>
      </c>
      <c r="D530" s="104" t="s">
        <v>1</v>
      </c>
      <c r="E530" s="104" t="s">
        <v>6</v>
      </c>
      <c r="F530" s="104">
        <v>-7</v>
      </c>
      <c r="G530" s="104">
        <v>77.05</v>
      </c>
      <c r="H530" s="104" t="s">
        <v>1299</v>
      </c>
      <c r="I530" s="104"/>
      <c r="J530" s="116">
        <f>IF(D530="NY",VLOOKUP(E530,Input_Mkt_Price!B:C,2,FALSE))</f>
        <v>80.11</v>
      </c>
      <c r="K530" s="192">
        <f t="shared" si="80"/>
        <v>0</v>
      </c>
      <c r="L530" s="118">
        <f t="shared" si="81"/>
        <v>-10710.000000000007</v>
      </c>
      <c r="M530" s="106">
        <f t="shared" si="82"/>
        <v>18.34</v>
      </c>
      <c r="N530" s="116">
        <f t="shared" si="83"/>
        <v>7</v>
      </c>
      <c r="O530" s="108">
        <f t="shared" si="84"/>
        <v>2.62</v>
      </c>
      <c r="P530" s="108">
        <f t="shared" si="85"/>
        <v>-539.35</v>
      </c>
      <c r="Q530" s="192">
        <f>IF(D530="NY",VLOOKUP(E530,Input_Mkt_Price!E:F,2,FALSE))</f>
        <v>79.86</v>
      </c>
      <c r="R530" s="192">
        <f t="shared" si="86"/>
        <v>-9835.0000000000073</v>
      </c>
      <c r="S530" s="118">
        <f t="shared" si="87"/>
        <v>-875</v>
      </c>
      <c r="T530" s="108">
        <f t="shared" si="88"/>
        <v>-560.77</v>
      </c>
      <c r="U530" s="108">
        <f t="shared" si="89"/>
        <v>-539.35</v>
      </c>
    </row>
    <row r="531" spans="1:21" x14ac:dyDescent="0.2">
      <c r="A531" s="120">
        <v>43159</v>
      </c>
      <c r="B531" s="103">
        <v>1</v>
      </c>
      <c r="C531" s="104" t="s">
        <v>166</v>
      </c>
      <c r="D531" s="104" t="s">
        <v>1</v>
      </c>
      <c r="E531" s="104" t="s">
        <v>6</v>
      </c>
      <c r="F531" s="104">
        <v>-200</v>
      </c>
      <c r="G531" s="104">
        <v>77</v>
      </c>
      <c r="H531" s="104" t="s">
        <v>1299</v>
      </c>
      <c r="I531" s="104"/>
      <c r="J531" s="116">
        <f>IF(D531="NY",VLOOKUP(E531,Input_Mkt_Price!B:C,2,FALSE))</f>
        <v>80.11</v>
      </c>
      <c r="K531" s="192">
        <f t="shared" si="80"/>
        <v>0</v>
      </c>
      <c r="L531" s="118">
        <f t="shared" si="81"/>
        <v>-310999.99999999994</v>
      </c>
      <c r="M531" s="106">
        <f t="shared" si="82"/>
        <v>524</v>
      </c>
      <c r="N531" s="116">
        <f t="shared" si="83"/>
        <v>200</v>
      </c>
      <c r="O531" s="108">
        <f t="shared" si="84"/>
        <v>2.62</v>
      </c>
      <c r="P531" s="108">
        <f t="shared" si="85"/>
        <v>-15400</v>
      </c>
      <c r="Q531" s="192">
        <f>IF(D531="NY",VLOOKUP(E531,Input_Mkt_Price!E:F,2,FALSE))</f>
        <v>79.86</v>
      </c>
      <c r="R531" s="192">
        <f t="shared" si="86"/>
        <v>-285999.99999999994</v>
      </c>
      <c r="S531" s="118">
        <f t="shared" si="87"/>
        <v>-25000</v>
      </c>
      <c r="T531" s="108">
        <f t="shared" si="88"/>
        <v>-16022</v>
      </c>
      <c r="U531" s="108">
        <f t="shared" si="89"/>
        <v>-15400</v>
      </c>
    </row>
    <row r="532" spans="1:21" x14ac:dyDescent="0.2">
      <c r="A532" s="120">
        <v>43159</v>
      </c>
      <c r="B532" s="103">
        <v>1</v>
      </c>
      <c r="C532" s="104" t="s">
        <v>166</v>
      </c>
      <c r="D532" s="104" t="s">
        <v>1</v>
      </c>
      <c r="E532" s="104" t="s">
        <v>7</v>
      </c>
      <c r="F532" s="104">
        <v>-20</v>
      </c>
      <c r="G532" s="104">
        <v>77.13</v>
      </c>
      <c r="H532" s="104" t="s">
        <v>1299</v>
      </c>
      <c r="I532" s="104"/>
      <c r="J532" s="116">
        <f>IF(D532="NY",VLOOKUP(E532,Input_Mkt_Price!B:C,2,FALSE))</f>
        <v>79.91</v>
      </c>
      <c r="K532" s="192">
        <f t="shared" si="80"/>
        <v>0</v>
      </c>
      <c r="L532" s="118">
        <f t="shared" si="81"/>
        <v>-27800.000000000011</v>
      </c>
      <c r="M532" s="106">
        <f t="shared" si="82"/>
        <v>52.400000000000006</v>
      </c>
      <c r="N532" s="116">
        <f t="shared" si="83"/>
        <v>20</v>
      </c>
      <c r="O532" s="108">
        <f t="shared" si="84"/>
        <v>2.62</v>
      </c>
      <c r="P532" s="108">
        <f t="shared" si="85"/>
        <v>-1542.6</v>
      </c>
      <c r="Q532" s="192">
        <f>IF(D532="NY",VLOOKUP(E532,Input_Mkt_Price!E:F,2,FALSE))</f>
        <v>79.650000000000006</v>
      </c>
      <c r="R532" s="192">
        <f t="shared" si="86"/>
        <v>-25200.000000000102</v>
      </c>
      <c r="S532" s="118">
        <f t="shared" si="87"/>
        <v>-2599.9999999999091</v>
      </c>
      <c r="T532" s="108">
        <f t="shared" si="88"/>
        <v>-1598.1999999999998</v>
      </c>
      <c r="U532" s="108">
        <f t="shared" si="89"/>
        <v>-1542.6</v>
      </c>
    </row>
    <row r="533" spans="1:21" x14ac:dyDescent="0.2">
      <c r="A533" s="120">
        <v>43159</v>
      </c>
      <c r="B533" s="103">
        <v>1</v>
      </c>
      <c r="C533" s="104" t="s">
        <v>166</v>
      </c>
      <c r="D533" s="104" t="s">
        <v>1</v>
      </c>
      <c r="E533" s="104" t="s">
        <v>7</v>
      </c>
      <c r="F533" s="104">
        <v>-1</v>
      </c>
      <c r="G533" s="104">
        <v>77.11</v>
      </c>
      <c r="H533" s="104" t="s">
        <v>1299</v>
      </c>
      <c r="I533" s="104"/>
      <c r="J533" s="116">
        <f>IF(D533="NY",VLOOKUP(E533,Input_Mkt_Price!B:C,2,FALSE))</f>
        <v>79.91</v>
      </c>
      <c r="K533" s="192">
        <f t="shared" si="80"/>
        <v>0</v>
      </c>
      <c r="L533" s="118">
        <f t="shared" si="81"/>
        <v>-1399.9999999999986</v>
      </c>
      <c r="M533" s="106">
        <f t="shared" si="82"/>
        <v>2.62</v>
      </c>
      <c r="N533" s="116">
        <f t="shared" si="83"/>
        <v>1</v>
      </c>
      <c r="O533" s="108">
        <f t="shared" si="84"/>
        <v>2.62</v>
      </c>
      <c r="P533" s="108">
        <f t="shared" si="85"/>
        <v>-77.11</v>
      </c>
      <c r="Q533" s="192">
        <f>IF(D533="NY",VLOOKUP(E533,Input_Mkt_Price!E:F,2,FALSE))</f>
        <v>79.650000000000006</v>
      </c>
      <c r="R533" s="192">
        <f t="shared" si="86"/>
        <v>-1270.0000000000032</v>
      </c>
      <c r="S533" s="118">
        <f t="shared" si="87"/>
        <v>-129.99999999999545</v>
      </c>
      <c r="T533" s="108">
        <f t="shared" si="88"/>
        <v>-79.91</v>
      </c>
      <c r="U533" s="108">
        <f t="shared" si="89"/>
        <v>-77.11</v>
      </c>
    </row>
    <row r="534" spans="1:21" x14ac:dyDescent="0.2">
      <c r="A534" s="120">
        <v>43159</v>
      </c>
      <c r="B534" s="103">
        <v>1</v>
      </c>
      <c r="C534" s="104" t="s">
        <v>166</v>
      </c>
      <c r="D534" s="104" t="s">
        <v>1</v>
      </c>
      <c r="E534" s="104" t="s">
        <v>7</v>
      </c>
      <c r="F534" s="104">
        <v>-5</v>
      </c>
      <c r="G534" s="104">
        <v>77.010000000000005</v>
      </c>
      <c r="H534" s="104" t="s">
        <v>1299</v>
      </c>
      <c r="I534" s="104"/>
      <c r="J534" s="116">
        <f>IF(D534="NY",VLOOKUP(E534,Input_Mkt_Price!B:C,2,FALSE))</f>
        <v>79.91</v>
      </c>
      <c r="K534" s="192">
        <f t="shared" si="80"/>
        <v>0</v>
      </c>
      <c r="L534" s="118">
        <f t="shared" si="81"/>
        <v>-7249.9999999999791</v>
      </c>
      <c r="M534" s="106">
        <f t="shared" si="82"/>
        <v>13.100000000000001</v>
      </c>
      <c r="N534" s="116">
        <f t="shared" si="83"/>
        <v>5</v>
      </c>
      <c r="O534" s="108">
        <f t="shared" si="84"/>
        <v>2.62</v>
      </c>
      <c r="P534" s="108">
        <f t="shared" si="85"/>
        <v>-385.05</v>
      </c>
      <c r="Q534" s="192">
        <f>IF(D534="NY",VLOOKUP(E534,Input_Mkt_Price!E:F,2,FALSE))</f>
        <v>79.650000000000006</v>
      </c>
      <c r="R534" s="192">
        <f t="shared" si="86"/>
        <v>-6600.0000000000018</v>
      </c>
      <c r="S534" s="118">
        <f t="shared" si="87"/>
        <v>-649.99999999997726</v>
      </c>
      <c r="T534" s="108">
        <f t="shared" si="88"/>
        <v>-399.54999999999995</v>
      </c>
      <c r="U534" s="108">
        <f t="shared" si="89"/>
        <v>-385.05</v>
      </c>
    </row>
    <row r="535" spans="1:21" x14ac:dyDescent="0.2">
      <c r="A535" s="120">
        <v>43159</v>
      </c>
      <c r="B535" s="103">
        <v>1</v>
      </c>
      <c r="C535" s="104" t="s">
        <v>166</v>
      </c>
      <c r="D535" s="104" t="s">
        <v>1</v>
      </c>
      <c r="E535" s="104" t="s">
        <v>7</v>
      </c>
      <c r="F535" s="104">
        <v>-64</v>
      </c>
      <c r="G535" s="104">
        <v>77</v>
      </c>
      <c r="H535" s="104" t="s">
        <v>1299</v>
      </c>
      <c r="I535" s="104"/>
      <c r="J535" s="116">
        <f>IF(D535="NY",VLOOKUP(E535,Input_Mkt_Price!B:C,2,FALSE))</f>
        <v>79.91</v>
      </c>
      <c r="K535" s="192">
        <f t="shared" si="80"/>
        <v>0</v>
      </c>
      <c r="L535" s="118">
        <f t="shared" si="81"/>
        <v>-93119.999999999884</v>
      </c>
      <c r="M535" s="106">
        <f t="shared" si="82"/>
        <v>167.68</v>
      </c>
      <c r="N535" s="116">
        <f t="shared" si="83"/>
        <v>64</v>
      </c>
      <c r="O535" s="108">
        <f t="shared" si="84"/>
        <v>2.62</v>
      </c>
      <c r="P535" s="108">
        <f t="shared" si="85"/>
        <v>-4928</v>
      </c>
      <c r="Q535" s="192">
        <f>IF(D535="NY",VLOOKUP(E535,Input_Mkt_Price!E:F,2,FALSE))</f>
        <v>79.650000000000006</v>
      </c>
      <c r="R535" s="192">
        <f t="shared" si="86"/>
        <v>-84800.000000000175</v>
      </c>
      <c r="S535" s="118">
        <f t="shared" si="87"/>
        <v>-8319.999999999709</v>
      </c>
      <c r="T535" s="108">
        <f t="shared" si="88"/>
        <v>-5114.24</v>
      </c>
      <c r="U535" s="108">
        <f t="shared" si="89"/>
        <v>-4928</v>
      </c>
    </row>
    <row r="536" spans="1:21" x14ac:dyDescent="0.2">
      <c r="A536" s="120">
        <v>43159</v>
      </c>
      <c r="B536" s="103">
        <v>1</v>
      </c>
      <c r="C536" s="104" t="s">
        <v>166</v>
      </c>
      <c r="D536" s="104" t="s">
        <v>1</v>
      </c>
      <c r="E536" s="104" t="s">
        <v>7</v>
      </c>
      <c r="F536" s="104">
        <v>-9</v>
      </c>
      <c r="G536" s="104">
        <v>77.05</v>
      </c>
      <c r="H536" s="104" t="s">
        <v>1299</v>
      </c>
      <c r="I536" s="104"/>
      <c r="J536" s="116">
        <f>IF(D536="NY",VLOOKUP(E536,Input_Mkt_Price!B:C,2,FALSE))</f>
        <v>79.91</v>
      </c>
      <c r="K536" s="192">
        <f t="shared" si="80"/>
        <v>0</v>
      </c>
      <c r="L536" s="118">
        <f t="shared" si="81"/>
        <v>-12869.999999999998</v>
      </c>
      <c r="M536" s="106">
        <f t="shared" si="82"/>
        <v>23.580000000000002</v>
      </c>
      <c r="N536" s="116">
        <f t="shared" si="83"/>
        <v>9</v>
      </c>
      <c r="O536" s="108">
        <f t="shared" si="84"/>
        <v>2.62</v>
      </c>
      <c r="P536" s="108">
        <f t="shared" si="85"/>
        <v>-693.44999999999993</v>
      </c>
      <c r="Q536" s="192">
        <f>IF(D536="NY",VLOOKUP(E536,Input_Mkt_Price!E:F,2,FALSE))</f>
        <v>79.650000000000006</v>
      </c>
      <c r="R536" s="192">
        <f t="shared" si="86"/>
        <v>-11700.000000000038</v>
      </c>
      <c r="S536" s="118">
        <f t="shared" si="87"/>
        <v>-1169.99999999996</v>
      </c>
      <c r="T536" s="108">
        <f t="shared" si="88"/>
        <v>-719.18999999999994</v>
      </c>
      <c r="U536" s="108">
        <f t="shared" si="89"/>
        <v>-693.44999999999993</v>
      </c>
    </row>
    <row r="537" spans="1:21" x14ac:dyDescent="0.2">
      <c r="A537" s="120">
        <v>43159</v>
      </c>
      <c r="B537" s="103">
        <v>1</v>
      </c>
      <c r="C537" s="104" t="s">
        <v>166</v>
      </c>
      <c r="D537" s="104" t="s">
        <v>1</v>
      </c>
      <c r="E537" s="104" t="s">
        <v>7</v>
      </c>
      <c r="F537" s="104">
        <v>-22</v>
      </c>
      <c r="G537" s="104">
        <v>77.02</v>
      </c>
      <c r="H537" s="104" t="s">
        <v>1299</v>
      </c>
      <c r="I537" s="104"/>
      <c r="J537" s="116">
        <f>IF(D537="NY",VLOOKUP(E537,Input_Mkt_Price!B:C,2,FALSE))</f>
        <v>79.91</v>
      </c>
      <c r="K537" s="192">
        <f t="shared" si="80"/>
        <v>0</v>
      </c>
      <c r="L537" s="118">
        <f t="shared" si="81"/>
        <v>-31790.000000000007</v>
      </c>
      <c r="M537" s="106">
        <f t="shared" si="82"/>
        <v>57.64</v>
      </c>
      <c r="N537" s="116">
        <f t="shared" si="83"/>
        <v>22</v>
      </c>
      <c r="O537" s="108">
        <f t="shared" si="84"/>
        <v>2.62</v>
      </c>
      <c r="P537" s="108">
        <f t="shared" si="85"/>
        <v>-1694.4399999999998</v>
      </c>
      <c r="Q537" s="192">
        <f>IF(D537="NY",VLOOKUP(E537,Input_Mkt_Price!E:F,2,FALSE))</f>
        <v>79.650000000000006</v>
      </c>
      <c r="R537" s="192">
        <f t="shared" si="86"/>
        <v>-28930.000000000106</v>
      </c>
      <c r="S537" s="118">
        <f t="shared" si="87"/>
        <v>-2859.9999999999018</v>
      </c>
      <c r="T537" s="108">
        <f t="shared" si="88"/>
        <v>-1758.02</v>
      </c>
      <c r="U537" s="108">
        <f t="shared" si="89"/>
        <v>-1694.4399999999998</v>
      </c>
    </row>
    <row r="538" spans="1:21" x14ac:dyDescent="0.2">
      <c r="A538" s="120">
        <v>43159</v>
      </c>
      <c r="B538" s="103">
        <v>1</v>
      </c>
      <c r="C538" s="104" t="s">
        <v>166</v>
      </c>
      <c r="D538" s="104" t="s">
        <v>1</v>
      </c>
      <c r="E538" s="104" t="s">
        <v>7</v>
      </c>
      <c r="F538" s="104">
        <v>-50</v>
      </c>
      <c r="G538" s="104">
        <v>77.17</v>
      </c>
      <c r="H538" s="104" t="s">
        <v>1299</v>
      </c>
      <c r="I538" s="104"/>
      <c r="J538" s="116">
        <f>IF(D538="NY",VLOOKUP(E538,Input_Mkt_Price!B:C,2,FALSE))</f>
        <v>79.91</v>
      </c>
      <c r="K538" s="192">
        <f t="shared" si="80"/>
        <v>0</v>
      </c>
      <c r="L538" s="118">
        <f t="shared" si="81"/>
        <v>-68499.999999999869</v>
      </c>
      <c r="M538" s="106">
        <f t="shared" si="82"/>
        <v>131</v>
      </c>
      <c r="N538" s="116">
        <f t="shared" si="83"/>
        <v>50</v>
      </c>
      <c r="O538" s="108">
        <f t="shared" si="84"/>
        <v>2.62</v>
      </c>
      <c r="P538" s="108">
        <f t="shared" si="85"/>
        <v>-3858.5</v>
      </c>
      <c r="Q538" s="192">
        <f>IF(D538="NY",VLOOKUP(E538,Input_Mkt_Price!E:F,2,FALSE))</f>
        <v>79.650000000000006</v>
      </c>
      <c r="R538" s="192">
        <f t="shared" si="86"/>
        <v>-62000.000000000102</v>
      </c>
      <c r="S538" s="118">
        <f t="shared" si="87"/>
        <v>-6499.9999999997672</v>
      </c>
      <c r="T538" s="108">
        <f t="shared" si="88"/>
        <v>-3995.5</v>
      </c>
      <c r="U538" s="108">
        <f t="shared" si="89"/>
        <v>-3858.5</v>
      </c>
    </row>
    <row r="539" spans="1:21" x14ac:dyDescent="0.2">
      <c r="A539" s="120">
        <v>43159</v>
      </c>
      <c r="B539" s="103">
        <v>1</v>
      </c>
      <c r="C539" s="104" t="s">
        <v>166</v>
      </c>
      <c r="D539" s="104" t="s">
        <v>1</v>
      </c>
      <c r="E539" s="104" t="s">
        <v>7</v>
      </c>
      <c r="F539" s="104">
        <v>-1</v>
      </c>
      <c r="G539" s="104">
        <v>77.23</v>
      </c>
      <c r="H539" s="104" t="s">
        <v>1299</v>
      </c>
      <c r="I539" s="104"/>
      <c r="J539" s="116">
        <f>IF(D539="NY",VLOOKUP(E539,Input_Mkt_Price!B:C,2,FALSE))</f>
        <v>79.91</v>
      </c>
      <c r="K539" s="192">
        <f t="shared" si="80"/>
        <v>0</v>
      </c>
      <c r="L539" s="118">
        <f t="shared" si="81"/>
        <v>-1339.9999999999964</v>
      </c>
      <c r="M539" s="106">
        <f t="shared" si="82"/>
        <v>2.62</v>
      </c>
      <c r="N539" s="116">
        <f t="shared" si="83"/>
        <v>1</v>
      </c>
      <c r="O539" s="108">
        <f t="shared" si="84"/>
        <v>2.62</v>
      </c>
      <c r="P539" s="108">
        <f t="shared" si="85"/>
        <v>-77.23</v>
      </c>
      <c r="Q539" s="192">
        <f>IF(D539="NY",VLOOKUP(E539,Input_Mkt_Price!E:F,2,FALSE))</f>
        <v>79.650000000000006</v>
      </c>
      <c r="R539" s="192">
        <f t="shared" si="86"/>
        <v>-1210.0000000000009</v>
      </c>
      <c r="S539" s="118">
        <f t="shared" si="87"/>
        <v>-129.99999999999545</v>
      </c>
      <c r="T539" s="108">
        <f t="shared" si="88"/>
        <v>-79.91</v>
      </c>
      <c r="U539" s="108">
        <f t="shared" si="89"/>
        <v>-77.23</v>
      </c>
    </row>
    <row r="540" spans="1:21" x14ac:dyDescent="0.2">
      <c r="A540" s="120">
        <v>43159</v>
      </c>
      <c r="B540" s="103">
        <v>1</v>
      </c>
      <c r="C540" s="104" t="s">
        <v>166</v>
      </c>
      <c r="D540" s="104" t="s">
        <v>1</v>
      </c>
      <c r="E540" s="104" t="s">
        <v>7</v>
      </c>
      <c r="F540" s="104">
        <v>-6</v>
      </c>
      <c r="G540" s="104">
        <v>77.239999999999995</v>
      </c>
      <c r="H540" s="104" t="s">
        <v>1299</v>
      </c>
      <c r="I540" s="104"/>
      <c r="J540" s="116">
        <f>IF(D540="NY",VLOOKUP(E540,Input_Mkt_Price!B:C,2,FALSE))</f>
        <v>79.91</v>
      </c>
      <c r="K540" s="192">
        <f t="shared" si="80"/>
        <v>0</v>
      </c>
      <c r="L540" s="118">
        <f t="shared" si="81"/>
        <v>-8010.0000000000055</v>
      </c>
      <c r="M540" s="106">
        <f t="shared" si="82"/>
        <v>15.72</v>
      </c>
      <c r="N540" s="116">
        <f t="shared" si="83"/>
        <v>6</v>
      </c>
      <c r="O540" s="108">
        <f t="shared" si="84"/>
        <v>2.62</v>
      </c>
      <c r="P540" s="108">
        <f t="shared" si="85"/>
        <v>-463.43999999999994</v>
      </c>
      <c r="Q540" s="192">
        <f>IF(D540="NY",VLOOKUP(E540,Input_Mkt_Price!E:F,2,FALSE))</f>
        <v>79.650000000000006</v>
      </c>
      <c r="R540" s="192">
        <f t="shared" si="86"/>
        <v>-7230.0000000000327</v>
      </c>
      <c r="S540" s="118">
        <f t="shared" si="87"/>
        <v>-779.99999999997272</v>
      </c>
      <c r="T540" s="108">
        <f t="shared" si="88"/>
        <v>-479.46</v>
      </c>
      <c r="U540" s="108">
        <f t="shared" si="89"/>
        <v>-463.43999999999994</v>
      </c>
    </row>
    <row r="541" spans="1:21" x14ac:dyDescent="0.2">
      <c r="A541" s="120">
        <v>43159</v>
      </c>
      <c r="B541" s="103">
        <v>1</v>
      </c>
      <c r="C541" s="104" t="s">
        <v>166</v>
      </c>
      <c r="D541" s="104" t="s">
        <v>1</v>
      </c>
      <c r="E541" s="104" t="s">
        <v>7</v>
      </c>
      <c r="F541" s="104">
        <v>-7</v>
      </c>
      <c r="G541" s="104">
        <v>77.209999999999994</v>
      </c>
      <c r="H541" s="104" t="s">
        <v>1299</v>
      </c>
      <c r="I541" s="104"/>
      <c r="J541" s="116">
        <f>IF(D541="NY",VLOOKUP(E541,Input_Mkt_Price!B:C,2,FALSE))</f>
        <v>79.91</v>
      </c>
      <c r="K541" s="192">
        <f t="shared" si="80"/>
        <v>0</v>
      </c>
      <c r="L541" s="118">
        <f t="shared" si="81"/>
        <v>-9450.0000000000091</v>
      </c>
      <c r="M541" s="106">
        <f t="shared" si="82"/>
        <v>18.34</v>
      </c>
      <c r="N541" s="116">
        <f t="shared" si="83"/>
        <v>7</v>
      </c>
      <c r="O541" s="108">
        <f t="shared" si="84"/>
        <v>2.62</v>
      </c>
      <c r="P541" s="108">
        <f t="shared" si="85"/>
        <v>-540.46999999999991</v>
      </c>
      <c r="Q541" s="192">
        <f>IF(D541="NY",VLOOKUP(E541,Input_Mkt_Price!E:F,2,FALSE))</f>
        <v>79.650000000000006</v>
      </c>
      <c r="R541" s="192">
        <f t="shared" si="86"/>
        <v>-8540.0000000000418</v>
      </c>
      <c r="S541" s="118">
        <f t="shared" si="87"/>
        <v>-909.99999999996726</v>
      </c>
      <c r="T541" s="108">
        <f t="shared" si="88"/>
        <v>-559.37</v>
      </c>
      <c r="U541" s="108">
        <f t="shared" si="89"/>
        <v>-540.46999999999991</v>
      </c>
    </row>
    <row r="542" spans="1:21" x14ac:dyDescent="0.2">
      <c r="A542" s="120">
        <v>43159</v>
      </c>
      <c r="B542" s="103">
        <v>1</v>
      </c>
      <c r="C542" s="104" t="s">
        <v>166</v>
      </c>
      <c r="D542" s="104" t="s">
        <v>1</v>
      </c>
      <c r="E542" s="104" t="s">
        <v>7</v>
      </c>
      <c r="F542" s="104">
        <v>-10</v>
      </c>
      <c r="G542" s="104">
        <v>77.19</v>
      </c>
      <c r="H542" s="104" t="s">
        <v>1299</v>
      </c>
      <c r="I542" s="104"/>
      <c r="J542" s="116">
        <f>IF(D542="NY",VLOOKUP(E542,Input_Mkt_Price!B:C,2,FALSE))</f>
        <v>79.91</v>
      </c>
      <c r="K542" s="192">
        <f t="shared" si="80"/>
        <v>0</v>
      </c>
      <c r="L542" s="118">
        <f t="shared" si="81"/>
        <v>-13599.999999999995</v>
      </c>
      <c r="M542" s="106">
        <f t="shared" si="82"/>
        <v>26.200000000000003</v>
      </c>
      <c r="N542" s="116">
        <f t="shared" si="83"/>
        <v>10</v>
      </c>
      <c r="O542" s="108">
        <f t="shared" si="84"/>
        <v>2.62</v>
      </c>
      <c r="P542" s="108">
        <f t="shared" si="85"/>
        <v>-771.9</v>
      </c>
      <c r="Q542" s="192">
        <f>IF(D542="NY",VLOOKUP(E542,Input_Mkt_Price!E:F,2,FALSE))</f>
        <v>79.650000000000006</v>
      </c>
      <c r="R542" s="192">
        <f t="shared" si="86"/>
        <v>-12300.00000000004</v>
      </c>
      <c r="S542" s="118">
        <f t="shared" si="87"/>
        <v>-1299.9999999999545</v>
      </c>
      <c r="T542" s="108">
        <f t="shared" si="88"/>
        <v>-799.09999999999991</v>
      </c>
      <c r="U542" s="108">
        <f t="shared" si="89"/>
        <v>-771.9</v>
      </c>
    </row>
    <row r="543" spans="1:21" x14ac:dyDescent="0.2">
      <c r="A543" s="120">
        <v>43159</v>
      </c>
      <c r="B543" s="103">
        <v>1</v>
      </c>
      <c r="C543" s="104" t="s">
        <v>166</v>
      </c>
      <c r="D543" s="104" t="s">
        <v>1</v>
      </c>
      <c r="E543" s="104" t="s">
        <v>7</v>
      </c>
      <c r="F543" s="104">
        <v>-48</v>
      </c>
      <c r="G543" s="104">
        <v>77.14</v>
      </c>
      <c r="H543" s="104" t="s">
        <v>1299</v>
      </c>
      <c r="I543" s="104"/>
      <c r="J543" s="116">
        <f>IF(D543="NY",VLOOKUP(E543,Input_Mkt_Price!B:C,2,FALSE))</f>
        <v>79.91</v>
      </c>
      <c r="K543" s="192">
        <f t="shared" si="80"/>
        <v>0</v>
      </c>
      <c r="L543" s="118">
        <f t="shared" si="81"/>
        <v>-66479.999999999898</v>
      </c>
      <c r="M543" s="106">
        <f t="shared" si="82"/>
        <v>125.76</v>
      </c>
      <c r="N543" s="116">
        <f t="shared" si="83"/>
        <v>48</v>
      </c>
      <c r="O543" s="108">
        <f t="shared" si="84"/>
        <v>2.62</v>
      </c>
      <c r="P543" s="108">
        <f t="shared" si="85"/>
        <v>-3702.7200000000003</v>
      </c>
      <c r="Q543" s="192">
        <f>IF(D543="NY",VLOOKUP(E543,Input_Mkt_Price!E:F,2,FALSE))</f>
        <v>79.650000000000006</v>
      </c>
      <c r="R543" s="192">
        <f t="shared" si="86"/>
        <v>-60240.000000000124</v>
      </c>
      <c r="S543" s="118">
        <f t="shared" si="87"/>
        <v>-6239.9999999997744</v>
      </c>
      <c r="T543" s="108">
        <f t="shared" si="88"/>
        <v>-3835.68</v>
      </c>
      <c r="U543" s="108">
        <f t="shared" si="89"/>
        <v>-3702.7200000000003</v>
      </c>
    </row>
    <row r="544" spans="1:21" x14ac:dyDescent="0.2">
      <c r="A544" s="120">
        <v>43159</v>
      </c>
      <c r="B544" s="103">
        <v>1</v>
      </c>
      <c r="C544" s="104" t="s">
        <v>166</v>
      </c>
      <c r="D544" s="104" t="s">
        <v>1</v>
      </c>
      <c r="E544" s="104" t="s">
        <v>7</v>
      </c>
      <c r="F544" s="104">
        <v>-10</v>
      </c>
      <c r="G544" s="104">
        <v>77.180000000000007</v>
      </c>
      <c r="H544" s="104" t="s">
        <v>1299</v>
      </c>
      <c r="I544" s="104"/>
      <c r="J544" s="116">
        <f>IF(D544="NY",VLOOKUP(E544,Input_Mkt_Price!B:C,2,FALSE))</f>
        <v>79.91</v>
      </c>
      <c r="K544" s="192">
        <f t="shared" si="80"/>
        <v>0</v>
      </c>
      <c r="L544" s="118">
        <f t="shared" si="81"/>
        <v>-13649.999999999949</v>
      </c>
      <c r="M544" s="106">
        <f t="shared" si="82"/>
        <v>26.200000000000003</v>
      </c>
      <c r="N544" s="116">
        <f t="shared" si="83"/>
        <v>10</v>
      </c>
      <c r="O544" s="108">
        <f t="shared" si="84"/>
        <v>2.62</v>
      </c>
      <c r="P544" s="108">
        <f t="shared" si="85"/>
        <v>-771.80000000000007</v>
      </c>
      <c r="Q544" s="192">
        <f>IF(D544="NY",VLOOKUP(E544,Input_Mkt_Price!E:F,2,FALSE))</f>
        <v>79.650000000000006</v>
      </c>
      <c r="R544" s="192">
        <f t="shared" si="86"/>
        <v>-12349.999999999995</v>
      </c>
      <c r="S544" s="118">
        <f t="shared" si="87"/>
        <v>-1299.9999999999545</v>
      </c>
      <c r="T544" s="108">
        <f t="shared" si="88"/>
        <v>-799.09999999999991</v>
      </c>
      <c r="U544" s="108">
        <f t="shared" si="89"/>
        <v>-771.80000000000007</v>
      </c>
    </row>
    <row r="545" spans="1:21" x14ac:dyDescent="0.2">
      <c r="A545" s="120">
        <v>43159</v>
      </c>
      <c r="B545" s="103">
        <v>1</v>
      </c>
      <c r="C545" s="104" t="s">
        <v>166</v>
      </c>
      <c r="D545" s="104" t="s">
        <v>1</v>
      </c>
      <c r="E545" s="104" t="s">
        <v>7</v>
      </c>
      <c r="F545" s="104">
        <v>-9</v>
      </c>
      <c r="G545" s="104">
        <v>77.2</v>
      </c>
      <c r="H545" s="104" t="s">
        <v>1299</v>
      </c>
      <c r="I545" s="104"/>
      <c r="J545" s="116">
        <f>IF(D545="NY",VLOOKUP(E545,Input_Mkt_Price!B:C,2,FALSE))</f>
        <v>79.91</v>
      </c>
      <c r="K545" s="192">
        <f t="shared" si="80"/>
        <v>0</v>
      </c>
      <c r="L545" s="118">
        <f t="shared" si="81"/>
        <v>-12194.999999999973</v>
      </c>
      <c r="M545" s="106">
        <f t="shared" si="82"/>
        <v>23.580000000000002</v>
      </c>
      <c r="N545" s="116">
        <f t="shared" si="83"/>
        <v>9</v>
      </c>
      <c r="O545" s="108">
        <f t="shared" si="84"/>
        <v>2.62</v>
      </c>
      <c r="P545" s="108">
        <f t="shared" si="85"/>
        <v>-694.80000000000007</v>
      </c>
      <c r="Q545" s="192">
        <f>IF(D545="NY",VLOOKUP(E545,Input_Mkt_Price!E:F,2,FALSE))</f>
        <v>79.650000000000006</v>
      </c>
      <c r="R545" s="192">
        <f t="shared" si="86"/>
        <v>-11025.000000000013</v>
      </c>
      <c r="S545" s="118">
        <f t="shared" si="87"/>
        <v>-1169.99999999996</v>
      </c>
      <c r="T545" s="108">
        <f t="shared" si="88"/>
        <v>-719.18999999999994</v>
      </c>
      <c r="U545" s="108">
        <f t="shared" si="89"/>
        <v>-694.80000000000007</v>
      </c>
    </row>
    <row r="546" spans="1:21" x14ac:dyDescent="0.2">
      <c r="A546" s="120">
        <v>43159</v>
      </c>
      <c r="B546" s="103">
        <v>1</v>
      </c>
      <c r="C546" s="104" t="s">
        <v>166</v>
      </c>
      <c r="D546" s="104" t="s">
        <v>1</v>
      </c>
      <c r="E546" s="104" t="s">
        <v>7</v>
      </c>
      <c r="F546" s="104">
        <v>-2</v>
      </c>
      <c r="G546" s="104">
        <v>77.099999999999994</v>
      </c>
      <c r="H546" s="104" t="s">
        <v>1299</v>
      </c>
      <c r="I546" s="104"/>
      <c r="J546" s="116">
        <f>IF(D546="NY",VLOOKUP(E546,Input_Mkt_Price!B:C,2,FALSE))</f>
        <v>79.91</v>
      </c>
      <c r="K546" s="192">
        <f t="shared" si="80"/>
        <v>0</v>
      </c>
      <c r="L546" s="118">
        <f t="shared" si="81"/>
        <v>-2810.0000000000023</v>
      </c>
      <c r="M546" s="106">
        <f t="shared" si="82"/>
        <v>5.24</v>
      </c>
      <c r="N546" s="116">
        <f t="shared" si="83"/>
        <v>2</v>
      </c>
      <c r="O546" s="108">
        <f t="shared" si="84"/>
        <v>2.62</v>
      </c>
      <c r="P546" s="108">
        <f t="shared" si="85"/>
        <v>-154.19999999999999</v>
      </c>
      <c r="Q546" s="192">
        <f>IF(D546="NY",VLOOKUP(E546,Input_Mkt_Price!E:F,2,FALSE))</f>
        <v>79.650000000000006</v>
      </c>
      <c r="R546" s="192">
        <f t="shared" si="86"/>
        <v>-2550.0000000000114</v>
      </c>
      <c r="S546" s="118">
        <f t="shared" si="87"/>
        <v>-259.99999999999091</v>
      </c>
      <c r="T546" s="108">
        <f t="shared" si="88"/>
        <v>-159.82</v>
      </c>
      <c r="U546" s="108">
        <f t="shared" si="89"/>
        <v>-154.19999999999999</v>
      </c>
    </row>
    <row r="547" spans="1:21" x14ac:dyDescent="0.2">
      <c r="A547" s="120">
        <v>43159</v>
      </c>
      <c r="B547" s="103">
        <v>1</v>
      </c>
      <c r="C547" s="104" t="s">
        <v>166</v>
      </c>
      <c r="D547" s="104" t="s">
        <v>1</v>
      </c>
      <c r="E547" s="104" t="s">
        <v>7</v>
      </c>
      <c r="F547" s="104">
        <v>-16</v>
      </c>
      <c r="G547" s="104">
        <v>77.08</v>
      </c>
      <c r="H547" s="104" t="s">
        <v>1299</v>
      </c>
      <c r="I547" s="104"/>
      <c r="J547" s="116">
        <f>IF(D547="NY",VLOOKUP(E547,Input_Mkt_Price!B:C,2,FALSE))</f>
        <v>79.91</v>
      </c>
      <c r="K547" s="192">
        <f t="shared" si="80"/>
        <v>0</v>
      </c>
      <c r="L547" s="118">
        <f t="shared" si="81"/>
        <v>-22639.999999999985</v>
      </c>
      <c r="M547" s="106">
        <f t="shared" si="82"/>
        <v>41.92</v>
      </c>
      <c r="N547" s="116">
        <f t="shared" si="83"/>
        <v>16</v>
      </c>
      <c r="O547" s="193">
        <f t="shared" ref="O547:O578" si="90">IF(D547="NY",2.62,0)</f>
        <v>2.62</v>
      </c>
      <c r="P547" s="108">
        <f t="shared" si="85"/>
        <v>-1233.28</v>
      </c>
      <c r="Q547" s="192">
        <f>IF(D547="NY",VLOOKUP(E547,Input_Mkt_Price!E:F,2,FALSE))</f>
        <v>79.650000000000006</v>
      </c>
      <c r="R547" s="192">
        <f t="shared" si="86"/>
        <v>-20560.000000000058</v>
      </c>
      <c r="S547" s="118">
        <f t="shared" si="87"/>
        <v>-2079.9999999999272</v>
      </c>
      <c r="T547" s="108">
        <f t="shared" si="88"/>
        <v>-1278.56</v>
      </c>
      <c r="U547" s="108">
        <f t="shared" si="89"/>
        <v>-1233.28</v>
      </c>
    </row>
    <row r="548" spans="1:21" x14ac:dyDescent="0.2">
      <c r="A548" s="120">
        <v>43159</v>
      </c>
      <c r="B548" s="103">
        <v>1</v>
      </c>
      <c r="C548" s="104" t="s">
        <v>166</v>
      </c>
      <c r="D548" s="104" t="s">
        <v>1</v>
      </c>
      <c r="E548" s="104" t="s">
        <v>7</v>
      </c>
      <c r="F548" s="104">
        <v>-50</v>
      </c>
      <c r="G548" s="104">
        <v>77.099999999999994</v>
      </c>
      <c r="H548" s="104" t="s">
        <v>1299</v>
      </c>
      <c r="I548" s="104"/>
      <c r="J548" s="116">
        <f>IF(D548="NY",VLOOKUP(E548,Input_Mkt_Price!B:C,2,FALSE))</f>
        <v>79.91</v>
      </c>
      <c r="K548" s="192">
        <f t="shared" si="80"/>
        <v>0</v>
      </c>
      <c r="L548" s="118">
        <f t="shared" si="81"/>
        <v>-70250.000000000058</v>
      </c>
      <c r="M548" s="106">
        <f t="shared" si="82"/>
        <v>131</v>
      </c>
      <c r="N548" s="116">
        <f t="shared" si="83"/>
        <v>50</v>
      </c>
      <c r="O548" s="193">
        <f t="shared" si="90"/>
        <v>2.62</v>
      </c>
      <c r="P548" s="108">
        <f t="shared" si="85"/>
        <v>-3854.9999999999995</v>
      </c>
      <c r="Q548" s="192">
        <f>IF(D548="NY",VLOOKUP(E548,Input_Mkt_Price!E:F,2,FALSE))</f>
        <v>79.650000000000006</v>
      </c>
      <c r="R548" s="192">
        <f t="shared" si="86"/>
        <v>-63750.000000000284</v>
      </c>
      <c r="S548" s="118">
        <f t="shared" si="87"/>
        <v>-6499.9999999997744</v>
      </c>
      <c r="T548" s="108">
        <f t="shared" si="88"/>
        <v>-3995.5</v>
      </c>
      <c r="U548" s="108">
        <f t="shared" si="89"/>
        <v>-3854.9999999999995</v>
      </c>
    </row>
    <row r="549" spans="1:21" hidden="1" x14ac:dyDescent="0.2">
      <c r="A549" s="120">
        <v>43159</v>
      </c>
      <c r="B549" s="103">
        <v>2</v>
      </c>
      <c r="C549" s="104" t="s">
        <v>166</v>
      </c>
      <c r="D549" s="104" t="s">
        <v>1</v>
      </c>
      <c r="E549" s="104" t="s">
        <v>10</v>
      </c>
      <c r="F549" s="104">
        <v>-28</v>
      </c>
      <c r="G549" s="104">
        <v>71.94</v>
      </c>
      <c r="H549" s="104" t="s">
        <v>1299</v>
      </c>
      <c r="I549" s="104"/>
      <c r="J549" s="116">
        <f>IF(D549="NY",VLOOKUP(E549,Input_Mkt_Price!B:C,2,FALSE))</f>
        <v>75</v>
      </c>
      <c r="K549" s="192">
        <f t="shared" si="80"/>
        <v>1007160</v>
      </c>
      <c r="L549" s="118">
        <f t="shared" si="81"/>
        <v>0</v>
      </c>
      <c r="M549" s="106">
        <f t="shared" si="82"/>
        <v>73.36</v>
      </c>
      <c r="N549" s="116">
        <f t="shared" si="83"/>
        <v>28</v>
      </c>
      <c r="O549" s="108">
        <f t="shared" si="90"/>
        <v>2.62</v>
      </c>
      <c r="P549" s="108">
        <f t="shared" si="85"/>
        <v>-2014.32</v>
      </c>
      <c r="Q549" s="192">
        <f>IF(D549="NY",VLOOKUP(E549,Input_Mkt_Price!E:F,2,FALSE))</f>
        <v>74.959999999999994</v>
      </c>
      <c r="R549" s="192">
        <f t="shared" si="86"/>
        <v>0</v>
      </c>
      <c r="S549" s="118">
        <f t="shared" si="87"/>
        <v>0</v>
      </c>
      <c r="T549" s="108">
        <f t="shared" si="88"/>
        <v>-2100</v>
      </c>
      <c r="U549" s="108">
        <f t="shared" si="89"/>
        <v>-2014.32</v>
      </c>
    </row>
    <row r="550" spans="1:21" x14ac:dyDescent="0.2">
      <c r="A550" s="120">
        <v>43160</v>
      </c>
      <c r="B550" s="103">
        <v>1</v>
      </c>
      <c r="C550" s="104" t="s">
        <v>166</v>
      </c>
      <c r="D550" s="104" t="s">
        <v>1</v>
      </c>
      <c r="E550" s="104" t="s">
        <v>6</v>
      </c>
      <c r="F550" s="104">
        <v>-24</v>
      </c>
      <c r="G550" s="104">
        <v>77.16</v>
      </c>
      <c r="H550" s="104" t="s">
        <v>1300</v>
      </c>
      <c r="I550" s="104"/>
      <c r="J550" s="116">
        <f>IF(D550="NY",VLOOKUP(E550,Input_Mkt_Price!B:C,2,FALSE))</f>
        <v>80.11</v>
      </c>
      <c r="K550" s="192">
        <f t="shared" si="80"/>
        <v>0</v>
      </c>
      <c r="L550" s="118">
        <f t="shared" si="81"/>
        <v>-35400.000000000036</v>
      </c>
      <c r="M550" s="106">
        <f t="shared" si="82"/>
        <v>62.88</v>
      </c>
      <c r="N550" s="116">
        <f t="shared" si="83"/>
        <v>24</v>
      </c>
      <c r="O550" s="193">
        <f t="shared" si="90"/>
        <v>2.62</v>
      </c>
      <c r="P550" s="108">
        <f t="shared" si="85"/>
        <v>-1851.84</v>
      </c>
      <c r="Q550" s="192">
        <f>IF(D550="NY",VLOOKUP(E550,Input_Mkt_Price!E:F,2,FALSE))</f>
        <v>79.86</v>
      </c>
      <c r="R550" s="192">
        <f t="shared" si="86"/>
        <v>-32400.000000000033</v>
      </c>
      <c r="S550" s="118">
        <f t="shared" si="87"/>
        <v>-3000.0000000000036</v>
      </c>
      <c r="T550" s="108">
        <f t="shared" si="88"/>
        <v>-1922.6399999999999</v>
      </c>
      <c r="U550" s="108">
        <f t="shared" si="89"/>
        <v>-1851.84</v>
      </c>
    </row>
    <row r="551" spans="1:21" hidden="1" x14ac:dyDescent="0.2">
      <c r="A551" s="120">
        <v>43160</v>
      </c>
      <c r="B551" s="103">
        <v>2</v>
      </c>
      <c r="C551" s="104" t="s">
        <v>166</v>
      </c>
      <c r="D551" s="104" t="s">
        <v>1</v>
      </c>
      <c r="E551" s="104" t="s">
        <v>10</v>
      </c>
      <c r="F551" s="104">
        <v>42</v>
      </c>
      <c r="G551" s="104">
        <v>71.819999999999993</v>
      </c>
      <c r="H551" s="104" t="s">
        <v>1300</v>
      </c>
      <c r="I551" s="104"/>
      <c r="J551" s="116">
        <f>IF(D551="NY",VLOOKUP(E551,Input_Mkt_Price!B:C,2,FALSE))</f>
        <v>75</v>
      </c>
      <c r="K551" s="192">
        <f t="shared" si="80"/>
        <v>-1508219.9999999998</v>
      </c>
      <c r="L551" s="118">
        <f t="shared" si="81"/>
        <v>0</v>
      </c>
      <c r="M551" s="106">
        <f t="shared" si="82"/>
        <v>110.04</v>
      </c>
      <c r="N551" s="116">
        <f t="shared" si="83"/>
        <v>42</v>
      </c>
      <c r="O551" s="193">
        <f t="shared" si="90"/>
        <v>2.62</v>
      </c>
      <c r="P551" s="108">
        <f t="shared" si="85"/>
        <v>3016.4399999999996</v>
      </c>
      <c r="Q551" s="192">
        <f>IF(D551="NY",VLOOKUP(E551,Input_Mkt_Price!E:F,2,FALSE))</f>
        <v>74.959999999999994</v>
      </c>
      <c r="R551" s="192">
        <f t="shared" si="86"/>
        <v>0</v>
      </c>
      <c r="S551" s="118">
        <f t="shared" si="87"/>
        <v>0</v>
      </c>
      <c r="T551" s="108">
        <f t="shared" si="88"/>
        <v>3150</v>
      </c>
      <c r="U551" s="108">
        <f t="shared" si="89"/>
        <v>3016.4399999999996</v>
      </c>
    </row>
    <row r="552" spans="1:21" hidden="1" x14ac:dyDescent="0.2">
      <c r="A552" s="120">
        <v>43160</v>
      </c>
      <c r="B552" s="103">
        <v>2</v>
      </c>
      <c r="C552" s="104" t="s">
        <v>166</v>
      </c>
      <c r="D552" s="104" t="s">
        <v>1</v>
      </c>
      <c r="E552" s="104" t="s">
        <v>10</v>
      </c>
      <c r="F552" s="104">
        <v>85</v>
      </c>
      <c r="G552" s="104">
        <v>71.819999999999993</v>
      </c>
      <c r="H552" s="104" t="s">
        <v>1300</v>
      </c>
      <c r="I552" s="104"/>
      <c r="J552" s="116">
        <f>IF(D552="NY",VLOOKUP(E552,Input_Mkt_Price!B:C,2,FALSE))</f>
        <v>75</v>
      </c>
      <c r="K552" s="192">
        <f t="shared" si="80"/>
        <v>-3052350</v>
      </c>
      <c r="L552" s="118">
        <f t="shared" si="81"/>
        <v>0</v>
      </c>
      <c r="M552" s="106">
        <f t="shared" si="82"/>
        <v>222.70000000000002</v>
      </c>
      <c r="N552" s="116">
        <f t="shared" si="83"/>
        <v>85</v>
      </c>
      <c r="O552" s="193">
        <f t="shared" si="90"/>
        <v>2.62</v>
      </c>
      <c r="P552" s="108">
        <f t="shared" si="85"/>
        <v>6104.7</v>
      </c>
      <c r="Q552" s="192">
        <f>IF(D552="NY",VLOOKUP(E552,Input_Mkt_Price!E:F,2,FALSE))</f>
        <v>74.959999999999994</v>
      </c>
      <c r="R552" s="192">
        <f t="shared" si="86"/>
        <v>0</v>
      </c>
      <c r="S552" s="118">
        <f t="shared" si="87"/>
        <v>0</v>
      </c>
      <c r="T552" s="108">
        <f t="shared" si="88"/>
        <v>6375</v>
      </c>
      <c r="U552" s="108">
        <f t="shared" si="89"/>
        <v>6104.7</v>
      </c>
    </row>
    <row r="553" spans="1:21" hidden="1" x14ac:dyDescent="0.2">
      <c r="A553" s="120">
        <v>43160</v>
      </c>
      <c r="B553" s="103">
        <v>2</v>
      </c>
      <c r="C553" s="104" t="s">
        <v>166</v>
      </c>
      <c r="D553" s="104" t="s">
        <v>1</v>
      </c>
      <c r="E553" s="104" t="s">
        <v>10</v>
      </c>
      <c r="F553" s="104">
        <v>3</v>
      </c>
      <c r="G553" s="104">
        <v>71.819999999999993</v>
      </c>
      <c r="H553" s="104" t="s">
        <v>1300</v>
      </c>
      <c r="I553" s="104"/>
      <c r="J553" s="116">
        <f>IF(D553="NY",VLOOKUP(E553,Input_Mkt_Price!B:C,2,FALSE))</f>
        <v>75</v>
      </c>
      <c r="K553" s="192">
        <f t="shared" si="80"/>
        <v>-107729.99999999999</v>
      </c>
      <c r="L553" s="118">
        <f t="shared" si="81"/>
        <v>0</v>
      </c>
      <c r="M553" s="106">
        <f t="shared" si="82"/>
        <v>7.86</v>
      </c>
      <c r="N553" s="116">
        <f t="shared" si="83"/>
        <v>3</v>
      </c>
      <c r="O553" s="193">
        <f t="shared" si="90"/>
        <v>2.62</v>
      </c>
      <c r="P553" s="108">
        <f t="shared" si="85"/>
        <v>215.45999999999998</v>
      </c>
      <c r="Q553" s="192">
        <f>IF(D553="NY",VLOOKUP(E553,Input_Mkt_Price!E:F,2,FALSE))</f>
        <v>74.959999999999994</v>
      </c>
      <c r="R553" s="192">
        <f t="shared" si="86"/>
        <v>0</v>
      </c>
      <c r="S553" s="118">
        <f t="shared" si="87"/>
        <v>0</v>
      </c>
      <c r="T553" s="108">
        <f t="shared" si="88"/>
        <v>225</v>
      </c>
      <c r="U553" s="108">
        <f t="shared" si="89"/>
        <v>215.45999999999998</v>
      </c>
    </row>
    <row r="554" spans="1:21" hidden="1" x14ac:dyDescent="0.2">
      <c r="A554" s="120">
        <v>43160</v>
      </c>
      <c r="B554" s="103">
        <v>2</v>
      </c>
      <c r="C554" s="104" t="s">
        <v>166</v>
      </c>
      <c r="D554" s="104" t="s">
        <v>1</v>
      </c>
      <c r="E554" s="104" t="s">
        <v>10</v>
      </c>
      <c r="F554" s="104">
        <v>3</v>
      </c>
      <c r="G554" s="104">
        <v>71.819999999999993</v>
      </c>
      <c r="H554" s="104" t="s">
        <v>1300</v>
      </c>
      <c r="I554" s="104"/>
      <c r="J554" s="116">
        <f>IF(D554="NY",VLOOKUP(E554,Input_Mkt_Price!B:C,2,FALSE))</f>
        <v>75</v>
      </c>
      <c r="K554" s="192">
        <f t="shared" si="80"/>
        <v>-107729.99999999999</v>
      </c>
      <c r="L554" s="118">
        <f t="shared" si="81"/>
        <v>0</v>
      </c>
      <c r="M554" s="106">
        <f t="shared" si="82"/>
        <v>7.86</v>
      </c>
      <c r="N554" s="116">
        <f t="shared" si="83"/>
        <v>3</v>
      </c>
      <c r="O554" s="193">
        <f t="shared" si="90"/>
        <v>2.62</v>
      </c>
      <c r="P554" s="108">
        <f t="shared" si="85"/>
        <v>215.45999999999998</v>
      </c>
      <c r="Q554" s="192">
        <f>IF(D554="NY",VLOOKUP(E554,Input_Mkt_Price!E:F,2,FALSE))</f>
        <v>74.959999999999994</v>
      </c>
      <c r="R554" s="192">
        <f t="shared" si="86"/>
        <v>0</v>
      </c>
      <c r="S554" s="118">
        <f t="shared" si="87"/>
        <v>0</v>
      </c>
      <c r="T554" s="108">
        <f t="shared" si="88"/>
        <v>225</v>
      </c>
      <c r="U554" s="108">
        <f t="shared" si="89"/>
        <v>215.45999999999998</v>
      </c>
    </row>
    <row r="555" spans="1:21" hidden="1" x14ac:dyDescent="0.2">
      <c r="A555" s="120">
        <v>43160</v>
      </c>
      <c r="B555" s="103">
        <v>2</v>
      </c>
      <c r="C555" s="104" t="s">
        <v>166</v>
      </c>
      <c r="D555" s="104" t="s">
        <v>1</v>
      </c>
      <c r="E555" s="104" t="s">
        <v>10</v>
      </c>
      <c r="F555" s="104">
        <v>1</v>
      </c>
      <c r="G555" s="104">
        <v>71.819999999999993</v>
      </c>
      <c r="H555" s="104" t="s">
        <v>1300</v>
      </c>
      <c r="I555" s="104"/>
      <c r="J555" s="116">
        <f>IF(D555="NY",VLOOKUP(E555,Input_Mkt_Price!B:C,2,FALSE))</f>
        <v>75</v>
      </c>
      <c r="K555" s="192">
        <f t="shared" si="80"/>
        <v>-35910</v>
      </c>
      <c r="L555" s="118">
        <f t="shared" si="81"/>
        <v>0</v>
      </c>
      <c r="M555" s="106">
        <f t="shared" si="82"/>
        <v>2.62</v>
      </c>
      <c r="N555" s="116">
        <f t="shared" si="83"/>
        <v>1</v>
      </c>
      <c r="O555" s="193">
        <f t="shared" si="90"/>
        <v>2.62</v>
      </c>
      <c r="P555" s="108">
        <f t="shared" si="85"/>
        <v>71.819999999999993</v>
      </c>
      <c r="Q555" s="192">
        <f>IF(D555="NY",VLOOKUP(E555,Input_Mkt_Price!E:F,2,FALSE))</f>
        <v>74.959999999999994</v>
      </c>
      <c r="R555" s="192">
        <f t="shared" si="86"/>
        <v>0</v>
      </c>
      <c r="S555" s="118">
        <f t="shared" si="87"/>
        <v>0</v>
      </c>
      <c r="T555" s="108">
        <f t="shared" si="88"/>
        <v>75</v>
      </c>
      <c r="U555" s="108">
        <f t="shared" si="89"/>
        <v>71.819999999999993</v>
      </c>
    </row>
    <row r="556" spans="1:21" hidden="1" x14ac:dyDescent="0.2">
      <c r="A556" s="120">
        <v>43160</v>
      </c>
      <c r="B556" s="103">
        <v>2</v>
      </c>
      <c r="C556" s="104" t="s">
        <v>166</v>
      </c>
      <c r="D556" s="104" t="s">
        <v>1</v>
      </c>
      <c r="E556" s="104" t="s">
        <v>10</v>
      </c>
      <c r="F556" s="104">
        <v>11</v>
      </c>
      <c r="G556" s="104">
        <v>71.819999999999993</v>
      </c>
      <c r="H556" s="104" t="s">
        <v>1300</v>
      </c>
      <c r="I556" s="104"/>
      <c r="J556" s="116">
        <f>IF(D556="NY",VLOOKUP(E556,Input_Mkt_Price!B:C,2,FALSE))</f>
        <v>75</v>
      </c>
      <c r="K556" s="192">
        <f t="shared" si="80"/>
        <v>-395010</v>
      </c>
      <c r="L556" s="118">
        <f t="shared" si="81"/>
        <v>0</v>
      </c>
      <c r="M556" s="106">
        <f t="shared" si="82"/>
        <v>28.82</v>
      </c>
      <c r="N556" s="116">
        <f t="shared" si="83"/>
        <v>11</v>
      </c>
      <c r="O556" s="193">
        <f t="shared" si="90"/>
        <v>2.62</v>
      </c>
      <c r="P556" s="108">
        <f t="shared" si="85"/>
        <v>790.02</v>
      </c>
      <c r="Q556" s="192">
        <f>IF(D556="NY",VLOOKUP(E556,Input_Mkt_Price!E:F,2,FALSE))</f>
        <v>74.959999999999994</v>
      </c>
      <c r="R556" s="192">
        <f t="shared" si="86"/>
        <v>0</v>
      </c>
      <c r="S556" s="118">
        <f t="shared" si="87"/>
        <v>0</v>
      </c>
      <c r="T556" s="108">
        <f t="shared" si="88"/>
        <v>825</v>
      </c>
      <c r="U556" s="108">
        <f t="shared" si="89"/>
        <v>790.02</v>
      </c>
    </row>
    <row r="557" spans="1:21" hidden="1" x14ac:dyDescent="0.2">
      <c r="A557" s="120">
        <v>43161</v>
      </c>
      <c r="B557" s="103">
        <v>2</v>
      </c>
      <c r="C557" s="104" t="s">
        <v>166</v>
      </c>
      <c r="D557" s="104" t="s">
        <v>1</v>
      </c>
      <c r="E557" s="104" t="s">
        <v>6</v>
      </c>
      <c r="F557" s="104">
        <v>8</v>
      </c>
      <c r="G557" s="104">
        <v>77.03</v>
      </c>
      <c r="H557" s="104" t="s">
        <v>1457</v>
      </c>
      <c r="I557" s="104"/>
      <c r="J557" s="116">
        <f>IF(D557="NY",VLOOKUP(E557,Input_Mkt_Price!B:C,2,FALSE))</f>
        <v>80.11</v>
      </c>
      <c r="K557" s="192">
        <f t="shared" si="80"/>
        <v>-308120</v>
      </c>
      <c r="L557" s="118">
        <f t="shared" si="81"/>
        <v>0</v>
      </c>
      <c r="M557" s="106">
        <f t="shared" si="82"/>
        <v>20.96</v>
      </c>
      <c r="N557" s="116">
        <f t="shared" si="83"/>
        <v>8</v>
      </c>
      <c r="O557" s="193">
        <f t="shared" si="90"/>
        <v>2.62</v>
      </c>
      <c r="P557" s="108">
        <f t="shared" si="85"/>
        <v>616.24</v>
      </c>
      <c r="Q557" s="192">
        <f>IF(D557="NY",VLOOKUP(E557,Input_Mkt_Price!E:F,2,FALSE))</f>
        <v>79.86</v>
      </c>
      <c r="R557" s="192">
        <f t="shared" si="86"/>
        <v>0</v>
      </c>
      <c r="S557" s="118">
        <f t="shared" si="87"/>
        <v>0</v>
      </c>
      <c r="T557" s="108">
        <f t="shared" si="88"/>
        <v>640.88</v>
      </c>
      <c r="U557" s="108">
        <f t="shared" si="89"/>
        <v>616.24</v>
      </c>
    </row>
    <row r="558" spans="1:21" hidden="1" x14ac:dyDescent="0.2">
      <c r="A558" s="120">
        <v>43161</v>
      </c>
      <c r="B558" s="103">
        <v>2</v>
      </c>
      <c r="C558" s="104" t="s">
        <v>166</v>
      </c>
      <c r="D558" s="104" t="s">
        <v>1</v>
      </c>
      <c r="E558" s="104" t="s">
        <v>6</v>
      </c>
      <c r="F558" s="104">
        <v>1</v>
      </c>
      <c r="G558" s="104">
        <v>77.08</v>
      </c>
      <c r="H558" s="104" t="s">
        <v>1457</v>
      </c>
      <c r="I558" s="104"/>
      <c r="J558" s="116">
        <f>IF(D558="NY",VLOOKUP(E558,Input_Mkt_Price!B:C,2,FALSE))</f>
        <v>80.11</v>
      </c>
      <c r="K558" s="192">
        <f t="shared" si="80"/>
        <v>-38540</v>
      </c>
      <c r="L558" s="118">
        <f t="shared" si="81"/>
        <v>0</v>
      </c>
      <c r="M558" s="106">
        <f t="shared" si="82"/>
        <v>2.62</v>
      </c>
      <c r="N558" s="116">
        <f t="shared" si="83"/>
        <v>1</v>
      </c>
      <c r="O558" s="193">
        <f t="shared" si="90"/>
        <v>2.62</v>
      </c>
      <c r="P558" s="108">
        <f t="shared" si="85"/>
        <v>77.08</v>
      </c>
      <c r="Q558" s="192">
        <f>IF(D558="NY",VLOOKUP(E558,Input_Mkt_Price!E:F,2,FALSE))</f>
        <v>79.86</v>
      </c>
      <c r="R558" s="192">
        <f t="shared" si="86"/>
        <v>0</v>
      </c>
      <c r="S558" s="118">
        <f t="shared" si="87"/>
        <v>0</v>
      </c>
      <c r="T558" s="108">
        <f t="shared" si="88"/>
        <v>80.11</v>
      </c>
      <c r="U558" s="108">
        <f t="shared" si="89"/>
        <v>77.08</v>
      </c>
    </row>
    <row r="559" spans="1:21" hidden="1" x14ac:dyDescent="0.2">
      <c r="A559" s="120">
        <v>43161</v>
      </c>
      <c r="B559" s="103">
        <v>2</v>
      </c>
      <c r="C559" s="104" t="s">
        <v>166</v>
      </c>
      <c r="D559" s="104" t="s">
        <v>1</v>
      </c>
      <c r="E559" s="104" t="s">
        <v>6</v>
      </c>
      <c r="F559" s="104">
        <v>16</v>
      </c>
      <c r="G559" s="104">
        <v>77.099999999999994</v>
      </c>
      <c r="H559" s="104" t="s">
        <v>1457</v>
      </c>
      <c r="I559" s="104"/>
      <c r="J559" s="116">
        <f>IF(D559="NY",VLOOKUP(E559,Input_Mkt_Price!B:C,2,FALSE))</f>
        <v>80.11</v>
      </c>
      <c r="K559" s="192">
        <f t="shared" si="80"/>
        <v>-616800</v>
      </c>
      <c r="L559" s="118">
        <f t="shared" si="81"/>
        <v>0</v>
      </c>
      <c r="M559" s="106">
        <f t="shared" si="82"/>
        <v>41.92</v>
      </c>
      <c r="N559" s="116">
        <f t="shared" si="83"/>
        <v>16</v>
      </c>
      <c r="O559" s="193">
        <f t="shared" si="90"/>
        <v>2.62</v>
      </c>
      <c r="P559" s="108">
        <f t="shared" si="85"/>
        <v>1233.5999999999999</v>
      </c>
      <c r="Q559" s="192">
        <f>IF(D559="NY",VLOOKUP(E559,Input_Mkt_Price!E:F,2,FALSE))</f>
        <v>79.86</v>
      </c>
      <c r="R559" s="192">
        <f t="shared" si="86"/>
        <v>0</v>
      </c>
      <c r="S559" s="118">
        <f t="shared" si="87"/>
        <v>0</v>
      </c>
      <c r="T559" s="108">
        <f t="shared" si="88"/>
        <v>1281.76</v>
      </c>
      <c r="U559" s="108">
        <f t="shared" si="89"/>
        <v>1233.5999999999999</v>
      </c>
    </row>
    <row r="560" spans="1:21" hidden="1" x14ac:dyDescent="0.2">
      <c r="A560" s="120">
        <v>43161</v>
      </c>
      <c r="B560" s="103">
        <v>2</v>
      </c>
      <c r="C560" s="104" t="s">
        <v>166</v>
      </c>
      <c r="D560" s="104" t="s">
        <v>1</v>
      </c>
      <c r="E560" s="104" t="s">
        <v>6</v>
      </c>
      <c r="F560" s="104">
        <v>63</v>
      </c>
      <c r="G560" s="104">
        <v>77.150000000000006</v>
      </c>
      <c r="H560" s="104" t="s">
        <v>1457</v>
      </c>
      <c r="I560" s="104"/>
      <c r="J560" s="116">
        <f>IF(D560="NY",VLOOKUP(E560,Input_Mkt_Price!B:C,2,FALSE))</f>
        <v>80.11</v>
      </c>
      <c r="K560" s="192">
        <f t="shared" si="80"/>
        <v>-2430225.0000000005</v>
      </c>
      <c r="L560" s="118">
        <f t="shared" si="81"/>
        <v>0</v>
      </c>
      <c r="M560" s="106">
        <f t="shared" si="82"/>
        <v>165.06</v>
      </c>
      <c r="N560" s="116">
        <f t="shared" si="83"/>
        <v>63</v>
      </c>
      <c r="O560" s="193">
        <f t="shared" si="90"/>
        <v>2.62</v>
      </c>
      <c r="P560" s="108">
        <f t="shared" si="85"/>
        <v>4860.4500000000007</v>
      </c>
      <c r="Q560" s="192">
        <f>IF(D560="NY",VLOOKUP(E560,Input_Mkt_Price!E:F,2,FALSE))</f>
        <v>79.86</v>
      </c>
      <c r="R560" s="192">
        <f t="shared" si="86"/>
        <v>0</v>
      </c>
      <c r="S560" s="118">
        <f t="shared" si="87"/>
        <v>0</v>
      </c>
      <c r="T560" s="108">
        <f t="shared" si="88"/>
        <v>5046.93</v>
      </c>
      <c r="U560" s="108">
        <f t="shared" si="89"/>
        <v>4860.4500000000007</v>
      </c>
    </row>
    <row r="561" spans="1:21" hidden="1" x14ac:dyDescent="0.2">
      <c r="A561" s="120">
        <v>43161</v>
      </c>
      <c r="B561" s="103">
        <v>2</v>
      </c>
      <c r="C561" s="104" t="s">
        <v>166</v>
      </c>
      <c r="D561" s="104" t="s">
        <v>1</v>
      </c>
      <c r="E561" s="104" t="s">
        <v>6</v>
      </c>
      <c r="F561" s="104">
        <v>71</v>
      </c>
      <c r="G561" s="104">
        <v>77.239999999999995</v>
      </c>
      <c r="H561" s="104" t="s">
        <v>1457</v>
      </c>
      <c r="I561" s="104"/>
      <c r="J561" s="116">
        <f>IF(D561="NY",VLOOKUP(E561,Input_Mkt_Price!B:C,2,FALSE))</f>
        <v>80.11</v>
      </c>
      <c r="K561" s="192">
        <f t="shared" si="80"/>
        <v>-2742020</v>
      </c>
      <c r="L561" s="118">
        <f t="shared" si="81"/>
        <v>0</v>
      </c>
      <c r="M561" s="106">
        <f t="shared" si="82"/>
        <v>186.02</v>
      </c>
      <c r="N561" s="116">
        <f t="shared" si="83"/>
        <v>71</v>
      </c>
      <c r="O561" s="193">
        <f t="shared" si="90"/>
        <v>2.62</v>
      </c>
      <c r="P561" s="108">
        <f t="shared" si="85"/>
        <v>5484.04</v>
      </c>
      <c r="Q561" s="192">
        <f>IF(D561="NY",VLOOKUP(E561,Input_Mkt_Price!E:F,2,FALSE))</f>
        <v>79.86</v>
      </c>
      <c r="R561" s="192">
        <f t="shared" si="86"/>
        <v>0</v>
      </c>
      <c r="S561" s="118">
        <f t="shared" si="87"/>
        <v>0</v>
      </c>
      <c r="T561" s="108">
        <f t="shared" si="88"/>
        <v>5687.81</v>
      </c>
      <c r="U561" s="108">
        <f t="shared" si="89"/>
        <v>5484.04</v>
      </c>
    </row>
    <row r="562" spans="1:21" hidden="1" x14ac:dyDescent="0.2">
      <c r="A562" s="120">
        <v>43161</v>
      </c>
      <c r="B562" s="103">
        <v>2</v>
      </c>
      <c r="C562" s="104" t="s">
        <v>166</v>
      </c>
      <c r="D562" s="104" t="s">
        <v>1</v>
      </c>
      <c r="E562" s="104" t="s">
        <v>6</v>
      </c>
      <c r="F562" s="104">
        <v>61</v>
      </c>
      <c r="G562" s="104">
        <v>77.25</v>
      </c>
      <c r="H562" s="104" t="s">
        <v>1457</v>
      </c>
      <c r="I562" s="104"/>
      <c r="J562" s="116">
        <f>IF(D562="NY",VLOOKUP(E562,Input_Mkt_Price!B:C,2,FALSE))</f>
        <v>80.11</v>
      </c>
      <c r="K562" s="192">
        <f t="shared" si="80"/>
        <v>-2356125</v>
      </c>
      <c r="L562" s="118">
        <f t="shared" si="81"/>
        <v>0</v>
      </c>
      <c r="M562" s="106">
        <f t="shared" si="82"/>
        <v>159.82</v>
      </c>
      <c r="N562" s="116">
        <f t="shared" si="83"/>
        <v>61</v>
      </c>
      <c r="O562" s="193">
        <f t="shared" si="90"/>
        <v>2.62</v>
      </c>
      <c r="P562" s="108">
        <f t="shared" si="85"/>
        <v>4712.25</v>
      </c>
      <c r="Q562" s="192">
        <f>IF(D562="NY",VLOOKUP(E562,Input_Mkt_Price!E:F,2,FALSE))</f>
        <v>79.86</v>
      </c>
      <c r="R562" s="192">
        <f t="shared" si="86"/>
        <v>0</v>
      </c>
      <c r="S562" s="118">
        <f t="shared" si="87"/>
        <v>0</v>
      </c>
      <c r="T562" s="108">
        <f t="shared" si="88"/>
        <v>4886.71</v>
      </c>
      <c r="U562" s="108">
        <f t="shared" si="89"/>
        <v>4712.25</v>
      </c>
    </row>
    <row r="563" spans="1:21" hidden="1" x14ac:dyDescent="0.2">
      <c r="A563" s="120">
        <v>43161</v>
      </c>
      <c r="B563" s="103">
        <v>2</v>
      </c>
      <c r="C563" s="104" t="s">
        <v>166</v>
      </c>
      <c r="D563" s="104" t="s">
        <v>1</v>
      </c>
      <c r="E563" s="104" t="s">
        <v>6</v>
      </c>
      <c r="F563" s="104">
        <v>13</v>
      </c>
      <c r="G563" s="104">
        <v>77.28</v>
      </c>
      <c r="H563" s="104" t="s">
        <v>1457</v>
      </c>
      <c r="I563" s="104"/>
      <c r="J563" s="116">
        <f>IF(D563="NY",VLOOKUP(E563,Input_Mkt_Price!B:C,2,FALSE))</f>
        <v>80.11</v>
      </c>
      <c r="K563" s="192">
        <f t="shared" si="80"/>
        <v>-502320</v>
      </c>
      <c r="L563" s="118">
        <f t="shared" si="81"/>
        <v>0</v>
      </c>
      <c r="M563" s="106">
        <f t="shared" si="82"/>
        <v>34.06</v>
      </c>
      <c r="N563" s="116">
        <f t="shared" si="83"/>
        <v>13</v>
      </c>
      <c r="O563" s="108">
        <f t="shared" si="90"/>
        <v>2.62</v>
      </c>
      <c r="P563" s="108">
        <f t="shared" si="85"/>
        <v>1004.64</v>
      </c>
      <c r="Q563" s="192">
        <f>IF(D563="NY",VLOOKUP(E563,Input_Mkt_Price!E:F,2,FALSE))</f>
        <v>79.86</v>
      </c>
      <c r="R563" s="192">
        <f t="shared" si="86"/>
        <v>0</v>
      </c>
      <c r="S563" s="118">
        <f t="shared" si="87"/>
        <v>0</v>
      </c>
      <c r="T563" s="108">
        <f t="shared" si="88"/>
        <v>1041.43</v>
      </c>
      <c r="U563" s="108">
        <f t="shared" si="89"/>
        <v>1004.64</v>
      </c>
    </row>
    <row r="564" spans="1:21" x14ac:dyDescent="0.2">
      <c r="A564" s="120">
        <v>43166</v>
      </c>
      <c r="B564" s="103">
        <v>1</v>
      </c>
      <c r="C564" s="104" t="s">
        <v>166</v>
      </c>
      <c r="D564" s="104" t="s">
        <v>1</v>
      </c>
      <c r="E564" s="104" t="s">
        <v>6</v>
      </c>
      <c r="F564" s="104">
        <v>-4</v>
      </c>
      <c r="G564" s="104">
        <v>77.8</v>
      </c>
      <c r="H564" s="104" t="s">
        <v>1301</v>
      </c>
      <c r="I564" s="104"/>
      <c r="J564" s="116">
        <f>IF(D564="NY",VLOOKUP(E564,Input_Mkt_Price!B:C,2,FALSE))</f>
        <v>80.11</v>
      </c>
      <c r="K564" s="192">
        <f t="shared" si="80"/>
        <v>0</v>
      </c>
      <c r="L564" s="118">
        <f t="shared" si="81"/>
        <v>-4620.0000000000045</v>
      </c>
      <c r="M564" s="106">
        <f t="shared" si="82"/>
        <v>10.48</v>
      </c>
      <c r="N564" s="116">
        <f t="shared" si="83"/>
        <v>4</v>
      </c>
      <c r="O564" s="108">
        <f t="shared" si="90"/>
        <v>2.62</v>
      </c>
      <c r="P564" s="108">
        <f t="shared" si="85"/>
        <v>-311.2</v>
      </c>
      <c r="Q564" s="192">
        <f>IF(D564="NY",VLOOKUP(E564,Input_Mkt_Price!E:F,2,FALSE))</f>
        <v>79.86</v>
      </c>
      <c r="R564" s="192">
        <f t="shared" si="86"/>
        <v>-4120.0000000000045</v>
      </c>
      <c r="S564" s="118">
        <f t="shared" si="87"/>
        <v>-500</v>
      </c>
      <c r="T564" s="108">
        <f t="shared" si="88"/>
        <v>-320.44</v>
      </c>
      <c r="U564" s="108">
        <f t="shared" si="89"/>
        <v>-311.2</v>
      </c>
    </row>
    <row r="565" spans="1:21" x14ac:dyDescent="0.2">
      <c r="A565" s="120">
        <v>43167</v>
      </c>
      <c r="B565" s="103">
        <v>1</v>
      </c>
      <c r="C565" s="104" t="s">
        <v>166</v>
      </c>
      <c r="D565" s="104" t="s">
        <v>1</v>
      </c>
      <c r="E565" s="104" t="s">
        <v>6</v>
      </c>
      <c r="F565" s="104">
        <v>-2</v>
      </c>
      <c r="G565" s="104">
        <v>78.41</v>
      </c>
      <c r="H565" s="104" t="s">
        <v>1302</v>
      </c>
      <c r="I565" s="104"/>
      <c r="J565" s="116">
        <f>IF(D565="NY",VLOOKUP(E565,Input_Mkt_Price!B:C,2,FALSE))</f>
        <v>80.11</v>
      </c>
      <c r="K565" s="192">
        <f t="shared" si="80"/>
        <v>0</v>
      </c>
      <c r="L565" s="118">
        <f t="shared" si="81"/>
        <v>-1700.0000000000027</v>
      </c>
      <c r="M565" s="106">
        <f t="shared" si="82"/>
        <v>5.24</v>
      </c>
      <c r="N565" s="116">
        <f t="shared" si="83"/>
        <v>2</v>
      </c>
      <c r="O565" s="108">
        <f t="shared" si="90"/>
        <v>2.62</v>
      </c>
      <c r="P565" s="108">
        <f t="shared" si="85"/>
        <v>-156.82</v>
      </c>
      <c r="Q565" s="192">
        <f>IF(D565="NY",VLOOKUP(E565,Input_Mkt_Price!E:F,2,FALSE))</f>
        <v>79.86</v>
      </c>
      <c r="R565" s="192">
        <f t="shared" si="86"/>
        <v>-1450.0000000000027</v>
      </c>
      <c r="S565" s="118">
        <f t="shared" si="87"/>
        <v>-250</v>
      </c>
      <c r="T565" s="108">
        <f t="shared" si="88"/>
        <v>-160.22</v>
      </c>
      <c r="U565" s="108">
        <f t="shared" si="89"/>
        <v>-156.82</v>
      </c>
    </row>
    <row r="566" spans="1:21" x14ac:dyDescent="0.2">
      <c r="A566" s="120">
        <v>43167</v>
      </c>
      <c r="B566" s="103">
        <v>1</v>
      </c>
      <c r="C566" s="104" t="s">
        <v>166</v>
      </c>
      <c r="D566" s="104" t="s">
        <v>1</v>
      </c>
      <c r="E566" s="104" t="s">
        <v>6</v>
      </c>
      <c r="F566" s="104">
        <v>-12</v>
      </c>
      <c r="G566" s="104">
        <v>78.44</v>
      </c>
      <c r="H566" s="104" t="s">
        <v>1302</v>
      </c>
      <c r="I566" s="104"/>
      <c r="J566" s="116">
        <f>IF(D566="NY",VLOOKUP(E566,Input_Mkt_Price!B:C,2,FALSE))</f>
        <v>80.11</v>
      </c>
      <c r="K566" s="192">
        <f t="shared" si="80"/>
        <v>0</v>
      </c>
      <c r="L566" s="118">
        <f t="shared" si="81"/>
        <v>-10020.000000000011</v>
      </c>
      <c r="M566" s="106">
        <f t="shared" si="82"/>
        <v>31.44</v>
      </c>
      <c r="N566" s="116">
        <f t="shared" si="83"/>
        <v>12</v>
      </c>
      <c r="O566" s="108">
        <f t="shared" si="90"/>
        <v>2.62</v>
      </c>
      <c r="P566" s="108">
        <f t="shared" si="85"/>
        <v>-941.28</v>
      </c>
      <c r="Q566" s="192">
        <f>IF(D566="NY",VLOOKUP(E566,Input_Mkt_Price!E:F,2,FALSE))</f>
        <v>79.86</v>
      </c>
      <c r="R566" s="192">
        <f t="shared" si="86"/>
        <v>-8520.0000000000109</v>
      </c>
      <c r="S566" s="118">
        <f t="shared" si="87"/>
        <v>-1500</v>
      </c>
      <c r="T566" s="108">
        <f t="shared" si="88"/>
        <v>-961.31999999999994</v>
      </c>
      <c r="U566" s="108">
        <f t="shared" si="89"/>
        <v>-941.28</v>
      </c>
    </row>
    <row r="567" spans="1:21" x14ac:dyDescent="0.2">
      <c r="A567" s="120">
        <v>43167</v>
      </c>
      <c r="B567" s="103">
        <v>1</v>
      </c>
      <c r="C567" s="104" t="s">
        <v>166</v>
      </c>
      <c r="D567" s="104" t="s">
        <v>1</v>
      </c>
      <c r="E567" s="104" t="s">
        <v>6</v>
      </c>
      <c r="F567" s="104">
        <v>-9</v>
      </c>
      <c r="G567" s="104">
        <v>78.42</v>
      </c>
      <c r="H567" s="104" t="s">
        <v>1302</v>
      </c>
      <c r="I567" s="104"/>
      <c r="J567" s="116">
        <f>IF(D567="NY",VLOOKUP(E567,Input_Mkt_Price!B:C,2,FALSE))</f>
        <v>80.11</v>
      </c>
      <c r="K567" s="192">
        <f t="shared" si="80"/>
        <v>0</v>
      </c>
      <c r="L567" s="118">
        <f t="shared" si="81"/>
        <v>-7604.99999999999</v>
      </c>
      <c r="M567" s="106">
        <f t="shared" si="82"/>
        <v>23.580000000000002</v>
      </c>
      <c r="N567" s="116">
        <f t="shared" si="83"/>
        <v>9</v>
      </c>
      <c r="O567" s="108">
        <f t="shared" si="90"/>
        <v>2.62</v>
      </c>
      <c r="P567" s="108">
        <f t="shared" si="85"/>
        <v>-705.78</v>
      </c>
      <c r="Q567" s="192">
        <f>IF(D567="NY",VLOOKUP(E567,Input_Mkt_Price!E:F,2,FALSE))</f>
        <v>79.86</v>
      </c>
      <c r="R567" s="192">
        <f t="shared" si="86"/>
        <v>-6479.99999999999</v>
      </c>
      <c r="S567" s="118">
        <f t="shared" si="87"/>
        <v>-1125</v>
      </c>
      <c r="T567" s="108">
        <f t="shared" si="88"/>
        <v>-720.99</v>
      </c>
      <c r="U567" s="108">
        <f t="shared" si="89"/>
        <v>-705.78</v>
      </c>
    </row>
    <row r="568" spans="1:21" x14ac:dyDescent="0.2">
      <c r="A568" s="120">
        <v>43167</v>
      </c>
      <c r="B568" s="103">
        <v>1</v>
      </c>
      <c r="C568" s="104" t="s">
        <v>166</v>
      </c>
      <c r="D568" s="104" t="s">
        <v>1</v>
      </c>
      <c r="E568" s="104" t="s">
        <v>6</v>
      </c>
      <c r="F568" s="104">
        <v>-15</v>
      </c>
      <c r="G568" s="104">
        <v>78.400000000000006</v>
      </c>
      <c r="H568" s="104" t="s">
        <v>1302</v>
      </c>
      <c r="I568" s="104"/>
      <c r="J568" s="116">
        <f>IF(D568="NY",VLOOKUP(E568,Input_Mkt_Price!B:C,2,FALSE))</f>
        <v>80.11</v>
      </c>
      <c r="K568" s="192">
        <f t="shared" si="80"/>
        <v>0</v>
      </c>
      <c r="L568" s="118">
        <f t="shared" si="81"/>
        <v>-12824.999999999953</v>
      </c>
      <c r="M568" s="106">
        <f t="shared" si="82"/>
        <v>39.300000000000004</v>
      </c>
      <c r="N568" s="116">
        <f t="shared" si="83"/>
        <v>15</v>
      </c>
      <c r="O568" s="108">
        <f t="shared" si="90"/>
        <v>2.62</v>
      </c>
      <c r="P568" s="108">
        <f t="shared" si="85"/>
        <v>-1176</v>
      </c>
      <c r="Q568" s="192">
        <f>IF(D568="NY",VLOOKUP(E568,Input_Mkt_Price!E:F,2,FALSE))</f>
        <v>79.86</v>
      </c>
      <c r="R568" s="192">
        <f t="shared" si="86"/>
        <v>-10949.999999999953</v>
      </c>
      <c r="S568" s="118">
        <f t="shared" si="87"/>
        <v>-1875</v>
      </c>
      <c r="T568" s="108">
        <f t="shared" si="88"/>
        <v>-1201.6500000000001</v>
      </c>
      <c r="U568" s="108">
        <f t="shared" si="89"/>
        <v>-1176</v>
      </c>
    </row>
    <row r="569" spans="1:21" x14ac:dyDescent="0.2">
      <c r="A569" s="120">
        <v>43167</v>
      </c>
      <c r="B569" s="103">
        <v>1</v>
      </c>
      <c r="C569" s="104" t="s">
        <v>166</v>
      </c>
      <c r="D569" s="104" t="s">
        <v>1</v>
      </c>
      <c r="E569" s="104" t="s">
        <v>6</v>
      </c>
      <c r="F569" s="104">
        <v>-1</v>
      </c>
      <c r="G569" s="104">
        <v>78.37</v>
      </c>
      <c r="H569" s="104" t="s">
        <v>1302</v>
      </c>
      <c r="I569" s="104"/>
      <c r="J569" s="116">
        <f>IF(D569="NY",VLOOKUP(E569,Input_Mkt_Price!B:C,2,FALSE))</f>
        <v>80.11</v>
      </c>
      <c r="K569" s="192">
        <f t="shared" si="80"/>
        <v>0</v>
      </c>
      <c r="L569" s="118">
        <f t="shared" si="81"/>
        <v>-869.9999999999975</v>
      </c>
      <c r="M569" s="106">
        <f t="shared" si="82"/>
        <v>2.62</v>
      </c>
      <c r="N569" s="116">
        <f t="shared" si="83"/>
        <v>1</v>
      </c>
      <c r="O569" s="108">
        <f t="shared" si="90"/>
        <v>2.62</v>
      </c>
      <c r="P569" s="108">
        <f t="shared" si="85"/>
        <v>-78.37</v>
      </c>
      <c r="Q569" s="192">
        <f>IF(D569="NY",VLOOKUP(E569,Input_Mkt_Price!E:F,2,FALSE))</f>
        <v>79.86</v>
      </c>
      <c r="R569" s="192">
        <f t="shared" si="86"/>
        <v>-744.9999999999975</v>
      </c>
      <c r="S569" s="118">
        <f t="shared" si="87"/>
        <v>-125</v>
      </c>
      <c r="T569" s="108">
        <f t="shared" si="88"/>
        <v>-80.11</v>
      </c>
      <c r="U569" s="108">
        <f t="shared" si="89"/>
        <v>-78.37</v>
      </c>
    </row>
    <row r="570" spans="1:21" x14ac:dyDescent="0.2">
      <c r="A570" s="120">
        <v>43167</v>
      </c>
      <c r="B570" s="103">
        <v>1</v>
      </c>
      <c r="C570" s="104" t="s">
        <v>166</v>
      </c>
      <c r="D570" s="104" t="s">
        <v>1</v>
      </c>
      <c r="E570" s="104" t="s">
        <v>6</v>
      </c>
      <c r="F570" s="104">
        <v>-5</v>
      </c>
      <c r="G570" s="104">
        <v>78.349999999999994</v>
      </c>
      <c r="H570" s="104" t="s">
        <v>1302</v>
      </c>
      <c r="I570" s="104"/>
      <c r="J570" s="116">
        <f>IF(D570="NY",VLOOKUP(E570,Input_Mkt_Price!B:C,2,FALSE))</f>
        <v>80.11</v>
      </c>
      <c r="K570" s="192">
        <f t="shared" si="80"/>
        <v>0</v>
      </c>
      <c r="L570" s="118">
        <f t="shared" si="81"/>
        <v>-4400.0000000000127</v>
      </c>
      <c r="M570" s="106">
        <f t="shared" si="82"/>
        <v>13.100000000000001</v>
      </c>
      <c r="N570" s="116">
        <f t="shared" si="83"/>
        <v>5</v>
      </c>
      <c r="O570" s="108">
        <f t="shared" si="90"/>
        <v>2.62</v>
      </c>
      <c r="P570" s="108">
        <f t="shared" si="85"/>
        <v>-391.75</v>
      </c>
      <c r="Q570" s="192">
        <f>IF(D570="NY",VLOOKUP(E570,Input_Mkt_Price!E:F,2,FALSE))</f>
        <v>79.86</v>
      </c>
      <c r="R570" s="192">
        <f t="shared" si="86"/>
        <v>-3775.0000000000127</v>
      </c>
      <c r="S570" s="118">
        <f t="shared" si="87"/>
        <v>-625</v>
      </c>
      <c r="T570" s="108">
        <f t="shared" si="88"/>
        <v>-400.55</v>
      </c>
      <c r="U570" s="108">
        <f t="shared" si="89"/>
        <v>-391.75</v>
      </c>
    </row>
    <row r="571" spans="1:21" x14ac:dyDescent="0.2">
      <c r="A571" s="120">
        <v>43168</v>
      </c>
      <c r="B571" s="103">
        <v>1</v>
      </c>
      <c r="C571" s="104" t="s">
        <v>166</v>
      </c>
      <c r="D571" s="104" t="s">
        <v>1</v>
      </c>
      <c r="E571" s="104" t="s">
        <v>6</v>
      </c>
      <c r="F571" s="104">
        <v>-1</v>
      </c>
      <c r="G571" s="104">
        <v>78.37</v>
      </c>
      <c r="H571" s="104" t="s">
        <v>1303</v>
      </c>
      <c r="I571" s="104"/>
      <c r="J571" s="116">
        <f>IF(D571="NY",VLOOKUP(E571,Input_Mkt_Price!B:C,2,FALSE))</f>
        <v>80.11</v>
      </c>
      <c r="K571" s="192">
        <f t="shared" si="80"/>
        <v>0</v>
      </c>
      <c r="L571" s="118">
        <f t="shared" si="81"/>
        <v>-869.9999999999975</v>
      </c>
      <c r="M571" s="106">
        <f t="shared" si="82"/>
        <v>2.62</v>
      </c>
      <c r="N571" s="116">
        <f t="shared" si="83"/>
        <v>1</v>
      </c>
      <c r="O571" s="108">
        <f t="shared" si="90"/>
        <v>2.62</v>
      </c>
      <c r="P571" s="108">
        <f t="shared" si="85"/>
        <v>-78.37</v>
      </c>
      <c r="Q571" s="192">
        <f>IF(D571="NY",VLOOKUP(E571,Input_Mkt_Price!E:F,2,FALSE))</f>
        <v>79.86</v>
      </c>
      <c r="R571" s="192">
        <f t="shared" si="86"/>
        <v>-744.9999999999975</v>
      </c>
      <c r="S571" s="118">
        <f t="shared" si="87"/>
        <v>-125</v>
      </c>
      <c r="T571" s="108">
        <f t="shared" si="88"/>
        <v>-80.11</v>
      </c>
      <c r="U571" s="108">
        <f t="shared" si="89"/>
        <v>-78.37</v>
      </c>
    </row>
    <row r="572" spans="1:21" x14ac:dyDescent="0.2">
      <c r="A572" s="120">
        <v>43168</v>
      </c>
      <c r="B572" s="103">
        <v>1</v>
      </c>
      <c r="C572" s="104" t="s">
        <v>166</v>
      </c>
      <c r="D572" s="104" t="s">
        <v>1</v>
      </c>
      <c r="E572" s="104" t="s">
        <v>6</v>
      </c>
      <c r="F572" s="104">
        <v>-1</v>
      </c>
      <c r="G572" s="104">
        <v>78.36</v>
      </c>
      <c r="H572" s="104" t="s">
        <v>1303</v>
      </c>
      <c r="I572" s="104"/>
      <c r="J572" s="116">
        <f>IF(D572="NY",VLOOKUP(E572,Input_Mkt_Price!B:C,2,FALSE))</f>
        <v>80.11</v>
      </c>
      <c r="K572" s="192">
        <f t="shared" si="80"/>
        <v>0</v>
      </c>
      <c r="L572" s="118">
        <f t="shared" si="81"/>
        <v>-875</v>
      </c>
      <c r="M572" s="106">
        <f t="shared" si="82"/>
        <v>2.62</v>
      </c>
      <c r="N572" s="116">
        <f t="shared" si="83"/>
        <v>1</v>
      </c>
      <c r="O572" s="108">
        <f t="shared" si="90"/>
        <v>2.62</v>
      </c>
      <c r="P572" s="108">
        <f t="shared" si="85"/>
        <v>-78.36</v>
      </c>
      <c r="Q572" s="192">
        <f>IF(D572="NY",VLOOKUP(E572,Input_Mkt_Price!E:F,2,FALSE))</f>
        <v>79.86</v>
      </c>
      <c r="R572" s="192">
        <f t="shared" si="86"/>
        <v>-750</v>
      </c>
      <c r="S572" s="118">
        <f t="shared" si="87"/>
        <v>-125</v>
      </c>
      <c r="T572" s="108">
        <f t="shared" si="88"/>
        <v>-80.11</v>
      </c>
      <c r="U572" s="108">
        <f t="shared" si="89"/>
        <v>-78.36</v>
      </c>
    </row>
    <row r="573" spans="1:21" x14ac:dyDescent="0.2">
      <c r="A573" s="120">
        <v>43168</v>
      </c>
      <c r="B573" s="103">
        <v>1</v>
      </c>
      <c r="C573" s="104" t="s">
        <v>166</v>
      </c>
      <c r="D573" s="104" t="s">
        <v>1</v>
      </c>
      <c r="E573" s="104" t="s">
        <v>6</v>
      </c>
      <c r="F573" s="104">
        <v>-1</v>
      </c>
      <c r="G573" s="104">
        <v>78.38</v>
      </c>
      <c r="H573" s="104" t="s">
        <v>1303</v>
      </c>
      <c r="I573" s="104"/>
      <c r="J573" s="116">
        <f>IF(D573="NY",VLOOKUP(E573,Input_Mkt_Price!B:C,2,FALSE))</f>
        <v>80.11</v>
      </c>
      <c r="K573" s="192">
        <f t="shared" si="80"/>
        <v>0</v>
      </c>
      <c r="L573" s="118">
        <f t="shared" si="81"/>
        <v>-865.00000000000205</v>
      </c>
      <c r="M573" s="106">
        <f t="shared" si="82"/>
        <v>2.62</v>
      </c>
      <c r="N573" s="116">
        <f t="shared" si="83"/>
        <v>1</v>
      </c>
      <c r="O573" s="108">
        <f t="shared" si="90"/>
        <v>2.62</v>
      </c>
      <c r="P573" s="108">
        <f t="shared" si="85"/>
        <v>-78.38</v>
      </c>
      <c r="Q573" s="192">
        <f>IF(D573="NY",VLOOKUP(E573,Input_Mkt_Price!E:F,2,FALSE))</f>
        <v>79.86</v>
      </c>
      <c r="R573" s="192">
        <f t="shared" si="86"/>
        <v>-740.00000000000205</v>
      </c>
      <c r="S573" s="118">
        <f t="shared" si="87"/>
        <v>-125</v>
      </c>
      <c r="T573" s="108">
        <f t="shared" si="88"/>
        <v>-80.11</v>
      </c>
      <c r="U573" s="108">
        <f t="shared" si="89"/>
        <v>-78.38</v>
      </c>
    </row>
    <row r="574" spans="1:21" x14ac:dyDescent="0.2">
      <c r="A574" s="120">
        <v>43168</v>
      </c>
      <c r="B574" s="103">
        <v>1</v>
      </c>
      <c r="C574" s="104" t="s">
        <v>166</v>
      </c>
      <c r="D574" s="104" t="s">
        <v>1</v>
      </c>
      <c r="E574" s="104" t="s">
        <v>6</v>
      </c>
      <c r="F574" s="104">
        <v>-5</v>
      </c>
      <c r="G574" s="104">
        <v>78.349999999999994</v>
      </c>
      <c r="H574" s="104" t="s">
        <v>1303</v>
      </c>
      <c r="I574" s="104"/>
      <c r="J574" s="116">
        <f>IF(D574="NY",VLOOKUP(E574,Input_Mkt_Price!B:C,2,FALSE))</f>
        <v>80.11</v>
      </c>
      <c r="K574" s="192">
        <f t="shared" si="80"/>
        <v>0</v>
      </c>
      <c r="L574" s="118">
        <f t="shared" si="81"/>
        <v>-4400.0000000000127</v>
      </c>
      <c r="M574" s="106">
        <f t="shared" si="82"/>
        <v>13.100000000000001</v>
      </c>
      <c r="N574" s="116">
        <f t="shared" si="83"/>
        <v>5</v>
      </c>
      <c r="O574" s="108">
        <f t="shared" si="90"/>
        <v>2.62</v>
      </c>
      <c r="P574" s="108">
        <f t="shared" si="85"/>
        <v>-391.75</v>
      </c>
      <c r="Q574" s="192">
        <f>IF(D574="NY",VLOOKUP(E574,Input_Mkt_Price!E:F,2,FALSE))</f>
        <v>79.86</v>
      </c>
      <c r="R574" s="192">
        <f t="shared" si="86"/>
        <v>-3775.0000000000127</v>
      </c>
      <c r="S574" s="118">
        <f t="shared" si="87"/>
        <v>-625</v>
      </c>
      <c r="T574" s="108">
        <f t="shared" si="88"/>
        <v>-400.55</v>
      </c>
      <c r="U574" s="108">
        <f t="shared" si="89"/>
        <v>-391.75</v>
      </c>
    </row>
    <row r="575" spans="1:21" hidden="1" x14ac:dyDescent="0.2">
      <c r="A575" s="120">
        <v>43171</v>
      </c>
      <c r="B575" s="103">
        <v>2</v>
      </c>
      <c r="C575" s="104" t="s">
        <v>166</v>
      </c>
      <c r="D575" s="104" t="s">
        <v>1</v>
      </c>
      <c r="E575" s="104" t="s">
        <v>1336</v>
      </c>
      <c r="F575" s="104">
        <v>5</v>
      </c>
      <c r="G575" s="104">
        <v>82.99</v>
      </c>
      <c r="H575" s="104" t="s">
        <v>168</v>
      </c>
      <c r="I575" s="104"/>
      <c r="J575" s="116">
        <f>IF(D575="NY",VLOOKUP(E575,Input_Mkt_Price!B:C,2,FALSE))</f>
        <v>84.68</v>
      </c>
      <c r="K575" s="192">
        <f t="shared" si="80"/>
        <v>-207475</v>
      </c>
      <c r="L575" s="118">
        <f t="shared" si="81"/>
        <v>0</v>
      </c>
      <c r="M575" s="106">
        <f t="shared" si="82"/>
        <v>13.100000000000001</v>
      </c>
      <c r="N575" s="116">
        <f t="shared" si="83"/>
        <v>5</v>
      </c>
      <c r="O575" s="108">
        <f t="shared" si="90"/>
        <v>2.62</v>
      </c>
      <c r="P575" s="108">
        <f t="shared" si="85"/>
        <v>414.95</v>
      </c>
      <c r="Q575" s="192">
        <f>IF(D575="NY",VLOOKUP(E575,Input_Mkt_Price!E:F,2,FALSE))</f>
        <v>84.68</v>
      </c>
      <c r="R575" s="192">
        <f t="shared" si="86"/>
        <v>0</v>
      </c>
      <c r="S575" s="118">
        <f t="shared" si="87"/>
        <v>0</v>
      </c>
      <c r="T575" s="108">
        <f t="shared" si="88"/>
        <v>423.40000000000003</v>
      </c>
      <c r="U575" s="108">
        <f t="shared" si="89"/>
        <v>414.95</v>
      </c>
    </row>
    <row r="576" spans="1:21" hidden="1" x14ac:dyDescent="0.2">
      <c r="A576" s="120">
        <v>43171</v>
      </c>
      <c r="B576" s="103">
        <v>2</v>
      </c>
      <c r="C576" s="104" t="s">
        <v>166</v>
      </c>
      <c r="D576" s="104" t="s">
        <v>1</v>
      </c>
      <c r="E576" s="104" t="s">
        <v>1336</v>
      </c>
      <c r="F576" s="104">
        <v>3</v>
      </c>
      <c r="G576" s="104">
        <v>83</v>
      </c>
      <c r="H576" s="104" t="s">
        <v>168</v>
      </c>
      <c r="I576" s="104"/>
      <c r="J576" s="116">
        <f>IF(D576="NY",VLOOKUP(E576,Input_Mkt_Price!B:C,2,FALSE))</f>
        <v>84.68</v>
      </c>
      <c r="K576" s="192">
        <f t="shared" si="80"/>
        <v>-124500</v>
      </c>
      <c r="L576" s="118">
        <f t="shared" si="81"/>
        <v>0</v>
      </c>
      <c r="M576" s="106">
        <f t="shared" si="82"/>
        <v>7.86</v>
      </c>
      <c r="N576" s="116">
        <f t="shared" si="83"/>
        <v>3</v>
      </c>
      <c r="O576" s="108">
        <f t="shared" si="90"/>
        <v>2.62</v>
      </c>
      <c r="P576" s="108">
        <f t="shared" si="85"/>
        <v>249</v>
      </c>
      <c r="Q576" s="192">
        <f>IF(D576="NY",VLOOKUP(E576,Input_Mkt_Price!E:F,2,FALSE))</f>
        <v>84.68</v>
      </c>
      <c r="R576" s="192">
        <f t="shared" si="86"/>
        <v>0</v>
      </c>
      <c r="S576" s="118">
        <f t="shared" si="87"/>
        <v>0</v>
      </c>
      <c r="T576" s="108">
        <f t="shared" si="88"/>
        <v>254.04000000000002</v>
      </c>
      <c r="U576" s="108">
        <f t="shared" si="89"/>
        <v>249</v>
      </c>
    </row>
    <row r="577" spans="1:21" hidden="1" x14ac:dyDescent="0.2">
      <c r="A577" s="120">
        <v>43171</v>
      </c>
      <c r="B577" s="103">
        <v>2</v>
      </c>
      <c r="C577" s="104" t="s">
        <v>166</v>
      </c>
      <c r="D577" s="104" t="s">
        <v>1</v>
      </c>
      <c r="E577" s="104" t="s">
        <v>1336</v>
      </c>
      <c r="F577" s="104">
        <v>1</v>
      </c>
      <c r="G577" s="104">
        <v>83.06</v>
      </c>
      <c r="H577" s="104" t="s">
        <v>168</v>
      </c>
      <c r="I577" s="104"/>
      <c r="J577" s="116">
        <f>IF(D577="NY",VLOOKUP(E577,Input_Mkt_Price!B:C,2,FALSE))</f>
        <v>84.68</v>
      </c>
      <c r="K577" s="192">
        <f t="shared" si="80"/>
        <v>-41530</v>
      </c>
      <c r="L577" s="118">
        <f t="shared" si="81"/>
        <v>0</v>
      </c>
      <c r="M577" s="106">
        <f t="shared" si="82"/>
        <v>2.62</v>
      </c>
      <c r="N577" s="116">
        <f t="shared" si="83"/>
        <v>1</v>
      </c>
      <c r="O577" s="108">
        <f t="shared" si="90"/>
        <v>2.62</v>
      </c>
      <c r="P577" s="108">
        <f t="shared" si="85"/>
        <v>83.06</v>
      </c>
      <c r="Q577" s="192">
        <f>IF(D577="NY",VLOOKUP(E577,Input_Mkt_Price!E:F,2,FALSE))</f>
        <v>84.68</v>
      </c>
      <c r="R577" s="192">
        <f t="shared" si="86"/>
        <v>0</v>
      </c>
      <c r="S577" s="118">
        <f t="shared" si="87"/>
        <v>0</v>
      </c>
      <c r="T577" s="108">
        <f t="shared" si="88"/>
        <v>84.68</v>
      </c>
      <c r="U577" s="108">
        <f t="shared" si="89"/>
        <v>83.06</v>
      </c>
    </row>
    <row r="578" spans="1:21" hidden="1" x14ac:dyDescent="0.2">
      <c r="A578" s="120">
        <v>43171</v>
      </c>
      <c r="B578" s="103">
        <v>2</v>
      </c>
      <c r="C578" s="104" t="s">
        <v>166</v>
      </c>
      <c r="D578" s="104" t="s">
        <v>1</v>
      </c>
      <c r="E578" s="104" t="s">
        <v>1336</v>
      </c>
      <c r="F578" s="104">
        <v>2</v>
      </c>
      <c r="G578" s="104">
        <v>83.05</v>
      </c>
      <c r="H578" s="104" t="s">
        <v>168</v>
      </c>
      <c r="I578" s="104"/>
      <c r="J578" s="116">
        <f>IF(D578="NY",VLOOKUP(E578,Input_Mkt_Price!B:C,2,FALSE))</f>
        <v>84.68</v>
      </c>
      <c r="K578" s="192">
        <f t="shared" si="80"/>
        <v>-83050</v>
      </c>
      <c r="L578" s="118">
        <f t="shared" si="81"/>
        <v>0</v>
      </c>
      <c r="M578" s="106">
        <f t="shared" si="82"/>
        <v>5.24</v>
      </c>
      <c r="N578" s="116">
        <f t="shared" si="83"/>
        <v>2</v>
      </c>
      <c r="O578" s="108">
        <f t="shared" si="90"/>
        <v>2.62</v>
      </c>
      <c r="P578" s="108">
        <f t="shared" si="85"/>
        <v>166.1</v>
      </c>
      <c r="Q578" s="192">
        <f>IF(D578="NY",VLOOKUP(E578,Input_Mkt_Price!E:F,2,FALSE))</f>
        <v>84.68</v>
      </c>
      <c r="R578" s="192">
        <f t="shared" si="86"/>
        <v>0</v>
      </c>
      <c r="S578" s="118">
        <f t="shared" si="87"/>
        <v>0</v>
      </c>
      <c r="T578" s="108">
        <f t="shared" si="88"/>
        <v>169.36</v>
      </c>
      <c r="U578" s="108">
        <f t="shared" si="89"/>
        <v>166.1</v>
      </c>
    </row>
    <row r="579" spans="1:21" x14ac:dyDescent="0.2">
      <c r="A579" s="120">
        <v>43171</v>
      </c>
      <c r="B579" s="103">
        <v>1</v>
      </c>
      <c r="C579" s="104" t="s">
        <v>166</v>
      </c>
      <c r="D579" s="104" t="s">
        <v>1</v>
      </c>
      <c r="E579" s="104" t="s">
        <v>6</v>
      </c>
      <c r="F579" s="104">
        <v>-2</v>
      </c>
      <c r="G579" s="104">
        <v>78.430000000000007</v>
      </c>
      <c r="H579" s="104" t="s">
        <v>1304</v>
      </c>
      <c r="I579" s="104"/>
      <c r="J579" s="116">
        <f>IF(D579="NY",VLOOKUP(E579,Input_Mkt_Price!B:C,2,FALSE))</f>
        <v>80.11</v>
      </c>
      <c r="K579" s="192">
        <f t="shared" ref="K579:K642" si="91">IF(D579="NY",-(IF(B579=2,G579*F579*500,0)))</f>
        <v>0</v>
      </c>
      <c r="L579" s="118">
        <f t="shared" ref="L579:L642" si="92">IF(D579="NY",IF(K579&lt;&gt;0,0,-(G579-J579)*F579*500))</f>
        <v>-1679.9999999999927</v>
      </c>
      <c r="M579" s="106">
        <f t="shared" ref="M579:M642" si="93">N579*O579</f>
        <v>5.24</v>
      </c>
      <c r="N579" s="116">
        <f t="shared" ref="N579:N642" si="94">ABS(F579)</f>
        <v>2</v>
      </c>
      <c r="O579" s="108">
        <f t="shared" ref="O579:O580" si="95">IF(D579="NY",2.62,0)</f>
        <v>2.62</v>
      </c>
      <c r="P579" s="108">
        <f t="shared" ref="P579:P642" si="96">G579*F579</f>
        <v>-156.86000000000001</v>
      </c>
      <c r="Q579" s="192">
        <f>IF(D579="NY",VLOOKUP(E579,Input_Mkt_Price!E:F,2,FALSE))</f>
        <v>79.86</v>
      </c>
      <c r="R579" s="192">
        <f t="shared" ref="R579:R642" si="97">IF(D579="NY",IF(K579&lt;&gt;0,0,-(G579-Q579)*F579*500))</f>
        <v>-1429.9999999999927</v>
      </c>
      <c r="S579" s="118">
        <f t="shared" ref="S579:S642" si="98">L579-R579</f>
        <v>-250</v>
      </c>
      <c r="T579" s="108">
        <f t="shared" ref="T579:T642" si="99">J579*F579</f>
        <v>-160.22</v>
      </c>
      <c r="U579" s="108">
        <f t="shared" ref="U579:U642" si="100">F579*G579</f>
        <v>-156.86000000000001</v>
      </c>
    </row>
    <row r="580" spans="1:21" x14ac:dyDescent="0.2">
      <c r="A580" s="120">
        <v>43171</v>
      </c>
      <c r="B580" s="103">
        <v>1</v>
      </c>
      <c r="C580" s="104" t="s">
        <v>166</v>
      </c>
      <c r="D580" s="104" t="s">
        <v>1</v>
      </c>
      <c r="E580" s="104" t="s">
        <v>6</v>
      </c>
      <c r="F580" s="104">
        <v>-2</v>
      </c>
      <c r="G580" s="104">
        <v>78.44</v>
      </c>
      <c r="H580" s="104" t="s">
        <v>1304</v>
      </c>
      <c r="I580" s="104"/>
      <c r="J580" s="116">
        <f>IF(D580="NY",VLOOKUP(E580,Input_Mkt_Price!B:C,2,FALSE))</f>
        <v>80.11</v>
      </c>
      <c r="K580" s="192">
        <f t="shared" si="91"/>
        <v>0</v>
      </c>
      <c r="L580" s="118">
        <f t="shared" si="92"/>
        <v>-1670.0000000000018</v>
      </c>
      <c r="M580" s="106">
        <f t="shared" si="93"/>
        <v>5.24</v>
      </c>
      <c r="N580" s="116">
        <f t="shared" si="94"/>
        <v>2</v>
      </c>
      <c r="O580" s="108">
        <f t="shared" si="95"/>
        <v>2.62</v>
      </c>
      <c r="P580" s="108">
        <f t="shared" si="96"/>
        <v>-156.88</v>
      </c>
      <c r="Q580" s="192">
        <f>IF(D580="NY",VLOOKUP(E580,Input_Mkt_Price!E:F,2,FALSE))</f>
        <v>79.86</v>
      </c>
      <c r="R580" s="192">
        <f t="shared" si="97"/>
        <v>-1420.0000000000018</v>
      </c>
      <c r="S580" s="118">
        <f t="shared" si="98"/>
        <v>-250</v>
      </c>
      <c r="T580" s="108">
        <f t="shared" si="99"/>
        <v>-160.22</v>
      </c>
      <c r="U580" s="108">
        <f t="shared" si="100"/>
        <v>-156.88</v>
      </c>
    </row>
    <row r="581" spans="1:21" x14ac:dyDescent="0.2">
      <c r="A581" s="120">
        <v>43171</v>
      </c>
      <c r="B581" s="103">
        <v>1</v>
      </c>
      <c r="C581" s="104" t="s">
        <v>166</v>
      </c>
      <c r="D581" s="104" t="s">
        <v>1</v>
      </c>
      <c r="E581" s="104" t="s">
        <v>6</v>
      </c>
      <c r="F581" s="104">
        <v>-7</v>
      </c>
      <c r="G581" s="104">
        <v>78.41</v>
      </c>
      <c r="H581" s="104" t="s">
        <v>1304</v>
      </c>
      <c r="I581" s="104"/>
      <c r="J581" s="116">
        <f>IF(D581="NY",VLOOKUP(E581,Input_Mkt_Price!B:C,2,FALSE))</f>
        <v>80.11</v>
      </c>
      <c r="K581" s="192">
        <f t="shared" si="91"/>
        <v>0</v>
      </c>
      <c r="L581" s="118">
        <f t="shared" si="92"/>
        <v>-5950.00000000001</v>
      </c>
      <c r="M581" s="106">
        <f t="shared" si="93"/>
        <v>18.34</v>
      </c>
      <c r="N581" s="116">
        <f t="shared" si="94"/>
        <v>7</v>
      </c>
      <c r="O581" s="193">
        <f t="shared" ref="O581:O642" si="101">IF(D581="NY",2.62,0)</f>
        <v>2.62</v>
      </c>
      <c r="P581" s="108">
        <f t="shared" si="96"/>
        <v>-548.87</v>
      </c>
      <c r="Q581" s="192">
        <f>IF(D581="NY",VLOOKUP(E581,Input_Mkt_Price!E:F,2,FALSE))</f>
        <v>79.86</v>
      </c>
      <c r="R581" s="192">
        <f t="shared" si="97"/>
        <v>-5075.00000000001</v>
      </c>
      <c r="S581" s="118">
        <f t="shared" si="98"/>
        <v>-875</v>
      </c>
      <c r="T581" s="108">
        <f t="shared" si="99"/>
        <v>-560.77</v>
      </c>
      <c r="U581" s="108">
        <f t="shared" si="100"/>
        <v>-548.87</v>
      </c>
    </row>
    <row r="582" spans="1:21" x14ac:dyDescent="0.2">
      <c r="A582" s="120">
        <v>43171</v>
      </c>
      <c r="B582" s="103">
        <v>1</v>
      </c>
      <c r="C582" s="104" t="s">
        <v>166</v>
      </c>
      <c r="D582" s="104" t="s">
        <v>1</v>
      </c>
      <c r="E582" s="104" t="s">
        <v>6</v>
      </c>
      <c r="F582" s="104">
        <v>-1</v>
      </c>
      <c r="G582" s="104">
        <v>78.400000000000006</v>
      </c>
      <c r="H582" s="104" t="s">
        <v>1304</v>
      </c>
      <c r="I582" s="104"/>
      <c r="J582" s="116">
        <f>IF(D582="NY",VLOOKUP(E582,Input_Mkt_Price!B:C,2,FALSE))</f>
        <v>80.11</v>
      </c>
      <c r="K582" s="192">
        <f t="shared" si="91"/>
        <v>0</v>
      </c>
      <c r="L582" s="118">
        <f t="shared" si="92"/>
        <v>-854.99999999999682</v>
      </c>
      <c r="M582" s="106">
        <f t="shared" si="93"/>
        <v>2.62</v>
      </c>
      <c r="N582" s="116">
        <f t="shared" si="94"/>
        <v>1</v>
      </c>
      <c r="O582" s="193">
        <f t="shared" si="101"/>
        <v>2.62</v>
      </c>
      <c r="P582" s="108">
        <f t="shared" si="96"/>
        <v>-78.400000000000006</v>
      </c>
      <c r="Q582" s="192">
        <f>IF(D582="NY",VLOOKUP(E582,Input_Mkt_Price!E:F,2,FALSE))</f>
        <v>79.86</v>
      </c>
      <c r="R582" s="192">
        <f t="shared" si="97"/>
        <v>-729.99999999999682</v>
      </c>
      <c r="S582" s="118">
        <f t="shared" si="98"/>
        <v>-125</v>
      </c>
      <c r="T582" s="108">
        <f t="shared" si="99"/>
        <v>-80.11</v>
      </c>
      <c r="U582" s="108">
        <f t="shared" si="100"/>
        <v>-78.400000000000006</v>
      </c>
    </row>
    <row r="583" spans="1:21" x14ac:dyDescent="0.2">
      <c r="A583" s="120">
        <v>43171</v>
      </c>
      <c r="B583" s="103">
        <v>1</v>
      </c>
      <c r="C583" s="104" t="s">
        <v>166</v>
      </c>
      <c r="D583" s="104" t="s">
        <v>1</v>
      </c>
      <c r="E583" s="104" t="s">
        <v>6</v>
      </c>
      <c r="F583" s="104">
        <v>-5</v>
      </c>
      <c r="G583" s="104">
        <v>78.319999999999993</v>
      </c>
      <c r="H583" s="104" t="s">
        <v>168</v>
      </c>
      <c r="I583" s="104"/>
      <c r="J583" s="116">
        <f>IF(D583="NY",VLOOKUP(E583,Input_Mkt_Price!B:C,2,FALSE))</f>
        <v>80.11</v>
      </c>
      <c r="K583" s="192">
        <f t="shared" si="91"/>
        <v>0</v>
      </c>
      <c r="L583" s="118">
        <f t="shared" si="92"/>
        <v>-4475.0000000000155</v>
      </c>
      <c r="M583" s="106">
        <f t="shared" si="93"/>
        <v>13.100000000000001</v>
      </c>
      <c r="N583" s="116">
        <f t="shared" si="94"/>
        <v>5</v>
      </c>
      <c r="O583" s="193">
        <f t="shared" si="101"/>
        <v>2.62</v>
      </c>
      <c r="P583" s="108">
        <f t="shared" si="96"/>
        <v>-391.59999999999997</v>
      </c>
      <c r="Q583" s="192">
        <f>IF(D583="NY",VLOOKUP(E583,Input_Mkt_Price!E:F,2,FALSE))</f>
        <v>79.86</v>
      </c>
      <c r="R583" s="192">
        <f t="shared" si="97"/>
        <v>-3850.0000000000155</v>
      </c>
      <c r="S583" s="118">
        <f t="shared" si="98"/>
        <v>-625</v>
      </c>
      <c r="T583" s="108">
        <f t="shared" si="99"/>
        <v>-400.55</v>
      </c>
      <c r="U583" s="108">
        <f t="shared" si="100"/>
        <v>-391.59999999999997</v>
      </c>
    </row>
    <row r="584" spans="1:21" x14ac:dyDescent="0.2">
      <c r="A584" s="120">
        <v>43171</v>
      </c>
      <c r="B584" s="103">
        <v>1</v>
      </c>
      <c r="C584" s="104" t="s">
        <v>166</v>
      </c>
      <c r="D584" s="104" t="s">
        <v>1</v>
      </c>
      <c r="E584" s="104" t="s">
        <v>6</v>
      </c>
      <c r="F584" s="104">
        <v>-3</v>
      </c>
      <c r="G584" s="104">
        <v>78.349999999999994</v>
      </c>
      <c r="H584" s="104" t="s">
        <v>168</v>
      </c>
      <c r="I584" s="104"/>
      <c r="J584" s="116">
        <f>IF(D584="NY",VLOOKUP(E584,Input_Mkt_Price!B:C,2,FALSE))</f>
        <v>80.11</v>
      </c>
      <c r="K584" s="192">
        <f t="shared" si="91"/>
        <v>0</v>
      </c>
      <c r="L584" s="118">
        <f t="shared" si="92"/>
        <v>-2640.0000000000077</v>
      </c>
      <c r="M584" s="106">
        <f t="shared" si="93"/>
        <v>7.86</v>
      </c>
      <c r="N584" s="116">
        <f t="shared" si="94"/>
        <v>3</v>
      </c>
      <c r="O584" s="193">
        <f t="shared" si="101"/>
        <v>2.62</v>
      </c>
      <c r="P584" s="108">
        <f t="shared" si="96"/>
        <v>-235.04999999999998</v>
      </c>
      <c r="Q584" s="192">
        <f>IF(D584="NY",VLOOKUP(E584,Input_Mkt_Price!E:F,2,FALSE))</f>
        <v>79.86</v>
      </c>
      <c r="R584" s="192">
        <f t="shared" si="97"/>
        <v>-2265.0000000000077</v>
      </c>
      <c r="S584" s="118">
        <f t="shared" si="98"/>
        <v>-375</v>
      </c>
      <c r="T584" s="108">
        <f t="shared" si="99"/>
        <v>-240.32999999999998</v>
      </c>
      <c r="U584" s="108">
        <f t="shared" si="100"/>
        <v>-235.04999999999998</v>
      </c>
    </row>
    <row r="585" spans="1:21" x14ac:dyDescent="0.2">
      <c r="A585" s="120">
        <v>43171</v>
      </c>
      <c r="B585" s="103">
        <v>1</v>
      </c>
      <c r="C585" s="104" t="s">
        <v>166</v>
      </c>
      <c r="D585" s="104" t="s">
        <v>1</v>
      </c>
      <c r="E585" s="104" t="s">
        <v>6</v>
      </c>
      <c r="F585" s="104">
        <v>-3</v>
      </c>
      <c r="G585" s="104">
        <v>78.34</v>
      </c>
      <c r="H585" s="104" t="s">
        <v>168</v>
      </c>
      <c r="I585" s="104"/>
      <c r="J585" s="116">
        <f>IF(D585="NY",VLOOKUP(E585,Input_Mkt_Price!B:C,2,FALSE))</f>
        <v>80.11</v>
      </c>
      <c r="K585" s="192">
        <f t="shared" si="91"/>
        <v>0</v>
      </c>
      <c r="L585" s="118">
        <f t="shared" si="92"/>
        <v>-2654.9999999999941</v>
      </c>
      <c r="M585" s="106">
        <f t="shared" si="93"/>
        <v>7.86</v>
      </c>
      <c r="N585" s="116">
        <f t="shared" si="94"/>
        <v>3</v>
      </c>
      <c r="O585" s="108">
        <f t="shared" si="101"/>
        <v>2.62</v>
      </c>
      <c r="P585" s="108">
        <f t="shared" si="96"/>
        <v>-235.02</v>
      </c>
      <c r="Q585" s="192">
        <f>IF(D585="NY",VLOOKUP(E585,Input_Mkt_Price!E:F,2,FALSE))</f>
        <v>79.86</v>
      </c>
      <c r="R585" s="192">
        <f t="shared" si="97"/>
        <v>-2279.9999999999941</v>
      </c>
      <c r="S585" s="118">
        <f t="shared" si="98"/>
        <v>-375</v>
      </c>
      <c r="T585" s="108">
        <f t="shared" si="99"/>
        <v>-240.32999999999998</v>
      </c>
      <c r="U585" s="108">
        <f t="shared" si="100"/>
        <v>-235.02</v>
      </c>
    </row>
    <row r="586" spans="1:21" x14ac:dyDescent="0.2">
      <c r="A586" s="120">
        <v>43172</v>
      </c>
      <c r="B586" s="103">
        <v>1</v>
      </c>
      <c r="C586" s="104" t="s">
        <v>166</v>
      </c>
      <c r="D586" s="104" t="s">
        <v>1</v>
      </c>
      <c r="E586" s="104" t="s">
        <v>6</v>
      </c>
      <c r="F586" s="104">
        <v>-22</v>
      </c>
      <c r="G586" s="104">
        <v>78.7</v>
      </c>
      <c r="H586" s="104" t="s">
        <v>1305</v>
      </c>
      <c r="I586" s="104"/>
      <c r="J586" s="116">
        <f>IF(D586="NY",VLOOKUP(E586,Input_Mkt_Price!B:C,2,FALSE))</f>
        <v>80.11</v>
      </c>
      <c r="K586" s="192">
        <f t="shared" si="91"/>
        <v>0</v>
      </c>
      <c r="L586" s="118">
        <f t="shared" si="92"/>
        <v>-15509.999999999962</v>
      </c>
      <c r="M586" s="106">
        <f t="shared" si="93"/>
        <v>57.64</v>
      </c>
      <c r="N586" s="116">
        <f t="shared" si="94"/>
        <v>22</v>
      </c>
      <c r="O586" s="193">
        <f t="shared" si="101"/>
        <v>2.62</v>
      </c>
      <c r="P586" s="108">
        <f t="shared" si="96"/>
        <v>-1731.4</v>
      </c>
      <c r="Q586" s="192">
        <f>IF(D586="NY",VLOOKUP(E586,Input_Mkt_Price!E:F,2,FALSE))</f>
        <v>79.86</v>
      </c>
      <c r="R586" s="192">
        <f t="shared" si="97"/>
        <v>-12759.999999999962</v>
      </c>
      <c r="S586" s="118">
        <f t="shared" si="98"/>
        <v>-2750</v>
      </c>
      <c r="T586" s="108">
        <f t="shared" si="99"/>
        <v>-1762.42</v>
      </c>
      <c r="U586" s="108">
        <f t="shared" si="100"/>
        <v>-1731.4</v>
      </c>
    </row>
    <row r="587" spans="1:21" hidden="1" x14ac:dyDescent="0.2">
      <c r="A587" s="120">
        <v>43172</v>
      </c>
      <c r="B587" s="103">
        <v>2</v>
      </c>
      <c r="C587" s="104" t="s">
        <v>166</v>
      </c>
      <c r="D587" s="104" t="s">
        <v>1</v>
      </c>
      <c r="E587" s="104" t="s">
        <v>6</v>
      </c>
      <c r="F587" s="104">
        <v>23</v>
      </c>
      <c r="G587" s="104">
        <v>78.8</v>
      </c>
      <c r="H587" s="104" t="s">
        <v>1305</v>
      </c>
      <c r="I587" s="104"/>
      <c r="J587" s="116">
        <f>IF(D587="NY",VLOOKUP(E587,Input_Mkt_Price!B:C,2,FALSE))</f>
        <v>80.11</v>
      </c>
      <c r="K587" s="192">
        <f t="shared" si="91"/>
        <v>-906199.99999999988</v>
      </c>
      <c r="L587" s="118">
        <f t="shared" si="92"/>
        <v>0</v>
      </c>
      <c r="M587" s="106">
        <f t="shared" si="93"/>
        <v>60.260000000000005</v>
      </c>
      <c r="N587" s="116">
        <f t="shared" si="94"/>
        <v>23</v>
      </c>
      <c r="O587" s="193">
        <f t="shared" si="101"/>
        <v>2.62</v>
      </c>
      <c r="P587" s="108">
        <f t="shared" si="96"/>
        <v>1812.3999999999999</v>
      </c>
      <c r="Q587" s="192">
        <f>IF(D587="NY",VLOOKUP(E587,Input_Mkt_Price!E:F,2,FALSE))</f>
        <v>79.86</v>
      </c>
      <c r="R587" s="192">
        <f t="shared" si="97"/>
        <v>0</v>
      </c>
      <c r="S587" s="118">
        <f t="shared" si="98"/>
        <v>0</v>
      </c>
      <c r="T587" s="108">
        <f t="shared" si="99"/>
        <v>1842.53</v>
      </c>
      <c r="U587" s="108">
        <f t="shared" si="100"/>
        <v>1812.3999999999999</v>
      </c>
    </row>
    <row r="588" spans="1:21" hidden="1" x14ac:dyDescent="0.2">
      <c r="A588" s="120">
        <v>43172</v>
      </c>
      <c r="B588" s="103">
        <v>2</v>
      </c>
      <c r="C588" s="104" t="s">
        <v>166</v>
      </c>
      <c r="D588" s="104" t="s">
        <v>1</v>
      </c>
      <c r="E588" s="104" t="s">
        <v>6</v>
      </c>
      <c r="F588" s="104">
        <v>87</v>
      </c>
      <c r="G588" s="104">
        <v>78.849999999999994</v>
      </c>
      <c r="H588" s="104" t="s">
        <v>1305</v>
      </c>
      <c r="I588" s="104"/>
      <c r="J588" s="116">
        <f>IF(D588="NY",VLOOKUP(E588,Input_Mkt_Price!B:C,2,FALSE))</f>
        <v>80.11</v>
      </c>
      <c r="K588" s="192">
        <f t="shared" si="91"/>
        <v>-3429975</v>
      </c>
      <c r="L588" s="118">
        <f t="shared" si="92"/>
        <v>0</v>
      </c>
      <c r="M588" s="106">
        <f t="shared" si="93"/>
        <v>227.94</v>
      </c>
      <c r="N588" s="116">
        <f t="shared" si="94"/>
        <v>87</v>
      </c>
      <c r="O588" s="108">
        <f t="shared" si="101"/>
        <v>2.62</v>
      </c>
      <c r="P588" s="108">
        <f t="shared" si="96"/>
        <v>6859.95</v>
      </c>
      <c r="Q588" s="192">
        <f>IF(D588="NY",VLOOKUP(E588,Input_Mkt_Price!E:F,2,FALSE))</f>
        <v>79.86</v>
      </c>
      <c r="R588" s="192">
        <f t="shared" si="97"/>
        <v>0</v>
      </c>
      <c r="S588" s="118">
        <f t="shared" si="98"/>
        <v>0</v>
      </c>
      <c r="T588" s="108">
        <f t="shared" si="99"/>
        <v>6969.57</v>
      </c>
      <c r="U588" s="108">
        <f t="shared" si="100"/>
        <v>6859.95</v>
      </c>
    </row>
    <row r="589" spans="1:21" x14ac:dyDescent="0.2">
      <c r="A589" s="120">
        <v>43173</v>
      </c>
      <c r="B589" s="103">
        <v>1</v>
      </c>
      <c r="C589" s="104" t="s">
        <v>166</v>
      </c>
      <c r="D589" s="104" t="s">
        <v>1</v>
      </c>
      <c r="E589" s="104" t="s">
        <v>6</v>
      </c>
      <c r="F589" s="104">
        <v>-25</v>
      </c>
      <c r="G589" s="104">
        <v>78.27</v>
      </c>
      <c r="H589" s="104" t="s">
        <v>1306</v>
      </c>
      <c r="I589" s="104"/>
      <c r="J589" s="116">
        <f>IF(D589="NY",VLOOKUP(E589,Input_Mkt_Price!B:C,2,FALSE))</f>
        <v>80.11</v>
      </c>
      <c r="K589" s="192">
        <f t="shared" si="91"/>
        <v>0</v>
      </c>
      <c r="L589" s="118">
        <f t="shared" si="92"/>
        <v>-23000.000000000044</v>
      </c>
      <c r="M589" s="106">
        <f t="shared" si="93"/>
        <v>65.5</v>
      </c>
      <c r="N589" s="116">
        <f t="shared" si="94"/>
        <v>25</v>
      </c>
      <c r="O589" s="108">
        <f t="shared" si="101"/>
        <v>2.62</v>
      </c>
      <c r="P589" s="108">
        <f t="shared" si="96"/>
        <v>-1956.75</v>
      </c>
      <c r="Q589" s="192">
        <f>IF(D589="NY",VLOOKUP(E589,Input_Mkt_Price!E:F,2,FALSE))</f>
        <v>79.86</v>
      </c>
      <c r="R589" s="192">
        <f t="shared" si="97"/>
        <v>-19875.000000000044</v>
      </c>
      <c r="S589" s="118">
        <f t="shared" si="98"/>
        <v>-3125</v>
      </c>
      <c r="T589" s="108">
        <f t="shared" si="99"/>
        <v>-2002.75</v>
      </c>
      <c r="U589" s="108">
        <f t="shared" si="100"/>
        <v>-1956.75</v>
      </c>
    </row>
    <row r="590" spans="1:21" x14ac:dyDescent="0.2">
      <c r="A590" s="120">
        <v>43173</v>
      </c>
      <c r="B590" s="103">
        <v>1</v>
      </c>
      <c r="C590" s="104" t="s">
        <v>166</v>
      </c>
      <c r="D590" s="104" t="s">
        <v>1</v>
      </c>
      <c r="E590" s="104" t="s">
        <v>6</v>
      </c>
      <c r="F590" s="104">
        <v>-2</v>
      </c>
      <c r="G590" s="104">
        <v>78.25</v>
      </c>
      <c r="H590" s="104" t="s">
        <v>1306</v>
      </c>
      <c r="I590" s="104"/>
      <c r="J590" s="116">
        <f>IF(D590="NY",VLOOKUP(E590,Input_Mkt_Price!B:C,2,FALSE))</f>
        <v>80.11</v>
      </c>
      <c r="K590" s="192">
        <f t="shared" si="91"/>
        <v>0</v>
      </c>
      <c r="L590" s="118">
        <f t="shared" si="92"/>
        <v>-1859.9999999999995</v>
      </c>
      <c r="M590" s="106">
        <f t="shared" si="93"/>
        <v>5.24</v>
      </c>
      <c r="N590" s="116">
        <f t="shared" si="94"/>
        <v>2</v>
      </c>
      <c r="O590" s="108">
        <f t="shared" si="101"/>
        <v>2.62</v>
      </c>
      <c r="P590" s="108">
        <f t="shared" si="96"/>
        <v>-156.5</v>
      </c>
      <c r="Q590" s="192">
        <f>IF(D590="NY",VLOOKUP(E590,Input_Mkt_Price!E:F,2,FALSE))</f>
        <v>79.86</v>
      </c>
      <c r="R590" s="192">
        <f t="shared" si="97"/>
        <v>-1609.9999999999995</v>
      </c>
      <c r="S590" s="118">
        <f t="shared" si="98"/>
        <v>-250</v>
      </c>
      <c r="T590" s="108">
        <f t="shared" si="99"/>
        <v>-160.22</v>
      </c>
      <c r="U590" s="108">
        <f t="shared" si="100"/>
        <v>-156.5</v>
      </c>
    </row>
    <row r="591" spans="1:21" x14ac:dyDescent="0.2">
      <c r="A591" s="120">
        <v>43173</v>
      </c>
      <c r="B591" s="103">
        <v>1</v>
      </c>
      <c r="C591" s="104" t="s">
        <v>166</v>
      </c>
      <c r="D591" s="104" t="s">
        <v>1</v>
      </c>
      <c r="E591" s="104" t="s">
        <v>6</v>
      </c>
      <c r="F591" s="104">
        <v>-2</v>
      </c>
      <c r="G591" s="104">
        <v>78.3</v>
      </c>
      <c r="H591" s="104" t="s">
        <v>1306</v>
      </c>
      <c r="I591" s="104"/>
      <c r="J591" s="116">
        <f>IF(D591="NY",VLOOKUP(E591,Input_Mkt_Price!B:C,2,FALSE))</f>
        <v>80.11</v>
      </c>
      <c r="K591" s="192">
        <f t="shared" si="91"/>
        <v>0</v>
      </c>
      <c r="L591" s="118">
        <f t="shared" si="92"/>
        <v>-1810.0000000000023</v>
      </c>
      <c r="M591" s="106">
        <f t="shared" si="93"/>
        <v>5.24</v>
      </c>
      <c r="N591" s="116">
        <f t="shared" si="94"/>
        <v>2</v>
      </c>
      <c r="O591" s="108">
        <f t="shared" si="101"/>
        <v>2.62</v>
      </c>
      <c r="P591" s="108">
        <f t="shared" si="96"/>
        <v>-156.6</v>
      </c>
      <c r="Q591" s="192">
        <f>IF(D591="NY",VLOOKUP(E591,Input_Mkt_Price!E:F,2,FALSE))</f>
        <v>79.86</v>
      </c>
      <c r="R591" s="192">
        <f t="shared" si="97"/>
        <v>-1560.0000000000023</v>
      </c>
      <c r="S591" s="118">
        <f t="shared" si="98"/>
        <v>-250</v>
      </c>
      <c r="T591" s="108">
        <f t="shared" si="99"/>
        <v>-160.22</v>
      </c>
      <c r="U591" s="108">
        <f t="shared" si="100"/>
        <v>-156.6</v>
      </c>
    </row>
    <row r="592" spans="1:21" x14ac:dyDescent="0.2">
      <c r="A592" s="120">
        <v>43173</v>
      </c>
      <c r="B592" s="103">
        <v>1</v>
      </c>
      <c r="C592" s="104" t="s">
        <v>166</v>
      </c>
      <c r="D592" s="104" t="s">
        <v>1</v>
      </c>
      <c r="E592" s="104" t="s">
        <v>6</v>
      </c>
      <c r="F592" s="104">
        <v>-2</v>
      </c>
      <c r="G592" s="104">
        <v>78.209999999999994</v>
      </c>
      <c r="H592" s="104" t="s">
        <v>1306</v>
      </c>
      <c r="I592" s="104"/>
      <c r="J592" s="116">
        <f>IF(D592="NY",VLOOKUP(E592,Input_Mkt_Price!B:C,2,FALSE))</f>
        <v>80.11</v>
      </c>
      <c r="K592" s="192">
        <f t="shared" si="91"/>
        <v>0</v>
      </c>
      <c r="L592" s="118">
        <f t="shared" si="92"/>
        <v>-1900.0000000000057</v>
      </c>
      <c r="M592" s="106">
        <f t="shared" si="93"/>
        <v>5.24</v>
      </c>
      <c r="N592" s="116">
        <f t="shared" si="94"/>
        <v>2</v>
      </c>
      <c r="O592" s="108">
        <f t="shared" si="101"/>
        <v>2.62</v>
      </c>
      <c r="P592" s="108">
        <f t="shared" si="96"/>
        <v>-156.41999999999999</v>
      </c>
      <c r="Q592" s="192">
        <f>IF(D592="NY",VLOOKUP(E592,Input_Mkt_Price!E:F,2,FALSE))</f>
        <v>79.86</v>
      </c>
      <c r="R592" s="192">
        <f t="shared" si="97"/>
        <v>-1650.0000000000057</v>
      </c>
      <c r="S592" s="118">
        <f t="shared" si="98"/>
        <v>-250</v>
      </c>
      <c r="T592" s="108">
        <f t="shared" si="99"/>
        <v>-160.22</v>
      </c>
      <c r="U592" s="108">
        <f t="shared" si="100"/>
        <v>-156.41999999999999</v>
      </c>
    </row>
    <row r="593" spans="1:21" x14ac:dyDescent="0.2">
      <c r="A593" s="120">
        <v>43173</v>
      </c>
      <c r="B593" s="103">
        <v>1</v>
      </c>
      <c r="C593" s="104" t="s">
        <v>166</v>
      </c>
      <c r="D593" s="104" t="s">
        <v>1</v>
      </c>
      <c r="E593" s="104" t="s">
        <v>6</v>
      </c>
      <c r="F593" s="104">
        <v>-12</v>
      </c>
      <c r="G593" s="104">
        <v>78.2</v>
      </c>
      <c r="H593" s="104" t="s">
        <v>1306</v>
      </c>
      <c r="I593" s="104"/>
      <c r="J593" s="116">
        <f>IF(D593="NY",VLOOKUP(E593,Input_Mkt_Price!B:C,2,FALSE))</f>
        <v>80.11</v>
      </c>
      <c r="K593" s="192">
        <f t="shared" si="91"/>
        <v>0</v>
      </c>
      <c r="L593" s="118">
        <f t="shared" si="92"/>
        <v>-11459.99999999998</v>
      </c>
      <c r="M593" s="106">
        <f t="shared" si="93"/>
        <v>31.44</v>
      </c>
      <c r="N593" s="116">
        <f t="shared" si="94"/>
        <v>12</v>
      </c>
      <c r="O593" s="108">
        <f t="shared" si="101"/>
        <v>2.62</v>
      </c>
      <c r="P593" s="108">
        <f t="shared" si="96"/>
        <v>-938.40000000000009</v>
      </c>
      <c r="Q593" s="192">
        <f>IF(D593="NY",VLOOKUP(E593,Input_Mkt_Price!E:F,2,FALSE))</f>
        <v>79.86</v>
      </c>
      <c r="R593" s="192">
        <f t="shared" si="97"/>
        <v>-9959.99999999998</v>
      </c>
      <c r="S593" s="118">
        <f t="shared" si="98"/>
        <v>-1500</v>
      </c>
      <c r="T593" s="108">
        <f t="shared" si="99"/>
        <v>-961.31999999999994</v>
      </c>
      <c r="U593" s="108">
        <f t="shared" si="100"/>
        <v>-938.40000000000009</v>
      </c>
    </row>
    <row r="594" spans="1:21" x14ac:dyDescent="0.2">
      <c r="A594" s="120">
        <v>43173</v>
      </c>
      <c r="B594" s="103">
        <v>1</v>
      </c>
      <c r="C594" s="104" t="s">
        <v>166</v>
      </c>
      <c r="D594" s="104" t="s">
        <v>1</v>
      </c>
      <c r="E594" s="104" t="s">
        <v>6</v>
      </c>
      <c r="F594" s="104">
        <v>-1</v>
      </c>
      <c r="G594" s="104">
        <v>78.13</v>
      </c>
      <c r="H594" s="104" t="s">
        <v>1306</v>
      </c>
      <c r="I594" s="104"/>
      <c r="J594" s="116">
        <f>IF(D594="NY",VLOOKUP(E594,Input_Mkt_Price!B:C,2,FALSE))</f>
        <v>80.11</v>
      </c>
      <c r="K594" s="192">
        <f t="shared" si="91"/>
        <v>0</v>
      </c>
      <c r="L594" s="118">
        <f t="shared" si="92"/>
        <v>-990.00000000000205</v>
      </c>
      <c r="M594" s="106">
        <f t="shared" si="93"/>
        <v>2.62</v>
      </c>
      <c r="N594" s="116">
        <f t="shared" si="94"/>
        <v>1</v>
      </c>
      <c r="O594" s="193">
        <f t="shared" si="101"/>
        <v>2.62</v>
      </c>
      <c r="P594" s="108">
        <f t="shared" si="96"/>
        <v>-78.13</v>
      </c>
      <c r="Q594" s="192">
        <f>IF(D594="NY",VLOOKUP(E594,Input_Mkt_Price!E:F,2,FALSE))</f>
        <v>79.86</v>
      </c>
      <c r="R594" s="192">
        <f t="shared" si="97"/>
        <v>-865.00000000000205</v>
      </c>
      <c r="S594" s="118">
        <f t="shared" si="98"/>
        <v>-125</v>
      </c>
      <c r="T594" s="108">
        <f t="shared" si="99"/>
        <v>-80.11</v>
      </c>
      <c r="U594" s="108">
        <f t="shared" si="100"/>
        <v>-78.13</v>
      </c>
    </row>
    <row r="595" spans="1:21" hidden="1" x14ac:dyDescent="0.2">
      <c r="A595" s="120">
        <v>43173</v>
      </c>
      <c r="B595" s="103">
        <v>2</v>
      </c>
      <c r="C595" s="104" t="s">
        <v>166</v>
      </c>
      <c r="D595" s="104" t="s">
        <v>1</v>
      </c>
      <c r="E595" s="104" t="s">
        <v>6</v>
      </c>
      <c r="F595" s="104">
        <v>88</v>
      </c>
      <c r="G595" s="104">
        <v>78.489999999999995</v>
      </c>
      <c r="H595" s="104" t="s">
        <v>1306</v>
      </c>
      <c r="I595" s="104"/>
      <c r="J595" s="116">
        <f>IF(D595="NY",VLOOKUP(E595,Input_Mkt_Price!B:C,2,FALSE))</f>
        <v>80.11</v>
      </c>
      <c r="K595" s="192">
        <f t="shared" si="91"/>
        <v>-3453560</v>
      </c>
      <c r="L595" s="118">
        <f t="shared" si="92"/>
        <v>0</v>
      </c>
      <c r="M595" s="106">
        <f t="shared" si="93"/>
        <v>230.56</v>
      </c>
      <c r="N595" s="116">
        <f t="shared" si="94"/>
        <v>88</v>
      </c>
      <c r="O595" s="108">
        <f t="shared" si="101"/>
        <v>2.62</v>
      </c>
      <c r="P595" s="108">
        <f t="shared" si="96"/>
        <v>6907.12</v>
      </c>
      <c r="Q595" s="192">
        <f>IF(D595="NY",VLOOKUP(E595,Input_Mkt_Price!E:F,2,FALSE))</f>
        <v>79.86</v>
      </c>
      <c r="R595" s="192">
        <f t="shared" si="97"/>
        <v>0</v>
      </c>
      <c r="S595" s="118">
        <f t="shared" si="98"/>
        <v>0</v>
      </c>
      <c r="T595" s="108">
        <f t="shared" si="99"/>
        <v>7049.68</v>
      </c>
      <c r="U595" s="108">
        <f t="shared" si="100"/>
        <v>6907.12</v>
      </c>
    </row>
    <row r="596" spans="1:21" hidden="1" x14ac:dyDescent="0.2">
      <c r="A596" s="120">
        <v>43174</v>
      </c>
      <c r="B596" s="103">
        <v>2</v>
      </c>
      <c r="C596" s="104" t="s">
        <v>166</v>
      </c>
      <c r="D596" s="104" t="s">
        <v>1</v>
      </c>
      <c r="E596" s="104" t="s">
        <v>1336</v>
      </c>
      <c r="F596" s="104">
        <v>2</v>
      </c>
      <c r="G596" s="104">
        <v>83.66</v>
      </c>
      <c r="H596" s="104" t="s">
        <v>1307</v>
      </c>
      <c r="I596" s="104"/>
      <c r="J596" s="116">
        <f>IF(D596="NY",VLOOKUP(E596,Input_Mkt_Price!B:C,2,FALSE))</f>
        <v>84.68</v>
      </c>
      <c r="K596" s="192">
        <f t="shared" si="91"/>
        <v>-83660</v>
      </c>
      <c r="L596" s="118">
        <f t="shared" si="92"/>
        <v>0</v>
      </c>
      <c r="M596" s="106">
        <f t="shared" si="93"/>
        <v>5.24</v>
      </c>
      <c r="N596" s="116">
        <f t="shared" si="94"/>
        <v>2</v>
      </c>
      <c r="O596" s="108">
        <f t="shared" si="101"/>
        <v>2.62</v>
      </c>
      <c r="P596" s="108">
        <f t="shared" si="96"/>
        <v>167.32</v>
      </c>
      <c r="Q596" s="192">
        <f>IF(D596="NY",VLOOKUP(E596,Input_Mkt_Price!E:F,2,FALSE))</f>
        <v>84.68</v>
      </c>
      <c r="R596" s="192">
        <f t="shared" si="97"/>
        <v>0</v>
      </c>
      <c r="S596" s="118">
        <f t="shared" si="98"/>
        <v>0</v>
      </c>
      <c r="T596" s="108">
        <f t="shared" si="99"/>
        <v>169.36</v>
      </c>
      <c r="U596" s="108">
        <f t="shared" si="100"/>
        <v>167.32</v>
      </c>
    </row>
    <row r="597" spans="1:21" hidden="1" x14ac:dyDescent="0.2">
      <c r="A597" s="120">
        <v>43174</v>
      </c>
      <c r="B597" s="103">
        <v>2</v>
      </c>
      <c r="C597" s="104" t="s">
        <v>166</v>
      </c>
      <c r="D597" s="104" t="s">
        <v>1</v>
      </c>
      <c r="E597" s="104" t="s">
        <v>1336</v>
      </c>
      <c r="F597" s="104">
        <v>5</v>
      </c>
      <c r="G597" s="104">
        <v>83.69</v>
      </c>
      <c r="H597" s="104" t="s">
        <v>1307</v>
      </c>
      <c r="I597" s="104"/>
      <c r="J597" s="116">
        <f>IF(D597="NY",VLOOKUP(E597,Input_Mkt_Price!B:C,2,FALSE))</f>
        <v>84.68</v>
      </c>
      <c r="K597" s="192">
        <f t="shared" si="91"/>
        <v>-209225</v>
      </c>
      <c r="L597" s="118">
        <f t="shared" si="92"/>
        <v>0</v>
      </c>
      <c r="M597" s="106">
        <f t="shared" si="93"/>
        <v>13.100000000000001</v>
      </c>
      <c r="N597" s="116">
        <f t="shared" si="94"/>
        <v>5</v>
      </c>
      <c r="O597" s="108">
        <f t="shared" si="101"/>
        <v>2.62</v>
      </c>
      <c r="P597" s="108">
        <f t="shared" si="96"/>
        <v>418.45</v>
      </c>
      <c r="Q597" s="192">
        <f>IF(D597="NY",VLOOKUP(E597,Input_Mkt_Price!E:F,2,FALSE))</f>
        <v>84.68</v>
      </c>
      <c r="R597" s="192">
        <f t="shared" si="97"/>
        <v>0</v>
      </c>
      <c r="S597" s="118">
        <f t="shared" si="98"/>
        <v>0</v>
      </c>
      <c r="T597" s="108">
        <f t="shared" si="99"/>
        <v>423.40000000000003</v>
      </c>
      <c r="U597" s="108">
        <f t="shared" si="100"/>
        <v>418.45</v>
      </c>
    </row>
    <row r="598" spans="1:21" hidden="1" x14ac:dyDescent="0.2">
      <c r="A598" s="120">
        <v>43174</v>
      </c>
      <c r="B598" s="103">
        <v>2</v>
      </c>
      <c r="C598" s="104" t="s">
        <v>166</v>
      </c>
      <c r="D598" s="104" t="s">
        <v>1</v>
      </c>
      <c r="E598" s="104" t="s">
        <v>1336</v>
      </c>
      <c r="F598" s="104">
        <v>4</v>
      </c>
      <c r="G598" s="104">
        <v>83.68</v>
      </c>
      <c r="H598" s="104" t="s">
        <v>1307</v>
      </c>
      <c r="I598" s="104"/>
      <c r="J598" s="116">
        <f>IF(D598="NY",VLOOKUP(E598,Input_Mkt_Price!B:C,2,FALSE))</f>
        <v>84.68</v>
      </c>
      <c r="K598" s="192">
        <f t="shared" si="91"/>
        <v>-167360</v>
      </c>
      <c r="L598" s="118">
        <f t="shared" si="92"/>
        <v>0</v>
      </c>
      <c r="M598" s="106">
        <f t="shared" si="93"/>
        <v>10.48</v>
      </c>
      <c r="N598" s="116">
        <f t="shared" si="94"/>
        <v>4</v>
      </c>
      <c r="O598" s="108">
        <f t="shared" si="101"/>
        <v>2.62</v>
      </c>
      <c r="P598" s="108">
        <f t="shared" si="96"/>
        <v>334.72</v>
      </c>
      <c r="Q598" s="192">
        <f>IF(D598="NY",VLOOKUP(E598,Input_Mkt_Price!E:F,2,FALSE))</f>
        <v>84.68</v>
      </c>
      <c r="R598" s="192">
        <f t="shared" si="97"/>
        <v>0</v>
      </c>
      <c r="S598" s="118">
        <f t="shared" si="98"/>
        <v>0</v>
      </c>
      <c r="T598" s="108">
        <f t="shared" si="99"/>
        <v>338.72</v>
      </c>
      <c r="U598" s="108">
        <f t="shared" si="100"/>
        <v>334.72</v>
      </c>
    </row>
    <row r="599" spans="1:21" hidden="1" x14ac:dyDescent="0.2">
      <c r="A599" s="120">
        <v>43174</v>
      </c>
      <c r="B599" s="103">
        <v>2</v>
      </c>
      <c r="C599" s="104" t="s">
        <v>166</v>
      </c>
      <c r="D599" s="104" t="s">
        <v>1</v>
      </c>
      <c r="E599" s="104" t="s">
        <v>1336</v>
      </c>
      <c r="F599" s="104">
        <v>4</v>
      </c>
      <c r="G599" s="104">
        <v>83.67</v>
      </c>
      <c r="H599" s="104" t="s">
        <v>1307</v>
      </c>
      <c r="I599" s="104"/>
      <c r="J599" s="116">
        <f>IF(D599="NY",VLOOKUP(E599,Input_Mkt_Price!B:C,2,FALSE))</f>
        <v>84.68</v>
      </c>
      <c r="K599" s="192">
        <f t="shared" si="91"/>
        <v>-167340</v>
      </c>
      <c r="L599" s="118">
        <f t="shared" si="92"/>
        <v>0</v>
      </c>
      <c r="M599" s="106">
        <f t="shared" si="93"/>
        <v>10.48</v>
      </c>
      <c r="N599" s="116">
        <f t="shared" si="94"/>
        <v>4</v>
      </c>
      <c r="O599" s="108">
        <f t="shared" si="101"/>
        <v>2.62</v>
      </c>
      <c r="P599" s="108">
        <f t="shared" si="96"/>
        <v>334.68</v>
      </c>
      <c r="Q599" s="192">
        <f>IF(D599="NY",VLOOKUP(E599,Input_Mkt_Price!E:F,2,FALSE))</f>
        <v>84.68</v>
      </c>
      <c r="R599" s="192">
        <f t="shared" si="97"/>
        <v>0</v>
      </c>
      <c r="S599" s="118">
        <f t="shared" si="98"/>
        <v>0</v>
      </c>
      <c r="T599" s="108">
        <f t="shared" si="99"/>
        <v>338.72</v>
      </c>
      <c r="U599" s="108">
        <f t="shared" si="100"/>
        <v>334.68</v>
      </c>
    </row>
    <row r="600" spans="1:21" hidden="1" x14ac:dyDescent="0.2">
      <c r="A600" s="120">
        <v>43174</v>
      </c>
      <c r="B600" s="103">
        <v>2</v>
      </c>
      <c r="C600" s="104" t="s">
        <v>166</v>
      </c>
      <c r="D600" s="104" t="s">
        <v>1</v>
      </c>
      <c r="E600" s="104" t="s">
        <v>1336</v>
      </c>
      <c r="F600" s="104">
        <v>-1</v>
      </c>
      <c r="G600" s="104">
        <v>83.74</v>
      </c>
      <c r="H600" s="104" t="s">
        <v>1307</v>
      </c>
      <c r="I600" s="104"/>
      <c r="J600" s="116">
        <f>IF(D600="NY",VLOOKUP(E600,Input_Mkt_Price!B:C,2,FALSE))</f>
        <v>84.68</v>
      </c>
      <c r="K600" s="192">
        <f t="shared" si="91"/>
        <v>41870</v>
      </c>
      <c r="L600" s="118">
        <f t="shared" si="92"/>
        <v>0</v>
      </c>
      <c r="M600" s="106">
        <f t="shared" si="93"/>
        <v>2.62</v>
      </c>
      <c r="N600" s="116">
        <f t="shared" si="94"/>
        <v>1</v>
      </c>
      <c r="O600" s="108">
        <f t="shared" si="101"/>
        <v>2.62</v>
      </c>
      <c r="P600" s="108">
        <f t="shared" si="96"/>
        <v>-83.74</v>
      </c>
      <c r="Q600" s="192">
        <f>IF(D600="NY",VLOOKUP(E600,Input_Mkt_Price!E:F,2,FALSE))</f>
        <v>84.68</v>
      </c>
      <c r="R600" s="192">
        <f t="shared" si="97"/>
        <v>0</v>
      </c>
      <c r="S600" s="118">
        <f t="shared" si="98"/>
        <v>0</v>
      </c>
      <c r="T600" s="108">
        <f t="shared" si="99"/>
        <v>-84.68</v>
      </c>
      <c r="U600" s="108">
        <f t="shared" si="100"/>
        <v>-83.74</v>
      </c>
    </row>
    <row r="601" spans="1:21" hidden="1" x14ac:dyDescent="0.2">
      <c r="A601" s="120">
        <v>43174</v>
      </c>
      <c r="B601" s="103">
        <v>2</v>
      </c>
      <c r="C601" s="104" t="s">
        <v>166</v>
      </c>
      <c r="D601" s="104" t="s">
        <v>1</v>
      </c>
      <c r="E601" s="104" t="s">
        <v>5</v>
      </c>
      <c r="F601" s="104">
        <v>-3</v>
      </c>
      <c r="G601" s="104">
        <v>83.5</v>
      </c>
      <c r="H601" s="104" t="s">
        <v>1307</v>
      </c>
      <c r="I601" s="104"/>
      <c r="J601" s="116">
        <f>IF(D601="NY",VLOOKUP(E601,Input_Mkt_Price!B:C,2,FALSE))</f>
        <v>83.76</v>
      </c>
      <c r="K601" s="192">
        <f t="shared" si="91"/>
        <v>125250</v>
      </c>
      <c r="L601" s="118">
        <f t="shared" si="92"/>
        <v>0</v>
      </c>
      <c r="M601" s="106">
        <f t="shared" si="93"/>
        <v>7.86</v>
      </c>
      <c r="N601" s="116">
        <f t="shared" si="94"/>
        <v>3</v>
      </c>
      <c r="O601" s="193">
        <f t="shared" si="101"/>
        <v>2.62</v>
      </c>
      <c r="P601" s="108">
        <f t="shared" si="96"/>
        <v>-250.5</v>
      </c>
      <c r="Q601" s="192">
        <f>IF(D601="NY",VLOOKUP(E601,Input_Mkt_Price!E:F,2,FALSE))</f>
        <v>83.7</v>
      </c>
      <c r="R601" s="192">
        <f t="shared" si="97"/>
        <v>0</v>
      </c>
      <c r="S601" s="118">
        <f t="shared" si="98"/>
        <v>0</v>
      </c>
      <c r="T601" s="108">
        <f t="shared" si="99"/>
        <v>-251.28000000000003</v>
      </c>
      <c r="U601" s="108">
        <f t="shared" si="100"/>
        <v>-250.5</v>
      </c>
    </row>
    <row r="602" spans="1:21" hidden="1" x14ac:dyDescent="0.2">
      <c r="A602" s="120">
        <v>43174</v>
      </c>
      <c r="B602" s="103">
        <v>2</v>
      </c>
      <c r="C602" s="104" t="s">
        <v>166</v>
      </c>
      <c r="D602" s="104" t="s">
        <v>1</v>
      </c>
      <c r="E602" s="104" t="s">
        <v>5</v>
      </c>
      <c r="F602" s="104">
        <v>-13</v>
      </c>
      <c r="G602" s="104">
        <v>83.5</v>
      </c>
      <c r="H602" s="104" t="s">
        <v>1307</v>
      </c>
      <c r="I602" s="104"/>
      <c r="J602" s="116">
        <f>IF(D602="NY",VLOOKUP(E602,Input_Mkt_Price!B:C,2,FALSE))</f>
        <v>83.76</v>
      </c>
      <c r="K602" s="192">
        <f t="shared" si="91"/>
        <v>542750</v>
      </c>
      <c r="L602" s="118">
        <f t="shared" si="92"/>
        <v>0</v>
      </c>
      <c r="M602" s="106">
        <f t="shared" si="93"/>
        <v>34.06</v>
      </c>
      <c r="N602" s="116">
        <f t="shared" si="94"/>
        <v>13</v>
      </c>
      <c r="O602" s="193">
        <f t="shared" si="101"/>
        <v>2.62</v>
      </c>
      <c r="P602" s="108">
        <f t="shared" si="96"/>
        <v>-1085.5</v>
      </c>
      <c r="Q602" s="192">
        <f>IF(D602="NY",VLOOKUP(E602,Input_Mkt_Price!E:F,2,FALSE))</f>
        <v>83.7</v>
      </c>
      <c r="R602" s="192">
        <f t="shared" si="97"/>
        <v>0</v>
      </c>
      <c r="S602" s="118">
        <f t="shared" si="98"/>
        <v>0</v>
      </c>
      <c r="T602" s="108">
        <f t="shared" si="99"/>
        <v>-1088.8800000000001</v>
      </c>
      <c r="U602" s="108">
        <f t="shared" si="100"/>
        <v>-1085.5</v>
      </c>
    </row>
    <row r="603" spans="1:21" hidden="1" x14ac:dyDescent="0.2">
      <c r="A603" s="120">
        <v>43174</v>
      </c>
      <c r="B603" s="103">
        <v>2</v>
      </c>
      <c r="C603" s="104" t="s">
        <v>166</v>
      </c>
      <c r="D603" s="104" t="s">
        <v>1</v>
      </c>
      <c r="E603" s="104" t="s">
        <v>5</v>
      </c>
      <c r="F603" s="104">
        <v>-1</v>
      </c>
      <c r="G603" s="104">
        <v>83.49</v>
      </c>
      <c r="H603" s="104" t="s">
        <v>1307</v>
      </c>
      <c r="I603" s="104"/>
      <c r="J603" s="116">
        <f>IF(D603="NY",VLOOKUP(E603,Input_Mkt_Price!B:C,2,FALSE))</f>
        <v>83.76</v>
      </c>
      <c r="K603" s="192">
        <f t="shared" si="91"/>
        <v>41745</v>
      </c>
      <c r="L603" s="118">
        <f t="shared" si="92"/>
        <v>0</v>
      </c>
      <c r="M603" s="106">
        <f t="shared" si="93"/>
        <v>2.62</v>
      </c>
      <c r="N603" s="116">
        <f t="shared" si="94"/>
        <v>1</v>
      </c>
      <c r="O603" s="193">
        <f t="shared" si="101"/>
        <v>2.62</v>
      </c>
      <c r="P603" s="108">
        <f t="shared" si="96"/>
        <v>-83.49</v>
      </c>
      <c r="Q603" s="192">
        <f>IF(D603="NY",VLOOKUP(E603,Input_Mkt_Price!E:F,2,FALSE))</f>
        <v>83.7</v>
      </c>
      <c r="R603" s="192">
        <f t="shared" si="97"/>
        <v>0</v>
      </c>
      <c r="S603" s="118">
        <f t="shared" si="98"/>
        <v>0</v>
      </c>
      <c r="T603" s="108">
        <f t="shared" si="99"/>
        <v>-83.76</v>
      </c>
      <c r="U603" s="108">
        <f t="shared" si="100"/>
        <v>-83.49</v>
      </c>
    </row>
    <row r="604" spans="1:21" x14ac:dyDescent="0.2">
      <c r="A604" s="120">
        <v>43174</v>
      </c>
      <c r="B604" s="103">
        <v>1</v>
      </c>
      <c r="C604" s="104" t="s">
        <v>166</v>
      </c>
      <c r="D604" s="104" t="s">
        <v>1</v>
      </c>
      <c r="E604" s="104" t="s">
        <v>6</v>
      </c>
      <c r="F604" s="104">
        <v>-2</v>
      </c>
      <c r="G604" s="104">
        <v>78.28</v>
      </c>
      <c r="H604" s="104" t="s">
        <v>1307</v>
      </c>
      <c r="I604" s="104"/>
      <c r="J604" s="116">
        <f>IF(D604="NY",VLOOKUP(E604,Input_Mkt_Price!B:C,2,FALSE))</f>
        <v>80.11</v>
      </c>
      <c r="K604" s="192">
        <f t="shared" si="91"/>
        <v>0</v>
      </c>
      <c r="L604" s="118">
        <f t="shared" si="92"/>
        <v>-1829.9999999999982</v>
      </c>
      <c r="M604" s="106">
        <f t="shared" si="93"/>
        <v>5.24</v>
      </c>
      <c r="N604" s="116">
        <f t="shared" si="94"/>
        <v>2</v>
      </c>
      <c r="O604" s="193">
        <f t="shared" si="101"/>
        <v>2.62</v>
      </c>
      <c r="P604" s="108">
        <f t="shared" si="96"/>
        <v>-156.56</v>
      </c>
      <c r="Q604" s="192">
        <f>IF(D604="NY",VLOOKUP(E604,Input_Mkt_Price!E:F,2,FALSE))</f>
        <v>79.86</v>
      </c>
      <c r="R604" s="192">
        <f t="shared" si="97"/>
        <v>-1579.9999999999982</v>
      </c>
      <c r="S604" s="118">
        <f t="shared" si="98"/>
        <v>-250</v>
      </c>
      <c r="T604" s="108">
        <f t="shared" si="99"/>
        <v>-160.22</v>
      </c>
      <c r="U604" s="108">
        <f t="shared" si="100"/>
        <v>-156.56</v>
      </c>
    </row>
    <row r="605" spans="1:21" x14ac:dyDescent="0.2">
      <c r="A605" s="120">
        <v>43174</v>
      </c>
      <c r="B605" s="103">
        <v>1</v>
      </c>
      <c r="C605" s="104" t="s">
        <v>166</v>
      </c>
      <c r="D605" s="104" t="s">
        <v>1</v>
      </c>
      <c r="E605" s="104" t="s">
        <v>6</v>
      </c>
      <c r="F605" s="104">
        <v>-2</v>
      </c>
      <c r="G605" s="104">
        <v>78.31</v>
      </c>
      <c r="H605" s="104" t="s">
        <v>1307</v>
      </c>
      <c r="I605" s="104"/>
      <c r="J605" s="116">
        <f>IF(D605="NY",VLOOKUP(E605,Input_Mkt_Price!B:C,2,FALSE))</f>
        <v>80.11</v>
      </c>
      <c r="K605" s="192">
        <f t="shared" si="91"/>
        <v>0</v>
      </c>
      <c r="L605" s="118">
        <f t="shared" si="92"/>
        <v>-1799.9999999999973</v>
      </c>
      <c r="M605" s="106">
        <f t="shared" si="93"/>
        <v>5.24</v>
      </c>
      <c r="N605" s="116">
        <f t="shared" si="94"/>
        <v>2</v>
      </c>
      <c r="O605" s="193">
        <f t="shared" si="101"/>
        <v>2.62</v>
      </c>
      <c r="P605" s="108">
        <f t="shared" si="96"/>
        <v>-156.62</v>
      </c>
      <c r="Q605" s="192">
        <f>IF(D605="NY",VLOOKUP(E605,Input_Mkt_Price!E:F,2,FALSE))</f>
        <v>79.86</v>
      </c>
      <c r="R605" s="192">
        <f t="shared" si="97"/>
        <v>-1549.9999999999973</v>
      </c>
      <c r="S605" s="118">
        <f t="shared" si="98"/>
        <v>-250</v>
      </c>
      <c r="T605" s="108">
        <f t="shared" si="99"/>
        <v>-160.22</v>
      </c>
      <c r="U605" s="108">
        <f t="shared" si="100"/>
        <v>-156.62</v>
      </c>
    </row>
    <row r="606" spans="1:21" x14ac:dyDescent="0.2">
      <c r="A606" s="120">
        <v>43174</v>
      </c>
      <c r="B606" s="103">
        <v>1</v>
      </c>
      <c r="C606" s="104" t="s">
        <v>166</v>
      </c>
      <c r="D606" s="104" t="s">
        <v>1</v>
      </c>
      <c r="E606" s="104" t="s">
        <v>6</v>
      </c>
      <c r="F606" s="104">
        <v>-1</v>
      </c>
      <c r="G606" s="104">
        <v>78.290000000000006</v>
      </c>
      <c r="H606" s="104" t="s">
        <v>1307</v>
      </c>
      <c r="I606" s="104"/>
      <c r="J606" s="116">
        <f>IF(D606="NY",VLOOKUP(E606,Input_Mkt_Price!B:C,2,FALSE))</f>
        <v>80.11</v>
      </c>
      <c r="K606" s="192">
        <f t="shared" si="91"/>
        <v>0</v>
      </c>
      <c r="L606" s="118">
        <f t="shared" si="92"/>
        <v>-909.99999999999659</v>
      </c>
      <c r="M606" s="106">
        <f t="shared" si="93"/>
        <v>2.62</v>
      </c>
      <c r="N606" s="116">
        <f t="shared" si="94"/>
        <v>1</v>
      </c>
      <c r="O606" s="193">
        <f t="shared" si="101"/>
        <v>2.62</v>
      </c>
      <c r="P606" s="108">
        <f t="shared" si="96"/>
        <v>-78.290000000000006</v>
      </c>
      <c r="Q606" s="192">
        <f>IF(D606="NY",VLOOKUP(E606,Input_Mkt_Price!E:F,2,FALSE))</f>
        <v>79.86</v>
      </c>
      <c r="R606" s="192">
        <f t="shared" si="97"/>
        <v>-784.99999999999659</v>
      </c>
      <c r="S606" s="118">
        <f t="shared" si="98"/>
        <v>-125</v>
      </c>
      <c r="T606" s="108">
        <f t="shared" si="99"/>
        <v>-80.11</v>
      </c>
      <c r="U606" s="108">
        <f t="shared" si="100"/>
        <v>-78.290000000000006</v>
      </c>
    </row>
    <row r="607" spans="1:21" x14ac:dyDescent="0.2">
      <c r="A607" s="120">
        <v>43174</v>
      </c>
      <c r="B607" s="103">
        <v>1</v>
      </c>
      <c r="C607" s="104" t="s">
        <v>166</v>
      </c>
      <c r="D607" s="104" t="s">
        <v>1</v>
      </c>
      <c r="E607" s="104" t="s">
        <v>6</v>
      </c>
      <c r="F607" s="104">
        <v>-2</v>
      </c>
      <c r="G607" s="104">
        <v>78.3</v>
      </c>
      <c r="H607" s="104" t="s">
        <v>1307</v>
      </c>
      <c r="I607" s="104"/>
      <c r="J607" s="116">
        <f>IF(D607="NY",VLOOKUP(E607,Input_Mkt_Price!B:C,2,FALSE))</f>
        <v>80.11</v>
      </c>
      <c r="K607" s="192">
        <f t="shared" si="91"/>
        <v>0</v>
      </c>
      <c r="L607" s="118">
        <f t="shared" si="92"/>
        <v>-1810.0000000000023</v>
      </c>
      <c r="M607" s="106">
        <f t="shared" si="93"/>
        <v>5.24</v>
      </c>
      <c r="N607" s="116">
        <f t="shared" si="94"/>
        <v>2</v>
      </c>
      <c r="O607" s="193">
        <f t="shared" si="101"/>
        <v>2.62</v>
      </c>
      <c r="P607" s="108">
        <f t="shared" si="96"/>
        <v>-156.6</v>
      </c>
      <c r="Q607" s="192">
        <f>IF(D607="NY",VLOOKUP(E607,Input_Mkt_Price!E:F,2,FALSE))</f>
        <v>79.86</v>
      </c>
      <c r="R607" s="192">
        <f t="shared" si="97"/>
        <v>-1560.0000000000023</v>
      </c>
      <c r="S607" s="118">
        <f t="shared" si="98"/>
        <v>-250</v>
      </c>
      <c r="T607" s="108">
        <f t="shared" si="99"/>
        <v>-160.22</v>
      </c>
      <c r="U607" s="108">
        <f t="shared" si="100"/>
        <v>-156.6</v>
      </c>
    </row>
    <row r="608" spans="1:21" x14ac:dyDescent="0.2">
      <c r="A608" s="120">
        <v>43174</v>
      </c>
      <c r="B608" s="103">
        <v>1</v>
      </c>
      <c r="C608" s="104" t="s">
        <v>166</v>
      </c>
      <c r="D608" s="104" t="s">
        <v>1</v>
      </c>
      <c r="E608" s="104" t="s">
        <v>6</v>
      </c>
      <c r="F608" s="104">
        <v>-6</v>
      </c>
      <c r="G608" s="104">
        <v>78.27</v>
      </c>
      <c r="H608" s="104" t="s">
        <v>1307</v>
      </c>
      <c r="I608" s="104"/>
      <c r="J608" s="116">
        <f>IF(D608="NY",VLOOKUP(E608,Input_Mkt_Price!B:C,2,FALSE))</f>
        <v>80.11</v>
      </c>
      <c r="K608" s="192">
        <f t="shared" si="91"/>
        <v>0</v>
      </c>
      <c r="L608" s="118">
        <f t="shared" si="92"/>
        <v>-5520.00000000001</v>
      </c>
      <c r="M608" s="106">
        <f t="shared" si="93"/>
        <v>15.72</v>
      </c>
      <c r="N608" s="116">
        <f t="shared" si="94"/>
        <v>6</v>
      </c>
      <c r="O608" s="193">
        <f t="shared" si="101"/>
        <v>2.62</v>
      </c>
      <c r="P608" s="108">
        <f t="shared" si="96"/>
        <v>-469.62</v>
      </c>
      <c r="Q608" s="192">
        <f>IF(D608="NY",VLOOKUP(E608,Input_Mkt_Price!E:F,2,FALSE))</f>
        <v>79.86</v>
      </c>
      <c r="R608" s="192">
        <f t="shared" si="97"/>
        <v>-4770.00000000001</v>
      </c>
      <c r="S608" s="118">
        <f t="shared" si="98"/>
        <v>-750</v>
      </c>
      <c r="T608" s="108">
        <f t="shared" si="99"/>
        <v>-480.65999999999997</v>
      </c>
      <c r="U608" s="108">
        <f t="shared" si="100"/>
        <v>-469.62</v>
      </c>
    </row>
    <row r="609" spans="1:21" x14ac:dyDescent="0.2">
      <c r="A609" s="120">
        <v>43174</v>
      </c>
      <c r="B609" s="103">
        <v>1</v>
      </c>
      <c r="C609" s="104" t="s">
        <v>166</v>
      </c>
      <c r="D609" s="104" t="s">
        <v>1</v>
      </c>
      <c r="E609" s="104" t="s">
        <v>6</v>
      </c>
      <c r="F609" s="104">
        <v>-2</v>
      </c>
      <c r="G609" s="104">
        <v>78.25</v>
      </c>
      <c r="H609" s="104" t="s">
        <v>1307</v>
      </c>
      <c r="I609" s="104"/>
      <c r="J609" s="116">
        <f>IF(D609="NY",VLOOKUP(E609,Input_Mkt_Price!B:C,2,FALSE))</f>
        <v>80.11</v>
      </c>
      <c r="K609" s="192">
        <f t="shared" si="91"/>
        <v>0</v>
      </c>
      <c r="L609" s="118">
        <f t="shared" si="92"/>
        <v>-1859.9999999999995</v>
      </c>
      <c r="M609" s="106">
        <f t="shared" si="93"/>
        <v>5.24</v>
      </c>
      <c r="N609" s="116">
        <f t="shared" si="94"/>
        <v>2</v>
      </c>
      <c r="O609" s="193">
        <f t="shared" si="101"/>
        <v>2.62</v>
      </c>
      <c r="P609" s="108">
        <f t="shared" si="96"/>
        <v>-156.5</v>
      </c>
      <c r="Q609" s="192">
        <f>IF(D609="NY",VLOOKUP(E609,Input_Mkt_Price!E:F,2,FALSE))</f>
        <v>79.86</v>
      </c>
      <c r="R609" s="192">
        <f t="shared" si="97"/>
        <v>-1609.9999999999995</v>
      </c>
      <c r="S609" s="118">
        <f t="shared" si="98"/>
        <v>-250</v>
      </c>
      <c r="T609" s="108">
        <f t="shared" si="99"/>
        <v>-160.22</v>
      </c>
      <c r="U609" s="108">
        <f t="shared" si="100"/>
        <v>-156.5</v>
      </c>
    </row>
    <row r="610" spans="1:21" hidden="1" x14ac:dyDescent="0.2">
      <c r="A610" s="120">
        <v>43174</v>
      </c>
      <c r="B610" s="103">
        <v>2</v>
      </c>
      <c r="C610" s="104" t="s">
        <v>166</v>
      </c>
      <c r="D610" s="104" t="s">
        <v>1</v>
      </c>
      <c r="E610" s="104" t="s">
        <v>6</v>
      </c>
      <c r="F610" s="104">
        <v>1</v>
      </c>
      <c r="G610" s="104">
        <v>78.34</v>
      </c>
      <c r="H610" s="104" t="s">
        <v>1307</v>
      </c>
      <c r="I610" s="104"/>
      <c r="J610" s="116">
        <f>IF(D610="NY",VLOOKUP(E610,Input_Mkt_Price!B:C,2,FALSE))</f>
        <v>80.11</v>
      </c>
      <c r="K610" s="192">
        <f t="shared" si="91"/>
        <v>-39170</v>
      </c>
      <c r="L610" s="118">
        <f t="shared" si="92"/>
        <v>0</v>
      </c>
      <c r="M610" s="106">
        <f t="shared" si="93"/>
        <v>2.62</v>
      </c>
      <c r="N610" s="116">
        <f t="shared" si="94"/>
        <v>1</v>
      </c>
      <c r="O610" s="108">
        <f t="shared" si="101"/>
        <v>2.62</v>
      </c>
      <c r="P610" s="108">
        <f t="shared" si="96"/>
        <v>78.34</v>
      </c>
      <c r="Q610" s="192">
        <f>IF(D610="NY",VLOOKUP(E610,Input_Mkt_Price!E:F,2,FALSE))</f>
        <v>79.86</v>
      </c>
      <c r="R610" s="192">
        <f t="shared" si="97"/>
        <v>0</v>
      </c>
      <c r="S610" s="118">
        <f t="shared" si="98"/>
        <v>0</v>
      </c>
      <c r="T610" s="108">
        <f t="shared" si="99"/>
        <v>80.11</v>
      </c>
      <c r="U610" s="108">
        <f t="shared" si="100"/>
        <v>78.34</v>
      </c>
    </row>
    <row r="611" spans="1:21" x14ac:dyDescent="0.2">
      <c r="A611" s="120">
        <v>43175</v>
      </c>
      <c r="B611" s="103">
        <v>1</v>
      </c>
      <c r="C611" s="104" t="s">
        <v>166</v>
      </c>
      <c r="D611" s="104" t="s">
        <v>1</v>
      </c>
      <c r="E611" s="104" t="s">
        <v>6</v>
      </c>
      <c r="F611" s="104">
        <v>-4</v>
      </c>
      <c r="G611" s="104">
        <v>78.2</v>
      </c>
      <c r="H611" s="104" t="s">
        <v>1308</v>
      </c>
      <c r="I611" s="104"/>
      <c r="J611" s="116">
        <f>IF(D611="NY",VLOOKUP(E611,Input_Mkt_Price!B:C,2,FALSE))</f>
        <v>80.11</v>
      </c>
      <c r="K611" s="192">
        <f t="shared" si="91"/>
        <v>0</v>
      </c>
      <c r="L611" s="118">
        <f t="shared" si="92"/>
        <v>-3819.9999999999932</v>
      </c>
      <c r="M611" s="106">
        <f t="shared" si="93"/>
        <v>10.48</v>
      </c>
      <c r="N611" s="116">
        <f t="shared" si="94"/>
        <v>4</v>
      </c>
      <c r="O611" s="108">
        <f t="shared" si="101"/>
        <v>2.62</v>
      </c>
      <c r="P611" s="108">
        <f t="shared" si="96"/>
        <v>-312.8</v>
      </c>
      <c r="Q611" s="192">
        <f>IF(D611="NY",VLOOKUP(E611,Input_Mkt_Price!E:F,2,FALSE))</f>
        <v>79.86</v>
      </c>
      <c r="R611" s="192">
        <f t="shared" si="97"/>
        <v>-3319.9999999999932</v>
      </c>
      <c r="S611" s="118">
        <f t="shared" si="98"/>
        <v>-500</v>
      </c>
      <c r="T611" s="108">
        <f t="shared" si="99"/>
        <v>-320.44</v>
      </c>
      <c r="U611" s="108">
        <f t="shared" si="100"/>
        <v>-312.8</v>
      </c>
    </row>
    <row r="612" spans="1:21" x14ac:dyDescent="0.2">
      <c r="A612" s="120">
        <v>43175</v>
      </c>
      <c r="B612" s="103">
        <v>1</v>
      </c>
      <c r="C612" s="104" t="s">
        <v>166</v>
      </c>
      <c r="D612" s="104" t="s">
        <v>1</v>
      </c>
      <c r="E612" s="104" t="s">
        <v>6</v>
      </c>
      <c r="F612" s="104">
        <v>-9</v>
      </c>
      <c r="G612" s="104">
        <v>78.19</v>
      </c>
      <c r="H612" s="104" t="s">
        <v>1308</v>
      </c>
      <c r="I612" s="104"/>
      <c r="J612" s="116">
        <f>IF(D612="NY",VLOOKUP(E612,Input_Mkt_Price!B:C,2,FALSE))</f>
        <v>80.11</v>
      </c>
      <c r="K612" s="192">
        <f t="shared" si="91"/>
        <v>0</v>
      </c>
      <c r="L612" s="118">
        <f t="shared" si="92"/>
        <v>-8640.0000000000073</v>
      </c>
      <c r="M612" s="106">
        <f t="shared" si="93"/>
        <v>23.580000000000002</v>
      </c>
      <c r="N612" s="116">
        <f t="shared" si="94"/>
        <v>9</v>
      </c>
      <c r="O612" s="108">
        <f t="shared" si="101"/>
        <v>2.62</v>
      </c>
      <c r="P612" s="108">
        <f t="shared" si="96"/>
        <v>-703.71</v>
      </c>
      <c r="Q612" s="192">
        <f>IF(D612="NY",VLOOKUP(E612,Input_Mkt_Price!E:F,2,FALSE))</f>
        <v>79.86</v>
      </c>
      <c r="R612" s="192">
        <f t="shared" si="97"/>
        <v>-7515.0000000000073</v>
      </c>
      <c r="S612" s="118">
        <f t="shared" si="98"/>
        <v>-1125</v>
      </c>
      <c r="T612" s="108">
        <f t="shared" si="99"/>
        <v>-720.99</v>
      </c>
      <c r="U612" s="108">
        <f t="shared" si="100"/>
        <v>-703.71</v>
      </c>
    </row>
    <row r="613" spans="1:21" x14ac:dyDescent="0.2">
      <c r="A613" s="120">
        <v>43175</v>
      </c>
      <c r="B613" s="103">
        <v>1</v>
      </c>
      <c r="C613" s="104" t="s">
        <v>166</v>
      </c>
      <c r="D613" s="104" t="s">
        <v>1</v>
      </c>
      <c r="E613" s="104" t="s">
        <v>6</v>
      </c>
      <c r="F613" s="104">
        <v>-1</v>
      </c>
      <c r="G613" s="104">
        <v>77.989999999999995</v>
      </c>
      <c r="H613" s="104" t="s">
        <v>1308</v>
      </c>
      <c r="I613" s="104"/>
      <c r="J613" s="116">
        <f>IF(D613="NY",VLOOKUP(E613,Input_Mkt_Price!B:C,2,FALSE))</f>
        <v>80.11</v>
      </c>
      <c r="K613" s="192">
        <f t="shared" si="91"/>
        <v>0</v>
      </c>
      <c r="L613" s="118">
        <f t="shared" si="92"/>
        <v>-1060.0000000000023</v>
      </c>
      <c r="M613" s="106">
        <f t="shared" si="93"/>
        <v>2.62</v>
      </c>
      <c r="N613" s="116">
        <f t="shared" si="94"/>
        <v>1</v>
      </c>
      <c r="O613" s="108">
        <f t="shared" si="101"/>
        <v>2.62</v>
      </c>
      <c r="P613" s="108">
        <f t="shared" si="96"/>
        <v>-77.989999999999995</v>
      </c>
      <c r="Q613" s="192">
        <f>IF(D613="NY",VLOOKUP(E613,Input_Mkt_Price!E:F,2,FALSE))</f>
        <v>79.86</v>
      </c>
      <c r="R613" s="192">
        <f t="shared" si="97"/>
        <v>-935.00000000000227</v>
      </c>
      <c r="S613" s="118">
        <f t="shared" si="98"/>
        <v>-125</v>
      </c>
      <c r="T613" s="108">
        <f t="shared" si="99"/>
        <v>-80.11</v>
      </c>
      <c r="U613" s="108">
        <f t="shared" si="100"/>
        <v>-77.989999999999995</v>
      </c>
    </row>
    <row r="614" spans="1:21" x14ac:dyDescent="0.2">
      <c r="A614" s="120">
        <v>43175</v>
      </c>
      <c r="B614" s="103">
        <v>1</v>
      </c>
      <c r="C614" s="104" t="s">
        <v>166</v>
      </c>
      <c r="D614" s="104" t="s">
        <v>1</v>
      </c>
      <c r="E614" s="104" t="s">
        <v>6</v>
      </c>
      <c r="F614" s="104">
        <v>-5</v>
      </c>
      <c r="G614" s="104">
        <v>77.95</v>
      </c>
      <c r="H614" s="104" t="s">
        <v>1308</v>
      </c>
      <c r="I614" s="104"/>
      <c r="J614" s="116">
        <f>IF(D614="NY",VLOOKUP(E614,Input_Mkt_Price!B:C,2,FALSE))</f>
        <v>80.11</v>
      </c>
      <c r="K614" s="192">
        <f t="shared" si="91"/>
        <v>0</v>
      </c>
      <c r="L614" s="118">
        <f t="shared" si="92"/>
        <v>-5399.9999999999918</v>
      </c>
      <c r="M614" s="106">
        <f t="shared" si="93"/>
        <v>13.100000000000001</v>
      </c>
      <c r="N614" s="116">
        <f t="shared" si="94"/>
        <v>5</v>
      </c>
      <c r="O614" s="108">
        <f t="shared" si="101"/>
        <v>2.62</v>
      </c>
      <c r="P614" s="108">
        <f t="shared" si="96"/>
        <v>-389.75</v>
      </c>
      <c r="Q614" s="192">
        <f>IF(D614="NY",VLOOKUP(E614,Input_Mkt_Price!E:F,2,FALSE))</f>
        <v>79.86</v>
      </c>
      <c r="R614" s="192">
        <f t="shared" si="97"/>
        <v>-4774.9999999999918</v>
      </c>
      <c r="S614" s="118">
        <f t="shared" si="98"/>
        <v>-625</v>
      </c>
      <c r="T614" s="108">
        <f t="shared" si="99"/>
        <v>-400.55</v>
      </c>
      <c r="U614" s="108">
        <f t="shared" si="100"/>
        <v>-389.75</v>
      </c>
    </row>
    <row r="615" spans="1:21" x14ac:dyDescent="0.2">
      <c r="A615" s="120">
        <v>43175</v>
      </c>
      <c r="B615" s="103">
        <v>1</v>
      </c>
      <c r="C615" s="104" t="s">
        <v>166</v>
      </c>
      <c r="D615" s="104" t="s">
        <v>1</v>
      </c>
      <c r="E615" s="104" t="s">
        <v>6</v>
      </c>
      <c r="F615" s="104">
        <v>-13</v>
      </c>
      <c r="G615" s="104">
        <v>77.900000000000006</v>
      </c>
      <c r="H615" s="104" t="s">
        <v>1308</v>
      </c>
      <c r="I615" s="104"/>
      <c r="J615" s="116">
        <f>IF(D615="NY",VLOOKUP(E615,Input_Mkt_Price!B:C,2,FALSE))</f>
        <v>80.11</v>
      </c>
      <c r="K615" s="192">
        <f t="shared" si="91"/>
        <v>0</v>
      </c>
      <c r="L615" s="118">
        <f t="shared" si="92"/>
        <v>-14364.99999999996</v>
      </c>
      <c r="M615" s="106">
        <f t="shared" si="93"/>
        <v>34.06</v>
      </c>
      <c r="N615" s="116">
        <f t="shared" si="94"/>
        <v>13</v>
      </c>
      <c r="O615" s="108">
        <f t="shared" si="101"/>
        <v>2.62</v>
      </c>
      <c r="P615" s="108">
        <f t="shared" si="96"/>
        <v>-1012.7</v>
      </c>
      <c r="Q615" s="192">
        <f>IF(D615="NY",VLOOKUP(E615,Input_Mkt_Price!E:F,2,FALSE))</f>
        <v>79.86</v>
      </c>
      <c r="R615" s="192">
        <f t="shared" si="97"/>
        <v>-12739.99999999996</v>
      </c>
      <c r="S615" s="118">
        <f t="shared" si="98"/>
        <v>-1625</v>
      </c>
      <c r="T615" s="108">
        <f t="shared" si="99"/>
        <v>-1041.43</v>
      </c>
      <c r="U615" s="108">
        <f t="shared" si="100"/>
        <v>-1012.7</v>
      </c>
    </row>
    <row r="616" spans="1:21" x14ac:dyDescent="0.2">
      <c r="A616" s="120">
        <v>43175</v>
      </c>
      <c r="B616" s="103">
        <v>1</v>
      </c>
      <c r="C616" s="104" t="s">
        <v>166</v>
      </c>
      <c r="D616" s="104" t="s">
        <v>1</v>
      </c>
      <c r="E616" s="104" t="s">
        <v>6</v>
      </c>
      <c r="F616" s="104">
        <v>-1</v>
      </c>
      <c r="G616" s="104">
        <v>77.84</v>
      </c>
      <c r="H616" s="104" t="s">
        <v>1308</v>
      </c>
      <c r="I616" s="104"/>
      <c r="J616" s="116">
        <f>IF(D616="NY",VLOOKUP(E616,Input_Mkt_Price!B:C,2,FALSE))</f>
        <v>80.11</v>
      </c>
      <c r="K616" s="192">
        <f t="shared" si="91"/>
        <v>0</v>
      </c>
      <c r="L616" s="118">
        <f t="shared" si="92"/>
        <v>-1134.999999999998</v>
      </c>
      <c r="M616" s="106">
        <f t="shared" si="93"/>
        <v>2.62</v>
      </c>
      <c r="N616" s="116">
        <f t="shared" si="94"/>
        <v>1</v>
      </c>
      <c r="O616" s="108">
        <f t="shared" si="101"/>
        <v>2.62</v>
      </c>
      <c r="P616" s="108">
        <f t="shared" si="96"/>
        <v>-77.84</v>
      </c>
      <c r="Q616" s="192">
        <f>IF(D616="NY",VLOOKUP(E616,Input_Mkt_Price!E:F,2,FALSE))</f>
        <v>79.86</v>
      </c>
      <c r="R616" s="192">
        <f t="shared" si="97"/>
        <v>-1009.999999999998</v>
      </c>
      <c r="S616" s="118">
        <f t="shared" si="98"/>
        <v>-125</v>
      </c>
      <c r="T616" s="108">
        <f t="shared" si="99"/>
        <v>-80.11</v>
      </c>
      <c r="U616" s="108">
        <f t="shared" si="100"/>
        <v>-77.84</v>
      </c>
    </row>
    <row r="617" spans="1:21" x14ac:dyDescent="0.2">
      <c r="A617" s="120">
        <v>43175</v>
      </c>
      <c r="B617" s="103">
        <v>1</v>
      </c>
      <c r="C617" s="104" t="s">
        <v>166</v>
      </c>
      <c r="D617" s="104" t="s">
        <v>1</v>
      </c>
      <c r="E617" s="104" t="s">
        <v>6</v>
      </c>
      <c r="F617" s="104">
        <v>-4</v>
      </c>
      <c r="G617" s="104">
        <v>77.83</v>
      </c>
      <c r="H617" s="104" t="s">
        <v>1308</v>
      </c>
      <c r="I617" s="104"/>
      <c r="J617" s="116">
        <f>IF(D617="NY",VLOOKUP(E617,Input_Mkt_Price!B:C,2,FALSE))</f>
        <v>80.11</v>
      </c>
      <c r="K617" s="192">
        <f t="shared" si="91"/>
        <v>0</v>
      </c>
      <c r="L617" s="118">
        <f t="shared" si="92"/>
        <v>-4560.0000000000018</v>
      </c>
      <c r="M617" s="106">
        <f t="shared" si="93"/>
        <v>10.48</v>
      </c>
      <c r="N617" s="116">
        <f t="shared" si="94"/>
        <v>4</v>
      </c>
      <c r="O617" s="108">
        <f t="shared" si="101"/>
        <v>2.62</v>
      </c>
      <c r="P617" s="108">
        <f t="shared" si="96"/>
        <v>-311.32</v>
      </c>
      <c r="Q617" s="192">
        <f>IF(D617="NY",VLOOKUP(E617,Input_Mkt_Price!E:F,2,FALSE))</f>
        <v>79.86</v>
      </c>
      <c r="R617" s="192">
        <f t="shared" si="97"/>
        <v>-4060.0000000000023</v>
      </c>
      <c r="S617" s="118">
        <f t="shared" si="98"/>
        <v>-499.99999999999955</v>
      </c>
      <c r="T617" s="108">
        <f t="shared" si="99"/>
        <v>-320.44</v>
      </c>
      <c r="U617" s="108">
        <f t="shared" si="100"/>
        <v>-311.32</v>
      </c>
    </row>
    <row r="618" spans="1:21" x14ac:dyDescent="0.2">
      <c r="A618" s="120">
        <v>43175</v>
      </c>
      <c r="B618" s="103">
        <v>1</v>
      </c>
      <c r="C618" s="104" t="s">
        <v>166</v>
      </c>
      <c r="D618" s="104" t="s">
        <v>1</v>
      </c>
      <c r="E618" s="104" t="s">
        <v>6</v>
      </c>
      <c r="F618" s="104">
        <v>-7</v>
      </c>
      <c r="G618" s="104">
        <v>77.849999999999994</v>
      </c>
      <c r="H618" s="104" t="s">
        <v>1308</v>
      </c>
      <c r="I618" s="104"/>
      <c r="J618" s="116">
        <f>IF(D618="NY",VLOOKUP(E618,Input_Mkt_Price!B:C,2,FALSE))</f>
        <v>80.11</v>
      </c>
      <c r="K618" s="192">
        <f t="shared" si="91"/>
        <v>0</v>
      </c>
      <c r="L618" s="118">
        <f t="shared" si="92"/>
        <v>-7910.0000000000182</v>
      </c>
      <c r="M618" s="106">
        <f t="shared" si="93"/>
        <v>18.34</v>
      </c>
      <c r="N618" s="116">
        <f t="shared" si="94"/>
        <v>7</v>
      </c>
      <c r="O618" s="108">
        <f t="shared" si="101"/>
        <v>2.62</v>
      </c>
      <c r="P618" s="108">
        <f t="shared" si="96"/>
        <v>-544.94999999999993</v>
      </c>
      <c r="Q618" s="192">
        <f>IF(D618="NY",VLOOKUP(E618,Input_Mkt_Price!E:F,2,FALSE))</f>
        <v>79.86</v>
      </c>
      <c r="R618" s="192">
        <f t="shared" si="97"/>
        <v>-7035.0000000000182</v>
      </c>
      <c r="S618" s="118">
        <f t="shared" si="98"/>
        <v>-875</v>
      </c>
      <c r="T618" s="108">
        <f t="shared" si="99"/>
        <v>-560.77</v>
      </c>
      <c r="U618" s="108">
        <f t="shared" si="100"/>
        <v>-544.94999999999993</v>
      </c>
    </row>
    <row r="619" spans="1:21" x14ac:dyDescent="0.2">
      <c r="A619" s="120">
        <v>43175</v>
      </c>
      <c r="B619" s="103">
        <v>1</v>
      </c>
      <c r="C619" s="104" t="s">
        <v>166</v>
      </c>
      <c r="D619" s="104" t="s">
        <v>1</v>
      </c>
      <c r="E619" s="104" t="s">
        <v>6</v>
      </c>
      <c r="F619" s="104">
        <v>-1</v>
      </c>
      <c r="G619" s="104">
        <v>77.92</v>
      </c>
      <c r="H619" s="104" t="s">
        <v>1308</v>
      </c>
      <c r="I619" s="104"/>
      <c r="J619" s="116">
        <f>IF(D619="NY",VLOOKUP(E619,Input_Mkt_Price!B:C,2,FALSE))</f>
        <v>80.11</v>
      </c>
      <c r="K619" s="192">
        <f t="shared" si="91"/>
        <v>0</v>
      </c>
      <c r="L619" s="118">
        <f t="shared" si="92"/>
        <v>-1094.9999999999989</v>
      </c>
      <c r="M619" s="106">
        <f t="shared" si="93"/>
        <v>2.62</v>
      </c>
      <c r="N619" s="116">
        <f t="shared" si="94"/>
        <v>1</v>
      </c>
      <c r="O619" s="108">
        <f t="shared" si="101"/>
        <v>2.62</v>
      </c>
      <c r="P619" s="108">
        <f t="shared" si="96"/>
        <v>-77.92</v>
      </c>
      <c r="Q619" s="192">
        <f>IF(D619="NY",VLOOKUP(E619,Input_Mkt_Price!E:F,2,FALSE))</f>
        <v>79.86</v>
      </c>
      <c r="R619" s="192">
        <f t="shared" si="97"/>
        <v>-969.99999999999886</v>
      </c>
      <c r="S619" s="118">
        <f t="shared" si="98"/>
        <v>-125</v>
      </c>
      <c r="T619" s="108">
        <f t="shared" si="99"/>
        <v>-80.11</v>
      </c>
      <c r="U619" s="108">
        <f t="shared" si="100"/>
        <v>-77.92</v>
      </c>
    </row>
    <row r="620" spans="1:21" x14ac:dyDescent="0.2">
      <c r="A620" s="120">
        <v>43175</v>
      </c>
      <c r="B620" s="103">
        <v>1</v>
      </c>
      <c r="C620" s="104" t="s">
        <v>166</v>
      </c>
      <c r="D620" s="104" t="s">
        <v>1</v>
      </c>
      <c r="E620" s="104" t="s">
        <v>6</v>
      </c>
      <c r="F620" s="104">
        <v>-2</v>
      </c>
      <c r="G620" s="104">
        <v>77.91</v>
      </c>
      <c r="H620" s="104" t="s">
        <v>1308</v>
      </c>
      <c r="I620" s="104"/>
      <c r="J620" s="116">
        <f>IF(D620="NY",VLOOKUP(E620,Input_Mkt_Price!B:C,2,FALSE))</f>
        <v>80.11</v>
      </c>
      <c r="K620" s="192">
        <f t="shared" si="91"/>
        <v>0</v>
      </c>
      <c r="L620" s="118">
        <f t="shared" si="92"/>
        <v>-2200.0000000000027</v>
      </c>
      <c r="M620" s="106">
        <f t="shared" si="93"/>
        <v>5.24</v>
      </c>
      <c r="N620" s="116">
        <f t="shared" si="94"/>
        <v>2</v>
      </c>
      <c r="O620" s="108">
        <f t="shared" si="101"/>
        <v>2.62</v>
      </c>
      <c r="P620" s="108">
        <f t="shared" si="96"/>
        <v>-155.82</v>
      </c>
      <c r="Q620" s="192">
        <f>IF(D620="NY",VLOOKUP(E620,Input_Mkt_Price!E:F,2,FALSE))</f>
        <v>79.86</v>
      </c>
      <c r="R620" s="192">
        <f t="shared" si="97"/>
        <v>-1950.0000000000027</v>
      </c>
      <c r="S620" s="118">
        <f t="shared" si="98"/>
        <v>-250</v>
      </c>
      <c r="T620" s="108">
        <f t="shared" si="99"/>
        <v>-160.22</v>
      </c>
      <c r="U620" s="108">
        <f t="shared" si="100"/>
        <v>-155.82</v>
      </c>
    </row>
    <row r="621" spans="1:21" x14ac:dyDescent="0.2">
      <c r="A621" s="120">
        <v>43175</v>
      </c>
      <c r="B621" s="103">
        <v>1</v>
      </c>
      <c r="C621" s="104" t="s">
        <v>166</v>
      </c>
      <c r="D621" s="104" t="s">
        <v>1</v>
      </c>
      <c r="E621" s="104" t="s">
        <v>6</v>
      </c>
      <c r="F621" s="104">
        <v>-1</v>
      </c>
      <c r="G621" s="104">
        <v>77.930000000000007</v>
      </c>
      <c r="H621" s="104" t="s">
        <v>1308</v>
      </c>
      <c r="I621" s="104"/>
      <c r="J621" s="116">
        <f>IF(D621="NY",VLOOKUP(E621,Input_Mkt_Price!B:C,2,FALSE))</f>
        <v>80.11</v>
      </c>
      <c r="K621" s="192">
        <f t="shared" si="91"/>
        <v>0</v>
      </c>
      <c r="L621" s="118">
        <f t="shared" si="92"/>
        <v>-1089.9999999999964</v>
      </c>
      <c r="M621" s="106">
        <f t="shared" si="93"/>
        <v>2.62</v>
      </c>
      <c r="N621" s="116">
        <f t="shared" si="94"/>
        <v>1</v>
      </c>
      <c r="O621" s="108">
        <f t="shared" si="101"/>
        <v>2.62</v>
      </c>
      <c r="P621" s="108">
        <f t="shared" si="96"/>
        <v>-77.930000000000007</v>
      </c>
      <c r="Q621" s="192">
        <f>IF(D621="NY",VLOOKUP(E621,Input_Mkt_Price!E:F,2,FALSE))</f>
        <v>79.86</v>
      </c>
      <c r="R621" s="192">
        <f t="shared" si="97"/>
        <v>-964.99999999999636</v>
      </c>
      <c r="S621" s="118">
        <f t="shared" si="98"/>
        <v>-125</v>
      </c>
      <c r="T621" s="108">
        <f t="shared" si="99"/>
        <v>-80.11</v>
      </c>
      <c r="U621" s="108">
        <f t="shared" si="100"/>
        <v>-77.930000000000007</v>
      </c>
    </row>
    <row r="622" spans="1:21" hidden="1" x14ac:dyDescent="0.2">
      <c r="A622" s="120">
        <v>43175</v>
      </c>
      <c r="B622" s="103">
        <v>2</v>
      </c>
      <c r="C622" s="104" t="s">
        <v>166</v>
      </c>
      <c r="D622" s="104" t="s">
        <v>1</v>
      </c>
      <c r="E622" s="104" t="s">
        <v>6</v>
      </c>
      <c r="F622" s="104">
        <v>1</v>
      </c>
      <c r="G622" s="104">
        <v>78.040000000000006</v>
      </c>
      <c r="H622" s="104" t="s">
        <v>1309</v>
      </c>
      <c r="I622" s="104"/>
      <c r="J622" s="116">
        <f>IF(D622="NY",VLOOKUP(E622,Input_Mkt_Price!B:C,2,FALSE))</f>
        <v>80.11</v>
      </c>
      <c r="K622" s="192">
        <f t="shared" si="91"/>
        <v>-39020</v>
      </c>
      <c r="L622" s="118">
        <f t="shared" si="92"/>
        <v>0</v>
      </c>
      <c r="M622" s="106">
        <f t="shared" si="93"/>
        <v>2.62</v>
      </c>
      <c r="N622" s="116">
        <f t="shared" si="94"/>
        <v>1</v>
      </c>
      <c r="O622" s="108">
        <f t="shared" si="101"/>
        <v>2.62</v>
      </c>
      <c r="P622" s="108">
        <f t="shared" si="96"/>
        <v>78.040000000000006</v>
      </c>
      <c r="Q622" s="192">
        <f>IF(D622="NY",VLOOKUP(E622,Input_Mkt_Price!E:F,2,FALSE))</f>
        <v>79.86</v>
      </c>
      <c r="R622" s="192">
        <f t="shared" si="97"/>
        <v>0</v>
      </c>
      <c r="S622" s="118">
        <f t="shared" si="98"/>
        <v>0</v>
      </c>
      <c r="T622" s="108">
        <f t="shared" si="99"/>
        <v>80.11</v>
      </c>
      <c r="U622" s="108">
        <f t="shared" si="100"/>
        <v>78.040000000000006</v>
      </c>
    </row>
    <row r="623" spans="1:21" hidden="1" x14ac:dyDescent="0.2">
      <c r="A623" s="120">
        <v>43175</v>
      </c>
      <c r="B623" s="103">
        <v>2</v>
      </c>
      <c r="C623" s="104" t="s">
        <v>166</v>
      </c>
      <c r="D623" s="104" t="s">
        <v>1</v>
      </c>
      <c r="E623" s="104" t="s">
        <v>6</v>
      </c>
      <c r="F623" s="104">
        <v>1</v>
      </c>
      <c r="G623" s="104">
        <v>78.02</v>
      </c>
      <c r="H623" s="104" t="s">
        <v>1309</v>
      </c>
      <c r="I623" s="104"/>
      <c r="J623" s="116">
        <f>IF(D623="NY",VLOOKUP(E623,Input_Mkt_Price!B:C,2,FALSE))</f>
        <v>80.11</v>
      </c>
      <c r="K623" s="192">
        <f t="shared" si="91"/>
        <v>-39010</v>
      </c>
      <c r="L623" s="118">
        <f t="shared" si="92"/>
        <v>0</v>
      </c>
      <c r="M623" s="106">
        <f t="shared" si="93"/>
        <v>2.62</v>
      </c>
      <c r="N623" s="116">
        <f t="shared" si="94"/>
        <v>1</v>
      </c>
      <c r="O623" s="108">
        <f t="shared" si="101"/>
        <v>2.62</v>
      </c>
      <c r="P623" s="108">
        <f t="shared" si="96"/>
        <v>78.02</v>
      </c>
      <c r="Q623" s="192">
        <f>IF(D623="NY",VLOOKUP(E623,Input_Mkt_Price!E:F,2,FALSE))</f>
        <v>79.86</v>
      </c>
      <c r="R623" s="192">
        <f t="shared" si="97"/>
        <v>0</v>
      </c>
      <c r="S623" s="118">
        <f t="shared" si="98"/>
        <v>0</v>
      </c>
      <c r="T623" s="108">
        <f t="shared" si="99"/>
        <v>80.11</v>
      </c>
      <c r="U623" s="108">
        <f t="shared" si="100"/>
        <v>78.02</v>
      </c>
    </row>
    <row r="624" spans="1:21" hidden="1" x14ac:dyDescent="0.2">
      <c r="A624" s="120">
        <v>43175</v>
      </c>
      <c r="B624" s="103">
        <v>2</v>
      </c>
      <c r="C624" s="104" t="s">
        <v>166</v>
      </c>
      <c r="D624" s="104" t="s">
        <v>1</v>
      </c>
      <c r="E624" s="104" t="s">
        <v>6</v>
      </c>
      <c r="F624" s="104">
        <v>2</v>
      </c>
      <c r="G624" s="104">
        <v>78.03</v>
      </c>
      <c r="H624" s="104" t="s">
        <v>1309</v>
      </c>
      <c r="I624" s="104"/>
      <c r="J624" s="116">
        <f>IF(D624="NY",VLOOKUP(E624,Input_Mkt_Price!B:C,2,FALSE))</f>
        <v>80.11</v>
      </c>
      <c r="K624" s="192">
        <f t="shared" si="91"/>
        <v>-78030</v>
      </c>
      <c r="L624" s="118">
        <f t="shared" si="92"/>
        <v>0</v>
      </c>
      <c r="M624" s="106">
        <f t="shared" si="93"/>
        <v>5.24</v>
      </c>
      <c r="N624" s="116">
        <f t="shared" si="94"/>
        <v>2</v>
      </c>
      <c r="O624" s="108">
        <f t="shared" si="101"/>
        <v>2.62</v>
      </c>
      <c r="P624" s="108">
        <f t="shared" si="96"/>
        <v>156.06</v>
      </c>
      <c r="Q624" s="192">
        <f>IF(D624="NY",VLOOKUP(E624,Input_Mkt_Price!E:F,2,FALSE))</f>
        <v>79.86</v>
      </c>
      <c r="R624" s="192">
        <f t="shared" si="97"/>
        <v>0</v>
      </c>
      <c r="S624" s="118">
        <f t="shared" si="98"/>
        <v>0</v>
      </c>
      <c r="T624" s="108">
        <f t="shared" si="99"/>
        <v>160.22</v>
      </c>
      <c r="U624" s="108">
        <f t="shared" si="100"/>
        <v>156.06</v>
      </c>
    </row>
    <row r="625" spans="1:21" hidden="1" x14ac:dyDescent="0.2">
      <c r="A625" s="120">
        <v>43175</v>
      </c>
      <c r="B625" s="103">
        <v>2</v>
      </c>
      <c r="C625" s="104" t="s">
        <v>166</v>
      </c>
      <c r="D625" s="104" t="s">
        <v>1</v>
      </c>
      <c r="E625" s="104" t="s">
        <v>6</v>
      </c>
      <c r="F625" s="104">
        <v>1</v>
      </c>
      <c r="G625" s="104">
        <v>78.08</v>
      </c>
      <c r="H625" s="104" t="s">
        <v>1309</v>
      </c>
      <c r="I625" s="104"/>
      <c r="J625" s="116">
        <f>IF(D625="NY",VLOOKUP(E625,Input_Mkt_Price!B:C,2,FALSE))</f>
        <v>80.11</v>
      </c>
      <c r="K625" s="192">
        <f t="shared" si="91"/>
        <v>-39040</v>
      </c>
      <c r="L625" s="118">
        <f t="shared" si="92"/>
        <v>0</v>
      </c>
      <c r="M625" s="106">
        <f t="shared" si="93"/>
        <v>2.62</v>
      </c>
      <c r="N625" s="116">
        <f t="shared" si="94"/>
        <v>1</v>
      </c>
      <c r="O625" s="108">
        <f t="shared" si="101"/>
        <v>2.62</v>
      </c>
      <c r="P625" s="108">
        <f t="shared" si="96"/>
        <v>78.08</v>
      </c>
      <c r="Q625" s="192">
        <f>IF(D625="NY",VLOOKUP(E625,Input_Mkt_Price!E:F,2,FALSE))</f>
        <v>79.86</v>
      </c>
      <c r="R625" s="192">
        <f t="shared" si="97"/>
        <v>0</v>
      </c>
      <c r="S625" s="118">
        <f t="shared" si="98"/>
        <v>0</v>
      </c>
      <c r="T625" s="108">
        <f t="shared" si="99"/>
        <v>80.11</v>
      </c>
      <c r="U625" s="108">
        <f t="shared" si="100"/>
        <v>78.08</v>
      </c>
    </row>
    <row r="626" spans="1:21" hidden="1" x14ac:dyDescent="0.2">
      <c r="A626" s="120">
        <v>43175</v>
      </c>
      <c r="B626" s="103">
        <v>2</v>
      </c>
      <c r="C626" s="104" t="s">
        <v>166</v>
      </c>
      <c r="D626" s="104" t="s">
        <v>1</v>
      </c>
      <c r="E626" s="104" t="s">
        <v>6</v>
      </c>
      <c r="F626" s="104">
        <v>1</v>
      </c>
      <c r="G626" s="104">
        <v>77.92</v>
      </c>
      <c r="H626" s="104" t="s">
        <v>1309</v>
      </c>
      <c r="I626" s="104"/>
      <c r="J626" s="116">
        <f>IF(D626="NY",VLOOKUP(E626,Input_Mkt_Price!B:C,2,FALSE))</f>
        <v>80.11</v>
      </c>
      <c r="K626" s="192">
        <f t="shared" si="91"/>
        <v>-38960</v>
      </c>
      <c r="L626" s="118">
        <f t="shared" si="92"/>
        <v>0</v>
      </c>
      <c r="M626" s="106">
        <f t="shared" si="93"/>
        <v>2.62</v>
      </c>
      <c r="N626" s="116">
        <f t="shared" si="94"/>
        <v>1</v>
      </c>
      <c r="O626" s="108">
        <f t="shared" si="101"/>
        <v>2.62</v>
      </c>
      <c r="P626" s="108">
        <f t="shared" si="96"/>
        <v>77.92</v>
      </c>
      <c r="Q626" s="192">
        <f>IF(D626="NY",VLOOKUP(E626,Input_Mkt_Price!E:F,2,FALSE))</f>
        <v>79.86</v>
      </c>
      <c r="R626" s="192">
        <f t="shared" si="97"/>
        <v>0</v>
      </c>
      <c r="S626" s="118">
        <f t="shared" si="98"/>
        <v>0</v>
      </c>
      <c r="T626" s="108">
        <f t="shared" si="99"/>
        <v>80.11</v>
      </c>
      <c r="U626" s="108">
        <f t="shared" si="100"/>
        <v>77.92</v>
      </c>
    </row>
    <row r="627" spans="1:21" x14ac:dyDescent="0.2">
      <c r="A627" s="120">
        <v>43175</v>
      </c>
      <c r="B627" s="103">
        <v>1</v>
      </c>
      <c r="C627" s="104" t="s">
        <v>166</v>
      </c>
      <c r="D627" s="104" t="s">
        <v>1</v>
      </c>
      <c r="E627" s="104" t="s">
        <v>6</v>
      </c>
      <c r="F627" s="104">
        <v>-15</v>
      </c>
      <c r="G627" s="104">
        <v>78.17</v>
      </c>
      <c r="H627" s="104" t="s">
        <v>1308</v>
      </c>
      <c r="I627" s="104"/>
      <c r="J627" s="116">
        <f>IF(D627="NY",VLOOKUP(E627,Input_Mkt_Price!B:C,2,FALSE))</f>
        <v>80.11</v>
      </c>
      <c r="K627" s="192">
        <f t="shared" si="91"/>
        <v>0</v>
      </c>
      <c r="L627" s="118">
        <f t="shared" si="92"/>
        <v>-14549.999999999984</v>
      </c>
      <c r="M627" s="106">
        <f t="shared" si="93"/>
        <v>39.300000000000004</v>
      </c>
      <c r="N627" s="116">
        <f t="shared" si="94"/>
        <v>15</v>
      </c>
      <c r="O627" s="108">
        <f t="shared" si="101"/>
        <v>2.62</v>
      </c>
      <c r="P627" s="108">
        <f t="shared" si="96"/>
        <v>-1172.55</v>
      </c>
      <c r="Q627" s="192">
        <f>IF(D627="NY",VLOOKUP(E627,Input_Mkt_Price!E:F,2,FALSE))</f>
        <v>79.86</v>
      </c>
      <c r="R627" s="192">
        <f t="shared" si="97"/>
        <v>-12674.999999999984</v>
      </c>
      <c r="S627" s="118">
        <f t="shared" si="98"/>
        <v>-1875</v>
      </c>
      <c r="T627" s="108">
        <f t="shared" si="99"/>
        <v>-1201.6500000000001</v>
      </c>
      <c r="U627" s="108">
        <f t="shared" si="100"/>
        <v>-1172.55</v>
      </c>
    </row>
    <row r="628" spans="1:21" x14ac:dyDescent="0.2">
      <c r="A628" s="120">
        <v>43175</v>
      </c>
      <c r="B628" s="103">
        <v>1</v>
      </c>
      <c r="C628" s="104" t="s">
        <v>166</v>
      </c>
      <c r="D628" s="104" t="s">
        <v>1</v>
      </c>
      <c r="E628" s="104" t="s">
        <v>6</v>
      </c>
      <c r="F628" s="104">
        <v>-4</v>
      </c>
      <c r="G628" s="104">
        <v>78.150000000000006</v>
      </c>
      <c r="H628" s="104" t="s">
        <v>1308</v>
      </c>
      <c r="I628" s="104"/>
      <c r="J628" s="116">
        <f>IF(D628="NY",VLOOKUP(E628,Input_Mkt_Price!B:C,2,FALSE))</f>
        <v>80.11</v>
      </c>
      <c r="K628" s="192">
        <f t="shared" si="91"/>
        <v>0</v>
      </c>
      <c r="L628" s="118">
        <f t="shared" si="92"/>
        <v>-3919.9999999999873</v>
      </c>
      <c r="M628" s="106">
        <f t="shared" si="93"/>
        <v>10.48</v>
      </c>
      <c r="N628" s="116">
        <f t="shared" si="94"/>
        <v>4</v>
      </c>
      <c r="O628" s="108">
        <f t="shared" si="101"/>
        <v>2.62</v>
      </c>
      <c r="P628" s="108">
        <f t="shared" si="96"/>
        <v>-312.60000000000002</v>
      </c>
      <c r="Q628" s="192">
        <f>IF(D628="NY",VLOOKUP(E628,Input_Mkt_Price!E:F,2,FALSE))</f>
        <v>79.86</v>
      </c>
      <c r="R628" s="192">
        <f t="shared" si="97"/>
        <v>-3419.9999999999873</v>
      </c>
      <c r="S628" s="118">
        <f t="shared" si="98"/>
        <v>-500</v>
      </c>
      <c r="T628" s="108">
        <f t="shared" si="99"/>
        <v>-320.44</v>
      </c>
      <c r="U628" s="108">
        <f t="shared" si="100"/>
        <v>-312.60000000000002</v>
      </c>
    </row>
    <row r="629" spans="1:21" x14ac:dyDescent="0.2">
      <c r="A629" s="120">
        <v>43175</v>
      </c>
      <c r="B629" s="103">
        <v>1</v>
      </c>
      <c r="C629" s="104" t="s">
        <v>166</v>
      </c>
      <c r="D629" s="104" t="s">
        <v>1</v>
      </c>
      <c r="E629" s="104" t="s">
        <v>6</v>
      </c>
      <c r="F629" s="104">
        <v>-2</v>
      </c>
      <c r="G629" s="104">
        <v>78.13</v>
      </c>
      <c r="H629" s="104" t="s">
        <v>1308</v>
      </c>
      <c r="I629" s="104"/>
      <c r="J629" s="116">
        <f>IF(D629="NY",VLOOKUP(E629,Input_Mkt_Price!B:C,2,FALSE))</f>
        <v>80.11</v>
      </c>
      <c r="K629" s="192">
        <f t="shared" si="91"/>
        <v>0</v>
      </c>
      <c r="L629" s="118">
        <f t="shared" si="92"/>
        <v>-1980.0000000000041</v>
      </c>
      <c r="M629" s="106">
        <f t="shared" si="93"/>
        <v>5.24</v>
      </c>
      <c r="N629" s="116">
        <f t="shared" si="94"/>
        <v>2</v>
      </c>
      <c r="O629" s="108">
        <f t="shared" si="101"/>
        <v>2.62</v>
      </c>
      <c r="P629" s="108">
        <f t="shared" si="96"/>
        <v>-156.26</v>
      </c>
      <c r="Q629" s="192">
        <f>IF(D629="NY",VLOOKUP(E629,Input_Mkt_Price!E:F,2,FALSE))</f>
        <v>79.86</v>
      </c>
      <c r="R629" s="192">
        <f t="shared" si="97"/>
        <v>-1730.0000000000041</v>
      </c>
      <c r="S629" s="118">
        <f t="shared" si="98"/>
        <v>-250</v>
      </c>
      <c r="T629" s="108">
        <f t="shared" si="99"/>
        <v>-160.22</v>
      </c>
      <c r="U629" s="108">
        <f t="shared" si="100"/>
        <v>-156.26</v>
      </c>
    </row>
    <row r="630" spans="1:21" x14ac:dyDescent="0.2">
      <c r="A630" s="120">
        <v>43175</v>
      </c>
      <c r="B630" s="103">
        <v>1</v>
      </c>
      <c r="C630" s="104" t="s">
        <v>166</v>
      </c>
      <c r="D630" s="104" t="s">
        <v>1</v>
      </c>
      <c r="E630" s="104" t="s">
        <v>6</v>
      </c>
      <c r="F630" s="104">
        <v>-1</v>
      </c>
      <c r="G630" s="104">
        <v>78.12</v>
      </c>
      <c r="H630" s="104" t="s">
        <v>1308</v>
      </c>
      <c r="I630" s="104"/>
      <c r="J630" s="116">
        <f>IF(D630="NY",VLOOKUP(E630,Input_Mkt_Price!B:C,2,FALSE))</f>
        <v>80.11</v>
      </c>
      <c r="K630" s="192">
        <f t="shared" si="91"/>
        <v>0</v>
      </c>
      <c r="L630" s="118">
        <f t="shared" si="92"/>
        <v>-994.9999999999975</v>
      </c>
      <c r="M630" s="106">
        <f t="shared" si="93"/>
        <v>2.62</v>
      </c>
      <c r="N630" s="116">
        <f t="shared" si="94"/>
        <v>1</v>
      </c>
      <c r="O630" s="108">
        <f t="shared" si="101"/>
        <v>2.62</v>
      </c>
      <c r="P630" s="108">
        <f t="shared" si="96"/>
        <v>-78.12</v>
      </c>
      <c r="Q630" s="192">
        <f>IF(D630="NY",VLOOKUP(E630,Input_Mkt_Price!E:F,2,FALSE))</f>
        <v>79.86</v>
      </c>
      <c r="R630" s="192">
        <f t="shared" si="97"/>
        <v>-869.9999999999975</v>
      </c>
      <c r="S630" s="118">
        <f t="shared" si="98"/>
        <v>-125</v>
      </c>
      <c r="T630" s="108">
        <f t="shared" si="99"/>
        <v>-80.11</v>
      </c>
      <c r="U630" s="108">
        <f t="shared" si="100"/>
        <v>-78.12</v>
      </c>
    </row>
    <row r="631" spans="1:21" x14ac:dyDescent="0.2">
      <c r="A631" s="120">
        <v>43175</v>
      </c>
      <c r="B631" s="103">
        <v>1</v>
      </c>
      <c r="C631" s="104" t="s">
        <v>166</v>
      </c>
      <c r="D631" s="104" t="s">
        <v>1</v>
      </c>
      <c r="E631" s="104" t="s">
        <v>6</v>
      </c>
      <c r="F631" s="104">
        <v>-2</v>
      </c>
      <c r="G631" s="104">
        <v>78.11</v>
      </c>
      <c r="H631" s="104" t="s">
        <v>1308</v>
      </c>
      <c r="I631" s="104"/>
      <c r="J631" s="116">
        <f>IF(D631="NY",VLOOKUP(E631,Input_Mkt_Price!B:C,2,FALSE))</f>
        <v>80.11</v>
      </c>
      <c r="K631" s="192">
        <f t="shared" si="91"/>
        <v>0</v>
      </c>
      <c r="L631" s="118">
        <f t="shared" si="92"/>
        <v>-2000</v>
      </c>
      <c r="M631" s="106">
        <f t="shared" si="93"/>
        <v>5.24</v>
      </c>
      <c r="N631" s="116">
        <f t="shared" si="94"/>
        <v>2</v>
      </c>
      <c r="O631" s="108">
        <f t="shared" si="101"/>
        <v>2.62</v>
      </c>
      <c r="P631" s="108">
        <f t="shared" si="96"/>
        <v>-156.22</v>
      </c>
      <c r="Q631" s="192">
        <f>IF(D631="NY",VLOOKUP(E631,Input_Mkt_Price!E:F,2,FALSE))</f>
        <v>79.86</v>
      </c>
      <c r="R631" s="192">
        <f t="shared" si="97"/>
        <v>-1750</v>
      </c>
      <c r="S631" s="118">
        <f t="shared" si="98"/>
        <v>-250</v>
      </c>
      <c r="T631" s="108">
        <f t="shared" si="99"/>
        <v>-160.22</v>
      </c>
      <c r="U631" s="108">
        <f t="shared" si="100"/>
        <v>-156.22</v>
      </c>
    </row>
    <row r="632" spans="1:21" x14ac:dyDescent="0.2">
      <c r="A632" s="120">
        <v>43175</v>
      </c>
      <c r="B632" s="103">
        <v>1</v>
      </c>
      <c r="C632" s="104" t="s">
        <v>166</v>
      </c>
      <c r="D632" s="104" t="s">
        <v>1</v>
      </c>
      <c r="E632" s="104" t="s">
        <v>6</v>
      </c>
      <c r="F632" s="104">
        <v>-8</v>
      </c>
      <c r="G632" s="104">
        <v>78.099999999999994</v>
      </c>
      <c r="H632" s="104" t="s">
        <v>1308</v>
      </c>
      <c r="I632" s="104"/>
      <c r="J632" s="116">
        <f>IF(D632="NY",VLOOKUP(E632,Input_Mkt_Price!B:C,2,FALSE))</f>
        <v>80.11</v>
      </c>
      <c r="K632" s="192">
        <f t="shared" si="91"/>
        <v>0</v>
      </c>
      <c r="L632" s="118">
        <f t="shared" si="92"/>
        <v>-8040.00000000002</v>
      </c>
      <c r="M632" s="106">
        <f t="shared" si="93"/>
        <v>20.96</v>
      </c>
      <c r="N632" s="116">
        <f t="shared" si="94"/>
        <v>8</v>
      </c>
      <c r="O632" s="108">
        <f t="shared" si="101"/>
        <v>2.62</v>
      </c>
      <c r="P632" s="108">
        <f t="shared" si="96"/>
        <v>-624.79999999999995</v>
      </c>
      <c r="Q632" s="192">
        <f>IF(D632="NY",VLOOKUP(E632,Input_Mkt_Price!E:F,2,FALSE))</f>
        <v>79.86</v>
      </c>
      <c r="R632" s="192">
        <f t="shared" si="97"/>
        <v>-7040.00000000002</v>
      </c>
      <c r="S632" s="118">
        <f t="shared" si="98"/>
        <v>-1000</v>
      </c>
      <c r="T632" s="108">
        <f t="shared" si="99"/>
        <v>-640.88</v>
      </c>
      <c r="U632" s="108">
        <f t="shared" si="100"/>
        <v>-624.79999999999995</v>
      </c>
    </row>
    <row r="633" spans="1:21" x14ac:dyDescent="0.2">
      <c r="A633" s="120">
        <v>43175</v>
      </c>
      <c r="B633" s="103">
        <v>1</v>
      </c>
      <c r="C633" s="104" t="s">
        <v>166</v>
      </c>
      <c r="D633" s="104" t="s">
        <v>1</v>
      </c>
      <c r="E633" s="104" t="s">
        <v>6</v>
      </c>
      <c r="F633" s="104">
        <v>-2</v>
      </c>
      <c r="G633" s="104">
        <v>78.069999999999993</v>
      </c>
      <c r="H633" s="104" t="s">
        <v>1308</v>
      </c>
      <c r="I633" s="104"/>
      <c r="J633" s="116">
        <f>IF(D633="NY",VLOOKUP(E633,Input_Mkt_Price!B:C,2,FALSE))</f>
        <v>80.11</v>
      </c>
      <c r="K633" s="192">
        <f t="shared" si="91"/>
        <v>0</v>
      </c>
      <c r="L633" s="118">
        <f t="shared" si="92"/>
        <v>-2040.0000000000064</v>
      </c>
      <c r="M633" s="106">
        <f t="shared" si="93"/>
        <v>5.24</v>
      </c>
      <c r="N633" s="116">
        <f t="shared" si="94"/>
        <v>2</v>
      </c>
      <c r="O633" s="108">
        <f t="shared" si="101"/>
        <v>2.62</v>
      </c>
      <c r="P633" s="108">
        <f t="shared" si="96"/>
        <v>-156.13999999999999</v>
      </c>
      <c r="Q633" s="192">
        <f>IF(D633="NY",VLOOKUP(E633,Input_Mkt_Price!E:F,2,FALSE))</f>
        <v>79.86</v>
      </c>
      <c r="R633" s="192">
        <f t="shared" si="97"/>
        <v>-1790.0000000000064</v>
      </c>
      <c r="S633" s="118">
        <f t="shared" si="98"/>
        <v>-250</v>
      </c>
      <c r="T633" s="108">
        <f t="shared" si="99"/>
        <v>-160.22</v>
      </c>
      <c r="U633" s="108">
        <f t="shared" si="100"/>
        <v>-156.13999999999999</v>
      </c>
    </row>
    <row r="634" spans="1:21" x14ac:dyDescent="0.2">
      <c r="A634" s="120">
        <v>43175</v>
      </c>
      <c r="B634" s="103">
        <v>1</v>
      </c>
      <c r="C634" s="104" t="s">
        <v>166</v>
      </c>
      <c r="D634" s="104" t="s">
        <v>1</v>
      </c>
      <c r="E634" s="104" t="s">
        <v>6</v>
      </c>
      <c r="F634" s="104">
        <v>-9</v>
      </c>
      <c r="G634" s="104">
        <v>78.05</v>
      </c>
      <c r="H634" s="104" t="s">
        <v>1308</v>
      </c>
      <c r="I634" s="104"/>
      <c r="J634" s="116">
        <f>IF(D634="NY",VLOOKUP(E634,Input_Mkt_Price!B:C,2,FALSE))</f>
        <v>80.11</v>
      </c>
      <c r="K634" s="192">
        <f t="shared" si="91"/>
        <v>0</v>
      </c>
      <c r="L634" s="118">
        <f t="shared" si="92"/>
        <v>-9270.0000000000109</v>
      </c>
      <c r="M634" s="106">
        <f t="shared" si="93"/>
        <v>23.580000000000002</v>
      </c>
      <c r="N634" s="116">
        <f t="shared" si="94"/>
        <v>9</v>
      </c>
      <c r="O634" s="108">
        <f t="shared" si="101"/>
        <v>2.62</v>
      </c>
      <c r="P634" s="108">
        <f t="shared" si="96"/>
        <v>-702.44999999999993</v>
      </c>
      <c r="Q634" s="192">
        <f>IF(D634="NY",VLOOKUP(E634,Input_Mkt_Price!E:F,2,FALSE))</f>
        <v>79.86</v>
      </c>
      <c r="R634" s="192">
        <f t="shared" si="97"/>
        <v>-8145.00000000001</v>
      </c>
      <c r="S634" s="118">
        <f t="shared" si="98"/>
        <v>-1125.0000000000009</v>
      </c>
      <c r="T634" s="108">
        <f t="shared" si="99"/>
        <v>-720.99</v>
      </c>
      <c r="U634" s="108">
        <f t="shared" si="100"/>
        <v>-702.44999999999993</v>
      </c>
    </row>
    <row r="635" spans="1:21" x14ac:dyDescent="0.2">
      <c r="A635" s="120">
        <v>43175</v>
      </c>
      <c r="B635" s="103">
        <v>1</v>
      </c>
      <c r="C635" s="104" t="s">
        <v>166</v>
      </c>
      <c r="D635" s="104" t="s">
        <v>1</v>
      </c>
      <c r="E635" s="104" t="s">
        <v>6</v>
      </c>
      <c r="F635" s="104">
        <v>-1</v>
      </c>
      <c r="G635" s="104">
        <v>78.03</v>
      </c>
      <c r="H635" s="104" t="s">
        <v>1308</v>
      </c>
      <c r="I635" s="104"/>
      <c r="J635" s="116">
        <f>IF(D635="NY",VLOOKUP(E635,Input_Mkt_Price!B:C,2,FALSE))</f>
        <v>80.11</v>
      </c>
      <c r="K635" s="192">
        <f t="shared" si="91"/>
        <v>0</v>
      </c>
      <c r="L635" s="118">
        <f t="shared" si="92"/>
        <v>-1039.9999999999991</v>
      </c>
      <c r="M635" s="106">
        <f t="shared" si="93"/>
        <v>2.62</v>
      </c>
      <c r="N635" s="116">
        <f t="shared" si="94"/>
        <v>1</v>
      </c>
      <c r="O635" s="108">
        <f t="shared" si="101"/>
        <v>2.62</v>
      </c>
      <c r="P635" s="108">
        <f t="shared" si="96"/>
        <v>-78.03</v>
      </c>
      <c r="Q635" s="192">
        <f>IF(D635="NY",VLOOKUP(E635,Input_Mkt_Price!E:F,2,FALSE))</f>
        <v>79.86</v>
      </c>
      <c r="R635" s="192">
        <f t="shared" si="97"/>
        <v>-914.99999999999909</v>
      </c>
      <c r="S635" s="118">
        <f t="shared" si="98"/>
        <v>-125</v>
      </c>
      <c r="T635" s="108">
        <f t="shared" si="99"/>
        <v>-80.11</v>
      </c>
      <c r="U635" s="108">
        <f t="shared" si="100"/>
        <v>-78.03</v>
      </c>
    </row>
    <row r="636" spans="1:21" x14ac:dyDescent="0.2">
      <c r="A636" s="120">
        <v>43175</v>
      </c>
      <c r="B636" s="103">
        <v>1</v>
      </c>
      <c r="C636" s="104" t="s">
        <v>166</v>
      </c>
      <c r="D636" s="104" t="s">
        <v>1</v>
      </c>
      <c r="E636" s="104" t="s">
        <v>6</v>
      </c>
      <c r="F636" s="104">
        <v>-1</v>
      </c>
      <c r="G636" s="104">
        <v>78.040000000000006</v>
      </c>
      <c r="H636" s="104" t="s">
        <v>1308</v>
      </c>
      <c r="I636" s="104"/>
      <c r="J636" s="116">
        <f>IF(D636="NY",VLOOKUP(E636,Input_Mkt_Price!B:C,2,FALSE))</f>
        <v>80.11</v>
      </c>
      <c r="K636" s="192">
        <f t="shared" si="91"/>
        <v>0</v>
      </c>
      <c r="L636" s="118">
        <f t="shared" si="92"/>
        <v>-1034.9999999999966</v>
      </c>
      <c r="M636" s="106">
        <f t="shared" si="93"/>
        <v>2.62</v>
      </c>
      <c r="N636" s="116">
        <f t="shared" si="94"/>
        <v>1</v>
      </c>
      <c r="O636" s="108">
        <f t="shared" si="101"/>
        <v>2.62</v>
      </c>
      <c r="P636" s="108">
        <f t="shared" si="96"/>
        <v>-78.040000000000006</v>
      </c>
      <c r="Q636" s="192">
        <f>IF(D636="NY",VLOOKUP(E636,Input_Mkt_Price!E:F,2,FALSE))</f>
        <v>79.86</v>
      </c>
      <c r="R636" s="192">
        <f t="shared" si="97"/>
        <v>-909.99999999999659</v>
      </c>
      <c r="S636" s="118">
        <f t="shared" si="98"/>
        <v>-125</v>
      </c>
      <c r="T636" s="108">
        <f t="shared" si="99"/>
        <v>-80.11</v>
      </c>
      <c r="U636" s="108">
        <f t="shared" si="100"/>
        <v>-78.040000000000006</v>
      </c>
    </row>
    <row r="637" spans="1:21" x14ac:dyDescent="0.2">
      <c r="A637" s="120">
        <v>43175</v>
      </c>
      <c r="B637" s="103">
        <v>1</v>
      </c>
      <c r="C637" s="104" t="s">
        <v>166</v>
      </c>
      <c r="D637" s="104" t="s">
        <v>1</v>
      </c>
      <c r="E637" s="104" t="s">
        <v>6</v>
      </c>
      <c r="F637" s="104">
        <v>-12</v>
      </c>
      <c r="G637" s="104">
        <v>78.02</v>
      </c>
      <c r="H637" s="104" t="s">
        <v>1308</v>
      </c>
      <c r="I637" s="104"/>
      <c r="J637" s="116">
        <f>IF(D637="NY",VLOOKUP(E637,Input_Mkt_Price!B:C,2,FALSE))</f>
        <v>80.11</v>
      </c>
      <c r="K637" s="192">
        <f t="shared" si="91"/>
        <v>0</v>
      </c>
      <c r="L637" s="118">
        <f t="shared" si="92"/>
        <v>-12540.00000000002</v>
      </c>
      <c r="M637" s="106">
        <f t="shared" si="93"/>
        <v>31.44</v>
      </c>
      <c r="N637" s="116">
        <f t="shared" si="94"/>
        <v>12</v>
      </c>
      <c r="O637" s="108">
        <f t="shared" si="101"/>
        <v>2.62</v>
      </c>
      <c r="P637" s="108">
        <f t="shared" si="96"/>
        <v>-936.24</v>
      </c>
      <c r="Q637" s="192">
        <f>IF(D637="NY",VLOOKUP(E637,Input_Mkt_Price!E:F,2,FALSE))</f>
        <v>79.86</v>
      </c>
      <c r="R637" s="192">
        <f t="shared" si="97"/>
        <v>-11040.00000000002</v>
      </c>
      <c r="S637" s="118">
        <f t="shared" si="98"/>
        <v>-1500</v>
      </c>
      <c r="T637" s="108">
        <f t="shared" si="99"/>
        <v>-961.31999999999994</v>
      </c>
      <c r="U637" s="108">
        <f t="shared" si="100"/>
        <v>-936.24</v>
      </c>
    </row>
    <row r="638" spans="1:21" x14ac:dyDescent="0.2">
      <c r="A638" s="120">
        <v>43175</v>
      </c>
      <c r="B638" s="103">
        <v>1</v>
      </c>
      <c r="C638" s="104" t="s">
        <v>166</v>
      </c>
      <c r="D638" s="104" t="s">
        <v>1</v>
      </c>
      <c r="E638" s="104" t="s">
        <v>6</v>
      </c>
      <c r="F638" s="104">
        <v>-6</v>
      </c>
      <c r="G638" s="104">
        <v>78</v>
      </c>
      <c r="H638" s="104" t="s">
        <v>1308</v>
      </c>
      <c r="I638" s="104"/>
      <c r="J638" s="116">
        <f>IF(D638="NY",VLOOKUP(E638,Input_Mkt_Price!B:C,2,FALSE))</f>
        <v>80.11</v>
      </c>
      <c r="K638" s="192">
        <f t="shared" si="91"/>
        <v>0</v>
      </c>
      <c r="L638" s="118">
        <f t="shared" si="92"/>
        <v>-6329.9999999999982</v>
      </c>
      <c r="M638" s="106">
        <f t="shared" si="93"/>
        <v>15.72</v>
      </c>
      <c r="N638" s="116">
        <f t="shared" si="94"/>
        <v>6</v>
      </c>
      <c r="O638" s="193">
        <f t="shared" si="101"/>
        <v>2.62</v>
      </c>
      <c r="P638" s="108">
        <f t="shared" si="96"/>
        <v>-468</v>
      </c>
      <c r="Q638" s="192">
        <f>IF(D638="NY",VLOOKUP(E638,Input_Mkt_Price!E:F,2,FALSE))</f>
        <v>79.86</v>
      </c>
      <c r="R638" s="192">
        <f t="shared" si="97"/>
        <v>-5579.9999999999982</v>
      </c>
      <c r="S638" s="118">
        <f t="shared" si="98"/>
        <v>-750</v>
      </c>
      <c r="T638" s="108">
        <f t="shared" si="99"/>
        <v>-480.65999999999997</v>
      </c>
      <c r="U638" s="108">
        <f t="shared" si="100"/>
        <v>-468</v>
      </c>
    </row>
    <row r="639" spans="1:21" x14ac:dyDescent="0.2">
      <c r="A639" s="120">
        <v>43175</v>
      </c>
      <c r="B639" s="103">
        <v>1</v>
      </c>
      <c r="C639" s="104" t="s">
        <v>166</v>
      </c>
      <c r="D639" s="104" t="s">
        <v>1</v>
      </c>
      <c r="E639" s="104" t="s">
        <v>7</v>
      </c>
      <c r="F639" s="104">
        <v>-1</v>
      </c>
      <c r="G639" s="104">
        <v>78.239999999999995</v>
      </c>
      <c r="H639" s="104" t="s">
        <v>1309</v>
      </c>
      <c r="I639" s="104"/>
      <c r="J639" s="116">
        <f>IF(D639="NY",VLOOKUP(E639,Input_Mkt_Price!B:C,2,FALSE))</f>
        <v>79.91</v>
      </c>
      <c r="K639" s="192">
        <f t="shared" si="91"/>
        <v>0</v>
      </c>
      <c r="L639" s="118">
        <f t="shared" si="92"/>
        <v>-835.00000000000091</v>
      </c>
      <c r="M639" s="106">
        <f t="shared" si="93"/>
        <v>2.62</v>
      </c>
      <c r="N639" s="116">
        <f t="shared" si="94"/>
        <v>1</v>
      </c>
      <c r="O639" s="193">
        <f t="shared" si="101"/>
        <v>2.62</v>
      </c>
      <c r="P639" s="108">
        <f t="shared" si="96"/>
        <v>-78.239999999999995</v>
      </c>
      <c r="Q639" s="192">
        <f>IF(D639="NY",VLOOKUP(E639,Input_Mkt_Price!E:F,2,FALSE))</f>
        <v>79.650000000000006</v>
      </c>
      <c r="R639" s="192">
        <f t="shared" si="97"/>
        <v>-705.00000000000546</v>
      </c>
      <c r="S639" s="118">
        <f t="shared" si="98"/>
        <v>-129.99999999999545</v>
      </c>
      <c r="T639" s="108">
        <f t="shared" si="99"/>
        <v>-79.91</v>
      </c>
      <c r="U639" s="108">
        <f t="shared" si="100"/>
        <v>-78.239999999999995</v>
      </c>
    </row>
    <row r="640" spans="1:21" x14ac:dyDescent="0.2">
      <c r="A640" s="120">
        <v>43175</v>
      </c>
      <c r="B640" s="103">
        <v>1</v>
      </c>
      <c r="C640" s="104" t="s">
        <v>166</v>
      </c>
      <c r="D640" s="104" t="s">
        <v>1</v>
      </c>
      <c r="E640" s="104" t="s">
        <v>7</v>
      </c>
      <c r="F640" s="104">
        <v>-1</v>
      </c>
      <c r="G640" s="104">
        <v>78.22</v>
      </c>
      <c r="H640" s="104" t="s">
        <v>1309</v>
      </c>
      <c r="I640" s="104"/>
      <c r="J640" s="116">
        <f>IF(D640="NY",VLOOKUP(E640,Input_Mkt_Price!B:C,2,FALSE))</f>
        <v>79.91</v>
      </c>
      <c r="K640" s="192">
        <f t="shared" si="91"/>
        <v>0</v>
      </c>
      <c r="L640" s="118">
        <f t="shared" si="92"/>
        <v>-844.99999999999886</v>
      </c>
      <c r="M640" s="106">
        <f t="shared" si="93"/>
        <v>2.62</v>
      </c>
      <c r="N640" s="116">
        <f t="shared" si="94"/>
        <v>1</v>
      </c>
      <c r="O640" s="193">
        <f t="shared" si="101"/>
        <v>2.62</v>
      </c>
      <c r="P640" s="108">
        <f t="shared" si="96"/>
        <v>-78.22</v>
      </c>
      <c r="Q640" s="192">
        <f>IF(D640="NY",VLOOKUP(E640,Input_Mkt_Price!E:F,2,FALSE))</f>
        <v>79.650000000000006</v>
      </c>
      <c r="R640" s="192">
        <f t="shared" si="97"/>
        <v>-715.00000000000341</v>
      </c>
      <c r="S640" s="118">
        <f t="shared" si="98"/>
        <v>-129.99999999999545</v>
      </c>
      <c r="T640" s="108">
        <f t="shared" si="99"/>
        <v>-79.91</v>
      </c>
      <c r="U640" s="108">
        <f t="shared" si="100"/>
        <v>-78.22</v>
      </c>
    </row>
    <row r="641" spans="1:21" x14ac:dyDescent="0.2">
      <c r="A641" s="120">
        <v>43175</v>
      </c>
      <c r="B641" s="103">
        <v>1</v>
      </c>
      <c r="C641" s="104" t="s">
        <v>166</v>
      </c>
      <c r="D641" s="104" t="s">
        <v>1</v>
      </c>
      <c r="E641" s="104" t="s">
        <v>7</v>
      </c>
      <c r="F641" s="104">
        <v>-2</v>
      </c>
      <c r="G641" s="104">
        <v>78.23</v>
      </c>
      <c r="H641" s="104" t="s">
        <v>1309</v>
      </c>
      <c r="I641" s="104"/>
      <c r="J641" s="116">
        <f>IF(D641="NY",VLOOKUP(E641,Input_Mkt_Price!B:C,2,FALSE))</f>
        <v>79.91</v>
      </c>
      <c r="K641" s="192">
        <f t="shared" si="91"/>
        <v>0</v>
      </c>
      <c r="L641" s="118">
        <f t="shared" si="92"/>
        <v>-1679.9999999999927</v>
      </c>
      <c r="M641" s="106">
        <f t="shared" si="93"/>
        <v>5.24</v>
      </c>
      <c r="N641" s="116">
        <f t="shared" si="94"/>
        <v>2</v>
      </c>
      <c r="O641" s="193">
        <f t="shared" si="101"/>
        <v>2.62</v>
      </c>
      <c r="P641" s="108">
        <f t="shared" si="96"/>
        <v>-156.46</v>
      </c>
      <c r="Q641" s="192">
        <f>IF(D641="NY",VLOOKUP(E641,Input_Mkt_Price!E:F,2,FALSE))</f>
        <v>79.650000000000006</v>
      </c>
      <c r="R641" s="192">
        <f t="shared" si="97"/>
        <v>-1420.0000000000018</v>
      </c>
      <c r="S641" s="118">
        <f t="shared" si="98"/>
        <v>-259.99999999999091</v>
      </c>
      <c r="T641" s="108">
        <f t="shared" si="99"/>
        <v>-159.82</v>
      </c>
      <c r="U641" s="108">
        <f t="shared" si="100"/>
        <v>-156.46</v>
      </c>
    </row>
    <row r="642" spans="1:21" x14ac:dyDescent="0.2">
      <c r="A642" s="120">
        <v>43175</v>
      </c>
      <c r="B642" s="103">
        <v>1</v>
      </c>
      <c r="C642" s="104" t="s">
        <v>166</v>
      </c>
      <c r="D642" s="104" t="s">
        <v>1</v>
      </c>
      <c r="E642" s="104" t="s">
        <v>7</v>
      </c>
      <c r="F642" s="104">
        <v>-1</v>
      </c>
      <c r="G642" s="104">
        <v>78.28</v>
      </c>
      <c r="H642" s="104" t="s">
        <v>1309</v>
      </c>
      <c r="I642" s="104"/>
      <c r="J642" s="116">
        <f>IF(D642="NY",VLOOKUP(E642,Input_Mkt_Price!B:C,2,FALSE))</f>
        <v>79.91</v>
      </c>
      <c r="K642" s="192">
        <f t="shared" si="91"/>
        <v>0</v>
      </c>
      <c r="L642" s="118">
        <f t="shared" si="92"/>
        <v>-814.99999999999773</v>
      </c>
      <c r="M642" s="106">
        <f t="shared" si="93"/>
        <v>2.62</v>
      </c>
      <c r="N642" s="116">
        <f t="shared" si="94"/>
        <v>1</v>
      </c>
      <c r="O642" s="193">
        <f t="shared" si="101"/>
        <v>2.62</v>
      </c>
      <c r="P642" s="108">
        <f t="shared" si="96"/>
        <v>-78.28</v>
      </c>
      <c r="Q642" s="192">
        <f>IF(D642="NY",VLOOKUP(E642,Input_Mkt_Price!E:F,2,FALSE))</f>
        <v>79.650000000000006</v>
      </c>
      <c r="R642" s="192">
        <f t="shared" si="97"/>
        <v>-685.00000000000227</v>
      </c>
      <c r="S642" s="118">
        <f t="shared" si="98"/>
        <v>-129.99999999999545</v>
      </c>
      <c r="T642" s="108">
        <f t="shared" si="99"/>
        <v>-79.91</v>
      </c>
      <c r="U642" s="108">
        <f t="shared" si="100"/>
        <v>-78.28</v>
      </c>
    </row>
    <row r="643" spans="1:21" x14ac:dyDescent="0.2">
      <c r="A643" s="120">
        <v>43175</v>
      </c>
      <c r="B643" s="103">
        <v>1</v>
      </c>
      <c r="C643" s="104" t="s">
        <v>166</v>
      </c>
      <c r="D643" s="104" t="s">
        <v>1</v>
      </c>
      <c r="E643" s="104" t="s">
        <v>7</v>
      </c>
      <c r="F643" s="104">
        <v>-1</v>
      </c>
      <c r="G643" s="104">
        <v>78.12</v>
      </c>
      <c r="H643" s="104" t="s">
        <v>1309</v>
      </c>
      <c r="I643" s="104"/>
      <c r="J643" s="116">
        <f>IF(D643="NY",VLOOKUP(E643,Input_Mkt_Price!B:C,2,FALSE))</f>
        <v>79.91</v>
      </c>
      <c r="K643" s="192">
        <f t="shared" ref="K643:K706" si="102">IF(D643="NY",-(IF(B643=2,G643*F643*500,0)))</f>
        <v>0</v>
      </c>
      <c r="L643" s="118">
        <f t="shared" ref="L643:L706" si="103">IF(D643="NY",IF(K643&lt;&gt;0,0,-(G643-J643)*F643*500))</f>
        <v>-894.99999999999602</v>
      </c>
      <c r="M643" s="106">
        <f t="shared" ref="M643:M706" si="104">N643*O643</f>
        <v>2.62</v>
      </c>
      <c r="N643" s="116">
        <f t="shared" ref="N643:N706" si="105">ABS(F643)</f>
        <v>1</v>
      </c>
      <c r="O643" s="193">
        <f t="shared" ref="O643:O706" si="106">IF(D643="NY",2.62,0)</f>
        <v>2.62</v>
      </c>
      <c r="P643" s="108">
        <f t="shared" ref="P643:P706" si="107">G643*F643</f>
        <v>-78.12</v>
      </c>
      <c r="Q643" s="192">
        <f>IF(D643="NY",VLOOKUP(E643,Input_Mkt_Price!E:F,2,FALSE))</f>
        <v>79.650000000000006</v>
      </c>
      <c r="R643" s="192">
        <f t="shared" ref="R643:R706" si="108">IF(D643="NY",IF(K643&lt;&gt;0,0,-(G643-Q643)*F643*500))</f>
        <v>-765.00000000000057</v>
      </c>
      <c r="S643" s="118">
        <f t="shared" ref="S643:S706" si="109">L643-R643</f>
        <v>-129.99999999999545</v>
      </c>
      <c r="T643" s="108">
        <f t="shared" ref="T643:T706" si="110">J643*F643</f>
        <v>-79.91</v>
      </c>
      <c r="U643" s="108">
        <f t="shared" ref="U643:U706" si="111">F643*G643</f>
        <v>-78.12</v>
      </c>
    </row>
    <row r="644" spans="1:21" hidden="1" x14ac:dyDescent="0.2">
      <c r="A644" s="120">
        <v>43178</v>
      </c>
      <c r="B644" s="103">
        <v>2</v>
      </c>
      <c r="C644" s="104" t="s">
        <v>166</v>
      </c>
      <c r="D644" s="104" t="s">
        <v>1</v>
      </c>
      <c r="E644" s="104" t="s">
        <v>1336</v>
      </c>
      <c r="F644" s="104">
        <v>1</v>
      </c>
      <c r="G644" s="104">
        <v>82</v>
      </c>
      <c r="H644" s="104" t="s">
        <v>1452</v>
      </c>
      <c r="I644" s="104"/>
      <c r="J644" s="116">
        <f>IF(D644="NY",VLOOKUP(E644,Input_Mkt_Price!B:C,2,FALSE))</f>
        <v>84.68</v>
      </c>
      <c r="K644" s="192">
        <f t="shared" si="102"/>
        <v>-41000</v>
      </c>
      <c r="L644" s="118">
        <f t="shared" si="103"/>
        <v>0</v>
      </c>
      <c r="M644" s="106">
        <f t="shared" si="104"/>
        <v>2.62</v>
      </c>
      <c r="N644" s="116">
        <f t="shared" si="105"/>
        <v>1</v>
      </c>
      <c r="O644" s="193">
        <f t="shared" si="106"/>
        <v>2.62</v>
      </c>
      <c r="P644" s="108">
        <f t="shared" si="107"/>
        <v>82</v>
      </c>
      <c r="Q644" s="192">
        <f>IF(D644="NY",VLOOKUP(E644,Input_Mkt_Price!E:F,2,FALSE))</f>
        <v>84.68</v>
      </c>
      <c r="R644" s="192">
        <f t="shared" si="108"/>
        <v>0</v>
      </c>
      <c r="S644" s="118">
        <f t="shared" si="109"/>
        <v>0</v>
      </c>
      <c r="T644" s="108">
        <f t="shared" si="110"/>
        <v>84.68</v>
      </c>
      <c r="U644" s="108">
        <f t="shared" si="111"/>
        <v>82</v>
      </c>
    </row>
    <row r="645" spans="1:21" hidden="1" x14ac:dyDescent="0.2">
      <c r="A645" s="120">
        <v>43178</v>
      </c>
      <c r="B645" s="103">
        <v>2</v>
      </c>
      <c r="C645" s="104" t="s">
        <v>166</v>
      </c>
      <c r="D645" s="104" t="s">
        <v>1</v>
      </c>
      <c r="E645" s="104" t="s">
        <v>1336</v>
      </c>
      <c r="F645" s="104">
        <v>3</v>
      </c>
      <c r="G645" s="104">
        <v>81.69</v>
      </c>
      <c r="H645" s="104" t="s">
        <v>1452</v>
      </c>
      <c r="I645" s="104"/>
      <c r="J645" s="116">
        <f>IF(D645="NY",VLOOKUP(E645,Input_Mkt_Price!B:C,2,FALSE))</f>
        <v>84.68</v>
      </c>
      <c r="K645" s="192">
        <f t="shared" si="102"/>
        <v>-122535</v>
      </c>
      <c r="L645" s="118">
        <f t="shared" si="103"/>
        <v>0</v>
      </c>
      <c r="M645" s="106">
        <f t="shared" si="104"/>
        <v>7.86</v>
      </c>
      <c r="N645" s="116">
        <f t="shared" si="105"/>
        <v>3</v>
      </c>
      <c r="O645" s="193">
        <f t="shared" si="106"/>
        <v>2.62</v>
      </c>
      <c r="P645" s="108">
        <f t="shared" si="107"/>
        <v>245.07</v>
      </c>
      <c r="Q645" s="192">
        <f>IF(D645="NY",VLOOKUP(E645,Input_Mkt_Price!E:F,2,FALSE))</f>
        <v>84.68</v>
      </c>
      <c r="R645" s="192">
        <f t="shared" si="108"/>
        <v>0</v>
      </c>
      <c r="S645" s="118">
        <f t="shared" si="109"/>
        <v>0</v>
      </c>
      <c r="T645" s="108">
        <f t="shared" si="110"/>
        <v>254.04000000000002</v>
      </c>
      <c r="U645" s="108">
        <f t="shared" si="111"/>
        <v>245.07</v>
      </c>
    </row>
    <row r="646" spans="1:21" hidden="1" x14ac:dyDescent="0.2">
      <c r="A646" s="120">
        <v>43178</v>
      </c>
      <c r="B646" s="103">
        <v>2</v>
      </c>
      <c r="C646" s="104" t="s">
        <v>166</v>
      </c>
      <c r="D646" s="104" t="s">
        <v>1</v>
      </c>
      <c r="E646" s="104" t="s">
        <v>6</v>
      </c>
      <c r="F646" s="104">
        <v>9</v>
      </c>
      <c r="G646" s="104">
        <v>77.45</v>
      </c>
      <c r="H646" s="104" t="s">
        <v>1458</v>
      </c>
      <c r="I646" s="104"/>
      <c r="J646" s="116">
        <f>IF(D646="NY",VLOOKUP(E646,Input_Mkt_Price!B:C,2,FALSE))</f>
        <v>80.11</v>
      </c>
      <c r="K646" s="192">
        <f t="shared" si="102"/>
        <v>-348525.00000000006</v>
      </c>
      <c r="L646" s="118">
        <f t="shared" si="103"/>
        <v>0</v>
      </c>
      <c r="M646" s="106">
        <f t="shared" si="104"/>
        <v>23.580000000000002</v>
      </c>
      <c r="N646" s="116">
        <f t="shared" si="105"/>
        <v>9</v>
      </c>
      <c r="O646" s="193">
        <f t="shared" si="106"/>
        <v>2.62</v>
      </c>
      <c r="P646" s="108">
        <f t="shared" si="107"/>
        <v>697.05000000000007</v>
      </c>
      <c r="Q646" s="192">
        <f>IF(D646="NY",VLOOKUP(E646,Input_Mkt_Price!E:F,2,FALSE))</f>
        <v>79.86</v>
      </c>
      <c r="R646" s="192">
        <f t="shared" si="108"/>
        <v>0</v>
      </c>
      <c r="S646" s="118">
        <f t="shared" si="109"/>
        <v>0</v>
      </c>
      <c r="T646" s="108">
        <f t="shared" si="110"/>
        <v>720.99</v>
      </c>
      <c r="U646" s="108">
        <f t="shared" si="111"/>
        <v>697.05000000000007</v>
      </c>
    </row>
    <row r="647" spans="1:21" hidden="1" x14ac:dyDescent="0.2">
      <c r="A647" s="120">
        <v>43178</v>
      </c>
      <c r="B647" s="103">
        <v>2</v>
      </c>
      <c r="C647" s="104" t="s">
        <v>166</v>
      </c>
      <c r="D647" s="104" t="s">
        <v>1</v>
      </c>
      <c r="E647" s="104" t="s">
        <v>6</v>
      </c>
      <c r="F647" s="104">
        <v>35</v>
      </c>
      <c r="G647" s="104">
        <v>77.400000000000006</v>
      </c>
      <c r="H647" s="104" t="s">
        <v>1458</v>
      </c>
      <c r="I647" s="104"/>
      <c r="J647" s="116">
        <f>IF(D647="NY",VLOOKUP(E647,Input_Mkt_Price!B:C,2,FALSE))</f>
        <v>80.11</v>
      </c>
      <c r="K647" s="192">
        <f t="shared" si="102"/>
        <v>-1354500</v>
      </c>
      <c r="L647" s="118">
        <f t="shared" si="103"/>
        <v>0</v>
      </c>
      <c r="M647" s="106">
        <f t="shared" si="104"/>
        <v>91.7</v>
      </c>
      <c r="N647" s="116">
        <f t="shared" si="105"/>
        <v>35</v>
      </c>
      <c r="O647" s="193">
        <f t="shared" si="106"/>
        <v>2.62</v>
      </c>
      <c r="P647" s="108">
        <f t="shared" si="107"/>
        <v>2709</v>
      </c>
      <c r="Q647" s="192">
        <f>IF(D647="NY",VLOOKUP(E647,Input_Mkt_Price!E:F,2,FALSE))</f>
        <v>79.86</v>
      </c>
      <c r="R647" s="192">
        <f t="shared" si="108"/>
        <v>0</v>
      </c>
      <c r="S647" s="118">
        <f t="shared" si="109"/>
        <v>0</v>
      </c>
      <c r="T647" s="108">
        <f t="shared" si="110"/>
        <v>2803.85</v>
      </c>
      <c r="U647" s="108">
        <f t="shared" si="111"/>
        <v>2709</v>
      </c>
    </row>
    <row r="648" spans="1:21" hidden="1" x14ac:dyDescent="0.2">
      <c r="A648" s="120">
        <v>43178</v>
      </c>
      <c r="B648" s="103">
        <v>2</v>
      </c>
      <c r="C648" s="104" t="s">
        <v>166</v>
      </c>
      <c r="D648" s="104" t="s">
        <v>1</v>
      </c>
      <c r="E648" s="104" t="s">
        <v>6</v>
      </c>
      <c r="F648" s="104">
        <v>31</v>
      </c>
      <c r="G648" s="104">
        <v>77.3</v>
      </c>
      <c r="H648" s="104" t="s">
        <v>1458</v>
      </c>
      <c r="I648" s="104"/>
      <c r="J648" s="116">
        <f>IF(D648="NY",VLOOKUP(E648,Input_Mkt_Price!B:C,2,FALSE))</f>
        <v>80.11</v>
      </c>
      <c r="K648" s="192">
        <f t="shared" si="102"/>
        <v>-1198149.9999999998</v>
      </c>
      <c r="L648" s="118">
        <f t="shared" si="103"/>
        <v>0</v>
      </c>
      <c r="M648" s="106">
        <f t="shared" si="104"/>
        <v>81.22</v>
      </c>
      <c r="N648" s="116">
        <f t="shared" si="105"/>
        <v>31</v>
      </c>
      <c r="O648" s="193">
        <f t="shared" si="106"/>
        <v>2.62</v>
      </c>
      <c r="P648" s="108">
        <f t="shared" si="107"/>
        <v>2396.2999999999997</v>
      </c>
      <c r="Q648" s="192">
        <f>IF(D648="NY",VLOOKUP(E648,Input_Mkt_Price!E:F,2,FALSE))</f>
        <v>79.86</v>
      </c>
      <c r="R648" s="192">
        <f t="shared" si="108"/>
        <v>0</v>
      </c>
      <c r="S648" s="118">
        <f t="shared" si="109"/>
        <v>0</v>
      </c>
      <c r="T648" s="108">
        <f t="shared" si="110"/>
        <v>2483.41</v>
      </c>
      <c r="U648" s="108">
        <f t="shared" si="111"/>
        <v>2396.2999999999997</v>
      </c>
    </row>
    <row r="649" spans="1:21" hidden="1" x14ac:dyDescent="0.2">
      <c r="A649" s="120">
        <v>43178</v>
      </c>
      <c r="B649" s="103">
        <v>2</v>
      </c>
      <c r="C649" s="104" t="s">
        <v>166</v>
      </c>
      <c r="D649" s="104" t="s">
        <v>1</v>
      </c>
      <c r="E649" s="104" t="s">
        <v>6</v>
      </c>
      <c r="F649" s="104">
        <v>44</v>
      </c>
      <c r="G649" s="104">
        <v>77.459999999999994</v>
      </c>
      <c r="H649" s="104" t="s">
        <v>1458</v>
      </c>
      <c r="I649" s="104"/>
      <c r="J649" s="116">
        <f>IF(D649="NY",VLOOKUP(E649,Input_Mkt_Price!B:C,2,FALSE))</f>
        <v>80.11</v>
      </c>
      <c r="K649" s="192">
        <f t="shared" si="102"/>
        <v>-1704120</v>
      </c>
      <c r="L649" s="118">
        <f t="shared" si="103"/>
        <v>0</v>
      </c>
      <c r="M649" s="106">
        <f t="shared" si="104"/>
        <v>115.28</v>
      </c>
      <c r="N649" s="116">
        <f t="shared" si="105"/>
        <v>44</v>
      </c>
      <c r="O649" s="193">
        <f t="shared" si="106"/>
        <v>2.62</v>
      </c>
      <c r="P649" s="108">
        <f t="shared" si="107"/>
        <v>3408.24</v>
      </c>
      <c r="Q649" s="192">
        <f>IF(D649="NY",VLOOKUP(E649,Input_Mkt_Price!E:F,2,FALSE))</f>
        <v>79.86</v>
      </c>
      <c r="R649" s="192">
        <f t="shared" si="108"/>
        <v>0</v>
      </c>
      <c r="S649" s="118">
        <f t="shared" si="109"/>
        <v>0</v>
      </c>
      <c r="T649" s="108">
        <f t="shared" si="110"/>
        <v>3524.84</v>
      </c>
      <c r="U649" s="108">
        <f t="shared" si="111"/>
        <v>3408.24</v>
      </c>
    </row>
    <row r="650" spans="1:21" hidden="1" x14ac:dyDescent="0.2">
      <c r="A650" s="120">
        <v>43178</v>
      </c>
      <c r="B650" s="103">
        <v>2</v>
      </c>
      <c r="C650" s="104" t="s">
        <v>166</v>
      </c>
      <c r="D650" s="104" t="s">
        <v>1</v>
      </c>
      <c r="E650" s="104" t="s">
        <v>6</v>
      </c>
      <c r="F650" s="104">
        <v>3</v>
      </c>
      <c r="G650" s="104">
        <v>77.260000000000005</v>
      </c>
      <c r="H650" s="104" t="s">
        <v>1458</v>
      </c>
      <c r="I650" s="104"/>
      <c r="J650" s="116">
        <f>IF(D650="NY",VLOOKUP(E650,Input_Mkt_Price!B:C,2,FALSE))</f>
        <v>80.11</v>
      </c>
      <c r="K650" s="192">
        <f t="shared" si="102"/>
        <v>-115890.00000000001</v>
      </c>
      <c r="L650" s="118">
        <f t="shared" si="103"/>
        <v>0</v>
      </c>
      <c r="M650" s="106">
        <f t="shared" si="104"/>
        <v>7.86</v>
      </c>
      <c r="N650" s="116">
        <f t="shared" si="105"/>
        <v>3</v>
      </c>
      <c r="O650" s="193">
        <f t="shared" si="106"/>
        <v>2.62</v>
      </c>
      <c r="P650" s="108">
        <f t="shared" si="107"/>
        <v>231.78000000000003</v>
      </c>
      <c r="Q650" s="192">
        <f>IF(D650="NY",VLOOKUP(E650,Input_Mkt_Price!E:F,2,FALSE))</f>
        <v>79.86</v>
      </c>
      <c r="R650" s="192">
        <f t="shared" si="108"/>
        <v>0</v>
      </c>
      <c r="S650" s="118">
        <f t="shared" si="109"/>
        <v>0</v>
      </c>
      <c r="T650" s="108">
        <f t="shared" si="110"/>
        <v>240.32999999999998</v>
      </c>
      <c r="U650" s="108">
        <f t="shared" si="111"/>
        <v>231.78000000000003</v>
      </c>
    </row>
    <row r="651" spans="1:21" hidden="1" x14ac:dyDescent="0.2">
      <c r="A651" s="120">
        <v>43178</v>
      </c>
      <c r="B651" s="103">
        <v>2</v>
      </c>
      <c r="C651" s="104" t="s">
        <v>166</v>
      </c>
      <c r="D651" s="104" t="s">
        <v>1</v>
      </c>
      <c r="E651" s="104" t="s">
        <v>6</v>
      </c>
      <c r="F651" s="104">
        <v>7</v>
      </c>
      <c r="G651" s="104">
        <v>77.290000000000006</v>
      </c>
      <c r="H651" s="104" t="s">
        <v>1458</v>
      </c>
      <c r="I651" s="104"/>
      <c r="J651" s="116">
        <f>IF(D651="NY",VLOOKUP(E651,Input_Mkt_Price!B:C,2,FALSE))</f>
        <v>80.11</v>
      </c>
      <c r="K651" s="192">
        <f t="shared" si="102"/>
        <v>-270515.00000000006</v>
      </c>
      <c r="L651" s="118">
        <f t="shared" si="103"/>
        <v>0</v>
      </c>
      <c r="M651" s="106">
        <f t="shared" si="104"/>
        <v>18.34</v>
      </c>
      <c r="N651" s="116">
        <f t="shared" si="105"/>
        <v>7</v>
      </c>
      <c r="O651" s="193">
        <f t="shared" si="106"/>
        <v>2.62</v>
      </c>
      <c r="P651" s="108">
        <f t="shared" si="107"/>
        <v>541.03000000000009</v>
      </c>
      <c r="Q651" s="192">
        <f>IF(D651="NY",VLOOKUP(E651,Input_Mkt_Price!E:F,2,FALSE))</f>
        <v>79.86</v>
      </c>
      <c r="R651" s="192">
        <f t="shared" si="108"/>
        <v>0</v>
      </c>
      <c r="S651" s="118">
        <f t="shared" si="109"/>
        <v>0</v>
      </c>
      <c r="T651" s="108">
        <f t="shared" si="110"/>
        <v>560.77</v>
      </c>
      <c r="U651" s="108">
        <f t="shared" si="111"/>
        <v>541.03000000000009</v>
      </c>
    </row>
    <row r="652" spans="1:21" hidden="1" x14ac:dyDescent="0.2">
      <c r="A652" s="120">
        <v>43178</v>
      </c>
      <c r="B652" s="103">
        <v>2</v>
      </c>
      <c r="C652" s="104" t="s">
        <v>166</v>
      </c>
      <c r="D652" s="104" t="s">
        <v>1</v>
      </c>
      <c r="E652" s="104" t="s">
        <v>10</v>
      </c>
      <c r="F652" s="104">
        <v>-9</v>
      </c>
      <c r="G652" s="104">
        <v>73.25</v>
      </c>
      <c r="H652" s="104" t="s">
        <v>1459</v>
      </c>
      <c r="I652" s="104"/>
      <c r="J652" s="116">
        <f>IF(D652="NY",VLOOKUP(E652,Input_Mkt_Price!B:C,2,FALSE))</f>
        <v>75</v>
      </c>
      <c r="K652" s="192">
        <f t="shared" si="102"/>
        <v>329625</v>
      </c>
      <c r="L652" s="118">
        <f t="shared" si="103"/>
        <v>0</v>
      </c>
      <c r="M652" s="106">
        <f t="shared" si="104"/>
        <v>23.580000000000002</v>
      </c>
      <c r="N652" s="116">
        <f t="shared" si="105"/>
        <v>9</v>
      </c>
      <c r="O652" s="193">
        <f t="shared" si="106"/>
        <v>2.62</v>
      </c>
      <c r="P652" s="108">
        <f t="shared" si="107"/>
        <v>-659.25</v>
      </c>
      <c r="Q652" s="192">
        <f>IF(D652="NY",VLOOKUP(E652,Input_Mkt_Price!E:F,2,FALSE))</f>
        <v>74.959999999999994</v>
      </c>
      <c r="R652" s="192">
        <f t="shared" si="108"/>
        <v>0</v>
      </c>
      <c r="S652" s="118">
        <f t="shared" si="109"/>
        <v>0</v>
      </c>
      <c r="T652" s="108">
        <f t="shared" si="110"/>
        <v>-675</v>
      </c>
      <c r="U652" s="108">
        <f t="shared" si="111"/>
        <v>-659.25</v>
      </c>
    </row>
    <row r="653" spans="1:21" hidden="1" x14ac:dyDescent="0.2">
      <c r="A653" s="120">
        <v>43178</v>
      </c>
      <c r="B653" s="103">
        <v>2</v>
      </c>
      <c r="C653" s="104" t="s">
        <v>166</v>
      </c>
      <c r="D653" s="104" t="s">
        <v>1</v>
      </c>
      <c r="E653" s="104" t="s">
        <v>10</v>
      </c>
      <c r="F653" s="104">
        <v>-66</v>
      </c>
      <c r="G653" s="104">
        <v>73.2</v>
      </c>
      <c r="H653" s="104" t="s">
        <v>1459</v>
      </c>
      <c r="I653" s="104"/>
      <c r="J653" s="116">
        <f>IF(D653="NY",VLOOKUP(E653,Input_Mkt_Price!B:C,2,FALSE))</f>
        <v>75</v>
      </c>
      <c r="K653" s="192">
        <f t="shared" si="102"/>
        <v>2415600</v>
      </c>
      <c r="L653" s="118">
        <f t="shared" si="103"/>
        <v>0</v>
      </c>
      <c r="M653" s="106">
        <f t="shared" si="104"/>
        <v>172.92000000000002</v>
      </c>
      <c r="N653" s="116">
        <f t="shared" si="105"/>
        <v>66</v>
      </c>
      <c r="O653" s="193">
        <f t="shared" si="106"/>
        <v>2.62</v>
      </c>
      <c r="P653" s="108">
        <f t="shared" si="107"/>
        <v>-4831.2</v>
      </c>
      <c r="Q653" s="192">
        <f>IF(D653="NY",VLOOKUP(E653,Input_Mkt_Price!E:F,2,FALSE))</f>
        <v>74.959999999999994</v>
      </c>
      <c r="R653" s="192">
        <f t="shared" si="108"/>
        <v>0</v>
      </c>
      <c r="S653" s="118">
        <f t="shared" si="109"/>
        <v>0</v>
      </c>
      <c r="T653" s="108">
        <f t="shared" si="110"/>
        <v>-4950</v>
      </c>
      <c r="U653" s="108">
        <f t="shared" si="111"/>
        <v>-4831.2</v>
      </c>
    </row>
    <row r="654" spans="1:21" hidden="1" x14ac:dyDescent="0.2">
      <c r="A654" s="120">
        <v>43178</v>
      </c>
      <c r="B654" s="103">
        <v>2</v>
      </c>
      <c r="C654" s="104" t="s">
        <v>166</v>
      </c>
      <c r="D654" s="104" t="s">
        <v>1</v>
      </c>
      <c r="E654" s="104" t="s">
        <v>10</v>
      </c>
      <c r="F654" s="104">
        <v>-3</v>
      </c>
      <c r="G654" s="104">
        <v>73.16</v>
      </c>
      <c r="H654" s="104" t="s">
        <v>1459</v>
      </c>
      <c r="I654" s="104"/>
      <c r="J654" s="116">
        <f>IF(D654="NY",VLOOKUP(E654,Input_Mkt_Price!B:C,2,FALSE))</f>
        <v>75</v>
      </c>
      <c r="K654" s="192">
        <f t="shared" si="102"/>
        <v>109740</v>
      </c>
      <c r="L654" s="118">
        <f t="shared" si="103"/>
        <v>0</v>
      </c>
      <c r="M654" s="106">
        <f t="shared" si="104"/>
        <v>7.86</v>
      </c>
      <c r="N654" s="116">
        <f t="shared" si="105"/>
        <v>3</v>
      </c>
      <c r="O654" s="193">
        <f t="shared" si="106"/>
        <v>2.62</v>
      </c>
      <c r="P654" s="108">
        <f t="shared" si="107"/>
        <v>-219.48</v>
      </c>
      <c r="Q654" s="192">
        <f>IF(D654="NY",VLOOKUP(E654,Input_Mkt_Price!E:F,2,FALSE))</f>
        <v>74.959999999999994</v>
      </c>
      <c r="R654" s="192">
        <f t="shared" si="108"/>
        <v>0</v>
      </c>
      <c r="S654" s="118">
        <f t="shared" si="109"/>
        <v>0</v>
      </c>
      <c r="T654" s="108">
        <f t="shared" si="110"/>
        <v>-225</v>
      </c>
      <c r="U654" s="108">
        <f t="shared" si="111"/>
        <v>-219.48</v>
      </c>
    </row>
    <row r="655" spans="1:21" hidden="1" x14ac:dyDescent="0.2">
      <c r="A655" s="120">
        <v>43178</v>
      </c>
      <c r="B655" s="103">
        <v>2</v>
      </c>
      <c r="C655" s="104" t="s">
        <v>166</v>
      </c>
      <c r="D655" s="104" t="s">
        <v>1</v>
      </c>
      <c r="E655" s="104" t="s">
        <v>10</v>
      </c>
      <c r="F655" s="104">
        <v>-7</v>
      </c>
      <c r="G655" s="104">
        <v>73.19</v>
      </c>
      <c r="H655" s="104" t="s">
        <v>1459</v>
      </c>
      <c r="I655" s="104"/>
      <c r="J655" s="116">
        <f>IF(D655="NY",VLOOKUP(E655,Input_Mkt_Price!B:C,2,FALSE))</f>
        <v>75</v>
      </c>
      <c r="K655" s="192">
        <f t="shared" si="102"/>
        <v>256164.99999999997</v>
      </c>
      <c r="L655" s="118">
        <f t="shared" si="103"/>
        <v>0</v>
      </c>
      <c r="M655" s="106">
        <f t="shared" si="104"/>
        <v>18.34</v>
      </c>
      <c r="N655" s="116">
        <f t="shared" si="105"/>
        <v>7</v>
      </c>
      <c r="O655" s="193">
        <f t="shared" si="106"/>
        <v>2.62</v>
      </c>
      <c r="P655" s="108">
        <f t="shared" si="107"/>
        <v>-512.32999999999993</v>
      </c>
      <c r="Q655" s="192">
        <f>IF(D655="NY",VLOOKUP(E655,Input_Mkt_Price!E:F,2,FALSE))</f>
        <v>74.959999999999994</v>
      </c>
      <c r="R655" s="192">
        <f t="shared" si="108"/>
        <v>0</v>
      </c>
      <c r="S655" s="118">
        <f t="shared" si="109"/>
        <v>0</v>
      </c>
      <c r="T655" s="108">
        <f t="shared" si="110"/>
        <v>-525</v>
      </c>
      <c r="U655" s="108">
        <f t="shared" si="111"/>
        <v>-512.32999999999993</v>
      </c>
    </row>
    <row r="656" spans="1:21" hidden="1" x14ac:dyDescent="0.2">
      <c r="A656" s="120">
        <v>43179</v>
      </c>
      <c r="B656" s="103">
        <v>2</v>
      </c>
      <c r="C656" s="104" t="s">
        <v>166</v>
      </c>
      <c r="D656" s="104" t="s">
        <v>1</v>
      </c>
      <c r="E656" s="104" t="s">
        <v>1336</v>
      </c>
      <c r="F656" s="104">
        <v>4</v>
      </c>
      <c r="G656" s="104">
        <v>81</v>
      </c>
      <c r="H656" s="104" t="s">
        <v>1460</v>
      </c>
      <c r="I656" s="104"/>
      <c r="J656" s="116">
        <f>IF(D656="NY",VLOOKUP(E656,Input_Mkt_Price!B:C,2,FALSE))</f>
        <v>84.68</v>
      </c>
      <c r="K656" s="192">
        <f t="shared" si="102"/>
        <v>-162000</v>
      </c>
      <c r="L656" s="118">
        <f t="shared" si="103"/>
        <v>0</v>
      </c>
      <c r="M656" s="106">
        <f t="shared" si="104"/>
        <v>10.48</v>
      </c>
      <c r="N656" s="116">
        <f t="shared" si="105"/>
        <v>4</v>
      </c>
      <c r="O656" s="193">
        <f t="shared" si="106"/>
        <v>2.62</v>
      </c>
      <c r="P656" s="108">
        <f t="shared" si="107"/>
        <v>324</v>
      </c>
      <c r="Q656" s="192">
        <f>IF(D656="NY",VLOOKUP(E656,Input_Mkt_Price!E:F,2,FALSE))</f>
        <v>84.68</v>
      </c>
      <c r="R656" s="192">
        <f t="shared" si="108"/>
        <v>0</v>
      </c>
      <c r="S656" s="118">
        <f t="shared" si="109"/>
        <v>0</v>
      </c>
      <c r="T656" s="108">
        <f t="shared" si="110"/>
        <v>338.72</v>
      </c>
      <c r="U656" s="108">
        <f t="shared" si="111"/>
        <v>324</v>
      </c>
    </row>
    <row r="657" spans="1:21" hidden="1" x14ac:dyDescent="0.2">
      <c r="A657" s="120">
        <v>43179</v>
      </c>
      <c r="B657" s="103">
        <v>2</v>
      </c>
      <c r="C657" s="104" t="s">
        <v>166</v>
      </c>
      <c r="D657" s="104" t="s">
        <v>1</v>
      </c>
      <c r="E657" s="104" t="s">
        <v>6</v>
      </c>
      <c r="F657" s="104">
        <v>3</v>
      </c>
      <c r="G657" s="104">
        <v>77.25</v>
      </c>
      <c r="H657" s="104" t="s">
        <v>1460</v>
      </c>
      <c r="I657" s="104"/>
      <c r="J657" s="116">
        <f>IF(D657="NY",VLOOKUP(E657,Input_Mkt_Price!B:C,2,FALSE))</f>
        <v>80.11</v>
      </c>
      <c r="K657" s="192">
        <f t="shared" si="102"/>
        <v>-115875</v>
      </c>
      <c r="L657" s="118">
        <f t="shared" si="103"/>
        <v>0</v>
      </c>
      <c r="M657" s="106">
        <f t="shared" si="104"/>
        <v>7.86</v>
      </c>
      <c r="N657" s="116">
        <f t="shared" si="105"/>
        <v>3</v>
      </c>
      <c r="O657" s="193">
        <f t="shared" si="106"/>
        <v>2.62</v>
      </c>
      <c r="P657" s="108">
        <f t="shared" si="107"/>
        <v>231.75</v>
      </c>
      <c r="Q657" s="192">
        <f>IF(D657="NY",VLOOKUP(E657,Input_Mkt_Price!E:F,2,FALSE))</f>
        <v>79.86</v>
      </c>
      <c r="R657" s="192">
        <f t="shared" si="108"/>
        <v>0</v>
      </c>
      <c r="S657" s="118">
        <f t="shared" si="109"/>
        <v>0</v>
      </c>
      <c r="T657" s="108">
        <f t="shared" si="110"/>
        <v>240.32999999999998</v>
      </c>
      <c r="U657" s="108">
        <f t="shared" si="111"/>
        <v>231.75</v>
      </c>
    </row>
    <row r="658" spans="1:21" hidden="1" x14ac:dyDescent="0.2">
      <c r="A658" s="120">
        <v>43179</v>
      </c>
      <c r="B658" s="103">
        <v>2</v>
      </c>
      <c r="C658" s="104" t="s">
        <v>166</v>
      </c>
      <c r="D658" s="104" t="s">
        <v>1</v>
      </c>
      <c r="E658" s="104" t="s">
        <v>10</v>
      </c>
      <c r="F658" s="104">
        <v>-3</v>
      </c>
      <c r="G658" s="104">
        <v>73.150000000000006</v>
      </c>
      <c r="H658" s="104" t="s">
        <v>1460</v>
      </c>
      <c r="I658" s="104"/>
      <c r="J658" s="116">
        <f>IF(D658="NY",VLOOKUP(E658,Input_Mkt_Price!B:C,2,FALSE))</f>
        <v>75</v>
      </c>
      <c r="K658" s="192">
        <f t="shared" si="102"/>
        <v>109725.00000000001</v>
      </c>
      <c r="L658" s="118">
        <f t="shared" si="103"/>
        <v>0</v>
      </c>
      <c r="M658" s="106">
        <f t="shared" si="104"/>
        <v>7.86</v>
      </c>
      <c r="N658" s="116">
        <f t="shared" si="105"/>
        <v>3</v>
      </c>
      <c r="O658" s="108">
        <f t="shared" si="106"/>
        <v>2.62</v>
      </c>
      <c r="P658" s="108">
        <f t="shared" si="107"/>
        <v>-219.45000000000002</v>
      </c>
      <c r="Q658" s="192">
        <f>IF(D658="NY",VLOOKUP(E658,Input_Mkt_Price!E:F,2,FALSE))</f>
        <v>74.959999999999994</v>
      </c>
      <c r="R658" s="192">
        <f t="shared" si="108"/>
        <v>0</v>
      </c>
      <c r="S658" s="118">
        <f t="shared" si="109"/>
        <v>0</v>
      </c>
      <c r="T658" s="108">
        <f t="shared" si="110"/>
        <v>-225</v>
      </c>
      <c r="U658" s="108">
        <f t="shared" si="111"/>
        <v>-219.45000000000002</v>
      </c>
    </row>
    <row r="659" spans="1:21" hidden="1" x14ac:dyDescent="0.2">
      <c r="A659" s="120">
        <v>43180</v>
      </c>
      <c r="B659" s="103">
        <v>2</v>
      </c>
      <c r="C659" s="104" t="s">
        <v>166</v>
      </c>
      <c r="D659" s="104" t="s">
        <v>1</v>
      </c>
      <c r="E659" s="104" t="s">
        <v>1336</v>
      </c>
      <c r="F659" s="104">
        <v>2</v>
      </c>
      <c r="G659" s="104">
        <v>83.56</v>
      </c>
      <c r="H659" s="104" t="s">
        <v>1311</v>
      </c>
      <c r="I659" s="104"/>
      <c r="J659" s="116">
        <f>IF(D659="NY",VLOOKUP(E659,Input_Mkt_Price!B:C,2,FALSE))</f>
        <v>84.68</v>
      </c>
      <c r="K659" s="192">
        <f t="shared" si="102"/>
        <v>-83560</v>
      </c>
      <c r="L659" s="118">
        <f t="shared" si="103"/>
        <v>0</v>
      </c>
      <c r="M659" s="106">
        <f t="shared" si="104"/>
        <v>5.24</v>
      </c>
      <c r="N659" s="116">
        <f t="shared" si="105"/>
        <v>2</v>
      </c>
      <c r="O659" s="108">
        <f t="shared" si="106"/>
        <v>2.62</v>
      </c>
      <c r="P659" s="108">
        <f t="shared" si="107"/>
        <v>167.12</v>
      </c>
      <c r="Q659" s="192">
        <f>IF(D659="NY",VLOOKUP(E659,Input_Mkt_Price!E:F,2,FALSE))</f>
        <v>84.68</v>
      </c>
      <c r="R659" s="192">
        <f t="shared" si="108"/>
        <v>0</v>
      </c>
      <c r="S659" s="118">
        <f t="shared" si="109"/>
        <v>0</v>
      </c>
      <c r="T659" s="108">
        <f t="shared" si="110"/>
        <v>169.36</v>
      </c>
      <c r="U659" s="108">
        <f t="shared" si="111"/>
        <v>167.12</v>
      </c>
    </row>
    <row r="660" spans="1:21" hidden="1" x14ac:dyDescent="0.2">
      <c r="A660" s="120">
        <v>43180</v>
      </c>
      <c r="B660" s="103">
        <v>2</v>
      </c>
      <c r="C660" s="104" t="s">
        <v>166</v>
      </c>
      <c r="D660" s="104" t="s">
        <v>1</v>
      </c>
      <c r="E660" s="104" t="s">
        <v>1336</v>
      </c>
      <c r="F660" s="104">
        <v>9</v>
      </c>
      <c r="G660" s="104">
        <v>83.52</v>
      </c>
      <c r="H660" s="104" t="s">
        <v>1311</v>
      </c>
      <c r="I660" s="104"/>
      <c r="J660" s="116">
        <f>IF(D660="NY",VLOOKUP(E660,Input_Mkt_Price!B:C,2,FALSE))</f>
        <v>84.68</v>
      </c>
      <c r="K660" s="192">
        <f t="shared" si="102"/>
        <v>-375840</v>
      </c>
      <c r="L660" s="118">
        <f t="shared" si="103"/>
        <v>0</v>
      </c>
      <c r="M660" s="106">
        <f t="shared" si="104"/>
        <v>23.580000000000002</v>
      </c>
      <c r="N660" s="116">
        <f t="shared" si="105"/>
        <v>9</v>
      </c>
      <c r="O660" s="108">
        <f t="shared" si="106"/>
        <v>2.62</v>
      </c>
      <c r="P660" s="108">
        <f t="shared" si="107"/>
        <v>751.68</v>
      </c>
      <c r="Q660" s="192">
        <f>IF(D660="NY",VLOOKUP(E660,Input_Mkt_Price!E:F,2,FALSE))</f>
        <v>84.68</v>
      </c>
      <c r="R660" s="192">
        <f t="shared" si="108"/>
        <v>0</v>
      </c>
      <c r="S660" s="118">
        <f t="shared" si="109"/>
        <v>0</v>
      </c>
      <c r="T660" s="108">
        <f t="shared" si="110"/>
        <v>762.12000000000012</v>
      </c>
      <c r="U660" s="108">
        <f t="shared" si="111"/>
        <v>751.68</v>
      </c>
    </row>
    <row r="661" spans="1:21" hidden="1" x14ac:dyDescent="0.2">
      <c r="A661" s="120">
        <v>43180</v>
      </c>
      <c r="B661" s="103">
        <v>2</v>
      </c>
      <c r="C661" s="104" t="s">
        <v>166</v>
      </c>
      <c r="D661" s="104" t="s">
        <v>1</v>
      </c>
      <c r="E661" s="104" t="s">
        <v>1336</v>
      </c>
      <c r="F661" s="104">
        <v>1</v>
      </c>
      <c r="G661" s="104">
        <v>83.49</v>
      </c>
      <c r="H661" s="104" t="s">
        <v>1311</v>
      </c>
      <c r="I661" s="104"/>
      <c r="J661" s="116">
        <f>IF(D661="NY",VLOOKUP(E661,Input_Mkt_Price!B:C,2,FALSE))</f>
        <v>84.68</v>
      </c>
      <c r="K661" s="192">
        <f t="shared" si="102"/>
        <v>-41745</v>
      </c>
      <c r="L661" s="118">
        <f t="shared" si="103"/>
        <v>0</v>
      </c>
      <c r="M661" s="106">
        <f t="shared" si="104"/>
        <v>2.62</v>
      </c>
      <c r="N661" s="116">
        <f t="shared" si="105"/>
        <v>1</v>
      </c>
      <c r="O661" s="108">
        <f t="shared" si="106"/>
        <v>2.62</v>
      </c>
      <c r="P661" s="108">
        <f t="shared" si="107"/>
        <v>83.49</v>
      </c>
      <c r="Q661" s="192">
        <f>IF(D661="NY",VLOOKUP(E661,Input_Mkt_Price!E:F,2,FALSE))</f>
        <v>84.68</v>
      </c>
      <c r="R661" s="192">
        <f t="shared" si="108"/>
        <v>0</v>
      </c>
      <c r="S661" s="118">
        <f t="shared" si="109"/>
        <v>0</v>
      </c>
      <c r="T661" s="108">
        <f t="shared" si="110"/>
        <v>84.68</v>
      </c>
      <c r="U661" s="108">
        <f t="shared" si="111"/>
        <v>83.49</v>
      </c>
    </row>
    <row r="662" spans="1:21" hidden="1" x14ac:dyDescent="0.2">
      <c r="A662" s="120">
        <v>43180</v>
      </c>
      <c r="B662" s="103">
        <v>2</v>
      </c>
      <c r="C662" s="104" t="s">
        <v>166</v>
      </c>
      <c r="D662" s="104" t="s">
        <v>1</v>
      </c>
      <c r="E662" s="104" t="s">
        <v>1336</v>
      </c>
      <c r="F662" s="104">
        <v>1</v>
      </c>
      <c r="G662" s="104">
        <v>83.45</v>
      </c>
      <c r="H662" s="104" t="s">
        <v>1311</v>
      </c>
      <c r="I662" s="104"/>
      <c r="J662" s="116">
        <f>IF(D662="NY",VLOOKUP(E662,Input_Mkt_Price!B:C,2,FALSE))</f>
        <v>84.68</v>
      </c>
      <c r="K662" s="192">
        <f t="shared" si="102"/>
        <v>-41725</v>
      </c>
      <c r="L662" s="118">
        <f t="shared" si="103"/>
        <v>0</v>
      </c>
      <c r="M662" s="106">
        <f t="shared" si="104"/>
        <v>2.62</v>
      </c>
      <c r="N662" s="116">
        <f t="shared" si="105"/>
        <v>1</v>
      </c>
      <c r="O662" s="108">
        <f t="shared" si="106"/>
        <v>2.62</v>
      </c>
      <c r="P662" s="108">
        <f t="shared" si="107"/>
        <v>83.45</v>
      </c>
      <c r="Q662" s="192">
        <f>IF(D662="NY",VLOOKUP(E662,Input_Mkt_Price!E:F,2,FALSE))</f>
        <v>84.68</v>
      </c>
      <c r="R662" s="192">
        <f t="shared" si="108"/>
        <v>0</v>
      </c>
      <c r="S662" s="118">
        <f t="shared" si="109"/>
        <v>0</v>
      </c>
      <c r="T662" s="108">
        <f t="shared" si="110"/>
        <v>84.68</v>
      </c>
      <c r="U662" s="108">
        <f t="shared" si="111"/>
        <v>83.45</v>
      </c>
    </row>
    <row r="663" spans="1:21" hidden="1" x14ac:dyDescent="0.2">
      <c r="A663" s="120">
        <v>43180</v>
      </c>
      <c r="B663" s="103">
        <v>2</v>
      </c>
      <c r="C663" s="104" t="s">
        <v>166</v>
      </c>
      <c r="D663" s="104" t="s">
        <v>1</v>
      </c>
      <c r="E663" s="104" t="s">
        <v>1336</v>
      </c>
      <c r="F663" s="104">
        <v>3</v>
      </c>
      <c r="G663" s="104">
        <v>83.46</v>
      </c>
      <c r="H663" s="104" t="s">
        <v>1311</v>
      </c>
      <c r="I663" s="104"/>
      <c r="J663" s="116">
        <f>IF(D663="NY",VLOOKUP(E663,Input_Mkt_Price!B:C,2,FALSE))</f>
        <v>84.68</v>
      </c>
      <c r="K663" s="192">
        <f t="shared" si="102"/>
        <v>-125190</v>
      </c>
      <c r="L663" s="118">
        <f t="shared" si="103"/>
        <v>0</v>
      </c>
      <c r="M663" s="106">
        <f t="shared" si="104"/>
        <v>7.86</v>
      </c>
      <c r="N663" s="116">
        <f t="shared" si="105"/>
        <v>3</v>
      </c>
      <c r="O663" s="108">
        <f t="shared" si="106"/>
        <v>2.62</v>
      </c>
      <c r="P663" s="108">
        <f t="shared" si="107"/>
        <v>250.38</v>
      </c>
      <c r="Q663" s="192">
        <f>IF(D663="NY",VLOOKUP(E663,Input_Mkt_Price!E:F,2,FALSE))</f>
        <v>84.68</v>
      </c>
      <c r="R663" s="192">
        <f t="shared" si="108"/>
        <v>0</v>
      </c>
      <c r="S663" s="118">
        <f t="shared" si="109"/>
        <v>0</v>
      </c>
      <c r="T663" s="108">
        <f t="shared" si="110"/>
        <v>254.04000000000002</v>
      </c>
      <c r="U663" s="108">
        <f t="shared" si="111"/>
        <v>250.38</v>
      </c>
    </row>
    <row r="664" spans="1:21" hidden="1" x14ac:dyDescent="0.2">
      <c r="A664" s="120">
        <v>43180</v>
      </c>
      <c r="B664" s="103">
        <v>2</v>
      </c>
      <c r="C664" s="104" t="s">
        <v>166</v>
      </c>
      <c r="D664" s="104" t="s">
        <v>1</v>
      </c>
      <c r="E664" s="104" t="s">
        <v>1336</v>
      </c>
      <c r="F664" s="104">
        <v>12</v>
      </c>
      <c r="G664" s="104">
        <v>83.43</v>
      </c>
      <c r="H664" s="104" t="s">
        <v>1311</v>
      </c>
      <c r="I664" s="104"/>
      <c r="J664" s="116">
        <f>IF(D664="NY",VLOOKUP(E664,Input_Mkt_Price!B:C,2,FALSE))</f>
        <v>84.68</v>
      </c>
      <c r="K664" s="192">
        <f t="shared" si="102"/>
        <v>-500580.00000000006</v>
      </c>
      <c r="L664" s="118">
        <f t="shared" si="103"/>
        <v>0</v>
      </c>
      <c r="M664" s="106">
        <f t="shared" si="104"/>
        <v>31.44</v>
      </c>
      <c r="N664" s="116">
        <f t="shared" si="105"/>
        <v>12</v>
      </c>
      <c r="O664" s="108">
        <f t="shared" si="106"/>
        <v>2.62</v>
      </c>
      <c r="P664" s="108">
        <f t="shared" si="107"/>
        <v>1001.1600000000001</v>
      </c>
      <c r="Q664" s="192">
        <f>IF(D664="NY",VLOOKUP(E664,Input_Mkt_Price!E:F,2,FALSE))</f>
        <v>84.68</v>
      </c>
      <c r="R664" s="192">
        <f t="shared" si="108"/>
        <v>0</v>
      </c>
      <c r="S664" s="118">
        <f t="shared" si="109"/>
        <v>0</v>
      </c>
      <c r="T664" s="108">
        <f t="shared" si="110"/>
        <v>1016.1600000000001</v>
      </c>
      <c r="U664" s="108">
        <f t="shared" si="111"/>
        <v>1001.1600000000001</v>
      </c>
    </row>
    <row r="665" spans="1:21" hidden="1" x14ac:dyDescent="0.2">
      <c r="A665" s="120">
        <v>43180</v>
      </c>
      <c r="B665" s="103">
        <v>2</v>
      </c>
      <c r="C665" s="104" t="s">
        <v>166</v>
      </c>
      <c r="D665" s="104" t="s">
        <v>1</v>
      </c>
      <c r="E665" s="104" t="s">
        <v>1336</v>
      </c>
      <c r="F665" s="104">
        <v>1</v>
      </c>
      <c r="G665" s="104">
        <v>83.44</v>
      </c>
      <c r="H665" s="104" t="s">
        <v>1311</v>
      </c>
      <c r="I665" s="104"/>
      <c r="J665" s="116">
        <f>IF(D665="NY",VLOOKUP(E665,Input_Mkt_Price!B:C,2,FALSE))</f>
        <v>84.68</v>
      </c>
      <c r="K665" s="192">
        <f t="shared" si="102"/>
        <v>-41720</v>
      </c>
      <c r="L665" s="118">
        <f t="shared" si="103"/>
        <v>0</v>
      </c>
      <c r="M665" s="106">
        <f t="shared" si="104"/>
        <v>2.62</v>
      </c>
      <c r="N665" s="116">
        <f t="shared" si="105"/>
        <v>1</v>
      </c>
      <c r="O665" s="108">
        <f t="shared" si="106"/>
        <v>2.62</v>
      </c>
      <c r="P665" s="108">
        <f t="shared" si="107"/>
        <v>83.44</v>
      </c>
      <c r="Q665" s="192">
        <f>IF(D665="NY",VLOOKUP(E665,Input_Mkt_Price!E:F,2,FALSE))</f>
        <v>84.68</v>
      </c>
      <c r="R665" s="192">
        <f t="shared" si="108"/>
        <v>0</v>
      </c>
      <c r="S665" s="118">
        <f t="shared" si="109"/>
        <v>0</v>
      </c>
      <c r="T665" s="108">
        <f t="shared" si="110"/>
        <v>84.68</v>
      </c>
      <c r="U665" s="108">
        <f t="shared" si="111"/>
        <v>83.44</v>
      </c>
    </row>
    <row r="666" spans="1:21" hidden="1" x14ac:dyDescent="0.2">
      <c r="A666" s="120">
        <v>43180</v>
      </c>
      <c r="B666" s="103">
        <v>2</v>
      </c>
      <c r="C666" s="104" t="s">
        <v>166</v>
      </c>
      <c r="D666" s="104" t="s">
        <v>1</v>
      </c>
      <c r="E666" s="104" t="s">
        <v>1336</v>
      </c>
      <c r="F666" s="104">
        <v>1</v>
      </c>
      <c r="G666" s="104">
        <v>83.41</v>
      </c>
      <c r="H666" s="104" t="s">
        <v>1311</v>
      </c>
      <c r="I666" s="104"/>
      <c r="J666" s="116">
        <f>IF(D666="NY",VLOOKUP(E666,Input_Mkt_Price!B:C,2,FALSE))</f>
        <v>84.68</v>
      </c>
      <c r="K666" s="192">
        <f t="shared" si="102"/>
        <v>-41705</v>
      </c>
      <c r="L666" s="118">
        <f t="shared" si="103"/>
        <v>0</v>
      </c>
      <c r="M666" s="106">
        <f t="shared" si="104"/>
        <v>2.62</v>
      </c>
      <c r="N666" s="116">
        <f t="shared" si="105"/>
        <v>1</v>
      </c>
      <c r="O666" s="108">
        <f t="shared" si="106"/>
        <v>2.62</v>
      </c>
      <c r="P666" s="108">
        <f t="shared" si="107"/>
        <v>83.41</v>
      </c>
      <c r="Q666" s="192">
        <f>IF(D666="NY",VLOOKUP(E666,Input_Mkt_Price!E:F,2,FALSE))</f>
        <v>84.68</v>
      </c>
      <c r="R666" s="192">
        <f t="shared" si="108"/>
        <v>0</v>
      </c>
      <c r="S666" s="118">
        <f t="shared" si="109"/>
        <v>0</v>
      </c>
      <c r="T666" s="108">
        <f t="shared" si="110"/>
        <v>84.68</v>
      </c>
      <c r="U666" s="108">
        <f t="shared" si="111"/>
        <v>83.41</v>
      </c>
    </row>
    <row r="667" spans="1:21" hidden="1" x14ac:dyDescent="0.2">
      <c r="A667" s="120">
        <v>43180</v>
      </c>
      <c r="B667" s="103">
        <v>2</v>
      </c>
      <c r="C667" s="104" t="s">
        <v>166</v>
      </c>
      <c r="D667" s="104" t="s">
        <v>1</v>
      </c>
      <c r="E667" s="104" t="s">
        <v>1336</v>
      </c>
      <c r="F667" s="104">
        <v>5</v>
      </c>
      <c r="G667" s="104">
        <v>83.38</v>
      </c>
      <c r="H667" s="104" t="s">
        <v>1311</v>
      </c>
      <c r="I667" s="104"/>
      <c r="J667" s="116">
        <f>IF(D667="NY",VLOOKUP(E667,Input_Mkt_Price!B:C,2,FALSE))</f>
        <v>84.68</v>
      </c>
      <c r="K667" s="192">
        <f t="shared" si="102"/>
        <v>-208450</v>
      </c>
      <c r="L667" s="118">
        <f t="shared" si="103"/>
        <v>0</v>
      </c>
      <c r="M667" s="106">
        <f t="shared" si="104"/>
        <v>13.100000000000001</v>
      </c>
      <c r="N667" s="116">
        <f t="shared" si="105"/>
        <v>5</v>
      </c>
      <c r="O667" s="108">
        <f t="shared" si="106"/>
        <v>2.62</v>
      </c>
      <c r="P667" s="108">
        <f t="shared" si="107"/>
        <v>416.9</v>
      </c>
      <c r="Q667" s="192">
        <f>IF(D667="NY",VLOOKUP(E667,Input_Mkt_Price!E:F,2,FALSE))</f>
        <v>84.68</v>
      </c>
      <c r="R667" s="192">
        <f t="shared" si="108"/>
        <v>0</v>
      </c>
      <c r="S667" s="118">
        <f t="shared" si="109"/>
        <v>0</v>
      </c>
      <c r="T667" s="108">
        <f t="shared" si="110"/>
        <v>423.40000000000003</v>
      </c>
      <c r="U667" s="108">
        <f t="shared" si="111"/>
        <v>416.9</v>
      </c>
    </row>
    <row r="668" spans="1:21" hidden="1" x14ac:dyDescent="0.2">
      <c r="A668" s="120">
        <v>43180</v>
      </c>
      <c r="B668" s="103">
        <v>2</v>
      </c>
      <c r="C668" s="104" t="s">
        <v>166</v>
      </c>
      <c r="D668" s="104" t="s">
        <v>1</v>
      </c>
      <c r="E668" s="104" t="s">
        <v>1336</v>
      </c>
      <c r="F668" s="104">
        <v>1</v>
      </c>
      <c r="G668" s="104">
        <v>83.39</v>
      </c>
      <c r="H668" s="104" t="s">
        <v>1311</v>
      </c>
      <c r="I668" s="104"/>
      <c r="J668" s="116">
        <f>IF(D668="NY",VLOOKUP(E668,Input_Mkt_Price!B:C,2,FALSE))</f>
        <v>84.68</v>
      </c>
      <c r="K668" s="192">
        <f t="shared" si="102"/>
        <v>-41695</v>
      </c>
      <c r="L668" s="118">
        <f t="shared" si="103"/>
        <v>0</v>
      </c>
      <c r="M668" s="106">
        <f t="shared" si="104"/>
        <v>2.62</v>
      </c>
      <c r="N668" s="116">
        <f t="shared" si="105"/>
        <v>1</v>
      </c>
      <c r="O668" s="108">
        <f t="shared" si="106"/>
        <v>2.62</v>
      </c>
      <c r="P668" s="108">
        <f t="shared" si="107"/>
        <v>83.39</v>
      </c>
      <c r="Q668" s="192">
        <f>IF(D668="NY",VLOOKUP(E668,Input_Mkt_Price!E:F,2,FALSE))</f>
        <v>84.68</v>
      </c>
      <c r="R668" s="192">
        <f t="shared" si="108"/>
        <v>0</v>
      </c>
      <c r="S668" s="118">
        <f t="shared" si="109"/>
        <v>0</v>
      </c>
      <c r="T668" s="108">
        <f t="shared" si="110"/>
        <v>84.68</v>
      </c>
      <c r="U668" s="108">
        <f t="shared" si="111"/>
        <v>83.39</v>
      </c>
    </row>
    <row r="669" spans="1:21" hidden="1" x14ac:dyDescent="0.2">
      <c r="A669" s="120">
        <v>43180</v>
      </c>
      <c r="B669" s="103">
        <v>2</v>
      </c>
      <c r="C669" s="104" t="s">
        <v>166</v>
      </c>
      <c r="D669" s="104" t="s">
        <v>1</v>
      </c>
      <c r="E669" s="104" t="s">
        <v>6</v>
      </c>
      <c r="F669" s="104">
        <v>40</v>
      </c>
      <c r="G669" s="104">
        <v>77.849999999999994</v>
      </c>
      <c r="H669" s="104" t="s">
        <v>1461</v>
      </c>
      <c r="I669" s="104"/>
      <c r="J669" s="116">
        <f>IF(D669="NY",VLOOKUP(E669,Input_Mkt_Price!B:C,2,FALSE))</f>
        <v>80.11</v>
      </c>
      <c r="K669" s="192">
        <f t="shared" si="102"/>
        <v>-1557000</v>
      </c>
      <c r="L669" s="118">
        <f t="shared" si="103"/>
        <v>0</v>
      </c>
      <c r="M669" s="106">
        <f t="shared" si="104"/>
        <v>104.80000000000001</v>
      </c>
      <c r="N669" s="116">
        <f t="shared" si="105"/>
        <v>40</v>
      </c>
      <c r="O669" s="108">
        <f t="shared" si="106"/>
        <v>2.62</v>
      </c>
      <c r="P669" s="108">
        <f t="shared" si="107"/>
        <v>3114</v>
      </c>
      <c r="Q669" s="192">
        <f>IF(D669="NY",VLOOKUP(E669,Input_Mkt_Price!E:F,2,FALSE))</f>
        <v>79.86</v>
      </c>
      <c r="R669" s="192">
        <f t="shared" si="108"/>
        <v>0</v>
      </c>
      <c r="S669" s="118">
        <f t="shared" si="109"/>
        <v>0</v>
      </c>
      <c r="T669" s="108">
        <f t="shared" si="110"/>
        <v>3204.4</v>
      </c>
      <c r="U669" s="108">
        <f t="shared" si="111"/>
        <v>3114</v>
      </c>
    </row>
    <row r="670" spans="1:21" x14ac:dyDescent="0.2">
      <c r="A670" s="120">
        <v>43180</v>
      </c>
      <c r="B670" s="103">
        <v>1</v>
      </c>
      <c r="C670" s="104" t="s">
        <v>166</v>
      </c>
      <c r="D670" s="104" t="s">
        <v>1</v>
      </c>
      <c r="E670" s="104" t="s">
        <v>6</v>
      </c>
      <c r="F670" s="104">
        <v>-1</v>
      </c>
      <c r="G670" s="104">
        <v>77.989999999999995</v>
      </c>
      <c r="H670" s="104" t="s">
        <v>1310</v>
      </c>
      <c r="I670" s="104"/>
      <c r="J670" s="116">
        <f>IF(D670="NY",VLOOKUP(E670,Input_Mkt_Price!B:C,2,FALSE))</f>
        <v>80.11</v>
      </c>
      <c r="K670" s="192">
        <f t="shared" si="102"/>
        <v>0</v>
      </c>
      <c r="L670" s="118">
        <f t="shared" si="103"/>
        <v>-1060.0000000000023</v>
      </c>
      <c r="M670" s="106">
        <f t="shared" si="104"/>
        <v>2.62</v>
      </c>
      <c r="N670" s="116">
        <f t="shared" si="105"/>
        <v>1</v>
      </c>
      <c r="O670" s="193">
        <f t="shared" si="106"/>
        <v>2.62</v>
      </c>
      <c r="P670" s="108">
        <f t="shared" si="107"/>
        <v>-77.989999999999995</v>
      </c>
      <c r="Q670" s="192">
        <f>IF(D670="NY",VLOOKUP(E670,Input_Mkt_Price!E:F,2,FALSE))</f>
        <v>79.86</v>
      </c>
      <c r="R670" s="192">
        <f t="shared" si="108"/>
        <v>-935.00000000000227</v>
      </c>
      <c r="S670" s="118">
        <f t="shared" si="109"/>
        <v>-125</v>
      </c>
      <c r="T670" s="108">
        <f t="shared" si="110"/>
        <v>-80.11</v>
      </c>
      <c r="U670" s="108">
        <f t="shared" si="111"/>
        <v>-77.989999999999995</v>
      </c>
    </row>
    <row r="671" spans="1:21" x14ac:dyDescent="0.2">
      <c r="A671" s="120">
        <v>43180</v>
      </c>
      <c r="B671" s="103">
        <v>1</v>
      </c>
      <c r="C671" s="104" t="s">
        <v>166</v>
      </c>
      <c r="D671" s="104" t="s">
        <v>1</v>
      </c>
      <c r="E671" s="104" t="s">
        <v>6</v>
      </c>
      <c r="F671" s="104">
        <v>-1</v>
      </c>
      <c r="G671" s="104">
        <v>77.97</v>
      </c>
      <c r="H671" s="104" t="s">
        <v>1310</v>
      </c>
      <c r="I671" s="104"/>
      <c r="J671" s="116">
        <f>IF(D671="NY",VLOOKUP(E671,Input_Mkt_Price!B:C,2,FALSE))</f>
        <v>80.11</v>
      </c>
      <c r="K671" s="192">
        <f t="shared" si="102"/>
        <v>0</v>
      </c>
      <c r="L671" s="118">
        <f t="shared" si="103"/>
        <v>-1070.0000000000002</v>
      </c>
      <c r="M671" s="106">
        <f t="shared" si="104"/>
        <v>2.62</v>
      </c>
      <c r="N671" s="116">
        <f t="shared" si="105"/>
        <v>1</v>
      </c>
      <c r="O671" s="193">
        <f t="shared" si="106"/>
        <v>2.62</v>
      </c>
      <c r="P671" s="108">
        <f t="shared" si="107"/>
        <v>-77.97</v>
      </c>
      <c r="Q671" s="192">
        <f>IF(D671="NY",VLOOKUP(E671,Input_Mkt_Price!E:F,2,FALSE))</f>
        <v>79.86</v>
      </c>
      <c r="R671" s="192">
        <f t="shared" si="108"/>
        <v>-945.00000000000023</v>
      </c>
      <c r="S671" s="118">
        <f t="shared" si="109"/>
        <v>-125</v>
      </c>
      <c r="T671" s="108">
        <f t="shared" si="110"/>
        <v>-80.11</v>
      </c>
      <c r="U671" s="108">
        <f t="shared" si="111"/>
        <v>-77.97</v>
      </c>
    </row>
    <row r="672" spans="1:21" x14ac:dyDescent="0.2">
      <c r="A672" s="120">
        <v>43180</v>
      </c>
      <c r="B672" s="103">
        <v>1</v>
      </c>
      <c r="C672" s="104" t="s">
        <v>166</v>
      </c>
      <c r="D672" s="104" t="s">
        <v>1</v>
      </c>
      <c r="E672" s="104" t="s">
        <v>6</v>
      </c>
      <c r="F672" s="104">
        <v>-2</v>
      </c>
      <c r="G672" s="104">
        <v>77.95</v>
      </c>
      <c r="H672" s="104" t="s">
        <v>1310</v>
      </c>
      <c r="I672" s="104"/>
      <c r="J672" s="116">
        <f>IF(D672="NY",VLOOKUP(E672,Input_Mkt_Price!B:C,2,FALSE))</f>
        <v>80.11</v>
      </c>
      <c r="K672" s="192">
        <f t="shared" si="102"/>
        <v>0</v>
      </c>
      <c r="L672" s="118">
        <f t="shared" si="103"/>
        <v>-2159.9999999999964</v>
      </c>
      <c r="M672" s="106">
        <f t="shared" si="104"/>
        <v>5.24</v>
      </c>
      <c r="N672" s="116">
        <f t="shared" si="105"/>
        <v>2</v>
      </c>
      <c r="O672" s="193">
        <f t="shared" si="106"/>
        <v>2.62</v>
      </c>
      <c r="P672" s="108">
        <f t="shared" si="107"/>
        <v>-155.9</v>
      </c>
      <c r="Q672" s="192">
        <f>IF(D672="NY",VLOOKUP(E672,Input_Mkt_Price!E:F,2,FALSE))</f>
        <v>79.86</v>
      </c>
      <c r="R672" s="192">
        <f t="shared" si="108"/>
        <v>-1909.9999999999966</v>
      </c>
      <c r="S672" s="118">
        <f t="shared" si="109"/>
        <v>-249.99999999999977</v>
      </c>
      <c r="T672" s="108">
        <f t="shared" si="110"/>
        <v>-160.22</v>
      </c>
      <c r="U672" s="108">
        <f t="shared" si="111"/>
        <v>-155.9</v>
      </c>
    </row>
    <row r="673" spans="1:21" x14ac:dyDescent="0.2">
      <c r="A673" s="120">
        <v>43180</v>
      </c>
      <c r="B673" s="103">
        <v>1</v>
      </c>
      <c r="C673" s="104" t="s">
        <v>166</v>
      </c>
      <c r="D673" s="104" t="s">
        <v>1</v>
      </c>
      <c r="E673" s="104" t="s">
        <v>6</v>
      </c>
      <c r="F673" s="104">
        <v>-2</v>
      </c>
      <c r="G673" s="104">
        <v>77.94</v>
      </c>
      <c r="H673" s="104" t="s">
        <v>1311</v>
      </c>
      <c r="I673" s="104"/>
      <c r="J673" s="116">
        <f>IF(D673="NY",VLOOKUP(E673,Input_Mkt_Price!B:C,2,FALSE))</f>
        <v>80.11</v>
      </c>
      <c r="K673" s="192">
        <f t="shared" si="102"/>
        <v>0</v>
      </c>
      <c r="L673" s="118">
        <f t="shared" si="103"/>
        <v>-2170.0000000000018</v>
      </c>
      <c r="M673" s="106">
        <f t="shared" si="104"/>
        <v>5.24</v>
      </c>
      <c r="N673" s="116">
        <f t="shared" si="105"/>
        <v>2</v>
      </c>
      <c r="O673" s="193">
        <f t="shared" si="106"/>
        <v>2.62</v>
      </c>
      <c r="P673" s="108">
        <f t="shared" si="107"/>
        <v>-155.88</v>
      </c>
      <c r="Q673" s="192">
        <f>IF(D673="NY",VLOOKUP(E673,Input_Mkt_Price!E:F,2,FALSE))</f>
        <v>79.86</v>
      </c>
      <c r="R673" s="192">
        <f t="shared" si="108"/>
        <v>-1920.0000000000018</v>
      </c>
      <c r="S673" s="118">
        <f t="shared" si="109"/>
        <v>-250</v>
      </c>
      <c r="T673" s="108">
        <f t="shared" si="110"/>
        <v>-160.22</v>
      </c>
      <c r="U673" s="108">
        <f t="shared" si="111"/>
        <v>-155.88</v>
      </c>
    </row>
    <row r="674" spans="1:21" x14ac:dyDescent="0.2">
      <c r="A674" s="120">
        <v>43180</v>
      </c>
      <c r="B674" s="103">
        <v>1</v>
      </c>
      <c r="C674" s="104" t="s">
        <v>166</v>
      </c>
      <c r="D674" s="104" t="s">
        <v>1</v>
      </c>
      <c r="E674" s="104" t="s">
        <v>6</v>
      </c>
      <c r="F674" s="104">
        <v>-1</v>
      </c>
      <c r="G674" s="104">
        <v>77.959999999999994</v>
      </c>
      <c r="H674" s="104" t="s">
        <v>1311</v>
      </c>
      <c r="I674" s="104"/>
      <c r="J674" s="116">
        <f>IF(D674="NY",VLOOKUP(E674,Input_Mkt_Price!B:C,2,FALSE))</f>
        <v>80.11</v>
      </c>
      <c r="K674" s="192">
        <f t="shared" si="102"/>
        <v>0</v>
      </c>
      <c r="L674" s="118">
        <f t="shared" si="103"/>
        <v>-1075.0000000000027</v>
      </c>
      <c r="M674" s="106">
        <f t="shared" si="104"/>
        <v>2.62</v>
      </c>
      <c r="N674" s="116">
        <f t="shared" si="105"/>
        <v>1</v>
      </c>
      <c r="O674" s="193">
        <f t="shared" si="106"/>
        <v>2.62</v>
      </c>
      <c r="P674" s="108">
        <f t="shared" si="107"/>
        <v>-77.959999999999994</v>
      </c>
      <c r="Q674" s="192">
        <f>IF(D674="NY",VLOOKUP(E674,Input_Mkt_Price!E:F,2,FALSE))</f>
        <v>79.86</v>
      </c>
      <c r="R674" s="192">
        <f t="shared" si="108"/>
        <v>-950.00000000000284</v>
      </c>
      <c r="S674" s="118">
        <f t="shared" si="109"/>
        <v>-124.99999999999989</v>
      </c>
      <c r="T674" s="108">
        <f t="shared" si="110"/>
        <v>-80.11</v>
      </c>
      <c r="U674" s="108">
        <f t="shared" si="111"/>
        <v>-77.959999999999994</v>
      </c>
    </row>
    <row r="675" spans="1:21" x14ac:dyDescent="0.2">
      <c r="A675" s="120">
        <v>43180</v>
      </c>
      <c r="B675" s="103">
        <v>1</v>
      </c>
      <c r="C675" s="104" t="s">
        <v>166</v>
      </c>
      <c r="D675" s="104" t="s">
        <v>1</v>
      </c>
      <c r="E675" s="104" t="s">
        <v>6</v>
      </c>
      <c r="F675" s="104">
        <v>-1</v>
      </c>
      <c r="G675" s="104">
        <v>77.92</v>
      </c>
      <c r="H675" s="104" t="s">
        <v>1311</v>
      </c>
      <c r="I675" s="104"/>
      <c r="J675" s="116">
        <f>IF(D675="NY",VLOOKUP(E675,Input_Mkt_Price!B:C,2,FALSE))</f>
        <v>80.11</v>
      </c>
      <c r="K675" s="192">
        <f t="shared" si="102"/>
        <v>0</v>
      </c>
      <c r="L675" s="118">
        <f t="shared" si="103"/>
        <v>-1094.9999999999989</v>
      </c>
      <c r="M675" s="106">
        <f t="shared" si="104"/>
        <v>2.62</v>
      </c>
      <c r="N675" s="116">
        <f t="shared" si="105"/>
        <v>1</v>
      </c>
      <c r="O675" s="193">
        <f t="shared" si="106"/>
        <v>2.62</v>
      </c>
      <c r="P675" s="108">
        <f t="shared" si="107"/>
        <v>-77.92</v>
      </c>
      <c r="Q675" s="192">
        <f>IF(D675="NY",VLOOKUP(E675,Input_Mkt_Price!E:F,2,FALSE))</f>
        <v>79.86</v>
      </c>
      <c r="R675" s="192">
        <f t="shared" si="108"/>
        <v>-969.99999999999886</v>
      </c>
      <c r="S675" s="118">
        <f t="shared" si="109"/>
        <v>-125</v>
      </c>
      <c r="T675" s="108">
        <f t="shared" si="110"/>
        <v>-80.11</v>
      </c>
      <c r="U675" s="108">
        <f t="shared" si="111"/>
        <v>-77.92</v>
      </c>
    </row>
    <row r="676" spans="1:21" x14ac:dyDescent="0.2">
      <c r="A676" s="120">
        <v>43180</v>
      </c>
      <c r="B676" s="103">
        <v>1</v>
      </c>
      <c r="C676" s="104" t="s">
        <v>166</v>
      </c>
      <c r="D676" s="104" t="s">
        <v>1</v>
      </c>
      <c r="E676" s="104" t="s">
        <v>6</v>
      </c>
      <c r="F676" s="104">
        <v>-3</v>
      </c>
      <c r="G676" s="104">
        <v>77.930000000000007</v>
      </c>
      <c r="H676" s="104" t="s">
        <v>1311</v>
      </c>
      <c r="I676" s="104"/>
      <c r="J676" s="116">
        <f>IF(D676="NY",VLOOKUP(E676,Input_Mkt_Price!B:C,2,FALSE))</f>
        <v>80.11</v>
      </c>
      <c r="K676" s="192">
        <f t="shared" si="102"/>
        <v>0</v>
      </c>
      <c r="L676" s="118">
        <f t="shared" si="103"/>
        <v>-3269.9999999999891</v>
      </c>
      <c r="M676" s="106">
        <f t="shared" si="104"/>
        <v>7.86</v>
      </c>
      <c r="N676" s="116">
        <f t="shared" si="105"/>
        <v>3</v>
      </c>
      <c r="O676" s="193">
        <f t="shared" si="106"/>
        <v>2.62</v>
      </c>
      <c r="P676" s="108">
        <f t="shared" si="107"/>
        <v>-233.79000000000002</v>
      </c>
      <c r="Q676" s="192">
        <f>IF(D676="NY",VLOOKUP(E676,Input_Mkt_Price!E:F,2,FALSE))</f>
        <v>79.86</v>
      </c>
      <c r="R676" s="192">
        <f t="shared" si="108"/>
        <v>-2894.9999999999891</v>
      </c>
      <c r="S676" s="118">
        <f t="shared" si="109"/>
        <v>-375</v>
      </c>
      <c r="T676" s="108">
        <f t="shared" si="110"/>
        <v>-240.32999999999998</v>
      </c>
      <c r="U676" s="108">
        <f t="shared" si="111"/>
        <v>-233.79000000000002</v>
      </c>
    </row>
    <row r="677" spans="1:21" x14ac:dyDescent="0.2">
      <c r="A677" s="120">
        <v>43180</v>
      </c>
      <c r="B677" s="103">
        <v>1</v>
      </c>
      <c r="C677" s="104" t="s">
        <v>166</v>
      </c>
      <c r="D677" s="104" t="s">
        <v>1</v>
      </c>
      <c r="E677" s="104" t="s">
        <v>6</v>
      </c>
      <c r="F677" s="104">
        <v>-21</v>
      </c>
      <c r="G677" s="104">
        <v>77.900000000000006</v>
      </c>
      <c r="H677" s="104" t="s">
        <v>1311</v>
      </c>
      <c r="I677" s="104"/>
      <c r="J677" s="116">
        <f>IF(D677="NY",VLOOKUP(E677,Input_Mkt_Price!B:C,2,FALSE))</f>
        <v>80.11</v>
      </c>
      <c r="K677" s="192">
        <f t="shared" si="102"/>
        <v>0</v>
      </c>
      <c r="L677" s="118">
        <f t="shared" si="103"/>
        <v>-23204.999999999935</v>
      </c>
      <c r="M677" s="106">
        <f t="shared" si="104"/>
        <v>55.02</v>
      </c>
      <c r="N677" s="116">
        <f t="shared" si="105"/>
        <v>21</v>
      </c>
      <c r="O677" s="193">
        <f t="shared" si="106"/>
        <v>2.62</v>
      </c>
      <c r="P677" s="108">
        <f t="shared" si="107"/>
        <v>-1635.9</v>
      </c>
      <c r="Q677" s="192">
        <f>IF(D677="NY",VLOOKUP(E677,Input_Mkt_Price!E:F,2,FALSE))</f>
        <v>79.86</v>
      </c>
      <c r="R677" s="192">
        <f t="shared" si="108"/>
        <v>-20579.999999999935</v>
      </c>
      <c r="S677" s="118">
        <f t="shared" si="109"/>
        <v>-2625</v>
      </c>
      <c r="T677" s="108">
        <f t="shared" si="110"/>
        <v>-1682.31</v>
      </c>
      <c r="U677" s="108">
        <f t="shared" si="111"/>
        <v>-1635.9</v>
      </c>
    </row>
    <row r="678" spans="1:21" x14ac:dyDescent="0.2">
      <c r="A678" s="120">
        <v>43180</v>
      </c>
      <c r="B678" s="103">
        <v>1</v>
      </c>
      <c r="C678" s="104" t="s">
        <v>166</v>
      </c>
      <c r="D678" s="104" t="s">
        <v>1</v>
      </c>
      <c r="E678" s="104" t="s">
        <v>6</v>
      </c>
      <c r="F678" s="104">
        <v>-1</v>
      </c>
      <c r="G678" s="104">
        <v>77.91</v>
      </c>
      <c r="H678" s="104" t="s">
        <v>1311</v>
      </c>
      <c r="I678" s="104"/>
      <c r="J678" s="116">
        <f>IF(D678="NY",VLOOKUP(E678,Input_Mkt_Price!B:C,2,FALSE))</f>
        <v>80.11</v>
      </c>
      <c r="K678" s="192">
        <f t="shared" si="102"/>
        <v>0</v>
      </c>
      <c r="L678" s="118">
        <f t="shared" si="103"/>
        <v>-1100.0000000000014</v>
      </c>
      <c r="M678" s="106">
        <f t="shared" si="104"/>
        <v>2.62</v>
      </c>
      <c r="N678" s="116">
        <f t="shared" si="105"/>
        <v>1</v>
      </c>
      <c r="O678" s="193">
        <f t="shared" si="106"/>
        <v>2.62</v>
      </c>
      <c r="P678" s="108">
        <f t="shared" si="107"/>
        <v>-77.91</v>
      </c>
      <c r="Q678" s="192">
        <f>IF(D678="NY",VLOOKUP(E678,Input_Mkt_Price!E:F,2,FALSE))</f>
        <v>79.86</v>
      </c>
      <c r="R678" s="192">
        <f t="shared" si="108"/>
        <v>-975.00000000000136</v>
      </c>
      <c r="S678" s="118">
        <f t="shared" si="109"/>
        <v>-125</v>
      </c>
      <c r="T678" s="108">
        <f t="shared" si="110"/>
        <v>-80.11</v>
      </c>
      <c r="U678" s="108">
        <f t="shared" si="111"/>
        <v>-77.91</v>
      </c>
    </row>
    <row r="679" spans="1:21" x14ac:dyDescent="0.2">
      <c r="A679" s="120">
        <v>43180</v>
      </c>
      <c r="B679" s="103">
        <v>1</v>
      </c>
      <c r="C679" s="104" t="s">
        <v>166</v>
      </c>
      <c r="D679" s="104" t="s">
        <v>1</v>
      </c>
      <c r="E679" s="104" t="s">
        <v>6</v>
      </c>
      <c r="F679" s="104">
        <v>-1</v>
      </c>
      <c r="G679" s="104">
        <v>77.88</v>
      </c>
      <c r="H679" s="104" t="s">
        <v>1311</v>
      </c>
      <c r="I679" s="104"/>
      <c r="J679" s="116">
        <f>IF(D679="NY",VLOOKUP(E679,Input_Mkt_Price!B:C,2,FALSE))</f>
        <v>80.11</v>
      </c>
      <c r="K679" s="192">
        <f t="shared" si="102"/>
        <v>0</v>
      </c>
      <c r="L679" s="118">
        <f t="shared" si="103"/>
        <v>-1115.000000000002</v>
      </c>
      <c r="M679" s="106">
        <f t="shared" si="104"/>
        <v>2.62</v>
      </c>
      <c r="N679" s="116">
        <f t="shared" si="105"/>
        <v>1</v>
      </c>
      <c r="O679" s="193">
        <f t="shared" si="106"/>
        <v>2.62</v>
      </c>
      <c r="P679" s="108">
        <f t="shared" si="107"/>
        <v>-77.88</v>
      </c>
      <c r="Q679" s="192">
        <f>IF(D679="NY",VLOOKUP(E679,Input_Mkt_Price!E:F,2,FALSE))</f>
        <v>79.86</v>
      </c>
      <c r="R679" s="192">
        <f t="shared" si="108"/>
        <v>-990.00000000000205</v>
      </c>
      <c r="S679" s="118">
        <f t="shared" si="109"/>
        <v>-125</v>
      </c>
      <c r="T679" s="108">
        <f t="shared" si="110"/>
        <v>-80.11</v>
      </c>
      <c r="U679" s="108">
        <f t="shared" si="111"/>
        <v>-77.88</v>
      </c>
    </row>
    <row r="680" spans="1:21" x14ac:dyDescent="0.2">
      <c r="A680" s="120">
        <v>43180</v>
      </c>
      <c r="B680" s="103">
        <v>1</v>
      </c>
      <c r="C680" s="104" t="s">
        <v>166</v>
      </c>
      <c r="D680" s="104" t="s">
        <v>1</v>
      </c>
      <c r="E680" s="104" t="s">
        <v>6</v>
      </c>
      <c r="F680" s="104">
        <v>-5</v>
      </c>
      <c r="G680" s="104">
        <v>77.849999999999994</v>
      </c>
      <c r="H680" s="104" t="s">
        <v>1311</v>
      </c>
      <c r="I680" s="104"/>
      <c r="J680" s="116">
        <f>IF(D680="NY",VLOOKUP(E680,Input_Mkt_Price!B:C,2,FALSE))</f>
        <v>80.11</v>
      </c>
      <c r="K680" s="192">
        <f t="shared" si="102"/>
        <v>0</v>
      </c>
      <c r="L680" s="118">
        <f t="shared" si="103"/>
        <v>-5650.0000000000127</v>
      </c>
      <c r="M680" s="106">
        <f t="shared" si="104"/>
        <v>13.100000000000001</v>
      </c>
      <c r="N680" s="116">
        <f t="shared" si="105"/>
        <v>5</v>
      </c>
      <c r="O680" s="193">
        <f t="shared" si="106"/>
        <v>2.62</v>
      </c>
      <c r="P680" s="108">
        <f t="shared" si="107"/>
        <v>-389.25</v>
      </c>
      <c r="Q680" s="192">
        <f>IF(D680="NY",VLOOKUP(E680,Input_Mkt_Price!E:F,2,FALSE))</f>
        <v>79.86</v>
      </c>
      <c r="R680" s="192">
        <f t="shared" si="108"/>
        <v>-5025.0000000000127</v>
      </c>
      <c r="S680" s="118">
        <f t="shared" si="109"/>
        <v>-625</v>
      </c>
      <c r="T680" s="108">
        <f t="shared" si="110"/>
        <v>-400.55</v>
      </c>
      <c r="U680" s="108">
        <f t="shared" si="111"/>
        <v>-389.25</v>
      </c>
    </row>
    <row r="681" spans="1:21" x14ac:dyDescent="0.2">
      <c r="A681" s="120">
        <v>43180</v>
      </c>
      <c r="B681" s="103">
        <v>1</v>
      </c>
      <c r="C681" s="104" t="s">
        <v>166</v>
      </c>
      <c r="D681" s="104" t="s">
        <v>1</v>
      </c>
      <c r="E681" s="104" t="s">
        <v>6</v>
      </c>
      <c r="F681" s="104">
        <v>-1</v>
      </c>
      <c r="G681" s="104">
        <v>77.86</v>
      </c>
      <c r="H681" s="104" t="s">
        <v>1311</v>
      </c>
      <c r="I681" s="104"/>
      <c r="J681" s="116">
        <f>IF(D681="NY",VLOOKUP(E681,Input_Mkt_Price!B:C,2,FALSE))</f>
        <v>80.11</v>
      </c>
      <c r="K681" s="192">
        <f t="shared" si="102"/>
        <v>0</v>
      </c>
      <c r="L681" s="118">
        <f t="shared" si="103"/>
        <v>-1125</v>
      </c>
      <c r="M681" s="106">
        <f t="shared" si="104"/>
        <v>2.62</v>
      </c>
      <c r="N681" s="116">
        <f t="shared" si="105"/>
        <v>1</v>
      </c>
      <c r="O681" s="193">
        <f t="shared" si="106"/>
        <v>2.62</v>
      </c>
      <c r="P681" s="108">
        <f t="shared" si="107"/>
        <v>-77.86</v>
      </c>
      <c r="Q681" s="192">
        <f>IF(D681="NY",VLOOKUP(E681,Input_Mkt_Price!E:F,2,FALSE))</f>
        <v>79.86</v>
      </c>
      <c r="R681" s="192">
        <f t="shared" si="108"/>
        <v>-1000</v>
      </c>
      <c r="S681" s="118">
        <f t="shared" si="109"/>
        <v>-125</v>
      </c>
      <c r="T681" s="108">
        <f t="shared" si="110"/>
        <v>-80.11</v>
      </c>
      <c r="U681" s="108">
        <f t="shared" si="111"/>
        <v>-77.86</v>
      </c>
    </row>
    <row r="682" spans="1:21" hidden="1" x14ac:dyDescent="0.2">
      <c r="A682" s="120">
        <v>43181</v>
      </c>
      <c r="B682" s="103">
        <v>2</v>
      </c>
      <c r="C682" s="104" t="s">
        <v>166</v>
      </c>
      <c r="D682" s="104" t="s">
        <v>1</v>
      </c>
      <c r="E682" s="104" t="s">
        <v>6</v>
      </c>
      <c r="F682" s="104">
        <v>2</v>
      </c>
      <c r="G682" s="104">
        <v>77.849999999999994</v>
      </c>
      <c r="H682" s="104" t="s">
        <v>1462</v>
      </c>
      <c r="I682" s="104"/>
      <c r="J682" s="116">
        <f>IF(D682="NY",VLOOKUP(E682,Input_Mkt_Price!B:C,2,FALSE))</f>
        <v>80.11</v>
      </c>
      <c r="K682" s="192">
        <f t="shared" si="102"/>
        <v>-77850</v>
      </c>
      <c r="L682" s="118">
        <f t="shared" si="103"/>
        <v>0</v>
      </c>
      <c r="M682" s="106">
        <f t="shared" si="104"/>
        <v>5.24</v>
      </c>
      <c r="N682" s="116">
        <f t="shared" si="105"/>
        <v>2</v>
      </c>
      <c r="O682" s="193">
        <f t="shared" si="106"/>
        <v>2.62</v>
      </c>
      <c r="P682" s="108">
        <f t="shared" si="107"/>
        <v>155.69999999999999</v>
      </c>
      <c r="Q682" s="192">
        <f>IF(D682="NY",VLOOKUP(E682,Input_Mkt_Price!E:F,2,FALSE))</f>
        <v>79.86</v>
      </c>
      <c r="R682" s="192">
        <f t="shared" si="108"/>
        <v>0</v>
      </c>
      <c r="S682" s="118">
        <f t="shared" si="109"/>
        <v>0</v>
      </c>
      <c r="T682" s="108">
        <f t="shared" si="110"/>
        <v>160.22</v>
      </c>
      <c r="U682" s="108">
        <f t="shared" si="111"/>
        <v>155.69999999999999</v>
      </c>
    </row>
    <row r="683" spans="1:21" hidden="1" x14ac:dyDescent="0.2">
      <c r="A683" s="120">
        <v>43181</v>
      </c>
      <c r="B683" s="103">
        <v>2</v>
      </c>
      <c r="C683" s="104" t="s">
        <v>166</v>
      </c>
      <c r="D683" s="104" t="s">
        <v>1</v>
      </c>
      <c r="E683" s="104" t="s">
        <v>6</v>
      </c>
      <c r="F683" s="104">
        <v>1</v>
      </c>
      <c r="G683" s="104">
        <v>77.97</v>
      </c>
      <c r="H683" s="104" t="s">
        <v>1462</v>
      </c>
      <c r="I683" s="104"/>
      <c r="J683" s="116">
        <f>IF(D683="NY",VLOOKUP(E683,Input_Mkt_Price!B:C,2,FALSE))</f>
        <v>80.11</v>
      </c>
      <c r="K683" s="192">
        <f t="shared" si="102"/>
        <v>-38985</v>
      </c>
      <c r="L683" s="118">
        <f t="shared" si="103"/>
        <v>0</v>
      </c>
      <c r="M683" s="106">
        <f t="shared" si="104"/>
        <v>2.62</v>
      </c>
      <c r="N683" s="116">
        <f t="shared" si="105"/>
        <v>1</v>
      </c>
      <c r="O683" s="193">
        <f t="shared" si="106"/>
        <v>2.62</v>
      </c>
      <c r="P683" s="108">
        <f t="shared" si="107"/>
        <v>77.97</v>
      </c>
      <c r="Q683" s="192">
        <f>IF(D683="NY",VLOOKUP(E683,Input_Mkt_Price!E:F,2,FALSE))</f>
        <v>79.86</v>
      </c>
      <c r="R683" s="192">
        <f t="shared" si="108"/>
        <v>0</v>
      </c>
      <c r="S683" s="118">
        <f t="shared" si="109"/>
        <v>0</v>
      </c>
      <c r="T683" s="108">
        <f t="shared" si="110"/>
        <v>80.11</v>
      </c>
      <c r="U683" s="108">
        <f t="shared" si="111"/>
        <v>77.97</v>
      </c>
    </row>
    <row r="684" spans="1:21" hidden="1" x14ac:dyDescent="0.2">
      <c r="A684" s="120">
        <v>43181</v>
      </c>
      <c r="B684" s="103">
        <v>2</v>
      </c>
      <c r="C684" s="104" t="s">
        <v>166</v>
      </c>
      <c r="D684" s="104" t="s">
        <v>1</v>
      </c>
      <c r="E684" s="104" t="s">
        <v>10</v>
      </c>
      <c r="F684" s="104">
        <v>-2</v>
      </c>
      <c r="G684" s="104">
        <v>73.849999999999994</v>
      </c>
      <c r="H684" s="104" t="s">
        <v>1462</v>
      </c>
      <c r="I684" s="104"/>
      <c r="J684" s="116">
        <f>IF(D684="NY",VLOOKUP(E684,Input_Mkt_Price!B:C,2,FALSE))</f>
        <v>75</v>
      </c>
      <c r="K684" s="192">
        <f t="shared" si="102"/>
        <v>73850</v>
      </c>
      <c r="L684" s="118">
        <f t="shared" si="103"/>
        <v>0</v>
      </c>
      <c r="M684" s="106">
        <f t="shared" si="104"/>
        <v>5.24</v>
      </c>
      <c r="N684" s="116">
        <f t="shared" si="105"/>
        <v>2</v>
      </c>
      <c r="O684" s="193">
        <f t="shared" si="106"/>
        <v>2.62</v>
      </c>
      <c r="P684" s="108">
        <f t="shared" si="107"/>
        <v>-147.69999999999999</v>
      </c>
      <c r="Q684" s="192">
        <f>IF(D684="NY",VLOOKUP(E684,Input_Mkt_Price!E:F,2,FALSE))</f>
        <v>74.959999999999994</v>
      </c>
      <c r="R684" s="192">
        <f t="shared" si="108"/>
        <v>0</v>
      </c>
      <c r="S684" s="118">
        <f t="shared" si="109"/>
        <v>0</v>
      </c>
      <c r="T684" s="108">
        <f t="shared" si="110"/>
        <v>-150</v>
      </c>
      <c r="U684" s="108">
        <f t="shared" si="111"/>
        <v>-147.69999999999999</v>
      </c>
    </row>
    <row r="685" spans="1:21" hidden="1" x14ac:dyDescent="0.2">
      <c r="A685" s="120">
        <v>43181</v>
      </c>
      <c r="B685" s="103">
        <v>2</v>
      </c>
      <c r="C685" s="104" t="s">
        <v>166</v>
      </c>
      <c r="D685" s="104" t="s">
        <v>1</v>
      </c>
      <c r="E685" s="104" t="s">
        <v>10</v>
      </c>
      <c r="F685" s="104">
        <v>-1</v>
      </c>
      <c r="G685" s="104">
        <v>73.97</v>
      </c>
      <c r="H685" s="104" t="s">
        <v>1462</v>
      </c>
      <c r="I685" s="104"/>
      <c r="J685" s="116">
        <f>IF(D685="NY",VLOOKUP(E685,Input_Mkt_Price!B:C,2,FALSE))</f>
        <v>75</v>
      </c>
      <c r="K685" s="192">
        <f t="shared" si="102"/>
        <v>36985</v>
      </c>
      <c r="L685" s="118">
        <f t="shared" si="103"/>
        <v>0</v>
      </c>
      <c r="M685" s="106">
        <f t="shared" si="104"/>
        <v>2.62</v>
      </c>
      <c r="N685" s="116">
        <f t="shared" si="105"/>
        <v>1</v>
      </c>
      <c r="O685" s="193">
        <f t="shared" si="106"/>
        <v>2.62</v>
      </c>
      <c r="P685" s="108">
        <f t="shared" si="107"/>
        <v>-73.97</v>
      </c>
      <c r="Q685" s="192">
        <f>IF(D685="NY",VLOOKUP(E685,Input_Mkt_Price!E:F,2,FALSE))</f>
        <v>74.959999999999994</v>
      </c>
      <c r="R685" s="192">
        <f t="shared" si="108"/>
        <v>0</v>
      </c>
      <c r="S685" s="118">
        <f t="shared" si="109"/>
        <v>0</v>
      </c>
      <c r="T685" s="108">
        <f t="shared" si="110"/>
        <v>-75</v>
      </c>
      <c r="U685" s="108">
        <f t="shared" si="111"/>
        <v>-73.97</v>
      </c>
    </row>
    <row r="686" spans="1:21" hidden="1" x14ac:dyDescent="0.2">
      <c r="A686" s="120">
        <v>43181</v>
      </c>
      <c r="B686" s="103">
        <v>2</v>
      </c>
      <c r="C686" s="104" t="s">
        <v>166</v>
      </c>
      <c r="D686" s="104" t="s">
        <v>1</v>
      </c>
      <c r="E686" s="104" t="s">
        <v>5</v>
      </c>
      <c r="F686" s="104">
        <v>3</v>
      </c>
      <c r="G686" s="104">
        <v>82.23</v>
      </c>
      <c r="H686" s="104" t="s">
        <v>1463</v>
      </c>
      <c r="I686" s="104"/>
      <c r="J686" s="116">
        <f>IF(D686="NY",VLOOKUP(E686,Input_Mkt_Price!B:C,2,FALSE))</f>
        <v>83.76</v>
      </c>
      <c r="K686" s="192">
        <f t="shared" si="102"/>
        <v>-123345</v>
      </c>
      <c r="L686" s="118">
        <f t="shared" si="103"/>
        <v>0</v>
      </c>
      <c r="M686" s="106">
        <f t="shared" si="104"/>
        <v>7.86</v>
      </c>
      <c r="N686" s="116">
        <f t="shared" si="105"/>
        <v>3</v>
      </c>
      <c r="O686" s="193">
        <f t="shared" si="106"/>
        <v>2.62</v>
      </c>
      <c r="P686" s="108">
        <f t="shared" si="107"/>
        <v>246.69</v>
      </c>
      <c r="Q686" s="192">
        <f>IF(D686="NY",VLOOKUP(E686,Input_Mkt_Price!E:F,2,FALSE))</f>
        <v>83.7</v>
      </c>
      <c r="R686" s="192">
        <f t="shared" si="108"/>
        <v>0</v>
      </c>
      <c r="S686" s="118">
        <f t="shared" si="109"/>
        <v>0</v>
      </c>
      <c r="T686" s="108">
        <f t="shared" si="110"/>
        <v>251.28000000000003</v>
      </c>
      <c r="U686" s="108">
        <f t="shared" si="111"/>
        <v>246.69</v>
      </c>
    </row>
    <row r="687" spans="1:21" hidden="1" x14ac:dyDescent="0.2">
      <c r="A687" s="120">
        <v>43181</v>
      </c>
      <c r="B687" s="103">
        <v>2</v>
      </c>
      <c r="C687" s="104" t="s">
        <v>166</v>
      </c>
      <c r="D687" s="104" t="s">
        <v>1</v>
      </c>
      <c r="E687" s="104" t="s">
        <v>5</v>
      </c>
      <c r="F687" s="104">
        <v>1</v>
      </c>
      <c r="G687" s="104">
        <v>82.21</v>
      </c>
      <c r="H687" s="104" t="s">
        <v>1463</v>
      </c>
      <c r="I687" s="104"/>
      <c r="J687" s="116">
        <f>IF(D687="NY",VLOOKUP(E687,Input_Mkt_Price!B:C,2,FALSE))</f>
        <v>83.76</v>
      </c>
      <c r="K687" s="192">
        <f t="shared" si="102"/>
        <v>-41105</v>
      </c>
      <c r="L687" s="118">
        <f t="shared" si="103"/>
        <v>0</v>
      </c>
      <c r="M687" s="106">
        <f t="shared" si="104"/>
        <v>2.62</v>
      </c>
      <c r="N687" s="116">
        <f t="shared" si="105"/>
        <v>1</v>
      </c>
      <c r="O687" s="193">
        <f t="shared" si="106"/>
        <v>2.62</v>
      </c>
      <c r="P687" s="108">
        <f t="shared" si="107"/>
        <v>82.21</v>
      </c>
      <c r="Q687" s="192">
        <f>IF(D687="NY",VLOOKUP(E687,Input_Mkt_Price!E:F,2,FALSE))</f>
        <v>83.7</v>
      </c>
      <c r="R687" s="192">
        <f t="shared" si="108"/>
        <v>0</v>
      </c>
      <c r="S687" s="118">
        <f t="shared" si="109"/>
        <v>0</v>
      </c>
      <c r="T687" s="108">
        <f t="shared" si="110"/>
        <v>83.76</v>
      </c>
      <c r="U687" s="108">
        <f t="shared" si="111"/>
        <v>82.21</v>
      </c>
    </row>
    <row r="688" spans="1:21" hidden="1" x14ac:dyDescent="0.2">
      <c r="A688" s="120">
        <v>43181</v>
      </c>
      <c r="B688" s="103">
        <v>2</v>
      </c>
      <c r="C688" s="104" t="s">
        <v>166</v>
      </c>
      <c r="D688" s="104" t="s">
        <v>1</v>
      </c>
      <c r="E688" s="104" t="s">
        <v>5</v>
      </c>
      <c r="F688" s="104">
        <v>1</v>
      </c>
      <c r="G688" s="104">
        <v>82.21</v>
      </c>
      <c r="H688" s="104" t="s">
        <v>1463</v>
      </c>
      <c r="I688" s="104"/>
      <c r="J688" s="116">
        <f>IF(D688="NY",VLOOKUP(E688,Input_Mkt_Price!B:C,2,FALSE))</f>
        <v>83.76</v>
      </c>
      <c r="K688" s="192">
        <f t="shared" si="102"/>
        <v>-41105</v>
      </c>
      <c r="L688" s="118">
        <f t="shared" si="103"/>
        <v>0</v>
      </c>
      <c r="M688" s="106">
        <f t="shared" si="104"/>
        <v>2.62</v>
      </c>
      <c r="N688" s="116">
        <f t="shared" si="105"/>
        <v>1</v>
      </c>
      <c r="O688" s="193">
        <f t="shared" si="106"/>
        <v>2.62</v>
      </c>
      <c r="P688" s="108">
        <f t="shared" si="107"/>
        <v>82.21</v>
      </c>
      <c r="Q688" s="192">
        <f>IF(D688="NY",VLOOKUP(E688,Input_Mkt_Price!E:F,2,FALSE))</f>
        <v>83.7</v>
      </c>
      <c r="R688" s="192">
        <f t="shared" si="108"/>
        <v>0</v>
      </c>
      <c r="S688" s="118">
        <f t="shared" si="109"/>
        <v>0</v>
      </c>
      <c r="T688" s="108">
        <f t="shared" si="110"/>
        <v>83.76</v>
      </c>
      <c r="U688" s="108">
        <f t="shared" si="111"/>
        <v>82.21</v>
      </c>
    </row>
    <row r="689" spans="1:21" hidden="1" x14ac:dyDescent="0.2">
      <c r="A689" s="120">
        <v>43181</v>
      </c>
      <c r="B689" s="103">
        <v>2</v>
      </c>
      <c r="C689" s="104" t="s">
        <v>166</v>
      </c>
      <c r="D689" s="104" t="s">
        <v>1</v>
      </c>
      <c r="E689" s="104" t="s">
        <v>5</v>
      </c>
      <c r="F689" s="104">
        <v>4</v>
      </c>
      <c r="G689" s="104">
        <v>82.2</v>
      </c>
      <c r="H689" s="104" t="s">
        <v>1463</v>
      </c>
      <c r="I689" s="104"/>
      <c r="J689" s="116">
        <f>IF(D689="NY",VLOOKUP(E689,Input_Mkt_Price!B:C,2,FALSE))</f>
        <v>83.76</v>
      </c>
      <c r="K689" s="192">
        <f t="shared" si="102"/>
        <v>-164400</v>
      </c>
      <c r="L689" s="118">
        <f t="shared" si="103"/>
        <v>0</v>
      </c>
      <c r="M689" s="106">
        <f t="shared" si="104"/>
        <v>10.48</v>
      </c>
      <c r="N689" s="116">
        <f t="shared" si="105"/>
        <v>4</v>
      </c>
      <c r="O689" s="193">
        <f t="shared" si="106"/>
        <v>2.62</v>
      </c>
      <c r="P689" s="108">
        <f t="shared" si="107"/>
        <v>328.8</v>
      </c>
      <c r="Q689" s="192">
        <f>IF(D689="NY",VLOOKUP(E689,Input_Mkt_Price!E:F,2,FALSE))</f>
        <v>83.7</v>
      </c>
      <c r="R689" s="192">
        <f t="shared" si="108"/>
        <v>0</v>
      </c>
      <c r="S689" s="118">
        <f t="shared" si="109"/>
        <v>0</v>
      </c>
      <c r="T689" s="108">
        <f t="shared" si="110"/>
        <v>335.04</v>
      </c>
      <c r="U689" s="108">
        <f t="shared" si="111"/>
        <v>328.8</v>
      </c>
    </row>
    <row r="690" spans="1:21" hidden="1" x14ac:dyDescent="0.2">
      <c r="A690" s="120">
        <v>43181</v>
      </c>
      <c r="B690" s="103">
        <v>2</v>
      </c>
      <c r="C690" s="104" t="s">
        <v>166</v>
      </c>
      <c r="D690" s="104" t="s">
        <v>1</v>
      </c>
      <c r="E690" s="104" t="s">
        <v>5</v>
      </c>
      <c r="F690" s="104">
        <v>5</v>
      </c>
      <c r="G690" s="104">
        <v>82.22</v>
      </c>
      <c r="H690" s="104" t="s">
        <v>1463</v>
      </c>
      <c r="I690" s="104"/>
      <c r="J690" s="116">
        <f>IF(D690="NY",VLOOKUP(E690,Input_Mkt_Price!B:C,2,FALSE))</f>
        <v>83.76</v>
      </c>
      <c r="K690" s="192">
        <f t="shared" si="102"/>
        <v>-205550</v>
      </c>
      <c r="L690" s="118">
        <f t="shared" si="103"/>
        <v>0</v>
      </c>
      <c r="M690" s="106">
        <f t="shared" si="104"/>
        <v>13.100000000000001</v>
      </c>
      <c r="N690" s="116">
        <f t="shared" si="105"/>
        <v>5</v>
      </c>
      <c r="O690" s="193">
        <f t="shared" si="106"/>
        <v>2.62</v>
      </c>
      <c r="P690" s="108">
        <f t="shared" si="107"/>
        <v>411.1</v>
      </c>
      <c r="Q690" s="192">
        <f>IF(D690="NY",VLOOKUP(E690,Input_Mkt_Price!E:F,2,FALSE))</f>
        <v>83.7</v>
      </c>
      <c r="R690" s="192">
        <f t="shared" si="108"/>
        <v>0</v>
      </c>
      <c r="S690" s="118">
        <f t="shared" si="109"/>
        <v>0</v>
      </c>
      <c r="T690" s="108">
        <f t="shared" si="110"/>
        <v>418.8</v>
      </c>
      <c r="U690" s="108">
        <f t="shared" si="111"/>
        <v>411.1</v>
      </c>
    </row>
    <row r="691" spans="1:21" hidden="1" x14ac:dyDescent="0.2">
      <c r="A691" s="120">
        <v>43181</v>
      </c>
      <c r="B691" s="103">
        <v>2</v>
      </c>
      <c r="C691" s="104" t="s">
        <v>166</v>
      </c>
      <c r="D691" s="104" t="s">
        <v>1</v>
      </c>
      <c r="E691" s="104" t="s">
        <v>5</v>
      </c>
      <c r="F691" s="104">
        <v>2</v>
      </c>
      <c r="G691" s="104">
        <v>82.24</v>
      </c>
      <c r="H691" s="104" t="s">
        <v>1463</v>
      </c>
      <c r="I691" s="104"/>
      <c r="J691" s="116">
        <f>IF(D691="NY",VLOOKUP(E691,Input_Mkt_Price!B:C,2,FALSE))</f>
        <v>83.76</v>
      </c>
      <c r="K691" s="192">
        <f t="shared" si="102"/>
        <v>-82240</v>
      </c>
      <c r="L691" s="118">
        <f t="shared" si="103"/>
        <v>0</v>
      </c>
      <c r="M691" s="106">
        <f t="shared" si="104"/>
        <v>5.24</v>
      </c>
      <c r="N691" s="116">
        <f t="shared" si="105"/>
        <v>2</v>
      </c>
      <c r="O691" s="193">
        <f t="shared" si="106"/>
        <v>2.62</v>
      </c>
      <c r="P691" s="108">
        <f t="shared" si="107"/>
        <v>164.48</v>
      </c>
      <c r="Q691" s="192">
        <f>IF(D691="NY",VLOOKUP(E691,Input_Mkt_Price!E:F,2,FALSE))</f>
        <v>83.7</v>
      </c>
      <c r="R691" s="192">
        <f t="shared" si="108"/>
        <v>0</v>
      </c>
      <c r="S691" s="118">
        <f t="shared" si="109"/>
        <v>0</v>
      </c>
      <c r="T691" s="108">
        <f t="shared" si="110"/>
        <v>167.52</v>
      </c>
      <c r="U691" s="108">
        <f t="shared" si="111"/>
        <v>164.48</v>
      </c>
    </row>
    <row r="692" spans="1:21" hidden="1" x14ac:dyDescent="0.2">
      <c r="A692" s="120">
        <v>43181</v>
      </c>
      <c r="B692" s="103">
        <v>2</v>
      </c>
      <c r="C692" s="104" t="s">
        <v>166</v>
      </c>
      <c r="D692" s="104" t="s">
        <v>1</v>
      </c>
      <c r="E692" s="104" t="s">
        <v>5</v>
      </c>
      <c r="F692" s="104">
        <v>20</v>
      </c>
      <c r="G692" s="104">
        <v>82.25</v>
      </c>
      <c r="H692" s="104" t="s">
        <v>1463</v>
      </c>
      <c r="I692" s="104"/>
      <c r="J692" s="116">
        <f>IF(D692="NY",VLOOKUP(E692,Input_Mkt_Price!B:C,2,FALSE))</f>
        <v>83.76</v>
      </c>
      <c r="K692" s="192">
        <f t="shared" si="102"/>
        <v>-822500</v>
      </c>
      <c r="L692" s="118">
        <f t="shared" si="103"/>
        <v>0</v>
      </c>
      <c r="M692" s="106">
        <f t="shared" si="104"/>
        <v>52.400000000000006</v>
      </c>
      <c r="N692" s="116">
        <f t="shared" si="105"/>
        <v>20</v>
      </c>
      <c r="O692" s="193">
        <f t="shared" si="106"/>
        <v>2.62</v>
      </c>
      <c r="P692" s="108">
        <f t="shared" si="107"/>
        <v>1645</v>
      </c>
      <c r="Q692" s="192">
        <f>IF(D692="NY",VLOOKUP(E692,Input_Mkt_Price!E:F,2,FALSE))</f>
        <v>83.7</v>
      </c>
      <c r="R692" s="192">
        <f t="shared" si="108"/>
        <v>0</v>
      </c>
      <c r="S692" s="118">
        <f t="shared" si="109"/>
        <v>0</v>
      </c>
      <c r="T692" s="108">
        <f t="shared" si="110"/>
        <v>1675.2</v>
      </c>
      <c r="U692" s="108">
        <f t="shared" si="111"/>
        <v>1645</v>
      </c>
    </row>
    <row r="693" spans="1:21" hidden="1" x14ac:dyDescent="0.2">
      <c r="A693" s="120">
        <v>43181</v>
      </c>
      <c r="B693" s="103">
        <v>2</v>
      </c>
      <c r="C693" s="104" t="s">
        <v>166</v>
      </c>
      <c r="D693" s="104" t="s">
        <v>1</v>
      </c>
      <c r="E693" s="104" t="s">
        <v>5</v>
      </c>
      <c r="F693" s="104">
        <v>8</v>
      </c>
      <c r="G693" s="104">
        <v>82.19</v>
      </c>
      <c r="H693" s="104" t="s">
        <v>1463</v>
      </c>
      <c r="I693" s="104"/>
      <c r="J693" s="116">
        <f>IF(D693="NY",VLOOKUP(E693,Input_Mkt_Price!B:C,2,FALSE))</f>
        <v>83.76</v>
      </c>
      <c r="K693" s="192">
        <f t="shared" si="102"/>
        <v>-328760</v>
      </c>
      <c r="L693" s="118">
        <f t="shared" si="103"/>
        <v>0</v>
      </c>
      <c r="M693" s="106">
        <f t="shared" si="104"/>
        <v>20.96</v>
      </c>
      <c r="N693" s="116">
        <f t="shared" si="105"/>
        <v>8</v>
      </c>
      <c r="O693" s="108">
        <f t="shared" si="106"/>
        <v>2.62</v>
      </c>
      <c r="P693" s="108">
        <f t="shared" si="107"/>
        <v>657.52</v>
      </c>
      <c r="Q693" s="192">
        <f>IF(D693="NY",VLOOKUP(E693,Input_Mkt_Price!E:F,2,FALSE))</f>
        <v>83.7</v>
      </c>
      <c r="R693" s="192">
        <f t="shared" si="108"/>
        <v>0</v>
      </c>
      <c r="S693" s="118">
        <f t="shared" si="109"/>
        <v>0</v>
      </c>
      <c r="T693" s="108">
        <f t="shared" si="110"/>
        <v>670.08</v>
      </c>
      <c r="U693" s="108">
        <f t="shared" si="111"/>
        <v>657.52</v>
      </c>
    </row>
    <row r="694" spans="1:21" hidden="1" x14ac:dyDescent="0.2">
      <c r="A694" s="120">
        <v>43182</v>
      </c>
      <c r="B694" s="103">
        <v>2</v>
      </c>
      <c r="C694" s="104" t="s">
        <v>166</v>
      </c>
      <c r="D694" s="104" t="s">
        <v>1</v>
      </c>
      <c r="E694" s="104" t="s">
        <v>6</v>
      </c>
      <c r="F694" s="104">
        <v>1</v>
      </c>
      <c r="G694" s="104">
        <v>77.400000000000006</v>
      </c>
      <c r="H694" s="104" t="s">
        <v>1463</v>
      </c>
      <c r="I694" s="104"/>
      <c r="J694" s="116">
        <f>IF(D694="NY",VLOOKUP(E694,Input_Mkt_Price!B:C,2,FALSE))</f>
        <v>80.11</v>
      </c>
      <c r="K694" s="192">
        <f t="shared" si="102"/>
        <v>-38700</v>
      </c>
      <c r="L694" s="118">
        <f t="shared" si="103"/>
        <v>0</v>
      </c>
      <c r="M694" s="106">
        <f t="shared" si="104"/>
        <v>2.62</v>
      </c>
      <c r="N694" s="116">
        <f t="shared" si="105"/>
        <v>1</v>
      </c>
      <c r="O694" s="108">
        <f t="shared" si="106"/>
        <v>2.62</v>
      </c>
      <c r="P694" s="108">
        <f t="shared" si="107"/>
        <v>77.400000000000006</v>
      </c>
      <c r="Q694" s="192">
        <f>IF(D694="NY",VLOOKUP(E694,Input_Mkt_Price!E:F,2,FALSE))</f>
        <v>79.86</v>
      </c>
      <c r="R694" s="192">
        <f t="shared" si="108"/>
        <v>0</v>
      </c>
      <c r="S694" s="118">
        <f t="shared" si="109"/>
        <v>0</v>
      </c>
      <c r="T694" s="108">
        <f t="shared" si="110"/>
        <v>80.11</v>
      </c>
      <c r="U694" s="108">
        <f t="shared" si="111"/>
        <v>77.400000000000006</v>
      </c>
    </row>
    <row r="695" spans="1:21" x14ac:dyDescent="0.2">
      <c r="A695" s="120">
        <v>43182</v>
      </c>
      <c r="B695" s="103">
        <v>1</v>
      </c>
      <c r="C695" s="104" t="s">
        <v>166</v>
      </c>
      <c r="D695" s="104" t="s">
        <v>1</v>
      </c>
      <c r="E695" s="104" t="s">
        <v>6</v>
      </c>
      <c r="F695" s="104">
        <v>-6</v>
      </c>
      <c r="G695" s="104">
        <v>77.48</v>
      </c>
      <c r="H695" s="104" t="s">
        <v>1312</v>
      </c>
      <c r="I695" s="104"/>
      <c r="J695" s="116">
        <f>IF(D695="NY",VLOOKUP(E695,Input_Mkt_Price!B:C,2,FALSE))</f>
        <v>80.11</v>
      </c>
      <c r="K695" s="192">
        <f t="shared" si="102"/>
        <v>0</v>
      </c>
      <c r="L695" s="118">
        <f t="shared" si="103"/>
        <v>-7889.9999999999864</v>
      </c>
      <c r="M695" s="106">
        <f t="shared" si="104"/>
        <v>15.72</v>
      </c>
      <c r="N695" s="116">
        <f t="shared" si="105"/>
        <v>6</v>
      </c>
      <c r="O695" s="108">
        <f t="shared" si="106"/>
        <v>2.62</v>
      </c>
      <c r="P695" s="108">
        <f t="shared" si="107"/>
        <v>-464.88</v>
      </c>
      <c r="Q695" s="192">
        <f>IF(D695="NY",VLOOKUP(E695,Input_Mkt_Price!E:F,2,FALSE))</f>
        <v>79.86</v>
      </c>
      <c r="R695" s="192">
        <f t="shared" si="108"/>
        <v>-7139.9999999999864</v>
      </c>
      <c r="S695" s="118">
        <f t="shared" si="109"/>
        <v>-750</v>
      </c>
      <c r="T695" s="108">
        <f t="shared" si="110"/>
        <v>-480.65999999999997</v>
      </c>
      <c r="U695" s="108">
        <f t="shared" si="111"/>
        <v>-464.88</v>
      </c>
    </row>
    <row r="696" spans="1:21" x14ac:dyDescent="0.2">
      <c r="A696" s="120">
        <v>43182</v>
      </c>
      <c r="B696" s="103">
        <v>1</v>
      </c>
      <c r="C696" s="104" t="s">
        <v>166</v>
      </c>
      <c r="D696" s="104" t="s">
        <v>1</v>
      </c>
      <c r="E696" s="104" t="s">
        <v>6</v>
      </c>
      <c r="F696" s="104">
        <v>-42</v>
      </c>
      <c r="G696" s="104">
        <v>77.349999999999994</v>
      </c>
      <c r="H696" s="104" t="s">
        <v>1312</v>
      </c>
      <c r="I696" s="104"/>
      <c r="J696" s="116">
        <f>IF(D696="NY",VLOOKUP(E696,Input_Mkt_Price!B:C,2,FALSE))</f>
        <v>80.11</v>
      </c>
      <c r="K696" s="192">
        <f t="shared" si="102"/>
        <v>0</v>
      </c>
      <c r="L696" s="118">
        <f t="shared" si="103"/>
        <v>-57960.000000000109</v>
      </c>
      <c r="M696" s="106">
        <f t="shared" si="104"/>
        <v>110.04</v>
      </c>
      <c r="N696" s="116">
        <f t="shared" si="105"/>
        <v>42</v>
      </c>
      <c r="O696" s="108">
        <f t="shared" si="106"/>
        <v>2.62</v>
      </c>
      <c r="P696" s="108">
        <f t="shared" si="107"/>
        <v>-3248.7</v>
      </c>
      <c r="Q696" s="192">
        <f>IF(D696="NY",VLOOKUP(E696,Input_Mkt_Price!E:F,2,FALSE))</f>
        <v>79.86</v>
      </c>
      <c r="R696" s="192">
        <f t="shared" si="108"/>
        <v>-52710.000000000109</v>
      </c>
      <c r="S696" s="118">
        <f t="shared" si="109"/>
        <v>-5250</v>
      </c>
      <c r="T696" s="108">
        <f t="shared" si="110"/>
        <v>-3364.62</v>
      </c>
      <c r="U696" s="108">
        <f t="shared" si="111"/>
        <v>-3248.7</v>
      </c>
    </row>
    <row r="697" spans="1:21" x14ac:dyDescent="0.2">
      <c r="A697" s="120">
        <v>43182</v>
      </c>
      <c r="B697" s="103">
        <v>1</v>
      </c>
      <c r="C697" s="104" t="s">
        <v>166</v>
      </c>
      <c r="D697" s="104" t="s">
        <v>1</v>
      </c>
      <c r="E697" s="104" t="s">
        <v>6</v>
      </c>
      <c r="F697" s="104">
        <v>-2</v>
      </c>
      <c r="G697" s="104">
        <v>77.38</v>
      </c>
      <c r="H697" s="104" t="s">
        <v>1312</v>
      </c>
      <c r="I697" s="104"/>
      <c r="J697" s="116">
        <f>IF(D697="NY",VLOOKUP(E697,Input_Mkt_Price!B:C,2,FALSE))</f>
        <v>80.11</v>
      </c>
      <c r="K697" s="192">
        <f t="shared" si="102"/>
        <v>0</v>
      </c>
      <c r="L697" s="118">
        <f t="shared" si="103"/>
        <v>-2730.0000000000041</v>
      </c>
      <c r="M697" s="106">
        <f t="shared" si="104"/>
        <v>5.24</v>
      </c>
      <c r="N697" s="116">
        <f t="shared" si="105"/>
        <v>2</v>
      </c>
      <c r="O697" s="108">
        <f t="shared" si="106"/>
        <v>2.62</v>
      </c>
      <c r="P697" s="108">
        <f t="shared" si="107"/>
        <v>-154.76</v>
      </c>
      <c r="Q697" s="192">
        <f>IF(D697="NY",VLOOKUP(E697,Input_Mkt_Price!E:F,2,FALSE))</f>
        <v>79.86</v>
      </c>
      <c r="R697" s="192">
        <f t="shared" si="108"/>
        <v>-2480.0000000000041</v>
      </c>
      <c r="S697" s="118">
        <f t="shared" si="109"/>
        <v>-250</v>
      </c>
      <c r="T697" s="108">
        <f t="shared" si="110"/>
        <v>-160.22</v>
      </c>
      <c r="U697" s="108">
        <f t="shared" si="111"/>
        <v>-154.76</v>
      </c>
    </row>
    <row r="698" spans="1:21" x14ac:dyDescent="0.2">
      <c r="A698" s="120">
        <v>43182</v>
      </c>
      <c r="B698" s="103">
        <v>1</v>
      </c>
      <c r="C698" s="104" t="s">
        <v>166</v>
      </c>
      <c r="D698" s="104" t="s">
        <v>1</v>
      </c>
      <c r="E698" s="104" t="s">
        <v>6</v>
      </c>
      <c r="F698" s="104">
        <v>-6</v>
      </c>
      <c r="G698" s="104">
        <v>77.39</v>
      </c>
      <c r="H698" s="104" t="s">
        <v>1312</v>
      </c>
      <c r="I698" s="104"/>
      <c r="J698" s="116">
        <f>IF(D698="NY",VLOOKUP(E698,Input_Mkt_Price!B:C,2,FALSE))</f>
        <v>80.11</v>
      </c>
      <c r="K698" s="192">
        <f t="shared" si="102"/>
        <v>0</v>
      </c>
      <c r="L698" s="118">
        <f t="shared" si="103"/>
        <v>-8159.9999999999964</v>
      </c>
      <c r="M698" s="106">
        <f t="shared" si="104"/>
        <v>15.72</v>
      </c>
      <c r="N698" s="116">
        <f t="shared" si="105"/>
        <v>6</v>
      </c>
      <c r="O698" s="108">
        <f t="shared" si="106"/>
        <v>2.62</v>
      </c>
      <c r="P698" s="108">
        <f t="shared" si="107"/>
        <v>-464.34000000000003</v>
      </c>
      <c r="Q698" s="192">
        <f>IF(D698="NY",VLOOKUP(E698,Input_Mkt_Price!E:F,2,FALSE))</f>
        <v>79.86</v>
      </c>
      <c r="R698" s="192">
        <f t="shared" si="108"/>
        <v>-7409.9999999999964</v>
      </c>
      <c r="S698" s="118">
        <f t="shared" si="109"/>
        <v>-750</v>
      </c>
      <c r="T698" s="108">
        <f t="shared" si="110"/>
        <v>-480.65999999999997</v>
      </c>
      <c r="U698" s="108">
        <f t="shared" si="111"/>
        <v>-464.34000000000003</v>
      </c>
    </row>
    <row r="699" spans="1:21" x14ac:dyDescent="0.2">
      <c r="A699" s="120">
        <v>43182</v>
      </c>
      <c r="B699" s="103">
        <v>1</v>
      </c>
      <c r="C699" s="104" t="s">
        <v>166</v>
      </c>
      <c r="D699" s="104" t="s">
        <v>1</v>
      </c>
      <c r="E699" s="104" t="s">
        <v>6</v>
      </c>
      <c r="F699" s="104">
        <v>-174</v>
      </c>
      <c r="G699" s="104">
        <v>77.41</v>
      </c>
      <c r="H699" s="104" t="s">
        <v>1312</v>
      </c>
      <c r="I699" s="104"/>
      <c r="J699" s="116">
        <f>IF(D699="NY",VLOOKUP(E699,Input_Mkt_Price!B:C,2,FALSE))</f>
        <v>80.11</v>
      </c>
      <c r="K699" s="192">
        <f t="shared" si="102"/>
        <v>0</v>
      </c>
      <c r="L699" s="118">
        <f t="shared" si="103"/>
        <v>-234900.00000000026</v>
      </c>
      <c r="M699" s="106">
        <f t="shared" si="104"/>
        <v>455.88</v>
      </c>
      <c r="N699" s="116">
        <f t="shared" si="105"/>
        <v>174</v>
      </c>
      <c r="O699" s="108">
        <f t="shared" si="106"/>
        <v>2.62</v>
      </c>
      <c r="P699" s="108">
        <f t="shared" si="107"/>
        <v>-13469.34</v>
      </c>
      <c r="Q699" s="192">
        <f>IF(D699="NY",VLOOKUP(E699,Input_Mkt_Price!E:F,2,FALSE))</f>
        <v>79.86</v>
      </c>
      <c r="R699" s="192">
        <f t="shared" si="108"/>
        <v>-213150.00000000026</v>
      </c>
      <c r="S699" s="118">
        <f t="shared" si="109"/>
        <v>-21750</v>
      </c>
      <c r="T699" s="108">
        <f t="shared" si="110"/>
        <v>-13939.14</v>
      </c>
      <c r="U699" s="108">
        <f t="shared" si="111"/>
        <v>-13469.34</v>
      </c>
    </row>
    <row r="700" spans="1:21" x14ac:dyDescent="0.2">
      <c r="A700" s="120">
        <v>43182</v>
      </c>
      <c r="B700" s="103">
        <v>1</v>
      </c>
      <c r="C700" s="104" t="s">
        <v>166</v>
      </c>
      <c r="D700" s="104" t="s">
        <v>1</v>
      </c>
      <c r="E700" s="104" t="s">
        <v>6</v>
      </c>
      <c r="F700" s="104">
        <v>-43</v>
      </c>
      <c r="G700" s="104">
        <v>77.36</v>
      </c>
      <c r="H700" s="104" t="s">
        <v>1312</v>
      </c>
      <c r="I700" s="104"/>
      <c r="J700" s="116">
        <f>IF(D700="NY",VLOOKUP(E700,Input_Mkt_Price!B:C,2,FALSE))</f>
        <v>80.11</v>
      </c>
      <c r="K700" s="192">
        <f t="shared" si="102"/>
        <v>0</v>
      </c>
      <c r="L700" s="118">
        <f t="shared" si="103"/>
        <v>-59125</v>
      </c>
      <c r="M700" s="106">
        <f t="shared" si="104"/>
        <v>112.66000000000001</v>
      </c>
      <c r="N700" s="116">
        <f t="shared" si="105"/>
        <v>43</v>
      </c>
      <c r="O700" s="108">
        <f t="shared" si="106"/>
        <v>2.62</v>
      </c>
      <c r="P700" s="108">
        <f t="shared" si="107"/>
        <v>-3326.48</v>
      </c>
      <c r="Q700" s="192">
        <f>IF(D700="NY",VLOOKUP(E700,Input_Mkt_Price!E:F,2,FALSE))</f>
        <v>79.86</v>
      </c>
      <c r="R700" s="192">
        <f t="shared" si="108"/>
        <v>-53750</v>
      </c>
      <c r="S700" s="118">
        <f t="shared" si="109"/>
        <v>-5375</v>
      </c>
      <c r="T700" s="108">
        <f t="shared" si="110"/>
        <v>-3444.73</v>
      </c>
      <c r="U700" s="108">
        <f t="shared" si="111"/>
        <v>-3326.48</v>
      </c>
    </row>
    <row r="701" spans="1:21" x14ac:dyDescent="0.2">
      <c r="A701" s="120">
        <v>43182</v>
      </c>
      <c r="B701" s="103">
        <v>1</v>
      </c>
      <c r="C701" s="104" t="s">
        <v>166</v>
      </c>
      <c r="D701" s="104" t="s">
        <v>1</v>
      </c>
      <c r="E701" s="104" t="s">
        <v>6</v>
      </c>
      <c r="F701" s="104">
        <v>-49</v>
      </c>
      <c r="G701" s="104">
        <v>77.37</v>
      </c>
      <c r="H701" s="104" t="s">
        <v>1312</v>
      </c>
      <c r="I701" s="104"/>
      <c r="J701" s="116">
        <f>IF(D701="NY",VLOOKUP(E701,Input_Mkt_Price!B:C,2,FALSE))</f>
        <v>80.11</v>
      </c>
      <c r="K701" s="192">
        <f t="shared" si="102"/>
        <v>0</v>
      </c>
      <c r="L701" s="118">
        <f t="shared" si="103"/>
        <v>-67129.999999999884</v>
      </c>
      <c r="M701" s="106">
        <f t="shared" si="104"/>
        <v>128.38</v>
      </c>
      <c r="N701" s="116">
        <f t="shared" si="105"/>
        <v>49</v>
      </c>
      <c r="O701" s="108">
        <f t="shared" si="106"/>
        <v>2.62</v>
      </c>
      <c r="P701" s="108">
        <f t="shared" si="107"/>
        <v>-3791.13</v>
      </c>
      <c r="Q701" s="192">
        <f>IF(D701="NY",VLOOKUP(E701,Input_Mkt_Price!E:F,2,FALSE))</f>
        <v>79.86</v>
      </c>
      <c r="R701" s="192">
        <f t="shared" si="108"/>
        <v>-61004.999999999876</v>
      </c>
      <c r="S701" s="118">
        <f t="shared" si="109"/>
        <v>-6125.0000000000073</v>
      </c>
      <c r="T701" s="108">
        <f t="shared" si="110"/>
        <v>-3925.39</v>
      </c>
      <c r="U701" s="108">
        <f t="shared" si="111"/>
        <v>-3791.13</v>
      </c>
    </row>
    <row r="702" spans="1:21" x14ac:dyDescent="0.2">
      <c r="A702" s="120">
        <v>43182</v>
      </c>
      <c r="B702" s="103">
        <v>1</v>
      </c>
      <c r="C702" s="104" t="s">
        <v>166</v>
      </c>
      <c r="D702" s="104" t="s">
        <v>1</v>
      </c>
      <c r="E702" s="104" t="s">
        <v>6</v>
      </c>
      <c r="F702" s="104">
        <v>-20</v>
      </c>
      <c r="G702" s="104">
        <v>77.400000000000006</v>
      </c>
      <c r="H702" s="104" t="s">
        <v>1312</v>
      </c>
      <c r="I702" s="104"/>
      <c r="J702" s="116">
        <f>IF(D702="NY",VLOOKUP(E702,Input_Mkt_Price!B:C,2,FALSE))</f>
        <v>80.11</v>
      </c>
      <c r="K702" s="192">
        <f t="shared" si="102"/>
        <v>0</v>
      </c>
      <c r="L702" s="118">
        <f t="shared" si="103"/>
        <v>-27099.999999999938</v>
      </c>
      <c r="M702" s="106">
        <f t="shared" si="104"/>
        <v>52.400000000000006</v>
      </c>
      <c r="N702" s="116">
        <f t="shared" si="105"/>
        <v>20</v>
      </c>
      <c r="O702" s="108">
        <f t="shared" si="106"/>
        <v>2.62</v>
      </c>
      <c r="P702" s="108">
        <f t="shared" si="107"/>
        <v>-1548</v>
      </c>
      <c r="Q702" s="192">
        <f>IF(D702="NY",VLOOKUP(E702,Input_Mkt_Price!E:F,2,FALSE))</f>
        <v>79.86</v>
      </c>
      <c r="R702" s="192">
        <f t="shared" si="108"/>
        <v>-24599.999999999938</v>
      </c>
      <c r="S702" s="118">
        <f t="shared" si="109"/>
        <v>-2500</v>
      </c>
      <c r="T702" s="108">
        <f t="shared" si="110"/>
        <v>-1602.2</v>
      </c>
      <c r="U702" s="108">
        <f t="shared" si="111"/>
        <v>-1548</v>
      </c>
    </row>
    <row r="703" spans="1:21" x14ac:dyDescent="0.2">
      <c r="A703" s="120">
        <v>43182</v>
      </c>
      <c r="B703" s="103">
        <v>1</v>
      </c>
      <c r="C703" s="104" t="s">
        <v>166</v>
      </c>
      <c r="D703" s="104" t="s">
        <v>1</v>
      </c>
      <c r="E703" s="104" t="s">
        <v>6</v>
      </c>
      <c r="F703" s="104">
        <v>-13</v>
      </c>
      <c r="G703" s="104">
        <v>77.42</v>
      </c>
      <c r="H703" s="104" t="s">
        <v>1312</v>
      </c>
      <c r="I703" s="104"/>
      <c r="J703" s="116">
        <f>IF(D703="NY",VLOOKUP(E703,Input_Mkt_Price!B:C,2,FALSE))</f>
        <v>80.11</v>
      </c>
      <c r="K703" s="192">
        <f t="shared" si="102"/>
        <v>0</v>
      </c>
      <c r="L703" s="118">
        <f t="shared" si="103"/>
        <v>-17484.999999999985</v>
      </c>
      <c r="M703" s="106">
        <f t="shared" si="104"/>
        <v>34.06</v>
      </c>
      <c r="N703" s="116">
        <f t="shared" si="105"/>
        <v>13</v>
      </c>
      <c r="O703" s="108">
        <f t="shared" si="106"/>
        <v>2.62</v>
      </c>
      <c r="P703" s="108">
        <f t="shared" si="107"/>
        <v>-1006.46</v>
      </c>
      <c r="Q703" s="192">
        <f>IF(D703="NY",VLOOKUP(E703,Input_Mkt_Price!E:F,2,FALSE))</f>
        <v>79.86</v>
      </c>
      <c r="R703" s="192">
        <f t="shared" si="108"/>
        <v>-15859.999999999985</v>
      </c>
      <c r="S703" s="118">
        <f t="shared" si="109"/>
        <v>-1625</v>
      </c>
      <c r="T703" s="108">
        <f t="shared" si="110"/>
        <v>-1041.43</v>
      </c>
      <c r="U703" s="108">
        <f t="shared" si="111"/>
        <v>-1006.46</v>
      </c>
    </row>
    <row r="704" spans="1:21" x14ac:dyDescent="0.2">
      <c r="A704" s="120">
        <v>43182</v>
      </c>
      <c r="B704" s="103">
        <v>1</v>
      </c>
      <c r="C704" s="104" t="s">
        <v>166</v>
      </c>
      <c r="D704" s="104" t="s">
        <v>1</v>
      </c>
      <c r="E704" s="104" t="s">
        <v>6</v>
      </c>
      <c r="F704" s="104">
        <v>-4</v>
      </c>
      <c r="G704" s="104">
        <v>77.430000000000007</v>
      </c>
      <c r="H704" s="104" t="s">
        <v>1312</v>
      </c>
      <c r="I704" s="104"/>
      <c r="J704" s="116">
        <f>IF(D704="NY",VLOOKUP(E704,Input_Mkt_Price!B:C,2,FALSE))</f>
        <v>80.11</v>
      </c>
      <c r="K704" s="192">
        <f t="shared" si="102"/>
        <v>0</v>
      </c>
      <c r="L704" s="118">
        <f t="shared" si="103"/>
        <v>-5359.9999999999854</v>
      </c>
      <c r="M704" s="106">
        <f t="shared" si="104"/>
        <v>10.48</v>
      </c>
      <c r="N704" s="116">
        <f t="shared" si="105"/>
        <v>4</v>
      </c>
      <c r="O704" s="193">
        <f t="shared" si="106"/>
        <v>2.62</v>
      </c>
      <c r="P704" s="108">
        <f t="shared" si="107"/>
        <v>-309.72000000000003</v>
      </c>
      <c r="Q704" s="192">
        <f>IF(D704="NY",VLOOKUP(E704,Input_Mkt_Price!E:F,2,FALSE))</f>
        <v>79.86</v>
      </c>
      <c r="R704" s="192">
        <f t="shared" si="108"/>
        <v>-4859.9999999999854</v>
      </c>
      <c r="S704" s="118">
        <f t="shared" si="109"/>
        <v>-500</v>
      </c>
      <c r="T704" s="108">
        <f t="shared" si="110"/>
        <v>-320.44</v>
      </c>
      <c r="U704" s="108">
        <f t="shared" si="111"/>
        <v>-309.72000000000003</v>
      </c>
    </row>
    <row r="705" spans="1:21" x14ac:dyDescent="0.2">
      <c r="A705" s="120">
        <v>43182</v>
      </c>
      <c r="B705" s="103">
        <v>1</v>
      </c>
      <c r="C705" s="104" t="s">
        <v>166</v>
      </c>
      <c r="D705" s="104" t="s">
        <v>1</v>
      </c>
      <c r="E705" s="104" t="s">
        <v>6</v>
      </c>
      <c r="F705" s="104">
        <v>-12</v>
      </c>
      <c r="G705" s="104">
        <v>77.44</v>
      </c>
      <c r="H705" s="104" t="s">
        <v>1312</v>
      </c>
      <c r="I705" s="104"/>
      <c r="J705" s="116">
        <f>IF(D705="NY",VLOOKUP(E705,Input_Mkt_Price!B:C,2,FALSE))</f>
        <v>80.11</v>
      </c>
      <c r="K705" s="192">
        <f t="shared" si="102"/>
        <v>0</v>
      </c>
      <c r="L705" s="118">
        <f t="shared" si="103"/>
        <v>-16020.000000000011</v>
      </c>
      <c r="M705" s="106">
        <f t="shared" si="104"/>
        <v>31.44</v>
      </c>
      <c r="N705" s="116">
        <f t="shared" si="105"/>
        <v>12</v>
      </c>
      <c r="O705" s="193">
        <f t="shared" si="106"/>
        <v>2.62</v>
      </c>
      <c r="P705" s="108">
        <f t="shared" si="107"/>
        <v>-929.28</v>
      </c>
      <c r="Q705" s="192">
        <f>IF(D705="NY",VLOOKUP(E705,Input_Mkt_Price!E:F,2,FALSE))</f>
        <v>79.86</v>
      </c>
      <c r="R705" s="192">
        <f t="shared" si="108"/>
        <v>-14520.000000000011</v>
      </c>
      <c r="S705" s="118">
        <f t="shared" si="109"/>
        <v>-1500</v>
      </c>
      <c r="T705" s="108">
        <f t="shared" si="110"/>
        <v>-961.31999999999994</v>
      </c>
      <c r="U705" s="108">
        <f t="shared" si="111"/>
        <v>-929.28</v>
      </c>
    </row>
    <row r="706" spans="1:21" hidden="1" x14ac:dyDescent="0.2">
      <c r="A706" s="120">
        <v>43182</v>
      </c>
      <c r="B706" s="103">
        <v>2</v>
      </c>
      <c r="C706" s="104" t="s">
        <v>166</v>
      </c>
      <c r="D706" s="104" t="s">
        <v>1</v>
      </c>
      <c r="E706" s="104" t="s">
        <v>10</v>
      </c>
      <c r="F706" s="104">
        <v>-1</v>
      </c>
      <c r="G706" s="104">
        <v>73.400000000000006</v>
      </c>
      <c r="H706" s="104" t="s">
        <v>1312</v>
      </c>
      <c r="I706" s="104"/>
      <c r="J706" s="116">
        <f>IF(D706="NY",VLOOKUP(E706,Input_Mkt_Price!B:C,2,FALSE))</f>
        <v>75</v>
      </c>
      <c r="K706" s="192">
        <f t="shared" si="102"/>
        <v>36700</v>
      </c>
      <c r="L706" s="118">
        <f t="shared" si="103"/>
        <v>0</v>
      </c>
      <c r="M706" s="106">
        <f t="shared" si="104"/>
        <v>2.62</v>
      </c>
      <c r="N706" s="116">
        <f t="shared" si="105"/>
        <v>1</v>
      </c>
      <c r="O706" s="193">
        <f t="shared" si="106"/>
        <v>2.62</v>
      </c>
      <c r="P706" s="108">
        <f t="shared" si="107"/>
        <v>-73.400000000000006</v>
      </c>
      <c r="Q706" s="192">
        <f>IF(D706="NY",VLOOKUP(E706,Input_Mkt_Price!E:F,2,FALSE))</f>
        <v>74.959999999999994</v>
      </c>
      <c r="R706" s="192">
        <f t="shared" si="108"/>
        <v>0</v>
      </c>
      <c r="S706" s="118">
        <f t="shared" si="109"/>
        <v>0</v>
      </c>
      <c r="T706" s="108">
        <f t="shared" si="110"/>
        <v>-75</v>
      </c>
      <c r="U706" s="108">
        <f t="shared" si="111"/>
        <v>-73.400000000000006</v>
      </c>
    </row>
    <row r="707" spans="1:21" hidden="1" x14ac:dyDescent="0.2">
      <c r="A707" s="120">
        <v>43185</v>
      </c>
      <c r="B707" s="103">
        <v>2</v>
      </c>
      <c r="C707" s="104" t="s">
        <v>166</v>
      </c>
      <c r="D707" s="104" t="s">
        <v>1</v>
      </c>
      <c r="E707" s="104" t="s">
        <v>5</v>
      </c>
      <c r="F707" s="104">
        <v>19</v>
      </c>
      <c r="G707" s="104">
        <v>82.53</v>
      </c>
      <c r="H707" s="104" t="s">
        <v>1463</v>
      </c>
      <c r="I707" s="104"/>
      <c r="J707" s="116">
        <f>IF(D707="NY",VLOOKUP(E707,Input_Mkt_Price!B:C,2,FALSE))</f>
        <v>83.76</v>
      </c>
      <c r="K707" s="192">
        <f t="shared" ref="K707:K770" si="112">IF(D707="NY",-(IF(B707=2,G707*F707*500,0)))</f>
        <v>-784035</v>
      </c>
      <c r="L707" s="118">
        <f t="shared" ref="L707:L770" si="113">IF(D707="NY",IF(K707&lt;&gt;0,0,-(G707-J707)*F707*500))</f>
        <v>0</v>
      </c>
      <c r="M707" s="106">
        <f t="shared" ref="M707:M770" si="114">N707*O707</f>
        <v>49.78</v>
      </c>
      <c r="N707" s="116">
        <f t="shared" ref="N707:N770" si="115">ABS(F707)</f>
        <v>19</v>
      </c>
      <c r="O707" s="193">
        <f t="shared" ref="O707:O770" si="116">IF(D707="NY",2.62,0)</f>
        <v>2.62</v>
      </c>
      <c r="P707" s="108">
        <f t="shared" ref="P707:P770" si="117">G707*F707</f>
        <v>1568.07</v>
      </c>
      <c r="Q707" s="192">
        <f>IF(D707="NY",VLOOKUP(E707,Input_Mkt_Price!E:F,2,FALSE))</f>
        <v>83.7</v>
      </c>
      <c r="R707" s="192">
        <f t="shared" ref="R707:R770" si="118">IF(D707="NY",IF(K707&lt;&gt;0,0,-(G707-Q707)*F707*500))</f>
        <v>0</v>
      </c>
      <c r="S707" s="118">
        <f t="shared" ref="S707:S770" si="119">L707-R707</f>
        <v>0</v>
      </c>
      <c r="T707" s="108">
        <f t="shared" ref="T707:T770" si="120">J707*F707</f>
        <v>1591.44</v>
      </c>
      <c r="U707" s="108">
        <f t="shared" ref="U707:U770" si="121">F707*G707</f>
        <v>1568.07</v>
      </c>
    </row>
    <row r="708" spans="1:21" hidden="1" x14ac:dyDescent="0.2">
      <c r="A708" s="120">
        <v>43185</v>
      </c>
      <c r="B708" s="103">
        <v>2</v>
      </c>
      <c r="C708" s="104" t="s">
        <v>166</v>
      </c>
      <c r="D708" s="104" t="s">
        <v>1</v>
      </c>
      <c r="E708" s="104" t="s">
        <v>5</v>
      </c>
      <c r="F708" s="104">
        <v>3</v>
      </c>
      <c r="G708" s="104">
        <v>82.53</v>
      </c>
      <c r="H708" s="104" t="s">
        <v>1463</v>
      </c>
      <c r="I708" s="104"/>
      <c r="J708" s="116">
        <f>IF(D708="NY",VLOOKUP(E708,Input_Mkt_Price!B:C,2,FALSE))</f>
        <v>83.76</v>
      </c>
      <c r="K708" s="192">
        <f t="shared" si="112"/>
        <v>-123795</v>
      </c>
      <c r="L708" s="118">
        <f t="shared" si="113"/>
        <v>0</v>
      </c>
      <c r="M708" s="106">
        <f t="shared" si="114"/>
        <v>7.86</v>
      </c>
      <c r="N708" s="116">
        <f t="shared" si="115"/>
        <v>3</v>
      </c>
      <c r="O708" s="193">
        <f t="shared" si="116"/>
        <v>2.62</v>
      </c>
      <c r="P708" s="108">
        <f t="shared" si="117"/>
        <v>247.59</v>
      </c>
      <c r="Q708" s="192">
        <f>IF(D708="NY",VLOOKUP(E708,Input_Mkt_Price!E:F,2,FALSE))</f>
        <v>83.7</v>
      </c>
      <c r="R708" s="192">
        <f t="shared" si="118"/>
        <v>0</v>
      </c>
      <c r="S708" s="118">
        <f t="shared" si="119"/>
        <v>0</v>
      </c>
      <c r="T708" s="108">
        <f t="shared" si="120"/>
        <v>251.28000000000003</v>
      </c>
      <c r="U708" s="108">
        <f t="shared" si="121"/>
        <v>247.59</v>
      </c>
    </row>
    <row r="709" spans="1:21" hidden="1" x14ac:dyDescent="0.2">
      <c r="A709" s="120">
        <v>43185</v>
      </c>
      <c r="B709" s="103">
        <v>2</v>
      </c>
      <c r="C709" s="104" t="s">
        <v>166</v>
      </c>
      <c r="D709" s="104" t="s">
        <v>1</v>
      </c>
      <c r="E709" s="104" t="s">
        <v>5</v>
      </c>
      <c r="F709" s="104">
        <v>6</v>
      </c>
      <c r="G709" s="104">
        <v>82.74</v>
      </c>
      <c r="H709" s="104" t="s">
        <v>1463</v>
      </c>
      <c r="I709" s="104"/>
      <c r="J709" s="116">
        <f>IF(D709="NY",VLOOKUP(E709,Input_Mkt_Price!B:C,2,FALSE))</f>
        <v>83.76</v>
      </c>
      <c r="K709" s="192">
        <f t="shared" si="112"/>
        <v>-248219.99999999997</v>
      </c>
      <c r="L709" s="118">
        <f t="shared" si="113"/>
        <v>0</v>
      </c>
      <c r="M709" s="106">
        <f t="shared" si="114"/>
        <v>15.72</v>
      </c>
      <c r="N709" s="116">
        <f t="shared" si="115"/>
        <v>6</v>
      </c>
      <c r="O709" s="193">
        <f t="shared" si="116"/>
        <v>2.62</v>
      </c>
      <c r="P709" s="108">
        <f t="shared" si="117"/>
        <v>496.43999999999994</v>
      </c>
      <c r="Q709" s="192">
        <f>IF(D709="NY",VLOOKUP(E709,Input_Mkt_Price!E:F,2,FALSE))</f>
        <v>83.7</v>
      </c>
      <c r="R709" s="192">
        <f t="shared" si="118"/>
        <v>0</v>
      </c>
      <c r="S709" s="118">
        <f t="shared" si="119"/>
        <v>0</v>
      </c>
      <c r="T709" s="108">
        <f t="shared" si="120"/>
        <v>502.56000000000006</v>
      </c>
      <c r="U709" s="108">
        <f t="shared" si="121"/>
        <v>496.43999999999994</v>
      </c>
    </row>
    <row r="710" spans="1:21" hidden="1" x14ac:dyDescent="0.2">
      <c r="A710" s="120">
        <v>43185</v>
      </c>
      <c r="B710" s="103">
        <v>2</v>
      </c>
      <c r="C710" s="104" t="s">
        <v>166</v>
      </c>
      <c r="D710" s="104" t="s">
        <v>1</v>
      </c>
      <c r="E710" s="104" t="s">
        <v>5</v>
      </c>
      <c r="F710" s="104">
        <v>3</v>
      </c>
      <c r="G710" s="104">
        <v>82.71</v>
      </c>
      <c r="H710" s="104" t="s">
        <v>1463</v>
      </c>
      <c r="I710" s="104"/>
      <c r="J710" s="116">
        <f>IF(D710="NY",VLOOKUP(E710,Input_Mkt_Price!B:C,2,FALSE))</f>
        <v>83.76</v>
      </c>
      <c r="K710" s="192">
        <f t="shared" si="112"/>
        <v>-124065</v>
      </c>
      <c r="L710" s="118">
        <f t="shared" si="113"/>
        <v>0</v>
      </c>
      <c r="M710" s="106">
        <f t="shared" si="114"/>
        <v>7.86</v>
      </c>
      <c r="N710" s="116">
        <f t="shared" si="115"/>
        <v>3</v>
      </c>
      <c r="O710" s="193">
        <f t="shared" si="116"/>
        <v>2.62</v>
      </c>
      <c r="P710" s="108">
        <f t="shared" si="117"/>
        <v>248.13</v>
      </c>
      <c r="Q710" s="192">
        <f>IF(D710="NY",VLOOKUP(E710,Input_Mkt_Price!E:F,2,FALSE))</f>
        <v>83.7</v>
      </c>
      <c r="R710" s="192">
        <f t="shared" si="118"/>
        <v>0</v>
      </c>
      <c r="S710" s="118">
        <f t="shared" si="119"/>
        <v>0</v>
      </c>
      <c r="T710" s="108">
        <f t="shared" si="120"/>
        <v>251.28000000000003</v>
      </c>
      <c r="U710" s="108">
        <f t="shared" si="121"/>
        <v>248.13</v>
      </c>
    </row>
    <row r="711" spans="1:21" hidden="1" x14ac:dyDescent="0.2">
      <c r="A711" s="120">
        <v>43185</v>
      </c>
      <c r="B711" s="103">
        <v>2</v>
      </c>
      <c r="C711" s="104" t="s">
        <v>166</v>
      </c>
      <c r="D711" s="104" t="s">
        <v>1</v>
      </c>
      <c r="E711" s="104" t="s">
        <v>5</v>
      </c>
      <c r="F711" s="104">
        <v>2</v>
      </c>
      <c r="G711" s="104">
        <v>82.73</v>
      </c>
      <c r="H711" s="104" t="s">
        <v>1463</v>
      </c>
      <c r="I711" s="104"/>
      <c r="J711" s="116">
        <f>IF(D711="NY",VLOOKUP(E711,Input_Mkt_Price!B:C,2,FALSE))</f>
        <v>83.76</v>
      </c>
      <c r="K711" s="192">
        <f t="shared" si="112"/>
        <v>-82730</v>
      </c>
      <c r="L711" s="118">
        <f t="shared" si="113"/>
        <v>0</v>
      </c>
      <c r="M711" s="106">
        <f t="shared" si="114"/>
        <v>5.24</v>
      </c>
      <c r="N711" s="116">
        <f t="shared" si="115"/>
        <v>2</v>
      </c>
      <c r="O711" s="193">
        <f t="shared" si="116"/>
        <v>2.62</v>
      </c>
      <c r="P711" s="108">
        <f t="shared" si="117"/>
        <v>165.46</v>
      </c>
      <c r="Q711" s="192">
        <f>IF(D711="NY",VLOOKUP(E711,Input_Mkt_Price!E:F,2,FALSE))</f>
        <v>83.7</v>
      </c>
      <c r="R711" s="192">
        <f t="shared" si="118"/>
        <v>0</v>
      </c>
      <c r="S711" s="118">
        <f t="shared" si="119"/>
        <v>0</v>
      </c>
      <c r="T711" s="108">
        <f t="shared" si="120"/>
        <v>167.52</v>
      </c>
      <c r="U711" s="108">
        <f t="shared" si="121"/>
        <v>165.46</v>
      </c>
    </row>
    <row r="712" spans="1:21" hidden="1" x14ac:dyDescent="0.2">
      <c r="A712" s="120">
        <v>43185</v>
      </c>
      <c r="B712" s="103">
        <v>2</v>
      </c>
      <c r="C712" s="104" t="s">
        <v>166</v>
      </c>
      <c r="D712" s="104" t="s">
        <v>1</v>
      </c>
      <c r="E712" s="104" t="s">
        <v>5</v>
      </c>
      <c r="F712" s="104">
        <v>11</v>
      </c>
      <c r="G712" s="104">
        <v>82.77</v>
      </c>
      <c r="H712" s="104" t="s">
        <v>1463</v>
      </c>
      <c r="I712" s="104"/>
      <c r="J712" s="116">
        <f>IF(D712="NY",VLOOKUP(E712,Input_Mkt_Price!B:C,2,FALSE))</f>
        <v>83.76</v>
      </c>
      <c r="K712" s="192">
        <f t="shared" si="112"/>
        <v>-455234.99999999994</v>
      </c>
      <c r="L712" s="118">
        <f t="shared" si="113"/>
        <v>0</v>
      </c>
      <c r="M712" s="106">
        <f t="shared" si="114"/>
        <v>28.82</v>
      </c>
      <c r="N712" s="116">
        <f t="shared" si="115"/>
        <v>11</v>
      </c>
      <c r="O712" s="193">
        <f t="shared" si="116"/>
        <v>2.62</v>
      </c>
      <c r="P712" s="108">
        <f t="shared" si="117"/>
        <v>910.46999999999991</v>
      </c>
      <c r="Q712" s="192">
        <f>IF(D712="NY",VLOOKUP(E712,Input_Mkt_Price!E:F,2,FALSE))</f>
        <v>83.7</v>
      </c>
      <c r="R712" s="192">
        <f t="shared" si="118"/>
        <v>0</v>
      </c>
      <c r="S712" s="118">
        <f t="shared" si="119"/>
        <v>0</v>
      </c>
      <c r="T712" s="108">
        <f t="shared" si="120"/>
        <v>921.36</v>
      </c>
      <c r="U712" s="108">
        <f t="shared" si="121"/>
        <v>910.46999999999991</v>
      </c>
    </row>
    <row r="713" spans="1:21" hidden="1" x14ac:dyDescent="0.2">
      <c r="A713" s="120">
        <v>43186</v>
      </c>
      <c r="B713" s="103">
        <v>2</v>
      </c>
      <c r="C713" s="104" t="s">
        <v>166</v>
      </c>
      <c r="D713" s="104" t="s">
        <v>1</v>
      </c>
      <c r="E713" s="104" t="s">
        <v>5</v>
      </c>
      <c r="F713" s="104">
        <v>17</v>
      </c>
      <c r="G713" s="104">
        <v>82.66</v>
      </c>
      <c r="H713" s="104" t="s">
        <v>1463</v>
      </c>
      <c r="I713" s="104"/>
      <c r="J713" s="116">
        <f>IF(D713="NY",VLOOKUP(E713,Input_Mkt_Price!B:C,2,FALSE))</f>
        <v>83.76</v>
      </c>
      <c r="K713" s="192">
        <f t="shared" si="112"/>
        <v>-702610</v>
      </c>
      <c r="L713" s="118">
        <f t="shared" si="113"/>
        <v>0</v>
      </c>
      <c r="M713" s="106">
        <f t="shared" si="114"/>
        <v>44.54</v>
      </c>
      <c r="N713" s="116">
        <f t="shared" si="115"/>
        <v>17</v>
      </c>
      <c r="O713" s="193">
        <f t="shared" si="116"/>
        <v>2.62</v>
      </c>
      <c r="P713" s="108">
        <f t="shared" si="117"/>
        <v>1405.22</v>
      </c>
      <c r="Q713" s="192">
        <f>IF(D713="NY",VLOOKUP(E713,Input_Mkt_Price!E:F,2,FALSE))</f>
        <v>83.7</v>
      </c>
      <c r="R713" s="192">
        <f t="shared" si="118"/>
        <v>0</v>
      </c>
      <c r="S713" s="118">
        <f t="shared" si="119"/>
        <v>0</v>
      </c>
      <c r="T713" s="108">
        <f t="shared" si="120"/>
        <v>1423.92</v>
      </c>
      <c r="U713" s="108">
        <f t="shared" si="121"/>
        <v>1405.22</v>
      </c>
    </row>
    <row r="714" spans="1:21" hidden="1" x14ac:dyDescent="0.2">
      <c r="A714" s="120">
        <v>43186</v>
      </c>
      <c r="B714" s="103">
        <v>2</v>
      </c>
      <c r="C714" s="104" t="s">
        <v>166</v>
      </c>
      <c r="D714" s="104" t="s">
        <v>1</v>
      </c>
      <c r="E714" s="104" t="s">
        <v>5</v>
      </c>
      <c r="F714" s="104">
        <v>1</v>
      </c>
      <c r="G714" s="104">
        <v>82.69</v>
      </c>
      <c r="H714" s="104" t="s">
        <v>1463</v>
      </c>
      <c r="I714" s="104"/>
      <c r="J714" s="116">
        <f>IF(D714="NY",VLOOKUP(E714,Input_Mkt_Price!B:C,2,FALSE))</f>
        <v>83.76</v>
      </c>
      <c r="K714" s="192">
        <f t="shared" si="112"/>
        <v>-41345</v>
      </c>
      <c r="L714" s="118">
        <f t="shared" si="113"/>
        <v>0</v>
      </c>
      <c r="M714" s="106">
        <f t="shared" si="114"/>
        <v>2.62</v>
      </c>
      <c r="N714" s="116">
        <f t="shared" si="115"/>
        <v>1</v>
      </c>
      <c r="O714" s="193">
        <f t="shared" si="116"/>
        <v>2.62</v>
      </c>
      <c r="P714" s="108">
        <f t="shared" si="117"/>
        <v>82.69</v>
      </c>
      <c r="Q714" s="192">
        <f>IF(D714="NY",VLOOKUP(E714,Input_Mkt_Price!E:F,2,FALSE))</f>
        <v>83.7</v>
      </c>
      <c r="R714" s="192">
        <f t="shared" si="118"/>
        <v>0</v>
      </c>
      <c r="S714" s="118">
        <f t="shared" si="119"/>
        <v>0</v>
      </c>
      <c r="T714" s="108">
        <f t="shared" si="120"/>
        <v>83.76</v>
      </c>
      <c r="U714" s="108">
        <f t="shared" si="121"/>
        <v>82.69</v>
      </c>
    </row>
    <row r="715" spans="1:21" hidden="1" x14ac:dyDescent="0.2">
      <c r="A715" s="120">
        <v>43186</v>
      </c>
      <c r="B715" s="103">
        <v>2</v>
      </c>
      <c r="C715" s="104" t="s">
        <v>166</v>
      </c>
      <c r="D715" s="104" t="s">
        <v>1</v>
      </c>
      <c r="E715" s="104" t="s">
        <v>5</v>
      </c>
      <c r="F715" s="104">
        <v>50</v>
      </c>
      <c r="G715" s="104">
        <v>82.25</v>
      </c>
      <c r="H715" s="104" t="s">
        <v>1463</v>
      </c>
      <c r="I715" s="104"/>
      <c r="J715" s="116">
        <f>IF(D715="NY",VLOOKUP(E715,Input_Mkt_Price!B:C,2,FALSE))</f>
        <v>83.76</v>
      </c>
      <c r="K715" s="192">
        <f t="shared" si="112"/>
        <v>-2056250</v>
      </c>
      <c r="L715" s="118">
        <f t="shared" si="113"/>
        <v>0</v>
      </c>
      <c r="M715" s="106">
        <f t="shared" si="114"/>
        <v>131</v>
      </c>
      <c r="N715" s="116">
        <f t="shared" si="115"/>
        <v>50</v>
      </c>
      <c r="O715" s="193">
        <f t="shared" si="116"/>
        <v>2.62</v>
      </c>
      <c r="P715" s="108">
        <f t="shared" si="117"/>
        <v>4112.5</v>
      </c>
      <c r="Q715" s="192">
        <f>IF(D715="NY",VLOOKUP(E715,Input_Mkt_Price!E:F,2,FALSE))</f>
        <v>83.7</v>
      </c>
      <c r="R715" s="192">
        <f t="shared" si="118"/>
        <v>0</v>
      </c>
      <c r="S715" s="118">
        <f t="shared" si="119"/>
        <v>0</v>
      </c>
      <c r="T715" s="108">
        <f t="shared" si="120"/>
        <v>4188</v>
      </c>
      <c r="U715" s="108">
        <f t="shared" si="121"/>
        <v>4112.5</v>
      </c>
    </row>
    <row r="716" spans="1:21" hidden="1" x14ac:dyDescent="0.2">
      <c r="A716" s="120">
        <v>43186</v>
      </c>
      <c r="B716" s="103">
        <v>2</v>
      </c>
      <c r="C716" s="104" t="s">
        <v>166</v>
      </c>
      <c r="D716" s="104" t="s">
        <v>1</v>
      </c>
      <c r="E716" s="104" t="s">
        <v>5</v>
      </c>
      <c r="F716" s="104">
        <v>5</v>
      </c>
      <c r="G716" s="104">
        <v>83.02</v>
      </c>
      <c r="H716" s="104" t="s">
        <v>1463</v>
      </c>
      <c r="I716" s="104"/>
      <c r="J716" s="116">
        <f>IF(D716="NY",VLOOKUP(E716,Input_Mkt_Price!B:C,2,FALSE))</f>
        <v>83.76</v>
      </c>
      <c r="K716" s="192">
        <f t="shared" si="112"/>
        <v>-207549.99999999997</v>
      </c>
      <c r="L716" s="118">
        <f t="shared" si="113"/>
        <v>0</v>
      </c>
      <c r="M716" s="106">
        <f t="shared" si="114"/>
        <v>13.100000000000001</v>
      </c>
      <c r="N716" s="116">
        <f t="shared" si="115"/>
        <v>5</v>
      </c>
      <c r="O716" s="193">
        <f t="shared" si="116"/>
        <v>2.62</v>
      </c>
      <c r="P716" s="108">
        <f t="shared" si="117"/>
        <v>415.09999999999997</v>
      </c>
      <c r="Q716" s="192">
        <f>IF(D716="NY",VLOOKUP(E716,Input_Mkt_Price!E:F,2,FALSE))</f>
        <v>83.7</v>
      </c>
      <c r="R716" s="192">
        <f t="shared" si="118"/>
        <v>0</v>
      </c>
      <c r="S716" s="118">
        <f t="shared" si="119"/>
        <v>0</v>
      </c>
      <c r="T716" s="108">
        <f t="shared" si="120"/>
        <v>418.8</v>
      </c>
      <c r="U716" s="108">
        <f t="shared" si="121"/>
        <v>415.09999999999997</v>
      </c>
    </row>
    <row r="717" spans="1:21" hidden="1" x14ac:dyDescent="0.2">
      <c r="A717" s="120">
        <v>43186</v>
      </c>
      <c r="B717" s="103">
        <v>2</v>
      </c>
      <c r="C717" s="104" t="s">
        <v>166</v>
      </c>
      <c r="D717" s="104" t="s">
        <v>1</v>
      </c>
      <c r="E717" s="104" t="s">
        <v>5</v>
      </c>
      <c r="F717" s="104">
        <v>1</v>
      </c>
      <c r="G717" s="104">
        <v>83.06</v>
      </c>
      <c r="H717" s="104" t="s">
        <v>1463</v>
      </c>
      <c r="I717" s="104"/>
      <c r="J717" s="116">
        <f>IF(D717="NY",VLOOKUP(E717,Input_Mkt_Price!B:C,2,FALSE))</f>
        <v>83.76</v>
      </c>
      <c r="K717" s="192">
        <f t="shared" si="112"/>
        <v>-41530</v>
      </c>
      <c r="L717" s="118">
        <f t="shared" si="113"/>
        <v>0</v>
      </c>
      <c r="M717" s="106">
        <f t="shared" si="114"/>
        <v>2.62</v>
      </c>
      <c r="N717" s="116">
        <f t="shared" si="115"/>
        <v>1</v>
      </c>
      <c r="O717" s="193">
        <f t="shared" si="116"/>
        <v>2.62</v>
      </c>
      <c r="P717" s="108">
        <f t="shared" si="117"/>
        <v>83.06</v>
      </c>
      <c r="Q717" s="192">
        <f>IF(D717="NY",VLOOKUP(E717,Input_Mkt_Price!E:F,2,FALSE))</f>
        <v>83.7</v>
      </c>
      <c r="R717" s="192">
        <f t="shared" si="118"/>
        <v>0</v>
      </c>
      <c r="S717" s="118">
        <f t="shared" si="119"/>
        <v>0</v>
      </c>
      <c r="T717" s="108">
        <f t="shared" si="120"/>
        <v>83.76</v>
      </c>
      <c r="U717" s="108">
        <f t="shared" si="121"/>
        <v>83.06</v>
      </c>
    </row>
    <row r="718" spans="1:21" hidden="1" x14ac:dyDescent="0.2">
      <c r="A718" s="120">
        <v>43186</v>
      </c>
      <c r="B718" s="103">
        <v>2</v>
      </c>
      <c r="C718" s="104" t="s">
        <v>166</v>
      </c>
      <c r="D718" s="104" t="s">
        <v>1</v>
      </c>
      <c r="E718" s="104" t="s">
        <v>5</v>
      </c>
      <c r="F718" s="104">
        <v>2</v>
      </c>
      <c r="G718" s="104">
        <v>83.07</v>
      </c>
      <c r="H718" s="104" t="s">
        <v>1463</v>
      </c>
      <c r="I718" s="104"/>
      <c r="J718" s="116">
        <f>IF(D718="NY",VLOOKUP(E718,Input_Mkt_Price!B:C,2,FALSE))</f>
        <v>83.76</v>
      </c>
      <c r="K718" s="192">
        <f t="shared" si="112"/>
        <v>-83070</v>
      </c>
      <c r="L718" s="118">
        <f t="shared" si="113"/>
        <v>0</v>
      </c>
      <c r="M718" s="106">
        <f t="shared" si="114"/>
        <v>5.24</v>
      </c>
      <c r="N718" s="116">
        <f t="shared" si="115"/>
        <v>2</v>
      </c>
      <c r="O718" s="193">
        <f t="shared" si="116"/>
        <v>2.62</v>
      </c>
      <c r="P718" s="108">
        <f t="shared" si="117"/>
        <v>166.14</v>
      </c>
      <c r="Q718" s="192">
        <f>IF(D718="NY",VLOOKUP(E718,Input_Mkt_Price!E:F,2,FALSE))</f>
        <v>83.7</v>
      </c>
      <c r="R718" s="192">
        <f t="shared" si="118"/>
        <v>0</v>
      </c>
      <c r="S718" s="118">
        <f t="shared" si="119"/>
        <v>0</v>
      </c>
      <c r="T718" s="108">
        <f t="shared" si="120"/>
        <v>167.52</v>
      </c>
      <c r="U718" s="108">
        <f t="shared" si="121"/>
        <v>166.14</v>
      </c>
    </row>
    <row r="719" spans="1:21" hidden="1" x14ac:dyDescent="0.2">
      <c r="A719" s="120">
        <v>43186</v>
      </c>
      <c r="B719" s="103">
        <v>2</v>
      </c>
      <c r="C719" s="104" t="s">
        <v>166</v>
      </c>
      <c r="D719" s="104" t="s">
        <v>1</v>
      </c>
      <c r="E719" s="104" t="s">
        <v>5</v>
      </c>
      <c r="F719" s="104">
        <v>15</v>
      </c>
      <c r="G719" s="104">
        <v>83.07</v>
      </c>
      <c r="H719" s="104" t="s">
        <v>1463</v>
      </c>
      <c r="I719" s="104"/>
      <c r="J719" s="116">
        <f>IF(D719="NY",VLOOKUP(E719,Input_Mkt_Price!B:C,2,FALSE))</f>
        <v>83.76</v>
      </c>
      <c r="K719" s="192">
        <f t="shared" si="112"/>
        <v>-623025</v>
      </c>
      <c r="L719" s="118">
        <f t="shared" si="113"/>
        <v>0</v>
      </c>
      <c r="M719" s="106">
        <f t="shared" si="114"/>
        <v>39.300000000000004</v>
      </c>
      <c r="N719" s="116">
        <f t="shared" si="115"/>
        <v>15</v>
      </c>
      <c r="O719" s="193">
        <f t="shared" si="116"/>
        <v>2.62</v>
      </c>
      <c r="P719" s="108">
        <f t="shared" si="117"/>
        <v>1246.05</v>
      </c>
      <c r="Q719" s="192">
        <f>IF(D719="NY",VLOOKUP(E719,Input_Mkt_Price!E:F,2,FALSE))</f>
        <v>83.7</v>
      </c>
      <c r="R719" s="192">
        <f t="shared" si="118"/>
        <v>0</v>
      </c>
      <c r="S719" s="118">
        <f t="shared" si="119"/>
        <v>0</v>
      </c>
      <c r="T719" s="108">
        <f t="shared" si="120"/>
        <v>1256.4000000000001</v>
      </c>
      <c r="U719" s="108">
        <f t="shared" si="121"/>
        <v>1246.05</v>
      </c>
    </row>
    <row r="720" spans="1:21" hidden="1" x14ac:dyDescent="0.2">
      <c r="A720" s="120">
        <v>43186</v>
      </c>
      <c r="B720" s="103">
        <v>2</v>
      </c>
      <c r="C720" s="104" t="s">
        <v>166</v>
      </c>
      <c r="D720" s="104" t="s">
        <v>1</v>
      </c>
      <c r="E720" s="104" t="s">
        <v>5</v>
      </c>
      <c r="F720" s="104">
        <v>27</v>
      </c>
      <c r="G720" s="104">
        <v>83.13</v>
      </c>
      <c r="H720" s="104" t="s">
        <v>1463</v>
      </c>
      <c r="I720" s="104"/>
      <c r="J720" s="116">
        <f>IF(D720="NY",VLOOKUP(E720,Input_Mkt_Price!B:C,2,FALSE))</f>
        <v>83.76</v>
      </c>
      <c r="K720" s="192">
        <f t="shared" si="112"/>
        <v>-1122254.9999999998</v>
      </c>
      <c r="L720" s="118">
        <f t="shared" si="113"/>
        <v>0</v>
      </c>
      <c r="M720" s="106">
        <f t="shared" si="114"/>
        <v>70.740000000000009</v>
      </c>
      <c r="N720" s="116">
        <f t="shared" si="115"/>
        <v>27</v>
      </c>
      <c r="O720" s="193">
        <f t="shared" si="116"/>
        <v>2.62</v>
      </c>
      <c r="P720" s="108">
        <f t="shared" si="117"/>
        <v>2244.5099999999998</v>
      </c>
      <c r="Q720" s="192">
        <f>IF(D720="NY",VLOOKUP(E720,Input_Mkt_Price!E:F,2,FALSE))</f>
        <v>83.7</v>
      </c>
      <c r="R720" s="192">
        <f t="shared" si="118"/>
        <v>0</v>
      </c>
      <c r="S720" s="118">
        <f t="shared" si="119"/>
        <v>0</v>
      </c>
      <c r="T720" s="108">
        <f t="shared" si="120"/>
        <v>2261.52</v>
      </c>
      <c r="U720" s="108">
        <f t="shared" si="121"/>
        <v>2244.5099999999998</v>
      </c>
    </row>
    <row r="721" spans="1:21" hidden="1" x14ac:dyDescent="0.2">
      <c r="A721" s="120">
        <v>43186</v>
      </c>
      <c r="B721" s="103">
        <v>2</v>
      </c>
      <c r="C721" s="104" t="s">
        <v>166</v>
      </c>
      <c r="D721" s="104" t="s">
        <v>1</v>
      </c>
      <c r="E721" s="104" t="s">
        <v>5</v>
      </c>
      <c r="F721" s="104">
        <v>6</v>
      </c>
      <c r="G721" s="104">
        <v>82.96</v>
      </c>
      <c r="H721" s="104" t="s">
        <v>1463</v>
      </c>
      <c r="I721" s="104"/>
      <c r="J721" s="116">
        <f>IF(D721="NY",VLOOKUP(E721,Input_Mkt_Price!B:C,2,FALSE))</f>
        <v>83.76</v>
      </c>
      <c r="K721" s="192">
        <f t="shared" si="112"/>
        <v>-248880</v>
      </c>
      <c r="L721" s="118">
        <f t="shared" si="113"/>
        <v>0</v>
      </c>
      <c r="M721" s="106">
        <f t="shared" si="114"/>
        <v>15.72</v>
      </c>
      <c r="N721" s="116">
        <f t="shared" si="115"/>
        <v>6</v>
      </c>
      <c r="O721" s="193">
        <f t="shared" si="116"/>
        <v>2.62</v>
      </c>
      <c r="P721" s="108">
        <f t="shared" si="117"/>
        <v>497.76</v>
      </c>
      <c r="Q721" s="192">
        <f>IF(D721="NY",VLOOKUP(E721,Input_Mkt_Price!E:F,2,FALSE))</f>
        <v>83.7</v>
      </c>
      <c r="R721" s="192">
        <f t="shared" si="118"/>
        <v>0</v>
      </c>
      <c r="S721" s="118">
        <f t="shared" si="119"/>
        <v>0</v>
      </c>
      <c r="T721" s="108">
        <f t="shared" si="120"/>
        <v>502.56000000000006</v>
      </c>
      <c r="U721" s="108">
        <f t="shared" si="121"/>
        <v>497.76</v>
      </c>
    </row>
    <row r="722" spans="1:21" hidden="1" x14ac:dyDescent="0.2">
      <c r="A722" s="120">
        <v>43186</v>
      </c>
      <c r="B722" s="103">
        <v>2</v>
      </c>
      <c r="C722" s="104" t="s">
        <v>166</v>
      </c>
      <c r="D722" s="104" t="s">
        <v>1</v>
      </c>
      <c r="E722" s="104" t="s">
        <v>5</v>
      </c>
      <c r="F722" s="104">
        <v>8</v>
      </c>
      <c r="G722" s="104">
        <v>82.96</v>
      </c>
      <c r="H722" s="104" t="s">
        <v>1463</v>
      </c>
      <c r="I722" s="104"/>
      <c r="J722" s="116">
        <f>IF(D722="NY",VLOOKUP(E722,Input_Mkt_Price!B:C,2,FALSE))</f>
        <v>83.76</v>
      </c>
      <c r="K722" s="192">
        <f t="shared" si="112"/>
        <v>-331840</v>
      </c>
      <c r="L722" s="118">
        <f t="shared" si="113"/>
        <v>0</v>
      </c>
      <c r="M722" s="106">
        <f t="shared" si="114"/>
        <v>20.96</v>
      </c>
      <c r="N722" s="116">
        <f t="shared" si="115"/>
        <v>8</v>
      </c>
      <c r="O722" s="193">
        <f t="shared" si="116"/>
        <v>2.62</v>
      </c>
      <c r="P722" s="108">
        <f t="shared" si="117"/>
        <v>663.68</v>
      </c>
      <c r="Q722" s="192">
        <f>IF(D722="NY",VLOOKUP(E722,Input_Mkt_Price!E:F,2,FALSE))</f>
        <v>83.7</v>
      </c>
      <c r="R722" s="192">
        <f t="shared" si="118"/>
        <v>0</v>
      </c>
      <c r="S722" s="118">
        <f t="shared" si="119"/>
        <v>0</v>
      </c>
      <c r="T722" s="108">
        <f t="shared" si="120"/>
        <v>670.08</v>
      </c>
      <c r="U722" s="108">
        <f t="shared" si="121"/>
        <v>663.68</v>
      </c>
    </row>
    <row r="723" spans="1:21" hidden="1" x14ac:dyDescent="0.2">
      <c r="A723" s="120">
        <v>43186</v>
      </c>
      <c r="B723" s="103">
        <v>2</v>
      </c>
      <c r="C723" s="104" t="s">
        <v>166</v>
      </c>
      <c r="D723" s="104" t="s">
        <v>1</v>
      </c>
      <c r="E723" s="104" t="s">
        <v>5</v>
      </c>
      <c r="F723" s="104">
        <v>36</v>
      </c>
      <c r="G723" s="104">
        <v>82.97</v>
      </c>
      <c r="H723" s="104" t="s">
        <v>1463</v>
      </c>
      <c r="I723" s="104"/>
      <c r="J723" s="116">
        <f>IF(D723="NY",VLOOKUP(E723,Input_Mkt_Price!B:C,2,FALSE))</f>
        <v>83.76</v>
      </c>
      <c r="K723" s="192">
        <f t="shared" si="112"/>
        <v>-1493460</v>
      </c>
      <c r="L723" s="118">
        <f t="shared" si="113"/>
        <v>0</v>
      </c>
      <c r="M723" s="106">
        <f t="shared" si="114"/>
        <v>94.320000000000007</v>
      </c>
      <c r="N723" s="116">
        <f t="shared" si="115"/>
        <v>36</v>
      </c>
      <c r="O723" s="193">
        <f t="shared" si="116"/>
        <v>2.62</v>
      </c>
      <c r="P723" s="108">
        <f t="shared" si="117"/>
        <v>2986.92</v>
      </c>
      <c r="Q723" s="192">
        <f>IF(D723="NY",VLOOKUP(E723,Input_Mkt_Price!E:F,2,FALSE))</f>
        <v>83.7</v>
      </c>
      <c r="R723" s="192">
        <f t="shared" si="118"/>
        <v>0</v>
      </c>
      <c r="S723" s="118">
        <f t="shared" si="119"/>
        <v>0</v>
      </c>
      <c r="T723" s="108">
        <f t="shared" si="120"/>
        <v>3015.36</v>
      </c>
      <c r="U723" s="108">
        <f t="shared" si="121"/>
        <v>2986.92</v>
      </c>
    </row>
    <row r="724" spans="1:21" hidden="1" x14ac:dyDescent="0.2">
      <c r="A724" s="120">
        <v>43186</v>
      </c>
      <c r="B724" s="103">
        <v>2</v>
      </c>
      <c r="C724" s="104" t="s">
        <v>166</v>
      </c>
      <c r="D724" s="104" t="s">
        <v>1</v>
      </c>
      <c r="E724" s="104" t="s">
        <v>5</v>
      </c>
      <c r="F724" s="104">
        <v>50</v>
      </c>
      <c r="G724" s="104">
        <v>82.5</v>
      </c>
      <c r="H724" s="104" t="s">
        <v>1463</v>
      </c>
      <c r="I724" s="104"/>
      <c r="J724" s="116">
        <f>IF(D724="NY",VLOOKUP(E724,Input_Mkt_Price!B:C,2,FALSE))</f>
        <v>83.76</v>
      </c>
      <c r="K724" s="192">
        <f t="shared" si="112"/>
        <v>-2062500</v>
      </c>
      <c r="L724" s="118">
        <f t="shared" si="113"/>
        <v>0</v>
      </c>
      <c r="M724" s="106">
        <f t="shared" si="114"/>
        <v>131</v>
      </c>
      <c r="N724" s="116">
        <f t="shared" si="115"/>
        <v>50</v>
      </c>
      <c r="O724" s="193">
        <f t="shared" si="116"/>
        <v>2.62</v>
      </c>
      <c r="P724" s="108">
        <f t="shared" si="117"/>
        <v>4125</v>
      </c>
      <c r="Q724" s="192">
        <f>IF(D724="NY",VLOOKUP(E724,Input_Mkt_Price!E:F,2,FALSE))</f>
        <v>83.7</v>
      </c>
      <c r="R724" s="192">
        <f t="shared" si="118"/>
        <v>0</v>
      </c>
      <c r="S724" s="118">
        <f t="shared" si="119"/>
        <v>0</v>
      </c>
      <c r="T724" s="108">
        <f t="shared" si="120"/>
        <v>4188</v>
      </c>
      <c r="U724" s="108">
        <f t="shared" si="121"/>
        <v>4125</v>
      </c>
    </row>
    <row r="725" spans="1:21" hidden="1" x14ac:dyDescent="0.2">
      <c r="A725" s="120">
        <v>43186</v>
      </c>
      <c r="B725" s="103">
        <v>2</v>
      </c>
      <c r="C725" s="104" t="s">
        <v>166</v>
      </c>
      <c r="D725" s="104" t="s">
        <v>1</v>
      </c>
      <c r="E725" s="104" t="s">
        <v>5</v>
      </c>
      <c r="F725" s="104">
        <v>50</v>
      </c>
      <c r="G725" s="104">
        <v>82.5</v>
      </c>
      <c r="H725" s="104" t="s">
        <v>1463</v>
      </c>
      <c r="I725" s="104"/>
      <c r="J725" s="116">
        <f>IF(D725="NY",VLOOKUP(E725,Input_Mkt_Price!B:C,2,FALSE))</f>
        <v>83.76</v>
      </c>
      <c r="K725" s="192">
        <f t="shared" si="112"/>
        <v>-2062500</v>
      </c>
      <c r="L725" s="118">
        <f t="shared" si="113"/>
        <v>0</v>
      </c>
      <c r="M725" s="106">
        <f t="shared" si="114"/>
        <v>131</v>
      </c>
      <c r="N725" s="116">
        <f t="shared" si="115"/>
        <v>50</v>
      </c>
      <c r="O725" s="193">
        <f t="shared" si="116"/>
        <v>2.62</v>
      </c>
      <c r="P725" s="108">
        <f t="shared" si="117"/>
        <v>4125</v>
      </c>
      <c r="Q725" s="192">
        <f>IF(D725="NY",VLOOKUP(E725,Input_Mkt_Price!E:F,2,FALSE))</f>
        <v>83.7</v>
      </c>
      <c r="R725" s="192">
        <f t="shared" si="118"/>
        <v>0</v>
      </c>
      <c r="S725" s="118">
        <f t="shared" si="119"/>
        <v>0</v>
      </c>
      <c r="T725" s="108">
        <f t="shared" si="120"/>
        <v>4188</v>
      </c>
      <c r="U725" s="108">
        <f t="shared" si="121"/>
        <v>4125</v>
      </c>
    </row>
    <row r="726" spans="1:21" hidden="1" x14ac:dyDescent="0.2">
      <c r="A726" s="120">
        <v>43186</v>
      </c>
      <c r="B726" s="103">
        <v>2</v>
      </c>
      <c r="C726" s="104" t="s">
        <v>166</v>
      </c>
      <c r="D726" s="104" t="s">
        <v>1</v>
      </c>
      <c r="E726" s="104" t="s">
        <v>5</v>
      </c>
      <c r="F726" s="104">
        <v>10</v>
      </c>
      <c r="G726" s="104">
        <v>82.75</v>
      </c>
      <c r="H726" s="104" t="s">
        <v>1463</v>
      </c>
      <c r="I726" s="104"/>
      <c r="J726" s="116">
        <f>IF(D726="NY",VLOOKUP(E726,Input_Mkt_Price!B:C,2,FALSE))</f>
        <v>83.76</v>
      </c>
      <c r="K726" s="192">
        <f t="shared" si="112"/>
        <v>-413750</v>
      </c>
      <c r="L726" s="118">
        <f t="shared" si="113"/>
        <v>0</v>
      </c>
      <c r="M726" s="106">
        <f t="shared" si="114"/>
        <v>26.200000000000003</v>
      </c>
      <c r="N726" s="116">
        <f t="shared" si="115"/>
        <v>10</v>
      </c>
      <c r="O726" s="193">
        <f t="shared" si="116"/>
        <v>2.62</v>
      </c>
      <c r="P726" s="108">
        <f t="shared" si="117"/>
        <v>827.5</v>
      </c>
      <c r="Q726" s="192">
        <f>IF(D726="NY",VLOOKUP(E726,Input_Mkt_Price!E:F,2,FALSE))</f>
        <v>83.7</v>
      </c>
      <c r="R726" s="192">
        <f t="shared" si="118"/>
        <v>0</v>
      </c>
      <c r="S726" s="118">
        <f t="shared" si="119"/>
        <v>0</v>
      </c>
      <c r="T726" s="108">
        <f t="shared" si="120"/>
        <v>837.6</v>
      </c>
      <c r="U726" s="108">
        <f t="shared" si="121"/>
        <v>827.5</v>
      </c>
    </row>
    <row r="727" spans="1:21" hidden="1" x14ac:dyDescent="0.2">
      <c r="A727" s="120">
        <v>43186</v>
      </c>
      <c r="B727" s="103">
        <v>2</v>
      </c>
      <c r="C727" s="104" t="s">
        <v>166</v>
      </c>
      <c r="D727" s="104" t="s">
        <v>1</v>
      </c>
      <c r="E727" s="104" t="s">
        <v>5</v>
      </c>
      <c r="F727" s="104">
        <v>7</v>
      </c>
      <c r="G727" s="104">
        <v>82.71</v>
      </c>
      <c r="H727" s="104" t="s">
        <v>1463</v>
      </c>
      <c r="I727" s="104"/>
      <c r="J727" s="116">
        <f>IF(D727="NY",VLOOKUP(E727,Input_Mkt_Price!B:C,2,FALSE))</f>
        <v>83.76</v>
      </c>
      <c r="K727" s="192">
        <f t="shared" si="112"/>
        <v>-289484.99999999994</v>
      </c>
      <c r="L727" s="118">
        <f t="shared" si="113"/>
        <v>0</v>
      </c>
      <c r="M727" s="106">
        <f t="shared" si="114"/>
        <v>18.34</v>
      </c>
      <c r="N727" s="116">
        <f t="shared" si="115"/>
        <v>7</v>
      </c>
      <c r="O727" s="193">
        <f t="shared" si="116"/>
        <v>2.62</v>
      </c>
      <c r="P727" s="108">
        <f t="shared" si="117"/>
        <v>578.96999999999991</v>
      </c>
      <c r="Q727" s="192">
        <f>IF(D727="NY",VLOOKUP(E727,Input_Mkt_Price!E:F,2,FALSE))</f>
        <v>83.7</v>
      </c>
      <c r="R727" s="192">
        <f t="shared" si="118"/>
        <v>0</v>
      </c>
      <c r="S727" s="118">
        <f t="shared" si="119"/>
        <v>0</v>
      </c>
      <c r="T727" s="108">
        <f t="shared" si="120"/>
        <v>586.32000000000005</v>
      </c>
      <c r="U727" s="108">
        <f t="shared" si="121"/>
        <v>578.96999999999991</v>
      </c>
    </row>
    <row r="728" spans="1:21" hidden="1" x14ac:dyDescent="0.2">
      <c r="A728" s="120">
        <v>43186</v>
      </c>
      <c r="B728" s="103">
        <v>2</v>
      </c>
      <c r="C728" s="104" t="s">
        <v>166</v>
      </c>
      <c r="D728" s="104" t="s">
        <v>1</v>
      </c>
      <c r="E728" s="104" t="s">
        <v>5</v>
      </c>
      <c r="F728" s="104">
        <v>3</v>
      </c>
      <c r="G728" s="104">
        <v>82.71</v>
      </c>
      <c r="H728" s="104" t="s">
        <v>1463</v>
      </c>
      <c r="I728" s="104"/>
      <c r="J728" s="116">
        <f>IF(D728="NY",VLOOKUP(E728,Input_Mkt_Price!B:C,2,FALSE))</f>
        <v>83.76</v>
      </c>
      <c r="K728" s="192">
        <f t="shared" si="112"/>
        <v>-124065</v>
      </c>
      <c r="L728" s="118">
        <f t="shared" si="113"/>
        <v>0</v>
      </c>
      <c r="M728" s="106">
        <f t="shared" si="114"/>
        <v>7.86</v>
      </c>
      <c r="N728" s="116">
        <f t="shared" si="115"/>
        <v>3</v>
      </c>
      <c r="O728" s="193">
        <f t="shared" si="116"/>
        <v>2.62</v>
      </c>
      <c r="P728" s="108">
        <f t="shared" si="117"/>
        <v>248.13</v>
      </c>
      <c r="Q728" s="192">
        <f>IF(D728="NY",VLOOKUP(E728,Input_Mkt_Price!E:F,2,FALSE))</f>
        <v>83.7</v>
      </c>
      <c r="R728" s="192">
        <f t="shared" si="118"/>
        <v>0</v>
      </c>
      <c r="S728" s="118">
        <f t="shared" si="119"/>
        <v>0</v>
      </c>
      <c r="T728" s="108">
        <f t="shared" si="120"/>
        <v>251.28000000000003</v>
      </c>
      <c r="U728" s="108">
        <f t="shared" si="121"/>
        <v>248.13</v>
      </c>
    </row>
    <row r="729" spans="1:21" hidden="1" x14ac:dyDescent="0.2">
      <c r="A729" s="120">
        <v>43186</v>
      </c>
      <c r="B729" s="103">
        <v>2</v>
      </c>
      <c r="C729" s="104" t="s">
        <v>166</v>
      </c>
      <c r="D729" s="104" t="s">
        <v>1</v>
      </c>
      <c r="E729" s="104" t="s">
        <v>5</v>
      </c>
      <c r="F729" s="104">
        <v>7</v>
      </c>
      <c r="G729" s="104">
        <v>82.7</v>
      </c>
      <c r="H729" s="104" t="s">
        <v>1463</v>
      </c>
      <c r="I729" s="104"/>
      <c r="J729" s="116">
        <f>IF(D729="NY",VLOOKUP(E729,Input_Mkt_Price!B:C,2,FALSE))</f>
        <v>83.76</v>
      </c>
      <c r="K729" s="192">
        <f t="shared" si="112"/>
        <v>-289450</v>
      </c>
      <c r="L729" s="118">
        <f t="shared" si="113"/>
        <v>0</v>
      </c>
      <c r="M729" s="106">
        <f t="shared" si="114"/>
        <v>18.34</v>
      </c>
      <c r="N729" s="116">
        <f t="shared" si="115"/>
        <v>7</v>
      </c>
      <c r="O729" s="193">
        <f t="shared" si="116"/>
        <v>2.62</v>
      </c>
      <c r="P729" s="108">
        <f t="shared" si="117"/>
        <v>578.9</v>
      </c>
      <c r="Q729" s="192">
        <f>IF(D729="NY",VLOOKUP(E729,Input_Mkt_Price!E:F,2,FALSE))</f>
        <v>83.7</v>
      </c>
      <c r="R729" s="192">
        <f t="shared" si="118"/>
        <v>0</v>
      </c>
      <c r="S729" s="118">
        <f t="shared" si="119"/>
        <v>0</v>
      </c>
      <c r="T729" s="108">
        <f t="shared" si="120"/>
        <v>586.32000000000005</v>
      </c>
      <c r="U729" s="108">
        <f t="shared" si="121"/>
        <v>578.9</v>
      </c>
    </row>
    <row r="730" spans="1:21" hidden="1" x14ac:dyDescent="0.2">
      <c r="A730" s="120">
        <v>43186</v>
      </c>
      <c r="B730" s="103">
        <v>2</v>
      </c>
      <c r="C730" s="104" t="s">
        <v>166</v>
      </c>
      <c r="D730" s="104" t="s">
        <v>1</v>
      </c>
      <c r="E730" s="104" t="s">
        <v>5</v>
      </c>
      <c r="F730" s="104">
        <v>7</v>
      </c>
      <c r="G730" s="104">
        <v>82.7</v>
      </c>
      <c r="H730" s="104" t="s">
        <v>1463</v>
      </c>
      <c r="I730" s="104"/>
      <c r="J730" s="116">
        <f>IF(D730="NY",VLOOKUP(E730,Input_Mkt_Price!B:C,2,FALSE))</f>
        <v>83.76</v>
      </c>
      <c r="K730" s="192">
        <f t="shared" si="112"/>
        <v>-289450</v>
      </c>
      <c r="L730" s="118">
        <f t="shared" si="113"/>
        <v>0</v>
      </c>
      <c r="M730" s="106">
        <f t="shared" si="114"/>
        <v>18.34</v>
      </c>
      <c r="N730" s="116">
        <f t="shared" si="115"/>
        <v>7</v>
      </c>
      <c r="O730" s="193">
        <f t="shared" si="116"/>
        <v>2.62</v>
      </c>
      <c r="P730" s="108">
        <f t="shared" si="117"/>
        <v>578.9</v>
      </c>
      <c r="Q730" s="192">
        <f>IF(D730="NY",VLOOKUP(E730,Input_Mkt_Price!E:F,2,FALSE))</f>
        <v>83.7</v>
      </c>
      <c r="R730" s="192">
        <f t="shared" si="118"/>
        <v>0</v>
      </c>
      <c r="S730" s="118">
        <f t="shared" si="119"/>
        <v>0</v>
      </c>
      <c r="T730" s="108">
        <f t="shared" si="120"/>
        <v>586.32000000000005</v>
      </c>
      <c r="U730" s="108">
        <f t="shared" si="121"/>
        <v>578.9</v>
      </c>
    </row>
    <row r="731" spans="1:21" hidden="1" x14ac:dyDescent="0.2">
      <c r="A731" s="120">
        <v>43187</v>
      </c>
      <c r="B731" s="103">
        <v>2</v>
      </c>
      <c r="C731" s="104" t="s">
        <v>166</v>
      </c>
      <c r="D731" s="104" t="s">
        <v>1</v>
      </c>
      <c r="E731" s="104" t="s">
        <v>5</v>
      </c>
      <c r="F731" s="104">
        <v>117</v>
      </c>
      <c r="G731" s="104">
        <v>82</v>
      </c>
      <c r="H731" s="104" t="s">
        <v>1463</v>
      </c>
      <c r="I731" s="104"/>
      <c r="J731" s="116">
        <f>IF(D731="NY",VLOOKUP(E731,Input_Mkt_Price!B:C,2,FALSE))</f>
        <v>83.76</v>
      </c>
      <c r="K731" s="192">
        <f t="shared" si="112"/>
        <v>-4797000</v>
      </c>
      <c r="L731" s="118">
        <f t="shared" si="113"/>
        <v>0</v>
      </c>
      <c r="M731" s="106">
        <f t="shared" si="114"/>
        <v>306.54000000000002</v>
      </c>
      <c r="N731" s="116">
        <f t="shared" si="115"/>
        <v>117</v>
      </c>
      <c r="O731" s="193">
        <f t="shared" si="116"/>
        <v>2.62</v>
      </c>
      <c r="P731" s="108">
        <f t="shared" si="117"/>
        <v>9594</v>
      </c>
      <c r="Q731" s="192">
        <f>IF(D731="NY",VLOOKUP(E731,Input_Mkt_Price!E:F,2,FALSE))</f>
        <v>83.7</v>
      </c>
      <c r="R731" s="192">
        <f t="shared" si="118"/>
        <v>0</v>
      </c>
      <c r="S731" s="118">
        <f t="shared" si="119"/>
        <v>0</v>
      </c>
      <c r="T731" s="108">
        <f t="shared" si="120"/>
        <v>9799.92</v>
      </c>
      <c r="U731" s="108">
        <f t="shared" si="121"/>
        <v>9594</v>
      </c>
    </row>
    <row r="732" spans="1:21" hidden="1" x14ac:dyDescent="0.2">
      <c r="A732" s="120">
        <v>43187</v>
      </c>
      <c r="B732" s="103">
        <v>2</v>
      </c>
      <c r="C732" s="104" t="s">
        <v>166</v>
      </c>
      <c r="D732" s="104" t="s">
        <v>1</v>
      </c>
      <c r="E732" s="104" t="s">
        <v>5</v>
      </c>
      <c r="F732" s="104">
        <v>8</v>
      </c>
      <c r="G732" s="104">
        <v>82</v>
      </c>
      <c r="H732" s="104" t="s">
        <v>1463</v>
      </c>
      <c r="I732" s="104"/>
      <c r="J732" s="116">
        <f>IF(D732="NY",VLOOKUP(E732,Input_Mkt_Price!B:C,2,FALSE))</f>
        <v>83.76</v>
      </c>
      <c r="K732" s="192">
        <f t="shared" si="112"/>
        <v>-328000</v>
      </c>
      <c r="L732" s="118">
        <f t="shared" si="113"/>
        <v>0</v>
      </c>
      <c r="M732" s="106">
        <f t="shared" si="114"/>
        <v>20.96</v>
      </c>
      <c r="N732" s="116">
        <f t="shared" si="115"/>
        <v>8</v>
      </c>
      <c r="O732" s="193">
        <f t="shared" si="116"/>
        <v>2.62</v>
      </c>
      <c r="P732" s="108">
        <f t="shared" si="117"/>
        <v>656</v>
      </c>
      <c r="Q732" s="192">
        <f>IF(D732="NY",VLOOKUP(E732,Input_Mkt_Price!E:F,2,FALSE))</f>
        <v>83.7</v>
      </c>
      <c r="R732" s="192">
        <f t="shared" si="118"/>
        <v>0</v>
      </c>
      <c r="S732" s="118">
        <f t="shared" si="119"/>
        <v>0</v>
      </c>
      <c r="T732" s="108">
        <f t="shared" si="120"/>
        <v>670.08</v>
      </c>
      <c r="U732" s="108">
        <f t="shared" si="121"/>
        <v>656</v>
      </c>
    </row>
    <row r="733" spans="1:21" hidden="1" x14ac:dyDescent="0.2">
      <c r="A733" s="120">
        <v>43187</v>
      </c>
      <c r="B733" s="103">
        <v>2</v>
      </c>
      <c r="C733" s="104" t="s">
        <v>166</v>
      </c>
      <c r="D733" s="104" t="s">
        <v>1</v>
      </c>
      <c r="E733" s="104" t="s">
        <v>5</v>
      </c>
      <c r="F733" s="104">
        <v>83</v>
      </c>
      <c r="G733" s="104">
        <v>81.5</v>
      </c>
      <c r="H733" s="104" t="s">
        <v>1463</v>
      </c>
      <c r="I733" s="104"/>
      <c r="J733" s="116">
        <f>IF(D733="NY",VLOOKUP(E733,Input_Mkt_Price!B:C,2,FALSE))</f>
        <v>83.76</v>
      </c>
      <c r="K733" s="192">
        <f t="shared" si="112"/>
        <v>-3382250</v>
      </c>
      <c r="L733" s="118">
        <f t="shared" si="113"/>
        <v>0</v>
      </c>
      <c r="M733" s="106">
        <f t="shared" si="114"/>
        <v>217.46</v>
      </c>
      <c r="N733" s="116">
        <f t="shared" si="115"/>
        <v>83</v>
      </c>
      <c r="O733" s="193">
        <f t="shared" si="116"/>
        <v>2.62</v>
      </c>
      <c r="P733" s="108">
        <f t="shared" si="117"/>
        <v>6764.5</v>
      </c>
      <c r="Q733" s="192">
        <f>IF(D733="NY",VLOOKUP(E733,Input_Mkt_Price!E:F,2,FALSE))</f>
        <v>83.7</v>
      </c>
      <c r="R733" s="192">
        <f t="shared" si="118"/>
        <v>0</v>
      </c>
      <c r="S733" s="118">
        <f t="shared" si="119"/>
        <v>0</v>
      </c>
      <c r="T733" s="108">
        <f t="shared" si="120"/>
        <v>6952.0800000000008</v>
      </c>
      <c r="U733" s="108">
        <f t="shared" si="121"/>
        <v>6764.5</v>
      </c>
    </row>
    <row r="734" spans="1:21" hidden="1" x14ac:dyDescent="0.2">
      <c r="A734" s="120">
        <v>43187</v>
      </c>
      <c r="B734" s="103">
        <v>2</v>
      </c>
      <c r="C734" s="104" t="s">
        <v>166</v>
      </c>
      <c r="D734" s="104" t="s">
        <v>1</v>
      </c>
      <c r="E734" s="104" t="s">
        <v>5</v>
      </c>
      <c r="F734" s="104">
        <v>17</v>
      </c>
      <c r="G734" s="104">
        <v>81.5</v>
      </c>
      <c r="H734" s="104" t="s">
        <v>1463</v>
      </c>
      <c r="I734" s="104"/>
      <c r="J734" s="116">
        <f>IF(D734="NY",VLOOKUP(E734,Input_Mkt_Price!B:C,2,FALSE))</f>
        <v>83.76</v>
      </c>
      <c r="K734" s="192">
        <f t="shared" si="112"/>
        <v>-692750</v>
      </c>
      <c r="L734" s="118">
        <f t="shared" si="113"/>
        <v>0</v>
      </c>
      <c r="M734" s="106">
        <f t="shared" si="114"/>
        <v>44.54</v>
      </c>
      <c r="N734" s="116">
        <f t="shared" si="115"/>
        <v>17</v>
      </c>
      <c r="O734" s="193">
        <f t="shared" si="116"/>
        <v>2.62</v>
      </c>
      <c r="P734" s="108">
        <f t="shared" si="117"/>
        <v>1385.5</v>
      </c>
      <c r="Q734" s="192">
        <f>IF(D734="NY",VLOOKUP(E734,Input_Mkt_Price!E:F,2,FALSE))</f>
        <v>83.7</v>
      </c>
      <c r="R734" s="192">
        <f t="shared" si="118"/>
        <v>0</v>
      </c>
      <c r="S734" s="118">
        <f t="shared" si="119"/>
        <v>0</v>
      </c>
      <c r="T734" s="108">
        <f t="shared" si="120"/>
        <v>1423.92</v>
      </c>
      <c r="U734" s="108">
        <f t="shared" si="121"/>
        <v>1385.5</v>
      </c>
    </row>
    <row r="735" spans="1:21" hidden="1" x14ac:dyDescent="0.2">
      <c r="A735" s="120">
        <v>43187</v>
      </c>
      <c r="B735" s="103">
        <v>2</v>
      </c>
      <c r="C735" s="104" t="s">
        <v>166</v>
      </c>
      <c r="D735" s="104" t="s">
        <v>1</v>
      </c>
      <c r="E735" s="104" t="s">
        <v>6</v>
      </c>
      <c r="F735" s="104">
        <v>15</v>
      </c>
      <c r="G735" s="104">
        <v>77.2</v>
      </c>
      <c r="H735" s="104" t="s">
        <v>1463</v>
      </c>
      <c r="I735" s="104"/>
      <c r="J735" s="116">
        <f>IF(D735="NY",VLOOKUP(E735,Input_Mkt_Price!B:C,2,FALSE))</f>
        <v>80.11</v>
      </c>
      <c r="K735" s="192">
        <f t="shared" si="112"/>
        <v>-579000</v>
      </c>
      <c r="L735" s="118">
        <f t="shared" si="113"/>
        <v>0</v>
      </c>
      <c r="M735" s="106">
        <f t="shared" si="114"/>
        <v>39.300000000000004</v>
      </c>
      <c r="N735" s="116">
        <f t="shared" si="115"/>
        <v>15</v>
      </c>
      <c r="O735" s="193">
        <f t="shared" si="116"/>
        <v>2.62</v>
      </c>
      <c r="P735" s="108">
        <f t="shared" si="117"/>
        <v>1158</v>
      </c>
      <c r="Q735" s="192">
        <f>IF(D735="NY",VLOOKUP(E735,Input_Mkt_Price!E:F,2,FALSE))</f>
        <v>79.86</v>
      </c>
      <c r="R735" s="192">
        <f t="shared" si="118"/>
        <v>0</v>
      </c>
      <c r="S735" s="118">
        <f t="shared" si="119"/>
        <v>0</v>
      </c>
      <c r="T735" s="108">
        <f t="shared" si="120"/>
        <v>1201.6500000000001</v>
      </c>
      <c r="U735" s="108">
        <f t="shared" si="121"/>
        <v>1158</v>
      </c>
    </row>
    <row r="736" spans="1:21" hidden="1" x14ac:dyDescent="0.2">
      <c r="A736" s="120">
        <v>43187</v>
      </c>
      <c r="B736" s="103">
        <v>2</v>
      </c>
      <c r="C736" s="104" t="s">
        <v>166</v>
      </c>
      <c r="D736" s="104" t="s">
        <v>1</v>
      </c>
      <c r="E736" s="104" t="s">
        <v>6</v>
      </c>
      <c r="F736" s="104">
        <v>4</v>
      </c>
      <c r="G736" s="104">
        <v>77.099999999999994</v>
      </c>
      <c r="H736" s="104" t="s">
        <v>1463</v>
      </c>
      <c r="I736" s="104"/>
      <c r="J736" s="116">
        <f>IF(D736="NY",VLOOKUP(E736,Input_Mkt_Price!B:C,2,FALSE))</f>
        <v>80.11</v>
      </c>
      <c r="K736" s="192">
        <f t="shared" si="112"/>
        <v>-154200</v>
      </c>
      <c r="L736" s="118">
        <f t="shared" si="113"/>
        <v>0</v>
      </c>
      <c r="M736" s="106">
        <f t="shared" si="114"/>
        <v>10.48</v>
      </c>
      <c r="N736" s="116">
        <f t="shared" si="115"/>
        <v>4</v>
      </c>
      <c r="O736" s="193">
        <f t="shared" si="116"/>
        <v>2.62</v>
      </c>
      <c r="P736" s="108">
        <f t="shared" si="117"/>
        <v>308.39999999999998</v>
      </c>
      <c r="Q736" s="192">
        <f>IF(D736="NY",VLOOKUP(E736,Input_Mkt_Price!E:F,2,FALSE))</f>
        <v>79.86</v>
      </c>
      <c r="R736" s="192">
        <f t="shared" si="118"/>
        <v>0</v>
      </c>
      <c r="S736" s="118">
        <f t="shared" si="119"/>
        <v>0</v>
      </c>
      <c r="T736" s="108">
        <f t="shared" si="120"/>
        <v>320.44</v>
      </c>
      <c r="U736" s="108">
        <f t="shared" si="121"/>
        <v>308.39999999999998</v>
      </c>
    </row>
    <row r="737" spans="1:21" hidden="1" x14ac:dyDescent="0.2">
      <c r="A737" s="120">
        <v>43187</v>
      </c>
      <c r="B737" s="103">
        <v>2</v>
      </c>
      <c r="C737" s="104" t="s">
        <v>166</v>
      </c>
      <c r="D737" s="104" t="s">
        <v>1</v>
      </c>
      <c r="E737" s="104" t="s">
        <v>6</v>
      </c>
      <c r="F737" s="104">
        <v>1</v>
      </c>
      <c r="G737" s="104">
        <v>77.03</v>
      </c>
      <c r="H737" s="104" t="s">
        <v>1463</v>
      </c>
      <c r="I737" s="104"/>
      <c r="J737" s="116">
        <f>IF(D737="NY",VLOOKUP(E737,Input_Mkt_Price!B:C,2,FALSE))</f>
        <v>80.11</v>
      </c>
      <c r="K737" s="192">
        <f t="shared" si="112"/>
        <v>-38515</v>
      </c>
      <c r="L737" s="118">
        <f t="shared" si="113"/>
        <v>0</v>
      </c>
      <c r="M737" s="106">
        <f t="shared" si="114"/>
        <v>2.62</v>
      </c>
      <c r="N737" s="116">
        <f t="shared" si="115"/>
        <v>1</v>
      </c>
      <c r="O737" s="193">
        <f t="shared" si="116"/>
        <v>2.62</v>
      </c>
      <c r="P737" s="108">
        <f t="shared" si="117"/>
        <v>77.03</v>
      </c>
      <c r="Q737" s="192">
        <f>IF(D737="NY",VLOOKUP(E737,Input_Mkt_Price!E:F,2,FALSE))</f>
        <v>79.86</v>
      </c>
      <c r="R737" s="192">
        <f t="shared" si="118"/>
        <v>0</v>
      </c>
      <c r="S737" s="118">
        <f t="shared" si="119"/>
        <v>0</v>
      </c>
      <c r="T737" s="108">
        <f t="shared" si="120"/>
        <v>80.11</v>
      </c>
      <c r="U737" s="108">
        <f t="shared" si="121"/>
        <v>77.03</v>
      </c>
    </row>
    <row r="738" spans="1:21" hidden="1" x14ac:dyDescent="0.2">
      <c r="A738" s="120">
        <v>43187</v>
      </c>
      <c r="B738" s="103">
        <v>2</v>
      </c>
      <c r="C738" s="104" t="s">
        <v>166</v>
      </c>
      <c r="D738" s="104" t="s">
        <v>1</v>
      </c>
      <c r="E738" s="104" t="s">
        <v>6</v>
      </c>
      <c r="F738" s="104">
        <v>5</v>
      </c>
      <c r="G738" s="104">
        <v>77.02</v>
      </c>
      <c r="H738" s="104" t="s">
        <v>1463</v>
      </c>
      <c r="I738" s="104"/>
      <c r="J738" s="116">
        <f>IF(D738="NY",VLOOKUP(E738,Input_Mkt_Price!B:C,2,FALSE))</f>
        <v>80.11</v>
      </c>
      <c r="K738" s="192">
        <f t="shared" si="112"/>
        <v>-192549.99999999997</v>
      </c>
      <c r="L738" s="118">
        <f t="shared" si="113"/>
        <v>0</v>
      </c>
      <c r="M738" s="106">
        <f t="shared" si="114"/>
        <v>13.100000000000001</v>
      </c>
      <c r="N738" s="116">
        <f t="shared" si="115"/>
        <v>5</v>
      </c>
      <c r="O738" s="193">
        <f t="shared" si="116"/>
        <v>2.62</v>
      </c>
      <c r="P738" s="108">
        <f t="shared" si="117"/>
        <v>385.09999999999997</v>
      </c>
      <c r="Q738" s="192">
        <f>IF(D738="NY",VLOOKUP(E738,Input_Mkt_Price!E:F,2,FALSE))</f>
        <v>79.86</v>
      </c>
      <c r="R738" s="192">
        <f t="shared" si="118"/>
        <v>0</v>
      </c>
      <c r="S738" s="118">
        <f t="shared" si="119"/>
        <v>0</v>
      </c>
      <c r="T738" s="108">
        <f t="shared" si="120"/>
        <v>400.55</v>
      </c>
      <c r="U738" s="108">
        <f t="shared" si="121"/>
        <v>385.09999999999997</v>
      </c>
    </row>
    <row r="739" spans="1:21" hidden="1" x14ac:dyDescent="0.2">
      <c r="A739" s="120">
        <v>43187</v>
      </c>
      <c r="B739" s="103">
        <v>2</v>
      </c>
      <c r="C739" s="104" t="s">
        <v>166</v>
      </c>
      <c r="D739" s="104" t="s">
        <v>1</v>
      </c>
      <c r="E739" s="104" t="s">
        <v>6</v>
      </c>
      <c r="F739" s="104">
        <v>5</v>
      </c>
      <c r="G739" s="104">
        <v>77.010000000000005</v>
      </c>
      <c r="H739" s="104" t="s">
        <v>1463</v>
      </c>
      <c r="I739" s="104"/>
      <c r="J739" s="116">
        <f>IF(D739="NY",VLOOKUP(E739,Input_Mkt_Price!B:C,2,FALSE))</f>
        <v>80.11</v>
      </c>
      <c r="K739" s="192">
        <f t="shared" si="112"/>
        <v>-192525</v>
      </c>
      <c r="L739" s="118">
        <f t="shared" si="113"/>
        <v>0</v>
      </c>
      <c r="M739" s="106">
        <f t="shared" si="114"/>
        <v>13.100000000000001</v>
      </c>
      <c r="N739" s="116">
        <f t="shared" si="115"/>
        <v>5</v>
      </c>
      <c r="O739" s="193">
        <f t="shared" si="116"/>
        <v>2.62</v>
      </c>
      <c r="P739" s="108">
        <f t="shared" si="117"/>
        <v>385.05</v>
      </c>
      <c r="Q739" s="192">
        <f>IF(D739="NY",VLOOKUP(E739,Input_Mkt_Price!E:F,2,FALSE))</f>
        <v>79.86</v>
      </c>
      <c r="R739" s="192">
        <f t="shared" si="118"/>
        <v>0</v>
      </c>
      <c r="S739" s="118">
        <f t="shared" si="119"/>
        <v>0</v>
      </c>
      <c r="T739" s="108">
        <f t="shared" si="120"/>
        <v>400.55</v>
      </c>
      <c r="U739" s="108">
        <f t="shared" si="121"/>
        <v>385.05</v>
      </c>
    </row>
    <row r="740" spans="1:21" hidden="1" x14ac:dyDescent="0.2">
      <c r="A740" s="120">
        <v>43187</v>
      </c>
      <c r="B740" s="103">
        <v>2</v>
      </c>
      <c r="C740" s="104" t="s">
        <v>166</v>
      </c>
      <c r="D740" s="104" t="s">
        <v>1</v>
      </c>
      <c r="E740" s="104" t="s">
        <v>6</v>
      </c>
      <c r="F740" s="104">
        <v>10</v>
      </c>
      <c r="G740" s="104">
        <v>77</v>
      </c>
      <c r="H740" s="104" t="s">
        <v>1463</v>
      </c>
      <c r="I740" s="104"/>
      <c r="J740" s="116">
        <f>IF(D740="NY",VLOOKUP(E740,Input_Mkt_Price!B:C,2,FALSE))</f>
        <v>80.11</v>
      </c>
      <c r="K740" s="192">
        <f t="shared" si="112"/>
        <v>-385000</v>
      </c>
      <c r="L740" s="118">
        <f t="shared" si="113"/>
        <v>0</v>
      </c>
      <c r="M740" s="106">
        <f t="shared" si="114"/>
        <v>26.200000000000003</v>
      </c>
      <c r="N740" s="116">
        <f t="shared" si="115"/>
        <v>10</v>
      </c>
      <c r="O740" s="193">
        <f t="shared" si="116"/>
        <v>2.62</v>
      </c>
      <c r="P740" s="108">
        <f t="shared" si="117"/>
        <v>770</v>
      </c>
      <c r="Q740" s="192">
        <f>IF(D740="NY",VLOOKUP(E740,Input_Mkt_Price!E:F,2,FALSE))</f>
        <v>79.86</v>
      </c>
      <c r="R740" s="192">
        <f t="shared" si="118"/>
        <v>0</v>
      </c>
      <c r="S740" s="118">
        <f t="shared" si="119"/>
        <v>0</v>
      </c>
      <c r="T740" s="108">
        <f t="shared" si="120"/>
        <v>801.1</v>
      </c>
      <c r="U740" s="108">
        <f t="shared" si="121"/>
        <v>770</v>
      </c>
    </row>
    <row r="741" spans="1:21" hidden="1" x14ac:dyDescent="0.2">
      <c r="A741" s="120">
        <v>43187</v>
      </c>
      <c r="B741" s="103">
        <v>2</v>
      </c>
      <c r="C741" s="104" t="s">
        <v>166</v>
      </c>
      <c r="D741" s="104" t="s">
        <v>1</v>
      </c>
      <c r="E741" s="104" t="s">
        <v>10</v>
      </c>
      <c r="F741" s="104">
        <v>-4</v>
      </c>
      <c r="G741" s="104">
        <v>73.010000000000005</v>
      </c>
      <c r="H741" s="104" t="s">
        <v>1463</v>
      </c>
      <c r="I741" s="104"/>
      <c r="J741" s="116">
        <f>IF(D741="NY",VLOOKUP(E741,Input_Mkt_Price!B:C,2,FALSE))</f>
        <v>75</v>
      </c>
      <c r="K741" s="192">
        <f t="shared" si="112"/>
        <v>146020</v>
      </c>
      <c r="L741" s="118">
        <f t="shared" si="113"/>
        <v>0</v>
      </c>
      <c r="M741" s="106">
        <f t="shared" si="114"/>
        <v>10.48</v>
      </c>
      <c r="N741" s="116">
        <f t="shared" si="115"/>
        <v>4</v>
      </c>
      <c r="O741" s="193">
        <f t="shared" si="116"/>
        <v>2.62</v>
      </c>
      <c r="P741" s="108">
        <f t="shared" si="117"/>
        <v>-292.04000000000002</v>
      </c>
      <c r="Q741" s="192">
        <f>IF(D741="NY",VLOOKUP(E741,Input_Mkt_Price!E:F,2,FALSE))</f>
        <v>74.959999999999994</v>
      </c>
      <c r="R741" s="192">
        <f t="shared" si="118"/>
        <v>0</v>
      </c>
      <c r="S741" s="118">
        <f t="shared" si="119"/>
        <v>0</v>
      </c>
      <c r="T741" s="108">
        <f t="shared" si="120"/>
        <v>-300</v>
      </c>
      <c r="U741" s="108">
        <f t="shared" si="121"/>
        <v>-292.04000000000002</v>
      </c>
    </row>
    <row r="742" spans="1:21" hidden="1" x14ac:dyDescent="0.2">
      <c r="A742" s="120">
        <v>43187</v>
      </c>
      <c r="B742" s="103">
        <v>2</v>
      </c>
      <c r="C742" s="104" t="s">
        <v>166</v>
      </c>
      <c r="D742" s="104" t="s">
        <v>1</v>
      </c>
      <c r="E742" s="104" t="s">
        <v>10</v>
      </c>
      <c r="F742" s="104">
        <v>-5</v>
      </c>
      <c r="G742" s="104">
        <v>73.02</v>
      </c>
      <c r="H742" s="104" t="s">
        <v>1463</v>
      </c>
      <c r="I742" s="104"/>
      <c r="J742" s="116">
        <f>IF(D742="NY",VLOOKUP(E742,Input_Mkt_Price!B:C,2,FALSE))</f>
        <v>75</v>
      </c>
      <c r="K742" s="192">
        <f t="shared" si="112"/>
        <v>182549.99999999997</v>
      </c>
      <c r="L742" s="118">
        <f t="shared" si="113"/>
        <v>0</v>
      </c>
      <c r="M742" s="106">
        <f t="shared" si="114"/>
        <v>13.100000000000001</v>
      </c>
      <c r="N742" s="116">
        <f t="shared" si="115"/>
        <v>5</v>
      </c>
      <c r="O742" s="193">
        <f t="shared" si="116"/>
        <v>2.62</v>
      </c>
      <c r="P742" s="108">
        <f t="shared" si="117"/>
        <v>-365.09999999999997</v>
      </c>
      <c r="Q742" s="192">
        <f>IF(D742="NY",VLOOKUP(E742,Input_Mkt_Price!E:F,2,FALSE))</f>
        <v>74.959999999999994</v>
      </c>
      <c r="R742" s="192">
        <f t="shared" si="118"/>
        <v>0</v>
      </c>
      <c r="S742" s="118">
        <f t="shared" si="119"/>
        <v>0</v>
      </c>
      <c r="T742" s="108">
        <f t="shared" si="120"/>
        <v>-375</v>
      </c>
      <c r="U742" s="108">
        <f t="shared" si="121"/>
        <v>-365.09999999999997</v>
      </c>
    </row>
    <row r="743" spans="1:21" hidden="1" x14ac:dyDescent="0.2">
      <c r="A743" s="120">
        <v>43187</v>
      </c>
      <c r="B743" s="103">
        <v>2</v>
      </c>
      <c r="C743" s="104" t="s">
        <v>166</v>
      </c>
      <c r="D743" s="104" t="s">
        <v>1</v>
      </c>
      <c r="E743" s="104" t="s">
        <v>10</v>
      </c>
      <c r="F743" s="104">
        <v>-1</v>
      </c>
      <c r="G743" s="104">
        <v>73.03</v>
      </c>
      <c r="H743" s="104" t="s">
        <v>1463</v>
      </c>
      <c r="I743" s="104"/>
      <c r="J743" s="116">
        <f>IF(D743="NY",VLOOKUP(E743,Input_Mkt_Price!B:C,2,FALSE))</f>
        <v>75</v>
      </c>
      <c r="K743" s="192">
        <f t="shared" si="112"/>
        <v>36515</v>
      </c>
      <c r="L743" s="118">
        <f t="shared" si="113"/>
        <v>0</v>
      </c>
      <c r="M743" s="106">
        <f t="shared" si="114"/>
        <v>2.62</v>
      </c>
      <c r="N743" s="116">
        <f t="shared" si="115"/>
        <v>1</v>
      </c>
      <c r="O743" s="193">
        <f t="shared" si="116"/>
        <v>2.62</v>
      </c>
      <c r="P743" s="108">
        <f t="shared" si="117"/>
        <v>-73.03</v>
      </c>
      <c r="Q743" s="192">
        <f>IF(D743="NY",VLOOKUP(E743,Input_Mkt_Price!E:F,2,FALSE))</f>
        <v>74.959999999999994</v>
      </c>
      <c r="R743" s="192">
        <f t="shared" si="118"/>
        <v>0</v>
      </c>
      <c r="S743" s="118">
        <f t="shared" si="119"/>
        <v>0</v>
      </c>
      <c r="T743" s="108">
        <f t="shared" si="120"/>
        <v>-75</v>
      </c>
      <c r="U743" s="108">
        <f t="shared" si="121"/>
        <v>-73.03</v>
      </c>
    </row>
    <row r="744" spans="1:21" hidden="1" x14ac:dyDescent="0.2">
      <c r="A744" s="120">
        <v>43187</v>
      </c>
      <c r="B744" s="103">
        <v>2</v>
      </c>
      <c r="C744" s="104" t="s">
        <v>166</v>
      </c>
      <c r="D744" s="104" t="s">
        <v>1</v>
      </c>
      <c r="E744" s="104" t="s">
        <v>10</v>
      </c>
      <c r="F744" s="104">
        <v>-4</v>
      </c>
      <c r="G744" s="104">
        <v>73.099999999999994</v>
      </c>
      <c r="H744" s="104" t="s">
        <v>1463</v>
      </c>
      <c r="I744" s="104"/>
      <c r="J744" s="116">
        <f>IF(D744="NY",VLOOKUP(E744,Input_Mkt_Price!B:C,2,FALSE))</f>
        <v>75</v>
      </c>
      <c r="K744" s="192">
        <f t="shared" si="112"/>
        <v>146200</v>
      </c>
      <c r="L744" s="118">
        <f t="shared" si="113"/>
        <v>0</v>
      </c>
      <c r="M744" s="106">
        <f t="shared" si="114"/>
        <v>10.48</v>
      </c>
      <c r="N744" s="116">
        <f t="shared" si="115"/>
        <v>4</v>
      </c>
      <c r="O744" s="193">
        <f t="shared" si="116"/>
        <v>2.62</v>
      </c>
      <c r="P744" s="108">
        <f t="shared" si="117"/>
        <v>-292.39999999999998</v>
      </c>
      <c r="Q744" s="192">
        <f>IF(D744="NY",VLOOKUP(E744,Input_Mkt_Price!E:F,2,FALSE))</f>
        <v>74.959999999999994</v>
      </c>
      <c r="R744" s="192">
        <f t="shared" si="118"/>
        <v>0</v>
      </c>
      <c r="S744" s="118">
        <f t="shared" si="119"/>
        <v>0</v>
      </c>
      <c r="T744" s="108">
        <f t="shared" si="120"/>
        <v>-300</v>
      </c>
      <c r="U744" s="108">
        <f t="shared" si="121"/>
        <v>-292.39999999999998</v>
      </c>
    </row>
    <row r="745" spans="1:21" hidden="1" x14ac:dyDescent="0.2">
      <c r="A745" s="120">
        <v>43187</v>
      </c>
      <c r="B745" s="103">
        <v>2</v>
      </c>
      <c r="C745" s="104" t="s">
        <v>166</v>
      </c>
      <c r="D745" s="104" t="s">
        <v>1</v>
      </c>
      <c r="E745" s="104" t="s">
        <v>10</v>
      </c>
      <c r="F745" s="104">
        <v>-15</v>
      </c>
      <c r="G745" s="104">
        <v>73.2</v>
      </c>
      <c r="H745" s="104" t="s">
        <v>1463</v>
      </c>
      <c r="I745" s="104"/>
      <c r="J745" s="116">
        <f>IF(D745="NY",VLOOKUP(E745,Input_Mkt_Price!B:C,2,FALSE))</f>
        <v>75</v>
      </c>
      <c r="K745" s="192">
        <f t="shared" si="112"/>
        <v>549000</v>
      </c>
      <c r="L745" s="118">
        <f t="shared" si="113"/>
        <v>0</v>
      </c>
      <c r="M745" s="106">
        <f t="shared" si="114"/>
        <v>39.300000000000004</v>
      </c>
      <c r="N745" s="116">
        <f t="shared" si="115"/>
        <v>15</v>
      </c>
      <c r="O745" s="193">
        <f t="shared" si="116"/>
        <v>2.62</v>
      </c>
      <c r="P745" s="108">
        <f t="shared" si="117"/>
        <v>-1098</v>
      </c>
      <c r="Q745" s="192">
        <f>IF(D745="NY",VLOOKUP(E745,Input_Mkt_Price!E:F,2,FALSE))</f>
        <v>74.959999999999994</v>
      </c>
      <c r="R745" s="192">
        <f t="shared" si="118"/>
        <v>0</v>
      </c>
      <c r="S745" s="118">
        <f t="shared" si="119"/>
        <v>0</v>
      </c>
      <c r="T745" s="108">
        <f t="shared" si="120"/>
        <v>-1125</v>
      </c>
      <c r="U745" s="108">
        <f t="shared" si="121"/>
        <v>-1098</v>
      </c>
    </row>
    <row r="746" spans="1:21" hidden="1" x14ac:dyDescent="0.2">
      <c r="A746" s="120">
        <v>43187</v>
      </c>
      <c r="B746" s="103">
        <v>2</v>
      </c>
      <c r="C746" s="104" t="s">
        <v>166</v>
      </c>
      <c r="D746" s="104" t="s">
        <v>1</v>
      </c>
      <c r="E746" s="104" t="s">
        <v>10</v>
      </c>
      <c r="F746" s="104">
        <v>-1</v>
      </c>
      <c r="G746" s="104">
        <v>73.010000000000005</v>
      </c>
      <c r="H746" s="104" t="s">
        <v>1463</v>
      </c>
      <c r="I746" s="104"/>
      <c r="J746" s="116">
        <f>IF(D746="NY",VLOOKUP(E746,Input_Mkt_Price!B:C,2,FALSE))</f>
        <v>75</v>
      </c>
      <c r="K746" s="192">
        <f t="shared" si="112"/>
        <v>36505</v>
      </c>
      <c r="L746" s="118">
        <f t="shared" si="113"/>
        <v>0</v>
      </c>
      <c r="M746" s="106">
        <f t="shared" si="114"/>
        <v>2.62</v>
      </c>
      <c r="N746" s="116">
        <f t="shared" si="115"/>
        <v>1</v>
      </c>
      <c r="O746" s="193">
        <f t="shared" si="116"/>
        <v>2.62</v>
      </c>
      <c r="P746" s="108">
        <f t="shared" si="117"/>
        <v>-73.010000000000005</v>
      </c>
      <c r="Q746" s="192">
        <f>IF(D746="NY",VLOOKUP(E746,Input_Mkt_Price!E:F,2,FALSE))</f>
        <v>74.959999999999994</v>
      </c>
      <c r="R746" s="192">
        <f t="shared" si="118"/>
        <v>0</v>
      </c>
      <c r="S746" s="118">
        <f t="shared" si="119"/>
        <v>0</v>
      </c>
      <c r="T746" s="108">
        <f t="shared" si="120"/>
        <v>-75</v>
      </c>
      <c r="U746" s="108">
        <f t="shared" si="121"/>
        <v>-73.010000000000005</v>
      </c>
    </row>
    <row r="747" spans="1:21" hidden="1" x14ac:dyDescent="0.2">
      <c r="A747" s="120">
        <v>43187</v>
      </c>
      <c r="B747" s="103">
        <v>2</v>
      </c>
      <c r="C747" s="104" t="s">
        <v>166</v>
      </c>
      <c r="D747" s="104" t="s">
        <v>1</v>
      </c>
      <c r="E747" s="104" t="s">
        <v>10</v>
      </c>
      <c r="F747" s="104">
        <v>-10</v>
      </c>
      <c r="G747" s="104">
        <v>73</v>
      </c>
      <c r="H747" s="104" t="s">
        <v>1463</v>
      </c>
      <c r="I747" s="104"/>
      <c r="J747" s="116">
        <f>IF(D747="NY",VLOOKUP(E747,Input_Mkt_Price!B:C,2,FALSE))</f>
        <v>75</v>
      </c>
      <c r="K747" s="192">
        <f t="shared" si="112"/>
        <v>365000</v>
      </c>
      <c r="L747" s="118">
        <f t="shared" si="113"/>
        <v>0</v>
      </c>
      <c r="M747" s="106">
        <f t="shared" si="114"/>
        <v>26.200000000000003</v>
      </c>
      <c r="N747" s="116">
        <f t="shared" si="115"/>
        <v>10</v>
      </c>
      <c r="O747" s="193">
        <f t="shared" si="116"/>
        <v>2.62</v>
      </c>
      <c r="P747" s="108">
        <f t="shared" si="117"/>
        <v>-730</v>
      </c>
      <c r="Q747" s="192">
        <f>IF(D747="NY",VLOOKUP(E747,Input_Mkt_Price!E:F,2,FALSE))</f>
        <v>74.959999999999994</v>
      </c>
      <c r="R747" s="192">
        <f t="shared" si="118"/>
        <v>0</v>
      </c>
      <c r="S747" s="118">
        <f t="shared" si="119"/>
        <v>0</v>
      </c>
      <c r="T747" s="108">
        <f t="shared" si="120"/>
        <v>-750</v>
      </c>
      <c r="U747" s="108">
        <f t="shared" si="121"/>
        <v>-730</v>
      </c>
    </row>
    <row r="748" spans="1:21" hidden="1" x14ac:dyDescent="0.2">
      <c r="A748" s="120">
        <v>43193</v>
      </c>
      <c r="B748" s="103">
        <v>2</v>
      </c>
      <c r="C748" s="104" t="s">
        <v>166</v>
      </c>
      <c r="D748" s="104" t="s">
        <v>1</v>
      </c>
      <c r="E748" s="104" t="s">
        <v>6</v>
      </c>
      <c r="F748" s="104">
        <v>387</v>
      </c>
      <c r="G748" s="104">
        <v>77.489999999999995</v>
      </c>
      <c r="H748" s="104" t="s">
        <v>1464</v>
      </c>
      <c r="I748" s="104"/>
      <c r="J748" s="116">
        <f>IF(D748="NY",VLOOKUP(E748,Input_Mkt_Price!B:C,2,FALSE))</f>
        <v>80.11</v>
      </c>
      <c r="K748" s="192">
        <f t="shared" si="112"/>
        <v>-14994314.999999998</v>
      </c>
      <c r="L748" s="118">
        <f t="shared" si="113"/>
        <v>0</v>
      </c>
      <c r="M748" s="106">
        <f t="shared" si="114"/>
        <v>1013.94</v>
      </c>
      <c r="N748" s="116">
        <f t="shared" si="115"/>
        <v>387</v>
      </c>
      <c r="O748" s="108">
        <f t="shared" si="116"/>
        <v>2.62</v>
      </c>
      <c r="P748" s="108">
        <f t="shared" si="117"/>
        <v>29988.629999999997</v>
      </c>
      <c r="Q748" s="192">
        <f>IF(D748="NY",VLOOKUP(E748,Input_Mkt_Price!E:F,2,FALSE))</f>
        <v>79.86</v>
      </c>
      <c r="R748" s="192">
        <f t="shared" si="118"/>
        <v>0</v>
      </c>
      <c r="S748" s="118">
        <f t="shared" si="119"/>
        <v>0</v>
      </c>
      <c r="T748" s="108">
        <f t="shared" si="120"/>
        <v>31002.57</v>
      </c>
      <c r="U748" s="108">
        <f t="shared" si="121"/>
        <v>29988.629999999997</v>
      </c>
    </row>
    <row r="749" spans="1:21" hidden="1" x14ac:dyDescent="0.2">
      <c r="A749" s="120">
        <v>43194</v>
      </c>
      <c r="B749" s="103">
        <v>2</v>
      </c>
      <c r="C749" s="104" t="s">
        <v>166</v>
      </c>
      <c r="D749" s="104" t="s">
        <v>1</v>
      </c>
      <c r="E749" s="104" t="s">
        <v>1336</v>
      </c>
      <c r="F749" s="104">
        <v>6</v>
      </c>
      <c r="G749" s="104">
        <v>79.5</v>
      </c>
      <c r="H749" s="104" t="s">
        <v>1465</v>
      </c>
      <c r="I749" s="104"/>
      <c r="J749" s="116">
        <f>IF(D749="NY",VLOOKUP(E749,Input_Mkt_Price!B:C,2,FALSE))</f>
        <v>84.68</v>
      </c>
      <c r="K749" s="192">
        <f t="shared" si="112"/>
        <v>-238500</v>
      </c>
      <c r="L749" s="118">
        <f t="shared" si="113"/>
        <v>0</v>
      </c>
      <c r="M749" s="106">
        <f t="shared" si="114"/>
        <v>15.72</v>
      </c>
      <c r="N749" s="116">
        <f t="shared" si="115"/>
        <v>6</v>
      </c>
      <c r="O749" s="108">
        <f t="shared" si="116"/>
        <v>2.62</v>
      </c>
      <c r="P749" s="108">
        <f t="shared" si="117"/>
        <v>477</v>
      </c>
      <c r="Q749" s="192">
        <f>IF(D749="NY",VLOOKUP(E749,Input_Mkt_Price!E:F,2,FALSE))</f>
        <v>84.68</v>
      </c>
      <c r="R749" s="192">
        <f t="shared" si="118"/>
        <v>0</v>
      </c>
      <c r="S749" s="118">
        <f t="shared" si="119"/>
        <v>0</v>
      </c>
      <c r="T749" s="108">
        <f t="shared" si="120"/>
        <v>508.08000000000004</v>
      </c>
      <c r="U749" s="108">
        <f t="shared" si="121"/>
        <v>477</v>
      </c>
    </row>
    <row r="750" spans="1:21" hidden="1" x14ac:dyDescent="0.2">
      <c r="A750" s="120">
        <v>43194</v>
      </c>
      <c r="B750" s="103">
        <v>2</v>
      </c>
      <c r="C750" s="104" t="s">
        <v>166</v>
      </c>
      <c r="D750" s="104" t="s">
        <v>1</v>
      </c>
      <c r="E750" s="104" t="s">
        <v>1336</v>
      </c>
      <c r="F750" s="104">
        <v>1</v>
      </c>
      <c r="G750" s="104">
        <v>79.59</v>
      </c>
      <c r="H750" s="104" t="s">
        <v>1465</v>
      </c>
      <c r="I750" s="104"/>
      <c r="J750" s="116">
        <f>IF(D750="NY",VLOOKUP(E750,Input_Mkt_Price!B:C,2,FALSE))</f>
        <v>84.68</v>
      </c>
      <c r="K750" s="192">
        <f t="shared" si="112"/>
        <v>-39795</v>
      </c>
      <c r="L750" s="118">
        <f t="shared" si="113"/>
        <v>0</v>
      </c>
      <c r="M750" s="106">
        <f t="shared" si="114"/>
        <v>2.62</v>
      </c>
      <c r="N750" s="116">
        <f t="shared" si="115"/>
        <v>1</v>
      </c>
      <c r="O750" s="108">
        <f t="shared" si="116"/>
        <v>2.62</v>
      </c>
      <c r="P750" s="108">
        <f t="shared" si="117"/>
        <v>79.59</v>
      </c>
      <c r="Q750" s="192">
        <f>IF(D750="NY",VLOOKUP(E750,Input_Mkt_Price!E:F,2,FALSE))</f>
        <v>84.68</v>
      </c>
      <c r="R750" s="192">
        <f t="shared" si="118"/>
        <v>0</v>
      </c>
      <c r="S750" s="118">
        <f t="shared" si="119"/>
        <v>0</v>
      </c>
      <c r="T750" s="108">
        <f t="shared" si="120"/>
        <v>84.68</v>
      </c>
      <c r="U750" s="108">
        <f t="shared" si="121"/>
        <v>79.59</v>
      </c>
    </row>
    <row r="751" spans="1:21" hidden="1" x14ac:dyDescent="0.2">
      <c r="A751" s="120">
        <v>43194</v>
      </c>
      <c r="B751" s="103">
        <v>2</v>
      </c>
      <c r="C751" s="104" t="s">
        <v>166</v>
      </c>
      <c r="D751" s="104" t="s">
        <v>1</v>
      </c>
      <c r="E751" s="104" t="s">
        <v>1336</v>
      </c>
      <c r="F751" s="104">
        <v>5</v>
      </c>
      <c r="G751" s="104">
        <v>79.58</v>
      </c>
      <c r="H751" s="104" t="s">
        <v>1465</v>
      </c>
      <c r="I751" s="104"/>
      <c r="J751" s="116">
        <f>IF(D751="NY",VLOOKUP(E751,Input_Mkt_Price!B:C,2,FALSE))</f>
        <v>84.68</v>
      </c>
      <c r="K751" s="192">
        <f t="shared" si="112"/>
        <v>-198950</v>
      </c>
      <c r="L751" s="118">
        <f t="shared" si="113"/>
        <v>0</v>
      </c>
      <c r="M751" s="106">
        <f t="shared" si="114"/>
        <v>13.100000000000001</v>
      </c>
      <c r="N751" s="116">
        <f t="shared" si="115"/>
        <v>5</v>
      </c>
      <c r="O751" s="108">
        <f t="shared" si="116"/>
        <v>2.62</v>
      </c>
      <c r="P751" s="108">
        <f t="shared" si="117"/>
        <v>397.9</v>
      </c>
      <c r="Q751" s="192">
        <f>IF(D751="NY",VLOOKUP(E751,Input_Mkt_Price!E:F,2,FALSE))</f>
        <v>84.68</v>
      </c>
      <c r="R751" s="192">
        <f t="shared" si="118"/>
        <v>0</v>
      </c>
      <c r="S751" s="118">
        <f t="shared" si="119"/>
        <v>0</v>
      </c>
      <c r="T751" s="108">
        <f t="shared" si="120"/>
        <v>423.40000000000003</v>
      </c>
      <c r="U751" s="108">
        <f t="shared" si="121"/>
        <v>397.9</v>
      </c>
    </row>
    <row r="752" spans="1:21" hidden="1" x14ac:dyDescent="0.2">
      <c r="A752" s="120">
        <v>43194</v>
      </c>
      <c r="B752" s="103">
        <v>2</v>
      </c>
      <c r="C752" s="104" t="s">
        <v>166</v>
      </c>
      <c r="D752" s="104" t="s">
        <v>1</v>
      </c>
      <c r="E752" s="104" t="s">
        <v>1336</v>
      </c>
      <c r="F752" s="104">
        <v>12</v>
      </c>
      <c r="G752" s="104">
        <v>79.599999999999994</v>
      </c>
      <c r="H752" s="104" t="s">
        <v>1465</v>
      </c>
      <c r="I752" s="104"/>
      <c r="J752" s="116">
        <f>IF(D752="NY",VLOOKUP(E752,Input_Mkt_Price!B:C,2,FALSE))</f>
        <v>84.68</v>
      </c>
      <c r="K752" s="192">
        <f t="shared" si="112"/>
        <v>-477599.99999999994</v>
      </c>
      <c r="L752" s="118">
        <f t="shared" si="113"/>
        <v>0</v>
      </c>
      <c r="M752" s="106">
        <f t="shared" si="114"/>
        <v>31.44</v>
      </c>
      <c r="N752" s="116">
        <f t="shared" si="115"/>
        <v>12</v>
      </c>
      <c r="O752" s="108">
        <f t="shared" si="116"/>
        <v>2.62</v>
      </c>
      <c r="P752" s="108">
        <f t="shared" si="117"/>
        <v>955.19999999999993</v>
      </c>
      <c r="Q752" s="192">
        <f>IF(D752="NY",VLOOKUP(E752,Input_Mkt_Price!E:F,2,FALSE))</f>
        <v>84.68</v>
      </c>
      <c r="R752" s="192">
        <f t="shared" si="118"/>
        <v>0</v>
      </c>
      <c r="S752" s="118">
        <f t="shared" si="119"/>
        <v>0</v>
      </c>
      <c r="T752" s="108">
        <f t="shared" si="120"/>
        <v>1016.1600000000001</v>
      </c>
      <c r="U752" s="108">
        <f t="shared" si="121"/>
        <v>955.19999999999993</v>
      </c>
    </row>
    <row r="753" spans="1:21" hidden="1" x14ac:dyDescent="0.2">
      <c r="A753" s="120">
        <v>43194</v>
      </c>
      <c r="B753" s="103">
        <v>2</v>
      </c>
      <c r="C753" s="104" t="s">
        <v>166</v>
      </c>
      <c r="D753" s="104" t="s">
        <v>1</v>
      </c>
      <c r="E753" s="104" t="s">
        <v>1336</v>
      </c>
      <c r="F753" s="104">
        <v>2</v>
      </c>
      <c r="G753" s="104">
        <v>79.75</v>
      </c>
      <c r="H753" s="104" t="s">
        <v>1465</v>
      </c>
      <c r="I753" s="104"/>
      <c r="J753" s="116">
        <f>IF(D753="NY",VLOOKUP(E753,Input_Mkt_Price!B:C,2,FALSE))</f>
        <v>84.68</v>
      </c>
      <c r="K753" s="192">
        <f t="shared" si="112"/>
        <v>-79750</v>
      </c>
      <c r="L753" s="118">
        <f t="shared" si="113"/>
        <v>0</v>
      </c>
      <c r="M753" s="106">
        <f t="shared" si="114"/>
        <v>5.24</v>
      </c>
      <c r="N753" s="116">
        <f t="shared" si="115"/>
        <v>2</v>
      </c>
      <c r="O753" s="108">
        <f t="shared" si="116"/>
        <v>2.62</v>
      </c>
      <c r="P753" s="108">
        <f t="shared" si="117"/>
        <v>159.5</v>
      </c>
      <c r="Q753" s="192">
        <f>IF(D753="NY",VLOOKUP(E753,Input_Mkt_Price!E:F,2,FALSE))</f>
        <v>84.68</v>
      </c>
      <c r="R753" s="192">
        <f t="shared" si="118"/>
        <v>0</v>
      </c>
      <c r="S753" s="118">
        <f t="shared" si="119"/>
        <v>0</v>
      </c>
      <c r="T753" s="108">
        <f t="shared" si="120"/>
        <v>169.36</v>
      </c>
      <c r="U753" s="108">
        <f t="shared" si="121"/>
        <v>159.5</v>
      </c>
    </row>
    <row r="754" spans="1:21" hidden="1" x14ac:dyDescent="0.2">
      <c r="A754" s="120">
        <v>43194</v>
      </c>
      <c r="B754" s="103">
        <v>2</v>
      </c>
      <c r="C754" s="104" t="s">
        <v>166</v>
      </c>
      <c r="D754" s="104" t="s">
        <v>1</v>
      </c>
      <c r="E754" s="104" t="s">
        <v>1336</v>
      </c>
      <c r="F754" s="104">
        <v>3</v>
      </c>
      <c r="G754" s="104">
        <v>79.84</v>
      </c>
      <c r="H754" s="104" t="s">
        <v>1465</v>
      </c>
      <c r="I754" s="104"/>
      <c r="J754" s="116">
        <f>IF(D754="NY",VLOOKUP(E754,Input_Mkt_Price!B:C,2,FALSE))</f>
        <v>84.68</v>
      </c>
      <c r="K754" s="192">
        <f t="shared" si="112"/>
        <v>-119760</v>
      </c>
      <c r="L754" s="118">
        <f t="shared" si="113"/>
        <v>0</v>
      </c>
      <c r="M754" s="106">
        <f t="shared" si="114"/>
        <v>7.86</v>
      </c>
      <c r="N754" s="116">
        <f t="shared" si="115"/>
        <v>3</v>
      </c>
      <c r="O754" s="108">
        <f t="shared" si="116"/>
        <v>2.62</v>
      </c>
      <c r="P754" s="108">
        <f t="shared" si="117"/>
        <v>239.52</v>
      </c>
      <c r="Q754" s="192">
        <f>IF(D754="NY",VLOOKUP(E754,Input_Mkt_Price!E:F,2,FALSE))</f>
        <v>84.68</v>
      </c>
      <c r="R754" s="192">
        <f t="shared" si="118"/>
        <v>0</v>
      </c>
      <c r="S754" s="118">
        <f t="shared" si="119"/>
        <v>0</v>
      </c>
      <c r="T754" s="108">
        <f t="shared" si="120"/>
        <v>254.04000000000002</v>
      </c>
      <c r="U754" s="108">
        <f t="shared" si="121"/>
        <v>239.52</v>
      </c>
    </row>
    <row r="755" spans="1:21" hidden="1" x14ac:dyDescent="0.2">
      <c r="A755" s="120">
        <v>43194</v>
      </c>
      <c r="B755" s="103">
        <v>2</v>
      </c>
      <c r="C755" s="104" t="s">
        <v>166</v>
      </c>
      <c r="D755" s="104" t="s">
        <v>1</v>
      </c>
      <c r="E755" s="104" t="s">
        <v>1336</v>
      </c>
      <c r="F755" s="104">
        <v>2</v>
      </c>
      <c r="G755" s="104">
        <v>79.83</v>
      </c>
      <c r="H755" s="104" t="s">
        <v>1465</v>
      </c>
      <c r="I755" s="104"/>
      <c r="J755" s="116">
        <f>IF(D755="NY",VLOOKUP(E755,Input_Mkt_Price!B:C,2,FALSE))</f>
        <v>84.68</v>
      </c>
      <c r="K755" s="192">
        <f t="shared" si="112"/>
        <v>-79830</v>
      </c>
      <c r="L755" s="118">
        <f t="shared" si="113"/>
        <v>0</v>
      </c>
      <c r="M755" s="106">
        <f t="shared" si="114"/>
        <v>5.24</v>
      </c>
      <c r="N755" s="116">
        <f t="shared" si="115"/>
        <v>2</v>
      </c>
      <c r="O755" s="108">
        <f t="shared" si="116"/>
        <v>2.62</v>
      </c>
      <c r="P755" s="108">
        <f t="shared" si="117"/>
        <v>159.66</v>
      </c>
      <c r="Q755" s="192">
        <f>IF(D755="NY",VLOOKUP(E755,Input_Mkt_Price!E:F,2,FALSE))</f>
        <v>84.68</v>
      </c>
      <c r="R755" s="192">
        <f t="shared" si="118"/>
        <v>0</v>
      </c>
      <c r="S755" s="118">
        <f t="shared" si="119"/>
        <v>0</v>
      </c>
      <c r="T755" s="108">
        <f t="shared" si="120"/>
        <v>169.36</v>
      </c>
      <c r="U755" s="108">
        <f t="shared" si="121"/>
        <v>159.66</v>
      </c>
    </row>
    <row r="756" spans="1:21" hidden="1" x14ac:dyDescent="0.2">
      <c r="A756" s="120">
        <v>43194</v>
      </c>
      <c r="B756" s="103">
        <v>2</v>
      </c>
      <c r="C756" s="104" t="s">
        <v>166</v>
      </c>
      <c r="D756" s="104" t="s">
        <v>1</v>
      </c>
      <c r="E756" s="104" t="s">
        <v>1336</v>
      </c>
      <c r="F756" s="104">
        <v>5</v>
      </c>
      <c r="G756" s="104">
        <v>79.86</v>
      </c>
      <c r="H756" s="104" t="s">
        <v>1465</v>
      </c>
      <c r="I756" s="104"/>
      <c r="J756" s="116">
        <f>IF(D756="NY",VLOOKUP(E756,Input_Mkt_Price!B:C,2,FALSE))</f>
        <v>84.68</v>
      </c>
      <c r="K756" s="192">
        <f t="shared" si="112"/>
        <v>-199650</v>
      </c>
      <c r="L756" s="118">
        <f t="shared" si="113"/>
        <v>0</v>
      </c>
      <c r="M756" s="106">
        <f t="shared" si="114"/>
        <v>13.100000000000001</v>
      </c>
      <c r="N756" s="116">
        <f t="shared" si="115"/>
        <v>5</v>
      </c>
      <c r="O756" s="108">
        <f t="shared" si="116"/>
        <v>2.62</v>
      </c>
      <c r="P756" s="108">
        <f t="shared" si="117"/>
        <v>399.3</v>
      </c>
      <c r="Q756" s="192">
        <f>IF(D756="NY",VLOOKUP(E756,Input_Mkt_Price!E:F,2,FALSE))</f>
        <v>84.68</v>
      </c>
      <c r="R756" s="192">
        <f t="shared" si="118"/>
        <v>0</v>
      </c>
      <c r="S756" s="118">
        <f t="shared" si="119"/>
        <v>0</v>
      </c>
      <c r="T756" s="108">
        <f t="shared" si="120"/>
        <v>423.40000000000003</v>
      </c>
      <c r="U756" s="108">
        <f t="shared" si="121"/>
        <v>399.3</v>
      </c>
    </row>
    <row r="757" spans="1:21" hidden="1" x14ac:dyDescent="0.2">
      <c r="A757" s="120">
        <v>43194</v>
      </c>
      <c r="B757" s="103">
        <v>2</v>
      </c>
      <c r="C757" s="104" t="s">
        <v>166</v>
      </c>
      <c r="D757" s="104" t="s">
        <v>1</v>
      </c>
      <c r="E757" s="104" t="s">
        <v>1336</v>
      </c>
      <c r="F757" s="104">
        <v>2</v>
      </c>
      <c r="G757" s="104">
        <v>79.819999999999993</v>
      </c>
      <c r="H757" s="104" t="s">
        <v>1465</v>
      </c>
      <c r="I757" s="104"/>
      <c r="J757" s="116">
        <f>IF(D757="NY",VLOOKUP(E757,Input_Mkt_Price!B:C,2,FALSE))</f>
        <v>84.68</v>
      </c>
      <c r="K757" s="192">
        <f t="shared" si="112"/>
        <v>-79820</v>
      </c>
      <c r="L757" s="118">
        <f t="shared" si="113"/>
        <v>0</v>
      </c>
      <c r="M757" s="106">
        <f t="shared" si="114"/>
        <v>5.24</v>
      </c>
      <c r="N757" s="116">
        <f t="shared" si="115"/>
        <v>2</v>
      </c>
      <c r="O757" s="108">
        <f t="shared" si="116"/>
        <v>2.62</v>
      </c>
      <c r="P757" s="108">
        <f t="shared" si="117"/>
        <v>159.63999999999999</v>
      </c>
      <c r="Q757" s="192">
        <f>IF(D757="NY",VLOOKUP(E757,Input_Mkt_Price!E:F,2,FALSE))</f>
        <v>84.68</v>
      </c>
      <c r="R757" s="192">
        <f t="shared" si="118"/>
        <v>0</v>
      </c>
      <c r="S757" s="118">
        <f t="shared" si="119"/>
        <v>0</v>
      </c>
      <c r="T757" s="108">
        <f t="shared" si="120"/>
        <v>169.36</v>
      </c>
      <c r="U757" s="108">
        <f t="shared" si="121"/>
        <v>159.63999999999999</v>
      </c>
    </row>
    <row r="758" spans="1:21" hidden="1" x14ac:dyDescent="0.2">
      <c r="A758" s="120">
        <v>43194</v>
      </c>
      <c r="B758" s="103">
        <v>2</v>
      </c>
      <c r="C758" s="104" t="s">
        <v>166</v>
      </c>
      <c r="D758" s="104" t="s">
        <v>1</v>
      </c>
      <c r="E758" s="104" t="s">
        <v>6</v>
      </c>
      <c r="F758" s="104">
        <v>92</v>
      </c>
      <c r="G758" s="104">
        <v>77.3</v>
      </c>
      <c r="H758" s="104" t="s">
        <v>1466</v>
      </c>
      <c r="I758" s="104"/>
      <c r="J758" s="116">
        <f>IF(D758="NY",VLOOKUP(E758,Input_Mkt_Price!B:C,2,FALSE))</f>
        <v>80.11</v>
      </c>
      <c r="K758" s="192">
        <f t="shared" si="112"/>
        <v>-3555799.9999999995</v>
      </c>
      <c r="L758" s="118">
        <f t="shared" si="113"/>
        <v>0</v>
      </c>
      <c r="M758" s="106">
        <f t="shared" si="114"/>
        <v>241.04000000000002</v>
      </c>
      <c r="N758" s="116">
        <f t="shared" si="115"/>
        <v>92</v>
      </c>
      <c r="O758" s="108">
        <f t="shared" si="116"/>
        <v>2.62</v>
      </c>
      <c r="P758" s="108">
        <f t="shared" si="117"/>
        <v>7111.5999999999995</v>
      </c>
      <c r="Q758" s="192">
        <f>IF(D758="NY",VLOOKUP(E758,Input_Mkt_Price!E:F,2,FALSE))</f>
        <v>79.86</v>
      </c>
      <c r="R758" s="192">
        <f t="shared" si="118"/>
        <v>0</v>
      </c>
      <c r="S758" s="118">
        <f t="shared" si="119"/>
        <v>0</v>
      </c>
      <c r="T758" s="108">
        <f t="shared" si="120"/>
        <v>7370.12</v>
      </c>
      <c r="U758" s="108">
        <f t="shared" si="121"/>
        <v>7111.5999999999995</v>
      </c>
    </row>
    <row r="759" spans="1:21" hidden="1" x14ac:dyDescent="0.2">
      <c r="A759" s="120">
        <v>43194</v>
      </c>
      <c r="B759" s="103">
        <v>2</v>
      </c>
      <c r="C759" s="104" t="s">
        <v>166</v>
      </c>
      <c r="D759" s="104" t="s">
        <v>1</v>
      </c>
      <c r="E759" s="104" t="s">
        <v>6</v>
      </c>
      <c r="F759" s="104">
        <v>2</v>
      </c>
      <c r="G759" s="104">
        <v>77.209999999999994</v>
      </c>
      <c r="H759" s="104" t="s">
        <v>1466</v>
      </c>
      <c r="I759" s="104"/>
      <c r="J759" s="116">
        <f>IF(D759="NY",VLOOKUP(E759,Input_Mkt_Price!B:C,2,FALSE))</f>
        <v>80.11</v>
      </c>
      <c r="K759" s="192">
        <f t="shared" si="112"/>
        <v>-77210</v>
      </c>
      <c r="L759" s="118">
        <f t="shared" si="113"/>
        <v>0</v>
      </c>
      <c r="M759" s="106">
        <f t="shared" si="114"/>
        <v>5.24</v>
      </c>
      <c r="N759" s="116">
        <f t="shared" si="115"/>
        <v>2</v>
      </c>
      <c r="O759" s="108">
        <f t="shared" si="116"/>
        <v>2.62</v>
      </c>
      <c r="P759" s="108">
        <f t="shared" si="117"/>
        <v>154.41999999999999</v>
      </c>
      <c r="Q759" s="192">
        <f>IF(D759="NY",VLOOKUP(E759,Input_Mkt_Price!E:F,2,FALSE))</f>
        <v>79.86</v>
      </c>
      <c r="R759" s="192">
        <f t="shared" si="118"/>
        <v>0</v>
      </c>
      <c r="S759" s="118">
        <f t="shared" si="119"/>
        <v>0</v>
      </c>
      <c r="T759" s="108">
        <f t="shared" si="120"/>
        <v>160.22</v>
      </c>
      <c r="U759" s="108">
        <f t="shared" si="121"/>
        <v>154.41999999999999</v>
      </c>
    </row>
    <row r="760" spans="1:21" hidden="1" x14ac:dyDescent="0.2">
      <c r="A760" s="120">
        <v>43194</v>
      </c>
      <c r="B760" s="103">
        <v>2</v>
      </c>
      <c r="C760" s="104" t="s">
        <v>166</v>
      </c>
      <c r="D760" s="104" t="s">
        <v>1</v>
      </c>
      <c r="E760" s="104" t="s">
        <v>6</v>
      </c>
      <c r="F760" s="104">
        <v>6</v>
      </c>
      <c r="G760" s="104">
        <v>77.22</v>
      </c>
      <c r="H760" s="104" t="s">
        <v>1466</v>
      </c>
      <c r="I760" s="104"/>
      <c r="J760" s="116">
        <f>IF(D760="NY",VLOOKUP(E760,Input_Mkt_Price!B:C,2,FALSE))</f>
        <v>80.11</v>
      </c>
      <c r="K760" s="192">
        <f t="shared" si="112"/>
        <v>-231660</v>
      </c>
      <c r="L760" s="118">
        <f t="shared" si="113"/>
        <v>0</v>
      </c>
      <c r="M760" s="106">
        <f t="shared" si="114"/>
        <v>15.72</v>
      </c>
      <c r="N760" s="116">
        <f t="shared" si="115"/>
        <v>6</v>
      </c>
      <c r="O760" s="108">
        <f t="shared" si="116"/>
        <v>2.62</v>
      </c>
      <c r="P760" s="108">
        <f t="shared" si="117"/>
        <v>463.32</v>
      </c>
      <c r="Q760" s="192">
        <f>IF(D760="NY",VLOOKUP(E760,Input_Mkt_Price!E:F,2,FALSE))</f>
        <v>79.86</v>
      </c>
      <c r="R760" s="192">
        <f t="shared" si="118"/>
        <v>0</v>
      </c>
      <c r="S760" s="118">
        <f t="shared" si="119"/>
        <v>0</v>
      </c>
      <c r="T760" s="108">
        <f t="shared" si="120"/>
        <v>480.65999999999997</v>
      </c>
      <c r="U760" s="108">
        <f t="shared" si="121"/>
        <v>463.32</v>
      </c>
    </row>
    <row r="761" spans="1:21" hidden="1" x14ac:dyDescent="0.2">
      <c r="A761" s="120">
        <v>43194</v>
      </c>
      <c r="B761" s="103">
        <v>2</v>
      </c>
      <c r="C761" s="104" t="s">
        <v>166</v>
      </c>
      <c r="D761" s="104" t="s">
        <v>1</v>
      </c>
      <c r="E761" s="104" t="s">
        <v>6</v>
      </c>
      <c r="F761" s="104">
        <v>12</v>
      </c>
      <c r="G761" s="104">
        <v>77.099999999999994</v>
      </c>
      <c r="H761" s="104" t="s">
        <v>1466</v>
      </c>
      <c r="I761" s="104"/>
      <c r="J761" s="116">
        <f>IF(D761="NY",VLOOKUP(E761,Input_Mkt_Price!B:C,2,FALSE))</f>
        <v>80.11</v>
      </c>
      <c r="K761" s="192">
        <f t="shared" si="112"/>
        <v>-462599.99999999994</v>
      </c>
      <c r="L761" s="118">
        <f t="shared" si="113"/>
        <v>0</v>
      </c>
      <c r="M761" s="106">
        <f t="shared" si="114"/>
        <v>31.44</v>
      </c>
      <c r="N761" s="116">
        <f t="shared" si="115"/>
        <v>12</v>
      </c>
      <c r="O761" s="108">
        <f t="shared" si="116"/>
        <v>2.62</v>
      </c>
      <c r="P761" s="108">
        <f t="shared" si="117"/>
        <v>925.19999999999993</v>
      </c>
      <c r="Q761" s="192">
        <f>IF(D761="NY",VLOOKUP(E761,Input_Mkt_Price!E:F,2,FALSE))</f>
        <v>79.86</v>
      </c>
      <c r="R761" s="192">
        <f t="shared" si="118"/>
        <v>0</v>
      </c>
      <c r="S761" s="118">
        <f t="shared" si="119"/>
        <v>0</v>
      </c>
      <c r="T761" s="108">
        <f t="shared" si="120"/>
        <v>961.31999999999994</v>
      </c>
      <c r="U761" s="108">
        <f t="shared" si="121"/>
        <v>925.19999999999993</v>
      </c>
    </row>
    <row r="762" spans="1:21" hidden="1" x14ac:dyDescent="0.2">
      <c r="A762" s="120">
        <v>43194</v>
      </c>
      <c r="B762" s="103">
        <v>2</v>
      </c>
      <c r="C762" s="104" t="s">
        <v>166</v>
      </c>
      <c r="D762" s="104" t="s">
        <v>1</v>
      </c>
      <c r="E762" s="104" t="s">
        <v>6</v>
      </c>
      <c r="F762" s="104">
        <v>4</v>
      </c>
      <c r="G762" s="104">
        <v>77.11</v>
      </c>
      <c r="H762" s="104" t="s">
        <v>1466</v>
      </c>
      <c r="I762" s="104"/>
      <c r="J762" s="116">
        <f>IF(D762="NY",VLOOKUP(E762,Input_Mkt_Price!B:C,2,FALSE))</f>
        <v>80.11</v>
      </c>
      <c r="K762" s="192">
        <f t="shared" si="112"/>
        <v>-154220</v>
      </c>
      <c r="L762" s="118">
        <f t="shared" si="113"/>
        <v>0</v>
      </c>
      <c r="M762" s="106">
        <f t="shared" si="114"/>
        <v>10.48</v>
      </c>
      <c r="N762" s="116">
        <f t="shared" si="115"/>
        <v>4</v>
      </c>
      <c r="O762" s="108">
        <f t="shared" si="116"/>
        <v>2.62</v>
      </c>
      <c r="P762" s="108">
        <f t="shared" si="117"/>
        <v>308.44</v>
      </c>
      <c r="Q762" s="192">
        <f>IF(D762="NY",VLOOKUP(E762,Input_Mkt_Price!E:F,2,FALSE))</f>
        <v>79.86</v>
      </c>
      <c r="R762" s="192">
        <f t="shared" si="118"/>
        <v>0</v>
      </c>
      <c r="S762" s="118">
        <f t="shared" si="119"/>
        <v>0</v>
      </c>
      <c r="T762" s="108">
        <f t="shared" si="120"/>
        <v>320.44</v>
      </c>
      <c r="U762" s="108">
        <f t="shared" si="121"/>
        <v>308.44</v>
      </c>
    </row>
    <row r="763" spans="1:21" hidden="1" x14ac:dyDescent="0.2">
      <c r="A763" s="120">
        <v>43194</v>
      </c>
      <c r="B763" s="103">
        <v>2</v>
      </c>
      <c r="C763" s="104" t="s">
        <v>166</v>
      </c>
      <c r="D763" s="104" t="s">
        <v>1</v>
      </c>
      <c r="E763" s="104" t="s">
        <v>6</v>
      </c>
      <c r="F763" s="104">
        <v>6</v>
      </c>
      <c r="G763" s="104">
        <v>77.09</v>
      </c>
      <c r="H763" s="104" t="s">
        <v>1466</v>
      </c>
      <c r="I763" s="104"/>
      <c r="J763" s="116">
        <f>IF(D763="NY",VLOOKUP(E763,Input_Mkt_Price!B:C,2,FALSE))</f>
        <v>80.11</v>
      </c>
      <c r="K763" s="192">
        <f t="shared" si="112"/>
        <v>-231270</v>
      </c>
      <c r="L763" s="118">
        <f t="shared" si="113"/>
        <v>0</v>
      </c>
      <c r="M763" s="106">
        <f t="shared" si="114"/>
        <v>15.72</v>
      </c>
      <c r="N763" s="116">
        <f t="shared" si="115"/>
        <v>6</v>
      </c>
      <c r="O763" s="108">
        <f t="shared" si="116"/>
        <v>2.62</v>
      </c>
      <c r="P763" s="108">
        <f t="shared" si="117"/>
        <v>462.54</v>
      </c>
      <c r="Q763" s="192">
        <f>IF(D763="NY",VLOOKUP(E763,Input_Mkt_Price!E:F,2,FALSE))</f>
        <v>79.86</v>
      </c>
      <c r="R763" s="192">
        <f t="shared" si="118"/>
        <v>0</v>
      </c>
      <c r="S763" s="118">
        <f t="shared" si="119"/>
        <v>0</v>
      </c>
      <c r="T763" s="108">
        <f t="shared" si="120"/>
        <v>480.65999999999997</v>
      </c>
      <c r="U763" s="108">
        <f t="shared" si="121"/>
        <v>462.54</v>
      </c>
    </row>
    <row r="764" spans="1:21" hidden="1" x14ac:dyDescent="0.2">
      <c r="A764" s="120">
        <v>43194</v>
      </c>
      <c r="B764" s="103">
        <v>2</v>
      </c>
      <c r="C764" s="104" t="s">
        <v>166</v>
      </c>
      <c r="D764" s="104" t="s">
        <v>1</v>
      </c>
      <c r="E764" s="104" t="s">
        <v>6</v>
      </c>
      <c r="F764" s="104">
        <v>6</v>
      </c>
      <c r="G764" s="104">
        <v>77.08</v>
      </c>
      <c r="H764" s="104" t="s">
        <v>1466</v>
      </c>
      <c r="I764" s="104"/>
      <c r="J764" s="116">
        <f>IF(D764="NY",VLOOKUP(E764,Input_Mkt_Price!B:C,2,FALSE))</f>
        <v>80.11</v>
      </c>
      <c r="K764" s="192">
        <f t="shared" si="112"/>
        <v>-231240</v>
      </c>
      <c r="L764" s="118">
        <f t="shared" si="113"/>
        <v>0</v>
      </c>
      <c r="M764" s="106">
        <f t="shared" si="114"/>
        <v>15.72</v>
      </c>
      <c r="N764" s="116">
        <f t="shared" si="115"/>
        <v>6</v>
      </c>
      <c r="O764" s="108">
        <f t="shared" si="116"/>
        <v>2.62</v>
      </c>
      <c r="P764" s="108">
        <f t="shared" si="117"/>
        <v>462.48</v>
      </c>
      <c r="Q764" s="192">
        <f>IF(D764="NY",VLOOKUP(E764,Input_Mkt_Price!E:F,2,FALSE))</f>
        <v>79.86</v>
      </c>
      <c r="R764" s="192">
        <f t="shared" si="118"/>
        <v>0</v>
      </c>
      <c r="S764" s="118">
        <f t="shared" si="119"/>
        <v>0</v>
      </c>
      <c r="T764" s="108">
        <f t="shared" si="120"/>
        <v>480.65999999999997</v>
      </c>
      <c r="U764" s="108">
        <f t="shared" si="121"/>
        <v>462.48</v>
      </c>
    </row>
    <row r="765" spans="1:21" hidden="1" x14ac:dyDescent="0.2">
      <c r="A765" s="120">
        <v>43194</v>
      </c>
      <c r="B765" s="103">
        <v>2</v>
      </c>
      <c r="C765" s="104" t="s">
        <v>166</v>
      </c>
      <c r="D765" s="104" t="s">
        <v>1</v>
      </c>
      <c r="E765" s="104" t="s">
        <v>6</v>
      </c>
      <c r="F765" s="104">
        <v>6</v>
      </c>
      <c r="G765" s="104">
        <v>77.069999999999993</v>
      </c>
      <c r="H765" s="104" t="s">
        <v>1466</v>
      </c>
      <c r="I765" s="104"/>
      <c r="J765" s="116">
        <f>IF(D765="NY",VLOOKUP(E765,Input_Mkt_Price!B:C,2,FALSE))</f>
        <v>80.11</v>
      </c>
      <c r="K765" s="192">
        <f t="shared" si="112"/>
        <v>-231209.99999999997</v>
      </c>
      <c r="L765" s="118">
        <f t="shared" si="113"/>
        <v>0</v>
      </c>
      <c r="M765" s="106">
        <f t="shared" si="114"/>
        <v>15.72</v>
      </c>
      <c r="N765" s="116">
        <f t="shared" si="115"/>
        <v>6</v>
      </c>
      <c r="O765" s="108">
        <f t="shared" si="116"/>
        <v>2.62</v>
      </c>
      <c r="P765" s="108">
        <f t="shared" si="117"/>
        <v>462.41999999999996</v>
      </c>
      <c r="Q765" s="192">
        <f>IF(D765="NY",VLOOKUP(E765,Input_Mkt_Price!E:F,2,FALSE))</f>
        <v>79.86</v>
      </c>
      <c r="R765" s="192">
        <f t="shared" si="118"/>
        <v>0</v>
      </c>
      <c r="S765" s="118">
        <f t="shared" si="119"/>
        <v>0</v>
      </c>
      <c r="T765" s="108">
        <f t="shared" si="120"/>
        <v>480.65999999999997</v>
      </c>
      <c r="U765" s="108">
        <f t="shared" si="121"/>
        <v>462.41999999999996</v>
      </c>
    </row>
    <row r="766" spans="1:21" hidden="1" x14ac:dyDescent="0.2">
      <c r="A766" s="120">
        <v>43194</v>
      </c>
      <c r="B766" s="103">
        <v>2</v>
      </c>
      <c r="C766" s="104" t="s">
        <v>166</v>
      </c>
      <c r="D766" s="104" t="s">
        <v>1</v>
      </c>
      <c r="E766" s="104" t="s">
        <v>6</v>
      </c>
      <c r="F766" s="104">
        <v>6</v>
      </c>
      <c r="G766" s="104">
        <v>77.040000000000006</v>
      </c>
      <c r="H766" s="104" t="s">
        <v>1466</v>
      </c>
      <c r="I766" s="104"/>
      <c r="J766" s="116">
        <f>IF(D766="NY",VLOOKUP(E766,Input_Mkt_Price!B:C,2,FALSE))</f>
        <v>80.11</v>
      </c>
      <c r="K766" s="192">
        <f t="shared" si="112"/>
        <v>-231120</v>
      </c>
      <c r="L766" s="118">
        <f t="shared" si="113"/>
        <v>0</v>
      </c>
      <c r="M766" s="106">
        <f t="shared" si="114"/>
        <v>15.72</v>
      </c>
      <c r="N766" s="116">
        <f t="shared" si="115"/>
        <v>6</v>
      </c>
      <c r="O766" s="108">
        <f t="shared" si="116"/>
        <v>2.62</v>
      </c>
      <c r="P766" s="108">
        <f t="shared" si="117"/>
        <v>462.24</v>
      </c>
      <c r="Q766" s="192">
        <f>IF(D766="NY",VLOOKUP(E766,Input_Mkt_Price!E:F,2,FALSE))</f>
        <v>79.86</v>
      </c>
      <c r="R766" s="192">
        <f t="shared" si="118"/>
        <v>0</v>
      </c>
      <c r="S766" s="118">
        <f t="shared" si="119"/>
        <v>0</v>
      </c>
      <c r="T766" s="108">
        <f t="shared" si="120"/>
        <v>480.65999999999997</v>
      </c>
      <c r="U766" s="108">
        <f t="shared" si="121"/>
        <v>462.24</v>
      </c>
    </row>
    <row r="767" spans="1:21" hidden="1" x14ac:dyDescent="0.2">
      <c r="A767" s="120">
        <v>43194</v>
      </c>
      <c r="B767" s="103">
        <v>2</v>
      </c>
      <c r="C767" s="104" t="s">
        <v>166</v>
      </c>
      <c r="D767" s="104" t="s">
        <v>1</v>
      </c>
      <c r="E767" s="104" t="s">
        <v>6</v>
      </c>
      <c r="F767" s="104">
        <v>6</v>
      </c>
      <c r="G767" s="104">
        <v>77.06</v>
      </c>
      <c r="H767" s="104" t="s">
        <v>1466</v>
      </c>
      <c r="I767" s="104"/>
      <c r="J767" s="116">
        <f>IF(D767="NY",VLOOKUP(E767,Input_Mkt_Price!B:C,2,FALSE))</f>
        <v>80.11</v>
      </c>
      <c r="K767" s="192">
        <f t="shared" si="112"/>
        <v>-231180</v>
      </c>
      <c r="L767" s="118">
        <f t="shared" si="113"/>
        <v>0</v>
      </c>
      <c r="M767" s="106">
        <f t="shared" si="114"/>
        <v>15.72</v>
      </c>
      <c r="N767" s="116">
        <f t="shared" si="115"/>
        <v>6</v>
      </c>
      <c r="O767" s="108">
        <f t="shared" si="116"/>
        <v>2.62</v>
      </c>
      <c r="P767" s="108">
        <f t="shared" si="117"/>
        <v>462.36</v>
      </c>
      <c r="Q767" s="192">
        <f>IF(D767="NY",VLOOKUP(E767,Input_Mkt_Price!E:F,2,FALSE))</f>
        <v>79.86</v>
      </c>
      <c r="R767" s="192">
        <f t="shared" si="118"/>
        <v>0</v>
      </c>
      <c r="S767" s="118">
        <f t="shared" si="119"/>
        <v>0</v>
      </c>
      <c r="T767" s="108">
        <f t="shared" si="120"/>
        <v>480.65999999999997</v>
      </c>
      <c r="U767" s="108">
        <f t="shared" si="121"/>
        <v>462.36</v>
      </c>
    </row>
    <row r="768" spans="1:21" hidden="1" x14ac:dyDescent="0.2">
      <c r="A768" s="120">
        <v>43194</v>
      </c>
      <c r="B768" s="103">
        <v>2</v>
      </c>
      <c r="C768" s="104" t="s">
        <v>166</v>
      </c>
      <c r="D768" s="104" t="s">
        <v>1</v>
      </c>
      <c r="E768" s="104" t="s">
        <v>6</v>
      </c>
      <c r="F768" s="104">
        <v>6</v>
      </c>
      <c r="G768" s="104">
        <v>77.03</v>
      </c>
      <c r="H768" s="104" t="s">
        <v>1466</v>
      </c>
      <c r="I768" s="104"/>
      <c r="J768" s="116">
        <f>IF(D768="NY",VLOOKUP(E768,Input_Mkt_Price!B:C,2,FALSE))</f>
        <v>80.11</v>
      </c>
      <c r="K768" s="192">
        <f t="shared" si="112"/>
        <v>-231090</v>
      </c>
      <c r="L768" s="118">
        <f t="shared" si="113"/>
        <v>0</v>
      </c>
      <c r="M768" s="106">
        <f t="shared" si="114"/>
        <v>15.72</v>
      </c>
      <c r="N768" s="116">
        <f t="shared" si="115"/>
        <v>6</v>
      </c>
      <c r="O768" s="108">
        <f t="shared" si="116"/>
        <v>2.62</v>
      </c>
      <c r="P768" s="108">
        <f t="shared" si="117"/>
        <v>462.18</v>
      </c>
      <c r="Q768" s="192">
        <f>IF(D768="NY",VLOOKUP(E768,Input_Mkt_Price!E:F,2,FALSE))</f>
        <v>79.86</v>
      </c>
      <c r="R768" s="192">
        <f t="shared" si="118"/>
        <v>0</v>
      </c>
      <c r="S768" s="118">
        <f t="shared" si="119"/>
        <v>0</v>
      </c>
      <c r="T768" s="108">
        <f t="shared" si="120"/>
        <v>480.65999999999997</v>
      </c>
      <c r="U768" s="108">
        <f t="shared" si="121"/>
        <v>462.18</v>
      </c>
    </row>
    <row r="769" spans="1:21" hidden="1" x14ac:dyDescent="0.2">
      <c r="A769" s="120">
        <v>43194</v>
      </c>
      <c r="B769" s="103">
        <v>2</v>
      </c>
      <c r="C769" s="104" t="s">
        <v>166</v>
      </c>
      <c r="D769" s="104" t="s">
        <v>1</v>
      </c>
      <c r="E769" s="104" t="s">
        <v>6</v>
      </c>
      <c r="F769" s="104">
        <v>6</v>
      </c>
      <c r="G769" s="104">
        <v>77.02</v>
      </c>
      <c r="H769" s="104" t="s">
        <v>1466</v>
      </c>
      <c r="I769" s="104"/>
      <c r="J769" s="116">
        <f>IF(D769="NY",VLOOKUP(E769,Input_Mkt_Price!B:C,2,FALSE))</f>
        <v>80.11</v>
      </c>
      <c r="K769" s="192">
        <f t="shared" si="112"/>
        <v>-231060</v>
      </c>
      <c r="L769" s="118">
        <f t="shared" si="113"/>
        <v>0</v>
      </c>
      <c r="M769" s="106">
        <f t="shared" si="114"/>
        <v>15.72</v>
      </c>
      <c r="N769" s="116">
        <f t="shared" si="115"/>
        <v>6</v>
      </c>
      <c r="O769" s="108">
        <f t="shared" si="116"/>
        <v>2.62</v>
      </c>
      <c r="P769" s="108">
        <f t="shared" si="117"/>
        <v>462.12</v>
      </c>
      <c r="Q769" s="192">
        <f>IF(D769="NY",VLOOKUP(E769,Input_Mkt_Price!E:F,2,FALSE))</f>
        <v>79.86</v>
      </c>
      <c r="R769" s="192">
        <f t="shared" si="118"/>
        <v>0</v>
      </c>
      <c r="S769" s="118">
        <f t="shared" si="119"/>
        <v>0</v>
      </c>
      <c r="T769" s="108">
        <f t="shared" si="120"/>
        <v>480.65999999999997</v>
      </c>
      <c r="U769" s="108">
        <f t="shared" si="121"/>
        <v>462.12</v>
      </c>
    </row>
    <row r="770" spans="1:21" hidden="1" x14ac:dyDescent="0.2">
      <c r="A770" s="120">
        <v>43194</v>
      </c>
      <c r="B770" s="103">
        <v>2</v>
      </c>
      <c r="C770" s="104" t="s">
        <v>166</v>
      </c>
      <c r="D770" s="104" t="s">
        <v>1</v>
      </c>
      <c r="E770" s="104" t="s">
        <v>6</v>
      </c>
      <c r="F770" s="104">
        <v>6</v>
      </c>
      <c r="G770" s="104">
        <v>77.05</v>
      </c>
      <c r="H770" s="104" t="s">
        <v>1466</v>
      </c>
      <c r="I770" s="104"/>
      <c r="J770" s="116">
        <f>IF(D770="NY",VLOOKUP(E770,Input_Mkt_Price!B:C,2,FALSE))</f>
        <v>80.11</v>
      </c>
      <c r="K770" s="192">
        <f t="shared" si="112"/>
        <v>-231149.99999999997</v>
      </c>
      <c r="L770" s="118">
        <f t="shared" si="113"/>
        <v>0</v>
      </c>
      <c r="M770" s="106">
        <f t="shared" si="114"/>
        <v>15.72</v>
      </c>
      <c r="N770" s="116">
        <f t="shared" si="115"/>
        <v>6</v>
      </c>
      <c r="O770" s="108">
        <f t="shared" si="116"/>
        <v>2.62</v>
      </c>
      <c r="P770" s="108">
        <f t="shared" si="117"/>
        <v>462.29999999999995</v>
      </c>
      <c r="Q770" s="192">
        <f>IF(D770="NY",VLOOKUP(E770,Input_Mkt_Price!E:F,2,FALSE))</f>
        <v>79.86</v>
      </c>
      <c r="R770" s="192">
        <f t="shared" si="118"/>
        <v>0</v>
      </c>
      <c r="S770" s="118">
        <f t="shared" si="119"/>
        <v>0</v>
      </c>
      <c r="T770" s="108">
        <f t="shared" si="120"/>
        <v>480.65999999999997</v>
      </c>
      <c r="U770" s="108">
        <f t="shared" si="121"/>
        <v>462.29999999999995</v>
      </c>
    </row>
    <row r="771" spans="1:21" hidden="1" x14ac:dyDescent="0.2">
      <c r="A771" s="120">
        <v>43194</v>
      </c>
      <c r="B771" s="103">
        <v>2</v>
      </c>
      <c r="C771" s="104" t="s">
        <v>166</v>
      </c>
      <c r="D771" s="104" t="s">
        <v>1</v>
      </c>
      <c r="E771" s="104" t="s">
        <v>6</v>
      </c>
      <c r="F771" s="104">
        <v>5</v>
      </c>
      <c r="G771" s="104">
        <v>77</v>
      </c>
      <c r="H771" s="104" t="s">
        <v>1466</v>
      </c>
      <c r="I771" s="104"/>
      <c r="J771" s="116">
        <f>IF(D771="NY",VLOOKUP(E771,Input_Mkt_Price!B:C,2,FALSE))</f>
        <v>80.11</v>
      </c>
      <c r="K771" s="192">
        <f t="shared" ref="K771:K834" si="122">IF(D771="NY",-(IF(B771=2,G771*F771*500,0)))</f>
        <v>-192500</v>
      </c>
      <c r="L771" s="118">
        <f t="shared" ref="L771:L834" si="123">IF(D771="NY",IF(K771&lt;&gt;0,0,-(G771-J771)*F771*500))</f>
        <v>0</v>
      </c>
      <c r="M771" s="106">
        <f t="shared" ref="M771:M834" si="124">N771*O771</f>
        <v>13.100000000000001</v>
      </c>
      <c r="N771" s="116">
        <f t="shared" ref="N771:N834" si="125">ABS(F771)</f>
        <v>5</v>
      </c>
      <c r="O771" s="108">
        <f t="shared" ref="O771:O781" si="126">IF(D771="NY",2.62,0)</f>
        <v>2.62</v>
      </c>
      <c r="P771" s="108">
        <f t="shared" ref="P771:P834" si="127">G771*F771</f>
        <v>385</v>
      </c>
      <c r="Q771" s="192">
        <f>IF(D771="NY",VLOOKUP(E771,Input_Mkt_Price!E:F,2,FALSE))</f>
        <v>79.86</v>
      </c>
      <c r="R771" s="192">
        <f t="shared" ref="R771:R834" si="128">IF(D771="NY",IF(K771&lt;&gt;0,0,-(G771-Q771)*F771*500))</f>
        <v>0</v>
      </c>
      <c r="S771" s="118">
        <f t="shared" ref="S771:S834" si="129">L771-R771</f>
        <v>0</v>
      </c>
      <c r="T771" s="108">
        <f t="shared" ref="T771:T834" si="130">J771*F771</f>
        <v>400.55</v>
      </c>
      <c r="U771" s="108">
        <f t="shared" ref="U771:U834" si="131">F771*G771</f>
        <v>385</v>
      </c>
    </row>
    <row r="772" spans="1:21" hidden="1" x14ac:dyDescent="0.2">
      <c r="A772" s="120">
        <v>43194</v>
      </c>
      <c r="B772" s="103">
        <v>2</v>
      </c>
      <c r="C772" s="104" t="s">
        <v>166</v>
      </c>
      <c r="D772" s="104" t="s">
        <v>1</v>
      </c>
      <c r="E772" s="104" t="s">
        <v>6</v>
      </c>
      <c r="F772" s="104">
        <v>22</v>
      </c>
      <c r="G772" s="104">
        <v>76.7</v>
      </c>
      <c r="H772" s="104" t="s">
        <v>1466</v>
      </c>
      <c r="I772" s="104"/>
      <c r="J772" s="116">
        <f>IF(D772="NY",VLOOKUP(E772,Input_Mkt_Price!B:C,2,FALSE))</f>
        <v>80.11</v>
      </c>
      <c r="K772" s="192">
        <f t="shared" si="122"/>
        <v>-843700</v>
      </c>
      <c r="L772" s="118">
        <f t="shared" si="123"/>
        <v>0</v>
      </c>
      <c r="M772" s="106">
        <f t="shared" si="124"/>
        <v>57.64</v>
      </c>
      <c r="N772" s="116">
        <f t="shared" si="125"/>
        <v>22</v>
      </c>
      <c r="O772" s="108">
        <f t="shared" si="126"/>
        <v>2.62</v>
      </c>
      <c r="P772" s="108">
        <f t="shared" si="127"/>
        <v>1687.4</v>
      </c>
      <c r="Q772" s="192">
        <f>IF(D772="NY",VLOOKUP(E772,Input_Mkt_Price!E:F,2,FALSE))</f>
        <v>79.86</v>
      </c>
      <c r="R772" s="192">
        <f t="shared" si="128"/>
        <v>0</v>
      </c>
      <c r="S772" s="118">
        <f t="shared" si="129"/>
        <v>0</v>
      </c>
      <c r="T772" s="108">
        <f t="shared" si="130"/>
        <v>1762.42</v>
      </c>
      <c r="U772" s="108">
        <f t="shared" si="131"/>
        <v>1687.4</v>
      </c>
    </row>
    <row r="773" spans="1:21" hidden="1" x14ac:dyDescent="0.2">
      <c r="A773" s="120">
        <v>43194</v>
      </c>
      <c r="B773" s="103">
        <v>2</v>
      </c>
      <c r="C773" s="104" t="s">
        <v>166</v>
      </c>
      <c r="D773" s="104" t="s">
        <v>1</v>
      </c>
      <c r="E773" s="104" t="s">
        <v>6</v>
      </c>
      <c r="F773" s="104">
        <v>9</v>
      </c>
      <c r="G773" s="104">
        <v>76.540000000000006</v>
      </c>
      <c r="H773" s="104" t="s">
        <v>1466</v>
      </c>
      <c r="I773" s="104"/>
      <c r="J773" s="116">
        <f>IF(D773="NY",VLOOKUP(E773,Input_Mkt_Price!B:C,2,FALSE))</f>
        <v>80.11</v>
      </c>
      <c r="K773" s="192">
        <f t="shared" si="122"/>
        <v>-344430</v>
      </c>
      <c r="L773" s="118">
        <f t="shared" si="123"/>
        <v>0</v>
      </c>
      <c r="M773" s="106">
        <f t="shared" si="124"/>
        <v>23.580000000000002</v>
      </c>
      <c r="N773" s="116">
        <f t="shared" si="125"/>
        <v>9</v>
      </c>
      <c r="O773" s="108">
        <f t="shared" si="126"/>
        <v>2.62</v>
      </c>
      <c r="P773" s="108">
        <f t="shared" si="127"/>
        <v>688.86</v>
      </c>
      <c r="Q773" s="192">
        <f>IF(D773="NY",VLOOKUP(E773,Input_Mkt_Price!E:F,2,FALSE))</f>
        <v>79.86</v>
      </c>
      <c r="R773" s="192">
        <f t="shared" si="128"/>
        <v>0</v>
      </c>
      <c r="S773" s="118">
        <f t="shared" si="129"/>
        <v>0</v>
      </c>
      <c r="T773" s="108">
        <f t="shared" si="130"/>
        <v>720.99</v>
      </c>
      <c r="U773" s="108">
        <f t="shared" si="131"/>
        <v>688.86</v>
      </c>
    </row>
    <row r="774" spans="1:21" hidden="1" x14ac:dyDescent="0.2">
      <c r="A774" s="120">
        <v>43194</v>
      </c>
      <c r="B774" s="103">
        <v>2</v>
      </c>
      <c r="C774" s="104" t="s">
        <v>166</v>
      </c>
      <c r="D774" s="104" t="s">
        <v>1</v>
      </c>
      <c r="E774" s="104" t="s">
        <v>6</v>
      </c>
      <c r="F774" s="104">
        <v>21</v>
      </c>
      <c r="G774" s="104">
        <v>76.44</v>
      </c>
      <c r="H774" s="104" t="s">
        <v>1466</v>
      </c>
      <c r="I774" s="104"/>
      <c r="J774" s="116">
        <f>IF(D774="NY",VLOOKUP(E774,Input_Mkt_Price!B:C,2,FALSE))</f>
        <v>80.11</v>
      </c>
      <c r="K774" s="192">
        <f t="shared" si="122"/>
        <v>-802620</v>
      </c>
      <c r="L774" s="118">
        <f t="shared" si="123"/>
        <v>0</v>
      </c>
      <c r="M774" s="106">
        <f t="shared" si="124"/>
        <v>55.02</v>
      </c>
      <c r="N774" s="116">
        <f t="shared" si="125"/>
        <v>21</v>
      </c>
      <c r="O774" s="108">
        <f t="shared" si="126"/>
        <v>2.62</v>
      </c>
      <c r="P774" s="108">
        <f t="shared" si="127"/>
        <v>1605.24</v>
      </c>
      <c r="Q774" s="192">
        <f>IF(D774="NY",VLOOKUP(E774,Input_Mkt_Price!E:F,2,FALSE))</f>
        <v>79.86</v>
      </c>
      <c r="R774" s="192">
        <f t="shared" si="128"/>
        <v>0</v>
      </c>
      <c r="S774" s="118">
        <f t="shared" si="129"/>
        <v>0</v>
      </c>
      <c r="T774" s="108">
        <f t="shared" si="130"/>
        <v>1682.31</v>
      </c>
      <c r="U774" s="108">
        <f t="shared" si="131"/>
        <v>1605.24</v>
      </c>
    </row>
    <row r="775" spans="1:21" hidden="1" x14ac:dyDescent="0.2">
      <c r="A775" s="120">
        <v>43194</v>
      </c>
      <c r="B775" s="103">
        <v>2</v>
      </c>
      <c r="C775" s="104" t="s">
        <v>166</v>
      </c>
      <c r="D775" s="104" t="s">
        <v>1</v>
      </c>
      <c r="E775" s="104" t="s">
        <v>6</v>
      </c>
      <c r="F775" s="104">
        <v>44</v>
      </c>
      <c r="G775" s="104">
        <v>76.42</v>
      </c>
      <c r="H775" s="104" t="s">
        <v>1466</v>
      </c>
      <c r="I775" s="104"/>
      <c r="J775" s="116">
        <f>IF(D775="NY",VLOOKUP(E775,Input_Mkt_Price!B:C,2,FALSE))</f>
        <v>80.11</v>
      </c>
      <c r="K775" s="192">
        <f t="shared" si="122"/>
        <v>-1681240</v>
      </c>
      <c r="L775" s="118">
        <f t="shared" si="123"/>
        <v>0</v>
      </c>
      <c r="M775" s="106">
        <f t="shared" si="124"/>
        <v>115.28</v>
      </c>
      <c r="N775" s="116">
        <f t="shared" si="125"/>
        <v>44</v>
      </c>
      <c r="O775" s="108">
        <f t="shared" si="126"/>
        <v>2.62</v>
      </c>
      <c r="P775" s="108">
        <f t="shared" si="127"/>
        <v>3362.48</v>
      </c>
      <c r="Q775" s="192">
        <f>IF(D775="NY",VLOOKUP(E775,Input_Mkt_Price!E:F,2,FALSE))</f>
        <v>79.86</v>
      </c>
      <c r="R775" s="192">
        <f t="shared" si="128"/>
        <v>0</v>
      </c>
      <c r="S775" s="118">
        <f t="shared" si="129"/>
        <v>0</v>
      </c>
      <c r="T775" s="108">
        <f t="shared" si="130"/>
        <v>3524.84</v>
      </c>
      <c r="U775" s="108">
        <f t="shared" si="131"/>
        <v>3362.48</v>
      </c>
    </row>
    <row r="776" spans="1:21" hidden="1" x14ac:dyDescent="0.2">
      <c r="A776" s="120">
        <v>43194</v>
      </c>
      <c r="B776" s="103">
        <v>2</v>
      </c>
      <c r="C776" s="104" t="s">
        <v>166</v>
      </c>
      <c r="D776" s="104" t="s">
        <v>1</v>
      </c>
      <c r="E776" s="104" t="s">
        <v>6</v>
      </c>
      <c r="F776" s="104">
        <v>35</v>
      </c>
      <c r="G776" s="104">
        <v>76.41</v>
      </c>
      <c r="H776" s="104" t="s">
        <v>1466</v>
      </c>
      <c r="I776" s="104"/>
      <c r="J776" s="116">
        <f>IF(D776="NY",VLOOKUP(E776,Input_Mkt_Price!B:C,2,FALSE))</f>
        <v>80.11</v>
      </c>
      <c r="K776" s="192">
        <f t="shared" si="122"/>
        <v>-1337175</v>
      </c>
      <c r="L776" s="118">
        <f t="shared" si="123"/>
        <v>0</v>
      </c>
      <c r="M776" s="106">
        <f t="shared" si="124"/>
        <v>91.7</v>
      </c>
      <c r="N776" s="116">
        <f t="shared" si="125"/>
        <v>35</v>
      </c>
      <c r="O776" s="108">
        <f t="shared" si="126"/>
        <v>2.62</v>
      </c>
      <c r="P776" s="108">
        <f t="shared" si="127"/>
        <v>2674.35</v>
      </c>
      <c r="Q776" s="192">
        <f>IF(D776="NY",VLOOKUP(E776,Input_Mkt_Price!E:F,2,FALSE))</f>
        <v>79.86</v>
      </c>
      <c r="R776" s="192">
        <f t="shared" si="128"/>
        <v>0</v>
      </c>
      <c r="S776" s="118">
        <f t="shared" si="129"/>
        <v>0</v>
      </c>
      <c r="T776" s="108">
        <f t="shared" si="130"/>
        <v>2803.85</v>
      </c>
      <c r="U776" s="108">
        <f t="shared" si="131"/>
        <v>2674.35</v>
      </c>
    </row>
    <row r="777" spans="1:21" hidden="1" x14ac:dyDescent="0.2">
      <c r="A777" s="120">
        <v>43194</v>
      </c>
      <c r="B777" s="103">
        <v>2</v>
      </c>
      <c r="C777" s="104" t="s">
        <v>166</v>
      </c>
      <c r="D777" s="104" t="s">
        <v>1</v>
      </c>
      <c r="E777" s="104" t="s">
        <v>6</v>
      </c>
      <c r="F777" s="104">
        <v>4</v>
      </c>
      <c r="G777" s="104">
        <v>76.33</v>
      </c>
      <c r="H777" s="104" t="s">
        <v>1466</v>
      </c>
      <c r="I777" s="104"/>
      <c r="J777" s="116">
        <f>IF(D777="NY",VLOOKUP(E777,Input_Mkt_Price!B:C,2,FALSE))</f>
        <v>80.11</v>
      </c>
      <c r="K777" s="192">
        <f t="shared" si="122"/>
        <v>-152660</v>
      </c>
      <c r="L777" s="118">
        <f t="shared" si="123"/>
        <v>0</v>
      </c>
      <c r="M777" s="106">
        <f t="shared" si="124"/>
        <v>10.48</v>
      </c>
      <c r="N777" s="116">
        <f t="shared" si="125"/>
        <v>4</v>
      </c>
      <c r="O777" s="108">
        <f t="shared" si="126"/>
        <v>2.62</v>
      </c>
      <c r="P777" s="108">
        <f t="shared" si="127"/>
        <v>305.32</v>
      </c>
      <c r="Q777" s="192">
        <f>IF(D777="NY",VLOOKUP(E777,Input_Mkt_Price!E:F,2,FALSE))</f>
        <v>79.86</v>
      </c>
      <c r="R777" s="192">
        <f t="shared" si="128"/>
        <v>0</v>
      </c>
      <c r="S777" s="118">
        <f t="shared" si="129"/>
        <v>0</v>
      </c>
      <c r="T777" s="108">
        <f t="shared" si="130"/>
        <v>320.44</v>
      </c>
      <c r="U777" s="108">
        <f t="shared" si="131"/>
        <v>305.32</v>
      </c>
    </row>
    <row r="778" spans="1:21" hidden="1" x14ac:dyDescent="0.2">
      <c r="A778" s="120">
        <v>43194</v>
      </c>
      <c r="B778" s="103">
        <v>2</v>
      </c>
      <c r="C778" s="104" t="s">
        <v>166</v>
      </c>
      <c r="D778" s="104" t="s">
        <v>1</v>
      </c>
      <c r="E778" s="104" t="s">
        <v>6</v>
      </c>
      <c r="F778" s="104">
        <v>1</v>
      </c>
      <c r="G778" s="104">
        <v>76.17</v>
      </c>
      <c r="H778" s="104" t="s">
        <v>1466</v>
      </c>
      <c r="I778" s="104"/>
      <c r="J778" s="116">
        <f>IF(D778="NY",VLOOKUP(E778,Input_Mkt_Price!B:C,2,FALSE))</f>
        <v>80.11</v>
      </c>
      <c r="K778" s="192">
        <f t="shared" si="122"/>
        <v>-38085</v>
      </c>
      <c r="L778" s="118">
        <f t="shared" si="123"/>
        <v>0</v>
      </c>
      <c r="M778" s="106">
        <f t="shared" si="124"/>
        <v>2.62</v>
      </c>
      <c r="N778" s="116">
        <f t="shared" si="125"/>
        <v>1</v>
      </c>
      <c r="O778" s="108">
        <f t="shared" si="126"/>
        <v>2.62</v>
      </c>
      <c r="P778" s="108">
        <f t="shared" si="127"/>
        <v>76.17</v>
      </c>
      <c r="Q778" s="192">
        <f>IF(D778="NY",VLOOKUP(E778,Input_Mkt_Price!E:F,2,FALSE))</f>
        <v>79.86</v>
      </c>
      <c r="R778" s="192">
        <f t="shared" si="128"/>
        <v>0</v>
      </c>
      <c r="S778" s="118">
        <f t="shared" si="129"/>
        <v>0</v>
      </c>
      <c r="T778" s="108">
        <f t="shared" si="130"/>
        <v>80.11</v>
      </c>
      <c r="U778" s="108">
        <f t="shared" si="131"/>
        <v>76.17</v>
      </c>
    </row>
    <row r="779" spans="1:21" hidden="1" x14ac:dyDescent="0.2">
      <c r="A779" s="120">
        <v>43194</v>
      </c>
      <c r="B779" s="103">
        <v>2</v>
      </c>
      <c r="C779" s="104" t="s">
        <v>166</v>
      </c>
      <c r="D779" s="104" t="s">
        <v>1</v>
      </c>
      <c r="E779" s="104" t="s">
        <v>6</v>
      </c>
      <c r="F779" s="104">
        <v>2</v>
      </c>
      <c r="G779" s="104">
        <v>76.05</v>
      </c>
      <c r="H779" s="104" t="s">
        <v>1466</v>
      </c>
      <c r="I779" s="104"/>
      <c r="J779" s="116">
        <f>IF(D779="NY",VLOOKUP(E779,Input_Mkt_Price!B:C,2,FALSE))</f>
        <v>80.11</v>
      </c>
      <c r="K779" s="192">
        <f t="shared" si="122"/>
        <v>-76050</v>
      </c>
      <c r="L779" s="118">
        <f t="shared" si="123"/>
        <v>0</v>
      </c>
      <c r="M779" s="106">
        <f t="shared" si="124"/>
        <v>5.24</v>
      </c>
      <c r="N779" s="116">
        <f t="shared" si="125"/>
        <v>2</v>
      </c>
      <c r="O779" s="108">
        <f t="shared" si="126"/>
        <v>2.62</v>
      </c>
      <c r="P779" s="108">
        <f t="shared" si="127"/>
        <v>152.1</v>
      </c>
      <c r="Q779" s="192">
        <f>IF(D779="NY",VLOOKUP(E779,Input_Mkt_Price!E:F,2,FALSE))</f>
        <v>79.86</v>
      </c>
      <c r="R779" s="192">
        <f t="shared" si="128"/>
        <v>0</v>
      </c>
      <c r="S779" s="118">
        <f t="shared" si="129"/>
        <v>0</v>
      </c>
      <c r="T779" s="108">
        <f t="shared" si="130"/>
        <v>160.22</v>
      </c>
      <c r="U779" s="108">
        <f t="shared" si="131"/>
        <v>152.1</v>
      </c>
    </row>
    <row r="780" spans="1:21" hidden="1" x14ac:dyDescent="0.2">
      <c r="A780" s="120">
        <v>43194</v>
      </c>
      <c r="B780" s="103">
        <v>2</v>
      </c>
      <c r="C780" s="104" t="s">
        <v>166</v>
      </c>
      <c r="D780" s="104" t="s">
        <v>1</v>
      </c>
      <c r="E780" s="104" t="s">
        <v>6</v>
      </c>
      <c r="F780" s="104">
        <v>3</v>
      </c>
      <c r="G780" s="104">
        <v>76.02</v>
      </c>
      <c r="H780" s="104" t="s">
        <v>1466</v>
      </c>
      <c r="I780" s="104"/>
      <c r="J780" s="116">
        <f>IF(D780="NY",VLOOKUP(E780,Input_Mkt_Price!B:C,2,FALSE))</f>
        <v>80.11</v>
      </c>
      <c r="K780" s="192">
        <f t="shared" si="122"/>
        <v>-114030</v>
      </c>
      <c r="L780" s="118">
        <f t="shared" si="123"/>
        <v>0</v>
      </c>
      <c r="M780" s="106">
        <f t="shared" si="124"/>
        <v>7.86</v>
      </c>
      <c r="N780" s="116">
        <f t="shared" si="125"/>
        <v>3</v>
      </c>
      <c r="O780" s="108">
        <f t="shared" si="126"/>
        <v>2.62</v>
      </c>
      <c r="P780" s="108">
        <f t="shared" si="127"/>
        <v>228.06</v>
      </c>
      <c r="Q780" s="192">
        <f>IF(D780="NY",VLOOKUP(E780,Input_Mkt_Price!E:F,2,FALSE))</f>
        <v>79.86</v>
      </c>
      <c r="R780" s="192">
        <f t="shared" si="128"/>
        <v>0</v>
      </c>
      <c r="S780" s="118">
        <f t="shared" si="129"/>
        <v>0</v>
      </c>
      <c r="T780" s="108">
        <f t="shared" si="130"/>
        <v>240.32999999999998</v>
      </c>
      <c r="U780" s="108">
        <f t="shared" si="131"/>
        <v>228.06</v>
      </c>
    </row>
    <row r="781" spans="1:21" hidden="1" x14ac:dyDescent="0.2">
      <c r="A781" s="120">
        <v>43194</v>
      </c>
      <c r="B781" s="103">
        <v>2</v>
      </c>
      <c r="C781" s="104" t="s">
        <v>166</v>
      </c>
      <c r="D781" s="104" t="s">
        <v>1</v>
      </c>
      <c r="E781" s="104" t="s">
        <v>6</v>
      </c>
      <c r="F781" s="104">
        <v>15</v>
      </c>
      <c r="G781" s="104">
        <v>75.959999999999994</v>
      </c>
      <c r="H781" s="104" t="s">
        <v>1466</v>
      </c>
      <c r="I781" s="104"/>
      <c r="J781" s="116">
        <f>IF(D781="NY",VLOOKUP(E781,Input_Mkt_Price!B:C,2,FALSE))</f>
        <v>80.11</v>
      </c>
      <c r="K781" s="192">
        <f t="shared" si="122"/>
        <v>-569699.99999999988</v>
      </c>
      <c r="L781" s="118">
        <f t="shared" si="123"/>
        <v>0</v>
      </c>
      <c r="M781" s="106">
        <f t="shared" si="124"/>
        <v>39.300000000000004</v>
      </c>
      <c r="N781" s="116">
        <f t="shared" si="125"/>
        <v>15</v>
      </c>
      <c r="O781" s="108">
        <f t="shared" si="126"/>
        <v>2.62</v>
      </c>
      <c r="P781" s="108">
        <f t="shared" si="127"/>
        <v>1139.3999999999999</v>
      </c>
      <c r="Q781" s="192">
        <f>IF(D781="NY",VLOOKUP(E781,Input_Mkt_Price!E:F,2,FALSE))</f>
        <v>79.86</v>
      </c>
      <c r="R781" s="192">
        <f t="shared" si="128"/>
        <v>0</v>
      </c>
      <c r="S781" s="118">
        <f t="shared" si="129"/>
        <v>0</v>
      </c>
      <c r="T781" s="108">
        <f t="shared" si="130"/>
        <v>1201.6500000000001</v>
      </c>
      <c r="U781" s="108">
        <f t="shared" si="131"/>
        <v>1139.3999999999999</v>
      </c>
    </row>
    <row r="782" spans="1:21" hidden="1" x14ac:dyDescent="0.2">
      <c r="A782" s="120">
        <v>43194</v>
      </c>
      <c r="B782" s="103">
        <v>2</v>
      </c>
      <c r="C782" s="104" t="s">
        <v>166</v>
      </c>
      <c r="D782" s="104" t="s">
        <v>1</v>
      </c>
      <c r="E782" s="104" t="s">
        <v>6</v>
      </c>
      <c r="F782" s="104">
        <v>8</v>
      </c>
      <c r="G782" s="104">
        <v>76</v>
      </c>
      <c r="H782" s="104" t="s">
        <v>1466</v>
      </c>
      <c r="I782" s="104"/>
      <c r="J782" s="116">
        <f>IF(D782="NY",VLOOKUP(E782,Input_Mkt_Price!B:C,2,FALSE))</f>
        <v>80.11</v>
      </c>
      <c r="K782" s="192">
        <f t="shared" si="122"/>
        <v>-304000</v>
      </c>
      <c r="L782" s="118">
        <f t="shared" si="123"/>
        <v>0</v>
      </c>
      <c r="M782" s="106">
        <f t="shared" si="124"/>
        <v>20.96</v>
      </c>
      <c r="N782" s="116">
        <f t="shared" si="125"/>
        <v>8</v>
      </c>
      <c r="O782" s="193">
        <f t="shared" ref="O782:O834" si="132">IF(D782="NY",2.62,0)</f>
        <v>2.62</v>
      </c>
      <c r="P782" s="108">
        <f t="shared" si="127"/>
        <v>608</v>
      </c>
      <c r="Q782" s="192">
        <f>IF(D782="NY",VLOOKUP(E782,Input_Mkt_Price!E:F,2,FALSE))</f>
        <v>79.86</v>
      </c>
      <c r="R782" s="192">
        <f t="shared" si="128"/>
        <v>0</v>
      </c>
      <c r="S782" s="118">
        <f t="shared" si="129"/>
        <v>0</v>
      </c>
      <c r="T782" s="108">
        <f t="shared" si="130"/>
        <v>640.88</v>
      </c>
      <c r="U782" s="108">
        <f t="shared" si="131"/>
        <v>608</v>
      </c>
    </row>
    <row r="783" spans="1:21" hidden="1" x14ac:dyDescent="0.2">
      <c r="A783" s="120">
        <v>43194</v>
      </c>
      <c r="B783" s="103">
        <v>2</v>
      </c>
      <c r="C783" s="104" t="s">
        <v>166</v>
      </c>
      <c r="D783" s="104" t="s">
        <v>1</v>
      </c>
      <c r="E783" s="104" t="s">
        <v>6</v>
      </c>
      <c r="F783" s="104">
        <v>46</v>
      </c>
      <c r="G783" s="104">
        <v>75.94</v>
      </c>
      <c r="H783" s="104" t="s">
        <v>1466</v>
      </c>
      <c r="I783" s="104"/>
      <c r="J783" s="116">
        <f>IF(D783="NY",VLOOKUP(E783,Input_Mkt_Price!B:C,2,FALSE))</f>
        <v>80.11</v>
      </c>
      <c r="K783" s="192">
        <f t="shared" si="122"/>
        <v>-1746620</v>
      </c>
      <c r="L783" s="118">
        <f t="shared" si="123"/>
        <v>0</v>
      </c>
      <c r="M783" s="106">
        <f t="shared" si="124"/>
        <v>120.52000000000001</v>
      </c>
      <c r="N783" s="116">
        <f t="shared" si="125"/>
        <v>46</v>
      </c>
      <c r="O783" s="193">
        <f t="shared" si="132"/>
        <v>2.62</v>
      </c>
      <c r="P783" s="108">
        <f t="shared" si="127"/>
        <v>3493.24</v>
      </c>
      <c r="Q783" s="192">
        <f>IF(D783="NY",VLOOKUP(E783,Input_Mkt_Price!E:F,2,FALSE))</f>
        <v>79.86</v>
      </c>
      <c r="R783" s="192">
        <f t="shared" si="128"/>
        <v>0</v>
      </c>
      <c r="S783" s="118">
        <f t="shared" si="129"/>
        <v>0</v>
      </c>
      <c r="T783" s="108">
        <f t="shared" si="130"/>
        <v>3685.06</v>
      </c>
      <c r="U783" s="108">
        <f t="shared" si="131"/>
        <v>3493.24</v>
      </c>
    </row>
    <row r="784" spans="1:21" hidden="1" x14ac:dyDescent="0.2">
      <c r="A784" s="120">
        <v>43194</v>
      </c>
      <c r="B784" s="103">
        <v>2</v>
      </c>
      <c r="C784" s="104" t="s">
        <v>166</v>
      </c>
      <c r="D784" s="104" t="s">
        <v>1</v>
      </c>
      <c r="E784" s="104" t="s">
        <v>6</v>
      </c>
      <c r="F784" s="104">
        <v>4</v>
      </c>
      <c r="G784" s="104">
        <v>75.930000000000007</v>
      </c>
      <c r="H784" s="104" t="s">
        <v>1466</v>
      </c>
      <c r="I784" s="104"/>
      <c r="J784" s="116">
        <f>IF(D784="NY",VLOOKUP(E784,Input_Mkt_Price!B:C,2,FALSE))</f>
        <v>80.11</v>
      </c>
      <c r="K784" s="192">
        <f t="shared" si="122"/>
        <v>-151860</v>
      </c>
      <c r="L784" s="118">
        <f t="shared" si="123"/>
        <v>0</v>
      </c>
      <c r="M784" s="106">
        <f t="shared" si="124"/>
        <v>10.48</v>
      </c>
      <c r="N784" s="116">
        <f t="shared" si="125"/>
        <v>4</v>
      </c>
      <c r="O784" s="193">
        <f t="shared" si="132"/>
        <v>2.62</v>
      </c>
      <c r="P784" s="108">
        <f t="shared" si="127"/>
        <v>303.72000000000003</v>
      </c>
      <c r="Q784" s="192">
        <f>IF(D784="NY",VLOOKUP(E784,Input_Mkt_Price!E:F,2,FALSE))</f>
        <v>79.86</v>
      </c>
      <c r="R784" s="192">
        <f t="shared" si="128"/>
        <v>0</v>
      </c>
      <c r="S784" s="118">
        <f t="shared" si="129"/>
        <v>0</v>
      </c>
      <c r="T784" s="108">
        <f t="shared" si="130"/>
        <v>320.44</v>
      </c>
      <c r="U784" s="108">
        <f t="shared" si="131"/>
        <v>303.72000000000003</v>
      </c>
    </row>
    <row r="785" spans="1:21" hidden="1" x14ac:dyDescent="0.2">
      <c r="A785" s="120">
        <v>43194</v>
      </c>
      <c r="B785" s="103">
        <v>2</v>
      </c>
      <c r="C785" s="104" t="s">
        <v>166</v>
      </c>
      <c r="D785" s="104" t="s">
        <v>1</v>
      </c>
      <c r="E785" s="104" t="s">
        <v>6</v>
      </c>
      <c r="F785" s="104">
        <v>17</v>
      </c>
      <c r="G785" s="104">
        <v>76.31</v>
      </c>
      <c r="H785" s="104" t="s">
        <v>1466</v>
      </c>
      <c r="I785" s="104"/>
      <c r="J785" s="116">
        <f>IF(D785="NY",VLOOKUP(E785,Input_Mkt_Price!B:C,2,FALSE))</f>
        <v>80.11</v>
      </c>
      <c r="K785" s="192">
        <f t="shared" si="122"/>
        <v>-648635</v>
      </c>
      <c r="L785" s="118">
        <f t="shared" si="123"/>
        <v>0</v>
      </c>
      <c r="M785" s="106">
        <f t="shared" si="124"/>
        <v>44.54</v>
      </c>
      <c r="N785" s="116">
        <f t="shared" si="125"/>
        <v>17</v>
      </c>
      <c r="O785" s="193">
        <f t="shared" si="132"/>
        <v>2.62</v>
      </c>
      <c r="P785" s="108">
        <f t="shared" si="127"/>
        <v>1297.27</v>
      </c>
      <c r="Q785" s="192">
        <f>IF(D785="NY",VLOOKUP(E785,Input_Mkt_Price!E:F,2,FALSE))</f>
        <v>79.86</v>
      </c>
      <c r="R785" s="192">
        <f t="shared" si="128"/>
        <v>0</v>
      </c>
      <c r="S785" s="118">
        <f t="shared" si="129"/>
        <v>0</v>
      </c>
      <c r="T785" s="108">
        <f t="shared" si="130"/>
        <v>1361.87</v>
      </c>
      <c r="U785" s="108">
        <f t="shared" si="131"/>
        <v>1297.27</v>
      </c>
    </row>
    <row r="786" spans="1:21" hidden="1" x14ac:dyDescent="0.2">
      <c r="A786" s="120">
        <v>43194</v>
      </c>
      <c r="B786" s="103">
        <v>2</v>
      </c>
      <c r="C786" s="104" t="s">
        <v>166</v>
      </c>
      <c r="D786" s="104" t="s">
        <v>1</v>
      </c>
      <c r="E786" s="104" t="s">
        <v>6</v>
      </c>
      <c r="F786" s="104">
        <v>2</v>
      </c>
      <c r="G786" s="104">
        <v>76.349999999999994</v>
      </c>
      <c r="H786" s="104" t="s">
        <v>1466</v>
      </c>
      <c r="I786" s="104"/>
      <c r="J786" s="116">
        <f>IF(D786="NY",VLOOKUP(E786,Input_Mkt_Price!B:C,2,FALSE))</f>
        <v>80.11</v>
      </c>
      <c r="K786" s="192">
        <f t="shared" si="122"/>
        <v>-76350</v>
      </c>
      <c r="L786" s="118">
        <f t="shared" si="123"/>
        <v>0</v>
      </c>
      <c r="M786" s="106">
        <f t="shared" si="124"/>
        <v>5.24</v>
      </c>
      <c r="N786" s="116">
        <f t="shared" si="125"/>
        <v>2</v>
      </c>
      <c r="O786" s="193">
        <f t="shared" si="132"/>
        <v>2.62</v>
      </c>
      <c r="P786" s="108">
        <f t="shared" si="127"/>
        <v>152.69999999999999</v>
      </c>
      <c r="Q786" s="192">
        <f>IF(D786="NY",VLOOKUP(E786,Input_Mkt_Price!E:F,2,FALSE))</f>
        <v>79.86</v>
      </c>
      <c r="R786" s="192">
        <f t="shared" si="128"/>
        <v>0</v>
      </c>
      <c r="S786" s="118">
        <f t="shared" si="129"/>
        <v>0</v>
      </c>
      <c r="T786" s="108">
        <f t="shared" si="130"/>
        <v>160.22</v>
      </c>
      <c r="U786" s="108">
        <f t="shared" si="131"/>
        <v>152.69999999999999</v>
      </c>
    </row>
    <row r="787" spans="1:21" hidden="1" x14ac:dyDescent="0.2">
      <c r="A787" s="120">
        <v>43194</v>
      </c>
      <c r="B787" s="103">
        <v>2</v>
      </c>
      <c r="C787" s="104" t="s">
        <v>166</v>
      </c>
      <c r="D787" s="104" t="s">
        <v>1</v>
      </c>
      <c r="E787" s="104" t="s">
        <v>6</v>
      </c>
      <c r="F787" s="104">
        <v>3</v>
      </c>
      <c r="G787" s="104">
        <v>76.16</v>
      </c>
      <c r="H787" s="104" t="s">
        <v>1466</v>
      </c>
      <c r="I787" s="104"/>
      <c r="J787" s="116">
        <f>IF(D787="NY",VLOOKUP(E787,Input_Mkt_Price!B:C,2,FALSE))</f>
        <v>80.11</v>
      </c>
      <c r="K787" s="192">
        <f t="shared" si="122"/>
        <v>-114240</v>
      </c>
      <c r="L787" s="118">
        <f t="shared" si="123"/>
        <v>0</v>
      </c>
      <c r="M787" s="106">
        <f t="shared" si="124"/>
        <v>7.86</v>
      </c>
      <c r="N787" s="116">
        <f t="shared" si="125"/>
        <v>3</v>
      </c>
      <c r="O787" s="193">
        <f t="shared" si="132"/>
        <v>2.62</v>
      </c>
      <c r="P787" s="108">
        <f t="shared" si="127"/>
        <v>228.48</v>
      </c>
      <c r="Q787" s="192">
        <f>IF(D787="NY",VLOOKUP(E787,Input_Mkt_Price!E:F,2,FALSE))</f>
        <v>79.86</v>
      </c>
      <c r="R787" s="192">
        <f t="shared" si="128"/>
        <v>0</v>
      </c>
      <c r="S787" s="118">
        <f t="shared" si="129"/>
        <v>0</v>
      </c>
      <c r="T787" s="108">
        <f t="shared" si="130"/>
        <v>240.32999999999998</v>
      </c>
      <c r="U787" s="108">
        <f t="shared" si="131"/>
        <v>228.48</v>
      </c>
    </row>
    <row r="788" spans="1:21" x14ac:dyDescent="0.2">
      <c r="A788" s="120">
        <v>43194</v>
      </c>
      <c r="B788" s="103">
        <v>1</v>
      </c>
      <c r="C788" s="104" t="s">
        <v>166</v>
      </c>
      <c r="D788" s="104" t="s">
        <v>1</v>
      </c>
      <c r="E788" s="104" t="s">
        <v>6</v>
      </c>
      <c r="F788" s="104">
        <v>-1</v>
      </c>
      <c r="G788" s="104">
        <v>76.73</v>
      </c>
      <c r="I788" s="104"/>
      <c r="J788" s="116">
        <f>IF(D788="NY",VLOOKUP(E788,Input_Mkt_Price!B:C,2,FALSE))</f>
        <v>80.11</v>
      </c>
      <c r="K788" s="192">
        <f t="shared" si="122"/>
        <v>0</v>
      </c>
      <c r="L788" s="118">
        <f t="shared" si="123"/>
        <v>-1689.9999999999977</v>
      </c>
      <c r="M788" s="106">
        <f t="shared" si="124"/>
        <v>2.62</v>
      </c>
      <c r="N788" s="116">
        <f t="shared" si="125"/>
        <v>1</v>
      </c>
      <c r="O788" s="193">
        <f t="shared" si="132"/>
        <v>2.62</v>
      </c>
      <c r="P788" s="108">
        <f t="shared" si="127"/>
        <v>-76.73</v>
      </c>
      <c r="Q788" s="192">
        <f>IF(D788="NY",VLOOKUP(E788,Input_Mkt_Price!E:F,2,FALSE))</f>
        <v>79.86</v>
      </c>
      <c r="R788" s="192">
        <f t="shared" si="128"/>
        <v>-1564.9999999999977</v>
      </c>
      <c r="S788" s="118">
        <f t="shared" si="129"/>
        <v>-125</v>
      </c>
      <c r="T788" s="108">
        <f t="shared" si="130"/>
        <v>-80.11</v>
      </c>
      <c r="U788" s="108">
        <f t="shared" si="131"/>
        <v>-76.73</v>
      </c>
    </row>
    <row r="789" spans="1:21" x14ac:dyDescent="0.2">
      <c r="A789" s="120">
        <v>43194</v>
      </c>
      <c r="B789" s="103">
        <v>1</v>
      </c>
      <c r="C789" s="104" t="s">
        <v>166</v>
      </c>
      <c r="D789" s="104" t="s">
        <v>1</v>
      </c>
      <c r="E789" s="104" t="s">
        <v>6</v>
      </c>
      <c r="F789" s="104">
        <v>-7</v>
      </c>
      <c r="G789" s="104">
        <v>76.72</v>
      </c>
      <c r="I789" s="104"/>
      <c r="J789" s="116">
        <f>IF(D789="NY",VLOOKUP(E789,Input_Mkt_Price!B:C,2,FALSE))</f>
        <v>80.11</v>
      </c>
      <c r="K789" s="192">
        <f t="shared" si="122"/>
        <v>0</v>
      </c>
      <c r="L789" s="118">
        <f t="shared" si="123"/>
        <v>-11865.000000000002</v>
      </c>
      <c r="M789" s="106">
        <f t="shared" si="124"/>
        <v>18.34</v>
      </c>
      <c r="N789" s="116">
        <f t="shared" si="125"/>
        <v>7</v>
      </c>
      <c r="O789" s="193">
        <f t="shared" si="132"/>
        <v>2.62</v>
      </c>
      <c r="P789" s="108">
        <f t="shared" si="127"/>
        <v>-537.04</v>
      </c>
      <c r="Q789" s="192">
        <f>IF(D789="NY",VLOOKUP(E789,Input_Mkt_Price!E:F,2,FALSE))</f>
        <v>79.86</v>
      </c>
      <c r="R789" s="192">
        <f t="shared" si="128"/>
        <v>-10990.000000000002</v>
      </c>
      <c r="S789" s="118">
        <f t="shared" si="129"/>
        <v>-875</v>
      </c>
      <c r="T789" s="108">
        <f t="shared" si="130"/>
        <v>-560.77</v>
      </c>
      <c r="U789" s="108">
        <f t="shared" si="131"/>
        <v>-537.04</v>
      </c>
    </row>
    <row r="790" spans="1:21" x14ac:dyDescent="0.2">
      <c r="A790" s="120">
        <v>43194</v>
      </c>
      <c r="B790" s="103">
        <v>1</v>
      </c>
      <c r="C790" s="104" t="s">
        <v>166</v>
      </c>
      <c r="D790" s="104" t="s">
        <v>1</v>
      </c>
      <c r="E790" s="104" t="s">
        <v>6</v>
      </c>
      <c r="F790" s="104">
        <v>-2</v>
      </c>
      <c r="G790" s="104">
        <v>76.69</v>
      </c>
      <c r="I790" s="104"/>
      <c r="J790" s="116">
        <f>IF(D790="NY",VLOOKUP(E790,Input_Mkt_Price!B:C,2,FALSE))</f>
        <v>80.11</v>
      </c>
      <c r="K790" s="192">
        <f t="shared" si="122"/>
        <v>0</v>
      </c>
      <c r="L790" s="118">
        <f t="shared" si="123"/>
        <v>-3420.0000000000018</v>
      </c>
      <c r="M790" s="106">
        <f t="shared" si="124"/>
        <v>5.24</v>
      </c>
      <c r="N790" s="116">
        <f t="shared" si="125"/>
        <v>2</v>
      </c>
      <c r="O790" s="193">
        <f t="shared" si="132"/>
        <v>2.62</v>
      </c>
      <c r="P790" s="108">
        <f t="shared" si="127"/>
        <v>-153.38</v>
      </c>
      <c r="Q790" s="192">
        <f>IF(D790="NY",VLOOKUP(E790,Input_Mkt_Price!E:F,2,FALSE))</f>
        <v>79.86</v>
      </c>
      <c r="R790" s="192">
        <f t="shared" si="128"/>
        <v>-3170.0000000000018</v>
      </c>
      <c r="S790" s="118">
        <f t="shared" si="129"/>
        <v>-250</v>
      </c>
      <c r="T790" s="108">
        <f t="shared" si="130"/>
        <v>-160.22</v>
      </c>
      <c r="U790" s="108">
        <f t="shared" si="131"/>
        <v>-153.38</v>
      </c>
    </row>
    <row r="791" spans="1:21" x14ac:dyDescent="0.2">
      <c r="A791" s="120">
        <v>43194</v>
      </c>
      <c r="B791" s="103">
        <v>1</v>
      </c>
      <c r="C791" s="104" t="s">
        <v>166</v>
      </c>
      <c r="D791" s="104" t="s">
        <v>1</v>
      </c>
      <c r="E791" s="104" t="s">
        <v>6</v>
      </c>
      <c r="F791" s="104">
        <v>-2</v>
      </c>
      <c r="G791" s="104">
        <v>76.67</v>
      </c>
      <c r="I791" s="104"/>
      <c r="J791" s="116">
        <f>IF(D791="NY",VLOOKUP(E791,Input_Mkt_Price!B:C,2,FALSE))</f>
        <v>80.11</v>
      </c>
      <c r="K791" s="192">
        <f t="shared" si="122"/>
        <v>0</v>
      </c>
      <c r="L791" s="118">
        <f t="shared" si="123"/>
        <v>-3439.9999999999977</v>
      </c>
      <c r="M791" s="106">
        <f t="shared" si="124"/>
        <v>5.24</v>
      </c>
      <c r="N791" s="116">
        <f t="shared" si="125"/>
        <v>2</v>
      </c>
      <c r="O791" s="193">
        <f t="shared" si="132"/>
        <v>2.62</v>
      </c>
      <c r="P791" s="108">
        <f t="shared" si="127"/>
        <v>-153.34</v>
      </c>
      <c r="Q791" s="192">
        <f>IF(D791="NY",VLOOKUP(E791,Input_Mkt_Price!E:F,2,FALSE))</f>
        <v>79.86</v>
      </c>
      <c r="R791" s="192">
        <f t="shared" si="128"/>
        <v>-3189.9999999999977</v>
      </c>
      <c r="S791" s="118">
        <f t="shared" si="129"/>
        <v>-250</v>
      </c>
      <c r="T791" s="108">
        <f t="shared" si="130"/>
        <v>-160.22</v>
      </c>
      <c r="U791" s="108">
        <f t="shared" si="131"/>
        <v>-153.34</v>
      </c>
    </row>
    <row r="792" spans="1:21" x14ac:dyDescent="0.2">
      <c r="A792" s="120">
        <v>43194</v>
      </c>
      <c r="B792" s="103">
        <v>1</v>
      </c>
      <c r="C792" s="104" t="s">
        <v>166</v>
      </c>
      <c r="D792" s="104" t="s">
        <v>1</v>
      </c>
      <c r="E792" s="104" t="s">
        <v>6</v>
      </c>
      <c r="F792" s="104">
        <v>-10</v>
      </c>
      <c r="G792" s="104">
        <v>76.66</v>
      </c>
      <c r="I792" s="104"/>
      <c r="J792" s="116">
        <f>IF(D792="NY",VLOOKUP(E792,Input_Mkt_Price!B:C,2,FALSE))</f>
        <v>80.11</v>
      </c>
      <c r="K792" s="192">
        <f t="shared" si="122"/>
        <v>0</v>
      </c>
      <c r="L792" s="118">
        <f t="shared" si="123"/>
        <v>-17250.000000000015</v>
      </c>
      <c r="M792" s="106">
        <f t="shared" si="124"/>
        <v>26.200000000000003</v>
      </c>
      <c r="N792" s="116">
        <f t="shared" si="125"/>
        <v>10</v>
      </c>
      <c r="O792" s="193">
        <f t="shared" si="132"/>
        <v>2.62</v>
      </c>
      <c r="P792" s="108">
        <f t="shared" si="127"/>
        <v>-766.59999999999991</v>
      </c>
      <c r="Q792" s="192">
        <f>IF(D792="NY",VLOOKUP(E792,Input_Mkt_Price!E:F,2,FALSE))</f>
        <v>79.86</v>
      </c>
      <c r="R792" s="192">
        <f t="shared" si="128"/>
        <v>-16000.000000000015</v>
      </c>
      <c r="S792" s="118">
        <f t="shared" si="129"/>
        <v>-1250</v>
      </c>
      <c r="T792" s="108">
        <f t="shared" si="130"/>
        <v>-801.1</v>
      </c>
      <c r="U792" s="108">
        <f t="shared" si="131"/>
        <v>-766.59999999999991</v>
      </c>
    </row>
    <row r="793" spans="1:21" x14ac:dyDescent="0.2">
      <c r="A793" s="120">
        <v>43194</v>
      </c>
      <c r="B793" s="103">
        <v>1</v>
      </c>
      <c r="C793" s="104" t="s">
        <v>166</v>
      </c>
      <c r="D793" s="104" t="s">
        <v>1</v>
      </c>
      <c r="E793" s="104" t="s">
        <v>6</v>
      </c>
      <c r="F793" s="104">
        <v>-9</v>
      </c>
      <c r="G793" s="104">
        <v>77</v>
      </c>
      <c r="I793" s="104"/>
      <c r="J793" s="116">
        <f>IF(D793="NY",VLOOKUP(E793,Input_Mkt_Price!B:C,2,FALSE))</f>
        <v>80.11</v>
      </c>
      <c r="K793" s="192">
        <f t="shared" si="122"/>
        <v>0</v>
      </c>
      <c r="L793" s="118">
        <f t="shared" si="123"/>
        <v>-13994.999999999998</v>
      </c>
      <c r="M793" s="106">
        <f t="shared" si="124"/>
        <v>23.580000000000002</v>
      </c>
      <c r="N793" s="116">
        <f t="shared" si="125"/>
        <v>9</v>
      </c>
      <c r="O793" s="193">
        <f t="shared" si="132"/>
        <v>2.62</v>
      </c>
      <c r="P793" s="108">
        <f t="shared" si="127"/>
        <v>-693</v>
      </c>
      <c r="Q793" s="192">
        <f>IF(D793="NY",VLOOKUP(E793,Input_Mkt_Price!E:F,2,FALSE))</f>
        <v>79.86</v>
      </c>
      <c r="R793" s="192">
        <f t="shared" si="128"/>
        <v>-12869.999999999998</v>
      </c>
      <c r="S793" s="118">
        <f t="shared" si="129"/>
        <v>-1125</v>
      </c>
      <c r="T793" s="108">
        <f t="shared" si="130"/>
        <v>-720.99</v>
      </c>
      <c r="U793" s="108">
        <f t="shared" si="131"/>
        <v>-693</v>
      </c>
    </row>
    <row r="794" spans="1:21" hidden="1" x14ac:dyDescent="0.2">
      <c r="A794" s="120">
        <v>43194</v>
      </c>
      <c r="B794" s="103">
        <v>2</v>
      </c>
      <c r="C794" s="104" t="s">
        <v>166</v>
      </c>
      <c r="D794" s="104" t="s">
        <v>1</v>
      </c>
      <c r="E794" s="104" t="s">
        <v>10</v>
      </c>
      <c r="F794" s="104">
        <v>-4</v>
      </c>
      <c r="G794" s="104">
        <v>71.930000000000007</v>
      </c>
      <c r="H794" s="104" t="s">
        <v>1313</v>
      </c>
      <c r="I794" s="104"/>
      <c r="J794" s="116">
        <f>IF(D794="NY",VLOOKUP(E794,Input_Mkt_Price!B:C,2,FALSE))</f>
        <v>75</v>
      </c>
      <c r="K794" s="192">
        <f t="shared" si="122"/>
        <v>143860</v>
      </c>
      <c r="L794" s="118">
        <f t="shared" si="123"/>
        <v>0</v>
      </c>
      <c r="M794" s="106">
        <f t="shared" si="124"/>
        <v>10.48</v>
      </c>
      <c r="N794" s="116">
        <f t="shared" si="125"/>
        <v>4</v>
      </c>
      <c r="O794" s="193">
        <f t="shared" si="132"/>
        <v>2.62</v>
      </c>
      <c r="P794" s="108">
        <f t="shared" si="127"/>
        <v>-287.72000000000003</v>
      </c>
      <c r="Q794" s="192">
        <f>IF(D794="NY",VLOOKUP(E794,Input_Mkt_Price!E:F,2,FALSE))</f>
        <v>74.959999999999994</v>
      </c>
      <c r="R794" s="192">
        <f t="shared" si="128"/>
        <v>0</v>
      </c>
      <c r="S794" s="118">
        <f t="shared" si="129"/>
        <v>0</v>
      </c>
      <c r="T794" s="108">
        <f t="shared" si="130"/>
        <v>-300</v>
      </c>
      <c r="U794" s="108">
        <f t="shared" si="131"/>
        <v>-287.72000000000003</v>
      </c>
    </row>
    <row r="795" spans="1:21" hidden="1" x14ac:dyDescent="0.2">
      <c r="A795" s="120">
        <v>43194</v>
      </c>
      <c r="B795" s="103">
        <v>2</v>
      </c>
      <c r="C795" s="104" t="s">
        <v>166</v>
      </c>
      <c r="D795" s="104" t="s">
        <v>1</v>
      </c>
      <c r="E795" s="104" t="s">
        <v>10</v>
      </c>
      <c r="F795" s="104">
        <v>-34</v>
      </c>
      <c r="G795" s="104">
        <v>71.94</v>
      </c>
      <c r="H795" s="104" t="s">
        <v>1313</v>
      </c>
      <c r="I795" s="104"/>
      <c r="J795" s="116">
        <f>IF(D795="NY",VLOOKUP(E795,Input_Mkt_Price!B:C,2,FALSE))</f>
        <v>75</v>
      </c>
      <c r="K795" s="192">
        <f t="shared" si="122"/>
        <v>1222980</v>
      </c>
      <c r="L795" s="118">
        <f t="shared" si="123"/>
        <v>0</v>
      </c>
      <c r="M795" s="106">
        <f t="shared" si="124"/>
        <v>89.08</v>
      </c>
      <c r="N795" s="116">
        <f t="shared" si="125"/>
        <v>34</v>
      </c>
      <c r="O795" s="193">
        <f t="shared" si="132"/>
        <v>2.62</v>
      </c>
      <c r="P795" s="108">
        <f t="shared" si="127"/>
        <v>-2445.96</v>
      </c>
      <c r="Q795" s="192">
        <f>IF(D795="NY",VLOOKUP(E795,Input_Mkt_Price!E:F,2,FALSE))</f>
        <v>74.959999999999994</v>
      </c>
      <c r="R795" s="192">
        <f t="shared" si="128"/>
        <v>0</v>
      </c>
      <c r="S795" s="118">
        <f t="shared" si="129"/>
        <v>0</v>
      </c>
      <c r="T795" s="108">
        <f t="shared" si="130"/>
        <v>-2550</v>
      </c>
      <c r="U795" s="108">
        <f t="shared" si="131"/>
        <v>-2445.96</v>
      </c>
    </row>
    <row r="796" spans="1:21" hidden="1" x14ac:dyDescent="0.2">
      <c r="A796" s="120">
        <v>43194</v>
      </c>
      <c r="B796" s="103">
        <v>2</v>
      </c>
      <c r="C796" s="104" t="s">
        <v>166</v>
      </c>
      <c r="D796" s="104" t="s">
        <v>1</v>
      </c>
      <c r="E796" s="104" t="s">
        <v>10</v>
      </c>
      <c r="F796" s="104">
        <v>-4</v>
      </c>
      <c r="G796" s="104">
        <v>71.94</v>
      </c>
      <c r="H796" s="104" t="s">
        <v>1313</v>
      </c>
      <c r="I796" s="104"/>
      <c r="J796" s="116">
        <f>IF(D796="NY",VLOOKUP(E796,Input_Mkt_Price!B:C,2,FALSE))</f>
        <v>75</v>
      </c>
      <c r="K796" s="192">
        <f t="shared" si="122"/>
        <v>143880</v>
      </c>
      <c r="L796" s="118">
        <f t="shared" si="123"/>
        <v>0</v>
      </c>
      <c r="M796" s="106">
        <f t="shared" si="124"/>
        <v>10.48</v>
      </c>
      <c r="N796" s="116">
        <f t="shared" si="125"/>
        <v>4</v>
      </c>
      <c r="O796" s="193">
        <f t="shared" si="132"/>
        <v>2.62</v>
      </c>
      <c r="P796" s="108">
        <f t="shared" si="127"/>
        <v>-287.76</v>
      </c>
      <c r="Q796" s="192">
        <f>IF(D796="NY",VLOOKUP(E796,Input_Mkt_Price!E:F,2,FALSE))</f>
        <v>74.959999999999994</v>
      </c>
      <c r="R796" s="192">
        <f t="shared" si="128"/>
        <v>0</v>
      </c>
      <c r="S796" s="118">
        <f t="shared" si="129"/>
        <v>0</v>
      </c>
      <c r="T796" s="108">
        <f t="shared" si="130"/>
        <v>-300</v>
      </c>
      <c r="U796" s="108">
        <f t="shared" si="131"/>
        <v>-287.76</v>
      </c>
    </row>
    <row r="797" spans="1:21" x14ac:dyDescent="0.2">
      <c r="A797" s="120">
        <v>43194</v>
      </c>
      <c r="B797" s="103">
        <v>1</v>
      </c>
      <c r="C797" s="104" t="s">
        <v>166</v>
      </c>
      <c r="D797" s="104" t="s">
        <v>1</v>
      </c>
      <c r="E797" s="104" t="s">
        <v>10</v>
      </c>
      <c r="F797" s="104">
        <v>-8</v>
      </c>
      <c r="G797" s="104">
        <v>71.94</v>
      </c>
      <c r="H797" s="104" t="s">
        <v>1313</v>
      </c>
      <c r="I797" s="104"/>
      <c r="J797" s="116">
        <f>IF(D797="NY",VLOOKUP(E797,Input_Mkt_Price!B:C,2,FALSE))</f>
        <v>75</v>
      </c>
      <c r="K797" s="192">
        <f t="shared" si="122"/>
        <v>0</v>
      </c>
      <c r="L797" s="118">
        <f t="shared" si="123"/>
        <v>-12240.000000000009</v>
      </c>
      <c r="M797" s="106">
        <f t="shared" si="124"/>
        <v>20.96</v>
      </c>
      <c r="N797" s="116">
        <f t="shared" si="125"/>
        <v>8</v>
      </c>
      <c r="O797" s="193">
        <f t="shared" si="132"/>
        <v>2.62</v>
      </c>
      <c r="P797" s="108">
        <f t="shared" si="127"/>
        <v>-575.52</v>
      </c>
      <c r="Q797" s="192">
        <f>IF(D797="NY",VLOOKUP(E797,Input_Mkt_Price!E:F,2,FALSE))</f>
        <v>74.959999999999994</v>
      </c>
      <c r="R797" s="192">
        <f t="shared" si="128"/>
        <v>-12079.999999999984</v>
      </c>
      <c r="S797" s="118">
        <f t="shared" si="129"/>
        <v>-160.00000000002547</v>
      </c>
      <c r="T797" s="108">
        <f t="shared" si="130"/>
        <v>-600</v>
      </c>
      <c r="U797" s="108">
        <f t="shared" si="131"/>
        <v>-575.52</v>
      </c>
    </row>
    <row r="798" spans="1:21" x14ac:dyDescent="0.2">
      <c r="A798" s="120">
        <v>43194</v>
      </c>
      <c r="B798" s="103">
        <v>1</v>
      </c>
      <c r="C798" s="104" t="s">
        <v>166</v>
      </c>
      <c r="D798" s="104" t="s">
        <v>1</v>
      </c>
      <c r="E798" s="104" t="s">
        <v>10</v>
      </c>
      <c r="F798" s="104">
        <v>-15</v>
      </c>
      <c r="G798" s="104">
        <v>71.959999999999994</v>
      </c>
      <c r="H798" s="104" t="s">
        <v>1313</v>
      </c>
      <c r="I798" s="104"/>
      <c r="J798" s="116">
        <f>IF(D798="NY",VLOOKUP(E798,Input_Mkt_Price!B:C,2,FALSE))</f>
        <v>75</v>
      </c>
      <c r="K798" s="192">
        <f t="shared" si="122"/>
        <v>0</v>
      </c>
      <c r="L798" s="118">
        <f t="shared" si="123"/>
        <v>-22800.000000000047</v>
      </c>
      <c r="M798" s="106">
        <f t="shared" si="124"/>
        <v>39.300000000000004</v>
      </c>
      <c r="N798" s="116">
        <f t="shared" si="125"/>
        <v>15</v>
      </c>
      <c r="O798" s="193">
        <f t="shared" si="132"/>
        <v>2.62</v>
      </c>
      <c r="P798" s="108">
        <f t="shared" si="127"/>
        <v>-1079.3999999999999</v>
      </c>
      <c r="Q798" s="192">
        <f>IF(D798="NY",VLOOKUP(E798,Input_Mkt_Price!E:F,2,FALSE))</f>
        <v>74.959999999999994</v>
      </c>
      <c r="R798" s="192">
        <f t="shared" si="128"/>
        <v>-22500</v>
      </c>
      <c r="S798" s="118">
        <f t="shared" si="129"/>
        <v>-300.00000000004729</v>
      </c>
      <c r="T798" s="108">
        <f t="shared" si="130"/>
        <v>-1125</v>
      </c>
      <c r="U798" s="108">
        <f t="shared" si="131"/>
        <v>-1079.3999999999999</v>
      </c>
    </row>
    <row r="799" spans="1:21" x14ac:dyDescent="0.2">
      <c r="A799" s="120">
        <v>43194</v>
      </c>
      <c r="B799" s="103">
        <v>1</v>
      </c>
      <c r="C799" s="104" t="s">
        <v>166</v>
      </c>
      <c r="D799" s="104" t="s">
        <v>1</v>
      </c>
      <c r="E799" s="104" t="s">
        <v>10</v>
      </c>
      <c r="F799" s="104">
        <v>-8</v>
      </c>
      <c r="G799" s="104">
        <v>72</v>
      </c>
      <c r="H799" s="104" t="s">
        <v>1313</v>
      </c>
      <c r="I799" s="104"/>
      <c r="J799" s="116">
        <f>IF(D799="NY",VLOOKUP(E799,Input_Mkt_Price!B:C,2,FALSE))</f>
        <v>75</v>
      </c>
      <c r="K799" s="192">
        <f t="shared" si="122"/>
        <v>0</v>
      </c>
      <c r="L799" s="118">
        <f t="shared" si="123"/>
        <v>-12000</v>
      </c>
      <c r="M799" s="106">
        <f t="shared" si="124"/>
        <v>20.96</v>
      </c>
      <c r="N799" s="116">
        <f t="shared" si="125"/>
        <v>8</v>
      </c>
      <c r="O799" s="193">
        <f t="shared" si="132"/>
        <v>2.62</v>
      </c>
      <c r="P799" s="108">
        <f t="shared" si="127"/>
        <v>-576</v>
      </c>
      <c r="Q799" s="192">
        <f>IF(D799="NY",VLOOKUP(E799,Input_Mkt_Price!E:F,2,FALSE))</f>
        <v>74.959999999999994</v>
      </c>
      <c r="R799" s="192">
        <f t="shared" si="128"/>
        <v>-11839.999999999975</v>
      </c>
      <c r="S799" s="118">
        <f t="shared" si="129"/>
        <v>-160.00000000002547</v>
      </c>
      <c r="T799" s="108">
        <f t="shared" si="130"/>
        <v>-600</v>
      </c>
      <c r="U799" s="108">
        <f t="shared" si="131"/>
        <v>-576</v>
      </c>
    </row>
    <row r="800" spans="1:21" x14ac:dyDescent="0.2">
      <c r="A800" s="120">
        <v>43194</v>
      </c>
      <c r="B800" s="103">
        <v>1</v>
      </c>
      <c r="C800" s="104" t="s">
        <v>166</v>
      </c>
      <c r="D800" s="104" t="s">
        <v>1</v>
      </c>
      <c r="E800" s="104" t="s">
        <v>10</v>
      </c>
      <c r="F800" s="104">
        <v>-3</v>
      </c>
      <c r="G800" s="104">
        <v>72.02</v>
      </c>
      <c r="H800" s="104" t="s">
        <v>1313</v>
      </c>
      <c r="I800" s="104"/>
      <c r="J800" s="116">
        <f>IF(D800="NY",VLOOKUP(E800,Input_Mkt_Price!B:C,2,FALSE))</f>
        <v>75</v>
      </c>
      <c r="K800" s="192">
        <f t="shared" si="122"/>
        <v>0</v>
      </c>
      <c r="L800" s="118">
        <f t="shared" si="123"/>
        <v>-4470.0000000000064</v>
      </c>
      <c r="M800" s="106">
        <f t="shared" si="124"/>
        <v>7.86</v>
      </c>
      <c r="N800" s="116">
        <f t="shared" si="125"/>
        <v>3</v>
      </c>
      <c r="O800" s="193">
        <f t="shared" si="132"/>
        <v>2.62</v>
      </c>
      <c r="P800" s="108">
        <f t="shared" si="127"/>
        <v>-216.06</v>
      </c>
      <c r="Q800" s="192">
        <f>IF(D800="NY",VLOOKUP(E800,Input_Mkt_Price!E:F,2,FALSE))</f>
        <v>74.959999999999994</v>
      </c>
      <c r="R800" s="192">
        <f t="shared" si="128"/>
        <v>-4409.9999999999964</v>
      </c>
      <c r="S800" s="118">
        <f t="shared" si="129"/>
        <v>-60.000000000010004</v>
      </c>
      <c r="T800" s="108">
        <f t="shared" si="130"/>
        <v>-225</v>
      </c>
      <c r="U800" s="108">
        <f t="shared" si="131"/>
        <v>-216.06</v>
      </c>
    </row>
    <row r="801" spans="1:21" x14ac:dyDescent="0.2">
      <c r="A801" s="120">
        <v>43194</v>
      </c>
      <c r="B801" s="103">
        <v>1</v>
      </c>
      <c r="C801" s="104" t="s">
        <v>166</v>
      </c>
      <c r="D801" s="104" t="s">
        <v>1</v>
      </c>
      <c r="E801" s="104" t="s">
        <v>10</v>
      </c>
      <c r="F801" s="104">
        <v>-2</v>
      </c>
      <c r="G801" s="104">
        <v>72.05</v>
      </c>
      <c r="H801" s="104" t="s">
        <v>1313</v>
      </c>
      <c r="I801" s="104"/>
      <c r="J801" s="116">
        <f>IF(D801="NY",VLOOKUP(E801,Input_Mkt_Price!B:C,2,FALSE))</f>
        <v>75</v>
      </c>
      <c r="K801" s="192">
        <f t="shared" si="122"/>
        <v>0</v>
      </c>
      <c r="L801" s="118">
        <f t="shared" si="123"/>
        <v>-2950.0000000000027</v>
      </c>
      <c r="M801" s="106">
        <f t="shared" si="124"/>
        <v>5.24</v>
      </c>
      <c r="N801" s="116">
        <f t="shared" si="125"/>
        <v>2</v>
      </c>
      <c r="O801" s="193">
        <f t="shared" si="132"/>
        <v>2.62</v>
      </c>
      <c r="P801" s="108">
        <f t="shared" si="127"/>
        <v>-144.1</v>
      </c>
      <c r="Q801" s="192">
        <f>IF(D801="NY",VLOOKUP(E801,Input_Mkt_Price!E:F,2,FALSE))</f>
        <v>74.959999999999994</v>
      </c>
      <c r="R801" s="192">
        <f t="shared" si="128"/>
        <v>-2909.9999999999964</v>
      </c>
      <c r="S801" s="118">
        <f t="shared" si="129"/>
        <v>-40.000000000006366</v>
      </c>
      <c r="T801" s="108">
        <f t="shared" si="130"/>
        <v>-150</v>
      </c>
      <c r="U801" s="108">
        <f t="shared" si="131"/>
        <v>-144.1</v>
      </c>
    </row>
    <row r="802" spans="1:21" x14ac:dyDescent="0.2">
      <c r="A802" s="120">
        <v>43194</v>
      </c>
      <c r="B802" s="103">
        <v>1</v>
      </c>
      <c r="C802" s="104" t="s">
        <v>166</v>
      </c>
      <c r="D802" s="104" t="s">
        <v>1</v>
      </c>
      <c r="E802" s="104" t="s">
        <v>10</v>
      </c>
      <c r="F802" s="104">
        <v>-1</v>
      </c>
      <c r="G802" s="104">
        <v>72.17</v>
      </c>
      <c r="H802" s="104" t="s">
        <v>1313</v>
      </c>
      <c r="I802" s="104"/>
      <c r="J802" s="116">
        <f>IF(D802="NY",VLOOKUP(E802,Input_Mkt_Price!B:C,2,FALSE))</f>
        <v>75</v>
      </c>
      <c r="K802" s="192">
        <f t="shared" si="122"/>
        <v>0</v>
      </c>
      <c r="L802" s="118">
        <f t="shared" si="123"/>
        <v>-1414.9999999999991</v>
      </c>
      <c r="M802" s="106">
        <f t="shared" si="124"/>
        <v>2.62</v>
      </c>
      <c r="N802" s="116">
        <f t="shared" si="125"/>
        <v>1</v>
      </c>
      <c r="O802" s="193">
        <f t="shared" si="132"/>
        <v>2.62</v>
      </c>
      <c r="P802" s="108">
        <f t="shared" si="127"/>
        <v>-72.17</v>
      </c>
      <c r="Q802" s="192">
        <f>IF(D802="NY",VLOOKUP(E802,Input_Mkt_Price!E:F,2,FALSE))</f>
        <v>74.959999999999994</v>
      </c>
      <c r="R802" s="192">
        <f t="shared" si="128"/>
        <v>-1394.9999999999959</v>
      </c>
      <c r="S802" s="118">
        <f t="shared" si="129"/>
        <v>-20.000000000003183</v>
      </c>
      <c r="T802" s="108">
        <f t="shared" si="130"/>
        <v>-75</v>
      </c>
      <c r="U802" s="108">
        <f t="shared" si="131"/>
        <v>-72.17</v>
      </c>
    </row>
    <row r="803" spans="1:21" x14ac:dyDescent="0.2">
      <c r="A803" s="120">
        <v>43194</v>
      </c>
      <c r="B803" s="103">
        <v>1</v>
      </c>
      <c r="C803" s="104" t="s">
        <v>166</v>
      </c>
      <c r="D803" s="104" t="s">
        <v>1</v>
      </c>
      <c r="E803" s="104" t="s">
        <v>10</v>
      </c>
      <c r="F803" s="104">
        <v>-3</v>
      </c>
      <c r="G803" s="104">
        <v>72.260000000000005</v>
      </c>
      <c r="H803" s="104" t="s">
        <v>1313</v>
      </c>
      <c r="I803" s="104"/>
      <c r="J803" s="116">
        <f>IF(D803="NY",VLOOKUP(E803,Input_Mkt_Price!B:C,2,FALSE))</f>
        <v>75</v>
      </c>
      <c r="K803" s="192">
        <f t="shared" si="122"/>
        <v>0</v>
      </c>
      <c r="L803" s="118">
        <f t="shared" si="123"/>
        <v>-4109.9999999999927</v>
      </c>
      <c r="M803" s="106">
        <f t="shared" si="124"/>
        <v>7.86</v>
      </c>
      <c r="N803" s="116">
        <f t="shared" si="125"/>
        <v>3</v>
      </c>
      <c r="O803" s="193">
        <f t="shared" si="132"/>
        <v>2.62</v>
      </c>
      <c r="P803" s="108">
        <f t="shared" si="127"/>
        <v>-216.78000000000003</v>
      </c>
      <c r="Q803" s="192">
        <f>IF(D803="NY",VLOOKUP(E803,Input_Mkt_Price!E:F,2,FALSE))</f>
        <v>74.959999999999994</v>
      </c>
      <c r="R803" s="192">
        <f t="shared" si="128"/>
        <v>-4049.9999999999827</v>
      </c>
      <c r="S803" s="118">
        <f t="shared" si="129"/>
        <v>-60.000000000010004</v>
      </c>
      <c r="T803" s="108">
        <f t="shared" si="130"/>
        <v>-225</v>
      </c>
      <c r="U803" s="108">
        <f t="shared" si="131"/>
        <v>-216.78000000000003</v>
      </c>
    </row>
    <row r="804" spans="1:21" x14ac:dyDescent="0.2">
      <c r="A804" s="120">
        <v>43194</v>
      </c>
      <c r="B804" s="103">
        <v>1</v>
      </c>
      <c r="C804" s="104" t="s">
        <v>166</v>
      </c>
      <c r="D804" s="104" t="s">
        <v>1</v>
      </c>
      <c r="E804" s="104" t="s">
        <v>10</v>
      </c>
      <c r="F804" s="104">
        <v>-51</v>
      </c>
      <c r="G804" s="104">
        <v>72.31</v>
      </c>
      <c r="H804" s="104" t="s">
        <v>1313</v>
      </c>
      <c r="I804" s="104"/>
      <c r="J804" s="116">
        <f>IF(D804="NY",VLOOKUP(E804,Input_Mkt_Price!B:C,2,FALSE))</f>
        <v>75</v>
      </c>
      <c r="K804" s="192">
        <f t="shared" si="122"/>
        <v>0</v>
      </c>
      <c r="L804" s="118">
        <f t="shared" si="123"/>
        <v>-68594.999999999942</v>
      </c>
      <c r="M804" s="106">
        <f t="shared" si="124"/>
        <v>133.62</v>
      </c>
      <c r="N804" s="116">
        <f t="shared" si="125"/>
        <v>51</v>
      </c>
      <c r="O804" s="193">
        <f t="shared" si="132"/>
        <v>2.62</v>
      </c>
      <c r="P804" s="108">
        <f t="shared" si="127"/>
        <v>-3687.81</v>
      </c>
      <c r="Q804" s="192">
        <f>IF(D804="NY",VLOOKUP(E804,Input_Mkt_Price!E:F,2,FALSE))</f>
        <v>74.959999999999994</v>
      </c>
      <c r="R804" s="192">
        <f t="shared" si="128"/>
        <v>-67574.999999999796</v>
      </c>
      <c r="S804" s="118">
        <f t="shared" si="129"/>
        <v>-1020.0000000001455</v>
      </c>
      <c r="T804" s="108">
        <f t="shared" si="130"/>
        <v>-3825</v>
      </c>
      <c r="U804" s="108">
        <f t="shared" si="131"/>
        <v>-3687.81</v>
      </c>
    </row>
    <row r="805" spans="1:21" x14ac:dyDescent="0.2">
      <c r="A805" s="120">
        <v>43194</v>
      </c>
      <c r="B805" s="103">
        <v>1</v>
      </c>
      <c r="C805" s="104" t="s">
        <v>166</v>
      </c>
      <c r="D805" s="104" t="s">
        <v>1</v>
      </c>
      <c r="E805" s="104" t="s">
        <v>10</v>
      </c>
      <c r="F805" s="104">
        <v>-44</v>
      </c>
      <c r="G805" s="104">
        <v>72.319999999999993</v>
      </c>
      <c r="H805" s="104" t="s">
        <v>1313</v>
      </c>
      <c r="I805" s="104"/>
      <c r="J805" s="116">
        <f>IF(D805="NY",VLOOKUP(E805,Input_Mkt_Price!B:C,2,FALSE))</f>
        <v>75</v>
      </c>
      <c r="K805" s="192">
        <f t="shared" si="122"/>
        <v>0</v>
      </c>
      <c r="L805" s="118">
        <f t="shared" si="123"/>
        <v>-58960.000000000153</v>
      </c>
      <c r="M805" s="106">
        <f t="shared" si="124"/>
        <v>115.28</v>
      </c>
      <c r="N805" s="116">
        <f t="shared" si="125"/>
        <v>44</v>
      </c>
      <c r="O805" s="193">
        <f t="shared" si="132"/>
        <v>2.62</v>
      </c>
      <c r="P805" s="108">
        <f t="shared" si="127"/>
        <v>-3182.08</v>
      </c>
      <c r="Q805" s="192">
        <f>IF(D805="NY",VLOOKUP(E805,Input_Mkt_Price!E:F,2,FALSE))</f>
        <v>74.959999999999994</v>
      </c>
      <c r="R805" s="192">
        <f t="shared" si="128"/>
        <v>-58080.000000000015</v>
      </c>
      <c r="S805" s="118">
        <f t="shared" si="129"/>
        <v>-880.00000000013824</v>
      </c>
      <c r="T805" s="108">
        <f t="shared" si="130"/>
        <v>-3300</v>
      </c>
      <c r="U805" s="108">
        <f t="shared" si="131"/>
        <v>-3182.08</v>
      </c>
    </row>
    <row r="806" spans="1:21" x14ac:dyDescent="0.2">
      <c r="A806" s="120">
        <v>43194</v>
      </c>
      <c r="B806" s="103">
        <v>1</v>
      </c>
      <c r="C806" s="104" t="s">
        <v>166</v>
      </c>
      <c r="D806" s="104" t="s">
        <v>1</v>
      </c>
      <c r="E806" s="104" t="s">
        <v>10</v>
      </c>
      <c r="F806" s="104">
        <v>-4</v>
      </c>
      <c r="G806" s="104">
        <v>72.33</v>
      </c>
      <c r="H806" s="104" t="s">
        <v>1313</v>
      </c>
      <c r="I806" s="104"/>
      <c r="J806" s="116">
        <f>IF(D806="NY",VLOOKUP(E806,Input_Mkt_Price!B:C,2,FALSE))</f>
        <v>75</v>
      </c>
      <c r="K806" s="192">
        <f t="shared" si="122"/>
        <v>0</v>
      </c>
      <c r="L806" s="118">
        <f t="shared" si="123"/>
        <v>-5340.0000000000036</v>
      </c>
      <c r="M806" s="106">
        <f t="shared" si="124"/>
        <v>10.48</v>
      </c>
      <c r="N806" s="116">
        <f t="shared" si="125"/>
        <v>4</v>
      </c>
      <c r="O806" s="193">
        <f t="shared" si="132"/>
        <v>2.62</v>
      </c>
      <c r="P806" s="108">
        <f t="shared" si="127"/>
        <v>-289.32</v>
      </c>
      <c r="Q806" s="192">
        <f>IF(D806="NY",VLOOKUP(E806,Input_Mkt_Price!E:F,2,FALSE))</f>
        <v>74.959999999999994</v>
      </c>
      <c r="R806" s="192">
        <f t="shared" si="128"/>
        <v>-5259.9999999999909</v>
      </c>
      <c r="S806" s="118">
        <f t="shared" si="129"/>
        <v>-80.000000000012733</v>
      </c>
      <c r="T806" s="108">
        <f t="shared" si="130"/>
        <v>-300</v>
      </c>
      <c r="U806" s="108">
        <f t="shared" si="131"/>
        <v>-289.32</v>
      </c>
    </row>
    <row r="807" spans="1:21" x14ac:dyDescent="0.2">
      <c r="A807" s="120">
        <v>43194</v>
      </c>
      <c r="B807" s="103">
        <v>1</v>
      </c>
      <c r="C807" s="104" t="s">
        <v>166</v>
      </c>
      <c r="D807" s="104" t="s">
        <v>1</v>
      </c>
      <c r="E807" s="104" t="s">
        <v>10</v>
      </c>
      <c r="F807" s="104">
        <v>-30</v>
      </c>
      <c r="G807" s="104">
        <v>72.34</v>
      </c>
      <c r="H807" s="104" t="s">
        <v>1313</v>
      </c>
      <c r="I807" s="104"/>
      <c r="J807" s="116">
        <f>IF(D807="NY",VLOOKUP(E807,Input_Mkt_Price!B:C,2,FALSE))</f>
        <v>75</v>
      </c>
      <c r="K807" s="192">
        <f t="shared" si="122"/>
        <v>0</v>
      </c>
      <c r="L807" s="118">
        <f t="shared" si="123"/>
        <v>-39899.999999999949</v>
      </c>
      <c r="M807" s="106">
        <f t="shared" si="124"/>
        <v>78.600000000000009</v>
      </c>
      <c r="N807" s="116">
        <f t="shared" si="125"/>
        <v>30</v>
      </c>
      <c r="O807" s="193">
        <f t="shared" si="132"/>
        <v>2.62</v>
      </c>
      <c r="P807" s="108">
        <f t="shared" si="127"/>
        <v>-2170.2000000000003</v>
      </c>
      <c r="Q807" s="192">
        <f>IF(D807="NY",VLOOKUP(E807,Input_Mkt_Price!E:F,2,FALSE))</f>
        <v>74.959999999999994</v>
      </c>
      <c r="R807" s="192">
        <f t="shared" si="128"/>
        <v>-39299.999999999854</v>
      </c>
      <c r="S807" s="118">
        <f t="shared" si="129"/>
        <v>-600.00000000009459</v>
      </c>
      <c r="T807" s="108">
        <f t="shared" si="130"/>
        <v>-2250</v>
      </c>
      <c r="U807" s="108">
        <f t="shared" si="131"/>
        <v>-2170.2000000000003</v>
      </c>
    </row>
    <row r="808" spans="1:21" x14ac:dyDescent="0.2">
      <c r="A808" s="120">
        <v>43194</v>
      </c>
      <c r="B808" s="103">
        <v>1</v>
      </c>
      <c r="C808" s="104" t="s">
        <v>166</v>
      </c>
      <c r="D808" s="104" t="s">
        <v>1</v>
      </c>
      <c r="E808" s="104" t="s">
        <v>10</v>
      </c>
      <c r="F808" s="104">
        <v>-1</v>
      </c>
      <c r="G808" s="104">
        <v>72.349999999999994</v>
      </c>
      <c r="H808" s="104" t="s">
        <v>1313</v>
      </c>
      <c r="I808" s="104"/>
      <c r="J808" s="116">
        <f>IF(D808="NY",VLOOKUP(E808,Input_Mkt_Price!B:C,2,FALSE))</f>
        <v>75</v>
      </c>
      <c r="K808" s="192">
        <f t="shared" si="122"/>
        <v>0</v>
      </c>
      <c r="L808" s="118">
        <f t="shared" si="123"/>
        <v>-1325.0000000000027</v>
      </c>
      <c r="M808" s="106">
        <f t="shared" si="124"/>
        <v>2.62</v>
      </c>
      <c r="N808" s="116">
        <f t="shared" si="125"/>
        <v>1</v>
      </c>
      <c r="O808" s="193">
        <f t="shared" si="132"/>
        <v>2.62</v>
      </c>
      <c r="P808" s="108">
        <f t="shared" si="127"/>
        <v>-72.349999999999994</v>
      </c>
      <c r="Q808" s="192">
        <f>IF(D808="NY",VLOOKUP(E808,Input_Mkt_Price!E:F,2,FALSE))</f>
        <v>74.959999999999994</v>
      </c>
      <c r="R808" s="192">
        <f t="shared" si="128"/>
        <v>-1304.9999999999998</v>
      </c>
      <c r="S808" s="118">
        <f t="shared" si="129"/>
        <v>-20.000000000002956</v>
      </c>
      <c r="T808" s="108">
        <f t="shared" si="130"/>
        <v>-75</v>
      </c>
      <c r="U808" s="108">
        <f t="shared" si="131"/>
        <v>-72.349999999999994</v>
      </c>
    </row>
    <row r="809" spans="1:21" x14ac:dyDescent="0.2">
      <c r="A809" s="120">
        <v>43194</v>
      </c>
      <c r="B809" s="103">
        <v>1</v>
      </c>
      <c r="C809" s="104" t="s">
        <v>166</v>
      </c>
      <c r="D809" s="104" t="s">
        <v>1</v>
      </c>
      <c r="E809" s="104" t="s">
        <v>10</v>
      </c>
      <c r="F809" s="104">
        <v>-1</v>
      </c>
      <c r="G809" s="104">
        <v>72.41</v>
      </c>
      <c r="H809" s="104" t="s">
        <v>1313</v>
      </c>
      <c r="I809" s="104"/>
      <c r="J809" s="116">
        <f>IF(D809="NY",VLOOKUP(E809,Input_Mkt_Price!B:C,2,FALSE))</f>
        <v>75</v>
      </c>
      <c r="K809" s="192">
        <f t="shared" si="122"/>
        <v>0</v>
      </c>
      <c r="L809" s="118">
        <f t="shared" si="123"/>
        <v>-1295.0000000000018</v>
      </c>
      <c r="M809" s="106">
        <f t="shared" si="124"/>
        <v>2.62</v>
      </c>
      <c r="N809" s="116">
        <f t="shared" si="125"/>
        <v>1</v>
      </c>
      <c r="O809" s="193">
        <f t="shared" si="132"/>
        <v>2.62</v>
      </c>
      <c r="P809" s="108">
        <f t="shared" si="127"/>
        <v>-72.41</v>
      </c>
      <c r="Q809" s="192">
        <f>IF(D809="NY",VLOOKUP(E809,Input_Mkt_Price!E:F,2,FALSE))</f>
        <v>74.959999999999994</v>
      </c>
      <c r="R809" s="192">
        <f t="shared" si="128"/>
        <v>-1274.9999999999986</v>
      </c>
      <c r="S809" s="118">
        <f t="shared" si="129"/>
        <v>-20.000000000003183</v>
      </c>
      <c r="T809" s="108">
        <f t="shared" si="130"/>
        <v>-75</v>
      </c>
      <c r="U809" s="108">
        <f t="shared" si="131"/>
        <v>-72.41</v>
      </c>
    </row>
    <row r="810" spans="1:21" x14ac:dyDescent="0.2">
      <c r="A810" s="120">
        <v>43194</v>
      </c>
      <c r="B810" s="103">
        <v>1</v>
      </c>
      <c r="C810" s="104" t="s">
        <v>166</v>
      </c>
      <c r="D810" s="104" t="s">
        <v>1</v>
      </c>
      <c r="E810" s="104" t="s">
        <v>10</v>
      </c>
      <c r="F810" s="104">
        <v>-1</v>
      </c>
      <c r="G810" s="104">
        <v>72.45</v>
      </c>
      <c r="H810" s="104" t="s">
        <v>1313</v>
      </c>
      <c r="I810" s="104"/>
      <c r="J810" s="116">
        <f>IF(D810="NY",VLOOKUP(E810,Input_Mkt_Price!B:C,2,FALSE))</f>
        <v>75</v>
      </c>
      <c r="K810" s="192">
        <f t="shared" si="122"/>
        <v>0</v>
      </c>
      <c r="L810" s="118">
        <f t="shared" si="123"/>
        <v>-1274.9999999999986</v>
      </c>
      <c r="M810" s="106">
        <f t="shared" si="124"/>
        <v>2.62</v>
      </c>
      <c r="N810" s="116">
        <f t="shared" si="125"/>
        <v>1</v>
      </c>
      <c r="O810" s="193">
        <f t="shared" si="132"/>
        <v>2.62</v>
      </c>
      <c r="P810" s="108">
        <f t="shared" si="127"/>
        <v>-72.45</v>
      </c>
      <c r="Q810" s="192">
        <f>IF(D810="NY",VLOOKUP(E810,Input_Mkt_Price!E:F,2,FALSE))</f>
        <v>74.959999999999994</v>
      </c>
      <c r="R810" s="192">
        <f t="shared" si="128"/>
        <v>-1254.9999999999955</v>
      </c>
      <c r="S810" s="118">
        <f t="shared" si="129"/>
        <v>-20.000000000003183</v>
      </c>
      <c r="T810" s="108">
        <f t="shared" si="130"/>
        <v>-75</v>
      </c>
      <c r="U810" s="108">
        <f t="shared" si="131"/>
        <v>-72.45</v>
      </c>
    </row>
    <row r="811" spans="1:21" x14ac:dyDescent="0.2">
      <c r="A811" s="120">
        <v>43194</v>
      </c>
      <c r="B811" s="103">
        <v>1</v>
      </c>
      <c r="C811" s="104" t="s">
        <v>166</v>
      </c>
      <c r="D811" s="104" t="s">
        <v>1</v>
      </c>
      <c r="E811" s="104" t="s">
        <v>10</v>
      </c>
      <c r="F811" s="104">
        <v>-22</v>
      </c>
      <c r="G811" s="104">
        <v>72.5</v>
      </c>
      <c r="H811" s="104" t="s">
        <v>1313</v>
      </c>
      <c r="I811" s="104"/>
      <c r="J811" s="116">
        <f>IF(D811="NY",VLOOKUP(E811,Input_Mkt_Price!B:C,2,FALSE))</f>
        <v>75</v>
      </c>
      <c r="K811" s="192">
        <f t="shared" si="122"/>
        <v>0</v>
      </c>
      <c r="L811" s="118">
        <f t="shared" si="123"/>
        <v>-27500</v>
      </c>
      <c r="M811" s="106">
        <f t="shared" si="124"/>
        <v>57.64</v>
      </c>
      <c r="N811" s="116">
        <f t="shared" si="125"/>
        <v>22</v>
      </c>
      <c r="O811" s="193">
        <f t="shared" si="132"/>
        <v>2.62</v>
      </c>
      <c r="P811" s="108">
        <f t="shared" si="127"/>
        <v>-1595</v>
      </c>
      <c r="Q811" s="192">
        <f>IF(D811="NY",VLOOKUP(E811,Input_Mkt_Price!E:F,2,FALSE))</f>
        <v>74.959999999999994</v>
      </c>
      <c r="R811" s="192">
        <f t="shared" si="128"/>
        <v>-27059.999999999931</v>
      </c>
      <c r="S811" s="118">
        <f t="shared" si="129"/>
        <v>-440.00000000006912</v>
      </c>
      <c r="T811" s="108">
        <f t="shared" si="130"/>
        <v>-1650</v>
      </c>
      <c r="U811" s="108">
        <f t="shared" si="131"/>
        <v>-1595</v>
      </c>
    </row>
    <row r="812" spans="1:21" x14ac:dyDescent="0.2">
      <c r="A812" s="120">
        <v>43194</v>
      </c>
      <c r="B812" s="103">
        <v>1</v>
      </c>
      <c r="C812" s="104" t="s">
        <v>166</v>
      </c>
      <c r="D812" s="104" t="s">
        <v>1</v>
      </c>
      <c r="E812" s="104" t="s">
        <v>10</v>
      </c>
      <c r="F812" s="104">
        <v>-5</v>
      </c>
      <c r="G812" s="104">
        <v>72.8</v>
      </c>
      <c r="H812" s="104" t="s">
        <v>1313</v>
      </c>
      <c r="I812" s="104"/>
      <c r="J812" s="116">
        <f>IF(D812="NY",VLOOKUP(E812,Input_Mkt_Price!B:C,2,FALSE))</f>
        <v>75</v>
      </c>
      <c r="K812" s="192">
        <f t="shared" si="122"/>
        <v>0</v>
      </c>
      <c r="L812" s="118">
        <f t="shared" si="123"/>
        <v>-5500.0000000000073</v>
      </c>
      <c r="M812" s="106">
        <f t="shared" si="124"/>
        <v>13.100000000000001</v>
      </c>
      <c r="N812" s="116">
        <f t="shared" si="125"/>
        <v>5</v>
      </c>
      <c r="O812" s="193">
        <f t="shared" si="132"/>
        <v>2.62</v>
      </c>
      <c r="P812" s="108">
        <f t="shared" si="127"/>
        <v>-364</v>
      </c>
      <c r="Q812" s="192">
        <f>IF(D812="NY",VLOOKUP(E812,Input_Mkt_Price!E:F,2,FALSE))</f>
        <v>74.959999999999994</v>
      </c>
      <c r="R812" s="192">
        <f t="shared" si="128"/>
        <v>-5399.9999999999918</v>
      </c>
      <c r="S812" s="118">
        <f t="shared" si="129"/>
        <v>-100.00000000001546</v>
      </c>
      <c r="T812" s="108">
        <f t="shared" si="130"/>
        <v>-375</v>
      </c>
      <c r="U812" s="108">
        <f t="shared" si="131"/>
        <v>-364</v>
      </c>
    </row>
    <row r="813" spans="1:21" x14ac:dyDescent="0.2">
      <c r="A813" s="120">
        <v>43194</v>
      </c>
      <c r="B813" s="103">
        <v>1</v>
      </c>
      <c r="C813" s="104" t="s">
        <v>166</v>
      </c>
      <c r="D813" s="104" t="s">
        <v>1</v>
      </c>
      <c r="E813" s="104" t="s">
        <v>10</v>
      </c>
      <c r="F813" s="104">
        <v>-6</v>
      </c>
      <c r="G813" s="104">
        <v>72.819999999999993</v>
      </c>
      <c r="H813" s="104" t="s">
        <v>1313</v>
      </c>
      <c r="I813" s="104"/>
      <c r="J813" s="116">
        <f>IF(D813="NY",VLOOKUP(E813,Input_Mkt_Price!B:C,2,FALSE))</f>
        <v>75</v>
      </c>
      <c r="K813" s="192">
        <f t="shared" si="122"/>
        <v>0</v>
      </c>
      <c r="L813" s="118">
        <f t="shared" si="123"/>
        <v>-6540.00000000002</v>
      </c>
      <c r="M813" s="106">
        <f t="shared" si="124"/>
        <v>15.72</v>
      </c>
      <c r="N813" s="116">
        <f t="shared" si="125"/>
        <v>6</v>
      </c>
      <c r="O813" s="193">
        <f t="shared" si="132"/>
        <v>2.62</v>
      </c>
      <c r="P813" s="108">
        <f t="shared" si="127"/>
        <v>-436.91999999999996</v>
      </c>
      <c r="Q813" s="192">
        <f>IF(D813="NY",VLOOKUP(E813,Input_Mkt_Price!E:F,2,FALSE))</f>
        <v>74.959999999999994</v>
      </c>
      <c r="R813" s="192">
        <f t="shared" si="128"/>
        <v>-6420.0000000000018</v>
      </c>
      <c r="S813" s="118">
        <f t="shared" si="129"/>
        <v>-120.00000000001819</v>
      </c>
      <c r="T813" s="108">
        <f t="shared" si="130"/>
        <v>-450</v>
      </c>
      <c r="U813" s="108">
        <f t="shared" si="131"/>
        <v>-436.91999999999996</v>
      </c>
    </row>
    <row r="814" spans="1:21" x14ac:dyDescent="0.2">
      <c r="A814" s="120">
        <v>43194</v>
      </c>
      <c r="B814" s="103">
        <v>1</v>
      </c>
      <c r="C814" s="104" t="s">
        <v>166</v>
      </c>
      <c r="D814" s="104" t="s">
        <v>1</v>
      </c>
      <c r="E814" s="104" t="s">
        <v>10</v>
      </c>
      <c r="F814" s="104">
        <v>-6</v>
      </c>
      <c r="G814" s="104">
        <v>72.83</v>
      </c>
      <c r="H814" s="104" t="s">
        <v>1313</v>
      </c>
      <c r="I814" s="104"/>
      <c r="J814" s="116">
        <f>IF(D814="NY",VLOOKUP(E814,Input_Mkt_Price!B:C,2,FALSE))</f>
        <v>75</v>
      </c>
      <c r="K814" s="192">
        <f t="shared" si="122"/>
        <v>0</v>
      </c>
      <c r="L814" s="118">
        <f t="shared" si="123"/>
        <v>-6510.0000000000055</v>
      </c>
      <c r="M814" s="106">
        <f t="shared" si="124"/>
        <v>15.72</v>
      </c>
      <c r="N814" s="116">
        <f t="shared" si="125"/>
        <v>6</v>
      </c>
      <c r="O814" s="193">
        <f t="shared" si="132"/>
        <v>2.62</v>
      </c>
      <c r="P814" s="108">
        <f t="shared" si="127"/>
        <v>-436.98</v>
      </c>
      <c r="Q814" s="192">
        <f>IF(D814="NY",VLOOKUP(E814,Input_Mkt_Price!E:F,2,FALSE))</f>
        <v>74.959999999999994</v>
      </c>
      <c r="R814" s="192">
        <f t="shared" si="128"/>
        <v>-6389.9999999999864</v>
      </c>
      <c r="S814" s="118">
        <f t="shared" si="129"/>
        <v>-120.0000000000191</v>
      </c>
      <c r="T814" s="108">
        <f t="shared" si="130"/>
        <v>-450</v>
      </c>
      <c r="U814" s="108">
        <f t="shared" si="131"/>
        <v>-436.98</v>
      </c>
    </row>
    <row r="815" spans="1:21" x14ac:dyDescent="0.2">
      <c r="A815" s="120">
        <v>43194</v>
      </c>
      <c r="B815" s="103">
        <v>1</v>
      </c>
      <c r="C815" s="104" t="s">
        <v>166</v>
      </c>
      <c r="D815" s="104" t="s">
        <v>1</v>
      </c>
      <c r="E815" s="104" t="s">
        <v>10</v>
      </c>
      <c r="F815" s="104">
        <v>-6</v>
      </c>
      <c r="G815" s="104">
        <v>72.84</v>
      </c>
      <c r="H815" s="104" t="s">
        <v>1313</v>
      </c>
      <c r="I815" s="104"/>
      <c r="J815" s="116">
        <f>IF(D815="NY",VLOOKUP(E815,Input_Mkt_Price!B:C,2,FALSE))</f>
        <v>75</v>
      </c>
      <c r="K815" s="192">
        <f t="shared" si="122"/>
        <v>0</v>
      </c>
      <c r="L815" s="118">
        <f t="shared" si="123"/>
        <v>-6479.99999999999</v>
      </c>
      <c r="M815" s="106">
        <f t="shared" si="124"/>
        <v>15.72</v>
      </c>
      <c r="N815" s="116">
        <f t="shared" si="125"/>
        <v>6</v>
      </c>
      <c r="O815" s="193">
        <f t="shared" si="132"/>
        <v>2.62</v>
      </c>
      <c r="P815" s="108">
        <f t="shared" si="127"/>
        <v>-437.04</v>
      </c>
      <c r="Q815" s="192">
        <f>IF(D815="NY",VLOOKUP(E815,Input_Mkt_Price!E:F,2,FALSE))</f>
        <v>74.959999999999994</v>
      </c>
      <c r="R815" s="192">
        <f t="shared" si="128"/>
        <v>-6359.9999999999709</v>
      </c>
      <c r="S815" s="118">
        <f t="shared" si="129"/>
        <v>-120.0000000000191</v>
      </c>
      <c r="T815" s="108">
        <f t="shared" si="130"/>
        <v>-450</v>
      </c>
      <c r="U815" s="108">
        <f t="shared" si="131"/>
        <v>-437.04</v>
      </c>
    </row>
    <row r="816" spans="1:21" x14ac:dyDescent="0.2">
      <c r="A816" s="120">
        <v>43194</v>
      </c>
      <c r="B816" s="103">
        <v>1</v>
      </c>
      <c r="C816" s="104" t="s">
        <v>166</v>
      </c>
      <c r="D816" s="104" t="s">
        <v>1</v>
      </c>
      <c r="E816" s="104" t="s">
        <v>10</v>
      </c>
      <c r="F816" s="104">
        <v>-6</v>
      </c>
      <c r="G816" s="104">
        <v>72.849999999999994</v>
      </c>
      <c r="H816" s="104" t="s">
        <v>1313</v>
      </c>
      <c r="I816" s="104"/>
      <c r="J816" s="116">
        <f>IF(D816="NY",VLOOKUP(E816,Input_Mkt_Price!B:C,2,FALSE))</f>
        <v>75</v>
      </c>
      <c r="K816" s="192">
        <f t="shared" si="122"/>
        <v>0</v>
      </c>
      <c r="L816" s="118">
        <f t="shared" si="123"/>
        <v>-6450.0000000000173</v>
      </c>
      <c r="M816" s="106">
        <f t="shared" si="124"/>
        <v>15.72</v>
      </c>
      <c r="N816" s="116">
        <f t="shared" si="125"/>
        <v>6</v>
      </c>
      <c r="O816" s="193">
        <f t="shared" si="132"/>
        <v>2.62</v>
      </c>
      <c r="P816" s="108">
        <f t="shared" si="127"/>
        <v>-437.09999999999997</v>
      </c>
      <c r="Q816" s="192">
        <f>IF(D816="NY",VLOOKUP(E816,Input_Mkt_Price!E:F,2,FALSE))</f>
        <v>74.959999999999994</v>
      </c>
      <c r="R816" s="192">
        <f t="shared" si="128"/>
        <v>-6329.9999999999982</v>
      </c>
      <c r="S816" s="118">
        <f t="shared" si="129"/>
        <v>-120.0000000000191</v>
      </c>
      <c r="T816" s="108">
        <f t="shared" si="130"/>
        <v>-450</v>
      </c>
      <c r="U816" s="108">
        <f t="shared" si="131"/>
        <v>-437.09999999999997</v>
      </c>
    </row>
    <row r="817" spans="1:21" x14ac:dyDescent="0.2">
      <c r="A817" s="120">
        <v>43194</v>
      </c>
      <c r="B817" s="103">
        <v>1</v>
      </c>
      <c r="C817" s="104" t="s">
        <v>166</v>
      </c>
      <c r="D817" s="104" t="s">
        <v>1</v>
      </c>
      <c r="E817" s="104" t="s">
        <v>10</v>
      </c>
      <c r="F817" s="104">
        <v>-6</v>
      </c>
      <c r="G817" s="104">
        <v>72.86</v>
      </c>
      <c r="H817" s="104" t="s">
        <v>1313</v>
      </c>
      <c r="I817" s="104"/>
      <c r="J817" s="116">
        <f>IF(D817="NY",VLOOKUP(E817,Input_Mkt_Price!B:C,2,FALSE))</f>
        <v>75</v>
      </c>
      <c r="K817" s="192">
        <f t="shared" si="122"/>
        <v>0</v>
      </c>
      <c r="L817" s="118">
        <f t="shared" si="123"/>
        <v>-6420.0000000000018</v>
      </c>
      <c r="M817" s="106">
        <f t="shared" si="124"/>
        <v>15.72</v>
      </c>
      <c r="N817" s="116">
        <f t="shared" si="125"/>
        <v>6</v>
      </c>
      <c r="O817" s="193">
        <f t="shared" si="132"/>
        <v>2.62</v>
      </c>
      <c r="P817" s="108">
        <f t="shared" si="127"/>
        <v>-437.15999999999997</v>
      </c>
      <c r="Q817" s="192">
        <f>IF(D817="NY",VLOOKUP(E817,Input_Mkt_Price!E:F,2,FALSE))</f>
        <v>74.959999999999994</v>
      </c>
      <c r="R817" s="192">
        <f t="shared" si="128"/>
        <v>-6299.9999999999827</v>
      </c>
      <c r="S817" s="118">
        <f t="shared" si="129"/>
        <v>-120.0000000000191</v>
      </c>
      <c r="T817" s="108">
        <f t="shared" si="130"/>
        <v>-450</v>
      </c>
      <c r="U817" s="108">
        <f t="shared" si="131"/>
        <v>-437.15999999999997</v>
      </c>
    </row>
    <row r="818" spans="1:21" x14ac:dyDescent="0.2">
      <c r="A818" s="120">
        <v>43194</v>
      </c>
      <c r="B818" s="103">
        <v>1</v>
      </c>
      <c r="C818" s="104" t="s">
        <v>166</v>
      </c>
      <c r="D818" s="104" t="s">
        <v>1</v>
      </c>
      <c r="E818" s="104" t="s">
        <v>10</v>
      </c>
      <c r="F818" s="104">
        <v>-6</v>
      </c>
      <c r="G818" s="104">
        <v>72.87</v>
      </c>
      <c r="H818" s="104" t="s">
        <v>1313</v>
      </c>
      <c r="I818" s="104"/>
      <c r="J818" s="116">
        <f>IF(D818="NY",VLOOKUP(E818,Input_Mkt_Price!B:C,2,FALSE))</f>
        <v>75</v>
      </c>
      <c r="K818" s="192">
        <f t="shared" si="122"/>
        <v>0</v>
      </c>
      <c r="L818" s="118">
        <f t="shared" si="123"/>
        <v>-6389.9999999999864</v>
      </c>
      <c r="M818" s="106">
        <f t="shared" si="124"/>
        <v>15.72</v>
      </c>
      <c r="N818" s="116">
        <f t="shared" si="125"/>
        <v>6</v>
      </c>
      <c r="O818" s="193">
        <f t="shared" si="132"/>
        <v>2.62</v>
      </c>
      <c r="P818" s="108">
        <f t="shared" si="127"/>
        <v>-437.22</v>
      </c>
      <c r="Q818" s="192">
        <f>IF(D818="NY",VLOOKUP(E818,Input_Mkt_Price!E:F,2,FALSE))</f>
        <v>74.959999999999994</v>
      </c>
      <c r="R818" s="192">
        <f t="shared" si="128"/>
        <v>-6269.9999999999673</v>
      </c>
      <c r="S818" s="118">
        <f t="shared" si="129"/>
        <v>-120.0000000000191</v>
      </c>
      <c r="T818" s="108">
        <f t="shared" si="130"/>
        <v>-450</v>
      </c>
      <c r="U818" s="108">
        <f t="shared" si="131"/>
        <v>-437.22</v>
      </c>
    </row>
    <row r="819" spans="1:21" x14ac:dyDescent="0.2">
      <c r="A819" s="120">
        <v>43194</v>
      </c>
      <c r="B819" s="103">
        <v>1</v>
      </c>
      <c r="C819" s="104" t="s">
        <v>166</v>
      </c>
      <c r="D819" s="104" t="s">
        <v>1</v>
      </c>
      <c r="E819" s="104" t="s">
        <v>10</v>
      </c>
      <c r="F819" s="104">
        <v>-6</v>
      </c>
      <c r="G819" s="104">
        <v>72.88</v>
      </c>
      <c r="H819" s="104" t="s">
        <v>1313</v>
      </c>
      <c r="I819" s="104"/>
      <c r="J819" s="116">
        <f>IF(D819="NY",VLOOKUP(E819,Input_Mkt_Price!B:C,2,FALSE))</f>
        <v>75</v>
      </c>
      <c r="K819" s="192">
        <f t="shared" si="122"/>
        <v>0</v>
      </c>
      <c r="L819" s="118">
        <f t="shared" si="123"/>
        <v>-6360.0000000000136</v>
      </c>
      <c r="M819" s="106">
        <f t="shared" si="124"/>
        <v>15.72</v>
      </c>
      <c r="N819" s="116">
        <f t="shared" si="125"/>
        <v>6</v>
      </c>
      <c r="O819" s="193">
        <f t="shared" si="132"/>
        <v>2.62</v>
      </c>
      <c r="P819" s="108">
        <f t="shared" si="127"/>
        <v>-437.28</v>
      </c>
      <c r="Q819" s="192">
        <f>IF(D819="NY",VLOOKUP(E819,Input_Mkt_Price!E:F,2,FALSE))</f>
        <v>74.959999999999994</v>
      </c>
      <c r="R819" s="192">
        <f t="shared" si="128"/>
        <v>-6239.9999999999945</v>
      </c>
      <c r="S819" s="118">
        <f t="shared" si="129"/>
        <v>-120.0000000000191</v>
      </c>
      <c r="T819" s="108">
        <f t="shared" si="130"/>
        <v>-450</v>
      </c>
      <c r="U819" s="108">
        <f t="shared" si="131"/>
        <v>-437.28</v>
      </c>
    </row>
    <row r="820" spans="1:21" x14ac:dyDescent="0.2">
      <c r="A820" s="120">
        <v>43194</v>
      </c>
      <c r="B820" s="103">
        <v>1</v>
      </c>
      <c r="C820" s="104" t="s">
        <v>166</v>
      </c>
      <c r="D820" s="104" t="s">
        <v>1</v>
      </c>
      <c r="E820" s="104" t="s">
        <v>10</v>
      </c>
      <c r="F820" s="104">
        <v>-6</v>
      </c>
      <c r="G820" s="104">
        <v>72.89</v>
      </c>
      <c r="H820" s="104" t="s">
        <v>1313</v>
      </c>
      <c r="I820" s="104"/>
      <c r="J820" s="116">
        <f>IF(D820="NY",VLOOKUP(E820,Input_Mkt_Price!B:C,2,FALSE))</f>
        <v>75</v>
      </c>
      <c r="K820" s="192">
        <f t="shared" si="122"/>
        <v>0</v>
      </c>
      <c r="L820" s="118">
        <f t="shared" si="123"/>
        <v>-6329.9999999999982</v>
      </c>
      <c r="M820" s="106">
        <f t="shared" si="124"/>
        <v>15.72</v>
      </c>
      <c r="N820" s="116">
        <f t="shared" si="125"/>
        <v>6</v>
      </c>
      <c r="O820" s="193">
        <f t="shared" si="132"/>
        <v>2.62</v>
      </c>
      <c r="P820" s="108">
        <f t="shared" si="127"/>
        <v>-437.34000000000003</v>
      </c>
      <c r="Q820" s="192">
        <f>IF(D820="NY",VLOOKUP(E820,Input_Mkt_Price!E:F,2,FALSE))</f>
        <v>74.959999999999994</v>
      </c>
      <c r="R820" s="192">
        <f t="shared" si="128"/>
        <v>-6209.99999999998</v>
      </c>
      <c r="S820" s="118">
        <f t="shared" si="129"/>
        <v>-120.00000000001819</v>
      </c>
      <c r="T820" s="108">
        <f t="shared" si="130"/>
        <v>-450</v>
      </c>
      <c r="U820" s="108">
        <f t="shared" si="131"/>
        <v>-437.34000000000003</v>
      </c>
    </row>
    <row r="821" spans="1:21" x14ac:dyDescent="0.2">
      <c r="A821" s="120">
        <v>43194</v>
      </c>
      <c r="B821" s="103">
        <v>1</v>
      </c>
      <c r="C821" s="104" t="s">
        <v>166</v>
      </c>
      <c r="D821" s="104" t="s">
        <v>1</v>
      </c>
      <c r="E821" s="104" t="s">
        <v>10</v>
      </c>
      <c r="F821" s="104">
        <v>-12</v>
      </c>
      <c r="G821" s="104">
        <v>72.900000000000006</v>
      </c>
      <c r="H821" s="104" t="s">
        <v>1313</v>
      </c>
      <c r="I821" s="104"/>
      <c r="J821" s="116">
        <f>IF(D821="NY",VLOOKUP(E821,Input_Mkt_Price!B:C,2,FALSE))</f>
        <v>75</v>
      </c>
      <c r="K821" s="192">
        <f t="shared" si="122"/>
        <v>0</v>
      </c>
      <c r="L821" s="118">
        <f t="shared" si="123"/>
        <v>-12599.999999999965</v>
      </c>
      <c r="M821" s="106">
        <f t="shared" si="124"/>
        <v>31.44</v>
      </c>
      <c r="N821" s="116">
        <f t="shared" si="125"/>
        <v>12</v>
      </c>
      <c r="O821" s="193">
        <f t="shared" si="132"/>
        <v>2.62</v>
      </c>
      <c r="P821" s="108">
        <f t="shared" si="127"/>
        <v>-874.80000000000007</v>
      </c>
      <c r="Q821" s="192">
        <f>IF(D821="NY",VLOOKUP(E821,Input_Mkt_Price!E:F,2,FALSE))</f>
        <v>74.959999999999994</v>
      </c>
      <c r="R821" s="192">
        <f t="shared" si="128"/>
        <v>-12359.999999999929</v>
      </c>
      <c r="S821" s="118">
        <f t="shared" si="129"/>
        <v>-240.00000000003638</v>
      </c>
      <c r="T821" s="108">
        <f t="shared" si="130"/>
        <v>-900</v>
      </c>
      <c r="U821" s="108">
        <f t="shared" si="131"/>
        <v>-874.80000000000007</v>
      </c>
    </row>
    <row r="822" spans="1:21" x14ac:dyDescent="0.2">
      <c r="A822" s="120">
        <v>43194</v>
      </c>
      <c r="B822" s="103">
        <v>1</v>
      </c>
      <c r="C822" s="104" t="s">
        <v>166</v>
      </c>
      <c r="D822" s="104" t="s">
        <v>1</v>
      </c>
      <c r="E822" s="104" t="s">
        <v>10</v>
      </c>
      <c r="F822" s="104">
        <v>-6</v>
      </c>
      <c r="G822" s="104">
        <v>72.91</v>
      </c>
      <c r="H822" s="104" t="s">
        <v>1313</v>
      </c>
      <c r="I822" s="104"/>
      <c r="J822" s="116">
        <f>IF(D822="NY",VLOOKUP(E822,Input_Mkt_Price!B:C,2,FALSE))</f>
        <v>75</v>
      </c>
      <c r="K822" s="192">
        <f t="shared" si="122"/>
        <v>0</v>
      </c>
      <c r="L822" s="118">
        <f t="shared" si="123"/>
        <v>-6270.00000000001</v>
      </c>
      <c r="M822" s="106">
        <f t="shared" si="124"/>
        <v>15.72</v>
      </c>
      <c r="N822" s="116">
        <f t="shared" si="125"/>
        <v>6</v>
      </c>
      <c r="O822" s="193">
        <f t="shared" si="132"/>
        <v>2.62</v>
      </c>
      <c r="P822" s="108">
        <f t="shared" si="127"/>
        <v>-437.46</v>
      </c>
      <c r="Q822" s="192">
        <f>IF(D822="NY",VLOOKUP(E822,Input_Mkt_Price!E:F,2,FALSE))</f>
        <v>74.959999999999994</v>
      </c>
      <c r="R822" s="192">
        <f t="shared" si="128"/>
        <v>-6149.9999999999918</v>
      </c>
      <c r="S822" s="118">
        <f t="shared" si="129"/>
        <v>-120.00000000001819</v>
      </c>
      <c r="T822" s="108">
        <f t="shared" si="130"/>
        <v>-450</v>
      </c>
      <c r="U822" s="108">
        <f t="shared" si="131"/>
        <v>-437.46</v>
      </c>
    </row>
    <row r="823" spans="1:21" x14ac:dyDescent="0.2">
      <c r="A823" s="120">
        <v>43194</v>
      </c>
      <c r="B823" s="103">
        <v>1</v>
      </c>
      <c r="C823" s="104" t="s">
        <v>166</v>
      </c>
      <c r="D823" s="104" t="s">
        <v>1</v>
      </c>
      <c r="E823" s="104" t="s">
        <v>10</v>
      </c>
      <c r="F823" s="104">
        <v>-6</v>
      </c>
      <c r="G823" s="104">
        <v>72.92</v>
      </c>
      <c r="H823" s="104" t="s">
        <v>1313</v>
      </c>
      <c r="I823" s="104"/>
      <c r="J823" s="116">
        <f>IF(D823="NY",VLOOKUP(E823,Input_Mkt_Price!B:C,2,FALSE))</f>
        <v>75</v>
      </c>
      <c r="K823" s="192">
        <f t="shared" si="122"/>
        <v>0</v>
      </c>
      <c r="L823" s="118">
        <f t="shared" si="123"/>
        <v>-6239.9999999999945</v>
      </c>
      <c r="M823" s="106">
        <f t="shared" si="124"/>
        <v>15.72</v>
      </c>
      <c r="N823" s="116">
        <f t="shared" si="125"/>
        <v>6</v>
      </c>
      <c r="O823" s="108">
        <f t="shared" si="132"/>
        <v>2.62</v>
      </c>
      <c r="P823" s="108">
        <f t="shared" si="127"/>
        <v>-437.52</v>
      </c>
      <c r="Q823" s="192">
        <f>IF(D823="NY",VLOOKUP(E823,Input_Mkt_Price!E:F,2,FALSE))</f>
        <v>74.959999999999994</v>
      </c>
      <c r="R823" s="192">
        <f t="shared" si="128"/>
        <v>-6119.9999999999764</v>
      </c>
      <c r="S823" s="118">
        <f t="shared" si="129"/>
        <v>-120.00000000001819</v>
      </c>
      <c r="T823" s="108">
        <f t="shared" si="130"/>
        <v>-450</v>
      </c>
      <c r="U823" s="108">
        <f t="shared" si="131"/>
        <v>-437.52</v>
      </c>
    </row>
    <row r="824" spans="1:21" x14ac:dyDescent="0.2">
      <c r="A824" s="120">
        <v>43194</v>
      </c>
      <c r="B824" s="103">
        <v>1</v>
      </c>
      <c r="C824" s="104" t="s">
        <v>166</v>
      </c>
      <c r="D824" s="104" t="s">
        <v>1</v>
      </c>
      <c r="E824" s="104" t="s">
        <v>10</v>
      </c>
      <c r="F824" s="104">
        <v>-92</v>
      </c>
      <c r="G824" s="104">
        <v>73</v>
      </c>
      <c r="H824" s="104" t="s">
        <v>1313</v>
      </c>
      <c r="I824" s="104"/>
      <c r="J824" s="116">
        <f>IF(D824="NY",VLOOKUP(E824,Input_Mkt_Price!B:C,2,FALSE))</f>
        <v>75</v>
      </c>
      <c r="K824" s="192">
        <f t="shared" si="122"/>
        <v>0</v>
      </c>
      <c r="L824" s="118">
        <f t="shared" si="123"/>
        <v>-92000</v>
      </c>
      <c r="M824" s="106">
        <f t="shared" si="124"/>
        <v>241.04000000000002</v>
      </c>
      <c r="N824" s="116">
        <f t="shared" si="125"/>
        <v>92</v>
      </c>
      <c r="O824" s="108">
        <f t="shared" si="132"/>
        <v>2.62</v>
      </c>
      <c r="P824" s="108">
        <f t="shared" si="127"/>
        <v>-6716</v>
      </c>
      <c r="Q824" s="192">
        <f>IF(D824="NY",VLOOKUP(E824,Input_Mkt_Price!E:F,2,FALSE))</f>
        <v>74.959999999999994</v>
      </c>
      <c r="R824" s="192">
        <f t="shared" si="128"/>
        <v>-90159.999999999709</v>
      </c>
      <c r="S824" s="118">
        <f t="shared" si="129"/>
        <v>-1840.000000000291</v>
      </c>
      <c r="T824" s="108">
        <f t="shared" si="130"/>
        <v>-6900</v>
      </c>
      <c r="U824" s="108">
        <f t="shared" si="131"/>
        <v>-6716</v>
      </c>
    </row>
    <row r="825" spans="1:21" hidden="1" x14ac:dyDescent="0.2">
      <c r="A825" s="120">
        <v>43195</v>
      </c>
      <c r="B825" s="103">
        <v>2</v>
      </c>
      <c r="C825" s="104" t="s">
        <v>166</v>
      </c>
      <c r="D825" s="104" t="s">
        <v>1</v>
      </c>
      <c r="E825" s="104" t="s">
        <v>5</v>
      </c>
      <c r="F825" s="104">
        <v>-25</v>
      </c>
      <c r="G825" s="104">
        <v>81.75</v>
      </c>
      <c r="H825" s="104" t="s">
        <v>1463</v>
      </c>
      <c r="I825" s="104"/>
      <c r="J825" s="116">
        <f>IF(D825="NY",VLOOKUP(E825,Input_Mkt_Price!B:C,2,FALSE))</f>
        <v>83.76</v>
      </c>
      <c r="K825" s="192">
        <f t="shared" si="122"/>
        <v>1021875</v>
      </c>
      <c r="L825" s="118">
        <f t="shared" si="123"/>
        <v>0</v>
      </c>
      <c r="M825" s="106">
        <f t="shared" si="124"/>
        <v>65.5</v>
      </c>
      <c r="N825" s="116">
        <f t="shared" si="125"/>
        <v>25</v>
      </c>
      <c r="O825" s="108">
        <f t="shared" si="132"/>
        <v>2.62</v>
      </c>
      <c r="P825" s="108">
        <f t="shared" si="127"/>
        <v>-2043.75</v>
      </c>
      <c r="Q825" s="192">
        <f>IF(D825="NY",VLOOKUP(E825,Input_Mkt_Price!E:F,2,FALSE))</f>
        <v>83.7</v>
      </c>
      <c r="R825" s="192">
        <f t="shared" si="128"/>
        <v>0</v>
      </c>
      <c r="S825" s="118">
        <f t="shared" si="129"/>
        <v>0</v>
      </c>
      <c r="T825" s="108">
        <f t="shared" si="130"/>
        <v>-2094</v>
      </c>
      <c r="U825" s="108">
        <f t="shared" si="131"/>
        <v>-2043.75</v>
      </c>
    </row>
    <row r="826" spans="1:21" hidden="1" x14ac:dyDescent="0.2">
      <c r="A826" s="120">
        <v>43195</v>
      </c>
      <c r="B826" s="103">
        <v>2</v>
      </c>
      <c r="C826" s="104" t="s">
        <v>166</v>
      </c>
      <c r="D826" s="104" t="s">
        <v>1</v>
      </c>
      <c r="E826" s="104" t="s">
        <v>5</v>
      </c>
      <c r="F826" s="104">
        <v>-25</v>
      </c>
      <c r="G826" s="104">
        <v>82.25</v>
      </c>
      <c r="H826" s="104" t="s">
        <v>1463</v>
      </c>
      <c r="I826" s="104"/>
      <c r="J826" s="116">
        <f>IF(D826="NY",VLOOKUP(E826,Input_Mkt_Price!B:C,2,FALSE))</f>
        <v>83.76</v>
      </c>
      <c r="K826" s="192">
        <f t="shared" si="122"/>
        <v>1028125</v>
      </c>
      <c r="L826" s="118">
        <f t="shared" si="123"/>
        <v>0</v>
      </c>
      <c r="M826" s="106">
        <f t="shared" si="124"/>
        <v>65.5</v>
      </c>
      <c r="N826" s="116">
        <f t="shared" si="125"/>
        <v>25</v>
      </c>
      <c r="O826" s="108">
        <f t="shared" si="132"/>
        <v>2.62</v>
      </c>
      <c r="P826" s="108">
        <f t="shared" si="127"/>
        <v>-2056.25</v>
      </c>
      <c r="Q826" s="192">
        <f>IF(D826="NY",VLOOKUP(E826,Input_Mkt_Price!E:F,2,FALSE))</f>
        <v>83.7</v>
      </c>
      <c r="R826" s="192">
        <f t="shared" si="128"/>
        <v>0</v>
      </c>
      <c r="S826" s="118">
        <f t="shared" si="129"/>
        <v>0</v>
      </c>
      <c r="T826" s="108">
        <f t="shared" si="130"/>
        <v>-2094</v>
      </c>
      <c r="U826" s="108">
        <f t="shared" si="131"/>
        <v>-2056.25</v>
      </c>
    </row>
    <row r="827" spans="1:21" x14ac:dyDescent="0.2">
      <c r="A827" s="120">
        <v>43195</v>
      </c>
      <c r="B827" s="103">
        <v>1</v>
      </c>
      <c r="C827" s="104" t="s">
        <v>166</v>
      </c>
      <c r="D827" s="104" t="s">
        <v>1</v>
      </c>
      <c r="E827" s="104" t="s">
        <v>6</v>
      </c>
      <c r="F827" s="104">
        <v>-26</v>
      </c>
      <c r="G827" s="104">
        <v>77</v>
      </c>
      <c r="I827" s="104"/>
      <c r="J827" s="116">
        <f>IF(D827="NY",VLOOKUP(E827,Input_Mkt_Price!B:C,2,FALSE))</f>
        <v>80.11</v>
      </c>
      <c r="K827" s="192">
        <f t="shared" si="122"/>
        <v>0</v>
      </c>
      <c r="L827" s="118">
        <f t="shared" si="123"/>
        <v>-40429.999999999993</v>
      </c>
      <c r="M827" s="106">
        <f t="shared" si="124"/>
        <v>68.12</v>
      </c>
      <c r="N827" s="116">
        <f t="shared" si="125"/>
        <v>26</v>
      </c>
      <c r="O827" s="108">
        <f t="shared" si="132"/>
        <v>2.62</v>
      </c>
      <c r="P827" s="108">
        <f t="shared" si="127"/>
        <v>-2002</v>
      </c>
      <c r="Q827" s="192">
        <f>IF(D827="NY",VLOOKUP(E827,Input_Mkt_Price!E:F,2,FALSE))</f>
        <v>79.86</v>
      </c>
      <c r="R827" s="192">
        <f t="shared" si="128"/>
        <v>-37179.999999999993</v>
      </c>
      <c r="S827" s="118">
        <f t="shared" si="129"/>
        <v>-3250</v>
      </c>
      <c r="T827" s="108">
        <f t="shared" si="130"/>
        <v>-2082.86</v>
      </c>
      <c r="U827" s="108">
        <f t="shared" si="131"/>
        <v>-2002</v>
      </c>
    </row>
    <row r="828" spans="1:21" hidden="1" x14ac:dyDescent="0.2">
      <c r="A828" s="120">
        <v>43195</v>
      </c>
      <c r="B828" s="103">
        <v>2</v>
      </c>
      <c r="C828" s="104" t="s">
        <v>166</v>
      </c>
      <c r="D828" s="104" t="s">
        <v>1</v>
      </c>
      <c r="E828" s="104" t="s">
        <v>6</v>
      </c>
      <c r="F828" s="104">
        <v>4</v>
      </c>
      <c r="G828" s="104">
        <v>77.45</v>
      </c>
      <c r="I828" s="104"/>
      <c r="J828" s="116">
        <f>IF(D828="NY",VLOOKUP(E828,Input_Mkt_Price!B:C,2,FALSE))</f>
        <v>80.11</v>
      </c>
      <c r="K828" s="192">
        <f t="shared" si="122"/>
        <v>-154900</v>
      </c>
      <c r="L828" s="118">
        <f t="shared" si="123"/>
        <v>0</v>
      </c>
      <c r="M828" s="106">
        <f t="shared" si="124"/>
        <v>10.48</v>
      </c>
      <c r="N828" s="116">
        <f t="shared" si="125"/>
        <v>4</v>
      </c>
      <c r="O828" s="108">
        <f t="shared" si="132"/>
        <v>2.62</v>
      </c>
      <c r="P828" s="108">
        <f t="shared" si="127"/>
        <v>309.8</v>
      </c>
      <c r="Q828" s="192">
        <f>IF(D828="NY",VLOOKUP(E828,Input_Mkt_Price!E:F,2,FALSE))</f>
        <v>79.86</v>
      </c>
      <c r="R828" s="192">
        <f t="shared" si="128"/>
        <v>0</v>
      </c>
      <c r="S828" s="118">
        <f t="shared" si="129"/>
        <v>0</v>
      </c>
      <c r="T828" s="108">
        <f t="shared" si="130"/>
        <v>320.44</v>
      </c>
      <c r="U828" s="108">
        <f t="shared" si="131"/>
        <v>309.8</v>
      </c>
    </row>
    <row r="829" spans="1:21" hidden="1" x14ac:dyDescent="0.2">
      <c r="A829" s="120">
        <v>43195</v>
      </c>
      <c r="B829" s="103">
        <v>2</v>
      </c>
      <c r="C829" s="104" t="s">
        <v>166</v>
      </c>
      <c r="D829" s="104" t="s">
        <v>1</v>
      </c>
      <c r="E829" s="104" t="s">
        <v>6</v>
      </c>
      <c r="F829" s="104">
        <v>2</v>
      </c>
      <c r="G829" s="104">
        <v>77.459999999999994</v>
      </c>
      <c r="I829" s="104"/>
      <c r="J829" s="116">
        <f>IF(D829="NY",VLOOKUP(E829,Input_Mkt_Price!B:C,2,FALSE))</f>
        <v>80.11</v>
      </c>
      <c r="K829" s="192">
        <f t="shared" si="122"/>
        <v>-77460</v>
      </c>
      <c r="L829" s="118">
        <f t="shared" si="123"/>
        <v>0</v>
      </c>
      <c r="M829" s="106">
        <f t="shared" si="124"/>
        <v>5.24</v>
      </c>
      <c r="N829" s="116">
        <f t="shared" si="125"/>
        <v>2</v>
      </c>
      <c r="O829" s="108">
        <f t="shared" si="132"/>
        <v>2.62</v>
      </c>
      <c r="P829" s="108">
        <f t="shared" si="127"/>
        <v>154.91999999999999</v>
      </c>
      <c r="Q829" s="192">
        <f>IF(D829="NY",VLOOKUP(E829,Input_Mkt_Price!E:F,2,FALSE))</f>
        <v>79.86</v>
      </c>
      <c r="R829" s="192">
        <f t="shared" si="128"/>
        <v>0</v>
      </c>
      <c r="S829" s="118">
        <f t="shared" si="129"/>
        <v>0</v>
      </c>
      <c r="T829" s="108">
        <f t="shared" si="130"/>
        <v>160.22</v>
      </c>
      <c r="U829" s="108">
        <f t="shared" si="131"/>
        <v>154.91999999999999</v>
      </c>
    </row>
    <row r="830" spans="1:21" hidden="1" x14ac:dyDescent="0.2">
      <c r="A830" s="120">
        <v>43195</v>
      </c>
      <c r="B830" s="103">
        <v>2</v>
      </c>
      <c r="C830" s="104" t="s">
        <v>166</v>
      </c>
      <c r="D830" s="104" t="s">
        <v>1</v>
      </c>
      <c r="E830" s="104" t="s">
        <v>6</v>
      </c>
      <c r="F830" s="104">
        <v>1</v>
      </c>
      <c r="G830" s="104">
        <v>77.47</v>
      </c>
      <c r="I830" s="104"/>
      <c r="J830" s="116">
        <f>IF(D830="NY",VLOOKUP(E830,Input_Mkt_Price!B:C,2,FALSE))</f>
        <v>80.11</v>
      </c>
      <c r="K830" s="192">
        <f t="shared" si="122"/>
        <v>-38735</v>
      </c>
      <c r="L830" s="118">
        <f t="shared" si="123"/>
        <v>0</v>
      </c>
      <c r="M830" s="106">
        <f t="shared" si="124"/>
        <v>2.62</v>
      </c>
      <c r="N830" s="116">
        <f t="shared" si="125"/>
        <v>1</v>
      </c>
      <c r="O830" s="108">
        <f t="shared" si="132"/>
        <v>2.62</v>
      </c>
      <c r="P830" s="108">
        <f t="shared" si="127"/>
        <v>77.47</v>
      </c>
      <c r="Q830" s="192">
        <f>IF(D830="NY",VLOOKUP(E830,Input_Mkt_Price!E:F,2,FALSE))</f>
        <v>79.86</v>
      </c>
      <c r="R830" s="192">
        <f t="shared" si="128"/>
        <v>0</v>
      </c>
      <c r="S830" s="118">
        <f t="shared" si="129"/>
        <v>0</v>
      </c>
      <c r="T830" s="108">
        <f t="shared" si="130"/>
        <v>80.11</v>
      </c>
      <c r="U830" s="108">
        <f t="shared" si="131"/>
        <v>77.47</v>
      </c>
    </row>
    <row r="831" spans="1:21" hidden="1" x14ac:dyDescent="0.2">
      <c r="A831" s="120">
        <v>43195</v>
      </c>
      <c r="B831" s="103">
        <v>2</v>
      </c>
      <c r="C831" s="104" t="s">
        <v>166</v>
      </c>
      <c r="D831" s="104" t="s">
        <v>1</v>
      </c>
      <c r="E831" s="104" t="s">
        <v>6</v>
      </c>
      <c r="F831" s="104">
        <v>2</v>
      </c>
      <c r="G831" s="104">
        <v>77.48</v>
      </c>
      <c r="I831" s="104"/>
      <c r="J831" s="116">
        <f>IF(D831="NY",VLOOKUP(E831,Input_Mkt_Price!B:C,2,FALSE))</f>
        <v>80.11</v>
      </c>
      <c r="K831" s="192">
        <f t="shared" si="122"/>
        <v>-77480</v>
      </c>
      <c r="L831" s="118">
        <f t="shared" si="123"/>
        <v>0</v>
      </c>
      <c r="M831" s="106">
        <f t="shared" si="124"/>
        <v>5.24</v>
      </c>
      <c r="N831" s="116">
        <f t="shared" si="125"/>
        <v>2</v>
      </c>
      <c r="O831" s="108">
        <f t="shared" si="132"/>
        <v>2.62</v>
      </c>
      <c r="P831" s="108">
        <f t="shared" si="127"/>
        <v>154.96</v>
      </c>
      <c r="Q831" s="192">
        <f>IF(D831="NY",VLOOKUP(E831,Input_Mkt_Price!E:F,2,FALSE))</f>
        <v>79.86</v>
      </c>
      <c r="R831" s="192">
        <f t="shared" si="128"/>
        <v>0</v>
      </c>
      <c r="S831" s="118">
        <f t="shared" si="129"/>
        <v>0</v>
      </c>
      <c r="T831" s="108">
        <f t="shared" si="130"/>
        <v>160.22</v>
      </c>
      <c r="U831" s="108">
        <f t="shared" si="131"/>
        <v>154.96</v>
      </c>
    </row>
    <row r="832" spans="1:21" hidden="1" x14ac:dyDescent="0.2">
      <c r="A832" s="120">
        <v>43195</v>
      </c>
      <c r="B832" s="103">
        <v>2</v>
      </c>
      <c r="C832" s="104" t="s">
        <v>166</v>
      </c>
      <c r="D832" s="104" t="s">
        <v>1</v>
      </c>
      <c r="E832" s="104" t="s">
        <v>6</v>
      </c>
      <c r="F832" s="104">
        <v>4</v>
      </c>
      <c r="G832" s="104">
        <v>77.489999999999995</v>
      </c>
      <c r="I832" s="104"/>
      <c r="J832" s="116">
        <f>IF(D832="NY",VLOOKUP(E832,Input_Mkt_Price!B:C,2,FALSE))</f>
        <v>80.11</v>
      </c>
      <c r="K832" s="192">
        <f t="shared" si="122"/>
        <v>-154980</v>
      </c>
      <c r="L832" s="118">
        <f t="shared" si="123"/>
        <v>0</v>
      </c>
      <c r="M832" s="106">
        <f t="shared" si="124"/>
        <v>10.48</v>
      </c>
      <c r="N832" s="116">
        <f t="shared" si="125"/>
        <v>4</v>
      </c>
      <c r="O832" s="108">
        <f t="shared" si="132"/>
        <v>2.62</v>
      </c>
      <c r="P832" s="108">
        <f t="shared" si="127"/>
        <v>309.95999999999998</v>
      </c>
      <c r="Q832" s="192">
        <f>IF(D832="NY",VLOOKUP(E832,Input_Mkt_Price!E:F,2,FALSE))</f>
        <v>79.86</v>
      </c>
      <c r="R832" s="192">
        <f t="shared" si="128"/>
        <v>0</v>
      </c>
      <c r="S832" s="118">
        <f t="shared" si="129"/>
        <v>0</v>
      </c>
      <c r="T832" s="108">
        <f t="shared" si="130"/>
        <v>320.44</v>
      </c>
      <c r="U832" s="108">
        <f t="shared" si="131"/>
        <v>309.95999999999998</v>
      </c>
    </row>
    <row r="833" spans="1:21" hidden="1" x14ac:dyDescent="0.2">
      <c r="A833" s="120">
        <v>43195</v>
      </c>
      <c r="B833" s="103">
        <v>2</v>
      </c>
      <c r="C833" s="104" t="s">
        <v>166</v>
      </c>
      <c r="D833" s="104" t="s">
        <v>1</v>
      </c>
      <c r="E833" s="104" t="s">
        <v>6</v>
      </c>
      <c r="F833" s="104">
        <v>26</v>
      </c>
      <c r="G833" s="104">
        <v>77.5</v>
      </c>
      <c r="I833" s="104"/>
      <c r="J833" s="116">
        <f>IF(D833="NY",VLOOKUP(E833,Input_Mkt_Price!B:C,2,FALSE))</f>
        <v>80.11</v>
      </c>
      <c r="K833" s="192">
        <f t="shared" si="122"/>
        <v>-1007500</v>
      </c>
      <c r="L833" s="118">
        <f t="shared" si="123"/>
        <v>0</v>
      </c>
      <c r="M833" s="106">
        <f t="shared" si="124"/>
        <v>68.12</v>
      </c>
      <c r="N833" s="116">
        <f t="shared" si="125"/>
        <v>26</v>
      </c>
      <c r="O833" s="108">
        <f t="shared" si="132"/>
        <v>2.62</v>
      </c>
      <c r="P833" s="108">
        <f t="shared" si="127"/>
        <v>2015</v>
      </c>
      <c r="Q833" s="192">
        <f>IF(D833="NY",VLOOKUP(E833,Input_Mkt_Price!E:F,2,FALSE))</f>
        <v>79.86</v>
      </c>
      <c r="R833" s="192">
        <f t="shared" si="128"/>
        <v>0</v>
      </c>
      <c r="S833" s="118">
        <f t="shared" si="129"/>
        <v>0</v>
      </c>
      <c r="T833" s="108">
        <f t="shared" si="130"/>
        <v>2082.86</v>
      </c>
      <c r="U833" s="108">
        <f t="shared" si="131"/>
        <v>2015</v>
      </c>
    </row>
    <row r="834" spans="1:21" x14ac:dyDescent="0.2">
      <c r="A834" s="120">
        <v>43195</v>
      </c>
      <c r="B834" s="103">
        <v>1</v>
      </c>
      <c r="C834" s="104" t="s">
        <v>166</v>
      </c>
      <c r="D834" s="104" t="s">
        <v>1</v>
      </c>
      <c r="E834" s="104" t="s">
        <v>6</v>
      </c>
      <c r="F834" s="104">
        <v>-1</v>
      </c>
      <c r="G834" s="104">
        <v>77.680000000000007</v>
      </c>
      <c r="I834" s="104"/>
      <c r="J834" s="116">
        <f>IF(D834="NY",VLOOKUP(E834,Input_Mkt_Price!B:C,2,FALSE))</f>
        <v>80.11</v>
      </c>
      <c r="K834" s="192">
        <f t="shared" si="122"/>
        <v>0</v>
      </c>
      <c r="L834" s="118">
        <f t="shared" si="123"/>
        <v>-1214.9999999999964</v>
      </c>
      <c r="M834" s="106">
        <f t="shared" si="124"/>
        <v>2.62</v>
      </c>
      <c r="N834" s="116">
        <f t="shared" si="125"/>
        <v>1</v>
      </c>
      <c r="O834" s="108">
        <f t="shared" si="132"/>
        <v>2.62</v>
      </c>
      <c r="P834" s="108">
        <f t="shared" si="127"/>
        <v>-77.680000000000007</v>
      </c>
      <c r="Q834" s="192">
        <f>IF(D834="NY",VLOOKUP(E834,Input_Mkt_Price!E:F,2,FALSE))</f>
        <v>79.86</v>
      </c>
      <c r="R834" s="192">
        <f t="shared" si="128"/>
        <v>-1089.9999999999964</v>
      </c>
      <c r="S834" s="118">
        <f t="shared" si="129"/>
        <v>-125</v>
      </c>
      <c r="T834" s="108">
        <f t="shared" si="130"/>
        <v>-80.11</v>
      </c>
      <c r="U834" s="108">
        <f t="shared" si="131"/>
        <v>-77.680000000000007</v>
      </c>
    </row>
    <row r="835" spans="1:21" x14ac:dyDescent="0.2">
      <c r="A835" s="120">
        <v>43195</v>
      </c>
      <c r="B835" s="103">
        <v>1</v>
      </c>
      <c r="C835" s="104" t="s">
        <v>166</v>
      </c>
      <c r="D835" s="104" t="s">
        <v>1</v>
      </c>
      <c r="E835" s="104" t="s">
        <v>6</v>
      </c>
      <c r="F835" s="104">
        <v>-4</v>
      </c>
      <c r="G835" s="104">
        <v>77.67</v>
      </c>
      <c r="I835" s="104"/>
      <c r="J835" s="116">
        <f>IF(D835="NY",VLOOKUP(E835,Input_Mkt_Price!B:C,2,FALSE))</f>
        <v>80.11</v>
      </c>
      <c r="K835" s="192">
        <f t="shared" ref="K835:K898" si="133">IF(D835="NY",-(IF(B835=2,G835*F835*500,0)))</f>
        <v>0</v>
      </c>
      <c r="L835" s="118">
        <f t="shared" ref="L835:L898" si="134">IF(D835="NY",IF(K835&lt;&gt;0,0,-(G835-J835)*F835*500))</f>
        <v>-4879.9999999999955</v>
      </c>
      <c r="M835" s="106">
        <f t="shared" ref="M835:M898" si="135">N835*O835</f>
        <v>10.48</v>
      </c>
      <c r="N835" s="116">
        <f t="shared" ref="N835:N898" si="136">ABS(F835)</f>
        <v>4</v>
      </c>
      <c r="O835" s="108">
        <f t="shared" ref="O835" si="137">IF(D835="NY",2.62,0)</f>
        <v>2.62</v>
      </c>
      <c r="P835" s="108">
        <f t="shared" ref="P835:P898" si="138">G835*F835</f>
        <v>-310.68</v>
      </c>
      <c r="Q835" s="192">
        <f>IF(D835="NY",VLOOKUP(E835,Input_Mkt_Price!E:F,2,FALSE))</f>
        <v>79.86</v>
      </c>
      <c r="R835" s="192">
        <f t="shared" ref="R835:R898" si="139">IF(D835="NY",IF(K835&lt;&gt;0,0,-(G835-Q835)*F835*500))</f>
        <v>-4379.9999999999955</v>
      </c>
      <c r="S835" s="118">
        <f t="shared" ref="S835:S898" si="140">L835-R835</f>
        <v>-500</v>
      </c>
      <c r="T835" s="108">
        <f t="shared" ref="T835:T898" si="141">J835*F835</f>
        <v>-320.44</v>
      </c>
      <c r="U835" s="108">
        <f t="shared" ref="U835:U898" si="142">F835*G835</f>
        <v>-310.68</v>
      </c>
    </row>
    <row r="836" spans="1:21" x14ac:dyDescent="0.2">
      <c r="A836" s="120">
        <v>43195</v>
      </c>
      <c r="B836" s="103">
        <v>1</v>
      </c>
      <c r="C836" s="104" t="s">
        <v>166</v>
      </c>
      <c r="D836" s="104" t="s">
        <v>1</v>
      </c>
      <c r="E836" s="104" t="s">
        <v>6</v>
      </c>
      <c r="F836" s="104">
        <v>-1</v>
      </c>
      <c r="G836" s="104">
        <v>77.61</v>
      </c>
      <c r="I836" s="104"/>
      <c r="J836" s="116">
        <f>IF(D836="NY",VLOOKUP(E836,Input_Mkt_Price!B:C,2,FALSE))</f>
        <v>80.11</v>
      </c>
      <c r="K836" s="192">
        <f t="shared" si="133"/>
        <v>0</v>
      </c>
      <c r="L836" s="118">
        <f t="shared" si="134"/>
        <v>-1250</v>
      </c>
      <c r="M836" s="106">
        <f t="shared" si="135"/>
        <v>2.62</v>
      </c>
      <c r="N836" s="116">
        <f t="shared" si="136"/>
        <v>1</v>
      </c>
      <c r="O836" s="193">
        <f t="shared" ref="O836:O898" si="143">IF(D836="NY",2.62,0)</f>
        <v>2.62</v>
      </c>
      <c r="P836" s="108">
        <f t="shared" si="138"/>
        <v>-77.61</v>
      </c>
      <c r="Q836" s="192">
        <f>IF(D836="NY",VLOOKUP(E836,Input_Mkt_Price!E:F,2,FALSE))</f>
        <v>79.86</v>
      </c>
      <c r="R836" s="192">
        <f t="shared" si="139"/>
        <v>-1125</v>
      </c>
      <c r="S836" s="118">
        <f t="shared" si="140"/>
        <v>-125</v>
      </c>
      <c r="T836" s="108">
        <f t="shared" si="141"/>
        <v>-80.11</v>
      </c>
      <c r="U836" s="108">
        <f t="shared" si="142"/>
        <v>-77.61</v>
      </c>
    </row>
    <row r="837" spans="1:21" x14ac:dyDescent="0.2">
      <c r="A837" s="120">
        <v>43195</v>
      </c>
      <c r="B837" s="103">
        <v>1</v>
      </c>
      <c r="C837" s="104" t="s">
        <v>166</v>
      </c>
      <c r="D837" s="104" t="s">
        <v>1</v>
      </c>
      <c r="E837" s="104" t="s">
        <v>6</v>
      </c>
      <c r="F837" s="104">
        <v>-6</v>
      </c>
      <c r="G837" s="104">
        <v>77.62</v>
      </c>
      <c r="I837" s="104"/>
      <c r="J837" s="116">
        <f>IF(D837="NY",VLOOKUP(E837,Input_Mkt_Price!B:C,2,FALSE))</f>
        <v>80.11</v>
      </c>
      <c r="K837" s="192">
        <f t="shared" si="133"/>
        <v>0</v>
      </c>
      <c r="L837" s="118">
        <f t="shared" si="134"/>
        <v>-7469.9999999999845</v>
      </c>
      <c r="M837" s="106">
        <f t="shared" si="135"/>
        <v>15.72</v>
      </c>
      <c r="N837" s="116">
        <f t="shared" si="136"/>
        <v>6</v>
      </c>
      <c r="O837" s="193">
        <f t="shared" si="143"/>
        <v>2.62</v>
      </c>
      <c r="P837" s="108">
        <f t="shared" si="138"/>
        <v>-465.72</v>
      </c>
      <c r="Q837" s="192">
        <f>IF(D837="NY",VLOOKUP(E837,Input_Mkt_Price!E:F,2,FALSE))</f>
        <v>79.86</v>
      </c>
      <c r="R837" s="192">
        <f t="shared" si="139"/>
        <v>-6719.9999999999845</v>
      </c>
      <c r="S837" s="118">
        <f t="shared" si="140"/>
        <v>-750</v>
      </c>
      <c r="T837" s="108">
        <f t="shared" si="141"/>
        <v>-480.65999999999997</v>
      </c>
      <c r="U837" s="108">
        <f t="shared" si="142"/>
        <v>-465.72</v>
      </c>
    </row>
    <row r="838" spans="1:21" x14ac:dyDescent="0.2">
      <c r="A838" s="120">
        <v>43195</v>
      </c>
      <c r="B838" s="103">
        <v>1</v>
      </c>
      <c r="C838" s="104" t="s">
        <v>166</v>
      </c>
      <c r="D838" s="104" t="s">
        <v>1</v>
      </c>
      <c r="E838" s="104" t="s">
        <v>6</v>
      </c>
      <c r="F838" s="104">
        <v>-9</v>
      </c>
      <c r="G838" s="104">
        <v>77.599999999999994</v>
      </c>
      <c r="I838" s="104"/>
      <c r="J838" s="116">
        <f>IF(D838="NY",VLOOKUP(E838,Input_Mkt_Price!B:C,2,FALSE))</f>
        <v>80.11</v>
      </c>
      <c r="K838" s="192">
        <f t="shared" si="133"/>
        <v>0</v>
      </c>
      <c r="L838" s="118">
        <f t="shared" si="134"/>
        <v>-11295.000000000024</v>
      </c>
      <c r="M838" s="106">
        <f t="shared" si="135"/>
        <v>23.580000000000002</v>
      </c>
      <c r="N838" s="116">
        <f t="shared" si="136"/>
        <v>9</v>
      </c>
      <c r="O838" s="193">
        <f t="shared" si="143"/>
        <v>2.62</v>
      </c>
      <c r="P838" s="108">
        <f t="shared" si="138"/>
        <v>-698.4</v>
      </c>
      <c r="Q838" s="192">
        <f>IF(D838="NY",VLOOKUP(E838,Input_Mkt_Price!E:F,2,FALSE))</f>
        <v>79.86</v>
      </c>
      <c r="R838" s="192">
        <f t="shared" si="139"/>
        <v>-10170.000000000024</v>
      </c>
      <c r="S838" s="118">
        <f t="shared" si="140"/>
        <v>-1125</v>
      </c>
      <c r="T838" s="108">
        <f t="shared" si="141"/>
        <v>-720.99</v>
      </c>
      <c r="U838" s="108">
        <f t="shared" si="142"/>
        <v>-698.4</v>
      </c>
    </row>
    <row r="839" spans="1:21" x14ac:dyDescent="0.2">
      <c r="A839" s="120">
        <v>43195</v>
      </c>
      <c r="B839" s="103">
        <v>1</v>
      </c>
      <c r="C839" s="104" t="s">
        <v>166</v>
      </c>
      <c r="D839" s="104" t="s">
        <v>1</v>
      </c>
      <c r="E839" s="104" t="s">
        <v>8</v>
      </c>
      <c r="F839" s="104">
        <v>-1</v>
      </c>
      <c r="G839" s="104">
        <v>78.14</v>
      </c>
      <c r="I839" s="104"/>
      <c r="J839" s="116">
        <f>IF(D839="NY",VLOOKUP(E839,Input_Mkt_Price!B:C,2,FALSE))</f>
        <v>80.13</v>
      </c>
      <c r="K839" s="192">
        <f t="shared" si="133"/>
        <v>0</v>
      </c>
      <c r="L839" s="118">
        <f t="shared" si="134"/>
        <v>-994.9999999999975</v>
      </c>
      <c r="M839" s="106">
        <f t="shared" si="135"/>
        <v>2.62</v>
      </c>
      <c r="N839" s="116">
        <f t="shared" si="136"/>
        <v>1</v>
      </c>
      <c r="O839" s="193">
        <f t="shared" si="143"/>
        <v>2.62</v>
      </c>
      <c r="P839" s="108">
        <f t="shared" si="138"/>
        <v>-78.14</v>
      </c>
      <c r="Q839" s="192">
        <f>IF(D839="NY",VLOOKUP(E839,Input_Mkt_Price!E:F,2,FALSE))</f>
        <v>79.88</v>
      </c>
      <c r="R839" s="192">
        <f t="shared" si="139"/>
        <v>-869.9999999999975</v>
      </c>
      <c r="S839" s="118">
        <f t="shared" si="140"/>
        <v>-125</v>
      </c>
      <c r="T839" s="108">
        <f t="shared" si="141"/>
        <v>-80.13</v>
      </c>
      <c r="U839" s="108">
        <f t="shared" si="142"/>
        <v>-78.14</v>
      </c>
    </row>
    <row r="840" spans="1:21" x14ac:dyDescent="0.2">
      <c r="A840" s="120">
        <v>43195</v>
      </c>
      <c r="B840" s="103">
        <v>1</v>
      </c>
      <c r="C840" s="104" t="s">
        <v>166</v>
      </c>
      <c r="D840" s="104" t="s">
        <v>1</v>
      </c>
      <c r="E840" s="104" t="s">
        <v>10</v>
      </c>
      <c r="F840" s="104">
        <v>-4</v>
      </c>
      <c r="G840" s="104">
        <v>74.05</v>
      </c>
      <c r="I840" s="104"/>
      <c r="J840" s="116">
        <f>IF(D840="NY",VLOOKUP(E840,Input_Mkt_Price!B:C,2,FALSE))</f>
        <v>75</v>
      </c>
      <c r="K840" s="192">
        <f t="shared" si="133"/>
        <v>0</v>
      </c>
      <c r="L840" s="118">
        <f t="shared" si="134"/>
        <v>-1900.0000000000057</v>
      </c>
      <c r="M840" s="106">
        <f t="shared" si="135"/>
        <v>10.48</v>
      </c>
      <c r="N840" s="116">
        <f t="shared" si="136"/>
        <v>4</v>
      </c>
      <c r="O840" s="193">
        <f t="shared" si="143"/>
        <v>2.62</v>
      </c>
      <c r="P840" s="108">
        <f t="shared" si="138"/>
        <v>-296.2</v>
      </c>
      <c r="Q840" s="192">
        <f>IF(D840="NY",VLOOKUP(E840,Input_Mkt_Price!E:F,2,FALSE))</f>
        <v>74.959999999999994</v>
      </c>
      <c r="R840" s="192">
        <f t="shared" si="139"/>
        <v>-1819.9999999999932</v>
      </c>
      <c r="S840" s="118">
        <f t="shared" si="140"/>
        <v>-80.000000000012506</v>
      </c>
      <c r="T840" s="108">
        <f t="shared" si="141"/>
        <v>-300</v>
      </c>
      <c r="U840" s="108">
        <f t="shared" si="142"/>
        <v>-296.2</v>
      </c>
    </row>
    <row r="841" spans="1:21" x14ac:dyDescent="0.2">
      <c r="A841" s="120">
        <v>43195</v>
      </c>
      <c r="B841" s="103">
        <v>1</v>
      </c>
      <c r="C841" s="104" t="s">
        <v>166</v>
      </c>
      <c r="D841" s="104" t="s">
        <v>1</v>
      </c>
      <c r="E841" s="104" t="s">
        <v>10</v>
      </c>
      <c r="F841" s="104">
        <v>-2</v>
      </c>
      <c r="G841" s="104">
        <v>74.06</v>
      </c>
      <c r="I841" s="104"/>
      <c r="J841" s="116">
        <f>IF(D841="NY",VLOOKUP(E841,Input_Mkt_Price!B:C,2,FALSE))</f>
        <v>75</v>
      </c>
      <c r="K841" s="192">
        <f t="shared" si="133"/>
        <v>0</v>
      </c>
      <c r="L841" s="118">
        <f t="shared" si="134"/>
        <v>-939.99999999999773</v>
      </c>
      <c r="M841" s="106">
        <f t="shared" si="135"/>
        <v>5.24</v>
      </c>
      <c r="N841" s="116">
        <f t="shared" si="136"/>
        <v>2</v>
      </c>
      <c r="O841" s="193">
        <f t="shared" si="143"/>
        <v>2.62</v>
      </c>
      <c r="P841" s="108">
        <f t="shared" si="138"/>
        <v>-148.12</v>
      </c>
      <c r="Q841" s="192">
        <f>IF(D841="NY",VLOOKUP(E841,Input_Mkt_Price!E:F,2,FALSE))</f>
        <v>74.959999999999994</v>
      </c>
      <c r="R841" s="192">
        <f t="shared" si="139"/>
        <v>-899.99999999999147</v>
      </c>
      <c r="S841" s="118">
        <f t="shared" si="140"/>
        <v>-40.000000000006253</v>
      </c>
      <c r="T841" s="108">
        <f t="shared" si="141"/>
        <v>-150</v>
      </c>
      <c r="U841" s="108">
        <f t="shared" si="142"/>
        <v>-148.12</v>
      </c>
    </row>
    <row r="842" spans="1:21" x14ac:dyDescent="0.2">
      <c r="A842" s="120">
        <v>43195</v>
      </c>
      <c r="B842" s="103">
        <v>1</v>
      </c>
      <c r="C842" s="104" t="s">
        <v>166</v>
      </c>
      <c r="D842" s="104" t="s">
        <v>1</v>
      </c>
      <c r="E842" s="104" t="s">
        <v>10</v>
      </c>
      <c r="F842" s="104">
        <v>-1</v>
      </c>
      <c r="G842" s="104">
        <v>74.069999999999993</v>
      </c>
      <c r="I842" s="104"/>
      <c r="J842" s="116">
        <f>IF(D842="NY",VLOOKUP(E842,Input_Mkt_Price!B:C,2,FALSE))</f>
        <v>75</v>
      </c>
      <c r="K842" s="192">
        <f t="shared" si="133"/>
        <v>0</v>
      </c>
      <c r="L842" s="118">
        <f t="shared" si="134"/>
        <v>-465.00000000000341</v>
      </c>
      <c r="M842" s="106">
        <f t="shared" si="135"/>
        <v>2.62</v>
      </c>
      <c r="N842" s="116">
        <f t="shared" si="136"/>
        <v>1</v>
      </c>
      <c r="O842" s="193">
        <f t="shared" si="143"/>
        <v>2.62</v>
      </c>
      <c r="P842" s="108">
        <f t="shared" si="138"/>
        <v>-74.069999999999993</v>
      </c>
      <c r="Q842" s="192">
        <f>IF(D842="NY",VLOOKUP(E842,Input_Mkt_Price!E:F,2,FALSE))</f>
        <v>74.959999999999994</v>
      </c>
      <c r="R842" s="192">
        <f t="shared" si="139"/>
        <v>-445.00000000000028</v>
      </c>
      <c r="S842" s="118">
        <f t="shared" si="140"/>
        <v>-20.000000000003126</v>
      </c>
      <c r="T842" s="108">
        <f t="shared" si="141"/>
        <v>-75</v>
      </c>
      <c r="U842" s="108">
        <f t="shared" si="142"/>
        <v>-74.069999999999993</v>
      </c>
    </row>
    <row r="843" spans="1:21" x14ac:dyDescent="0.2">
      <c r="A843" s="120">
        <v>43195</v>
      </c>
      <c r="B843" s="103">
        <v>1</v>
      </c>
      <c r="C843" s="104" t="s">
        <v>166</v>
      </c>
      <c r="D843" s="104" t="s">
        <v>1</v>
      </c>
      <c r="E843" s="104" t="s">
        <v>10</v>
      </c>
      <c r="F843" s="104">
        <v>-2</v>
      </c>
      <c r="G843" s="104">
        <v>74.08</v>
      </c>
      <c r="I843" s="104"/>
      <c r="J843" s="116">
        <f>IF(D843="NY",VLOOKUP(E843,Input_Mkt_Price!B:C,2,FALSE))</f>
        <v>75</v>
      </c>
      <c r="K843" s="192">
        <f t="shared" si="133"/>
        <v>0</v>
      </c>
      <c r="L843" s="118">
        <f t="shared" si="134"/>
        <v>-920.00000000000171</v>
      </c>
      <c r="M843" s="106">
        <f t="shared" si="135"/>
        <v>5.24</v>
      </c>
      <c r="N843" s="116">
        <f t="shared" si="136"/>
        <v>2</v>
      </c>
      <c r="O843" s="193">
        <f t="shared" si="143"/>
        <v>2.62</v>
      </c>
      <c r="P843" s="108">
        <f t="shared" si="138"/>
        <v>-148.16</v>
      </c>
      <c r="Q843" s="192">
        <f>IF(D843="NY",VLOOKUP(E843,Input_Mkt_Price!E:F,2,FALSE))</f>
        <v>74.959999999999994</v>
      </c>
      <c r="R843" s="192">
        <f t="shared" si="139"/>
        <v>-879.99999999999545</v>
      </c>
      <c r="S843" s="118">
        <f t="shared" si="140"/>
        <v>-40.000000000006253</v>
      </c>
      <c r="T843" s="108">
        <f t="shared" si="141"/>
        <v>-150</v>
      </c>
      <c r="U843" s="108">
        <f t="shared" si="142"/>
        <v>-148.16</v>
      </c>
    </row>
    <row r="844" spans="1:21" x14ac:dyDescent="0.2">
      <c r="A844" s="120">
        <v>43195</v>
      </c>
      <c r="B844" s="103">
        <v>1</v>
      </c>
      <c r="C844" s="104" t="s">
        <v>166</v>
      </c>
      <c r="D844" s="104" t="s">
        <v>1</v>
      </c>
      <c r="E844" s="104" t="s">
        <v>10</v>
      </c>
      <c r="F844" s="104">
        <v>-4</v>
      </c>
      <c r="G844" s="104">
        <v>74.09</v>
      </c>
      <c r="I844" s="104"/>
      <c r="J844" s="116">
        <f>IF(D844="NY",VLOOKUP(E844,Input_Mkt_Price!B:C,2,FALSE))</f>
        <v>75</v>
      </c>
      <c r="K844" s="192">
        <f t="shared" si="133"/>
        <v>0</v>
      </c>
      <c r="L844" s="118">
        <f t="shared" si="134"/>
        <v>-1819.9999999999932</v>
      </c>
      <c r="M844" s="106">
        <f t="shared" si="135"/>
        <v>10.48</v>
      </c>
      <c r="N844" s="116">
        <f t="shared" si="136"/>
        <v>4</v>
      </c>
      <c r="O844" s="108">
        <f t="shared" si="143"/>
        <v>2.62</v>
      </c>
      <c r="P844" s="108">
        <f t="shared" si="138"/>
        <v>-296.36</v>
      </c>
      <c r="Q844" s="192">
        <f>IF(D844="NY",VLOOKUP(E844,Input_Mkt_Price!E:F,2,FALSE))</f>
        <v>74.959999999999994</v>
      </c>
      <c r="R844" s="192">
        <f t="shared" si="139"/>
        <v>-1739.9999999999807</v>
      </c>
      <c r="S844" s="118">
        <f t="shared" si="140"/>
        <v>-80.000000000012506</v>
      </c>
      <c r="T844" s="108">
        <f t="shared" si="141"/>
        <v>-300</v>
      </c>
      <c r="U844" s="108">
        <f t="shared" si="142"/>
        <v>-296.36</v>
      </c>
    </row>
    <row r="845" spans="1:21" x14ac:dyDescent="0.2">
      <c r="A845" s="120">
        <v>43195</v>
      </c>
      <c r="B845" s="103">
        <v>1</v>
      </c>
      <c r="C845" s="104" t="s">
        <v>166</v>
      </c>
      <c r="D845" s="104" t="s">
        <v>1</v>
      </c>
      <c r="E845" s="104" t="s">
        <v>10</v>
      </c>
      <c r="F845" s="104">
        <v>-26</v>
      </c>
      <c r="G845" s="104">
        <v>74.099999999999994</v>
      </c>
      <c r="I845" s="104"/>
      <c r="J845" s="116">
        <f>IF(D845="NY",VLOOKUP(E845,Input_Mkt_Price!B:C,2,FALSE))</f>
        <v>75</v>
      </c>
      <c r="K845" s="192">
        <f t="shared" si="133"/>
        <v>0</v>
      </c>
      <c r="L845" s="118">
        <f t="shared" si="134"/>
        <v>-11700.000000000075</v>
      </c>
      <c r="M845" s="106">
        <f t="shared" si="135"/>
        <v>68.12</v>
      </c>
      <c r="N845" s="116">
        <f t="shared" si="136"/>
        <v>26</v>
      </c>
      <c r="O845" s="108">
        <f t="shared" si="143"/>
        <v>2.62</v>
      </c>
      <c r="P845" s="108">
        <f t="shared" si="138"/>
        <v>-1926.6</v>
      </c>
      <c r="Q845" s="192">
        <f>IF(D845="NY",VLOOKUP(E845,Input_Mkt_Price!E:F,2,FALSE))</f>
        <v>74.959999999999994</v>
      </c>
      <c r="R845" s="192">
        <f t="shared" si="139"/>
        <v>-11179.999999999993</v>
      </c>
      <c r="S845" s="118">
        <f t="shared" si="140"/>
        <v>-520.00000000008185</v>
      </c>
      <c r="T845" s="108">
        <f t="shared" si="141"/>
        <v>-1950</v>
      </c>
      <c r="U845" s="108">
        <f t="shared" si="142"/>
        <v>-1926.6</v>
      </c>
    </row>
    <row r="846" spans="1:21" hidden="1" x14ac:dyDescent="0.2">
      <c r="A846" s="120">
        <v>43196</v>
      </c>
      <c r="B846" s="103">
        <v>2</v>
      </c>
      <c r="C846" s="104" t="s">
        <v>166</v>
      </c>
      <c r="D846" s="104" t="s">
        <v>1</v>
      </c>
      <c r="E846" s="104" t="s">
        <v>5</v>
      </c>
      <c r="F846" s="104">
        <v>-50</v>
      </c>
      <c r="G846" s="104">
        <v>82.5</v>
      </c>
      <c r="I846" s="104"/>
      <c r="J846" s="116">
        <f>IF(D846="NY",VLOOKUP(E846,Input_Mkt_Price!B:C,2,FALSE))</f>
        <v>83.76</v>
      </c>
      <c r="K846" s="192">
        <f t="shared" si="133"/>
        <v>2062500</v>
      </c>
      <c r="L846" s="118">
        <f t="shared" si="134"/>
        <v>0</v>
      </c>
      <c r="M846" s="106">
        <f t="shared" si="135"/>
        <v>131</v>
      </c>
      <c r="N846" s="116">
        <f t="shared" si="136"/>
        <v>50</v>
      </c>
      <c r="O846" s="108">
        <f t="shared" si="143"/>
        <v>2.62</v>
      </c>
      <c r="P846" s="108">
        <f t="shared" si="138"/>
        <v>-4125</v>
      </c>
      <c r="Q846" s="192">
        <f>IF(D846="NY",VLOOKUP(E846,Input_Mkt_Price!E:F,2,FALSE))</f>
        <v>83.7</v>
      </c>
      <c r="R846" s="192">
        <f t="shared" si="139"/>
        <v>0</v>
      </c>
      <c r="S846" s="118">
        <f t="shared" si="140"/>
        <v>0</v>
      </c>
      <c r="T846" s="108">
        <f t="shared" si="141"/>
        <v>-4188</v>
      </c>
      <c r="U846" s="108">
        <f t="shared" si="142"/>
        <v>-4125</v>
      </c>
    </row>
    <row r="847" spans="1:21" hidden="1" x14ac:dyDescent="0.2">
      <c r="A847" s="120">
        <v>43196</v>
      </c>
      <c r="B847" s="103">
        <v>2</v>
      </c>
      <c r="C847" s="104" t="s">
        <v>166</v>
      </c>
      <c r="D847" s="104" t="s">
        <v>1</v>
      </c>
      <c r="E847" s="104" t="s">
        <v>5</v>
      </c>
      <c r="F847" s="104">
        <v>-4</v>
      </c>
      <c r="G847" s="104">
        <v>82.27</v>
      </c>
      <c r="I847" s="104"/>
      <c r="J847" s="116">
        <f>IF(D847="NY",VLOOKUP(E847,Input_Mkt_Price!B:C,2,FALSE))</f>
        <v>83.76</v>
      </c>
      <c r="K847" s="192">
        <f t="shared" si="133"/>
        <v>164540</v>
      </c>
      <c r="L847" s="118">
        <f t="shared" si="134"/>
        <v>0</v>
      </c>
      <c r="M847" s="106">
        <f t="shared" si="135"/>
        <v>10.48</v>
      </c>
      <c r="N847" s="116">
        <f t="shared" si="136"/>
        <v>4</v>
      </c>
      <c r="O847" s="108">
        <f t="shared" si="143"/>
        <v>2.62</v>
      </c>
      <c r="P847" s="108">
        <f t="shared" si="138"/>
        <v>-329.08</v>
      </c>
      <c r="Q847" s="192">
        <f>IF(D847="NY",VLOOKUP(E847,Input_Mkt_Price!E:F,2,FALSE))</f>
        <v>83.7</v>
      </c>
      <c r="R847" s="192">
        <f t="shared" si="139"/>
        <v>0</v>
      </c>
      <c r="S847" s="118">
        <f t="shared" si="140"/>
        <v>0</v>
      </c>
      <c r="T847" s="108">
        <f t="shared" si="141"/>
        <v>-335.04</v>
      </c>
      <c r="U847" s="108">
        <f t="shared" si="142"/>
        <v>-329.08</v>
      </c>
    </row>
    <row r="848" spans="1:21" hidden="1" x14ac:dyDescent="0.2">
      <c r="A848" s="120">
        <v>43196</v>
      </c>
      <c r="B848" s="103">
        <v>2</v>
      </c>
      <c r="C848" s="104" t="s">
        <v>166</v>
      </c>
      <c r="D848" s="104" t="s">
        <v>1</v>
      </c>
      <c r="E848" s="104" t="s">
        <v>5</v>
      </c>
      <c r="F848" s="104">
        <v>-21</v>
      </c>
      <c r="G848" s="104">
        <v>82.26</v>
      </c>
      <c r="I848" s="104"/>
      <c r="J848" s="116">
        <f>IF(D848="NY",VLOOKUP(E848,Input_Mkt_Price!B:C,2,FALSE))</f>
        <v>83.76</v>
      </c>
      <c r="K848" s="192">
        <f t="shared" si="133"/>
        <v>863730</v>
      </c>
      <c r="L848" s="118">
        <f t="shared" si="134"/>
        <v>0</v>
      </c>
      <c r="M848" s="106">
        <f t="shared" si="135"/>
        <v>55.02</v>
      </c>
      <c r="N848" s="116">
        <f t="shared" si="136"/>
        <v>21</v>
      </c>
      <c r="O848" s="108">
        <f t="shared" si="143"/>
        <v>2.62</v>
      </c>
      <c r="P848" s="108">
        <f t="shared" si="138"/>
        <v>-1727.46</v>
      </c>
      <c r="Q848" s="192">
        <f>IF(D848="NY",VLOOKUP(E848,Input_Mkt_Price!E:F,2,FALSE))</f>
        <v>83.7</v>
      </c>
      <c r="R848" s="192">
        <f t="shared" si="139"/>
        <v>0</v>
      </c>
      <c r="S848" s="118">
        <f t="shared" si="140"/>
        <v>0</v>
      </c>
      <c r="T848" s="108">
        <f t="shared" si="141"/>
        <v>-1758.96</v>
      </c>
      <c r="U848" s="108">
        <f t="shared" si="142"/>
        <v>-1727.46</v>
      </c>
    </row>
    <row r="849" spans="1:21" x14ac:dyDescent="0.2">
      <c r="A849" s="120">
        <v>43196</v>
      </c>
      <c r="B849" s="103">
        <v>1</v>
      </c>
      <c r="C849" s="104" t="s">
        <v>166</v>
      </c>
      <c r="D849" s="104" t="s">
        <v>1</v>
      </c>
      <c r="E849" s="104" t="s">
        <v>6</v>
      </c>
      <c r="F849" s="104">
        <v>-4</v>
      </c>
      <c r="G849" s="104">
        <v>77.87</v>
      </c>
      <c r="I849" s="104"/>
      <c r="J849" s="116">
        <f>IF(D849="NY",VLOOKUP(E849,Input_Mkt_Price!B:C,2,FALSE))</f>
        <v>80.11</v>
      </c>
      <c r="K849" s="192">
        <f t="shared" si="133"/>
        <v>0</v>
      </c>
      <c r="L849" s="118">
        <f t="shared" si="134"/>
        <v>-4479.99999999999</v>
      </c>
      <c r="M849" s="106">
        <f t="shared" si="135"/>
        <v>10.48</v>
      </c>
      <c r="N849" s="116">
        <f t="shared" si="136"/>
        <v>4</v>
      </c>
      <c r="O849" s="108">
        <f t="shared" si="143"/>
        <v>2.62</v>
      </c>
      <c r="P849" s="108">
        <f t="shared" si="138"/>
        <v>-311.48</v>
      </c>
      <c r="Q849" s="192">
        <f>IF(D849="NY",VLOOKUP(E849,Input_Mkt_Price!E:F,2,FALSE))</f>
        <v>79.86</v>
      </c>
      <c r="R849" s="192">
        <f t="shared" si="139"/>
        <v>-3979.99999999999</v>
      </c>
      <c r="S849" s="118">
        <f t="shared" si="140"/>
        <v>-500</v>
      </c>
      <c r="T849" s="108">
        <f t="shared" si="141"/>
        <v>-320.44</v>
      </c>
      <c r="U849" s="108">
        <f t="shared" si="142"/>
        <v>-311.48</v>
      </c>
    </row>
    <row r="850" spans="1:21" x14ac:dyDescent="0.2">
      <c r="A850" s="120">
        <v>43196</v>
      </c>
      <c r="B850" s="103">
        <v>1</v>
      </c>
      <c r="C850" s="104" t="s">
        <v>166</v>
      </c>
      <c r="D850" s="104" t="s">
        <v>1</v>
      </c>
      <c r="E850" s="104" t="s">
        <v>6</v>
      </c>
      <c r="F850" s="104">
        <v>-1</v>
      </c>
      <c r="G850" s="104">
        <v>78.03</v>
      </c>
      <c r="I850" s="104"/>
      <c r="J850" s="116">
        <f>IF(D850="NY",VLOOKUP(E850,Input_Mkt_Price!B:C,2,FALSE))</f>
        <v>80.11</v>
      </c>
      <c r="K850" s="192">
        <f t="shared" si="133"/>
        <v>0</v>
      </c>
      <c r="L850" s="118">
        <f t="shared" si="134"/>
        <v>-1039.9999999999991</v>
      </c>
      <c r="M850" s="106">
        <f t="shared" si="135"/>
        <v>2.62</v>
      </c>
      <c r="N850" s="116">
        <f t="shared" si="136"/>
        <v>1</v>
      </c>
      <c r="O850" s="193">
        <f t="shared" si="143"/>
        <v>2.62</v>
      </c>
      <c r="P850" s="108">
        <f t="shared" si="138"/>
        <v>-78.03</v>
      </c>
      <c r="Q850" s="192">
        <f>IF(D850="NY",VLOOKUP(E850,Input_Mkt_Price!E:F,2,FALSE))</f>
        <v>79.86</v>
      </c>
      <c r="R850" s="192">
        <f t="shared" si="139"/>
        <v>-914.99999999999909</v>
      </c>
      <c r="S850" s="118">
        <f t="shared" si="140"/>
        <v>-125</v>
      </c>
      <c r="T850" s="108">
        <f t="shared" si="141"/>
        <v>-80.11</v>
      </c>
      <c r="U850" s="108">
        <f t="shared" si="142"/>
        <v>-78.03</v>
      </c>
    </row>
    <row r="851" spans="1:21" x14ac:dyDescent="0.2">
      <c r="A851" s="120">
        <v>43196</v>
      </c>
      <c r="B851" s="103">
        <v>1</v>
      </c>
      <c r="C851" s="104" t="s">
        <v>166</v>
      </c>
      <c r="D851" s="104" t="s">
        <v>1</v>
      </c>
      <c r="E851" s="104" t="s">
        <v>6</v>
      </c>
      <c r="F851" s="104">
        <v>-1</v>
      </c>
      <c r="G851" s="104">
        <v>78.010000000000005</v>
      </c>
      <c r="I851" s="104"/>
      <c r="J851" s="116">
        <f>IF(D851="NY",VLOOKUP(E851,Input_Mkt_Price!B:C,2,FALSE))</f>
        <v>80.11</v>
      </c>
      <c r="K851" s="192">
        <f t="shared" si="133"/>
        <v>0</v>
      </c>
      <c r="L851" s="118">
        <f t="shared" si="134"/>
        <v>-1049.9999999999973</v>
      </c>
      <c r="M851" s="106">
        <f t="shared" si="135"/>
        <v>2.62</v>
      </c>
      <c r="N851" s="116">
        <f t="shared" si="136"/>
        <v>1</v>
      </c>
      <c r="O851" s="193">
        <f t="shared" si="143"/>
        <v>2.62</v>
      </c>
      <c r="P851" s="108">
        <f t="shared" si="138"/>
        <v>-78.010000000000005</v>
      </c>
      <c r="Q851" s="192">
        <f>IF(D851="NY",VLOOKUP(E851,Input_Mkt_Price!E:F,2,FALSE))</f>
        <v>79.86</v>
      </c>
      <c r="R851" s="192">
        <f t="shared" si="139"/>
        <v>-924.99999999999716</v>
      </c>
      <c r="S851" s="118">
        <f t="shared" si="140"/>
        <v>-125.00000000000011</v>
      </c>
      <c r="T851" s="108">
        <f t="shared" si="141"/>
        <v>-80.11</v>
      </c>
      <c r="U851" s="108">
        <f t="shared" si="142"/>
        <v>-78.010000000000005</v>
      </c>
    </row>
    <row r="852" spans="1:21" x14ac:dyDescent="0.2">
      <c r="A852" s="120">
        <v>43196</v>
      </c>
      <c r="B852" s="103">
        <v>1</v>
      </c>
      <c r="C852" s="104" t="s">
        <v>166</v>
      </c>
      <c r="D852" s="104" t="s">
        <v>1</v>
      </c>
      <c r="E852" s="104" t="s">
        <v>6</v>
      </c>
      <c r="F852" s="104">
        <v>-3</v>
      </c>
      <c r="G852" s="104">
        <v>77.91</v>
      </c>
      <c r="I852" s="104"/>
      <c r="J852" s="116">
        <f>IF(D852="NY",VLOOKUP(E852,Input_Mkt_Price!B:C,2,FALSE))</f>
        <v>80.11</v>
      </c>
      <c r="K852" s="192">
        <f t="shared" si="133"/>
        <v>0</v>
      </c>
      <c r="L852" s="118">
        <f t="shared" si="134"/>
        <v>-3300.0000000000041</v>
      </c>
      <c r="M852" s="106">
        <f t="shared" si="135"/>
        <v>7.86</v>
      </c>
      <c r="N852" s="116">
        <f t="shared" si="136"/>
        <v>3</v>
      </c>
      <c r="O852" s="193">
        <f t="shared" si="143"/>
        <v>2.62</v>
      </c>
      <c r="P852" s="108">
        <f t="shared" si="138"/>
        <v>-233.73</v>
      </c>
      <c r="Q852" s="192">
        <f>IF(D852="NY",VLOOKUP(E852,Input_Mkt_Price!E:F,2,FALSE))</f>
        <v>79.86</v>
      </c>
      <c r="R852" s="192">
        <f t="shared" si="139"/>
        <v>-2925.0000000000041</v>
      </c>
      <c r="S852" s="118">
        <f t="shared" si="140"/>
        <v>-375</v>
      </c>
      <c r="T852" s="108">
        <f t="shared" si="141"/>
        <v>-240.32999999999998</v>
      </c>
      <c r="U852" s="108">
        <f t="shared" si="142"/>
        <v>-233.73</v>
      </c>
    </row>
    <row r="853" spans="1:21" x14ac:dyDescent="0.2">
      <c r="A853" s="120">
        <v>43196</v>
      </c>
      <c r="B853" s="103">
        <v>1</v>
      </c>
      <c r="C853" s="104" t="s">
        <v>166</v>
      </c>
      <c r="D853" s="104" t="s">
        <v>1</v>
      </c>
      <c r="E853" s="104" t="s">
        <v>6</v>
      </c>
      <c r="F853" s="104">
        <v>-30</v>
      </c>
      <c r="G853" s="104">
        <v>77.900000000000006</v>
      </c>
      <c r="I853" s="104"/>
      <c r="J853" s="116">
        <f>IF(D853="NY",VLOOKUP(E853,Input_Mkt_Price!B:C,2,FALSE))</f>
        <v>80.11</v>
      </c>
      <c r="K853" s="192">
        <f t="shared" si="133"/>
        <v>0</v>
      </c>
      <c r="L853" s="118">
        <f t="shared" si="134"/>
        <v>-33149.999999999905</v>
      </c>
      <c r="M853" s="106">
        <f t="shared" si="135"/>
        <v>78.600000000000009</v>
      </c>
      <c r="N853" s="116">
        <f t="shared" si="136"/>
        <v>30</v>
      </c>
      <c r="O853" s="108">
        <f t="shared" si="143"/>
        <v>2.62</v>
      </c>
      <c r="P853" s="108">
        <f t="shared" si="138"/>
        <v>-2337</v>
      </c>
      <c r="Q853" s="192">
        <f>IF(D853="NY",VLOOKUP(E853,Input_Mkt_Price!E:F,2,FALSE))</f>
        <v>79.86</v>
      </c>
      <c r="R853" s="192">
        <f t="shared" si="139"/>
        <v>-29399.999999999905</v>
      </c>
      <c r="S853" s="118">
        <f t="shared" si="140"/>
        <v>-3750</v>
      </c>
      <c r="T853" s="108">
        <f t="shared" si="141"/>
        <v>-2403.3000000000002</v>
      </c>
      <c r="U853" s="108">
        <f t="shared" si="142"/>
        <v>-2337</v>
      </c>
    </row>
    <row r="854" spans="1:21" x14ac:dyDescent="0.2">
      <c r="A854" s="120">
        <v>43196</v>
      </c>
      <c r="B854" s="103">
        <v>1</v>
      </c>
      <c r="C854" s="104" t="s">
        <v>166</v>
      </c>
      <c r="D854" s="104" t="s">
        <v>1</v>
      </c>
      <c r="E854" s="104" t="s">
        <v>6</v>
      </c>
      <c r="F854" s="104">
        <v>-17</v>
      </c>
      <c r="G854" s="104">
        <v>77.89</v>
      </c>
      <c r="I854" s="104"/>
      <c r="J854" s="116">
        <f>IF(D854="NY",VLOOKUP(E854,Input_Mkt_Price!B:C,2,FALSE))</f>
        <v>80.11</v>
      </c>
      <c r="K854" s="192">
        <f t="shared" si="133"/>
        <v>0</v>
      </c>
      <c r="L854" s="118">
        <f t="shared" si="134"/>
        <v>-18869.999999999989</v>
      </c>
      <c r="M854" s="106">
        <f t="shared" si="135"/>
        <v>44.54</v>
      </c>
      <c r="N854" s="116">
        <f t="shared" si="136"/>
        <v>17</v>
      </c>
      <c r="O854" s="108">
        <f t="shared" si="143"/>
        <v>2.62</v>
      </c>
      <c r="P854" s="108">
        <f t="shared" si="138"/>
        <v>-1324.13</v>
      </c>
      <c r="Q854" s="192">
        <f>IF(D854="NY",VLOOKUP(E854,Input_Mkt_Price!E:F,2,FALSE))</f>
        <v>79.86</v>
      </c>
      <c r="R854" s="192">
        <f t="shared" si="139"/>
        <v>-16744.999999999989</v>
      </c>
      <c r="S854" s="118">
        <f t="shared" si="140"/>
        <v>-2125</v>
      </c>
      <c r="T854" s="108">
        <f t="shared" si="141"/>
        <v>-1361.87</v>
      </c>
      <c r="U854" s="108">
        <f t="shared" si="142"/>
        <v>-1324.13</v>
      </c>
    </row>
    <row r="855" spans="1:21" hidden="1" x14ac:dyDescent="0.2">
      <c r="A855" s="120">
        <v>43199</v>
      </c>
      <c r="B855" s="103">
        <v>2</v>
      </c>
      <c r="C855" s="104" t="s">
        <v>166</v>
      </c>
      <c r="D855" s="104" t="s">
        <v>1</v>
      </c>
      <c r="E855" s="104" t="s">
        <v>5</v>
      </c>
      <c r="F855" s="104">
        <v>-25</v>
      </c>
      <c r="G855" s="104">
        <v>83</v>
      </c>
      <c r="H855" s="104" t="s">
        <v>1463</v>
      </c>
      <c r="I855" s="104"/>
      <c r="J855" s="116">
        <f>IF(D855="NY",VLOOKUP(E855,Input_Mkt_Price!B:C,2,FALSE))</f>
        <v>83.76</v>
      </c>
      <c r="K855" s="192">
        <f t="shared" si="133"/>
        <v>1037500</v>
      </c>
      <c r="L855" s="118">
        <f t="shared" si="134"/>
        <v>0</v>
      </c>
      <c r="M855" s="106">
        <f t="shared" si="135"/>
        <v>65.5</v>
      </c>
      <c r="N855" s="116">
        <f t="shared" si="136"/>
        <v>25</v>
      </c>
      <c r="O855" s="193">
        <f t="shared" si="143"/>
        <v>2.62</v>
      </c>
      <c r="P855" s="108">
        <f t="shared" si="138"/>
        <v>-2075</v>
      </c>
      <c r="Q855" s="192">
        <f>IF(D855="NY",VLOOKUP(E855,Input_Mkt_Price!E:F,2,FALSE))</f>
        <v>83.7</v>
      </c>
      <c r="R855" s="192">
        <f t="shared" si="139"/>
        <v>0</v>
      </c>
      <c r="S855" s="118">
        <f t="shared" si="140"/>
        <v>0</v>
      </c>
      <c r="T855" s="108">
        <f t="shared" si="141"/>
        <v>-2094</v>
      </c>
      <c r="U855" s="108">
        <f t="shared" si="142"/>
        <v>-2075</v>
      </c>
    </row>
    <row r="856" spans="1:21" hidden="1" x14ac:dyDescent="0.2">
      <c r="A856" s="120">
        <v>43199</v>
      </c>
      <c r="B856" s="103">
        <v>2</v>
      </c>
      <c r="C856" s="104" t="s">
        <v>166</v>
      </c>
      <c r="D856" s="104" t="s">
        <v>1</v>
      </c>
      <c r="E856" s="104" t="s">
        <v>5</v>
      </c>
      <c r="F856" s="104">
        <v>-25</v>
      </c>
      <c r="G856" s="104">
        <v>83.25</v>
      </c>
      <c r="H856" s="104" t="s">
        <v>1463</v>
      </c>
      <c r="I856" s="104"/>
      <c r="J856" s="116">
        <f>IF(D856="NY",VLOOKUP(E856,Input_Mkt_Price!B:C,2,FALSE))</f>
        <v>83.76</v>
      </c>
      <c r="K856" s="192">
        <f t="shared" si="133"/>
        <v>1040625</v>
      </c>
      <c r="L856" s="118">
        <f t="shared" si="134"/>
        <v>0</v>
      </c>
      <c r="M856" s="106">
        <f t="shared" si="135"/>
        <v>65.5</v>
      </c>
      <c r="N856" s="116">
        <f t="shared" si="136"/>
        <v>25</v>
      </c>
      <c r="O856" s="193">
        <f t="shared" si="143"/>
        <v>2.62</v>
      </c>
      <c r="P856" s="108">
        <f t="shared" si="138"/>
        <v>-2081.25</v>
      </c>
      <c r="Q856" s="192">
        <f>IF(D856="NY",VLOOKUP(E856,Input_Mkt_Price!E:F,2,FALSE))</f>
        <v>83.7</v>
      </c>
      <c r="R856" s="192">
        <f t="shared" si="139"/>
        <v>0</v>
      </c>
      <c r="S856" s="118">
        <f t="shared" si="140"/>
        <v>0</v>
      </c>
      <c r="T856" s="108">
        <f t="shared" si="141"/>
        <v>-2094</v>
      </c>
      <c r="U856" s="108">
        <f t="shared" si="142"/>
        <v>-2081.25</v>
      </c>
    </row>
    <row r="857" spans="1:21" x14ac:dyDescent="0.2">
      <c r="A857" s="120">
        <v>43199</v>
      </c>
      <c r="B857" s="103">
        <v>1</v>
      </c>
      <c r="C857" s="104" t="s">
        <v>166</v>
      </c>
      <c r="D857" s="104" t="s">
        <v>1</v>
      </c>
      <c r="E857" s="104" t="s">
        <v>6</v>
      </c>
      <c r="F857" s="104">
        <v>-20</v>
      </c>
      <c r="G857" s="104">
        <v>78.02</v>
      </c>
      <c r="I857" s="104"/>
      <c r="J857" s="116">
        <f>IF(D857="NY",VLOOKUP(E857,Input_Mkt_Price!B:C,2,FALSE))</f>
        <v>80.11</v>
      </c>
      <c r="K857" s="192">
        <f t="shared" si="133"/>
        <v>0</v>
      </c>
      <c r="L857" s="118">
        <f t="shared" si="134"/>
        <v>-20900.000000000033</v>
      </c>
      <c r="M857" s="106">
        <f t="shared" si="135"/>
        <v>52.400000000000006</v>
      </c>
      <c r="N857" s="116">
        <f t="shared" si="136"/>
        <v>20</v>
      </c>
      <c r="O857" s="108">
        <f t="shared" si="143"/>
        <v>2.62</v>
      </c>
      <c r="P857" s="108">
        <f t="shared" si="138"/>
        <v>-1560.3999999999999</v>
      </c>
      <c r="Q857" s="192">
        <f>IF(D857="NY",VLOOKUP(E857,Input_Mkt_Price!E:F,2,FALSE))</f>
        <v>79.86</v>
      </c>
      <c r="R857" s="192">
        <f t="shared" si="139"/>
        <v>-18400.000000000033</v>
      </c>
      <c r="S857" s="118">
        <f t="shared" si="140"/>
        <v>-2500</v>
      </c>
      <c r="T857" s="108">
        <f t="shared" si="141"/>
        <v>-1602.2</v>
      </c>
      <c r="U857" s="108">
        <f t="shared" si="142"/>
        <v>-1560.3999999999999</v>
      </c>
    </row>
    <row r="858" spans="1:21" x14ac:dyDescent="0.2">
      <c r="A858" s="120">
        <v>43199</v>
      </c>
      <c r="B858" s="103">
        <v>1</v>
      </c>
      <c r="C858" s="104" t="s">
        <v>166</v>
      </c>
      <c r="D858" s="104" t="s">
        <v>1</v>
      </c>
      <c r="E858" s="104" t="s">
        <v>6</v>
      </c>
      <c r="F858" s="104">
        <v>-1</v>
      </c>
      <c r="G858" s="104">
        <v>78.040000000000006</v>
      </c>
      <c r="I858" s="104"/>
      <c r="J858" s="116">
        <f>IF(D858="NY",VLOOKUP(E858,Input_Mkt_Price!B:C,2,FALSE))</f>
        <v>80.11</v>
      </c>
      <c r="K858" s="192">
        <f t="shared" si="133"/>
        <v>0</v>
      </c>
      <c r="L858" s="118">
        <f t="shared" si="134"/>
        <v>-1034.9999999999966</v>
      </c>
      <c r="M858" s="106">
        <f t="shared" si="135"/>
        <v>2.62</v>
      </c>
      <c r="N858" s="116">
        <f t="shared" si="136"/>
        <v>1</v>
      </c>
      <c r="O858" s="108">
        <f t="shared" si="143"/>
        <v>2.62</v>
      </c>
      <c r="P858" s="108">
        <f t="shared" si="138"/>
        <v>-78.040000000000006</v>
      </c>
      <c r="Q858" s="192">
        <f>IF(D858="NY",VLOOKUP(E858,Input_Mkt_Price!E:F,2,FALSE))</f>
        <v>79.86</v>
      </c>
      <c r="R858" s="192">
        <f t="shared" si="139"/>
        <v>-909.99999999999659</v>
      </c>
      <c r="S858" s="118">
        <f t="shared" si="140"/>
        <v>-125</v>
      </c>
      <c r="T858" s="108">
        <f t="shared" si="141"/>
        <v>-80.11</v>
      </c>
      <c r="U858" s="108">
        <f t="shared" si="142"/>
        <v>-78.040000000000006</v>
      </c>
    </row>
    <row r="859" spans="1:21" hidden="1" x14ac:dyDescent="0.2">
      <c r="A859" s="120">
        <v>43200</v>
      </c>
      <c r="B859" s="103">
        <v>2</v>
      </c>
      <c r="C859" s="104" t="s">
        <v>166</v>
      </c>
      <c r="D859" s="104" t="s">
        <v>1</v>
      </c>
      <c r="E859" s="104" t="s">
        <v>5</v>
      </c>
      <c r="F859" s="104">
        <v>-1</v>
      </c>
      <c r="G859" s="104">
        <v>83.15</v>
      </c>
      <c r="I859" s="104"/>
      <c r="J859" s="116">
        <f>IF(D859="NY",VLOOKUP(E859,Input_Mkt_Price!B:C,2,FALSE))</f>
        <v>83.76</v>
      </c>
      <c r="K859" s="192">
        <f t="shared" si="133"/>
        <v>41575</v>
      </c>
      <c r="L859" s="118">
        <f t="shared" si="134"/>
        <v>0</v>
      </c>
      <c r="M859" s="106">
        <f t="shared" si="135"/>
        <v>2.62</v>
      </c>
      <c r="N859" s="116">
        <f t="shared" si="136"/>
        <v>1</v>
      </c>
      <c r="O859" s="108">
        <f t="shared" si="143"/>
        <v>2.62</v>
      </c>
      <c r="P859" s="108">
        <f t="shared" si="138"/>
        <v>-83.15</v>
      </c>
      <c r="Q859" s="192">
        <f>IF(D859="NY",VLOOKUP(E859,Input_Mkt_Price!E:F,2,FALSE))</f>
        <v>83.7</v>
      </c>
      <c r="R859" s="192">
        <f t="shared" si="139"/>
        <v>0</v>
      </c>
      <c r="S859" s="118">
        <f t="shared" si="140"/>
        <v>0</v>
      </c>
      <c r="T859" s="108">
        <f t="shared" si="141"/>
        <v>-83.76</v>
      </c>
      <c r="U859" s="108">
        <f t="shared" si="142"/>
        <v>-83.15</v>
      </c>
    </row>
    <row r="860" spans="1:21" hidden="1" x14ac:dyDescent="0.2">
      <c r="A860" s="120">
        <v>43200</v>
      </c>
      <c r="B860" s="103">
        <v>2</v>
      </c>
      <c r="C860" s="104" t="s">
        <v>166</v>
      </c>
      <c r="D860" s="104" t="s">
        <v>1</v>
      </c>
      <c r="E860" s="104" t="s">
        <v>5</v>
      </c>
      <c r="F860" s="104">
        <v>-24</v>
      </c>
      <c r="G860" s="104">
        <v>83.1</v>
      </c>
      <c r="I860" s="104"/>
      <c r="J860" s="116">
        <f>IF(D860="NY",VLOOKUP(E860,Input_Mkt_Price!B:C,2,FALSE))</f>
        <v>83.76</v>
      </c>
      <c r="K860" s="192">
        <f t="shared" si="133"/>
        <v>997199.99999999988</v>
      </c>
      <c r="L860" s="118">
        <f t="shared" si="134"/>
        <v>0</v>
      </c>
      <c r="M860" s="106">
        <f t="shared" si="135"/>
        <v>62.88</v>
      </c>
      <c r="N860" s="116">
        <f t="shared" si="136"/>
        <v>24</v>
      </c>
      <c r="O860" s="108">
        <f t="shared" si="143"/>
        <v>2.62</v>
      </c>
      <c r="P860" s="108">
        <f t="shared" si="138"/>
        <v>-1994.3999999999999</v>
      </c>
      <c r="Q860" s="192">
        <f>IF(D860="NY",VLOOKUP(E860,Input_Mkt_Price!E:F,2,FALSE))</f>
        <v>83.7</v>
      </c>
      <c r="R860" s="192">
        <f t="shared" si="139"/>
        <v>0</v>
      </c>
      <c r="S860" s="118">
        <f t="shared" si="140"/>
        <v>0</v>
      </c>
      <c r="T860" s="108">
        <f t="shared" si="141"/>
        <v>-2010.2400000000002</v>
      </c>
      <c r="U860" s="108">
        <f t="shared" si="142"/>
        <v>-1994.3999999999999</v>
      </c>
    </row>
    <row r="861" spans="1:21" hidden="1" x14ac:dyDescent="0.2">
      <c r="A861" s="120">
        <v>43200</v>
      </c>
      <c r="B861" s="103">
        <v>2</v>
      </c>
      <c r="C861" s="104" t="s">
        <v>166</v>
      </c>
      <c r="D861" s="104" t="s">
        <v>1</v>
      </c>
      <c r="E861" s="104" t="s">
        <v>5</v>
      </c>
      <c r="F861" s="104">
        <v>-25</v>
      </c>
      <c r="G861" s="104">
        <v>83.2</v>
      </c>
      <c r="I861" s="104"/>
      <c r="J861" s="116">
        <f>IF(D861="NY",VLOOKUP(E861,Input_Mkt_Price!B:C,2,FALSE))</f>
        <v>83.76</v>
      </c>
      <c r="K861" s="192">
        <f t="shared" si="133"/>
        <v>1040000</v>
      </c>
      <c r="L861" s="118">
        <f t="shared" si="134"/>
        <v>0</v>
      </c>
      <c r="M861" s="106">
        <f t="shared" si="135"/>
        <v>65.5</v>
      </c>
      <c r="N861" s="116">
        <f t="shared" si="136"/>
        <v>25</v>
      </c>
      <c r="O861" s="108">
        <f t="shared" si="143"/>
        <v>2.62</v>
      </c>
      <c r="P861" s="108">
        <f t="shared" si="138"/>
        <v>-2080</v>
      </c>
      <c r="Q861" s="192">
        <f>IF(D861="NY",VLOOKUP(E861,Input_Mkt_Price!E:F,2,FALSE))</f>
        <v>83.7</v>
      </c>
      <c r="R861" s="192">
        <f t="shared" si="139"/>
        <v>0</v>
      </c>
      <c r="S861" s="118">
        <f t="shared" si="140"/>
        <v>0</v>
      </c>
      <c r="T861" s="108">
        <f t="shared" si="141"/>
        <v>-2094</v>
      </c>
      <c r="U861" s="108">
        <f t="shared" si="142"/>
        <v>-2080</v>
      </c>
    </row>
    <row r="862" spans="1:21" hidden="1" x14ac:dyDescent="0.2">
      <c r="A862" s="120">
        <v>43200</v>
      </c>
      <c r="B862" s="103">
        <v>2</v>
      </c>
      <c r="C862" s="104" t="s">
        <v>166</v>
      </c>
      <c r="D862" s="104" t="s">
        <v>1</v>
      </c>
      <c r="E862" s="104" t="s">
        <v>5</v>
      </c>
      <c r="F862" s="104">
        <v>-25</v>
      </c>
      <c r="G862" s="104">
        <v>83.25</v>
      </c>
      <c r="I862" s="104"/>
      <c r="J862" s="116">
        <f>IF(D862="NY",VLOOKUP(E862,Input_Mkt_Price!B:C,2,FALSE))</f>
        <v>83.76</v>
      </c>
      <c r="K862" s="192">
        <f t="shared" si="133"/>
        <v>1040625</v>
      </c>
      <c r="L862" s="118">
        <f t="shared" si="134"/>
        <v>0</v>
      </c>
      <c r="M862" s="106">
        <f t="shared" si="135"/>
        <v>65.5</v>
      </c>
      <c r="N862" s="116">
        <f t="shared" si="136"/>
        <v>25</v>
      </c>
      <c r="O862" s="193">
        <f t="shared" si="143"/>
        <v>2.62</v>
      </c>
      <c r="P862" s="108">
        <f t="shared" si="138"/>
        <v>-2081.25</v>
      </c>
      <c r="Q862" s="192">
        <f>IF(D862="NY",VLOOKUP(E862,Input_Mkt_Price!E:F,2,FALSE))</f>
        <v>83.7</v>
      </c>
      <c r="R862" s="192">
        <f t="shared" si="139"/>
        <v>0</v>
      </c>
      <c r="S862" s="118">
        <f t="shared" si="140"/>
        <v>0</v>
      </c>
      <c r="T862" s="108">
        <f t="shared" si="141"/>
        <v>-2094</v>
      </c>
      <c r="U862" s="108">
        <f t="shared" si="142"/>
        <v>-2081.25</v>
      </c>
    </row>
    <row r="863" spans="1:21" x14ac:dyDescent="0.2">
      <c r="A863" s="120">
        <v>43200</v>
      </c>
      <c r="B863" s="103">
        <v>1</v>
      </c>
      <c r="C863" s="104" t="s">
        <v>166</v>
      </c>
      <c r="D863" s="104" t="s">
        <v>1</v>
      </c>
      <c r="E863" s="104" t="s">
        <v>6</v>
      </c>
      <c r="F863" s="104">
        <v>-11</v>
      </c>
      <c r="G863" s="104">
        <v>78.03</v>
      </c>
      <c r="I863" s="104"/>
      <c r="J863" s="116">
        <f>IF(D863="NY",VLOOKUP(E863,Input_Mkt_Price!B:C,2,FALSE))</f>
        <v>80.11</v>
      </c>
      <c r="K863" s="192">
        <f t="shared" si="133"/>
        <v>0</v>
      </c>
      <c r="L863" s="118">
        <f t="shared" si="134"/>
        <v>-11439.999999999991</v>
      </c>
      <c r="M863" s="106">
        <f t="shared" si="135"/>
        <v>28.82</v>
      </c>
      <c r="N863" s="116">
        <f t="shared" si="136"/>
        <v>11</v>
      </c>
      <c r="O863" s="193">
        <f t="shared" si="143"/>
        <v>2.62</v>
      </c>
      <c r="P863" s="108">
        <f t="shared" si="138"/>
        <v>-858.33</v>
      </c>
      <c r="Q863" s="192">
        <f>IF(D863="NY",VLOOKUP(E863,Input_Mkt_Price!E:F,2,FALSE))</f>
        <v>79.86</v>
      </c>
      <c r="R863" s="192">
        <f t="shared" si="139"/>
        <v>-10064.999999999991</v>
      </c>
      <c r="S863" s="118">
        <f t="shared" si="140"/>
        <v>-1375</v>
      </c>
      <c r="T863" s="108">
        <f t="shared" si="141"/>
        <v>-881.21</v>
      </c>
      <c r="U863" s="108">
        <f t="shared" si="142"/>
        <v>-858.33</v>
      </c>
    </row>
    <row r="864" spans="1:21" x14ac:dyDescent="0.2">
      <c r="A864" s="120">
        <v>43200</v>
      </c>
      <c r="B864" s="103">
        <v>1</v>
      </c>
      <c r="C864" s="104" t="s">
        <v>166</v>
      </c>
      <c r="D864" s="104" t="s">
        <v>1</v>
      </c>
      <c r="E864" s="104" t="s">
        <v>6</v>
      </c>
      <c r="F864" s="104">
        <v>-13</v>
      </c>
      <c r="G864" s="104">
        <v>78.17</v>
      </c>
      <c r="I864" s="104"/>
      <c r="J864" s="116">
        <f>IF(D864="NY",VLOOKUP(E864,Input_Mkt_Price!B:C,2,FALSE))</f>
        <v>80.11</v>
      </c>
      <c r="K864" s="192">
        <f t="shared" si="133"/>
        <v>0</v>
      </c>
      <c r="L864" s="118">
        <f t="shared" si="134"/>
        <v>-12609.999999999985</v>
      </c>
      <c r="M864" s="106">
        <f t="shared" si="135"/>
        <v>34.06</v>
      </c>
      <c r="N864" s="116">
        <f t="shared" si="136"/>
        <v>13</v>
      </c>
      <c r="O864" s="193">
        <f t="shared" si="143"/>
        <v>2.62</v>
      </c>
      <c r="P864" s="108">
        <f t="shared" si="138"/>
        <v>-1016.21</v>
      </c>
      <c r="Q864" s="192">
        <f>IF(D864="NY",VLOOKUP(E864,Input_Mkt_Price!E:F,2,FALSE))</f>
        <v>79.86</v>
      </c>
      <c r="R864" s="192">
        <f t="shared" si="139"/>
        <v>-10984.999999999985</v>
      </c>
      <c r="S864" s="118">
        <f t="shared" si="140"/>
        <v>-1625</v>
      </c>
      <c r="T864" s="108">
        <f t="shared" si="141"/>
        <v>-1041.43</v>
      </c>
      <c r="U864" s="108">
        <f t="shared" si="142"/>
        <v>-1016.21</v>
      </c>
    </row>
    <row r="865" spans="1:21" x14ac:dyDescent="0.2">
      <c r="A865" s="120">
        <v>43200</v>
      </c>
      <c r="B865" s="103">
        <v>1</v>
      </c>
      <c r="C865" s="104" t="s">
        <v>166</v>
      </c>
      <c r="D865" s="104" t="s">
        <v>1</v>
      </c>
      <c r="E865" s="104" t="s">
        <v>6</v>
      </c>
      <c r="F865" s="104">
        <v>-4</v>
      </c>
      <c r="G865" s="104">
        <v>78.22</v>
      </c>
      <c r="I865" s="104"/>
      <c r="J865" s="116">
        <f>IF(D865="NY",VLOOKUP(E865,Input_Mkt_Price!B:C,2,FALSE))</f>
        <v>80.11</v>
      </c>
      <c r="K865" s="192">
        <f t="shared" si="133"/>
        <v>0</v>
      </c>
      <c r="L865" s="118">
        <f t="shared" si="134"/>
        <v>-3780.0000000000009</v>
      </c>
      <c r="M865" s="106">
        <f t="shared" si="135"/>
        <v>10.48</v>
      </c>
      <c r="N865" s="116">
        <f t="shared" si="136"/>
        <v>4</v>
      </c>
      <c r="O865" s="193">
        <f t="shared" si="143"/>
        <v>2.62</v>
      </c>
      <c r="P865" s="108">
        <f t="shared" si="138"/>
        <v>-312.88</v>
      </c>
      <c r="Q865" s="192">
        <f>IF(D865="NY",VLOOKUP(E865,Input_Mkt_Price!E:F,2,FALSE))</f>
        <v>79.86</v>
      </c>
      <c r="R865" s="192">
        <f t="shared" si="139"/>
        <v>-3280.0000000000009</v>
      </c>
      <c r="S865" s="118">
        <f t="shared" si="140"/>
        <v>-500</v>
      </c>
      <c r="T865" s="108">
        <f t="shared" si="141"/>
        <v>-320.44</v>
      </c>
      <c r="U865" s="108">
        <f t="shared" si="142"/>
        <v>-312.88</v>
      </c>
    </row>
    <row r="866" spans="1:21" x14ac:dyDescent="0.2">
      <c r="A866" s="120">
        <v>43200</v>
      </c>
      <c r="B866" s="103">
        <v>1</v>
      </c>
      <c r="C866" s="104" t="s">
        <v>166</v>
      </c>
      <c r="D866" s="104" t="s">
        <v>1</v>
      </c>
      <c r="E866" s="104" t="s">
        <v>6</v>
      </c>
      <c r="F866" s="104">
        <v>-11</v>
      </c>
      <c r="G866" s="104">
        <v>78.319999999999993</v>
      </c>
      <c r="I866" s="104"/>
      <c r="J866" s="116">
        <f>IF(D866="NY",VLOOKUP(E866,Input_Mkt_Price!B:C,2,FALSE))</f>
        <v>80.11</v>
      </c>
      <c r="K866" s="192">
        <f t="shared" si="133"/>
        <v>0</v>
      </c>
      <c r="L866" s="118">
        <f t="shared" si="134"/>
        <v>-9845.0000000000346</v>
      </c>
      <c r="M866" s="106">
        <f t="shared" si="135"/>
        <v>28.82</v>
      </c>
      <c r="N866" s="116">
        <f t="shared" si="136"/>
        <v>11</v>
      </c>
      <c r="O866" s="108">
        <f t="shared" si="143"/>
        <v>2.62</v>
      </c>
      <c r="P866" s="108">
        <f t="shared" si="138"/>
        <v>-861.52</v>
      </c>
      <c r="Q866" s="192">
        <f>IF(D866="NY",VLOOKUP(E866,Input_Mkt_Price!E:F,2,FALSE))</f>
        <v>79.86</v>
      </c>
      <c r="R866" s="192">
        <f t="shared" si="139"/>
        <v>-8470.0000000000346</v>
      </c>
      <c r="S866" s="118">
        <f t="shared" si="140"/>
        <v>-1375</v>
      </c>
      <c r="T866" s="108">
        <f t="shared" si="141"/>
        <v>-881.21</v>
      </c>
      <c r="U866" s="108">
        <f t="shared" si="142"/>
        <v>-861.52</v>
      </c>
    </row>
    <row r="867" spans="1:21" x14ac:dyDescent="0.2">
      <c r="A867" s="120">
        <v>43200</v>
      </c>
      <c r="B867" s="103">
        <v>1</v>
      </c>
      <c r="C867" s="104" t="s">
        <v>166</v>
      </c>
      <c r="D867" s="104" t="s">
        <v>1</v>
      </c>
      <c r="E867" s="104" t="s">
        <v>6</v>
      </c>
      <c r="F867" s="104">
        <v>-11</v>
      </c>
      <c r="G867" s="104">
        <v>78.3</v>
      </c>
      <c r="I867" s="104"/>
      <c r="J867" s="116">
        <f>IF(D867="NY",VLOOKUP(E867,Input_Mkt_Price!B:C,2,FALSE))</f>
        <v>80.11</v>
      </c>
      <c r="K867" s="192">
        <f t="shared" si="133"/>
        <v>0</v>
      </c>
      <c r="L867" s="118">
        <f t="shared" si="134"/>
        <v>-9955.0000000000127</v>
      </c>
      <c r="M867" s="106">
        <f t="shared" si="135"/>
        <v>28.82</v>
      </c>
      <c r="N867" s="116">
        <f t="shared" si="136"/>
        <v>11</v>
      </c>
      <c r="O867" s="108">
        <f t="shared" si="143"/>
        <v>2.62</v>
      </c>
      <c r="P867" s="108">
        <f t="shared" si="138"/>
        <v>-861.3</v>
      </c>
      <c r="Q867" s="192">
        <f>IF(D867="NY",VLOOKUP(E867,Input_Mkt_Price!E:F,2,FALSE))</f>
        <v>79.86</v>
      </c>
      <c r="R867" s="192">
        <f t="shared" si="139"/>
        <v>-8580.0000000000127</v>
      </c>
      <c r="S867" s="118">
        <f t="shared" si="140"/>
        <v>-1375</v>
      </c>
      <c r="T867" s="108">
        <f t="shared" si="141"/>
        <v>-881.21</v>
      </c>
      <c r="U867" s="108">
        <f t="shared" si="142"/>
        <v>-861.3</v>
      </c>
    </row>
    <row r="868" spans="1:21" x14ac:dyDescent="0.2">
      <c r="A868" s="120">
        <v>43201</v>
      </c>
      <c r="B868" s="103">
        <v>1</v>
      </c>
      <c r="C868" s="104" t="s">
        <v>166</v>
      </c>
      <c r="D868" s="104" t="s">
        <v>1</v>
      </c>
      <c r="E868" s="104" t="s">
        <v>6</v>
      </c>
      <c r="F868" s="104">
        <v>-13</v>
      </c>
      <c r="G868" s="104">
        <v>78.349999999999994</v>
      </c>
      <c r="H868" s="104" t="s">
        <v>1314</v>
      </c>
      <c r="I868" s="104"/>
      <c r="J868" s="116">
        <f>IF(D868="NY",VLOOKUP(E868,Input_Mkt_Price!B:C,2,FALSE))</f>
        <v>80.11</v>
      </c>
      <c r="K868" s="192">
        <f t="shared" si="133"/>
        <v>0</v>
      </c>
      <c r="L868" s="118">
        <f t="shared" si="134"/>
        <v>-11440.000000000033</v>
      </c>
      <c r="M868" s="106">
        <f t="shared" si="135"/>
        <v>34.06</v>
      </c>
      <c r="N868" s="116">
        <f t="shared" si="136"/>
        <v>13</v>
      </c>
      <c r="O868" s="108">
        <f t="shared" si="143"/>
        <v>2.62</v>
      </c>
      <c r="P868" s="108">
        <f t="shared" si="138"/>
        <v>-1018.55</v>
      </c>
      <c r="Q868" s="192">
        <f>IF(D868="NY",VLOOKUP(E868,Input_Mkt_Price!E:F,2,FALSE))</f>
        <v>79.86</v>
      </c>
      <c r="R868" s="192">
        <f t="shared" si="139"/>
        <v>-9815.0000000000327</v>
      </c>
      <c r="S868" s="118">
        <f t="shared" si="140"/>
        <v>-1625</v>
      </c>
      <c r="T868" s="108">
        <f t="shared" si="141"/>
        <v>-1041.43</v>
      </c>
      <c r="U868" s="108">
        <f t="shared" si="142"/>
        <v>-1018.55</v>
      </c>
    </row>
    <row r="869" spans="1:21" x14ac:dyDescent="0.2">
      <c r="A869" s="120">
        <v>43201</v>
      </c>
      <c r="B869" s="103">
        <v>1</v>
      </c>
      <c r="C869" s="104" t="s">
        <v>166</v>
      </c>
      <c r="D869" s="104" t="s">
        <v>1</v>
      </c>
      <c r="E869" s="104" t="s">
        <v>6</v>
      </c>
      <c r="F869" s="104">
        <v>-2</v>
      </c>
      <c r="G869" s="104">
        <v>78.42</v>
      </c>
      <c r="H869" s="104" t="s">
        <v>1314</v>
      </c>
      <c r="I869" s="104"/>
      <c r="J869" s="116">
        <f>IF(D869="NY",VLOOKUP(E869,Input_Mkt_Price!B:C,2,FALSE))</f>
        <v>80.11</v>
      </c>
      <c r="K869" s="192">
        <f t="shared" si="133"/>
        <v>0</v>
      </c>
      <c r="L869" s="118">
        <f t="shared" si="134"/>
        <v>-1689.9999999999977</v>
      </c>
      <c r="M869" s="106">
        <f t="shared" si="135"/>
        <v>5.24</v>
      </c>
      <c r="N869" s="116">
        <f t="shared" si="136"/>
        <v>2</v>
      </c>
      <c r="O869" s="108">
        <f t="shared" si="143"/>
        <v>2.62</v>
      </c>
      <c r="P869" s="108">
        <f t="shared" si="138"/>
        <v>-156.84</v>
      </c>
      <c r="Q869" s="192">
        <f>IF(D869="NY",VLOOKUP(E869,Input_Mkt_Price!E:F,2,FALSE))</f>
        <v>79.86</v>
      </c>
      <c r="R869" s="192">
        <f t="shared" si="139"/>
        <v>-1439.9999999999977</v>
      </c>
      <c r="S869" s="118">
        <f t="shared" si="140"/>
        <v>-250</v>
      </c>
      <c r="T869" s="108">
        <f t="shared" si="141"/>
        <v>-160.22</v>
      </c>
      <c r="U869" s="108">
        <f t="shared" si="142"/>
        <v>-156.84</v>
      </c>
    </row>
    <row r="870" spans="1:21" x14ac:dyDescent="0.2">
      <c r="A870" s="120">
        <v>43201</v>
      </c>
      <c r="B870" s="103">
        <v>1</v>
      </c>
      <c r="C870" s="104" t="s">
        <v>166</v>
      </c>
      <c r="D870" s="104" t="s">
        <v>1</v>
      </c>
      <c r="E870" s="104" t="s">
        <v>6</v>
      </c>
      <c r="F870" s="104">
        <v>-14</v>
      </c>
      <c r="G870" s="104">
        <v>78.41</v>
      </c>
      <c r="H870" s="104" t="s">
        <v>1314</v>
      </c>
      <c r="I870" s="104"/>
      <c r="J870" s="116">
        <f>IF(D870="NY",VLOOKUP(E870,Input_Mkt_Price!B:C,2,FALSE))</f>
        <v>80.11</v>
      </c>
      <c r="K870" s="192">
        <f t="shared" si="133"/>
        <v>0</v>
      </c>
      <c r="L870" s="118">
        <f t="shared" si="134"/>
        <v>-11900.00000000002</v>
      </c>
      <c r="M870" s="106">
        <f t="shared" si="135"/>
        <v>36.68</v>
      </c>
      <c r="N870" s="116">
        <f t="shared" si="136"/>
        <v>14</v>
      </c>
      <c r="O870" s="108">
        <f t="shared" si="143"/>
        <v>2.62</v>
      </c>
      <c r="P870" s="108">
        <f t="shared" si="138"/>
        <v>-1097.74</v>
      </c>
      <c r="Q870" s="192">
        <f>IF(D870="NY",VLOOKUP(E870,Input_Mkt_Price!E:F,2,FALSE))</f>
        <v>79.86</v>
      </c>
      <c r="R870" s="192">
        <f t="shared" si="139"/>
        <v>-10150.00000000002</v>
      </c>
      <c r="S870" s="118">
        <f t="shared" si="140"/>
        <v>-1750</v>
      </c>
      <c r="T870" s="108">
        <f t="shared" si="141"/>
        <v>-1121.54</v>
      </c>
      <c r="U870" s="108">
        <f t="shared" si="142"/>
        <v>-1097.74</v>
      </c>
    </row>
    <row r="871" spans="1:21" x14ac:dyDescent="0.2">
      <c r="A871" s="120">
        <v>43201</v>
      </c>
      <c r="B871" s="103">
        <v>1</v>
      </c>
      <c r="C871" s="104" t="s">
        <v>166</v>
      </c>
      <c r="D871" s="104" t="s">
        <v>1</v>
      </c>
      <c r="E871" s="104" t="s">
        <v>6</v>
      </c>
      <c r="F871" s="104">
        <v>-12</v>
      </c>
      <c r="G871" s="104">
        <v>78.37</v>
      </c>
      <c r="H871" s="104" t="s">
        <v>1314</v>
      </c>
      <c r="I871" s="104"/>
      <c r="J871" s="116">
        <f>IF(D871="NY",VLOOKUP(E871,Input_Mkt_Price!B:C,2,FALSE))</f>
        <v>80.11</v>
      </c>
      <c r="K871" s="192">
        <f t="shared" si="133"/>
        <v>0</v>
      </c>
      <c r="L871" s="118">
        <f t="shared" si="134"/>
        <v>-10439.999999999969</v>
      </c>
      <c r="M871" s="106">
        <f t="shared" si="135"/>
        <v>31.44</v>
      </c>
      <c r="N871" s="116">
        <f t="shared" si="136"/>
        <v>12</v>
      </c>
      <c r="O871" s="108">
        <f t="shared" si="143"/>
        <v>2.62</v>
      </c>
      <c r="P871" s="108">
        <f t="shared" si="138"/>
        <v>-940.44</v>
      </c>
      <c r="Q871" s="192">
        <f>IF(D871="NY",VLOOKUP(E871,Input_Mkt_Price!E:F,2,FALSE))</f>
        <v>79.86</v>
      </c>
      <c r="R871" s="192">
        <f t="shared" si="139"/>
        <v>-8939.9999999999691</v>
      </c>
      <c r="S871" s="118">
        <f t="shared" si="140"/>
        <v>-1500</v>
      </c>
      <c r="T871" s="108">
        <f t="shared" si="141"/>
        <v>-961.31999999999994</v>
      </c>
      <c r="U871" s="108">
        <f t="shared" si="142"/>
        <v>-940.44</v>
      </c>
    </row>
    <row r="872" spans="1:21" x14ac:dyDescent="0.2">
      <c r="A872" s="120">
        <v>43201</v>
      </c>
      <c r="B872" s="103">
        <v>1</v>
      </c>
      <c r="C872" s="104" t="s">
        <v>166</v>
      </c>
      <c r="D872" s="104" t="s">
        <v>1</v>
      </c>
      <c r="E872" s="104" t="s">
        <v>6</v>
      </c>
      <c r="F872" s="104">
        <v>-57</v>
      </c>
      <c r="G872" s="104">
        <v>78.47</v>
      </c>
      <c r="H872" s="104" t="s">
        <v>1314</v>
      </c>
      <c r="I872" s="104"/>
      <c r="J872" s="116">
        <f>IF(D872="NY",VLOOKUP(E872,Input_Mkt_Price!B:C,2,FALSE))</f>
        <v>80.11</v>
      </c>
      <c r="K872" s="192">
        <f t="shared" si="133"/>
        <v>0</v>
      </c>
      <c r="L872" s="118">
        <f t="shared" si="134"/>
        <v>-46740.000000000015</v>
      </c>
      <c r="M872" s="106">
        <f t="shared" si="135"/>
        <v>149.34</v>
      </c>
      <c r="N872" s="116">
        <f t="shared" si="136"/>
        <v>57</v>
      </c>
      <c r="O872" s="108">
        <f t="shared" si="143"/>
        <v>2.62</v>
      </c>
      <c r="P872" s="108">
        <f t="shared" si="138"/>
        <v>-4472.79</v>
      </c>
      <c r="Q872" s="192">
        <f>IF(D872="NY",VLOOKUP(E872,Input_Mkt_Price!E:F,2,FALSE))</f>
        <v>79.86</v>
      </c>
      <c r="R872" s="192">
        <f t="shared" si="139"/>
        <v>-39615.000000000015</v>
      </c>
      <c r="S872" s="118">
        <f t="shared" si="140"/>
        <v>-7125</v>
      </c>
      <c r="T872" s="108">
        <f t="shared" si="141"/>
        <v>-4566.2699999999995</v>
      </c>
      <c r="U872" s="108">
        <f t="shared" si="142"/>
        <v>-4472.79</v>
      </c>
    </row>
    <row r="873" spans="1:21" x14ac:dyDescent="0.2">
      <c r="A873" s="120">
        <v>43201</v>
      </c>
      <c r="B873" s="103">
        <v>1</v>
      </c>
      <c r="C873" s="104" t="s">
        <v>166</v>
      </c>
      <c r="D873" s="104" t="s">
        <v>1</v>
      </c>
      <c r="E873" s="104" t="s">
        <v>6</v>
      </c>
      <c r="F873" s="104">
        <v>-11</v>
      </c>
      <c r="G873" s="104">
        <v>78.45</v>
      </c>
      <c r="H873" s="104" t="s">
        <v>1314</v>
      </c>
      <c r="I873" s="104"/>
      <c r="J873" s="116">
        <f>IF(D873="NY",VLOOKUP(E873,Input_Mkt_Price!B:C,2,FALSE))</f>
        <v>80.11</v>
      </c>
      <c r="K873" s="192">
        <f t="shared" si="133"/>
        <v>0</v>
      </c>
      <c r="L873" s="118">
        <f t="shared" si="134"/>
        <v>-9129.9999999999818</v>
      </c>
      <c r="M873" s="106">
        <f t="shared" si="135"/>
        <v>28.82</v>
      </c>
      <c r="N873" s="116">
        <f t="shared" si="136"/>
        <v>11</v>
      </c>
      <c r="O873" s="108">
        <f t="shared" si="143"/>
        <v>2.62</v>
      </c>
      <c r="P873" s="108">
        <f t="shared" si="138"/>
        <v>-862.95</v>
      </c>
      <c r="Q873" s="192">
        <f>IF(D873="NY",VLOOKUP(E873,Input_Mkt_Price!E:F,2,FALSE))</f>
        <v>79.86</v>
      </c>
      <c r="R873" s="192">
        <f t="shared" si="139"/>
        <v>-7754.9999999999809</v>
      </c>
      <c r="S873" s="118">
        <f t="shared" si="140"/>
        <v>-1375.0000000000009</v>
      </c>
      <c r="T873" s="108">
        <f t="shared" si="141"/>
        <v>-881.21</v>
      </c>
      <c r="U873" s="108">
        <f t="shared" si="142"/>
        <v>-862.95</v>
      </c>
    </row>
    <row r="874" spans="1:21" hidden="1" x14ac:dyDescent="0.2">
      <c r="A874" s="120">
        <v>43202</v>
      </c>
      <c r="B874" s="103">
        <v>2</v>
      </c>
      <c r="C874" s="104" t="s">
        <v>166</v>
      </c>
      <c r="D874" s="104" t="s">
        <v>1</v>
      </c>
      <c r="E874" s="104" t="s">
        <v>1336</v>
      </c>
      <c r="F874" s="104">
        <v>-5</v>
      </c>
      <c r="G874" s="104">
        <v>83.85</v>
      </c>
      <c r="H874" s="104" t="s">
        <v>1315</v>
      </c>
      <c r="I874" s="104"/>
      <c r="J874" s="116">
        <f>IF(D874="NY",VLOOKUP(E874,Input_Mkt_Price!B:C,2,FALSE))</f>
        <v>84.68</v>
      </c>
      <c r="K874" s="192">
        <f t="shared" si="133"/>
        <v>209625</v>
      </c>
      <c r="L874" s="118">
        <f t="shared" si="134"/>
        <v>0</v>
      </c>
      <c r="M874" s="106">
        <f t="shared" si="135"/>
        <v>13.100000000000001</v>
      </c>
      <c r="N874" s="116">
        <f t="shared" si="136"/>
        <v>5</v>
      </c>
      <c r="O874" s="108">
        <f t="shared" si="143"/>
        <v>2.62</v>
      </c>
      <c r="P874" s="108">
        <f t="shared" si="138"/>
        <v>-419.25</v>
      </c>
      <c r="Q874" s="192">
        <f>IF(D874="NY",VLOOKUP(E874,Input_Mkt_Price!E:F,2,FALSE))</f>
        <v>84.68</v>
      </c>
      <c r="R874" s="192">
        <f t="shared" si="139"/>
        <v>0</v>
      </c>
      <c r="S874" s="118">
        <f t="shared" si="140"/>
        <v>0</v>
      </c>
      <c r="T874" s="108">
        <f t="shared" si="141"/>
        <v>-423.40000000000003</v>
      </c>
      <c r="U874" s="108">
        <f t="shared" si="142"/>
        <v>-419.25</v>
      </c>
    </row>
    <row r="875" spans="1:21" hidden="1" x14ac:dyDescent="0.2">
      <c r="A875" s="120">
        <v>43202</v>
      </c>
      <c r="B875" s="103">
        <v>2</v>
      </c>
      <c r="C875" s="104" t="s">
        <v>166</v>
      </c>
      <c r="D875" s="104" t="s">
        <v>1</v>
      </c>
      <c r="E875" s="104" t="s">
        <v>5</v>
      </c>
      <c r="F875" s="104">
        <v>5</v>
      </c>
      <c r="G875" s="104">
        <v>83.42</v>
      </c>
      <c r="H875" s="104" t="s">
        <v>1315</v>
      </c>
      <c r="I875" s="104"/>
      <c r="J875" s="116">
        <f>IF(D875="NY",VLOOKUP(E875,Input_Mkt_Price!B:C,2,FALSE))</f>
        <v>83.76</v>
      </c>
      <c r="K875" s="192">
        <f t="shared" si="133"/>
        <v>-208550</v>
      </c>
      <c r="L875" s="118">
        <f t="shared" si="134"/>
        <v>0</v>
      </c>
      <c r="M875" s="106">
        <f t="shared" si="135"/>
        <v>13.100000000000001</v>
      </c>
      <c r="N875" s="116">
        <f t="shared" si="136"/>
        <v>5</v>
      </c>
      <c r="O875" s="108">
        <f t="shared" si="143"/>
        <v>2.62</v>
      </c>
      <c r="P875" s="108">
        <f t="shared" si="138"/>
        <v>417.1</v>
      </c>
      <c r="Q875" s="192">
        <f>IF(D875="NY",VLOOKUP(E875,Input_Mkt_Price!E:F,2,FALSE))</f>
        <v>83.7</v>
      </c>
      <c r="R875" s="192">
        <f t="shared" si="139"/>
        <v>0</v>
      </c>
      <c r="S875" s="118">
        <f t="shared" si="140"/>
        <v>0</v>
      </c>
      <c r="T875" s="108">
        <f t="shared" si="141"/>
        <v>418.8</v>
      </c>
      <c r="U875" s="108">
        <f t="shared" si="142"/>
        <v>417.1</v>
      </c>
    </row>
    <row r="876" spans="1:21" hidden="1" x14ac:dyDescent="0.2">
      <c r="A876" s="120">
        <v>43202</v>
      </c>
      <c r="B876" s="103">
        <v>2</v>
      </c>
      <c r="C876" s="104" t="s">
        <v>166</v>
      </c>
      <c r="D876" s="104" t="s">
        <v>1</v>
      </c>
      <c r="E876" s="104" t="s">
        <v>5</v>
      </c>
      <c r="F876" s="104">
        <v>6</v>
      </c>
      <c r="G876" s="104">
        <v>82.88</v>
      </c>
      <c r="H876" s="104" t="s">
        <v>1315</v>
      </c>
      <c r="I876" s="104"/>
      <c r="J876" s="116">
        <f>IF(D876="NY",VLOOKUP(E876,Input_Mkt_Price!B:C,2,FALSE))</f>
        <v>83.76</v>
      </c>
      <c r="K876" s="192">
        <f t="shared" si="133"/>
        <v>-248640</v>
      </c>
      <c r="L876" s="118">
        <f t="shared" si="134"/>
        <v>0</v>
      </c>
      <c r="M876" s="106">
        <f t="shared" si="135"/>
        <v>15.72</v>
      </c>
      <c r="N876" s="116">
        <f t="shared" si="136"/>
        <v>6</v>
      </c>
      <c r="O876" s="108">
        <f t="shared" si="143"/>
        <v>2.62</v>
      </c>
      <c r="P876" s="108">
        <f t="shared" si="138"/>
        <v>497.28</v>
      </c>
      <c r="Q876" s="192">
        <f>IF(D876="NY",VLOOKUP(E876,Input_Mkt_Price!E:F,2,FALSE))</f>
        <v>83.7</v>
      </c>
      <c r="R876" s="192">
        <f t="shared" si="139"/>
        <v>0</v>
      </c>
      <c r="S876" s="118">
        <f t="shared" si="140"/>
        <v>0</v>
      </c>
      <c r="T876" s="108">
        <f t="shared" si="141"/>
        <v>502.56000000000006</v>
      </c>
      <c r="U876" s="108">
        <f t="shared" si="142"/>
        <v>497.28</v>
      </c>
    </row>
    <row r="877" spans="1:21" hidden="1" x14ac:dyDescent="0.2">
      <c r="A877" s="120">
        <v>43202</v>
      </c>
      <c r="B877" s="103">
        <v>2</v>
      </c>
      <c r="C877" s="104" t="s">
        <v>166</v>
      </c>
      <c r="D877" s="104" t="s">
        <v>1</v>
      </c>
      <c r="E877" s="104" t="s">
        <v>5</v>
      </c>
      <c r="F877" s="104">
        <v>4</v>
      </c>
      <c r="G877" s="104">
        <v>82.9</v>
      </c>
      <c r="H877" s="104" t="s">
        <v>1315</v>
      </c>
      <c r="I877" s="104"/>
      <c r="J877" s="116">
        <f>IF(D877="NY",VLOOKUP(E877,Input_Mkt_Price!B:C,2,FALSE))</f>
        <v>83.76</v>
      </c>
      <c r="K877" s="192">
        <f t="shared" si="133"/>
        <v>-165800</v>
      </c>
      <c r="L877" s="118">
        <f t="shared" si="134"/>
        <v>0</v>
      </c>
      <c r="M877" s="106">
        <f t="shared" si="135"/>
        <v>10.48</v>
      </c>
      <c r="N877" s="116">
        <f t="shared" si="136"/>
        <v>4</v>
      </c>
      <c r="O877" s="108">
        <f t="shared" si="143"/>
        <v>2.62</v>
      </c>
      <c r="P877" s="108">
        <f t="shared" si="138"/>
        <v>331.6</v>
      </c>
      <c r="Q877" s="192">
        <f>IF(D877="NY",VLOOKUP(E877,Input_Mkt_Price!E:F,2,FALSE))</f>
        <v>83.7</v>
      </c>
      <c r="R877" s="192">
        <f t="shared" si="139"/>
        <v>0</v>
      </c>
      <c r="S877" s="118">
        <f t="shared" si="140"/>
        <v>0</v>
      </c>
      <c r="T877" s="108">
        <f t="shared" si="141"/>
        <v>335.04</v>
      </c>
      <c r="U877" s="108">
        <f t="shared" si="142"/>
        <v>331.6</v>
      </c>
    </row>
    <row r="878" spans="1:21" hidden="1" x14ac:dyDescent="0.2">
      <c r="A878" s="120">
        <v>43202</v>
      </c>
      <c r="B878" s="103">
        <v>2</v>
      </c>
      <c r="C878" s="104" t="s">
        <v>166</v>
      </c>
      <c r="D878" s="104" t="s">
        <v>1</v>
      </c>
      <c r="E878" s="104" t="s">
        <v>5</v>
      </c>
      <c r="F878" s="104">
        <v>-10</v>
      </c>
      <c r="G878" s="104">
        <v>83.1</v>
      </c>
      <c r="H878" s="104" t="s">
        <v>1315</v>
      </c>
      <c r="I878" s="104"/>
      <c r="J878" s="116">
        <f>IF(D878="NY",VLOOKUP(E878,Input_Mkt_Price!B:C,2,FALSE))</f>
        <v>83.76</v>
      </c>
      <c r="K878" s="192">
        <f t="shared" si="133"/>
        <v>415500</v>
      </c>
      <c r="L878" s="118">
        <f t="shared" si="134"/>
        <v>0</v>
      </c>
      <c r="M878" s="106">
        <f t="shared" si="135"/>
        <v>26.200000000000003</v>
      </c>
      <c r="N878" s="116">
        <f t="shared" si="136"/>
        <v>10</v>
      </c>
      <c r="O878" s="108">
        <f t="shared" si="143"/>
        <v>2.62</v>
      </c>
      <c r="P878" s="108">
        <f t="shared" si="138"/>
        <v>-831</v>
      </c>
      <c r="Q878" s="192">
        <f>IF(D878="NY",VLOOKUP(E878,Input_Mkt_Price!E:F,2,FALSE))</f>
        <v>83.7</v>
      </c>
      <c r="R878" s="192">
        <f t="shared" si="139"/>
        <v>0</v>
      </c>
      <c r="S878" s="118">
        <f t="shared" si="140"/>
        <v>0</v>
      </c>
      <c r="T878" s="108">
        <f t="shared" si="141"/>
        <v>-837.6</v>
      </c>
      <c r="U878" s="108">
        <f t="shared" si="142"/>
        <v>-831</v>
      </c>
    </row>
    <row r="879" spans="1:21" x14ac:dyDescent="0.2">
      <c r="A879" s="120">
        <v>43202</v>
      </c>
      <c r="B879" s="103">
        <v>1</v>
      </c>
      <c r="C879" s="104" t="s">
        <v>166</v>
      </c>
      <c r="D879" s="104" t="s">
        <v>1</v>
      </c>
      <c r="E879" s="104" t="s">
        <v>6</v>
      </c>
      <c r="F879" s="104">
        <v>-2</v>
      </c>
      <c r="G879" s="104">
        <v>78.47</v>
      </c>
      <c r="H879" s="104" t="s">
        <v>1315</v>
      </c>
      <c r="I879" s="104"/>
      <c r="J879" s="116">
        <f>IF(D879="NY",VLOOKUP(E879,Input_Mkt_Price!B:C,2,FALSE))</f>
        <v>80.11</v>
      </c>
      <c r="K879" s="192">
        <f t="shared" si="133"/>
        <v>0</v>
      </c>
      <c r="L879" s="118">
        <f t="shared" si="134"/>
        <v>-1640.0000000000005</v>
      </c>
      <c r="M879" s="106">
        <f t="shared" si="135"/>
        <v>5.24</v>
      </c>
      <c r="N879" s="116">
        <f t="shared" si="136"/>
        <v>2</v>
      </c>
      <c r="O879" s="193">
        <f t="shared" si="143"/>
        <v>2.62</v>
      </c>
      <c r="P879" s="108">
        <f t="shared" si="138"/>
        <v>-156.94</v>
      </c>
      <c r="Q879" s="192">
        <f>IF(D879="NY",VLOOKUP(E879,Input_Mkt_Price!E:F,2,FALSE))</f>
        <v>79.86</v>
      </c>
      <c r="R879" s="192">
        <f t="shared" si="139"/>
        <v>-1390.0000000000005</v>
      </c>
      <c r="S879" s="118">
        <f t="shared" si="140"/>
        <v>-250</v>
      </c>
      <c r="T879" s="108">
        <f t="shared" si="141"/>
        <v>-160.22</v>
      </c>
      <c r="U879" s="108">
        <f t="shared" si="142"/>
        <v>-156.94</v>
      </c>
    </row>
    <row r="880" spans="1:21" x14ac:dyDescent="0.2">
      <c r="A880" s="120">
        <v>43202</v>
      </c>
      <c r="B880" s="103">
        <v>1</v>
      </c>
      <c r="C880" s="104" t="s">
        <v>166</v>
      </c>
      <c r="D880" s="104" t="s">
        <v>1</v>
      </c>
      <c r="E880" s="104" t="s">
        <v>6</v>
      </c>
      <c r="F880" s="104">
        <v>-6</v>
      </c>
      <c r="G880" s="104">
        <v>78.44</v>
      </c>
      <c r="H880" s="104" t="s">
        <v>1315</v>
      </c>
      <c r="I880" s="104"/>
      <c r="J880" s="116">
        <f>IF(D880="NY",VLOOKUP(E880,Input_Mkt_Price!B:C,2,FALSE))</f>
        <v>80.11</v>
      </c>
      <c r="K880" s="192">
        <f t="shared" si="133"/>
        <v>0</v>
      </c>
      <c r="L880" s="118">
        <f t="shared" si="134"/>
        <v>-5010.0000000000055</v>
      </c>
      <c r="M880" s="106">
        <f t="shared" si="135"/>
        <v>15.72</v>
      </c>
      <c r="N880" s="116">
        <f t="shared" si="136"/>
        <v>6</v>
      </c>
      <c r="O880" s="193">
        <f t="shared" si="143"/>
        <v>2.62</v>
      </c>
      <c r="P880" s="108">
        <f t="shared" si="138"/>
        <v>-470.64</v>
      </c>
      <c r="Q880" s="192">
        <f>IF(D880="NY",VLOOKUP(E880,Input_Mkt_Price!E:F,2,FALSE))</f>
        <v>79.86</v>
      </c>
      <c r="R880" s="192">
        <f t="shared" si="139"/>
        <v>-4260.0000000000055</v>
      </c>
      <c r="S880" s="118">
        <f t="shared" si="140"/>
        <v>-750</v>
      </c>
      <c r="T880" s="108">
        <f t="shared" si="141"/>
        <v>-480.65999999999997</v>
      </c>
      <c r="U880" s="108">
        <f t="shared" si="142"/>
        <v>-470.64</v>
      </c>
    </row>
    <row r="881" spans="1:21" x14ac:dyDescent="0.2">
      <c r="A881" s="120">
        <v>43202</v>
      </c>
      <c r="B881" s="103">
        <v>1</v>
      </c>
      <c r="C881" s="104" t="s">
        <v>166</v>
      </c>
      <c r="D881" s="104" t="s">
        <v>1</v>
      </c>
      <c r="E881" s="104" t="s">
        <v>6</v>
      </c>
      <c r="F881" s="104">
        <v>-1</v>
      </c>
      <c r="G881" s="104">
        <v>78.45</v>
      </c>
      <c r="H881" s="104" t="s">
        <v>1315</v>
      </c>
      <c r="I881" s="104"/>
      <c r="J881" s="116">
        <f>IF(D881="NY",VLOOKUP(E881,Input_Mkt_Price!B:C,2,FALSE))</f>
        <v>80.11</v>
      </c>
      <c r="K881" s="192">
        <f t="shared" si="133"/>
        <v>0</v>
      </c>
      <c r="L881" s="118">
        <f t="shared" si="134"/>
        <v>-829.99999999999829</v>
      </c>
      <c r="M881" s="106">
        <f t="shared" si="135"/>
        <v>2.62</v>
      </c>
      <c r="N881" s="116">
        <f t="shared" si="136"/>
        <v>1</v>
      </c>
      <c r="O881" s="193">
        <f t="shared" si="143"/>
        <v>2.62</v>
      </c>
      <c r="P881" s="108">
        <f t="shared" si="138"/>
        <v>-78.45</v>
      </c>
      <c r="Q881" s="192">
        <f>IF(D881="NY",VLOOKUP(E881,Input_Mkt_Price!E:F,2,FALSE))</f>
        <v>79.86</v>
      </c>
      <c r="R881" s="192">
        <f t="shared" si="139"/>
        <v>-704.99999999999829</v>
      </c>
      <c r="S881" s="118">
        <f t="shared" si="140"/>
        <v>-125</v>
      </c>
      <c r="T881" s="108">
        <f t="shared" si="141"/>
        <v>-80.11</v>
      </c>
      <c r="U881" s="108">
        <f t="shared" si="142"/>
        <v>-78.45</v>
      </c>
    </row>
    <row r="882" spans="1:21" x14ac:dyDescent="0.2">
      <c r="A882" s="120">
        <v>43202</v>
      </c>
      <c r="B882" s="103">
        <v>1</v>
      </c>
      <c r="C882" s="104" t="s">
        <v>166</v>
      </c>
      <c r="D882" s="104" t="s">
        <v>1</v>
      </c>
      <c r="E882" s="104" t="s">
        <v>6</v>
      </c>
      <c r="F882" s="104">
        <v>-10</v>
      </c>
      <c r="G882" s="104">
        <v>78.39</v>
      </c>
      <c r="H882" s="104" t="s">
        <v>1315</v>
      </c>
      <c r="I882" s="104"/>
      <c r="J882" s="116">
        <f>IF(D882="NY",VLOOKUP(E882,Input_Mkt_Price!B:C,2,FALSE))</f>
        <v>80.11</v>
      </c>
      <c r="K882" s="192">
        <f t="shared" si="133"/>
        <v>0</v>
      </c>
      <c r="L882" s="118">
        <f t="shared" si="134"/>
        <v>-8599.9999999999945</v>
      </c>
      <c r="M882" s="106">
        <f t="shared" si="135"/>
        <v>26.200000000000003</v>
      </c>
      <c r="N882" s="116">
        <f t="shared" si="136"/>
        <v>10</v>
      </c>
      <c r="O882" s="193">
        <f t="shared" si="143"/>
        <v>2.62</v>
      </c>
      <c r="P882" s="108">
        <f t="shared" si="138"/>
        <v>-783.9</v>
      </c>
      <c r="Q882" s="192">
        <f>IF(D882="NY",VLOOKUP(E882,Input_Mkt_Price!E:F,2,FALSE))</f>
        <v>79.86</v>
      </c>
      <c r="R882" s="192">
        <f t="shared" si="139"/>
        <v>-7349.9999999999945</v>
      </c>
      <c r="S882" s="118">
        <f t="shared" si="140"/>
        <v>-1250</v>
      </c>
      <c r="T882" s="108">
        <f t="shared" si="141"/>
        <v>-801.1</v>
      </c>
      <c r="U882" s="108">
        <f t="shared" si="142"/>
        <v>-783.9</v>
      </c>
    </row>
    <row r="883" spans="1:21" x14ac:dyDescent="0.2">
      <c r="A883" s="120">
        <v>43202</v>
      </c>
      <c r="B883" s="103">
        <v>1</v>
      </c>
      <c r="C883" s="104" t="s">
        <v>166</v>
      </c>
      <c r="D883" s="104" t="s">
        <v>1</v>
      </c>
      <c r="E883" s="104" t="s">
        <v>6</v>
      </c>
      <c r="F883" s="104">
        <v>-3</v>
      </c>
      <c r="G883" s="104">
        <v>78.400000000000006</v>
      </c>
      <c r="H883" s="104" t="s">
        <v>1315</v>
      </c>
      <c r="I883" s="104"/>
      <c r="J883" s="116">
        <f>IF(D883="NY",VLOOKUP(E883,Input_Mkt_Price!B:C,2,FALSE))</f>
        <v>80.11</v>
      </c>
      <c r="K883" s="192">
        <f t="shared" si="133"/>
        <v>0</v>
      </c>
      <c r="L883" s="118">
        <f t="shared" si="134"/>
        <v>-2564.9999999999905</v>
      </c>
      <c r="M883" s="106">
        <f t="shared" si="135"/>
        <v>7.86</v>
      </c>
      <c r="N883" s="116">
        <f t="shared" si="136"/>
        <v>3</v>
      </c>
      <c r="O883" s="193">
        <f t="shared" si="143"/>
        <v>2.62</v>
      </c>
      <c r="P883" s="108">
        <f t="shared" si="138"/>
        <v>-235.20000000000002</v>
      </c>
      <c r="Q883" s="192">
        <f>IF(D883="NY",VLOOKUP(E883,Input_Mkt_Price!E:F,2,FALSE))</f>
        <v>79.86</v>
      </c>
      <c r="R883" s="192">
        <f t="shared" si="139"/>
        <v>-2189.9999999999905</v>
      </c>
      <c r="S883" s="118">
        <f t="shared" si="140"/>
        <v>-375</v>
      </c>
      <c r="T883" s="108">
        <f t="shared" si="141"/>
        <v>-240.32999999999998</v>
      </c>
      <c r="U883" s="108">
        <f t="shared" si="142"/>
        <v>-235.20000000000002</v>
      </c>
    </row>
    <row r="884" spans="1:21" x14ac:dyDescent="0.2">
      <c r="A884" s="120">
        <v>43202</v>
      </c>
      <c r="B884" s="103">
        <v>1</v>
      </c>
      <c r="C884" s="104" t="s">
        <v>166</v>
      </c>
      <c r="D884" s="104" t="s">
        <v>1</v>
      </c>
      <c r="E884" s="104" t="s">
        <v>6</v>
      </c>
      <c r="F884" s="104">
        <v>-10</v>
      </c>
      <c r="G884" s="104">
        <v>78.430000000000007</v>
      </c>
      <c r="H884" s="104" t="s">
        <v>1315</v>
      </c>
      <c r="I884" s="104"/>
      <c r="J884" s="116">
        <f>IF(D884="NY",VLOOKUP(E884,Input_Mkt_Price!B:C,2,FALSE))</f>
        <v>80.11</v>
      </c>
      <c r="K884" s="192">
        <f t="shared" si="133"/>
        <v>0</v>
      </c>
      <c r="L884" s="118">
        <f t="shared" si="134"/>
        <v>-8399.9999999999636</v>
      </c>
      <c r="M884" s="106">
        <f t="shared" si="135"/>
        <v>26.200000000000003</v>
      </c>
      <c r="N884" s="116">
        <f t="shared" si="136"/>
        <v>10</v>
      </c>
      <c r="O884" s="108">
        <f t="shared" si="143"/>
        <v>2.62</v>
      </c>
      <c r="P884" s="108">
        <f t="shared" si="138"/>
        <v>-784.30000000000007</v>
      </c>
      <c r="Q884" s="192">
        <f>IF(D884="NY",VLOOKUP(E884,Input_Mkt_Price!E:F,2,FALSE))</f>
        <v>79.86</v>
      </c>
      <c r="R884" s="192">
        <f t="shared" si="139"/>
        <v>-7149.9999999999627</v>
      </c>
      <c r="S884" s="118">
        <f t="shared" si="140"/>
        <v>-1250.0000000000009</v>
      </c>
      <c r="T884" s="108">
        <f t="shared" si="141"/>
        <v>-801.1</v>
      </c>
      <c r="U884" s="108">
        <f t="shared" si="142"/>
        <v>-784.30000000000007</v>
      </c>
    </row>
    <row r="885" spans="1:21" x14ac:dyDescent="0.2">
      <c r="A885" s="120">
        <v>43202</v>
      </c>
      <c r="B885" s="103">
        <v>1</v>
      </c>
      <c r="C885" s="104" t="s">
        <v>166</v>
      </c>
      <c r="D885" s="104" t="s">
        <v>1</v>
      </c>
      <c r="E885" s="104" t="s">
        <v>6</v>
      </c>
      <c r="F885" s="104">
        <v>-4</v>
      </c>
      <c r="G885" s="104">
        <v>78.41</v>
      </c>
      <c r="H885" s="104" t="s">
        <v>1315</v>
      </c>
      <c r="I885" s="104"/>
      <c r="J885" s="116">
        <f>IF(D885="NY",VLOOKUP(E885,Input_Mkt_Price!B:C,2,FALSE))</f>
        <v>80.11</v>
      </c>
      <c r="K885" s="192">
        <f t="shared" si="133"/>
        <v>0</v>
      </c>
      <c r="L885" s="118">
        <f t="shared" si="134"/>
        <v>-3400.0000000000055</v>
      </c>
      <c r="M885" s="106">
        <f t="shared" si="135"/>
        <v>10.48</v>
      </c>
      <c r="N885" s="116">
        <f t="shared" si="136"/>
        <v>4</v>
      </c>
      <c r="O885" s="108">
        <f t="shared" si="143"/>
        <v>2.62</v>
      </c>
      <c r="P885" s="108">
        <f t="shared" si="138"/>
        <v>-313.64</v>
      </c>
      <c r="Q885" s="192">
        <f>IF(D885="NY",VLOOKUP(E885,Input_Mkt_Price!E:F,2,FALSE))</f>
        <v>79.86</v>
      </c>
      <c r="R885" s="192">
        <f t="shared" si="139"/>
        <v>-2900.0000000000055</v>
      </c>
      <c r="S885" s="118">
        <f t="shared" si="140"/>
        <v>-500</v>
      </c>
      <c r="T885" s="108">
        <f t="shared" si="141"/>
        <v>-320.44</v>
      </c>
      <c r="U885" s="108">
        <f t="shared" si="142"/>
        <v>-313.64</v>
      </c>
    </row>
    <row r="886" spans="1:21" x14ac:dyDescent="0.2">
      <c r="A886" s="120">
        <v>43203</v>
      </c>
      <c r="B886" s="103">
        <v>1</v>
      </c>
      <c r="C886" s="104" t="s">
        <v>166</v>
      </c>
      <c r="D886" s="104" t="s">
        <v>1</v>
      </c>
      <c r="E886" s="104" t="s">
        <v>6</v>
      </c>
      <c r="F886" s="104">
        <v>-2</v>
      </c>
      <c r="G886" s="104">
        <v>78.81</v>
      </c>
      <c r="H886" s="104" t="s">
        <v>1316</v>
      </c>
      <c r="I886" s="104"/>
      <c r="J886" s="116">
        <f>IF(D886="NY",VLOOKUP(E886,Input_Mkt_Price!B:C,2,FALSE))</f>
        <v>80.11</v>
      </c>
      <c r="K886" s="192">
        <f t="shared" si="133"/>
        <v>0</v>
      </c>
      <c r="L886" s="118">
        <f t="shared" si="134"/>
        <v>-1299.9999999999973</v>
      </c>
      <c r="M886" s="106">
        <f t="shared" si="135"/>
        <v>5.24</v>
      </c>
      <c r="N886" s="116">
        <f t="shared" si="136"/>
        <v>2</v>
      </c>
      <c r="O886" s="108">
        <f t="shared" si="143"/>
        <v>2.62</v>
      </c>
      <c r="P886" s="108">
        <f t="shared" si="138"/>
        <v>-157.62</v>
      </c>
      <c r="Q886" s="192">
        <f>IF(D886="NY",VLOOKUP(E886,Input_Mkt_Price!E:F,2,FALSE))</f>
        <v>79.86</v>
      </c>
      <c r="R886" s="192">
        <f t="shared" si="139"/>
        <v>-1049.9999999999973</v>
      </c>
      <c r="S886" s="118">
        <f t="shared" si="140"/>
        <v>-250</v>
      </c>
      <c r="T886" s="108">
        <f t="shared" si="141"/>
        <v>-160.22</v>
      </c>
      <c r="U886" s="108">
        <f t="shared" si="142"/>
        <v>-157.62</v>
      </c>
    </row>
    <row r="887" spans="1:21" x14ac:dyDescent="0.2">
      <c r="A887" s="120">
        <v>43203</v>
      </c>
      <c r="B887" s="103">
        <v>1</v>
      </c>
      <c r="C887" s="104" t="s">
        <v>166</v>
      </c>
      <c r="D887" s="104" t="s">
        <v>1</v>
      </c>
      <c r="E887" s="104" t="s">
        <v>6</v>
      </c>
      <c r="F887" s="104">
        <v>-12</v>
      </c>
      <c r="G887" s="104">
        <v>78.83</v>
      </c>
      <c r="H887" s="104" t="s">
        <v>1316</v>
      </c>
      <c r="I887" s="104"/>
      <c r="J887" s="116">
        <f>IF(D887="NY",VLOOKUP(E887,Input_Mkt_Price!B:C,2,FALSE))</f>
        <v>80.11</v>
      </c>
      <c r="K887" s="192">
        <f t="shared" si="133"/>
        <v>0</v>
      </c>
      <c r="L887" s="118">
        <f t="shared" si="134"/>
        <v>-7680.0000000000073</v>
      </c>
      <c r="M887" s="106">
        <f t="shared" si="135"/>
        <v>31.44</v>
      </c>
      <c r="N887" s="116">
        <f t="shared" si="136"/>
        <v>12</v>
      </c>
      <c r="O887" s="108">
        <f t="shared" si="143"/>
        <v>2.62</v>
      </c>
      <c r="P887" s="108">
        <f t="shared" si="138"/>
        <v>-945.96</v>
      </c>
      <c r="Q887" s="192">
        <f>IF(D887="NY",VLOOKUP(E887,Input_Mkt_Price!E:F,2,FALSE))</f>
        <v>79.86</v>
      </c>
      <c r="R887" s="192">
        <f t="shared" si="139"/>
        <v>-6180.0000000000073</v>
      </c>
      <c r="S887" s="118">
        <f t="shared" si="140"/>
        <v>-1500</v>
      </c>
      <c r="T887" s="108">
        <f t="shared" si="141"/>
        <v>-961.31999999999994</v>
      </c>
      <c r="U887" s="108">
        <f t="shared" si="142"/>
        <v>-945.96</v>
      </c>
    </row>
    <row r="888" spans="1:21" x14ac:dyDescent="0.2">
      <c r="A888" s="120">
        <v>43203</v>
      </c>
      <c r="B888" s="103">
        <v>1</v>
      </c>
      <c r="C888" s="104" t="s">
        <v>166</v>
      </c>
      <c r="D888" s="104" t="s">
        <v>1</v>
      </c>
      <c r="E888" s="104" t="s">
        <v>6</v>
      </c>
      <c r="F888" s="104">
        <v>-45</v>
      </c>
      <c r="G888" s="104">
        <v>78.8</v>
      </c>
      <c r="H888" s="104" t="s">
        <v>1316</v>
      </c>
      <c r="I888" s="104"/>
      <c r="J888" s="116">
        <f>IF(D888="NY",VLOOKUP(E888,Input_Mkt_Price!B:C,2,FALSE))</f>
        <v>80.11</v>
      </c>
      <c r="K888" s="192">
        <f t="shared" si="133"/>
        <v>0</v>
      </c>
      <c r="L888" s="118">
        <f t="shared" si="134"/>
        <v>-29475.000000000051</v>
      </c>
      <c r="M888" s="106">
        <f t="shared" si="135"/>
        <v>117.9</v>
      </c>
      <c r="N888" s="116">
        <f t="shared" si="136"/>
        <v>45</v>
      </c>
      <c r="O888" s="108">
        <f t="shared" si="143"/>
        <v>2.62</v>
      </c>
      <c r="P888" s="108">
        <f t="shared" si="138"/>
        <v>-3546</v>
      </c>
      <c r="Q888" s="192">
        <f>IF(D888="NY",VLOOKUP(E888,Input_Mkt_Price!E:F,2,FALSE))</f>
        <v>79.86</v>
      </c>
      <c r="R888" s="192">
        <f t="shared" si="139"/>
        <v>-23850.000000000051</v>
      </c>
      <c r="S888" s="118">
        <f t="shared" si="140"/>
        <v>-5625</v>
      </c>
      <c r="T888" s="108">
        <f t="shared" si="141"/>
        <v>-3604.95</v>
      </c>
      <c r="U888" s="108">
        <f t="shared" si="142"/>
        <v>-3546</v>
      </c>
    </row>
    <row r="889" spans="1:21" x14ac:dyDescent="0.2">
      <c r="A889" s="120">
        <v>43203</v>
      </c>
      <c r="B889" s="103">
        <v>1</v>
      </c>
      <c r="C889" s="104" t="s">
        <v>166</v>
      </c>
      <c r="D889" s="104" t="s">
        <v>1</v>
      </c>
      <c r="E889" s="104" t="s">
        <v>6</v>
      </c>
      <c r="F889" s="104">
        <v>-30</v>
      </c>
      <c r="G889" s="104">
        <v>78.849999999999994</v>
      </c>
      <c r="H889" s="104" t="s">
        <v>1316</v>
      </c>
      <c r="I889" s="104"/>
      <c r="J889" s="116">
        <f>IF(D889="NY",VLOOKUP(E889,Input_Mkt_Price!B:C,2,FALSE))</f>
        <v>80.11</v>
      </c>
      <c r="K889" s="192">
        <f t="shared" si="133"/>
        <v>0</v>
      </c>
      <c r="L889" s="118">
        <f t="shared" si="134"/>
        <v>-18900.000000000076</v>
      </c>
      <c r="M889" s="106">
        <f t="shared" si="135"/>
        <v>78.600000000000009</v>
      </c>
      <c r="N889" s="116">
        <f t="shared" si="136"/>
        <v>30</v>
      </c>
      <c r="O889" s="108">
        <f t="shared" si="143"/>
        <v>2.62</v>
      </c>
      <c r="P889" s="108">
        <f t="shared" si="138"/>
        <v>-2365.5</v>
      </c>
      <c r="Q889" s="192">
        <f>IF(D889="NY",VLOOKUP(E889,Input_Mkt_Price!E:F,2,FALSE))</f>
        <v>79.86</v>
      </c>
      <c r="R889" s="192">
        <f t="shared" si="139"/>
        <v>-15150.000000000076</v>
      </c>
      <c r="S889" s="118">
        <f t="shared" si="140"/>
        <v>-3750</v>
      </c>
      <c r="T889" s="108">
        <f t="shared" si="141"/>
        <v>-2403.3000000000002</v>
      </c>
      <c r="U889" s="108">
        <f t="shared" si="142"/>
        <v>-2365.5</v>
      </c>
    </row>
    <row r="890" spans="1:21" x14ac:dyDescent="0.2">
      <c r="A890" s="120">
        <v>43203</v>
      </c>
      <c r="B890" s="103">
        <v>1</v>
      </c>
      <c r="C890" s="104" t="s">
        <v>166</v>
      </c>
      <c r="D890" s="104" t="s">
        <v>1</v>
      </c>
      <c r="E890" s="104" t="s">
        <v>6</v>
      </c>
      <c r="F890" s="104">
        <v>-21</v>
      </c>
      <c r="G890" s="104">
        <v>78.900000000000006</v>
      </c>
      <c r="H890" s="104" t="s">
        <v>1316</v>
      </c>
      <c r="I890" s="104"/>
      <c r="J890" s="116">
        <f>IF(D890="NY",VLOOKUP(E890,Input_Mkt_Price!B:C,2,FALSE))</f>
        <v>80.11</v>
      </c>
      <c r="K890" s="192">
        <f t="shared" si="133"/>
        <v>0</v>
      </c>
      <c r="L890" s="118">
        <f t="shared" si="134"/>
        <v>-12704.999999999935</v>
      </c>
      <c r="M890" s="106">
        <f t="shared" si="135"/>
        <v>55.02</v>
      </c>
      <c r="N890" s="116">
        <f t="shared" si="136"/>
        <v>21</v>
      </c>
      <c r="O890" s="108">
        <f t="shared" si="143"/>
        <v>2.62</v>
      </c>
      <c r="P890" s="108">
        <f t="shared" si="138"/>
        <v>-1656.9</v>
      </c>
      <c r="Q890" s="192">
        <f>IF(D890="NY",VLOOKUP(E890,Input_Mkt_Price!E:F,2,FALSE))</f>
        <v>79.86</v>
      </c>
      <c r="R890" s="192">
        <f t="shared" si="139"/>
        <v>-10079.999999999935</v>
      </c>
      <c r="S890" s="118">
        <f t="shared" si="140"/>
        <v>-2625</v>
      </c>
      <c r="T890" s="108">
        <f t="shared" si="141"/>
        <v>-1682.31</v>
      </c>
      <c r="U890" s="108">
        <f t="shared" si="142"/>
        <v>-1656.9</v>
      </c>
    </row>
    <row r="891" spans="1:21" x14ac:dyDescent="0.2">
      <c r="A891" s="120">
        <v>43208</v>
      </c>
      <c r="B891" s="103">
        <v>1</v>
      </c>
      <c r="C891" s="104" t="s">
        <v>166</v>
      </c>
      <c r="D891" s="104" t="s">
        <v>1</v>
      </c>
      <c r="E891" s="104" t="s">
        <v>8</v>
      </c>
      <c r="F891" s="104">
        <v>-10</v>
      </c>
      <c r="G891" s="104">
        <v>78.55</v>
      </c>
      <c r="H891" s="104" t="s">
        <v>1317</v>
      </c>
      <c r="I891" s="104"/>
      <c r="J891" s="116">
        <f>IF(D891="NY",VLOOKUP(E891,Input_Mkt_Price!B:C,2,FALSE))</f>
        <v>80.13</v>
      </c>
      <c r="K891" s="192">
        <f t="shared" si="133"/>
        <v>0</v>
      </c>
      <c r="L891" s="118">
        <f t="shared" si="134"/>
        <v>-7899.9999999999918</v>
      </c>
      <c r="M891" s="106">
        <f t="shared" si="135"/>
        <v>26.200000000000003</v>
      </c>
      <c r="N891" s="116">
        <f t="shared" si="136"/>
        <v>10</v>
      </c>
      <c r="O891" s="108">
        <f t="shared" si="143"/>
        <v>2.62</v>
      </c>
      <c r="P891" s="108">
        <f t="shared" si="138"/>
        <v>-785.5</v>
      </c>
      <c r="Q891" s="192">
        <f>IF(D891="NY",VLOOKUP(E891,Input_Mkt_Price!E:F,2,FALSE))</f>
        <v>79.88</v>
      </c>
      <c r="R891" s="192">
        <f t="shared" si="139"/>
        <v>-6649.9999999999918</v>
      </c>
      <c r="S891" s="118">
        <f t="shared" si="140"/>
        <v>-1250</v>
      </c>
      <c r="T891" s="108">
        <f t="shared" si="141"/>
        <v>-801.3</v>
      </c>
      <c r="U891" s="108">
        <f t="shared" si="142"/>
        <v>-785.5</v>
      </c>
    </row>
    <row r="892" spans="1:21" x14ac:dyDescent="0.2">
      <c r="A892" s="120">
        <v>43208</v>
      </c>
      <c r="B892" s="103">
        <v>1</v>
      </c>
      <c r="C892" s="104" t="s">
        <v>166</v>
      </c>
      <c r="D892" s="104" t="s">
        <v>1</v>
      </c>
      <c r="E892" s="104" t="s">
        <v>8</v>
      </c>
      <c r="F892" s="104">
        <v>-11</v>
      </c>
      <c r="G892" s="104">
        <v>78.52</v>
      </c>
      <c r="H892" s="104" t="s">
        <v>1317</v>
      </c>
      <c r="I892" s="104"/>
      <c r="J892" s="116">
        <f>IF(D892="NY",VLOOKUP(E892,Input_Mkt_Price!B:C,2,FALSE))</f>
        <v>80.13</v>
      </c>
      <c r="K892" s="192">
        <f t="shared" si="133"/>
        <v>0</v>
      </c>
      <c r="L892" s="118">
        <f t="shared" si="134"/>
        <v>-8854.9999999999964</v>
      </c>
      <c r="M892" s="106">
        <f t="shared" si="135"/>
        <v>28.82</v>
      </c>
      <c r="N892" s="116">
        <f t="shared" si="136"/>
        <v>11</v>
      </c>
      <c r="O892" s="108">
        <f t="shared" si="143"/>
        <v>2.62</v>
      </c>
      <c r="P892" s="108">
        <f t="shared" si="138"/>
        <v>-863.71999999999991</v>
      </c>
      <c r="Q892" s="192">
        <f>IF(D892="NY",VLOOKUP(E892,Input_Mkt_Price!E:F,2,FALSE))</f>
        <v>79.88</v>
      </c>
      <c r="R892" s="192">
        <f t="shared" si="139"/>
        <v>-7479.9999999999973</v>
      </c>
      <c r="S892" s="118">
        <f t="shared" si="140"/>
        <v>-1374.9999999999991</v>
      </c>
      <c r="T892" s="108">
        <f t="shared" si="141"/>
        <v>-881.43</v>
      </c>
      <c r="U892" s="108">
        <f t="shared" si="142"/>
        <v>-863.71999999999991</v>
      </c>
    </row>
    <row r="893" spans="1:21" x14ac:dyDescent="0.2">
      <c r="A893" s="120">
        <v>43208</v>
      </c>
      <c r="B893" s="103">
        <v>1</v>
      </c>
      <c r="C893" s="104" t="s">
        <v>166</v>
      </c>
      <c r="D893" s="104" t="s">
        <v>1</v>
      </c>
      <c r="E893" s="104" t="s">
        <v>8</v>
      </c>
      <c r="F893" s="104">
        <v>-1</v>
      </c>
      <c r="G893" s="104">
        <v>78.48</v>
      </c>
      <c r="H893" s="104" t="s">
        <v>1317</v>
      </c>
      <c r="I893" s="104"/>
      <c r="J893" s="116">
        <f>IF(D893="NY",VLOOKUP(E893,Input_Mkt_Price!B:C,2,FALSE))</f>
        <v>80.13</v>
      </c>
      <c r="K893" s="192">
        <f t="shared" si="133"/>
        <v>0</v>
      </c>
      <c r="L893" s="118">
        <f t="shared" si="134"/>
        <v>-824.99999999999568</v>
      </c>
      <c r="M893" s="106">
        <f t="shared" si="135"/>
        <v>2.62</v>
      </c>
      <c r="N893" s="116">
        <f t="shared" si="136"/>
        <v>1</v>
      </c>
      <c r="O893" s="108">
        <f t="shared" si="143"/>
        <v>2.62</v>
      </c>
      <c r="P893" s="108">
        <f t="shared" si="138"/>
        <v>-78.48</v>
      </c>
      <c r="Q893" s="192">
        <f>IF(D893="NY",VLOOKUP(E893,Input_Mkt_Price!E:F,2,FALSE))</f>
        <v>79.88</v>
      </c>
      <c r="R893" s="192">
        <f t="shared" si="139"/>
        <v>-699.99999999999568</v>
      </c>
      <c r="S893" s="118">
        <f t="shared" si="140"/>
        <v>-125</v>
      </c>
      <c r="T893" s="108">
        <f t="shared" si="141"/>
        <v>-80.13</v>
      </c>
      <c r="U893" s="108">
        <f t="shared" si="142"/>
        <v>-78.48</v>
      </c>
    </row>
    <row r="894" spans="1:21" x14ac:dyDescent="0.2">
      <c r="A894" s="120">
        <v>43209</v>
      </c>
      <c r="B894" s="103">
        <v>1</v>
      </c>
      <c r="C894" s="104" t="s">
        <v>166</v>
      </c>
      <c r="D894" s="104" t="s">
        <v>1</v>
      </c>
      <c r="E894" s="104" t="s">
        <v>6</v>
      </c>
      <c r="F894" s="104">
        <v>-1</v>
      </c>
      <c r="G894" s="104">
        <v>78.44</v>
      </c>
      <c r="H894" s="104" t="s">
        <v>1318</v>
      </c>
      <c r="I894" s="104"/>
      <c r="J894" s="116">
        <f>IF(D894="NY",VLOOKUP(E894,Input_Mkt_Price!B:C,2,FALSE))</f>
        <v>80.11</v>
      </c>
      <c r="K894" s="192">
        <f t="shared" si="133"/>
        <v>0</v>
      </c>
      <c r="L894" s="118">
        <f t="shared" si="134"/>
        <v>-835.00000000000091</v>
      </c>
      <c r="M894" s="106">
        <f t="shared" si="135"/>
        <v>2.62</v>
      </c>
      <c r="N894" s="116">
        <f t="shared" si="136"/>
        <v>1</v>
      </c>
      <c r="O894" s="108">
        <f t="shared" si="143"/>
        <v>2.62</v>
      </c>
      <c r="P894" s="108">
        <f t="shared" si="138"/>
        <v>-78.44</v>
      </c>
      <c r="Q894" s="192">
        <f>IF(D894="NY",VLOOKUP(E894,Input_Mkt_Price!E:F,2,FALSE))</f>
        <v>79.86</v>
      </c>
      <c r="R894" s="192">
        <f t="shared" si="139"/>
        <v>-710.00000000000091</v>
      </c>
      <c r="S894" s="118">
        <f t="shared" si="140"/>
        <v>-125</v>
      </c>
      <c r="T894" s="108">
        <f t="shared" si="141"/>
        <v>-80.11</v>
      </c>
      <c r="U894" s="108">
        <f t="shared" si="142"/>
        <v>-78.44</v>
      </c>
    </row>
    <row r="895" spans="1:21" x14ac:dyDescent="0.2">
      <c r="A895" s="120">
        <v>43209</v>
      </c>
      <c r="B895" s="103">
        <v>1</v>
      </c>
      <c r="C895" s="104" t="s">
        <v>166</v>
      </c>
      <c r="D895" s="104" t="s">
        <v>1</v>
      </c>
      <c r="E895" s="104" t="s">
        <v>6</v>
      </c>
      <c r="F895" s="104">
        <v>-5</v>
      </c>
      <c r="G895" s="104">
        <v>78.430000000000007</v>
      </c>
      <c r="H895" s="104" t="s">
        <v>1318</v>
      </c>
      <c r="I895" s="104"/>
      <c r="J895" s="116">
        <f>IF(D895="NY",VLOOKUP(E895,Input_Mkt_Price!B:C,2,FALSE))</f>
        <v>80.11</v>
      </c>
      <c r="K895" s="192">
        <f t="shared" si="133"/>
        <v>0</v>
      </c>
      <c r="L895" s="118">
        <f t="shared" si="134"/>
        <v>-4199.9999999999818</v>
      </c>
      <c r="M895" s="106">
        <f t="shared" si="135"/>
        <v>13.100000000000001</v>
      </c>
      <c r="N895" s="116">
        <f t="shared" si="136"/>
        <v>5</v>
      </c>
      <c r="O895" s="108">
        <f t="shared" si="143"/>
        <v>2.62</v>
      </c>
      <c r="P895" s="108">
        <f t="shared" si="138"/>
        <v>-392.15000000000003</v>
      </c>
      <c r="Q895" s="192">
        <f>IF(D895="NY",VLOOKUP(E895,Input_Mkt_Price!E:F,2,FALSE))</f>
        <v>79.86</v>
      </c>
      <c r="R895" s="192">
        <f t="shared" si="139"/>
        <v>-3574.9999999999814</v>
      </c>
      <c r="S895" s="118">
        <f t="shared" si="140"/>
        <v>-625.00000000000045</v>
      </c>
      <c r="T895" s="108">
        <f t="shared" si="141"/>
        <v>-400.55</v>
      </c>
      <c r="U895" s="108">
        <f t="shared" si="142"/>
        <v>-392.15000000000003</v>
      </c>
    </row>
    <row r="896" spans="1:21" x14ac:dyDescent="0.2">
      <c r="A896" s="120">
        <v>43209</v>
      </c>
      <c r="B896" s="103">
        <v>1</v>
      </c>
      <c r="C896" s="104" t="s">
        <v>166</v>
      </c>
      <c r="D896" s="104" t="s">
        <v>1</v>
      </c>
      <c r="E896" s="104" t="s">
        <v>6</v>
      </c>
      <c r="F896" s="104">
        <v>-7</v>
      </c>
      <c r="G896" s="104">
        <v>78.41</v>
      </c>
      <c r="H896" s="104" t="s">
        <v>1318</v>
      </c>
      <c r="I896" s="104"/>
      <c r="J896" s="116">
        <f>IF(D896="NY",VLOOKUP(E896,Input_Mkt_Price!B:C,2,FALSE))</f>
        <v>80.11</v>
      </c>
      <c r="K896" s="192">
        <f t="shared" si="133"/>
        <v>0</v>
      </c>
      <c r="L896" s="118">
        <f t="shared" si="134"/>
        <v>-5950.00000000001</v>
      </c>
      <c r="M896" s="106">
        <f t="shared" si="135"/>
        <v>18.34</v>
      </c>
      <c r="N896" s="116">
        <f t="shared" si="136"/>
        <v>7</v>
      </c>
      <c r="O896" s="108">
        <f t="shared" si="143"/>
        <v>2.62</v>
      </c>
      <c r="P896" s="108">
        <f t="shared" si="138"/>
        <v>-548.87</v>
      </c>
      <c r="Q896" s="192">
        <f>IF(D896="NY",VLOOKUP(E896,Input_Mkt_Price!E:F,2,FALSE))</f>
        <v>79.86</v>
      </c>
      <c r="R896" s="192">
        <f t="shared" si="139"/>
        <v>-5075.00000000001</v>
      </c>
      <c r="S896" s="118">
        <f t="shared" si="140"/>
        <v>-875</v>
      </c>
      <c r="T896" s="108">
        <f t="shared" si="141"/>
        <v>-560.77</v>
      </c>
      <c r="U896" s="108">
        <f t="shared" si="142"/>
        <v>-548.87</v>
      </c>
    </row>
    <row r="897" spans="1:21" x14ac:dyDescent="0.2">
      <c r="A897" s="120">
        <v>43209</v>
      </c>
      <c r="B897" s="103">
        <v>1</v>
      </c>
      <c r="C897" s="104" t="s">
        <v>166</v>
      </c>
      <c r="D897" s="104" t="s">
        <v>1</v>
      </c>
      <c r="E897" s="104" t="s">
        <v>6</v>
      </c>
      <c r="F897" s="104">
        <v>-2</v>
      </c>
      <c r="G897" s="104">
        <v>78.48</v>
      </c>
      <c r="H897" s="104" t="s">
        <v>1318</v>
      </c>
      <c r="I897" s="104"/>
      <c r="J897" s="116">
        <f>IF(D897="NY",VLOOKUP(E897,Input_Mkt_Price!B:C,2,FALSE))</f>
        <v>80.11</v>
      </c>
      <c r="K897" s="192">
        <f t="shared" si="133"/>
        <v>0</v>
      </c>
      <c r="L897" s="118">
        <f t="shared" si="134"/>
        <v>-1629.9999999999955</v>
      </c>
      <c r="M897" s="106">
        <f t="shared" si="135"/>
        <v>5.24</v>
      </c>
      <c r="N897" s="116">
        <f t="shared" si="136"/>
        <v>2</v>
      </c>
      <c r="O897" s="108">
        <f t="shared" si="143"/>
        <v>2.62</v>
      </c>
      <c r="P897" s="108">
        <f t="shared" si="138"/>
        <v>-156.96</v>
      </c>
      <c r="Q897" s="192">
        <f>IF(D897="NY",VLOOKUP(E897,Input_Mkt_Price!E:F,2,FALSE))</f>
        <v>79.86</v>
      </c>
      <c r="R897" s="192">
        <f t="shared" si="139"/>
        <v>-1379.9999999999955</v>
      </c>
      <c r="S897" s="118">
        <f t="shared" si="140"/>
        <v>-250</v>
      </c>
      <c r="T897" s="108">
        <f t="shared" si="141"/>
        <v>-160.22</v>
      </c>
      <c r="U897" s="108">
        <f t="shared" si="142"/>
        <v>-156.96</v>
      </c>
    </row>
    <row r="898" spans="1:21" x14ac:dyDescent="0.2">
      <c r="A898" s="120">
        <v>43210</v>
      </c>
      <c r="B898" s="103">
        <v>1</v>
      </c>
      <c r="C898" s="104" t="s">
        <v>166</v>
      </c>
      <c r="D898" s="104" t="s">
        <v>1</v>
      </c>
      <c r="E898" s="104" t="s">
        <v>6</v>
      </c>
      <c r="F898" s="104">
        <v>-2</v>
      </c>
      <c r="G898" s="104">
        <v>78.77</v>
      </c>
      <c r="H898" s="104" t="s">
        <v>1319</v>
      </c>
      <c r="I898" s="104"/>
      <c r="J898" s="116">
        <f>IF(D898="NY",VLOOKUP(E898,Input_Mkt_Price!B:C,2,FALSE))</f>
        <v>80.11</v>
      </c>
      <c r="K898" s="192">
        <f t="shared" si="133"/>
        <v>0</v>
      </c>
      <c r="L898" s="118">
        <f t="shared" si="134"/>
        <v>-1340.0000000000034</v>
      </c>
      <c r="M898" s="106">
        <f t="shared" si="135"/>
        <v>5.24</v>
      </c>
      <c r="N898" s="116">
        <f t="shared" si="136"/>
        <v>2</v>
      </c>
      <c r="O898" s="108">
        <f t="shared" si="143"/>
        <v>2.62</v>
      </c>
      <c r="P898" s="108">
        <f t="shared" si="138"/>
        <v>-157.54</v>
      </c>
      <c r="Q898" s="192">
        <f>IF(D898="NY",VLOOKUP(E898,Input_Mkt_Price!E:F,2,FALSE))</f>
        <v>79.86</v>
      </c>
      <c r="R898" s="192">
        <f t="shared" si="139"/>
        <v>-1090.0000000000034</v>
      </c>
      <c r="S898" s="118">
        <f t="shared" si="140"/>
        <v>-250</v>
      </c>
      <c r="T898" s="108">
        <f t="shared" si="141"/>
        <v>-160.22</v>
      </c>
      <c r="U898" s="108">
        <f t="shared" si="142"/>
        <v>-157.54</v>
      </c>
    </row>
    <row r="899" spans="1:21" x14ac:dyDescent="0.2">
      <c r="A899" s="120">
        <v>43210</v>
      </c>
      <c r="B899" s="103">
        <v>1</v>
      </c>
      <c r="C899" s="104" t="s">
        <v>166</v>
      </c>
      <c r="D899" s="104" t="s">
        <v>1</v>
      </c>
      <c r="E899" s="104" t="s">
        <v>6</v>
      </c>
      <c r="F899" s="104">
        <v>-2</v>
      </c>
      <c r="G899" s="104">
        <v>78.75</v>
      </c>
      <c r="H899" s="104" t="s">
        <v>1319</v>
      </c>
      <c r="I899" s="104"/>
      <c r="J899" s="116">
        <f>IF(D899="NY",VLOOKUP(E899,Input_Mkt_Price!B:C,2,FALSE))</f>
        <v>80.11</v>
      </c>
      <c r="K899" s="192">
        <f t="shared" ref="K899:K962" si="144">IF(D899="NY",-(IF(B899=2,G899*F899*500,0)))</f>
        <v>0</v>
      </c>
      <c r="L899" s="118">
        <f t="shared" ref="L899:L962" si="145">IF(D899="NY",IF(K899&lt;&gt;0,0,-(G899-J899)*F899*500))</f>
        <v>-1359.9999999999995</v>
      </c>
      <c r="M899" s="106">
        <f t="shared" ref="M899:M962" si="146">N899*O899</f>
        <v>5.24</v>
      </c>
      <c r="N899" s="116">
        <f t="shared" ref="N899:N962" si="147">ABS(F899)</f>
        <v>2</v>
      </c>
      <c r="O899" s="108">
        <f t="shared" ref="O899:O918" si="148">IF(D899="NY",2.62,0)</f>
        <v>2.62</v>
      </c>
      <c r="P899" s="108">
        <f t="shared" ref="P899:P962" si="149">G899*F899</f>
        <v>-157.5</v>
      </c>
      <c r="Q899" s="192">
        <f>IF(D899="NY",VLOOKUP(E899,Input_Mkt_Price!E:F,2,FALSE))</f>
        <v>79.86</v>
      </c>
      <c r="R899" s="192">
        <f t="shared" ref="R899:R962" si="150">IF(D899="NY",IF(K899&lt;&gt;0,0,-(G899-Q899)*F899*500))</f>
        <v>-1109.9999999999995</v>
      </c>
      <c r="S899" s="118">
        <f t="shared" ref="S899:S962" si="151">L899-R899</f>
        <v>-250</v>
      </c>
      <c r="T899" s="108">
        <f t="shared" ref="T899:T962" si="152">J899*F899</f>
        <v>-160.22</v>
      </c>
      <c r="U899" s="108">
        <f t="shared" ref="U899:U962" si="153">F899*G899</f>
        <v>-157.5</v>
      </c>
    </row>
    <row r="900" spans="1:21" x14ac:dyDescent="0.2">
      <c r="A900" s="120">
        <v>43210</v>
      </c>
      <c r="B900" s="103">
        <v>1</v>
      </c>
      <c r="C900" s="104" t="s">
        <v>166</v>
      </c>
      <c r="D900" s="104" t="s">
        <v>1</v>
      </c>
      <c r="E900" s="104" t="s">
        <v>6</v>
      </c>
      <c r="F900" s="104">
        <v>-5</v>
      </c>
      <c r="G900" s="104">
        <v>78.73</v>
      </c>
      <c r="H900" s="104" t="s">
        <v>1319</v>
      </c>
      <c r="I900" s="104"/>
      <c r="J900" s="116">
        <f>IF(D900="NY",VLOOKUP(E900,Input_Mkt_Price!B:C,2,FALSE))</f>
        <v>80.11</v>
      </c>
      <c r="K900" s="192">
        <f t="shared" si="144"/>
        <v>0</v>
      </c>
      <c r="L900" s="118">
        <f t="shared" si="145"/>
        <v>-3449.9999999999886</v>
      </c>
      <c r="M900" s="106">
        <f t="shared" si="146"/>
        <v>13.100000000000001</v>
      </c>
      <c r="N900" s="116">
        <f t="shared" si="147"/>
        <v>5</v>
      </c>
      <c r="O900" s="108">
        <f t="shared" si="148"/>
        <v>2.62</v>
      </c>
      <c r="P900" s="108">
        <f t="shared" si="149"/>
        <v>-393.65000000000003</v>
      </c>
      <c r="Q900" s="192">
        <f>IF(D900="NY",VLOOKUP(E900,Input_Mkt_Price!E:F,2,FALSE))</f>
        <v>79.86</v>
      </c>
      <c r="R900" s="192">
        <f t="shared" si="150"/>
        <v>-2824.9999999999886</v>
      </c>
      <c r="S900" s="118">
        <f t="shared" si="151"/>
        <v>-625</v>
      </c>
      <c r="T900" s="108">
        <f t="shared" si="152"/>
        <v>-400.55</v>
      </c>
      <c r="U900" s="108">
        <f t="shared" si="153"/>
        <v>-393.65000000000003</v>
      </c>
    </row>
    <row r="901" spans="1:21" x14ac:dyDescent="0.2">
      <c r="A901" s="120">
        <v>43210</v>
      </c>
      <c r="B901" s="103">
        <v>1</v>
      </c>
      <c r="C901" s="104" t="s">
        <v>166</v>
      </c>
      <c r="D901" s="104" t="s">
        <v>1</v>
      </c>
      <c r="E901" s="104" t="s">
        <v>6</v>
      </c>
      <c r="F901" s="104">
        <v>-7</v>
      </c>
      <c r="G901" s="104">
        <v>78.62</v>
      </c>
      <c r="H901" s="104" t="s">
        <v>1319</v>
      </c>
      <c r="I901" s="104"/>
      <c r="J901" s="116">
        <f>IF(D901="NY",VLOOKUP(E901,Input_Mkt_Price!B:C,2,FALSE))</f>
        <v>80.11</v>
      </c>
      <c r="K901" s="192">
        <f t="shared" si="144"/>
        <v>0</v>
      </c>
      <c r="L901" s="118">
        <f t="shared" si="145"/>
        <v>-5214.9999999999818</v>
      </c>
      <c r="M901" s="106">
        <f t="shared" si="146"/>
        <v>18.34</v>
      </c>
      <c r="N901" s="116">
        <f t="shared" si="147"/>
        <v>7</v>
      </c>
      <c r="O901" s="108">
        <f t="shared" si="148"/>
        <v>2.62</v>
      </c>
      <c r="P901" s="108">
        <f t="shared" si="149"/>
        <v>-550.34</v>
      </c>
      <c r="Q901" s="192">
        <f>IF(D901="NY",VLOOKUP(E901,Input_Mkt_Price!E:F,2,FALSE))</f>
        <v>79.86</v>
      </c>
      <c r="R901" s="192">
        <f t="shared" si="150"/>
        <v>-4339.9999999999818</v>
      </c>
      <c r="S901" s="118">
        <f t="shared" si="151"/>
        <v>-875</v>
      </c>
      <c r="T901" s="108">
        <f t="shared" si="152"/>
        <v>-560.77</v>
      </c>
      <c r="U901" s="108">
        <f t="shared" si="153"/>
        <v>-550.34</v>
      </c>
    </row>
    <row r="902" spans="1:21" x14ac:dyDescent="0.2">
      <c r="A902" s="120">
        <v>43210</v>
      </c>
      <c r="B902" s="103">
        <v>1</v>
      </c>
      <c r="C902" s="104" t="s">
        <v>166</v>
      </c>
      <c r="D902" s="104" t="s">
        <v>1</v>
      </c>
      <c r="E902" s="104" t="s">
        <v>6</v>
      </c>
      <c r="F902" s="104">
        <v>-5</v>
      </c>
      <c r="G902" s="104">
        <v>78.599999999999994</v>
      </c>
      <c r="H902" s="104" t="s">
        <v>1319</v>
      </c>
      <c r="I902" s="104"/>
      <c r="J902" s="116">
        <f>IF(D902="NY",VLOOKUP(E902,Input_Mkt_Price!B:C,2,FALSE))</f>
        <v>80.11</v>
      </c>
      <c r="K902" s="192">
        <f t="shared" si="144"/>
        <v>0</v>
      </c>
      <c r="L902" s="118">
        <f t="shared" si="145"/>
        <v>-3775.0000000000127</v>
      </c>
      <c r="M902" s="106">
        <f t="shared" si="146"/>
        <v>13.100000000000001</v>
      </c>
      <c r="N902" s="116">
        <f t="shared" si="147"/>
        <v>5</v>
      </c>
      <c r="O902" s="108">
        <f t="shared" si="148"/>
        <v>2.62</v>
      </c>
      <c r="P902" s="108">
        <f t="shared" si="149"/>
        <v>-393</v>
      </c>
      <c r="Q902" s="192">
        <f>IF(D902="NY",VLOOKUP(E902,Input_Mkt_Price!E:F,2,FALSE))</f>
        <v>79.86</v>
      </c>
      <c r="R902" s="192">
        <f t="shared" si="150"/>
        <v>-3150.0000000000127</v>
      </c>
      <c r="S902" s="118">
        <f t="shared" si="151"/>
        <v>-625</v>
      </c>
      <c r="T902" s="108">
        <f t="shared" si="152"/>
        <v>-400.55</v>
      </c>
      <c r="U902" s="108">
        <f t="shared" si="153"/>
        <v>-393</v>
      </c>
    </row>
    <row r="903" spans="1:21" x14ac:dyDescent="0.2">
      <c r="A903" s="120">
        <v>43210</v>
      </c>
      <c r="B903" s="103">
        <v>1</v>
      </c>
      <c r="C903" s="104" t="s">
        <v>166</v>
      </c>
      <c r="D903" s="104" t="s">
        <v>1</v>
      </c>
      <c r="E903" s="104" t="s">
        <v>6</v>
      </c>
      <c r="F903" s="104">
        <v>-1</v>
      </c>
      <c r="G903" s="104">
        <v>79.14</v>
      </c>
      <c r="H903" s="104" t="s">
        <v>1319</v>
      </c>
      <c r="I903" s="104"/>
      <c r="J903" s="116">
        <f>IF(D903="NY",VLOOKUP(E903,Input_Mkt_Price!B:C,2,FALSE))</f>
        <v>80.11</v>
      </c>
      <c r="K903" s="192">
        <f t="shared" si="144"/>
        <v>0</v>
      </c>
      <c r="L903" s="118">
        <f t="shared" si="145"/>
        <v>-484.99999999999943</v>
      </c>
      <c r="M903" s="106">
        <f t="shared" si="146"/>
        <v>2.62</v>
      </c>
      <c r="N903" s="116">
        <f t="shared" si="147"/>
        <v>1</v>
      </c>
      <c r="O903" s="108">
        <f t="shared" si="148"/>
        <v>2.62</v>
      </c>
      <c r="P903" s="108">
        <f t="shared" si="149"/>
        <v>-79.14</v>
      </c>
      <c r="Q903" s="192">
        <f>IF(D903="NY",VLOOKUP(E903,Input_Mkt_Price!E:F,2,FALSE))</f>
        <v>79.86</v>
      </c>
      <c r="R903" s="192">
        <f t="shared" si="150"/>
        <v>-359.99999999999943</v>
      </c>
      <c r="S903" s="118">
        <f t="shared" si="151"/>
        <v>-125</v>
      </c>
      <c r="T903" s="108">
        <f t="shared" si="152"/>
        <v>-80.11</v>
      </c>
      <c r="U903" s="108">
        <f t="shared" si="153"/>
        <v>-79.14</v>
      </c>
    </row>
    <row r="904" spans="1:21" x14ac:dyDescent="0.2">
      <c r="A904" s="120">
        <v>43210</v>
      </c>
      <c r="B904" s="103">
        <v>1</v>
      </c>
      <c r="C904" s="104" t="s">
        <v>166</v>
      </c>
      <c r="D904" s="104" t="s">
        <v>1</v>
      </c>
      <c r="E904" s="104" t="s">
        <v>6</v>
      </c>
      <c r="F904" s="104">
        <v>-6</v>
      </c>
      <c r="G904" s="104">
        <v>79.040000000000006</v>
      </c>
      <c r="H904" s="104" t="s">
        <v>1319</v>
      </c>
      <c r="I904" s="104"/>
      <c r="J904" s="116">
        <f>IF(D904="NY",VLOOKUP(E904,Input_Mkt_Price!B:C,2,FALSE))</f>
        <v>80.11</v>
      </c>
      <c r="K904" s="192">
        <f t="shared" si="144"/>
        <v>0</v>
      </c>
      <c r="L904" s="118">
        <f t="shared" si="145"/>
        <v>-3209.9999999999795</v>
      </c>
      <c r="M904" s="106">
        <f t="shared" si="146"/>
        <v>15.72</v>
      </c>
      <c r="N904" s="116">
        <f t="shared" si="147"/>
        <v>6</v>
      </c>
      <c r="O904" s="108">
        <f t="shared" si="148"/>
        <v>2.62</v>
      </c>
      <c r="P904" s="108">
        <f t="shared" si="149"/>
        <v>-474.24</v>
      </c>
      <c r="Q904" s="192">
        <f>IF(D904="NY",VLOOKUP(E904,Input_Mkt_Price!E:F,2,FALSE))</f>
        <v>79.86</v>
      </c>
      <c r="R904" s="192">
        <f t="shared" si="150"/>
        <v>-2459.9999999999795</v>
      </c>
      <c r="S904" s="118">
        <f t="shared" si="151"/>
        <v>-750</v>
      </c>
      <c r="T904" s="108">
        <f t="shared" si="152"/>
        <v>-480.65999999999997</v>
      </c>
      <c r="U904" s="108">
        <f t="shared" si="153"/>
        <v>-474.24</v>
      </c>
    </row>
    <row r="905" spans="1:21" x14ac:dyDescent="0.2">
      <c r="A905" s="120">
        <v>43210</v>
      </c>
      <c r="B905" s="103">
        <v>1</v>
      </c>
      <c r="C905" s="104" t="s">
        <v>166</v>
      </c>
      <c r="D905" s="104" t="s">
        <v>1</v>
      </c>
      <c r="E905" s="104" t="s">
        <v>6</v>
      </c>
      <c r="F905" s="104">
        <v>-5</v>
      </c>
      <c r="G905" s="104">
        <v>79.03</v>
      </c>
      <c r="H905" s="104" t="s">
        <v>1319</v>
      </c>
      <c r="I905" s="104"/>
      <c r="J905" s="116">
        <f>IF(D905="NY",VLOOKUP(E905,Input_Mkt_Price!B:C,2,FALSE))</f>
        <v>80.11</v>
      </c>
      <c r="K905" s="192">
        <f t="shared" si="144"/>
        <v>0</v>
      </c>
      <c r="L905" s="118">
        <f t="shared" si="145"/>
        <v>-2699.9999999999959</v>
      </c>
      <c r="M905" s="106">
        <f t="shared" si="146"/>
        <v>13.100000000000001</v>
      </c>
      <c r="N905" s="116">
        <f t="shared" si="147"/>
        <v>5</v>
      </c>
      <c r="O905" s="108">
        <f t="shared" si="148"/>
        <v>2.62</v>
      </c>
      <c r="P905" s="108">
        <f t="shared" si="149"/>
        <v>-395.15</v>
      </c>
      <c r="Q905" s="192">
        <f>IF(D905="NY",VLOOKUP(E905,Input_Mkt_Price!E:F,2,FALSE))</f>
        <v>79.86</v>
      </c>
      <c r="R905" s="192">
        <f t="shared" si="150"/>
        <v>-2074.9999999999959</v>
      </c>
      <c r="S905" s="118">
        <f t="shared" si="151"/>
        <v>-625</v>
      </c>
      <c r="T905" s="108">
        <f t="shared" si="152"/>
        <v>-400.55</v>
      </c>
      <c r="U905" s="108">
        <f t="shared" si="153"/>
        <v>-395.15</v>
      </c>
    </row>
    <row r="906" spans="1:21" x14ac:dyDescent="0.2">
      <c r="A906" s="120">
        <v>43210</v>
      </c>
      <c r="B906" s="103">
        <v>1</v>
      </c>
      <c r="C906" s="104" t="s">
        <v>166</v>
      </c>
      <c r="D906" s="104" t="s">
        <v>1</v>
      </c>
      <c r="E906" s="104" t="s">
        <v>6</v>
      </c>
      <c r="F906" s="104">
        <v>-2</v>
      </c>
      <c r="G906" s="104">
        <v>79.05</v>
      </c>
      <c r="H906" s="104" t="s">
        <v>1319</v>
      </c>
      <c r="I906" s="104"/>
      <c r="J906" s="116">
        <f>IF(D906="NY",VLOOKUP(E906,Input_Mkt_Price!B:C,2,FALSE))</f>
        <v>80.11</v>
      </c>
      <c r="K906" s="192">
        <f t="shared" si="144"/>
        <v>0</v>
      </c>
      <c r="L906" s="118">
        <f t="shared" si="145"/>
        <v>-1060.0000000000023</v>
      </c>
      <c r="M906" s="106">
        <f t="shared" si="146"/>
        <v>5.24</v>
      </c>
      <c r="N906" s="116">
        <f t="shared" si="147"/>
        <v>2</v>
      </c>
      <c r="O906" s="108">
        <f t="shared" si="148"/>
        <v>2.62</v>
      </c>
      <c r="P906" s="108">
        <f t="shared" si="149"/>
        <v>-158.1</v>
      </c>
      <c r="Q906" s="192">
        <f>IF(D906="NY",VLOOKUP(E906,Input_Mkt_Price!E:F,2,FALSE))</f>
        <v>79.86</v>
      </c>
      <c r="R906" s="192">
        <f t="shared" si="150"/>
        <v>-810.00000000000227</v>
      </c>
      <c r="S906" s="118">
        <f t="shared" si="151"/>
        <v>-250</v>
      </c>
      <c r="T906" s="108">
        <f t="shared" si="152"/>
        <v>-160.22</v>
      </c>
      <c r="U906" s="108">
        <f t="shared" si="153"/>
        <v>-158.1</v>
      </c>
    </row>
    <row r="907" spans="1:21" x14ac:dyDescent="0.2">
      <c r="A907" s="120">
        <v>43210</v>
      </c>
      <c r="B907" s="103">
        <v>1</v>
      </c>
      <c r="C907" s="104" t="s">
        <v>166</v>
      </c>
      <c r="D907" s="104" t="s">
        <v>1</v>
      </c>
      <c r="E907" s="104" t="s">
        <v>6</v>
      </c>
      <c r="F907" s="104">
        <v>-3</v>
      </c>
      <c r="G907" s="104">
        <v>79.010000000000005</v>
      </c>
      <c r="H907" s="104" t="s">
        <v>1319</v>
      </c>
      <c r="I907" s="104"/>
      <c r="J907" s="116">
        <f>IF(D907="NY",VLOOKUP(E907,Input_Mkt_Price!B:C,2,FALSE))</f>
        <v>80.11</v>
      </c>
      <c r="K907" s="192">
        <f t="shared" si="144"/>
        <v>0</v>
      </c>
      <c r="L907" s="118">
        <f t="shared" si="145"/>
        <v>-1649.9999999999914</v>
      </c>
      <c r="M907" s="106">
        <f t="shared" si="146"/>
        <v>7.86</v>
      </c>
      <c r="N907" s="116">
        <f t="shared" si="147"/>
        <v>3</v>
      </c>
      <c r="O907" s="108">
        <f t="shared" si="148"/>
        <v>2.62</v>
      </c>
      <c r="P907" s="108">
        <f t="shared" si="149"/>
        <v>-237.03000000000003</v>
      </c>
      <c r="Q907" s="192">
        <f>IF(D907="NY",VLOOKUP(E907,Input_Mkt_Price!E:F,2,FALSE))</f>
        <v>79.86</v>
      </c>
      <c r="R907" s="192">
        <f t="shared" si="150"/>
        <v>-1274.9999999999914</v>
      </c>
      <c r="S907" s="118">
        <f t="shared" si="151"/>
        <v>-375</v>
      </c>
      <c r="T907" s="108">
        <f t="shared" si="152"/>
        <v>-240.32999999999998</v>
      </c>
      <c r="U907" s="108">
        <f t="shared" si="153"/>
        <v>-237.03000000000003</v>
      </c>
    </row>
    <row r="908" spans="1:21" x14ac:dyDescent="0.2">
      <c r="A908" s="120">
        <v>43210</v>
      </c>
      <c r="B908" s="103">
        <v>1</v>
      </c>
      <c r="C908" s="104" t="s">
        <v>166</v>
      </c>
      <c r="D908" s="104" t="s">
        <v>1</v>
      </c>
      <c r="E908" s="104" t="s">
        <v>6</v>
      </c>
      <c r="F908" s="104">
        <v>-5</v>
      </c>
      <c r="G908" s="104">
        <v>79.02</v>
      </c>
      <c r="H908" s="104" t="s">
        <v>1319</v>
      </c>
      <c r="I908" s="104"/>
      <c r="J908" s="116">
        <f>IF(D908="NY",VLOOKUP(E908,Input_Mkt_Price!B:C,2,FALSE))</f>
        <v>80.11</v>
      </c>
      <c r="K908" s="192">
        <f t="shared" si="144"/>
        <v>0</v>
      </c>
      <c r="L908" s="118">
        <f t="shared" si="145"/>
        <v>-2725.0000000000086</v>
      </c>
      <c r="M908" s="106">
        <f t="shared" si="146"/>
        <v>13.100000000000001</v>
      </c>
      <c r="N908" s="116">
        <f t="shared" si="147"/>
        <v>5</v>
      </c>
      <c r="O908" s="108">
        <f t="shared" si="148"/>
        <v>2.62</v>
      </c>
      <c r="P908" s="108">
        <f t="shared" si="149"/>
        <v>-395.09999999999997</v>
      </c>
      <c r="Q908" s="192">
        <f>IF(D908="NY",VLOOKUP(E908,Input_Mkt_Price!E:F,2,FALSE))</f>
        <v>79.86</v>
      </c>
      <c r="R908" s="192">
        <f t="shared" si="150"/>
        <v>-2100.0000000000086</v>
      </c>
      <c r="S908" s="118">
        <f t="shared" si="151"/>
        <v>-625</v>
      </c>
      <c r="T908" s="108">
        <f t="shared" si="152"/>
        <v>-400.55</v>
      </c>
      <c r="U908" s="108">
        <f t="shared" si="153"/>
        <v>-395.09999999999997</v>
      </c>
    </row>
    <row r="909" spans="1:21" x14ac:dyDescent="0.2">
      <c r="A909" s="120">
        <v>43210</v>
      </c>
      <c r="B909" s="103">
        <v>1</v>
      </c>
      <c r="C909" s="104" t="s">
        <v>166</v>
      </c>
      <c r="D909" s="104" t="s">
        <v>1</v>
      </c>
      <c r="E909" s="104" t="s">
        <v>6</v>
      </c>
      <c r="F909" s="104">
        <v>-23</v>
      </c>
      <c r="G909" s="104">
        <v>79</v>
      </c>
      <c r="H909" s="104" t="s">
        <v>1319</v>
      </c>
      <c r="I909" s="104"/>
      <c r="J909" s="116">
        <f>IF(D909="NY",VLOOKUP(E909,Input_Mkt_Price!B:C,2,FALSE))</f>
        <v>80.11</v>
      </c>
      <c r="K909" s="192">
        <f t="shared" si="144"/>
        <v>0</v>
      </c>
      <c r="L909" s="118">
        <f t="shared" si="145"/>
        <v>-12764.999999999993</v>
      </c>
      <c r="M909" s="106">
        <f t="shared" si="146"/>
        <v>60.260000000000005</v>
      </c>
      <c r="N909" s="116">
        <f t="shared" si="147"/>
        <v>23</v>
      </c>
      <c r="O909" s="108">
        <f t="shared" si="148"/>
        <v>2.62</v>
      </c>
      <c r="P909" s="108">
        <f t="shared" si="149"/>
        <v>-1817</v>
      </c>
      <c r="Q909" s="192">
        <f>IF(D909="NY",VLOOKUP(E909,Input_Mkt_Price!E:F,2,FALSE))</f>
        <v>79.86</v>
      </c>
      <c r="R909" s="192">
        <f t="shared" si="150"/>
        <v>-9889.9999999999927</v>
      </c>
      <c r="S909" s="118">
        <f t="shared" si="151"/>
        <v>-2875</v>
      </c>
      <c r="T909" s="108">
        <f t="shared" si="152"/>
        <v>-1842.53</v>
      </c>
      <c r="U909" s="108">
        <f t="shared" si="153"/>
        <v>-1817</v>
      </c>
    </row>
    <row r="910" spans="1:21" x14ac:dyDescent="0.2">
      <c r="A910" s="120">
        <v>43210</v>
      </c>
      <c r="B910" s="103">
        <v>1</v>
      </c>
      <c r="C910" s="104" t="s">
        <v>166</v>
      </c>
      <c r="D910" s="104" t="s">
        <v>1</v>
      </c>
      <c r="E910" s="104" t="s">
        <v>6</v>
      </c>
      <c r="F910" s="104">
        <v>-2</v>
      </c>
      <c r="G910" s="104">
        <v>79.209999999999994</v>
      </c>
      <c r="H910" s="104" t="s">
        <v>1319</v>
      </c>
      <c r="I910" s="104"/>
      <c r="J910" s="116">
        <f>IF(D910="NY",VLOOKUP(E910,Input_Mkt_Price!B:C,2,FALSE))</f>
        <v>80.11</v>
      </c>
      <c r="K910" s="192">
        <f t="shared" si="144"/>
        <v>0</v>
      </c>
      <c r="L910" s="118">
        <f t="shared" si="145"/>
        <v>-900.00000000000568</v>
      </c>
      <c r="M910" s="106">
        <f t="shared" si="146"/>
        <v>5.24</v>
      </c>
      <c r="N910" s="116">
        <f t="shared" si="147"/>
        <v>2</v>
      </c>
      <c r="O910" s="108">
        <f t="shared" si="148"/>
        <v>2.62</v>
      </c>
      <c r="P910" s="108">
        <f t="shared" si="149"/>
        <v>-158.41999999999999</v>
      </c>
      <c r="Q910" s="192">
        <f>IF(D910="NY",VLOOKUP(E910,Input_Mkt_Price!E:F,2,FALSE))</f>
        <v>79.86</v>
      </c>
      <c r="R910" s="192">
        <f t="shared" si="150"/>
        <v>-650.00000000000568</v>
      </c>
      <c r="S910" s="118">
        <f t="shared" si="151"/>
        <v>-250</v>
      </c>
      <c r="T910" s="108">
        <f t="shared" si="152"/>
        <v>-160.22</v>
      </c>
      <c r="U910" s="108">
        <f t="shared" si="153"/>
        <v>-158.41999999999999</v>
      </c>
    </row>
    <row r="911" spans="1:21" x14ac:dyDescent="0.2">
      <c r="A911" s="120">
        <v>43210</v>
      </c>
      <c r="B911" s="103">
        <v>1</v>
      </c>
      <c r="C911" s="104" t="s">
        <v>166</v>
      </c>
      <c r="D911" s="104" t="s">
        <v>1</v>
      </c>
      <c r="E911" s="104" t="s">
        <v>6</v>
      </c>
      <c r="F911" s="104">
        <v>-6</v>
      </c>
      <c r="G911" s="104">
        <v>79.2</v>
      </c>
      <c r="H911" s="104" t="s">
        <v>1319</v>
      </c>
      <c r="I911" s="104"/>
      <c r="J911" s="116">
        <f>IF(D911="NY",VLOOKUP(E911,Input_Mkt_Price!B:C,2,FALSE))</f>
        <v>80.11</v>
      </c>
      <c r="K911" s="192">
        <f t="shared" si="144"/>
        <v>0</v>
      </c>
      <c r="L911" s="118">
        <f t="shared" si="145"/>
        <v>-2729.99999999999</v>
      </c>
      <c r="M911" s="106">
        <f t="shared" si="146"/>
        <v>15.72</v>
      </c>
      <c r="N911" s="116">
        <f t="shared" si="147"/>
        <v>6</v>
      </c>
      <c r="O911" s="108">
        <f t="shared" si="148"/>
        <v>2.62</v>
      </c>
      <c r="P911" s="108">
        <f t="shared" si="149"/>
        <v>-475.20000000000005</v>
      </c>
      <c r="Q911" s="192">
        <f>IF(D911="NY",VLOOKUP(E911,Input_Mkt_Price!E:F,2,FALSE))</f>
        <v>79.86</v>
      </c>
      <c r="R911" s="192">
        <f t="shared" si="150"/>
        <v>-1979.9999999999898</v>
      </c>
      <c r="S911" s="118">
        <f t="shared" si="151"/>
        <v>-750.00000000000023</v>
      </c>
      <c r="T911" s="108">
        <f t="shared" si="152"/>
        <v>-480.65999999999997</v>
      </c>
      <c r="U911" s="108">
        <f t="shared" si="153"/>
        <v>-475.20000000000005</v>
      </c>
    </row>
    <row r="912" spans="1:21" x14ac:dyDescent="0.2">
      <c r="A912" s="120">
        <v>43210</v>
      </c>
      <c r="B912" s="103">
        <v>1</v>
      </c>
      <c r="C912" s="104" t="s">
        <v>166</v>
      </c>
      <c r="D912" s="104" t="s">
        <v>1</v>
      </c>
      <c r="E912" s="104" t="s">
        <v>6</v>
      </c>
      <c r="F912" s="104">
        <v>-11</v>
      </c>
      <c r="G912" s="104">
        <v>79.17</v>
      </c>
      <c r="H912" s="104" t="s">
        <v>1319</v>
      </c>
      <c r="I912" s="104"/>
      <c r="J912" s="116">
        <f>IF(D912="NY",VLOOKUP(E912,Input_Mkt_Price!B:C,2,FALSE))</f>
        <v>80.11</v>
      </c>
      <c r="K912" s="192">
        <f t="shared" si="144"/>
        <v>0</v>
      </c>
      <c r="L912" s="118">
        <f t="shared" si="145"/>
        <v>-5169.9999999999873</v>
      </c>
      <c r="M912" s="106">
        <f t="shared" si="146"/>
        <v>28.82</v>
      </c>
      <c r="N912" s="116">
        <f t="shared" si="147"/>
        <v>11</v>
      </c>
      <c r="O912" s="108">
        <f t="shared" si="148"/>
        <v>2.62</v>
      </c>
      <c r="P912" s="108">
        <f t="shared" si="149"/>
        <v>-870.87</v>
      </c>
      <c r="Q912" s="192">
        <f>IF(D912="NY",VLOOKUP(E912,Input_Mkt_Price!E:F,2,FALSE))</f>
        <v>79.86</v>
      </c>
      <c r="R912" s="192">
        <f t="shared" si="150"/>
        <v>-3794.9999999999873</v>
      </c>
      <c r="S912" s="118">
        <f t="shared" si="151"/>
        <v>-1375</v>
      </c>
      <c r="T912" s="108">
        <f t="shared" si="152"/>
        <v>-881.21</v>
      </c>
      <c r="U912" s="108">
        <f t="shared" si="153"/>
        <v>-870.87</v>
      </c>
    </row>
    <row r="913" spans="1:21" x14ac:dyDescent="0.2">
      <c r="A913" s="120">
        <v>43210</v>
      </c>
      <c r="B913" s="103">
        <v>1</v>
      </c>
      <c r="C913" s="104" t="s">
        <v>166</v>
      </c>
      <c r="D913" s="104" t="s">
        <v>1</v>
      </c>
      <c r="E913" s="104" t="s">
        <v>6</v>
      </c>
      <c r="F913" s="104">
        <v>-13</v>
      </c>
      <c r="G913" s="104">
        <v>79.180000000000007</v>
      </c>
      <c r="H913" s="104" t="s">
        <v>1319</v>
      </c>
      <c r="I913" s="104"/>
      <c r="J913" s="116">
        <f>IF(D913="NY",VLOOKUP(E913,Input_Mkt_Price!B:C,2,FALSE))</f>
        <v>80.11</v>
      </c>
      <c r="K913" s="192">
        <f t="shared" si="144"/>
        <v>0</v>
      </c>
      <c r="L913" s="118">
        <f t="shared" si="145"/>
        <v>-6044.9999999999518</v>
      </c>
      <c r="M913" s="106">
        <f t="shared" si="146"/>
        <v>34.06</v>
      </c>
      <c r="N913" s="116">
        <f t="shared" si="147"/>
        <v>13</v>
      </c>
      <c r="O913" s="108">
        <f t="shared" si="148"/>
        <v>2.62</v>
      </c>
      <c r="P913" s="108">
        <f t="shared" si="149"/>
        <v>-1029.3400000000001</v>
      </c>
      <c r="Q913" s="192">
        <f>IF(D913="NY",VLOOKUP(E913,Input_Mkt_Price!E:F,2,FALSE))</f>
        <v>79.86</v>
      </c>
      <c r="R913" s="192">
        <f t="shared" si="150"/>
        <v>-4419.9999999999518</v>
      </c>
      <c r="S913" s="118">
        <f t="shared" si="151"/>
        <v>-1625</v>
      </c>
      <c r="T913" s="108">
        <f t="shared" si="152"/>
        <v>-1041.43</v>
      </c>
      <c r="U913" s="108">
        <f t="shared" si="153"/>
        <v>-1029.3400000000001</v>
      </c>
    </row>
    <row r="914" spans="1:21" x14ac:dyDescent="0.2">
      <c r="A914" s="120">
        <v>43210</v>
      </c>
      <c r="B914" s="103">
        <v>1</v>
      </c>
      <c r="C914" s="104" t="s">
        <v>166</v>
      </c>
      <c r="D914" s="104" t="s">
        <v>1</v>
      </c>
      <c r="E914" s="104" t="s">
        <v>6</v>
      </c>
      <c r="F914" s="104">
        <v>-19</v>
      </c>
      <c r="G914" s="104">
        <v>79.19</v>
      </c>
      <c r="H914" s="104" t="s">
        <v>1319</v>
      </c>
      <c r="I914" s="104"/>
      <c r="J914" s="116">
        <f>IF(D914="NY",VLOOKUP(E914,Input_Mkt_Price!B:C,2,FALSE))</f>
        <v>80.11</v>
      </c>
      <c r="K914" s="192">
        <f t="shared" si="144"/>
        <v>0</v>
      </c>
      <c r="L914" s="118">
        <f t="shared" si="145"/>
        <v>-8740.0000000000164</v>
      </c>
      <c r="M914" s="106">
        <f t="shared" si="146"/>
        <v>49.78</v>
      </c>
      <c r="N914" s="116">
        <f t="shared" si="147"/>
        <v>19</v>
      </c>
      <c r="O914" s="108">
        <f t="shared" si="148"/>
        <v>2.62</v>
      </c>
      <c r="P914" s="108">
        <f t="shared" si="149"/>
        <v>-1504.61</v>
      </c>
      <c r="Q914" s="192">
        <f>IF(D914="NY",VLOOKUP(E914,Input_Mkt_Price!E:F,2,FALSE))</f>
        <v>79.86</v>
      </c>
      <c r="R914" s="192">
        <f t="shared" si="150"/>
        <v>-6365.0000000000164</v>
      </c>
      <c r="S914" s="118">
        <f t="shared" si="151"/>
        <v>-2375</v>
      </c>
      <c r="T914" s="108">
        <f t="shared" si="152"/>
        <v>-1522.09</v>
      </c>
      <c r="U914" s="108">
        <f t="shared" si="153"/>
        <v>-1504.61</v>
      </c>
    </row>
    <row r="915" spans="1:21" x14ac:dyDescent="0.2">
      <c r="A915" s="120">
        <v>43213</v>
      </c>
      <c r="B915" s="103">
        <v>1</v>
      </c>
      <c r="C915" s="104" t="s">
        <v>166</v>
      </c>
      <c r="D915" s="104" t="s">
        <v>1</v>
      </c>
      <c r="E915" s="104" t="s">
        <v>8</v>
      </c>
      <c r="F915" s="104">
        <v>-1</v>
      </c>
      <c r="G915" s="104">
        <v>79.64</v>
      </c>
      <c r="H915" s="104" t="s">
        <v>1320</v>
      </c>
      <c r="I915" s="104"/>
      <c r="J915" s="116">
        <f>IF(D915="NY",VLOOKUP(E915,Input_Mkt_Price!B:C,2,FALSE))</f>
        <v>80.13</v>
      </c>
      <c r="K915" s="192">
        <f t="shared" si="144"/>
        <v>0</v>
      </c>
      <c r="L915" s="118">
        <f t="shared" si="145"/>
        <v>-244.99999999999744</v>
      </c>
      <c r="M915" s="106">
        <f t="shared" si="146"/>
        <v>2.62</v>
      </c>
      <c r="N915" s="116">
        <f t="shared" si="147"/>
        <v>1</v>
      </c>
      <c r="O915" s="108">
        <f t="shared" si="148"/>
        <v>2.62</v>
      </c>
      <c r="P915" s="108">
        <f t="shared" si="149"/>
        <v>-79.64</v>
      </c>
      <c r="Q915" s="192">
        <f>IF(D915="NY",VLOOKUP(E915,Input_Mkt_Price!E:F,2,FALSE))</f>
        <v>79.88</v>
      </c>
      <c r="R915" s="192">
        <f t="shared" si="150"/>
        <v>-119.99999999999744</v>
      </c>
      <c r="S915" s="118">
        <f t="shared" si="151"/>
        <v>-125</v>
      </c>
      <c r="T915" s="108">
        <f t="shared" si="152"/>
        <v>-80.13</v>
      </c>
      <c r="U915" s="108">
        <f t="shared" si="153"/>
        <v>-79.64</v>
      </c>
    </row>
    <row r="916" spans="1:21" x14ac:dyDescent="0.2">
      <c r="A916" s="120">
        <v>43213</v>
      </c>
      <c r="B916" s="103">
        <v>1</v>
      </c>
      <c r="C916" s="104" t="s">
        <v>166</v>
      </c>
      <c r="D916" s="104" t="s">
        <v>1</v>
      </c>
      <c r="E916" s="104" t="s">
        <v>8</v>
      </c>
      <c r="F916" s="104">
        <v>-1</v>
      </c>
      <c r="G916" s="104">
        <v>79.61</v>
      </c>
      <c r="H916" s="104" t="s">
        <v>1320</v>
      </c>
      <c r="I916" s="104"/>
      <c r="J916" s="116">
        <f>IF(D916="NY",VLOOKUP(E916,Input_Mkt_Price!B:C,2,FALSE))</f>
        <v>80.13</v>
      </c>
      <c r="K916" s="192">
        <f t="shared" si="144"/>
        <v>0</v>
      </c>
      <c r="L916" s="118">
        <f t="shared" si="145"/>
        <v>-259.99999999999801</v>
      </c>
      <c r="M916" s="106">
        <f t="shared" si="146"/>
        <v>2.62</v>
      </c>
      <c r="N916" s="116">
        <f t="shared" si="147"/>
        <v>1</v>
      </c>
      <c r="O916" s="108">
        <f t="shared" si="148"/>
        <v>2.62</v>
      </c>
      <c r="P916" s="108">
        <f t="shared" si="149"/>
        <v>-79.61</v>
      </c>
      <c r="Q916" s="192">
        <f>IF(D916="NY",VLOOKUP(E916,Input_Mkt_Price!E:F,2,FALSE))</f>
        <v>79.88</v>
      </c>
      <c r="R916" s="192">
        <f t="shared" si="150"/>
        <v>-134.99999999999801</v>
      </c>
      <c r="S916" s="118">
        <f t="shared" si="151"/>
        <v>-125</v>
      </c>
      <c r="T916" s="108">
        <f t="shared" si="152"/>
        <v>-80.13</v>
      </c>
      <c r="U916" s="108">
        <f t="shared" si="153"/>
        <v>-79.61</v>
      </c>
    </row>
    <row r="917" spans="1:21" x14ac:dyDescent="0.2">
      <c r="A917" s="120">
        <v>43213</v>
      </c>
      <c r="B917" s="103">
        <v>1</v>
      </c>
      <c r="C917" s="104" t="s">
        <v>166</v>
      </c>
      <c r="D917" s="104" t="s">
        <v>1</v>
      </c>
      <c r="E917" s="104" t="s">
        <v>8</v>
      </c>
      <c r="F917" s="104">
        <v>-1</v>
      </c>
      <c r="G917" s="104">
        <v>79.62</v>
      </c>
      <c r="H917" s="104" t="s">
        <v>1320</v>
      </c>
      <c r="I917" s="104"/>
      <c r="J917" s="116">
        <f>IF(D917="NY",VLOOKUP(E917,Input_Mkt_Price!B:C,2,FALSE))</f>
        <v>80.13</v>
      </c>
      <c r="K917" s="192">
        <f t="shared" si="144"/>
        <v>0</v>
      </c>
      <c r="L917" s="118">
        <f t="shared" si="145"/>
        <v>-254.99999999999545</v>
      </c>
      <c r="M917" s="106">
        <f t="shared" si="146"/>
        <v>2.62</v>
      </c>
      <c r="N917" s="116">
        <f t="shared" si="147"/>
        <v>1</v>
      </c>
      <c r="O917" s="108">
        <f t="shared" si="148"/>
        <v>2.62</v>
      </c>
      <c r="P917" s="108">
        <f t="shared" si="149"/>
        <v>-79.62</v>
      </c>
      <c r="Q917" s="192">
        <f>IF(D917="NY",VLOOKUP(E917,Input_Mkt_Price!E:F,2,FALSE))</f>
        <v>79.88</v>
      </c>
      <c r="R917" s="192">
        <f t="shared" si="150"/>
        <v>-129.99999999999545</v>
      </c>
      <c r="S917" s="118">
        <f t="shared" si="151"/>
        <v>-125</v>
      </c>
      <c r="T917" s="108">
        <f t="shared" si="152"/>
        <v>-80.13</v>
      </c>
      <c r="U917" s="108">
        <f t="shared" si="153"/>
        <v>-79.62</v>
      </c>
    </row>
    <row r="918" spans="1:21" x14ac:dyDescent="0.2">
      <c r="A918" s="120">
        <v>43213</v>
      </c>
      <c r="B918" s="103">
        <v>1</v>
      </c>
      <c r="C918" s="104" t="s">
        <v>166</v>
      </c>
      <c r="D918" s="104" t="s">
        <v>1</v>
      </c>
      <c r="E918" s="104" t="s">
        <v>8</v>
      </c>
      <c r="F918" s="104">
        <v>-4</v>
      </c>
      <c r="G918" s="104">
        <v>79.599999999999994</v>
      </c>
      <c r="H918" s="104" t="s">
        <v>1320</v>
      </c>
      <c r="I918" s="104"/>
      <c r="J918" s="116">
        <f>IF(D918="NY",VLOOKUP(E918,Input_Mkt_Price!B:C,2,FALSE))</f>
        <v>80.13</v>
      </c>
      <c r="K918" s="192">
        <f t="shared" si="144"/>
        <v>0</v>
      </c>
      <c r="L918" s="118">
        <f t="shared" si="145"/>
        <v>-1060.0000000000023</v>
      </c>
      <c r="M918" s="106">
        <f t="shared" si="146"/>
        <v>10.48</v>
      </c>
      <c r="N918" s="116">
        <f t="shared" si="147"/>
        <v>4</v>
      </c>
      <c r="O918" s="108">
        <f t="shared" si="148"/>
        <v>2.62</v>
      </c>
      <c r="P918" s="108">
        <f t="shared" si="149"/>
        <v>-318.39999999999998</v>
      </c>
      <c r="Q918" s="192">
        <f>IF(D918="NY",VLOOKUP(E918,Input_Mkt_Price!E:F,2,FALSE))</f>
        <v>79.88</v>
      </c>
      <c r="R918" s="192">
        <f t="shared" si="150"/>
        <v>-560.00000000000227</v>
      </c>
      <c r="S918" s="118">
        <f t="shared" si="151"/>
        <v>-500</v>
      </c>
      <c r="T918" s="108">
        <f t="shared" si="152"/>
        <v>-320.52</v>
      </c>
      <c r="U918" s="108">
        <f t="shared" si="153"/>
        <v>-318.39999999999998</v>
      </c>
    </row>
    <row r="919" spans="1:21" x14ac:dyDescent="0.2">
      <c r="A919" s="120">
        <v>43213</v>
      </c>
      <c r="B919" s="103">
        <v>1</v>
      </c>
      <c r="C919" s="104" t="s">
        <v>166</v>
      </c>
      <c r="D919" s="104" t="s">
        <v>1</v>
      </c>
      <c r="E919" s="104" t="s">
        <v>10</v>
      </c>
      <c r="F919" s="104">
        <v>-1</v>
      </c>
      <c r="G919" s="104">
        <v>74</v>
      </c>
      <c r="H919" s="104" t="s">
        <v>1320</v>
      </c>
      <c r="I919" s="104"/>
      <c r="J919" s="116">
        <f>IF(D919="NY",VLOOKUP(E919,Input_Mkt_Price!B:C,2,FALSE))</f>
        <v>75</v>
      </c>
      <c r="K919" s="192">
        <f t="shared" si="144"/>
        <v>0</v>
      </c>
      <c r="L919" s="118">
        <f t="shared" si="145"/>
        <v>-500</v>
      </c>
      <c r="M919" s="106">
        <f t="shared" si="146"/>
        <v>2.62</v>
      </c>
      <c r="N919" s="116">
        <f t="shared" si="147"/>
        <v>1</v>
      </c>
      <c r="O919" s="193">
        <f t="shared" ref="O919:O962" si="154">IF(D919="NY",2.62,0)</f>
        <v>2.62</v>
      </c>
      <c r="P919" s="108">
        <f t="shared" si="149"/>
        <v>-74</v>
      </c>
      <c r="Q919" s="192">
        <f>IF(D919="NY",VLOOKUP(E919,Input_Mkt_Price!E:F,2,FALSE))</f>
        <v>74.959999999999994</v>
      </c>
      <c r="R919" s="192">
        <f t="shared" si="150"/>
        <v>-479.99999999999687</v>
      </c>
      <c r="S919" s="118">
        <f t="shared" si="151"/>
        <v>-20.000000000003126</v>
      </c>
      <c r="T919" s="108">
        <f t="shared" si="152"/>
        <v>-75</v>
      </c>
      <c r="U919" s="108">
        <f t="shared" si="153"/>
        <v>-74</v>
      </c>
    </row>
    <row r="920" spans="1:21" x14ac:dyDescent="0.2">
      <c r="A920" s="120">
        <v>43213</v>
      </c>
      <c r="B920" s="103">
        <v>1</v>
      </c>
      <c r="C920" s="104" t="s">
        <v>166</v>
      </c>
      <c r="D920" s="104" t="s">
        <v>1</v>
      </c>
      <c r="E920" s="104" t="s">
        <v>8</v>
      </c>
      <c r="F920" s="104">
        <v>-2</v>
      </c>
      <c r="G920" s="104">
        <v>79.36</v>
      </c>
      <c r="H920" s="104" t="s">
        <v>1320</v>
      </c>
      <c r="I920" s="104"/>
      <c r="J920" s="116">
        <f>IF(D920="NY",VLOOKUP(E920,Input_Mkt_Price!B:C,2,FALSE))</f>
        <v>80.13</v>
      </c>
      <c r="K920" s="192">
        <f t="shared" si="144"/>
        <v>0</v>
      </c>
      <c r="L920" s="118">
        <f t="shared" si="145"/>
        <v>-769.99999999999602</v>
      </c>
      <c r="M920" s="106">
        <f t="shared" si="146"/>
        <v>5.24</v>
      </c>
      <c r="N920" s="116">
        <f t="shared" si="147"/>
        <v>2</v>
      </c>
      <c r="O920" s="193">
        <f t="shared" si="154"/>
        <v>2.62</v>
      </c>
      <c r="P920" s="108">
        <f t="shared" si="149"/>
        <v>-158.72</v>
      </c>
      <c r="Q920" s="192">
        <f>IF(D920="NY",VLOOKUP(E920,Input_Mkt_Price!E:F,2,FALSE))</f>
        <v>79.88</v>
      </c>
      <c r="R920" s="192">
        <f t="shared" si="150"/>
        <v>-519.99999999999602</v>
      </c>
      <c r="S920" s="118">
        <f t="shared" si="151"/>
        <v>-250</v>
      </c>
      <c r="T920" s="108">
        <f t="shared" si="152"/>
        <v>-160.26</v>
      </c>
      <c r="U920" s="108">
        <f t="shared" si="153"/>
        <v>-158.72</v>
      </c>
    </row>
    <row r="921" spans="1:21" hidden="1" x14ac:dyDescent="0.2">
      <c r="A921" s="120">
        <v>43213</v>
      </c>
      <c r="B921" s="103">
        <v>2</v>
      </c>
      <c r="C921" s="104" t="s">
        <v>166</v>
      </c>
      <c r="D921" s="104" t="s">
        <v>1</v>
      </c>
      <c r="E921" s="104" t="s">
        <v>5</v>
      </c>
      <c r="F921" s="104">
        <v>14</v>
      </c>
      <c r="G921" s="104">
        <v>85.25</v>
      </c>
      <c r="H921" s="104" t="s">
        <v>1320</v>
      </c>
      <c r="I921" s="104"/>
      <c r="J921" s="116">
        <f>IF(D921="NY",VLOOKUP(E921,Input_Mkt_Price!B:C,2,FALSE))</f>
        <v>83.76</v>
      </c>
      <c r="K921" s="192">
        <f t="shared" si="144"/>
        <v>-596750</v>
      </c>
      <c r="L921" s="118">
        <f t="shared" si="145"/>
        <v>0</v>
      </c>
      <c r="M921" s="106">
        <f t="shared" si="146"/>
        <v>36.68</v>
      </c>
      <c r="N921" s="116">
        <f t="shared" si="147"/>
        <v>14</v>
      </c>
      <c r="O921" s="193">
        <f t="shared" si="154"/>
        <v>2.62</v>
      </c>
      <c r="P921" s="108">
        <f t="shared" si="149"/>
        <v>1193.5</v>
      </c>
      <c r="Q921" s="192">
        <f>IF(D921="NY",VLOOKUP(E921,Input_Mkt_Price!E:F,2,FALSE))</f>
        <v>83.7</v>
      </c>
      <c r="R921" s="192">
        <f t="shared" si="150"/>
        <v>0</v>
      </c>
      <c r="S921" s="118">
        <f t="shared" si="151"/>
        <v>0</v>
      </c>
      <c r="T921" s="108">
        <f t="shared" si="152"/>
        <v>1172.6400000000001</v>
      </c>
      <c r="U921" s="108">
        <f t="shared" si="153"/>
        <v>1193.5</v>
      </c>
    </row>
    <row r="922" spans="1:21" hidden="1" x14ac:dyDescent="0.2">
      <c r="A922" s="120">
        <v>43213</v>
      </c>
      <c r="B922" s="103">
        <v>2</v>
      </c>
      <c r="C922" s="104" t="s">
        <v>166</v>
      </c>
      <c r="D922" s="104" t="s">
        <v>1</v>
      </c>
      <c r="E922" s="104" t="s">
        <v>5</v>
      </c>
      <c r="F922" s="104">
        <v>11</v>
      </c>
      <c r="G922" s="104">
        <v>85.24</v>
      </c>
      <c r="H922" s="104" t="s">
        <v>1320</v>
      </c>
      <c r="I922" s="104"/>
      <c r="J922" s="116">
        <f>IF(D922="NY",VLOOKUP(E922,Input_Mkt_Price!B:C,2,FALSE))</f>
        <v>83.76</v>
      </c>
      <c r="K922" s="192">
        <f t="shared" si="144"/>
        <v>-468820</v>
      </c>
      <c r="L922" s="118">
        <f t="shared" si="145"/>
        <v>0</v>
      </c>
      <c r="M922" s="106">
        <f t="shared" si="146"/>
        <v>28.82</v>
      </c>
      <c r="N922" s="116">
        <f t="shared" si="147"/>
        <v>11</v>
      </c>
      <c r="O922" s="108">
        <f t="shared" si="154"/>
        <v>2.62</v>
      </c>
      <c r="P922" s="108">
        <f t="shared" si="149"/>
        <v>937.64</v>
      </c>
      <c r="Q922" s="192">
        <f>IF(D922="NY",VLOOKUP(E922,Input_Mkt_Price!E:F,2,FALSE))</f>
        <v>83.7</v>
      </c>
      <c r="R922" s="192">
        <f t="shared" si="150"/>
        <v>0</v>
      </c>
      <c r="S922" s="118">
        <f t="shared" si="151"/>
        <v>0</v>
      </c>
      <c r="T922" s="108">
        <f t="shared" si="152"/>
        <v>921.36</v>
      </c>
      <c r="U922" s="108">
        <f t="shared" si="153"/>
        <v>937.64</v>
      </c>
    </row>
    <row r="923" spans="1:21" hidden="1" x14ac:dyDescent="0.2">
      <c r="A923" s="120">
        <v>43213</v>
      </c>
      <c r="B923" s="103">
        <v>2</v>
      </c>
      <c r="C923" s="104" t="s">
        <v>166</v>
      </c>
      <c r="D923" s="104" t="s">
        <v>1</v>
      </c>
      <c r="E923" s="104" t="s">
        <v>5</v>
      </c>
      <c r="F923" s="104">
        <v>25</v>
      </c>
      <c r="G923" s="104">
        <v>85.39</v>
      </c>
      <c r="H923" s="104" t="s">
        <v>1320</v>
      </c>
      <c r="I923" s="104"/>
      <c r="J923" s="116">
        <f>IF(D923="NY",VLOOKUP(E923,Input_Mkt_Price!B:C,2,FALSE))</f>
        <v>83.76</v>
      </c>
      <c r="K923" s="192">
        <f t="shared" si="144"/>
        <v>-1067375</v>
      </c>
      <c r="L923" s="118">
        <f t="shared" si="145"/>
        <v>0</v>
      </c>
      <c r="M923" s="106">
        <f t="shared" si="146"/>
        <v>65.5</v>
      </c>
      <c r="N923" s="116">
        <f t="shared" si="147"/>
        <v>25</v>
      </c>
      <c r="O923" s="108">
        <f t="shared" si="154"/>
        <v>2.62</v>
      </c>
      <c r="P923" s="108">
        <f t="shared" si="149"/>
        <v>2134.75</v>
      </c>
      <c r="Q923" s="192">
        <f>IF(D923="NY",VLOOKUP(E923,Input_Mkt_Price!E:F,2,FALSE))</f>
        <v>83.7</v>
      </c>
      <c r="R923" s="192">
        <f t="shared" si="150"/>
        <v>0</v>
      </c>
      <c r="S923" s="118">
        <f t="shared" si="151"/>
        <v>0</v>
      </c>
      <c r="T923" s="108">
        <f t="shared" si="152"/>
        <v>2094</v>
      </c>
      <c r="U923" s="108">
        <f t="shared" si="153"/>
        <v>2134.75</v>
      </c>
    </row>
    <row r="924" spans="1:21" hidden="1" x14ac:dyDescent="0.2">
      <c r="A924" s="120">
        <v>43214</v>
      </c>
      <c r="B924" s="103">
        <v>2</v>
      </c>
      <c r="C924" s="104" t="s">
        <v>166</v>
      </c>
      <c r="D924" s="104" t="s">
        <v>1</v>
      </c>
      <c r="E924" s="104" t="s">
        <v>5</v>
      </c>
      <c r="F924" s="104">
        <v>-11</v>
      </c>
      <c r="G924" s="104">
        <v>83.29</v>
      </c>
      <c r="H924" s="104" t="s">
        <v>1321</v>
      </c>
      <c r="I924" s="104"/>
      <c r="J924" s="116">
        <f>IF(D924="NY",VLOOKUP(E924,Input_Mkt_Price!B:C,2,FALSE))</f>
        <v>83.76</v>
      </c>
      <c r="K924" s="192">
        <f t="shared" si="144"/>
        <v>458095</v>
      </c>
      <c r="L924" s="118">
        <f t="shared" si="145"/>
        <v>0</v>
      </c>
      <c r="M924" s="106">
        <f t="shared" si="146"/>
        <v>28.82</v>
      </c>
      <c r="N924" s="116">
        <f t="shared" si="147"/>
        <v>11</v>
      </c>
      <c r="O924" s="108">
        <f t="shared" si="154"/>
        <v>2.62</v>
      </c>
      <c r="P924" s="108">
        <f t="shared" si="149"/>
        <v>-916.19</v>
      </c>
      <c r="Q924" s="192">
        <f>IF(D924="NY",VLOOKUP(E924,Input_Mkt_Price!E:F,2,FALSE))</f>
        <v>83.7</v>
      </c>
      <c r="R924" s="192">
        <f t="shared" si="150"/>
        <v>0</v>
      </c>
      <c r="S924" s="118">
        <f t="shared" si="151"/>
        <v>0</v>
      </c>
      <c r="T924" s="108">
        <f t="shared" si="152"/>
        <v>-921.36</v>
      </c>
      <c r="U924" s="108">
        <f t="shared" si="153"/>
        <v>-916.19</v>
      </c>
    </row>
    <row r="925" spans="1:21" hidden="1" x14ac:dyDescent="0.2">
      <c r="A925" s="120">
        <v>43214</v>
      </c>
      <c r="B925" s="103">
        <v>2</v>
      </c>
      <c r="C925" s="104" t="s">
        <v>166</v>
      </c>
      <c r="D925" s="104" t="s">
        <v>1</v>
      </c>
      <c r="E925" s="104" t="s">
        <v>5</v>
      </c>
      <c r="F925" s="104">
        <v>-14</v>
      </c>
      <c r="G925" s="104">
        <v>83.3</v>
      </c>
      <c r="H925" s="104" t="s">
        <v>1321</v>
      </c>
      <c r="I925" s="104"/>
      <c r="J925" s="116">
        <f>IF(D925="NY",VLOOKUP(E925,Input_Mkt_Price!B:C,2,FALSE))</f>
        <v>83.76</v>
      </c>
      <c r="K925" s="192">
        <f t="shared" si="144"/>
        <v>583100</v>
      </c>
      <c r="L925" s="118">
        <f t="shared" si="145"/>
        <v>0</v>
      </c>
      <c r="M925" s="106">
        <f t="shared" si="146"/>
        <v>36.68</v>
      </c>
      <c r="N925" s="116">
        <f t="shared" si="147"/>
        <v>14</v>
      </c>
      <c r="O925" s="108">
        <f t="shared" si="154"/>
        <v>2.62</v>
      </c>
      <c r="P925" s="108">
        <f t="shared" si="149"/>
        <v>-1166.2</v>
      </c>
      <c r="Q925" s="192">
        <f>IF(D925="NY",VLOOKUP(E925,Input_Mkt_Price!E:F,2,FALSE))</f>
        <v>83.7</v>
      </c>
      <c r="R925" s="192">
        <f t="shared" si="150"/>
        <v>0</v>
      </c>
      <c r="S925" s="118">
        <f t="shared" si="151"/>
        <v>0</v>
      </c>
      <c r="T925" s="108">
        <f t="shared" si="152"/>
        <v>-1172.6400000000001</v>
      </c>
      <c r="U925" s="108">
        <f t="shared" si="153"/>
        <v>-1166.2</v>
      </c>
    </row>
    <row r="926" spans="1:21" hidden="1" x14ac:dyDescent="0.2">
      <c r="A926" s="120">
        <v>43214</v>
      </c>
      <c r="B926" s="103">
        <v>2</v>
      </c>
      <c r="C926" s="104" t="s">
        <v>166</v>
      </c>
      <c r="D926" s="104" t="s">
        <v>1</v>
      </c>
      <c r="E926" s="104" t="s">
        <v>5</v>
      </c>
      <c r="F926" s="104">
        <v>18</v>
      </c>
      <c r="G926" s="104">
        <v>83.08</v>
      </c>
      <c r="H926" s="104" t="s">
        <v>1321</v>
      </c>
      <c r="I926" s="104"/>
      <c r="J926" s="116">
        <f>IF(D926="NY",VLOOKUP(E926,Input_Mkt_Price!B:C,2,FALSE))</f>
        <v>83.76</v>
      </c>
      <c r="K926" s="192">
        <f t="shared" si="144"/>
        <v>-747720</v>
      </c>
      <c r="L926" s="118">
        <f t="shared" si="145"/>
        <v>0</v>
      </c>
      <c r="M926" s="106">
        <f t="shared" si="146"/>
        <v>47.160000000000004</v>
      </c>
      <c r="N926" s="116">
        <f t="shared" si="147"/>
        <v>18</v>
      </c>
      <c r="O926" s="108">
        <f t="shared" si="154"/>
        <v>2.62</v>
      </c>
      <c r="P926" s="108">
        <f t="shared" si="149"/>
        <v>1495.44</v>
      </c>
      <c r="Q926" s="192">
        <f>IF(D926="NY",VLOOKUP(E926,Input_Mkt_Price!E:F,2,FALSE))</f>
        <v>83.7</v>
      </c>
      <c r="R926" s="192">
        <f t="shared" si="150"/>
        <v>0</v>
      </c>
      <c r="S926" s="118">
        <f t="shared" si="151"/>
        <v>0</v>
      </c>
      <c r="T926" s="108">
        <f t="shared" si="152"/>
        <v>1507.68</v>
      </c>
      <c r="U926" s="108">
        <f t="shared" si="153"/>
        <v>1495.44</v>
      </c>
    </row>
    <row r="927" spans="1:21" hidden="1" x14ac:dyDescent="0.2">
      <c r="A927" s="120">
        <v>43214</v>
      </c>
      <c r="B927" s="103">
        <v>2</v>
      </c>
      <c r="C927" s="104" t="s">
        <v>166</v>
      </c>
      <c r="D927" s="104" t="s">
        <v>1</v>
      </c>
      <c r="E927" s="104" t="s">
        <v>5</v>
      </c>
      <c r="F927" s="104">
        <v>4</v>
      </c>
      <c r="G927" s="104">
        <v>83.08</v>
      </c>
      <c r="H927" s="104" t="s">
        <v>1321</v>
      </c>
      <c r="I927" s="104"/>
      <c r="J927" s="116">
        <f>IF(D927="NY",VLOOKUP(E927,Input_Mkt_Price!B:C,2,FALSE))</f>
        <v>83.76</v>
      </c>
      <c r="K927" s="192">
        <f t="shared" si="144"/>
        <v>-166160</v>
      </c>
      <c r="L927" s="118">
        <f t="shared" si="145"/>
        <v>0</v>
      </c>
      <c r="M927" s="106">
        <f t="shared" si="146"/>
        <v>10.48</v>
      </c>
      <c r="N927" s="116">
        <f t="shared" si="147"/>
        <v>4</v>
      </c>
      <c r="O927" s="108">
        <f t="shared" si="154"/>
        <v>2.62</v>
      </c>
      <c r="P927" s="108">
        <f t="shared" si="149"/>
        <v>332.32</v>
      </c>
      <c r="Q927" s="192">
        <f>IF(D927="NY",VLOOKUP(E927,Input_Mkt_Price!E:F,2,FALSE))</f>
        <v>83.7</v>
      </c>
      <c r="R927" s="192">
        <f t="shared" si="150"/>
        <v>0</v>
      </c>
      <c r="S927" s="118">
        <f t="shared" si="151"/>
        <v>0</v>
      </c>
      <c r="T927" s="108">
        <f t="shared" si="152"/>
        <v>335.04</v>
      </c>
      <c r="U927" s="108">
        <f t="shared" si="153"/>
        <v>332.32</v>
      </c>
    </row>
    <row r="928" spans="1:21" hidden="1" x14ac:dyDescent="0.2">
      <c r="A928" s="120">
        <v>43214</v>
      </c>
      <c r="B928" s="103">
        <v>2</v>
      </c>
      <c r="C928" s="104" t="s">
        <v>166</v>
      </c>
      <c r="D928" s="104" t="s">
        <v>1</v>
      </c>
      <c r="E928" s="104" t="s">
        <v>5</v>
      </c>
      <c r="F928" s="104">
        <v>3</v>
      </c>
      <c r="G928" s="104">
        <v>83.13</v>
      </c>
      <c r="H928" s="104" t="s">
        <v>1321</v>
      </c>
      <c r="I928" s="104"/>
      <c r="J928" s="116">
        <f>IF(D928="NY",VLOOKUP(E928,Input_Mkt_Price!B:C,2,FALSE))</f>
        <v>83.76</v>
      </c>
      <c r="K928" s="192">
        <f t="shared" si="144"/>
        <v>-124695</v>
      </c>
      <c r="L928" s="118">
        <f t="shared" si="145"/>
        <v>0</v>
      </c>
      <c r="M928" s="106">
        <f t="shared" si="146"/>
        <v>7.86</v>
      </c>
      <c r="N928" s="116">
        <f t="shared" si="147"/>
        <v>3</v>
      </c>
      <c r="O928" s="108">
        <f t="shared" si="154"/>
        <v>2.62</v>
      </c>
      <c r="P928" s="108">
        <f t="shared" si="149"/>
        <v>249.39</v>
      </c>
      <c r="Q928" s="192">
        <f>IF(D928="NY",VLOOKUP(E928,Input_Mkt_Price!E:F,2,FALSE))</f>
        <v>83.7</v>
      </c>
      <c r="R928" s="192">
        <f t="shared" si="150"/>
        <v>0</v>
      </c>
      <c r="S928" s="118">
        <f t="shared" si="151"/>
        <v>0</v>
      </c>
      <c r="T928" s="108">
        <f t="shared" si="152"/>
        <v>251.28000000000003</v>
      </c>
      <c r="U928" s="108">
        <f t="shared" si="153"/>
        <v>249.39</v>
      </c>
    </row>
    <row r="929" spans="1:21" x14ac:dyDescent="0.2">
      <c r="A929" s="120">
        <v>43214</v>
      </c>
      <c r="B929" s="103">
        <v>1</v>
      </c>
      <c r="C929" s="104" t="s">
        <v>166</v>
      </c>
      <c r="D929" s="104" t="s">
        <v>1</v>
      </c>
      <c r="E929" s="104" t="s">
        <v>6</v>
      </c>
      <c r="F929" s="104">
        <v>-3</v>
      </c>
      <c r="G929" s="104">
        <v>78.88</v>
      </c>
      <c r="H929" s="104" t="s">
        <v>1321</v>
      </c>
      <c r="I929" s="104"/>
      <c r="J929" s="116">
        <f>IF(D929="NY",VLOOKUP(E929,Input_Mkt_Price!B:C,2,FALSE))</f>
        <v>80.11</v>
      </c>
      <c r="K929" s="192">
        <f t="shared" si="144"/>
        <v>0</v>
      </c>
      <c r="L929" s="118">
        <f t="shared" si="145"/>
        <v>-1845.0000000000059</v>
      </c>
      <c r="M929" s="106">
        <f t="shared" si="146"/>
        <v>7.86</v>
      </c>
      <c r="N929" s="116">
        <f t="shared" si="147"/>
        <v>3</v>
      </c>
      <c r="O929" s="108">
        <f t="shared" si="154"/>
        <v>2.62</v>
      </c>
      <c r="P929" s="108">
        <f t="shared" si="149"/>
        <v>-236.64</v>
      </c>
      <c r="Q929" s="192">
        <f>IF(D929="NY",VLOOKUP(E929,Input_Mkt_Price!E:F,2,FALSE))</f>
        <v>79.86</v>
      </c>
      <c r="R929" s="192">
        <f t="shared" si="150"/>
        <v>-1470.0000000000059</v>
      </c>
      <c r="S929" s="118">
        <f t="shared" si="151"/>
        <v>-375</v>
      </c>
      <c r="T929" s="108">
        <f t="shared" si="152"/>
        <v>-240.32999999999998</v>
      </c>
      <c r="U929" s="108">
        <f t="shared" si="153"/>
        <v>-236.64</v>
      </c>
    </row>
    <row r="930" spans="1:21" x14ac:dyDescent="0.2">
      <c r="A930" s="120">
        <v>43214</v>
      </c>
      <c r="B930" s="103">
        <v>1</v>
      </c>
      <c r="C930" s="104" t="s">
        <v>166</v>
      </c>
      <c r="D930" s="104" t="s">
        <v>1</v>
      </c>
      <c r="E930" s="104" t="s">
        <v>6</v>
      </c>
      <c r="F930" s="104">
        <v>-5</v>
      </c>
      <c r="G930" s="104">
        <v>79</v>
      </c>
      <c r="H930" s="104" t="s">
        <v>1321</v>
      </c>
      <c r="I930" s="104"/>
      <c r="J930" s="116">
        <f>IF(D930="NY",VLOOKUP(E930,Input_Mkt_Price!B:C,2,FALSE))</f>
        <v>80.11</v>
      </c>
      <c r="K930" s="192">
        <f t="shared" si="144"/>
        <v>0</v>
      </c>
      <c r="L930" s="118">
        <f t="shared" si="145"/>
        <v>-2774.9999999999986</v>
      </c>
      <c r="M930" s="106">
        <f t="shared" si="146"/>
        <v>13.100000000000001</v>
      </c>
      <c r="N930" s="116">
        <f t="shared" si="147"/>
        <v>5</v>
      </c>
      <c r="O930" s="108">
        <f t="shared" si="154"/>
        <v>2.62</v>
      </c>
      <c r="P930" s="108">
        <f t="shared" si="149"/>
        <v>-395</v>
      </c>
      <c r="Q930" s="192">
        <f>IF(D930="NY",VLOOKUP(E930,Input_Mkt_Price!E:F,2,FALSE))</f>
        <v>79.86</v>
      </c>
      <c r="R930" s="192">
        <f t="shared" si="150"/>
        <v>-2149.9999999999986</v>
      </c>
      <c r="S930" s="118">
        <f t="shared" si="151"/>
        <v>-625</v>
      </c>
      <c r="T930" s="108">
        <f t="shared" si="152"/>
        <v>-400.55</v>
      </c>
      <c r="U930" s="108">
        <f t="shared" si="153"/>
        <v>-395</v>
      </c>
    </row>
    <row r="931" spans="1:21" x14ac:dyDescent="0.2">
      <c r="A931" s="120">
        <v>43214</v>
      </c>
      <c r="B931" s="103">
        <v>1</v>
      </c>
      <c r="C931" s="104" t="s">
        <v>166</v>
      </c>
      <c r="D931" s="104" t="s">
        <v>1</v>
      </c>
      <c r="E931" s="104" t="s">
        <v>6</v>
      </c>
      <c r="F931" s="104">
        <v>-15</v>
      </c>
      <c r="G931" s="104">
        <v>78.95</v>
      </c>
      <c r="H931" s="104" t="s">
        <v>1321</v>
      </c>
      <c r="I931" s="104"/>
      <c r="J931" s="116">
        <f>IF(D931="NY",VLOOKUP(E931,Input_Mkt_Price!B:C,2,FALSE))</f>
        <v>80.11</v>
      </c>
      <c r="K931" s="192">
        <f t="shared" si="144"/>
        <v>0</v>
      </c>
      <c r="L931" s="118">
        <f t="shared" si="145"/>
        <v>-8699.9999999999745</v>
      </c>
      <c r="M931" s="106">
        <f t="shared" si="146"/>
        <v>39.300000000000004</v>
      </c>
      <c r="N931" s="116">
        <f t="shared" si="147"/>
        <v>15</v>
      </c>
      <c r="O931" s="108">
        <f t="shared" si="154"/>
        <v>2.62</v>
      </c>
      <c r="P931" s="108">
        <f t="shared" si="149"/>
        <v>-1184.25</v>
      </c>
      <c r="Q931" s="192">
        <f>IF(D931="NY",VLOOKUP(E931,Input_Mkt_Price!E:F,2,FALSE))</f>
        <v>79.86</v>
      </c>
      <c r="R931" s="192">
        <f t="shared" si="150"/>
        <v>-6824.9999999999745</v>
      </c>
      <c r="S931" s="118">
        <f t="shared" si="151"/>
        <v>-1875</v>
      </c>
      <c r="T931" s="108">
        <f t="shared" si="152"/>
        <v>-1201.6500000000001</v>
      </c>
      <c r="U931" s="108">
        <f t="shared" si="153"/>
        <v>-1184.25</v>
      </c>
    </row>
    <row r="932" spans="1:21" x14ac:dyDescent="0.2">
      <c r="A932" s="120">
        <v>43214</v>
      </c>
      <c r="B932" s="103">
        <v>1</v>
      </c>
      <c r="C932" s="104" t="s">
        <v>166</v>
      </c>
      <c r="D932" s="104" t="s">
        <v>1</v>
      </c>
      <c r="E932" s="104" t="s">
        <v>6</v>
      </c>
      <c r="F932" s="104">
        <v>-3</v>
      </c>
      <c r="G932" s="104">
        <v>78.930000000000007</v>
      </c>
      <c r="H932" s="104" t="s">
        <v>1321</v>
      </c>
      <c r="I932" s="104"/>
      <c r="J932" s="116">
        <f>IF(D932="NY",VLOOKUP(E932,Input_Mkt_Price!B:C,2,FALSE))</f>
        <v>80.11</v>
      </c>
      <c r="K932" s="192">
        <f t="shared" si="144"/>
        <v>0</v>
      </c>
      <c r="L932" s="118">
        <f t="shared" si="145"/>
        <v>-1769.9999999999889</v>
      </c>
      <c r="M932" s="106">
        <f t="shared" si="146"/>
        <v>7.86</v>
      </c>
      <c r="N932" s="116">
        <f t="shared" si="147"/>
        <v>3</v>
      </c>
      <c r="O932" s="193">
        <f t="shared" si="154"/>
        <v>2.62</v>
      </c>
      <c r="P932" s="108">
        <f t="shared" si="149"/>
        <v>-236.79000000000002</v>
      </c>
      <c r="Q932" s="192">
        <f>IF(D932="NY",VLOOKUP(E932,Input_Mkt_Price!E:F,2,FALSE))</f>
        <v>79.86</v>
      </c>
      <c r="R932" s="192">
        <f t="shared" si="150"/>
        <v>-1394.9999999999889</v>
      </c>
      <c r="S932" s="118">
        <f t="shared" si="151"/>
        <v>-375</v>
      </c>
      <c r="T932" s="108">
        <f t="shared" si="152"/>
        <v>-240.32999999999998</v>
      </c>
      <c r="U932" s="108">
        <f t="shared" si="153"/>
        <v>-236.79000000000002</v>
      </c>
    </row>
    <row r="933" spans="1:21" x14ac:dyDescent="0.2">
      <c r="A933" s="120">
        <v>43214</v>
      </c>
      <c r="B933" s="103">
        <v>1</v>
      </c>
      <c r="C933" s="104" t="s">
        <v>166</v>
      </c>
      <c r="D933" s="104" t="s">
        <v>1</v>
      </c>
      <c r="E933" s="104" t="s">
        <v>6</v>
      </c>
      <c r="F933" s="104">
        <v>-8</v>
      </c>
      <c r="G933" s="104">
        <v>78.91</v>
      </c>
      <c r="H933" s="104" t="s">
        <v>1321</v>
      </c>
      <c r="I933" s="104"/>
      <c r="J933" s="116">
        <f>IF(D933="NY",VLOOKUP(E933,Input_Mkt_Price!B:C,2,FALSE))</f>
        <v>80.11</v>
      </c>
      <c r="K933" s="192">
        <f t="shared" si="144"/>
        <v>0</v>
      </c>
      <c r="L933" s="118">
        <f t="shared" si="145"/>
        <v>-4800.0000000000109</v>
      </c>
      <c r="M933" s="106">
        <f t="shared" si="146"/>
        <v>20.96</v>
      </c>
      <c r="N933" s="116">
        <f t="shared" si="147"/>
        <v>8</v>
      </c>
      <c r="O933" s="193">
        <f t="shared" si="154"/>
        <v>2.62</v>
      </c>
      <c r="P933" s="108">
        <f t="shared" si="149"/>
        <v>-631.28</v>
      </c>
      <c r="Q933" s="192">
        <f>IF(D933="NY",VLOOKUP(E933,Input_Mkt_Price!E:F,2,FALSE))</f>
        <v>79.86</v>
      </c>
      <c r="R933" s="192">
        <f t="shared" si="150"/>
        <v>-3800.0000000000114</v>
      </c>
      <c r="S933" s="118">
        <f t="shared" si="151"/>
        <v>-999.99999999999955</v>
      </c>
      <c r="T933" s="108">
        <f t="shared" si="152"/>
        <v>-640.88</v>
      </c>
      <c r="U933" s="108">
        <f t="shared" si="153"/>
        <v>-631.28</v>
      </c>
    </row>
    <row r="934" spans="1:21" hidden="1" x14ac:dyDescent="0.2">
      <c r="A934" s="120">
        <v>43214</v>
      </c>
      <c r="B934" s="103">
        <v>2</v>
      </c>
      <c r="C934" s="104" t="s">
        <v>166</v>
      </c>
      <c r="D934" s="104" t="s">
        <v>1</v>
      </c>
      <c r="E934" s="104" t="s">
        <v>6</v>
      </c>
      <c r="F934" s="104">
        <v>44</v>
      </c>
      <c r="G934" s="104">
        <v>77.7</v>
      </c>
      <c r="H934" s="104" t="s">
        <v>1321</v>
      </c>
      <c r="I934" s="104"/>
      <c r="J934" s="116">
        <f>IF(D934="NY",VLOOKUP(E934,Input_Mkt_Price!B:C,2,FALSE))</f>
        <v>80.11</v>
      </c>
      <c r="K934" s="192">
        <f t="shared" si="144"/>
        <v>-1709400</v>
      </c>
      <c r="L934" s="118">
        <f t="shared" si="145"/>
        <v>0</v>
      </c>
      <c r="M934" s="106">
        <f t="shared" si="146"/>
        <v>115.28</v>
      </c>
      <c r="N934" s="116">
        <f t="shared" si="147"/>
        <v>44</v>
      </c>
      <c r="O934" s="193">
        <f t="shared" si="154"/>
        <v>2.62</v>
      </c>
      <c r="P934" s="108">
        <f t="shared" si="149"/>
        <v>3418.8</v>
      </c>
      <c r="Q934" s="192">
        <f>IF(D934="NY",VLOOKUP(E934,Input_Mkt_Price!E:F,2,FALSE))</f>
        <v>79.86</v>
      </c>
      <c r="R934" s="192">
        <f t="shared" si="150"/>
        <v>0</v>
      </c>
      <c r="S934" s="118">
        <f t="shared" si="151"/>
        <v>0</v>
      </c>
      <c r="T934" s="108">
        <f t="shared" si="152"/>
        <v>3524.84</v>
      </c>
      <c r="U934" s="108">
        <f t="shared" si="153"/>
        <v>3418.8</v>
      </c>
    </row>
    <row r="935" spans="1:21" x14ac:dyDescent="0.2">
      <c r="A935" s="120">
        <v>43214</v>
      </c>
      <c r="B935" s="103">
        <v>1</v>
      </c>
      <c r="C935" s="104" t="s">
        <v>166</v>
      </c>
      <c r="D935" s="104" t="s">
        <v>1</v>
      </c>
      <c r="E935" s="104" t="s">
        <v>9</v>
      </c>
      <c r="F935" s="104">
        <v>-11</v>
      </c>
      <c r="G935" s="104">
        <v>78.78</v>
      </c>
      <c r="H935" s="104" t="s">
        <v>1321</v>
      </c>
      <c r="I935" s="104"/>
      <c r="J935" s="116">
        <f>IF(D935="NY",VLOOKUP(E935,Input_Mkt_Price!B:C,2,FALSE))</f>
        <v>80.25</v>
      </c>
      <c r="K935" s="192">
        <f t="shared" si="144"/>
        <v>0</v>
      </c>
      <c r="L935" s="118">
        <f t="shared" si="145"/>
        <v>-8084.9999999999936</v>
      </c>
      <c r="M935" s="106">
        <f t="shared" si="146"/>
        <v>28.82</v>
      </c>
      <c r="N935" s="116">
        <f t="shared" si="147"/>
        <v>11</v>
      </c>
      <c r="O935" s="193">
        <f t="shared" si="154"/>
        <v>2.62</v>
      </c>
      <c r="P935" s="108">
        <f t="shared" si="149"/>
        <v>-866.58</v>
      </c>
      <c r="Q935" s="192">
        <f>IF(D935="NY",VLOOKUP(E935,Input_Mkt_Price!E:F,2,FALSE))</f>
        <v>79.989999999999995</v>
      </c>
      <c r="R935" s="192">
        <f t="shared" si="150"/>
        <v>-6654.9999999999654</v>
      </c>
      <c r="S935" s="118">
        <f t="shared" si="151"/>
        <v>-1430.0000000000282</v>
      </c>
      <c r="T935" s="108">
        <f t="shared" si="152"/>
        <v>-882.75</v>
      </c>
      <c r="U935" s="108">
        <f t="shared" si="153"/>
        <v>-866.58</v>
      </c>
    </row>
    <row r="936" spans="1:21" x14ac:dyDescent="0.2">
      <c r="A936" s="120">
        <v>43214</v>
      </c>
      <c r="B936" s="103">
        <v>1</v>
      </c>
      <c r="C936" s="104" t="s">
        <v>166</v>
      </c>
      <c r="D936" s="104" t="s">
        <v>1</v>
      </c>
      <c r="E936" s="104" t="s">
        <v>9</v>
      </c>
      <c r="F936" s="104">
        <v>-46</v>
      </c>
      <c r="G936" s="104">
        <v>78.760000000000005</v>
      </c>
      <c r="H936" s="104" t="s">
        <v>1321</v>
      </c>
      <c r="I936" s="104"/>
      <c r="J936" s="116">
        <f>IF(D936="NY",VLOOKUP(E936,Input_Mkt_Price!B:C,2,FALSE))</f>
        <v>80.25</v>
      </c>
      <c r="K936" s="192">
        <f t="shared" si="144"/>
        <v>0</v>
      </c>
      <c r="L936" s="118">
        <f t="shared" si="145"/>
        <v>-34269.999999999884</v>
      </c>
      <c r="M936" s="106">
        <f t="shared" si="146"/>
        <v>120.52000000000001</v>
      </c>
      <c r="N936" s="116">
        <f t="shared" si="147"/>
        <v>46</v>
      </c>
      <c r="O936" s="193">
        <f t="shared" si="154"/>
        <v>2.62</v>
      </c>
      <c r="P936" s="108">
        <f t="shared" si="149"/>
        <v>-3622.96</v>
      </c>
      <c r="Q936" s="192">
        <f>IF(D936="NY",VLOOKUP(E936,Input_Mkt_Price!E:F,2,FALSE))</f>
        <v>79.989999999999995</v>
      </c>
      <c r="R936" s="192">
        <f t="shared" si="150"/>
        <v>-28289.999999999764</v>
      </c>
      <c r="S936" s="118">
        <f t="shared" si="151"/>
        <v>-5980.0000000001201</v>
      </c>
      <c r="T936" s="108">
        <f t="shared" si="152"/>
        <v>-3691.5</v>
      </c>
      <c r="U936" s="108">
        <f t="shared" si="153"/>
        <v>-3622.96</v>
      </c>
    </row>
    <row r="937" spans="1:21" x14ac:dyDescent="0.2">
      <c r="A937" s="120">
        <v>43214</v>
      </c>
      <c r="B937" s="103">
        <v>1</v>
      </c>
      <c r="C937" s="104" t="s">
        <v>166</v>
      </c>
      <c r="D937" s="104" t="s">
        <v>1</v>
      </c>
      <c r="E937" s="104" t="s">
        <v>10</v>
      </c>
      <c r="F937" s="104">
        <v>-44</v>
      </c>
      <c r="G937" s="104">
        <v>73.7</v>
      </c>
      <c r="H937" s="104" t="s">
        <v>1321</v>
      </c>
      <c r="I937" s="104"/>
      <c r="J937" s="116">
        <f>IF(D937="NY",VLOOKUP(E937,Input_Mkt_Price!B:C,2,FALSE))</f>
        <v>75</v>
      </c>
      <c r="K937" s="192">
        <f t="shared" si="144"/>
        <v>0</v>
      </c>
      <c r="L937" s="118">
        <f t="shared" si="145"/>
        <v>-28599.999999999938</v>
      </c>
      <c r="M937" s="106">
        <f t="shared" si="146"/>
        <v>115.28</v>
      </c>
      <c r="N937" s="116">
        <f t="shared" si="147"/>
        <v>44</v>
      </c>
      <c r="O937" s="193">
        <f t="shared" si="154"/>
        <v>2.62</v>
      </c>
      <c r="P937" s="108">
        <f t="shared" si="149"/>
        <v>-3242.8</v>
      </c>
      <c r="Q937" s="192">
        <f>IF(D937="NY",VLOOKUP(E937,Input_Mkt_Price!E:F,2,FALSE))</f>
        <v>74.959999999999994</v>
      </c>
      <c r="R937" s="192">
        <f t="shared" si="150"/>
        <v>-27719.9999999998</v>
      </c>
      <c r="S937" s="118">
        <f t="shared" si="151"/>
        <v>-880.00000000013824</v>
      </c>
      <c r="T937" s="108">
        <f t="shared" si="152"/>
        <v>-3300</v>
      </c>
      <c r="U937" s="108">
        <f t="shared" si="153"/>
        <v>-3242.8</v>
      </c>
    </row>
    <row r="938" spans="1:21" x14ac:dyDescent="0.2">
      <c r="A938" s="120">
        <v>43214</v>
      </c>
      <c r="B938" s="103">
        <v>1</v>
      </c>
      <c r="C938" s="104" t="s">
        <v>166</v>
      </c>
      <c r="D938" s="104" t="s">
        <v>1</v>
      </c>
      <c r="E938" s="104" t="s">
        <v>10</v>
      </c>
      <c r="F938" s="104">
        <v>-9</v>
      </c>
      <c r="G938" s="104">
        <v>73.900000000000006</v>
      </c>
      <c r="H938" s="104" t="s">
        <v>1321</v>
      </c>
      <c r="I938" s="104"/>
      <c r="J938" s="116">
        <f>IF(D938="NY",VLOOKUP(E938,Input_Mkt_Price!B:C,2,FALSE))</f>
        <v>75</v>
      </c>
      <c r="K938" s="192">
        <f t="shared" si="144"/>
        <v>0</v>
      </c>
      <c r="L938" s="118">
        <f t="shared" si="145"/>
        <v>-4949.9999999999745</v>
      </c>
      <c r="M938" s="106">
        <f t="shared" si="146"/>
        <v>23.580000000000002</v>
      </c>
      <c r="N938" s="116">
        <f t="shared" si="147"/>
        <v>9</v>
      </c>
      <c r="O938" s="108">
        <f t="shared" si="154"/>
        <v>2.62</v>
      </c>
      <c r="P938" s="108">
        <f t="shared" si="149"/>
        <v>-665.1</v>
      </c>
      <c r="Q938" s="192">
        <f>IF(D938="NY",VLOOKUP(E938,Input_Mkt_Price!E:F,2,FALSE))</f>
        <v>74.959999999999994</v>
      </c>
      <c r="R938" s="192">
        <f t="shared" si="150"/>
        <v>-4769.9999999999463</v>
      </c>
      <c r="S938" s="118">
        <f t="shared" si="151"/>
        <v>-180.00000000002819</v>
      </c>
      <c r="T938" s="108">
        <f t="shared" si="152"/>
        <v>-675</v>
      </c>
      <c r="U938" s="108">
        <f t="shared" si="153"/>
        <v>-665.1</v>
      </c>
    </row>
    <row r="939" spans="1:21" x14ac:dyDescent="0.2">
      <c r="A939" s="120">
        <v>43214</v>
      </c>
      <c r="B939" s="103">
        <v>1</v>
      </c>
      <c r="C939" s="104" t="s">
        <v>166</v>
      </c>
      <c r="D939" s="104" t="s">
        <v>1</v>
      </c>
      <c r="E939" s="104" t="s">
        <v>10</v>
      </c>
      <c r="F939" s="104">
        <v>-11</v>
      </c>
      <c r="G939" s="104">
        <v>74</v>
      </c>
      <c r="H939" s="104" t="s">
        <v>1321</v>
      </c>
      <c r="I939" s="104"/>
      <c r="J939" s="116">
        <f>IF(D939="NY",VLOOKUP(E939,Input_Mkt_Price!B:C,2,FALSE))</f>
        <v>75</v>
      </c>
      <c r="K939" s="192">
        <f t="shared" si="144"/>
        <v>0</v>
      </c>
      <c r="L939" s="118">
        <f t="shared" si="145"/>
        <v>-5500</v>
      </c>
      <c r="M939" s="106">
        <f t="shared" si="146"/>
        <v>28.82</v>
      </c>
      <c r="N939" s="116">
        <f t="shared" si="147"/>
        <v>11</v>
      </c>
      <c r="O939" s="108">
        <f t="shared" si="154"/>
        <v>2.62</v>
      </c>
      <c r="P939" s="108">
        <f t="shared" si="149"/>
        <v>-814</v>
      </c>
      <c r="Q939" s="192">
        <f>IF(D939="NY",VLOOKUP(E939,Input_Mkt_Price!E:F,2,FALSE))</f>
        <v>74.959999999999994</v>
      </c>
      <c r="R939" s="192">
        <f t="shared" si="150"/>
        <v>-5279.9999999999654</v>
      </c>
      <c r="S939" s="118">
        <f t="shared" si="151"/>
        <v>-220.00000000003456</v>
      </c>
      <c r="T939" s="108">
        <f t="shared" si="152"/>
        <v>-825</v>
      </c>
      <c r="U939" s="108">
        <f t="shared" si="153"/>
        <v>-814</v>
      </c>
    </row>
    <row r="940" spans="1:21" hidden="1" x14ac:dyDescent="0.2">
      <c r="A940" s="120">
        <v>43215</v>
      </c>
      <c r="B940" s="103">
        <v>2</v>
      </c>
      <c r="C940" s="104" t="s">
        <v>166</v>
      </c>
      <c r="D940" s="104" t="s">
        <v>1</v>
      </c>
      <c r="E940" s="104" t="s">
        <v>5</v>
      </c>
      <c r="F940" s="104">
        <v>25</v>
      </c>
      <c r="G940" s="104">
        <v>82.38</v>
      </c>
      <c r="H940" s="104" t="s">
        <v>1322</v>
      </c>
      <c r="I940" s="104"/>
      <c r="J940" s="116">
        <f>IF(D940="NY",VLOOKUP(E940,Input_Mkt_Price!B:C,2,FALSE))</f>
        <v>83.76</v>
      </c>
      <c r="K940" s="192">
        <f t="shared" si="144"/>
        <v>-1029750</v>
      </c>
      <c r="L940" s="118">
        <f t="shared" si="145"/>
        <v>0</v>
      </c>
      <c r="M940" s="106">
        <f t="shared" si="146"/>
        <v>65.5</v>
      </c>
      <c r="N940" s="116">
        <f t="shared" si="147"/>
        <v>25</v>
      </c>
      <c r="O940" s="108">
        <f t="shared" si="154"/>
        <v>2.62</v>
      </c>
      <c r="P940" s="108">
        <f t="shared" si="149"/>
        <v>2059.5</v>
      </c>
      <c r="Q940" s="192">
        <f>IF(D940="NY",VLOOKUP(E940,Input_Mkt_Price!E:F,2,FALSE))</f>
        <v>83.7</v>
      </c>
      <c r="R940" s="192">
        <f t="shared" si="150"/>
        <v>0</v>
      </c>
      <c r="S940" s="118">
        <f t="shared" si="151"/>
        <v>0</v>
      </c>
      <c r="T940" s="108">
        <f t="shared" si="152"/>
        <v>2094</v>
      </c>
      <c r="U940" s="108">
        <f t="shared" si="153"/>
        <v>2059.5</v>
      </c>
    </row>
    <row r="941" spans="1:21" hidden="1" x14ac:dyDescent="0.2">
      <c r="A941" s="120">
        <v>43215</v>
      </c>
      <c r="B941" s="103">
        <v>2</v>
      </c>
      <c r="C941" s="104" t="s">
        <v>166</v>
      </c>
      <c r="D941" s="104" t="s">
        <v>1</v>
      </c>
      <c r="E941" s="104" t="s">
        <v>5</v>
      </c>
      <c r="F941" s="104">
        <v>-6</v>
      </c>
      <c r="G941" s="104">
        <v>84.25</v>
      </c>
      <c r="H941" s="104" t="s">
        <v>1322</v>
      </c>
      <c r="I941" s="104"/>
      <c r="J941" s="116">
        <f>IF(D941="NY",VLOOKUP(E941,Input_Mkt_Price!B:C,2,FALSE))</f>
        <v>83.76</v>
      </c>
      <c r="K941" s="192">
        <f t="shared" si="144"/>
        <v>252750</v>
      </c>
      <c r="L941" s="118">
        <f t="shared" si="145"/>
        <v>0</v>
      </c>
      <c r="M941" s="106">
        <f t="shared" si="146"/>
        <v>15.72</v>
      </c>
      <c r="N941" s="116">
        <f t="shared" si="147"/>
        <v>6</v>
      </c>
      <c r="O941" s="108">
        <f t="shared" si="154"/>
        <v>2.62</v>
      </c>
      <c r="P941" s="108">
        <f t="shared" si="149"/>
        <v>-505.5</v>
      </c>
      <c r="Q941" s="192">
        <f>IF(D941="NY",VLOOKUP(E941,Input_Mkt_Price!E:F,2,FALSE))</f>
        <v>83.7</v>
      </c>
      <c r="R941" s="192">
        <f t="shared" si="150"/>
        <v>0</v>
      </c>
      <c r="S941" s="118">
        <f t="shared" si="151"/>
        <v>0</v>
      </c>
      <c r="T941" s="108">
        <f t="shared" si="152"/>
        <v>-502.56000000000006</v>
      </c>
      <c r="U941" s="108">
        <f t="shared" si="153"/>
        <v>-505.5</v>
      </c>
    </row>
    <row r="942" spans="1:21" hidden="1" x14ac:dyDescent="0.2">
      <c r="A942" s="120">
        <v>43215</v>
      </c>
      <c r="B942" s="103">
        <v>2</v>
      </c>
      <c r="C942" s="104" t="s">
        <v>166</v>
      </c>
      <c r="D942" s="104" t="s">
        <v>1</v>
      </c>
      <c r="E942" s="104" t="s">
        <v>5</v>
      </c>
      <c r="F942" s="104">
        <v>-7</v>
      </c>
      <c r="G942" s="104">
        <v>84.17</v>
      </c>
      <c r="H942" s="104" t="s">
        <v>1322</v>
      </c>
      <c r="I942" s="104"/>
      <c r="J942" s="116">
        <f>IF(D942="NY",VLOOKUP(E942,Input_Mkt_Price!B:C,2,FALSE))</f>
        <v>83.76</v>
      </c>
      <c r="K942" s="192">
        <f t="shared" si="144"/>
        <v>294595</v>
      </c>
      <c r="L942" s="118">
        <f t="shared" si="145"/>
        <v>0</v>
      </c>
      <c r="M942" s="106">
        <f t="shared" si="146"/>
        <v>18.34</v>
      </c>
      <c r="N942" s="116">
        <f t="shared" si="147"/>
        <v>7</v>
      </c>
      <c r="O942" s="108">
        <f t="shared" si="154"/>
        <v>2.62</v>
      </c>
      <c r="P942" s="108">
        <f t="shared" si="149"/>
        <v>-589.19000000000005</v>
      </c>
      <c r="Q942" s="192">
        <f>IF(D942="NY",VLOOKUP(E942,Input_Mkt_Price!E:F,2,FALSE))</f>
        <v>83.7</v>
      </c>
      <c r="R942" s="192">
        <f t="shared" si="150"/>
        <v>0</v>
      </c>
      <c r="S942" s="118">
        <f t="shared" si="151"/>
        <v>0</v>
      </c>
      <c r="T942" s="108">
        <f t="shared" si="152"/>
        <v>-586.32000000000005</v>
      </c>
      <c r="U942" s="108">
        <f t="shared" si="153"/>
        <v>-589.19000000000005</v>
      </c>
    </row>
    <row r="943" spans="1:21" hidden="1" x14ac:dyDescent="0.2">
      <c r="A943" s="120">
        <v>43215</v>
      </c>
      <c r="B943" s="103">
        <v>2</v>
      </c>
      <c r="C943" s="104" t="s">
        <v>166</v>
      </c>
      <c r="D943" s="104" t="s">
        <v>1</v>
      </c>
      <c r="E943" s="104" t="s">
        <v>5</v>
      </c>
      <c r="F943" s="104">
        <v>-3</v>
      </c>
      <c r="G943" s="104">
        <v>84.2</v>
      </c>
      <c r="H943" s="104" t="s">
        <v>1322</v>
      </c>
      <c r="I943" s="104"/>
      <c r="J943" s="116">
        <f>IF(D943="NY",VLOOKUP(E943,Input_Mkt_Price!B:C,2,FALSE))</f>
        <v>83.76</v>
      </c>
      <c r="K943" s="192">
        <f t="shared" si="144"/>
        <v>126300.00000000001</v>
      </c>
      <c r="L943" s="118">
        <f t="shared" si="145"/>
        <v>0</v>
      </c>
      <c r="M943" s="106">
        <f t="shared" si="146"/>
        <v>7.86</v>
      </c>
      <c r="N943" s="116">
        <f t="shared" si="147"/>
        <v>3</v>
      </c>
      <c r="O943" s="108">
        <f t="shared" si="154"/>
        <v>2.62</v>
      </c>
      <c r="P943" s="108">
        <f t="shared" si="149"/>
        <v>-252.60000000000002</v>
      </c>
      <c r="Q943" s="192">
        <f>IF(D943="NY",VLOOKUP(E943,Input_Mkt_Price!E:F,2,FALSE))</f>
        <v>83.7</v>
      </c>
      <c r="R943" s="192">
        <f t="shared" si="150"/>
        <v>0</v>
      </c>
      <c r="S943" s="118">
        <f t="shared" si="151"/>
        <v>0</v>
      </c>
      <c r="T943" s="108">
        <f t="shared" si="152"/>
        <v>-251.28000000000003</v>
      </c>
      <c r="U943" s="108">
        <f t="shared" si="153"/>
        <v>-252.60000000000002</v>
      </c>
    </row>
    <row r="944" spans="1:21" hidden="1" x14ac:dyDescent="0.2">
      <c r="A944" s="120">
        <v>43215</v>
      </c>
      <c r="B944" s="103">
        <v>2</v>
      </c>
      <c r="C944" s="104" t="s">
        <v>166</v>
      </c>
      <c r="D944" s="104" t="s">
        <v>1</v>
      </c>
      <c r="E944" s="104" t="s">
        <v>5</v>
      </c>
      <c r="F944" s="104">
        <v>-34</v>
      </c>
      <c r="G944" s="104">
        <v>84.15</v>
      </c>
      <c r="H944" s="104" t="s">
        <v>1322</v>
      </c>
      <c r="I944" s="104"/>
      <c r="J944" s="116">
        <f>IF(D944="NY",VLOOKUP(E944,Input_Mkt_Price!B:C,2,FALSE))</f>
        <v>83.76</v>
      </c>
      <c r="K944" s="192">
        <f t="shared" si="144"/>
        <v>1430550.0000000002</v>
      </c>
      <c r="L944" s="118">
        <f t="shared" si="145"/>
        <v>0</v>
      </c>
      <c r="M944" s="106">
        <f t="shared" si="146"/>
        <v>89.08</v>
      </c>
      <c r="N944" s="116">
        <f t="shared" si="147"/>
        <v>34</v>
      </c>
      <c r="O944" s="108">
        <f t="shared" si="154"/>
        <v>2.62</v>
      </c>
      <c r="P944" s="108">
        <f t="shared" si="149"/>
        <v>-2861.1000000000004</v>
      </c>
      <c r="Q944" s="192">
        <f>IF(D944="NY",VLOOKUP(E944,Input_Mkt_Price!E:F,2,FALSE))</f>
        <v>83.7</v>
      </c>
      <c r="R944" s="192">
        <f t="shared" si="150"/>
        <v>0</v>
      </c>
      <c r="S944" s="118">
        <f t="shared" si="151"/>
        <v>0</v>
      </c>
      <c r="T944" s="108">
        <f t="shared" si="152"/>
        <v>-2847.84</v>
      </c>
      <c r="U944" s="108">
        <f t="shared" si="153"/>
        <v>-2861.1000000000004</v>
      </c>
    </row>
    <row r="945" spans="1:21" hidden="1" x14ac:dyDescent="0.2">
      <c r="A945" s="120">
        <v>43215</v>
      </c>
      <c r="B945" s="103">
        <v>2</v>
      </c>
      <c r="C945" s="104" t="s">
        <v>166</v>
      </c>
      <c r="D945" s="104" t="s">
        <v>1</v>
      </c>
      <c r="E945" s="104" t="s">
        <v>6</v>
      </c>
      <c r="F945" s="104">
        <v>50</v>
      </c>
      <c r="G945" s="104">
        <v>78</v>
      </c>
      <c r="H945" s="104" t="s">
        <v>1322</v>
      </c>
      <c r="I945" s="104"/>
      <c r="J945" s="116">
        <f>IF(D945="NY",VLOOKUP(E945,Input_Mkt_Price!B:C,2,FALSE))</f>
        <v>80.11</v>
      </c>
      <c r="K945" s="192">
        <f t="shared" si="144"/>
        <v>-1950000</v>
      </c>
      <c r="L945" s="118">
        <f t="shared" si="145"/>
        <v>0</v>
      </c>
      <c r="M945" s="106">
        <f t="shared" si="146"/>
        <v>131</v>
      </c>
      <c r="N945" s="116">
        <f t="shared" si="147"/>
        <v>50</v>
      </c>
      <c r="O945" s="108">
        <f t="shared" si="154"/>
        <v>2.62</v>
      </c>
      <c r="P945" s="108">
        <f t="shared" si="149"/>
        <v>3900</v>
      </c>
      <c r="Q945" s="192">
        <f>IF(D945="NY",VLOOKUP(E945,Input_Mkt_Price!E:F,2,FALSE))</f>
        <v>79.86</v>
      </c>
      <c r="R945" s="192">
        <f t="shared" si="150"/>
        <v>0</v>
      </c>
      <c r="S945" s="118">
        <f t="shared" si="151"/>
        <v>0</v>
      </c>
      <c r="T945" s="108">
        <f t="shared" si="152"/>
        <v>4005.5</v>
      </c>
      <c r="U945" s="108">
        <f t="shared" si="153"/>
        <v>3900</v>
      </c>
    </row>
    <row r="946" spans="1:21" x14ac:dyDescent="0.2">
      <c r="A946" s="120">
        <v>43215</v>
      </c>
      <c r="B946" s="103">
        <v>1</v>
      </c>
      <c r="C946" s="104" t="s">
        <v>166</v>
      </c>
      <c r="D946" s="104" t="s">
        <v>1</v>
      </c>
      <c r="E946" s="104" t="s">
        <v>8</v>
      </c>
      <c r="F946" s="104">
        <v>-2</v>
      </c>
      <c r="G946" s="104">
        <v>78.3</v>
      </c>
      <c r="H946" s="104" t="s">
        <v>1322</v>
      </c>
      <c r="I946" s="104"/>
      <c r="J946" s="116">
        <f>IF(D946="NY",VLOOKUP(E946,Input_Mkt_Price!B:C,2,FALSE))</f>
        <v>80.13</v>
      </c>
      <c r="K946" s="192">
        <f t="shared" si="144"/>
        <v>0</v>
      </c>
      <c r="L946" s="118">
        <f t="shared" si="145"/>
        <v>-1829.9999999999982</v>
      </c>
      <c r="M946" s="106">
        <f t="shared" si="146"/>
        <v>5.24</v>
      </c>
      <c r="N946" s="116">
        <f t="shared" si="147"/>
        <v>2</v>
      </c>
      <c r="O946" s="108">
        <f t="shared" si="154"/>
        <v>2.62</v>
      </c>
      <c r="P946" s="108">
        <f t="shared" si="149"/>
        <v>-156.6</v>
      </c>
      <c r="Q946" s="192">
        <f>IF(D946="NY",VLOOKUP(E946,Input_Mkt_Price!E:F,2,FALSE))</f>
        <v>79.88</v>
      </c>
      <c r="R946" s="192">
        <f t="shared" si="150"/>
        <v>-1579.9999999999982</v>
      </c>
      <c r="S946" s="118">
        <f t="shared" si="151"/>
        <v>-250</v>
      </c>
      <c r="T946" s="108">
        <f t="shared" si="152"/>
        <v>-160.26</v>
      </c>
      <c r="U946" s="108">
        <f t="shared" si="153"/>
        <v>-156.6</v>
      </c>
    </row>
    <row r="947" spans="1:21" x14ac:dyDescent="0.2">
      <c r="A947" s="120">
        <v>43215</v>
      </c>
      <c r="B947" s="103">
        <v>1</v>
      </c>
      <c r="C947" s="104" t="s">
        <v>166</v>
      </c>
      <c r="D947" s="104" t="s">
        <v>1</v>
      </c>
      <c r="E947" s="104" t="s">
        <v>8</v>
      </c>
      <c r="F947" s="104">
        <v>-4</v>
      </c>
      <c r="G947" s="104">
        <v>78.319999999999993</v>
      </c>
      <c r="H947" s="104" t="s">
        <v>1322</v>
      </c>
      <c r="I947" s="104"/>
      <c r="J947" s="116">
        <f>IF(D947="NY",VLOOKUP(E947,Input_Mkt_Price!B:C,2,FALSE))</f>
        <v>80.13</v>
      </c>
      <c r="K947" s="192">
        <f t="shared" si="144"/>
        <v>0</v>
      </c>
      <c r="L947" s="118">
        <f t="shared" si="145"/>
        <v>-3620.0000000000045</v>
      </c>
      <c r="M947" s="106">
        <f t="shared" si="146"/>
        <v>10.48</v>
      </c>
      <c r="N947" s="116">
        <f t="shared" si="147"/>
        <v>4</v>
      </c>
      <c r="O947" s="108">
        <f t="shared" si="154"/>
        <v>2.62</v>
      </c>
      <c r="P947" s="108">
        <f t="shared" si="149"/>
        <v>-313.27999999999997</v>
      </c>
      <c r="Q947" s="192">
        <f>IF(D947="NY",VLOOKUP(E947,Input_Mkt_Price!E:F,2,FALSE))</f>
        <v>79.88</v>
      </c>
      <c r="R947" s="192">
        <f t="shared" si="150"/>
        <v>-3120.0000000000045</v>
      </c>
      <c r="S947" s="118">
        <f t="shared" si="151"/>
        <v>-500</v>
      </c>
      <c r="T947" s="108">
        <f t="shared" si="152"/>
        <v>-320.52</v>
      </c>
      <c r="U947" s="108">
        <f t="shared" si="153"/>
        <v>-313.27999999999997</v>
      </c>
    </row>
    <row r="948" spans="1:21" x14ac:dyDescent="0.2">
      <c r="A948" s="120">
        <v>43215</v>
      </c>
      <c r="B948" s="103">
        <v>1</v>
      </c>
      <c r="C948" s="104" t="s">
        <v>166</v>
      </c>
      <c r="D948" s="104" t="s">
        <v>1</v>
      </c>
      <c r="E948" s="104" t="s">
        <v>8</v>
      </c>
      <c r="F948" s="104">
        <v>-3</v>
      </c>
      <c r="G948" s="104">
        <v>78.349999999999994</v>
      </c>
      <c r="H948" s="104" t="s">
        <v>1322</v>
      </c>
      <c r="I948" s="104"/>
      <c r="J948" s="116">
        <f>IF(D948="NY",VLOOKUP(E948,Input_Mkt_Price!B:C,2,FALSE))</f>
        <v>80.13</v>
      </c>
      <c r="K948" s="192">
        <f t="shared" si="144"/>
        <v>0</v>
      </c>
      <c r="L948" s="118">
        <f t="shared" si="145"/>
        <v>-2670.0000000000018</v>
      </c>
      <c r="M948" s="106">
        <f t="shared" si="146"/>
        <v>7.86</v>
      </c>
      <c r="N948" s="116">
        <f t="shared" si="147"/>
        <v>3</v>
      </c>
      <c r="O948" s="193">
        <f t="shared" si="154"/>
        <v>2.62</v>
      </c>
      <c r="P948" s="108">
        <f t="shared" si="149"/>
        <v>-235.04999999999998</v>
      </c>
      <c r="Q948" s="192">
        <f>IF(D948="NY",VLOOKUP(E948,Input_Mkt_Price!E:F,2,FALSE))</f>
        <v>79.88</v>
      </c>
      <c r="R948" s="192">
        <f t="shared" si="150"/>
        <v>-2295.0000000000018</v>
      </c>
      <c r="S948" s="118">
        <f t="shared" si="151"/>
        <v>-375</v>
      </c>
      <c r="T948" s="108">
        <f t="shared" si="152"/>
        <v>-240.39</v>
      </c>
      <c r="U948" s="108">
        <f t="shared" si="153"/>
        <v>-235.04999999999998</v>
      </c>
    </row>
    <row r="949" spans="1:21" x14ac:dyDescent="0.2">
      <c r="A949" s="120">
        <v>43215</v>
      </c>
      <c r="B949" s="103">
        <v>1</v>
      </c>
      <c r="C949" s="104" t="s">
        <v>166</v>
      </c>
      <c r="D949" s="104" t="s">
        <v>1</v>
      </c>
      <c r="E949" s="104" t="s">
        <v>8</v>
      </c>
      <c r="F949" s="104">
        <v>-9</v>
      </c>
      <c r="G949" s="104">
        <v>78.28</v>
      </c>
      <c r="H949" s="104" t="s">
        <v>1322</v>
      </c>
      <c r="I949" s="104"/>
      <c r="J949" s="116">
        <f>IF(D949="NY",VLOOKUP(E949,Input_Mkt_Price!B:C,2,FALSE))</f>
        <v>80.13</v>
      </c>
      <c r="K949" s="192">
        <f t="shared" si="144"/>
        <v>0</v>
      </c>
      <c r="L949" s="118">
        <f t="shared" si="145"/>
        <v>-8324.9999999999745</v>
      </c>
      <c r="M949" s="106">
        <f t="shared" si="146"/>
        <v>23.580000000000002</v>
      </c>
      <c r="N949" s="116">
        <f t="shared" si="147"/>
        <v>9</v>
      </c>
      <c r="O949" s="193">
        <f t="shared" si="154"/>
        <v>2.62</v>
      </c>
      <c r="P949" s="108">
        <f t="shared" si="149"/>
        <v>-704.52</v>
      </c>
      <c r="Q949" s="192">
        <f>IF(D949="NY",VLOOKUP(E949,Input_Mkt_Price!E:F,2,FALSE))</f>
        <v>79.88</v>
      </c>
      <c r="R949" s="192">
        <f t="shared" si="150"/>
        <v>-7199.9999999999745</v>
      </c>
      <c r="S949" s="118">
        <f t="shared" si="151"/>
        <v>-1125</v>
      </c>
      <c r="T949" s="108">
        <f t="shared" si="152"/>
        <v>-721.17</v>
      </c>
      <c r="U949" s="108">
        <f t="shared" si="153"/>
        <v>-704.52</v>
      </c>
    </row>
    <row r="950" spans="1:21" x14ac:dyDescent="0.2">
      <c r="A950" s="120">
        <v>43215</v>
      </c>
      <c r="B950" s="103">
        <v>1</v>
      </c>
      <c r="C950" s="104" t="s">
        <v>166</v>
      </c>
      <c r="D950" s="104" t="s">
        <v>1</v>
      </c>
      <c r="E950" s="104" t="s">
        <v>8</v>
      </c>
      <c r="F950" s="104">
        <v>-1</v>
      </c>
      <c r="G950" s="104">
        <v>78.72</v>
      </c>
      <c r="H950" s="104" t="s">
        <v>1322</v>
      </c>
      <c r="I950" s="104"/>
      <c r="J950" s="116">
        <f>IF(D950="NY",VLOOKUP(E950,Input_Mkt_Price!B:C,2,FALSE))</f>
        <v>80.13</v>
      </c>
      <c r="K950" s="192">
        <f t="shared" si="144"/>
        <v>0</v>
      </c>
      <c r="L950" s="118">
        <f t="shared" si="145"/>
        <v>-704.99999999999829</v>
      </c>
      <c r="M950" s="106">
        <f t="shared" si="146"/>
        <v>2.62</v>
      </c>
      <c r="N950" s="116">
        <f t="shared" si="147"/>
        <v>1</v>
      </c>
      <c r="O950" s="193">
        <f t="shared" si="154"/>
        <v>2.62</v>
      </c>
      <c r="P950" s="108">
        <f t="shared" si="149"/>
        <v>-78.72</v>
      </c>
      <c r="Q950" s="192">
        <f>IF(D950="NY",VLOOKUP(E950,Input_Mkt_Price!E:F,2,FALSE))</f>
        <v>79.88</v>
      </c>
      <c r="R950" s="192">
        <f t="shared" si="150"/>
        <v>-579.99999999999829</v>
      </c>
      <c r="S950" s="118">
        <f t="shared" si="151"/>
        <v>-125</v>
      </c>
      <c r="T950" s="108">
        <f t="shared" si="152"/>
        <v>-80.13</v>
      </c>
      <c r="U950" s="108">
        <f t="shared" si="153"/>
        <v>-78.72</v>
      </c>
    </row>
    <row r="951" spans="1:21" x14ac:dyDescent="0.2">
      <c r="A951" s="120">
        <v>43215</v>
      </c>
      <c r="B951" s="103">
        <v>1</v>
      </c>
      <c r="C951" s="104" t="s">
        <v>166</v>
      </c>
      <c r="D951" s="104" t="s">
        <v>1</v>
      </c>
      <c r="E951" s="104" t="s">
        <v>8</v>
      </c>
      <c r="F951" s="104">
        <v>-1</v>
      </c>
      <c r="G951" s="104">
        <v>78.67</v>
      </c>
      <c r="H951" s="104" t="s">
        <v>1322</v>
      </c>
      <c r="I951" s="104"/>
      <c r="J951" s="116">
        <f>IF(D951="NY",VLOOKUP(E951,Input_Mkt_Price!B:C,2,FALSE))</f>
        <v>80.13</v>
      </c>
      <c r="K951" s="192">
        <f t="shared" si="144"/>
        <v>0</v>
      </c>
      <c r="L951" s="118">
        <f t="shared" si="145"/>
        <v>-729.99999999999682</v>
      </c>
      <c r="M951" s="106">
        <f t="shared" si="146"/>
        <v>2.62</v>
      </c>
      <c r="N951" s="116">
        <f t="shared" si="147"/>
        <v>1</v>
      </c>
      <c r="O951" s="193">
        <f t="shared" si="154"/>
        <v>2.62</v>
      </c>
      <c r="P951" s="108">
        <f t="shared" si="149"/>
        <v>-78.67</v>
      </c>
      <c r="Q951" s="192">
        <f>IF(D951="NY",VLOOKUP(E951,Input_Mkt_Price!E:F,2,FALSE))</f>
        <v>79.88</v>
      </c>
      <c r="R951" s="192">
        <f t="shared" si="150"/>
        <v>-604.99999999999682</v>
      </c>
      <c r="S951" s="118">
        <f t="shared" si="151"/>
        <v>-125</v>
      </c>
      <c r="T951" s="108">
        <f t="shared" si="152"/>
        <v>-80.13</v>
      </c>
      <c r="U951" s="108">
        <f t="shared" si="153"/>
        <v>-78.67</v>
      </c>
    </row>
    <row r="952" spans="1:21" x14ac:dyDescent="0.2">
      <c r="A952" s="120">
        <v>43215</v>
      </c>
      <c r="B952" s="103">
        <v>1</v>
      </c>
      <c r="C952" s="104" t="s">
        <v>166</v>
      </c>
      <c r="D952" s="104" t="s">
        <v>1</v>
      </c>
      <c r="E952" s="104" t="s">
        <v>8</v>
      </c>
      <c r="F952" s="104">
        <v>-3</v>
      </c>
      <c r="G952" s="104">
        <v>78.63</v>
      </c>
      <c r="H952" s="104" t="s">
        <v>1322</v>
      </c>
      <c r="I952" s="104"/>
      <c r="J952" s="116">
        <f>IF(D952="NY",VLOOKUP(E952,Input_Mkt_Price!B:C,2,FALSE))</f>
        <v>80.13</v>
      </c>
      <c r="K952" s="192">
        <f t="shared" si="144"/>
        <v>0</v>
      </c>
      <c r="L952" s="118">
        <f t="shared" si="145"/>
        <v>-2250</v>
      </c>
      <c r="M952" s="106">
        <f t="shared" si="146"/>
        <v>7.86</v>
      </c>
      <c r="N952" s="116">
        <f t="shared" si="147"/>
        <v>3</v>
      </c>
      <c r="O952" s="193">
        <f t="shared" si="154"/>
        <v>2.62</v>
      </c>
      <c r="P952" s="108">
        <f t="shared" si="149"/>
        <v>-235.89</v>
      </c>
      <c r="Q952" s="192">
        <f>IF(D952="NY",VLOOKUP(E952,Input_Mkt_Price!E:F,2,FALSE))</f>
        <v>79.88</v>
      </c>
      <c r="R952" s="192">
        <f t="shared" si="150"/>
        <v>-1875</v>
      </c>
      <c r="S952" s="118">
        <f t="shared" si="151"/>
        <v>-375</v>
      </c>
      <c r="T952" s="108">
        <f t="shared" si="152"/>
        <v>-240.39</v>
      </c>
      <c r="U952" s="108">
        <f t="shared" si="153"/>
        <v>-235.89</v>
      </c>
    </row>
    <row r="953" spans="1:21" x14ac:dyDescent="0.2">
      <c r="A953" s="120">
        <v>43215</v>
      </c>
      <c r="B953" s="103">
        <v>1</v>
      </c>
      <c r="C953" s="104" t="s">
        <v>166</v>
      </c>
      <c r="D953" s="104" t="s">
        <v>1</v>
      </c>
      <c r="E953" s="104" t="s">
        <v>8</v>
      </c>
      <c r="F953" s="104">
        <v>-2</v>
      </c>
      <c r="G953" s="104">
        <v>78.64</v>
      </c>
      <c r="H953" s="104" t="s">
        <v>1322</v>
      </c>
      <c r="I953" s="104"/>
      <c r="J953" s="116">
        <f>IF(D953="NY",VLOOKUP(E953,Input_Mkt_Price!B:C,2,FALSE))</f>
        <v>80.13</v>
      </c>
      <c r="K953" s="192">
        <f t="shared" si="144"/>
        <v>0</v>
      </c>
      <c r="L953" s="118">
        <f t="shared" si="145"/>
        <v>-1489.999999999995</v>
      </c>
      <c r="M953" s="106">
        <f t="shared" si="146"/>
        <v>5.24</v>
      </c>
      <c r="N953" s="116">
        <f t="shared" si="147"/>
        <v>2</v>
      </c>
      <c r="O953" s="193">
        <f t="shared" si="154"/>
        <v>2.62</v>
      </c>
      <c r="P953" s="108">
        <f t="shared" si="149"/>
        <v>-157.28</v>
      </c>
      <c r="Q953" s="192">
        <f>IF(D953="NY",VLOOKUP(E953,Input_Mkt_Price!E:F,2,FALSE))</f>
        <v>79.88</v>
      </c>
      <c r="R953" s="192">
        <f t="shared" si="150"/>
        <v>-1239.999999999995</v>
      </c>
      <c r="S953" s="118">
        <f t="shared" si="151"/>
        <v>-250</v>
      </c>
      <c r="T953" s="108">
        <f t="shared" si="152"/>
        <v>-160.26</v>
      </c>
      <c r="U953" s="108">
        <f t="shared" si="153"/>
        <v>-157.28</v>
      </c>
    </row>
    <row r="954" spans="1:21" x14ac:dyDescent="0.2">
      <c r="A954" s="120">
        <v>43215</v>
      </c>
      <c r="B954" s="103">
        <v>1</v>
      </c>
      <c r="C954" s="104" t="s">
        <v>166</v>
      </c>
      <c r="D954" s="104" t="s">
        <v>1</v>
      </c>
      <c r="E954" s="104" t="s">
        <v>8</v>
      </c>
      <c r="F954" s="104">
        <v>-3</v>
      </c>
      <c r="G954" s="104">
        <v>78.599999999999994</v>
      </c>
      <c r="H954" s="104" t="s">
        <v>1322</v>
      </c>
      <c r="I954" s="104"/>
      <c r="J954" s="116">
        <f>IF(D954="NY",VLOOKUP(E954,Input_Mkt_Price!B:C,2,FALSE))</f>
        <v>80.13</v>
      </c>
      <c r="K954" s="192">
        <f t="shared" si="144"/>
        <v>0</v>
      </c>
      <c r="L954" s="118">
        <f t="shared" si="145"/>
        <v>-2295.0000000000018</v>
      </c>
      <c r="M954" s="106">
        <f t="shared" si="146"/>
        <v>7.86</v>
      </c>
      <c r="N954" s="116">
        <f t="shared" si="147"/>
        <v>3</v>
      </c>
      <c r="O954" s="108">
        <f t="shared" si="154"/>
        <v>2.62</v>
      </c>
      <c r="P954" s="108">
        <f t="shared" si="149"/>
        <v>-235.79999999999998</v>
      </c>
      <c r="Q954" s="192">
        <f>IF(D954="NY",VLOOKUP(E954,Input_Mkt_Price!E:F,2,FALSE))</f>
        <v>79.88</v>
      </c>
      <c r="R954" s="192">
        <f t="shared" si="150"/>
        <v>-1920.0000000000018</v>
      </c>
      <c r="S954" s="118">
        <f t="shared" si="151"/>
        <v>-375</v>
      </c>
      <c r="T954" s="108">
        <f t="shared" si="152"/>
        <v>-240.39</v>
      </c>
      <c r="U954" s="108">
        <f t="shared" si="153"/>
        <v>-235.79999999999998</v>
      </c>
    </row>
    <row r="955" spans="1:21" x14ac:dyDescent="0.2">
      <c r="A955" s="120">
        <v>43215</v>
      </c>
      <c r="B955" s="103">
        <v>1</v>
      </c>
      <c r="C955" s="104" t="s">
        <v>166</v>
      </c>
      <c r="D955" s="104" t="s">
        <v>1</v>
      </c>
      <c r="E955" s="104" t="s">
        <v>8</v>
      </c>
      <c r="F955" s="104">
        <v>-1</v>
      </c>
      <c r="G955" s="104">
        <v>78.58</v>
      </c>
      <c r="H955" s="104" t="s">
        <v>1322</v>
      </c>
      <c r="I955" s="104"/>
      <c r="J955" s="116">
        <f>IF(D955="NY",VLOOKUP(E955,Input_Mkt_Price!B:C,2,FALSE))</f>
        <v>80.13</v>
      </c>
      <c r="K955" s="192">
        <f t="shared" si="144"/>
        <v>0</v>
      </c>
      <c r="L955" s="118">
        <f t="shared" si="145"/>
        <v>-774.99999999999864</v>
      </c>
      <c r="M955" s="106">
        <f t="shared" si="146"/>
        <v>2.62</v>
      </c>
      <c r="N955" s="116">
        <f t="shared" si="147"/>
        <v>1</v>
      </c>
      <c r="O955" s="108">
        <f t="shared" si="154"/>
        <v>2.62</v>
      </c>
      <c r="P955" s="108">
        <f t="shared" si="149"/>
        <v>-78.58</v>
      </c>
      <c r="Q955" s="192">
        <f>IF(D955="NY",VLOOKUP(E955,Input_Mkt_Price!E:F,2,FALSE))</f>
        <v>79.88</v>
      </c>
      <c r="R955" s="192">
        <f t="shared" si="150"/>
        <v>-649.99999999999864</v>
      </c>
      <c r="S955" s="118">
        <f t="shared" si="151"/>
        <v>-125</v>
      </c>
      <c r="T955" s="108">
        <f t="shared" si="152"/>
        <v>-80.13</v>
      </c>
      <c r="U955" s="108">
        <f t="shared" si="153"/>
        <v>-78.58</v>
      </c>
    </row>
    <row r="956" spans="1:21" hidden="1" x14ac:dyDescent="0.2">
      <c r="A956" s="120">
        <v>43216</v>
      </c>
      <c r="B956" s="103">
        <v>2</v>
      </c>
      <c r="C956" s="104" t="s">
        <v>166</v>
      </c>
      <c r="D956" s="104" t="s">
        <v>1</v>
      </c>
      <c r="E956" s="104" t="s">
        <v>5</v>
      </c>
      <c r="F956" s="104">
        <v>9</v>
      </c>
      <c r="G956" s="104">
        <v>84.05</v>
      </c>
      <c r="H956" s="104" t="s">
        <v>1323</v>
      </c>
      <c r="I956" s="104"/>
      <c r="J956" s="116">
        <f>IF(D956="NY",VLOOKUP(E956,Input_Mkt_Price!B:C,2,FALSE))</f>
        <v>83.76</v>
      </c>
      <c r="K956" s="192">
        <f t="shared" si="144"/>
        <v>-378224.99999999994</v>
      </c>
      <c r="L956" s="118">
        <f t="shared" si="145"/>
        <v>0</v>
      </c>
      <c r="M956" s="106">
        <f t="shared" si="146"/>
        <v>23.580000000000002</v>
      </c>
      <c r="N956" s="116">
        <f t="shared" si="147"/>
        <v>9</v>
      </c>
      <c r="O956" s="108">
        <f t="shared" si="154"/>
        <v>2.62</v>
      </c>
      <c r="P956" s="108">
        <f t="shared" si="149"/>
        <v>756.44999999999993</v>
      </c>
      <c r="Q956" s="192">
        <f>IF(D956="NY",VLOOKUP(E956,Input_Mkt_Price!E:F,2,FALSE))</f>
        <v>83.7</v>
      </c>
      <c r="R956" s="192">
        <f t="shared" si="150"/>
        <v>0</v>
      </c>
      <c r="S956" s="118">
        <f t="shared" si="151"/>
        <v>0</v>
      </c>
      <c r="T956" s="108">
        <f t="shared" si="152"/>
        <v>753.84</v>
      </c>
      <c r="U956" s="108">
        <f t="shared" si="153"/>
        <v>756.44999999999993</v>
      </c>
    </row>
    <row r="957" spans="1:21" x14ac:dyDescent="0.2">
      <c r="A957" s="120">
        <v>43216</v>
      </c>
      <c r="B957" s="103">
        <v>1</v>
      </c>
      <c r="C957" s="104" t="s">
        <v>166</v>
      </c>
      <c r="D957" s="104" t="s">
        <v>1</v>
      </c>
      <c r="E957" s="104" t="s">
        <v>5</v>
      </c>
      <c r="F957" s="104">
        <v>16</v>
      </c>
      <c r="G957" s="104">
        <v>84.05</v>
      </c>
      <c r="H957" s="104" t="s">
        <v>1323</v>
      </c>
      <c r="I957" s="104"/>
      <c r="J957" s="116">
        <f>IF(D957="NY",VLOOKUP(E957,Input_Mkt_Price!B:C,2,FALSE))</f>
        <v>83.76</v>
      </c>
      <c r="K957" s="192">
        <f t="shared" si="144"/>
        <v>0</v>
      </c>
      <c r="L957" s="118">
        <f t="shared" si="145"/>
        <v>-2319.9999999999363</v>
      </c>
      <c r="M957" s="106">
        <f t="shared" si="146"/>
        <v>41.92</v>
      </c>
      <c r="N957" s="116">
        <f t="shared" si="147"/>
        <v>16</v>
      </c>
      <c r="O957" s="193">
        <f t="shared" si="154"/>
        <v>2.62</v>
      </c>
      <c r="P957" s="108">
        <f t="shared" si="149"/>
        <v>1344.8</v>
      </c>
      <c r="Q957" s="192">
        <f>IF(D957="NY",VLOOKUP(E957,Input_Mkt_Price!E:F,2,FALSE))</f>
        <v>83.7</v>
      </c>
      <c r="R957" s="192">
        <f t="shared" si="150"/>
        <v>-2799.9999999999545</v>
      </c>
      <c r="S957" s="118">
        <f t="shared" si="151"/>
        <v>480.00000000001819</v>
      </c>
      <c r="T957" s="108">
        <f t="shared" si="152"/>
        <v>1340.16</v>
      </c>
      <c r="U957" s="108">
        <f t="shared" si="153"/>
        <v>1344.8</v>
      </c>
    </row>
    <row r="958" spans="1:21" hidden="1" x14ac:dyDescent="0.2">
      <c r="A958" s="120">
        <v>43216</v>
      </c>
      <c r="B958" s="103">
        <v>2</v>
      </c>
      <c r="C958" s="104" t="s">
        <v>166</v>
      </c>
      <c r="D958" s="104" t="s">
        <v>1</v>
      </c>
      <c r="E958" s="104" t="s">
        <v>5</v>
      </c>
      <c r="F958" s="104">
        <v>-4</v>
      </c>
      <c r="G958" s="104">
        <v>84.57</v>
      </c>
      <c r="H958" s="104" t="s">
        <v>1323</v>
      </c>
      <c r="I958" s="104"/>
      <c r="J958" s="116">
        <f>IF(D958="NY",VLOOKUP(E958,Input_Mkt_Price!B:C,2,FALSE))</f>
        <v>83.76</v>
      </c>
      <c r="K958" s="192">
        <f t="shared" si="144"/>
        <v>169140</v>
      </c>
      <c r="L958" s="118">
        <f t="shared" si="145"/>
        <v>0</v>
      </c>
      <c r="M958" s="106">
        <f t="shared" si="146"/>
        <v>10.48</v>
      </c>
      <c r="N958" s="116">
        <f t="shared" si="147"/>
        <v>4</v>
      </c>
      <c r="O958" s="193">
        <f t="shared" si="154"/>
        <v>2.62</v>
      </c>
      <c r="P958" s="108">
        <f t="shared" si="149"/>
        <v>-338.28</v>
      </c>
      <c r="Q958" s="192">
        <f>IF(D958="NY",VLOOKUP(E958,Input_Mkt_Price!E:F,2,FALSE))</f>
        <v>83.7</v>
      </c>
      <c r="R958" s="192">
        <f t="shared" si="150"/>
        <v>0</v>
      </c>
      <c r="S958" s="118">
        <f t="shared" si="151"/>
        <v>0</v>
      </c>
      <c r="T958" s="108">
        <f t="shared" si="152"/>
        <v>-335.04</v>
      </c>
      <c r="U958" s="108">
        <f t="shared" si="153"/>
        <v>-338.28</v>
      </c>
    </row>
    <row r="959" spans="1:21" hidden="1" x14ac:dyDescent="0.2">
      <c r="A959" s="120">
        <v>43216</v>
      </c>
      <c r="B959" s="103">
        <v>2</v>
      </c>
      <c r="C959" s="104" t="s">
        <v>166</v>
      </c>
      <c r="D959" s="104" t="s">
        <v>1</v>
      </c>
      <c r="E959" s="104" t="s">
        <v>5</v>
      </c>
      <c r="F959" s="104">
        <v>-4</v>
      </c>
      <c r="G959" s="104">
        <v>84.56</v>
      </c>
      <c r="H959" s="104" t="s">
        <v>1323</v>
      </c>
      <c r="I959" s="104"/>
      <c r="J959" s="116">
        <f>IF(D959="NY",VLOOKUP(E959,Input_Mkt_Price!B:C,2,FALSE))</f>
        <v>83.76</v>
      </c>
      <c r="K959" s="192">
        <f t="shared" si="144"/>
        <v>169120</v>
      </c>
      <c r="L959" s="118">
        <f t="shared" si="145"/>
        <v>0</v>
      </c>
      <c r="M959" s="106">
        <f t="shared" si="146"/>
        <v>10.48</v>
      </c>
      <c r="N959" s="116">
        <f t="shared" si="147"/>
        <v>4</v>
      </c>
      <c r="O959" s="193">
        <f t="shared" si="154"/>
        <v>2.62</v>
      </c>
      <c r="P959" s="108">
        <f t="shared" si="149"/>
        <v>-338.24</v>
      </c>
      <c r="Q959" s="192">
        <f>IF(D959="NY",VLOOKUP(E959,Input_Mkt_Price!E:F,2,FALSE))</f>
        <v>83.7</v>
      </c>
      <c r="R959" s="192">
        <f t="shared" si="150"/>
        <v>0</v>
      </c>
      <c r="S959" s="118">
        <f t="shared" si="151"/>
        <v>0</v>
      </c>
      <c r="T959" s="108">
        <f t="shared" si="152"/>
        <v>-335.04</v>
      </c>
      <c r="U959" s="108">
        <f t="shared" si="153"/>
        <v>-338.24</v>
      </c>
    </row>
    <row r="960" spans="1:21" hidden="1" x14ac:dyDescent="0.2">
      <c r="A960" s="120">
        <v>43216</v>
      </c>
      <c r="B960" s="103">
        <v>2</v>
      </c>
      <c r="C960" s="104" t="s">
        <v>166</v>
      </c>
      <c r="D960" s="104" t="s">
        <v>1</v>
      </c>
      <c r="E960" s="104" t="s">
        <v>5</v>
      </c>
      <c r="F960" s="104">
        <v>-6</v>
      </c>
      <c r="G960" s="104">
        <v>84.51</v>
      </c>
      <c r="H960" s="104" t="s">
        <v>1323</v>
      </c>
      <c r="I960" s="104"/>
      <c r="J960" s="116">
        <f>IF(D960="NY",VLOOKUP(E960,Input_Mkt_Price!B:C,2,FALSE))</f>
        <v>83.76</v>
      </c>
      <c r="K960" s="192">
        <f t="shared" si="144"/>
        <v>253530.00000000003</v>
      </c>
      <c r="L960" s="118">
        <f t="shared" si="145"/>
        <v>0</v>
      </c>
      <c r="M960" s="106">
        <f t="shared" si="146"/>
        <v>15.72</v>
      </c>
      <c r="N960" s="116">
        <f t="shared" si="147"/>
        <v>6</v>
      </c>
      <c r="O960" s="193">
        <f t="shared" si="154"/>
        <v>2.62</v>
      </c>
      <c r="P960" s="108">
        <f t="shared" si="149"/>
        <v>-507.06000000000006</v>
      </c>
      <c r="Q960" s="192">
        <f>IF(D960="NY",VLOOKUP(E960,Input_Mkt_Price!E:F,2,FALSE))</f>
        <v>83.7</v>
      </c>
      <c r="R960" s="192">
        <f t="shared" si="150"/>
        <v>0</v>
      </c>
      <c r="S960" s="118">
        <f t="shared" si="151"/>
        <v>0</v>
      </c>
      <c r="T960" s="108">
        <f t="shared" si="152"/>
        <v>-502.56000000000006</v>
      </c>
      <c r="U960" s="108">
        <f t="shared" si="153"/>
        <v>-507.06000000000006</v>
      </c>
    </row>
    <row r="961" spans="1:21" hidden="1" x14ac:dyDescent="0.2">
      <c r="A961" s="120">
        <v>43216</v>
      </c>
      <c r="B961" s="103">
        <v>2</v>
      </c>
      <c r="C961" s="104" t="s">
        <v>166</v>
      </c>
      <c r="D961" s="104" t="s">
        <v>1</v>
      </c>
      <c r="E961" s="104" t="s">
        <v>5</v>
      </c>
      <c r="F961" s="104">
        <v>-7</v>
      </c>
      <c r="G961" s="104">
        <v>84.5</v>
      </c>
      <c r="H961" s="104" t="s">
        <v>1323</v>
      </c>
      <c r="I961" s="104"/>
      <c r="J961" s="116">
        <f>IF(D961="NY",VLOOKUP(E961,Input_Mkt_Price!B:C,2,FALSE))</f>
        <v>83.76</v>
      </c>
      <c r="K961" s="192">
        <f t="shared" si="144"/>
        <v>295750</v>
      </c>
      <c r="L961" s="118">
        <f t="shared" si="145"/>
        <v>0</v>
      </c>
      <c r="M961" s="106">
        <f t="shared" si="146"/>
        <v>18.34</v>
      </c>
      <c r="N961" s="116">
        <f t="shared" si="147"/>
        <v>7</v>
      </c>
      <c r="O961" s="193">
        <f t="shared" si="154"/>
        <v>2.62</v>
      </c>
      <c r="P961" s="108">
        <f t="shared" si="149"/>
        <v>-591.5</v>
      </c>
      <c r="Q961" s="192">
        <f>IF(D961="NY",VLOOKUP(E961,Input_Mkt_Price!E:F,2,FALSE))</f>
        <v>83.7</v>
      </c>
      <c r="R961" s="192">
        <f t="shared" si="150"/>
        <v>0</v>
      </c>
      <c r="S961" s="118">
        <f t="shared" si="151"/>
        <v>0</v>
      </c>
      <c r="T961" s="108">
        <f t="shared" si="152"/>
        <v>-586.32000000000005</v>
      </c>
      <c r="U961" s="108">
        <f t="shared" si="153"/>
        <v>-591.5</v>
      </c>
    </row>
    <row r="962" spans="1:21" hidden="1" x14ac:dyDescent="0.2">
      <c r="A962" s="120">
        <v>43216</v>
      </c>
      <c r="B962" s="103">
        <v>2</v>
      </c>
      <c r="C962" s="104" t="s">
        <v>166</v>
      </c>
      <c r="D962" s="104" t="s">
        <v>1</v>
      </c>
      <c r="E962" s="104" t="s">
        <v>5</v>
      </c>
      <c r="F962" s="104">
        <v>-4</v>
      </c>
      <c r="G962" s="104">
        <v>84.47</v>
      </c>
      <c r="H962" s="104" t="s">
        <v>1323</v>
      </c>
      <c r="I962" s="104"/>
      <c r="J962" s="116">
        <f>IF(D962="NY",VLOOKUP(E962,Input_Mkt_Price!B:C,2,FALSE))</f>
        <v>83.76</v>
      </c>
      <c r="K962" s="192">
        <f t="shared" si="144"/>
        <v>168940</v>
      </c>
      <c r="L962" s="118">
        <f t="shared" si="145"/>
        <v>0</v>
      </c>
      <c r="M962" s="106">
        <f t="shared" si="146"/>
        <v>10.48</v>
      </c>
      <c r="N962" s="116">
        <f t="shared" si="147"/>
        <v>4</v>
      </c>
      <c r="O962" s="193">
        <f t="shared" si="154"/>
        <v>2.62</v>
      </c>
      <c r="P962" s="108">
        <f t="shared" si="149"/>
        <v>-337.88</v>
      </c>
      <c r="Q962" s="192">
        <f>IF(D962="NY",VLOOKUP(E962,Input_Mkt_Price!E:F,2,FALSE))</f>
        <v>83.7</v>
      </c>
      <c r="R962" s="192">
        <f t="shared" si="150"/>
        <v>0</v>
      </c>
      <c r="S962" s="118">
        <f t="shared" si="151"/>
        <v>0</v>
      </c>
      <c r="T962" s="108">
        <f t="shared" si="152"/>
        <v>-335.04</v>
      </c>
      <c r="U962" s="108">
        <f t="shared" si="153"/>
        <v>-337.88</v>
      </c>
    </row>
    <row r="963" spans="1:21" hidden="1" x14ac:dyDescent="0.2">
      <c r="A963" s="120">
        <v>43216</v>
      </c>
      <c r="B963" s="103">
        <v>2</v>
      </c>
      <c r="C963" s="104" t="s">
        <v>166</v>
      </c>
      <c r="D963" s="104" t="s">
        <v>1</v>
      </c>
      <c r="E963" s="104" t="s">
        <v>5</v>
      </c>
      <c r="F963" s="104">
        <v>3</v>
      </c>
      <c r="G963" s="104">
        <v>83.9</v>
      </c>
      <c r="H963" s="104" t="s">
        <v>1323</v>
      </c>
      <c r="I963" s="104"/>
      <c r="J963" s="116">
        <f>IF(D963="NY",VLOOKUP(E963,Input_Mkt_Price!B:C,2,FALSE))</f>
        <v>83.76</v>
      </c>
      <c r="K963" s="192">
        <f t="shared" ref="K963:K1026" si="155">IF(D963="NY",-(IF(B963=2,G963*F963*500,0)))</f>
        <v>-125850.00000000001</v>
      </c>
      <c r="L963" s="118">
        <f t="shared" ref="L963:L1026" si="156">IF(D963="NY",IF(K963&lt;&gt;0,0,-(G963-J963)*F963*500))</f>
        <v>0</v>
      </c>
      <c r="M963" s="106">
        <f t="shared" ref="M963:M1026" si="157">N963*O963</f>
        <v>7.86</v>
      </c>
      <c r="N963" s="116">
        <f t="shared" ref="N963:N1026" si="158">ABS(F963)</f>
        <v>3</v>
      </c>
      <c r="O963" s="193">
        <f t="shared" ref="O963:O1026" si="159">IF(D963="NY",2.62,0)</f>
        <v>2.62</v>
      </c>
      <c r="P963" s="108">
        <f t="shared" ref="P963:P1026" si="160">G963*F963</f>
        <v>251.70000000000002</v>
      </c>
      <c r="Q963" s="192">
        <f>IF(D963="NY",VLOOKUP(E963,Input_Mkt_Price!E:F,2,FALSE))</f>
        <v>83.7</v>
      </c>
      <c r="R963" s="192">
        <f t="shared" ref="R963:R1026" si="161">IF(D963="NY",IF(K963&lt;&gt;0,0,-(G963-Q963)*F963*500))</f>
        <v>0</v>
      </c>
      <c r="S963" s="118">
        <f t="shared" ref="S963:S1026" si="162">L963-R963</f>
        <v>0</v>
      </c>
      <c r="T963" s="108">
        <f t="shared" ref="T963:T1026" si="163">J963*F963</f>
        <v>251.28000000000003</v>
      </c>
      <c r="U963" s="108">
        <f t="shared" ref="U963:U1026" si="164">F963*G963</f>
        <v>251.70000000000002</v>
      </c>
    </row>
    <row r="964" spans="1:21" hidden="1" x14ac:dyDescent="0.2">
      <c r="A964" s="120">
        <v>43216</v>
      </c>
      <c r="B964" s="103">
        <v>2</v>
      </c>
      <c r="C964" s="104" t="s">
        <v>166</v>
      </c>
      <c r="D964" s="104" t="s">
        <v>1</v>
      </c>
      <c r="E964" s="104" t="s">
        <v>5</v>
      </c>
      <c r="F964" s="104">
        <v>22</v>
      </c>
      <c r="G964" s="104">
        <v>83.95</v>
      </c>
      <c r="H964" s="104" t="s">
        <v>1323</v>
      </c>
      <c r="I964" s="104"/>
      <c r="J964" s="116">
        <f>IF(D964="NY",VLOOKUP(E964,Input_Mkt_Price!B:C,2,FALSE))</f>
        <v>83.76</v>
      </c>
      <c r="K964" s="192">
        <f t="shared" si="155"/>
        <v>-923450</v>
      </c>
      <c r="L964" s="118">
        <f t="shared" si="156"/>
        <v>0</v>
      </c>
      <c r="M964" s="106">
        <f t="shared" si="157"/>
        <v>57.64</v>
      </c>
      <c r="N964" s="116">
        <f t="shared" si="158"/>
        <v>22</v>
      </c>
      <c r="O964" s="193">
        <f t="shared" si="159"/>
        <v>2.62</v>
      </c>
      <c r="P964" s="108">
        <f t="shared" si="160"/>
        <v>1846.9</v>
      </c>
      <c r="Q964" s="192">
        <f>IF(D964="NY",VLOOKUP(E964,Input_Mkt_Price!E:F,2,FALSE))</f>
        <v>83.7</v>
      </c>
      <c r="R964" s="192">
        <f t="shared" si="161"/>
        <v>0</v>
      </c>
      <c r="S964" s="118">
        <f t="shared" si="162"/>
        <v>0</v>
      </c>
      <c r="T964" s="108">
        <f t="shared" si="163"/>
        <v>1842.72</v>
      </c>
      <c r="U964" s="108">
        <f t="shared" si="164"/>
        <v>1846.9</v>
      </c>
    </row>
    <row r="965" spans="1:21" hidden="1" x14ac:dyDescent="0.2">
      <c r="A965" s="120">
        <v>43216</v>
      </c>
      <c r="B965" s="103">
        <v>2</v>
      </c>
      <c r="C965" s="104" t="s">
        <v>166</v>
      </c>
      <c r="D965" s="104" t="s">
        <v>1</v>
      </c>
      <c r="E965" s="104" t="s">
        <v>5</v>
      </c>
      <c r="F965" s="104">
        <v>-2</v>
      </c>
      <c r="G965" s="104">
        <v>84.4</v>
      </c>
      <c r="H965" s="104" t="s">
        <v>1323</v>
      </c>
      <c r="I965" s="104"/>
      <c r="J965" s="116">
        <f>IF(D965="NY",VLOOKUP(E965,Input_Mkt_Price!B:C,2,FALSE))</f>
        <v>83.76</v>
      </c>
      <c r="K965" s="192">
        <f t="shared" si="155"/>
        <v>84400</v>
      </c>
      <c r="L965" s="118">
        <f t="shared" si="156"/>
        <v>0</v>
      </c>
      <c r="M965" s="106">
        <f t="shared" si="157"/>
        <v>5.24</v>
      </c>
      <c r="N965" s="116">
        <f t="shared" si="158"/>
        <v>2</v>
      </c>
      <c r="O965" s="193">
        <f t="shared" si="159"/>
        <v>2.62</v>
      </c>
      <c r="P965" s="108">
        <f t="shared" si="160"/>
        <v>-168.8</v>
      </c>
      <c r="Q965" s="192">
        <f>IF(D965="NY",VLOOKUP(E965,Input_Mkt_Price!E:F,2,FALSE))</f>
        <v>83.7</v>
      </c>
      <c r="R965" s="192">
        <f t="shared" si="161"/>
        <v>0</v>
      </c>
      <c r="S965" s="118">
        <f t="shared" si="162"/>
        <v>0</v>
      </c>
      <c r="T965" s="108">
        <f t="shared" si="163"/>
        <v>-167.52</v>
      </c>
      <c r="U965" s="108">
        <f t="shared" si="164"/>
        <v>-168.8</v>
      </c>
    </row>
    <row r="966" spans="1:21" hidden="1" x14ac:dyDescent="0.2">
      <c r="A966" s="120">
        <v>43216</v>
      </c>
      <c r="B966" s="103">
        <v>2</v>
      </c>
      <c r="C966" s="104" t="s">
        <v>166</v>
      </c>
      <c r="D966" s="104" t="s">
        <v>1</v>
      </c>
      <c r="E966" s="104" t="s">
        <v>5</v>
      </c>
      <c r="F966" s="104">
        <v>-2</v>
      </c>
      <c r="G966" s="104">
        <v>84.35</v>
      </c>
      <c r="H966" s="104" t="s">
        <v>1323</v>
      </c>
      <c r="I966" s="104"/>
      <c r="J966" s="116">
        <f>IF(D966="NY",VLOOKUP(E966,Input_Mkt_Price!B:C,2,FALSE))</f>
        <v>83.76</v>
      </c>
      <c r="K966" s="192">
        <f t="shared" si="155"/>
        <v>84350</v>
      </c>
      <c r="L966" s="118">
        <f t="shared" si="156"/>
        <v>0</v>
      </c>
      <c r="M966" s="106">
        <f t="shared" si="157"/>
        <v>5.24</v>
      </c>
      <c r="N966" s="116">
        <f t="shared" si="158"/>
        <v>2</v>
      </c>
      <c r="O966" s="193">
        <f t="shared" si="159"/>
        <v>2.62</v>
      </c>
      <c r="P966" s="108">
        <f t="shared" si="160"/>
        <v>-168.7</v>
      </c>
      <c r="Q966" s="192">
        <f>IF(D966="NY",VLOOKUP(E966,Input_Mkt_Price!E:F,2,FALSE))</f>
        <v>83.7</v>
      </c>
      <c r="R966" s="192">
        <f t="shared" si="161"/>
        <v>0</v>
      </c>
      <c r="S966" s="118">
        <f t="shared" si="162"/>
        <v>0</v>
      </c>
      <c r="T966" s="108">
        <f t="shared" si="163"/>
        <v>-167.52</v>
      </c>
      <c r="U966" s="108">
        <f t="shared" si="164"/>
        <v>-168.7</v>
      </c>
    </row>
    <row r="967" spans="1:21" hidden="1" x14ac:dyDescent="0.2">
      <c r="A967" s="120">
        <v>43216</v>
      </c>
      <c r="B967" s="103">
        <v>2</v>
      </c>
      <c r="C967" s="104" t="s">
        <v>166</v>
      </c>
      <c r="D967" s="104" t="s">
        <v>1</v>
      </c>
      <c r="E967" s="104" t="s">
        <v>5</v>
      </c>
      <c r="F967" s="104">
        <v>-3</v>
      </c>
      <c r="G967" s="104">
        <v>84.36</v>
      </c>
      <c r="H967" s="104" t="s">
        <v>1323</v>
      </c>
      <c r="I967" s="104"/>
      <c r="J967" s="116">
        <f>IF(D967="NY",VLOOKUP(E967,Input_Mkt_Price!B:C,2,FALSE))</f>
        <v>83.76</v>
      </c>
      <c r="K967" s="192">
        <f t="shared" si="155"/>
        <v>126539.99999999999</v>
      </c>
      <c r="L967" s="118">
        <f t="shared" si="156"/>
        <v>0</v>
      </c>
      <c r="M967" s="106">
        <f t="shared" si="157"/>
        <v>7.86</v>
      </c>
      <c r="N967" s="116">
        <f t="shared" si="158"/>
        <v>3</v>
      </c>
      <c r="O967" s="193">
        <f t="shared" si="159"/>
        <v>2.62</v>
      </c>
      <c r="P967" s="108">
        <f t="shared" si="160"/>
        <v>-253.07999999999998</v>
      </c>
      <c r="Q967" s="192">
        <f>IF(D967="NY",VLOOKUP(E967,Input_Mkt_Price!E:F,2,FALSE))</f>
        <v>83.7</v>
      </c>
      <c r="R967" s="192">
        <f t="shared" si="161"/>
        <v>0</v>
      </c>
      <c r="S967" s="118">
        <f t="shared" si="162"/>
        <v>0</v>
      </c>
      <c r="T967" s="108">
        <f t="shared" si="163"/>
        <v>-251.28000000000003</v>
      </c>
      <c r="U967" s="108">
        <f t="shared" si="164"/>
        <v>-253.07999999999998</v>
      </c>
    </row>
    <row r="968" spans="1:21" hidden="1" x14ac:dyDescent="0.2">
      <c r="A968" s="120">
        <v>43216</v>
      </c>
      <c r="B968" s="103">
        <v>2</v>
      </c>
      <c r="C968" s="104" t="s">
        <v>166</v>
      </c>
      <c r="D968" s="104" t="s">
        <v>1</v>
      </c>
      <c r="E968" s="104" t="s">
        <v>5</v>
      </c>
      <c r="F968" s="104">
        <v>-2</v>
      </c>
      <c r="G968" s="104">
        <v>84.33</v>
      </c>
      <c r="H968" s="104" t="s">
        <v>1323</v>
      </c>
      <c r="I968" s="104"/>
      <c r="J968" s="116">
        <f>IF(D968="NY",VLOOKUP(E968,Input_Mkt_Price!B:C,2,FALSE))</f>
        <v>83.76</v>
      </c>
      <c r="K968" s="192">
        <f t="shared" si="155"/>
        <v>84330</v>
      </c>
      <c r="L968" s="118">
        <f t="shared" si="156"/>
        <v>0</v>
      </c>
      <c r="M968" s="106">
        <f t="shared" si="157"/>
        <v>5.24</v>
      </c>
      <c r="N968" s="116">
        <f t="shared" si="158"/>
        <v>2</v>
      </c>
      <c r="O968" s="193">
        <f t="shared" si="159"/>
        <v>2.62</v>
      </c>
      <c r="P968" s="108">
        <f t="shared" si="160"/>
        <v>-168.66</v>
      </c>
      <c r="Q968" s="192">
        <f>IF(D968="NY",VLOOKUP(E968,Input_Mkt_Price!E:F,2,FALSE))</f>
        <v>83.7</v>
      </c>
      <c r="R968" s="192">
        <f t="shared" si="161"/>
        <v>0</v>
      </c>
      <c r="S968" s="118">
        <f t="shared" si="162"/>
        <v>0</v>
      </c>
      <c r="T968" s="108">
        <f t="shared" si="163"/>
        <v>-167.52</v>
      </c>
      <c r="U968" s="108">
        <f t="shared" si="164"/>
        <v>-168.66</v>
      </c>
    </row>
    <row r="969" spans="1:21" hidden="1" x14ac:dyDescent="0.2">
      <c r="A969" s="120">
        <v>43216</v>
      </c>
      <c r="B969" s="103">
        <v>2</v>
      </c>
      <c r="C969" s="104" t="s">
        <v>166</v>
      </c>
      <c r="D969" s="104" t="s">
        <v>1</v>
      </c>
      <c r="E969" s="104" t="s">
        <v>5</v>
      </c>
      <c r="F969" s="104">
        <v>-2</v>
      </c>
      <c r="G969" s="104">
        <v>84.32</v>
      </c>
      <c r="H969" s="104" t="s">
        <v>1323</v>
      </c>
      <c r="I969" s="104"/>
      <c r="J969" s="116">
        <f>IF(D969="NY",VLOOKUP(E969,Input_Mkt_Price!B:C,2,FALSE))</f>
        <v>83.76</v>
      </c>
      <c r="K969" s="192">
        <f t="shared" si="155"/>
        <v>84320</v>
      </c>
      <c r="L969" s="118">
        <f t="shared" si="156"/>
        <v>0</v>
      </c>
      <c r="M969" s="106">
        <f t="shared" si="157"/>
        <v>5.24</v>
      </c>
      <c r="N969" s="116">
        <f t="shared" si="158"/>
        <v>2</v>
      </c>
      <c r="O969" s="193">
        <f t="shared" si="159"/>
        <v>2.62</v>
      </c>
      <c r="P969" s="108">
        <f t="shared" si="160"/>
        <v>-168.64</v>
      </c>
      <c r="Q969" s="192">
        <f>IF(D969="NY",VLOOKUP(E969,Input_Mkt_Price!E:F,2,FALSE))</f>
        <v>83.7</v>
      </c>
      <c r="R969" s="192">
        <f t="shared" si="161"/>
        <v>0</v>
      </c>
      <c r="S969" s="118">
        <f t="shared" si="162"/>
        <v>0</v>
      </c>
      <c r="T969" s="108">
        <f t="shared" si="163"/>
        <v>-167.52</v>
      </c>
      <c r="U969" s="108">
        <f t="shared" si="164"/>
        <v>-168.64</v>
      </c>
    </row>
    <row r="970" spans="1:21" hidden="1" x14ac:dyDescent="0.2">
      <c r="A970" s="120">
        <v>43216</v>
      </c>
      <c r="B970" s="103">
        <v>2</v>
      </c>
      <c r="C970" s="104" t="s">
        <v>166</v>
      </c>
      <c r="D970" s="104" t="s">
        <v>1</v>
      </c>
      <c r="E970" s="104" t="s">
        <v>5</v>
      </c>
      <c r="F970" s="104">
        <v>-3</v>
      </c>
      <c r="G970" s="104">
        <v>84.31</v>
      </c>
      <c r="H970" s="104" t="s">
        <v>1323</v>
      </c>
      <c r="I970" s="104"/>
      <c r="J970" s="116">
        <f>IF(D970="NY",VLOOKUP(E970,Input_Mkt_Price!B:C,2,FALSE))</f>
        <v>83.76</v>
      </c>
      <c r="K970" s="192">
        <f t="shared" si="155"/>
        <v>126465</v>
      </c>
      <c r="L970" s="118">
        <f t="shared" si="156"/>
        <v>0</v>
      </c>
      <c r="M970" s="106">
        <f t="shared" si="157"/>
        <v>7.86</v>
      </c>
      <c r="N970" s="116">
        <f t="shared" si="158"/>
        <v>3</v>
      </c>
      <c r="O970" s="193">
        <f t="shared" si="159"/>
        <v>2.62</v>
      </c>
      <c r="P970" s="108">
        <f t="shared" si="160"/>
        <v>-252.93</v>
      </c>
      <c r="Q970" s="192">
        <f>IF(D970="NY",VLOOKUP(E970,Input_Mkt_Price!E:F,2,FALSE))</f>
        <v>83.7</v>
      </c>
      <c r="R970" s="192">
        <f t="shared" si="161"/>
        <v>0</v>
      </c>
      <c r="S970" s="118">
        <f t="shared" si="162"/>
        <v>0</v>
      </c>
      <c r="T970" s="108">
        <f t="shared" si="163"/>
        <v>-251.28000000000003</v>
      </c>
      <c r="U970" s="108">
        <f t="shared" si="164"/>
        <v>-252.93</v>
      </c>
    </row>
    <row r="971" spans="1:21" hidden="1" x14ac:dyDescent="0.2">
      <c r="A971" s="120">
        <v>43216</v>
      </c>
      <c r="B971" s="103">
        <v>2</v>
      </c>
      <c r="C971" s="104" t="s">
        <v>166</v>
      </c>
      <c r="D971" s="104" t="s">
        <v>1</v>
      </c>
      <c r="E971" s="104" t="s">
        <v>5</v>
      </c>
      <c r="F971" s="104">
        <v>-16</v>
      </c>
      <c r="G971" s="104">
        <v>84.3</v>
      </c>
      <c r="H971" s="104" t="s">
        <v>1323</v>
      </c>
      <c r="I971" s="104"/>
      <c r="J971" s="116">
        <f>IF(D971="NY",VLOOKUP(E971,Input_Mkt_Price!B:C,2,FALSE))</f>
        <v>83.76</v>
      </c>
      <c r="K971" s="192">
        <f t="shared" si="155"/>
        <v>674400</v>
      </c>
      <c r="L971" s="118">
        <f t="shared" si="156"/>
        <v>0</v>
      </c>
      <c r="M971" s="106">
        <f t="shared" si="157"/>
        <v>41.92</v>
      </c>
      <c r="N971" s="116">
        <f t="shared" si="158"/>
        <v>16</v>
      </c>
      <c r="O971" s="193">
        <f t="shared" si="159"/>
        <v>2.62</v>
      </c>
      <c r="P971" s="108">
        <f t="shared" si="160"/>
        <v>-1348.8</v>
      </c>
      <c r="Q971" s="192">
        <f>IF(D971="NY",VLOOKUP(E971,Input_Mkt_Price!E:F,2,FALSE))</f>
        <v>83.7</v>
      </c>
      <c r="R971" s="192">
        <f t="shared" si="161"/>
        <v>0</v>
      </c>
      <c r="S971" s="118">
        <f t="shared" si="162"/>
        <v>0</v>
      </c>
      <c r="T971" s="108">
        <f t="shared" si="163"/>
        <v>-1340.16</v>
      </c>
      <c r="U971" s="108">
        <f t="shared" si="164"/>
        <v>-1348.8</v>
      </c>
    </row>
    <row r="972" spans="1:21" hidden="1" x14ac:dyDescent="0.2">
      <c r="A972" s="120">
        <v>43216</v>
      </c>
      <c r="B972" s="103">
        <v>2</v>
      </c>
      <c r="C972" s="104" t="s">
        <v>166</v>
      </c>
      <c r="D972" s="104" t="s">
        <v>1</v>
      </c>
      <c r="E972" s="104" t="s">
        <v>5</v>
      </c>
      <c r="F972" s="104">
        <v>-20</v>
      </c>
      <c r="G972" s="104">
        <v>84.26</v>
      </c>
      <c r="H972" s="104" t="s">
        <v>1323</v>
      </c>
      <c r="I972" s="104"/>
      <c r="J972" s="116">
        <f>IF(D972="NY",VLOOKUP(E972,Input_Mkt_Price!B:C,2,FALSE))</f>
        <v>83.76</v>
      </c>
      <c r="K972" s="192">
        <f t="shared" si="155"/>
        <v>842600</v>
      </c>
      <c r="L972" s="118">
        <f t="shared" si="156"/>
        <v>0</v>
      </c>
      <c r="M972" s="106">
        <f t="shared" si="157"/>
        <v>52.400000000000006</v>
      </c>
      <c r="N972" s="116">
        <f t="shared" si="158"/>
        <v>20</v>
      </c>
      <c r="O972" s="193">
        <f t="shared" si="159"/>
        <v>2.62</v>
      </c>
      <c r="P972" s="108">
        <f t="shared" si="160"/>
        <v>-1685.2</v>
      </c>
      <c r="Q972" s="192">
        <f>IF(D972="NY",VLOOKUP(E972,Input_Mkt_Price!E:F,2,FALSE))</f>
        <v>83.7</v>
      </c>
      <c r="R972" s="192">
        <f t="shared" si="161"/>
        <v>0</v>
      </c>
      <c r="S972" s="118">
        <f t="shared" si="162"/>
        <v>0</v>
      </c>
      <c r="T972" s="108">
        <f t="shared" si="163"/>
        <v>-1675.2</v>
      </c>
      <c r="U972" s="108">
        <f t="shared" si="164"/>
        <v>-1685.2</v>
      </c>
    </row>
    <row r="973" spans="1:21" hidden="1" x14ac:dyDescent="0.2">
      <c r="A973" s="120">
        <v>43216</v>
      </c>
      <c r="B973" s="103">
        <v>2</v>
      </c>
      <c r="C973" s="104" t="s">
        <v>166</v>
      </c>
      <c r="D973" s="104" t="s">
        <v>1</v>
      </c>
      <c r="E973" s="104" t="s">
        <v>5</v>
      </c>
      <c r="F973" s="104">
        <v>-2</v>
      </c>
      <c r="G973" s="104">
        <v>84.16</v>
      </c>
      <c r="H973" s="104" t="s">
        <v>1323</v>
      </c>
      <c r="I973" s="104"/>
      <c r="J973" s="116">
        <f>IF(D973="NY",VLOOKUP(E973,Input_Mkt_Price!B:C,2,FALSE))</f>
        <v>83.76</v>
      </c>
      <c r="K973" s="192">
        <f t="shared" si="155"/>
        <v>84160</v>
      </c>
      <c r="L973" s="118">
        <f t="shared" si="156"/>
        <v>0</v>
      </c>
      <c r="M973" s="106">
        <f t="shared" si="157"/>
        <v>5.24</v>
      </c>
      <c r="N973" s="116">
        <f t="shared" si="158"/>
        <v>2</v>
      </c>
      <c r="O973" s="193">
        <f t="shared" si="159"/>
        <v>2.62</v>
      </c>
      <c r="P973" s="108">
        <f t="shared" si="160"/>
        <v>-168.32</v>
      </c>
      <c r="Q973" s="192">
        <f>IF(D973="NY",VLOOKUP(E973,Input_Mkt_Price!E:F,2,FALSE))</f>
        <v>83.7</v>
      </c>
      <c r="R973" s="192">
        <f t="shared" si="161"/>
        <v>0</v>
      </c>
      <c r="S973" s="118">
        <f t="shared" si="162"/>
        <v>0</v>
      </c>
      <c r="T973" s="108">
        <f t="shared" si="163"/>
        <v>-167.52</v>
      </c>
      <c r="U973" s="108">
        <f t="shared" si="164"/>
        <v>-168.32</v>
      </c>
    </row>
    <row r="974" spans="1:21" hidden="1" x14ac:dyDescent="0.2">
      <c r="A974" s="120">
        <v>43216</v>
      </c>
      <c r="B974" s="103">
        <v>2</v>
      </c>
      <c r="C974" s="104" t="s">
        <v>166</v>
      </c>
      <c r="D974" s="104" t="s">
        <v>1</v>
      </c>
      <c r="E974" s="104" t="s">
        <v>5</v>
      </c>
      <c r="F974" s="104">
        <v>-2</v>
      </c>
      <c r="G974" s="104">
        <v>84.12</v>
      </c>
      <c r="H974" s="104" t="s">
        <v>1323</v>
      </c>
      <c r="I974" s="104"/>
      <c r="J974" s="116">
        <f>IF(D974="NY",VLOOKUP(E974,Input_Mkt_Price!B:C,2,FALSE))</f>
        <v>83.76</v>
      </c>
      <c r="K974" s="192">
        <f t="shared" si="155"/>
        <v>84120</v>
      </c>
      <c r="L974" s="118">
        <f t="shared" si="156"/>
        <v>0</v>
      </c>
      <c r="M974" s="106">
        <f t="shared" si="157"/>
        <v>5.24</v>
      </c>
      <c r="N974" s="116">
        <f t="shared" si="158"/>
        <v>2</v>
      </c>
      <c r="O974" s="193">
        <f t="shared" si="159"/>
        <v>2.62</v>
      </c>
      <c r="P974" s="108">
        <f t="shared" si="160"/>
        <v>-168.24</v>
      </c>
      <c r="Q974" s="192">
        <f>IF(D974="NY",VLOOKUP(E974,Input_Mkt_Price!E:F,2,FALSE))</f>
        <v>83.7</v>
      </c>
      <c r="R974" s="192">
        <f t="shared" si="161"/>
        <v>0</v>
      </c>
      <c r="S974" s="118">
        <f t="shared" si="162"/>
        <v>0</v>
      </c>
      <c r="T974" s="108">
        <f t="shared" si="163"/>
        <v>-167.52</v>
      </c>
      <c r="U974" s="108">
        <f t="shared" si="164"/>
        <v>-168.24</v>
      </c>
    </row>
    <row r="975" spans="1:21" hidden="1" x14ac:dyDescent="0.2">
      <c r="A975" s="120">
        <v>43216</v>
      </c>
      <c r="B975" s="103">
        <v>2</v>
      </c>
      <c r="C975" s="104" t="s">
        <v>166</v>
      </c>
      <c r="D975" s="104" t="s">
        <v>1</v>
      </c>
      <c r="E975" s="104" t="s">
        <v>5</v>
      </c>
      <c r="F975" s="104">
        <v>-1</v>
      </c>
      <c r="G975" s="104">
        <v>84.11</v>
      </c>
      <c r="H975" s="104" t="s">
        <v>1323</v>
      </c>
      <c r="I975" s="104"/>
      <c r="J975" s="116">
        <f>IF(D975="NY",VLOOKUP(E975,Input_Mkt_Price!B:C,2,FALSE))</f>
        <v>83.76</v>
      </c>
      <c r="K975" s="192">
        <f t="shared" si="155"/>
        <v>42055</v>
      </c>
      <c r="L975" s="118">
        <f t="shared" si="156"/>
        <v>0</v>
      </c>
      <c r="M975" s="106">
        <f t="shared" si="157"/>
        <v>2.62</v>
      </c>
      <c r="N975" s="116">
        <f t="shared" si="158"/>
        <v>1</v>
      </c>
      <c r="O975" s="193">
        <f t="shared" si="159"/>
        <v>2.62</v>
      </c>
      <c r="P975" s="108">
        <f t="shared" si="160"/>
        <v>-84.11</v>
      </c>
      <c r="Q975" s="192">
        <f>IF(D975="NY",VLOOKUP(E975,Input_Mkt_Price!E:F,2,FALSE))</f>
        <v>83.7</v>
      </c>
      <c r="R975" s="192">
        <f t="shared" si="161"/>
        <v>0</v>
      </c>
      <c r="S975" s="118">
        <f t="shared" si="162"/>
        <v>0</v>
      </c>
      <c r="T975" s="108">
        <f t="shared" si="163"/>
        <v>-83.76</v>
      </c>
      <c r="U975" s="108">
        <f t="shared" si="164"/>
        <v>-84.11</v>
      </c>
    </row>
    <row r="976" spans="1:21" hidden="1" x14ac:dyDescent="0.2">
      <c r="A976" s="120">
        <v>43216</v>
      </c>
      <c r="B976" s="103">
        <v>2</v>
      </c>
      <c r="C976" s="104" t="s">
        <v>166</v>
      </c>
      <c r="D976" s="104" t="s">
        <v>1</v>
      </c>
      <c r="E976" s="104" t="s">
        <v>5</v>
      </c>
      <c r="F976" s="104">
        <v>-3</v>
      </c>
      <c r="G976" s="104">
        <v>84.1</v>
      </c>
      <c r="H976" s="104" t="s">
        <v>1323</v>
      </c>
      <c r="I976" s="104"/>
      <c r="J976" s="116">
        <f>IF(D976="NY",VLOOKUP(E976,Input_Mkt_Price!B:C,2,FALSE))</f>
        <v>83.76</v>
      </c>
      <c r="K976" s="192">
        <f t="shared" si="155"/>
        <v>126149.99999999999</v>
      </c>
      <c r="L976" s="118">
        <f t="shared" si="156"/>
        <v>0</v>
      </c>
      <c r="M976" s="106">
        <f t="shared" si="157"/>
        <v>7.86</v>
      </c>
      <c r="N976" s="116">
        <f t="shared" si="158"/>
        <v>3</v>
      </c>
      <c r="O976" s="193">
        <f t="shared" si="159"/>
        <v>2.62</v>
      </c>
      <c r="P976" s="108">
        <f t="shared" si="160"/>
        <v>-252.29999999999998</v>
      </c>
      <c r="Q976" s="192">
        <f>IF(D976="NY",VLOOKUP(E976,Input_Mkt_Price!E:F,2,FALSE))</f>
        <v>83.7</v>
      </c>
      <c r="R976" s="192">
        <f t="shared" si="161"/>
        <v>0</v>
      </c>
      <c r="S976" s="118">
        <f t="shared" si="162"/>
        <v>0</v>
      </c>
      <c r="T976" s="108">
        <f t="shared" si="163"/>
        <v>-251.28000000000003</v>
      </c>
      <c r="U976" s="108">
        <f t="shared" si="164"/>
        <v>-252.29999999999998</v>
      </c>
    </row>
    <row r="977" spans="1:21" hidden="1" x14ac:dyDescent="0.2">
      <c r="A977" s="120">
        <v>43216</v>
      </c>
      <c r="B977" s="103">
        <v>2</v>
      </c>
      <c r="C977" s="104" t="s">
        <v>166</v>
      </c>
      <c r="D977" s="104" t="s">
        <v>1</v>
      </c>
      <c r="E977" s="104" t="s">
        <v>5</v>
      </c>
      <c r="F977" s="104">
        <v>-10</v>
      </c>
      <c r="G977" s="104">
        <v>84.07</v>
      </c>
      <c r="H977" s="104" t="s">
        <v>1323</v>
      </c>
      <c r="I977" s="104"/>
      <c r="J977" s="116">
        <f>IF(D977="NY",VLOOKUP(E977,Input_Mkt_Price!B:C,2,FALSE))</f>
        <v>83.76</v>
      </c>
      <c r="K977" s="192">
        <f t="shared" si="155"/>
        <v>420349.99999999994</v>
      </c>
      <c r="L977" s="118">
        <f t="shared" si="156"/>
        <v>0</v>
      </c>
      <c r="M977" s="106">
        <f t="shared" si="157"/>
        <v>26.200000000000003</v>
      </c>
      <c r="N977" s="116">
        <f t="shared" si="158"/>
        <v>10</v>
      </c>
      <c r="O977" s="193">
        <f t="shared" si="159"/>
        <v>2.62</v>
      </c>
      <c r="P977" s="108">
        <f t="shared" si="160"/>
        <v>-840.69999999999993</v>
      </c>
      <c r="Q977" s="192">
        <f>IF(D977="NY",VLOOKUP(E977,Input_Mkt_Price!E:F,2,FALSE))</f>
        <v>83.7</v>
      </c>
      <c r="R977" s="192">
        <f t="shared" si="161"/>
        <v>0</v>
      </c>
      <c r="S977" s="118">
        <f t="shared" si="162"/>
        <v>0</v>
      </c>
      <c r="T977" s="108">
        <f t="shared" si="163"/>
        <v>-837.6</v>
      </c>
      <c r="U977" s="108">
        <f t="shared" si="164"/>
        <v>-840.69999999999993</v>
      </c>
    </row>
    <row r="978" spans="1:21" hidden="1" x14ac:dyDescent="0.2">
      <c r="A978" s="120">
        <v>43216</v>
      </c>
      <c r="B978" s="103">
        <v>2</v>
      </c>
      <c r="C978" s="104" t="s">
        <v>166</v>
      </c>
      <c r="D978" s="104" t="s">
        <v>1</v>
      </c>
      <c r="E978" s="104" t="s">
        <v>5</v>
      </c>
      <c r="F978" s="104">
        <v>-17</v>
      </c>
      <c r="G978" s="104">
        <v>84.04</v>
      </c>
      <c r="H978" s="104" t="s">
        <v>1323</v>
      </c>
      <c r="I978" s="104"/>
      <c r="J978" s="116">
        <f>IF(D978="NY",VLOOKUP(E978,Input_Mkt_Price!B:C,2,FALSE))</f>
        <v>83.76</v>
      </c>
      <c r="K978" s="192">
        <f t="shared" si="155"/>
        <v>714340</v>
      </c>
      <c r="L978" s="118">
        <f t="shared" si="156"/>
        <v>0</v>
      </c>
      <c r="M978" s="106">
        <f t="shared" si="157"/>
        <v>44.54</v>
      </c>
      <c r="N978" s="116">
        <f t="shared" si="158"/>
        <v>17</v>
      </c>
      <c r="O978" s="193">
        <f t="shared" si="159"/>
        <v>2.62</v>
      </c>
      <c r="P978" s="108">
        <f t="shared" si="160"/>
        <v>-1428.68</v>
      </c>
      <c r="Q978" s="192">
        <f>IF(D978="NY",VLOOKUP(E978,Input_Mkt_Price!E:F,2,FALSE))</f>
        <v>83.7</v>
      </c>
      <c r="R978" s="192">
        <f t="shared" si="161"/>
        <v>0</v>
      </c>
      <c r="S978" s="118">
        <f t="shared" si="162"/>
        <v>0</v>
      </c>
      <c r="T978" s="108">
        <f t="shared" si="163"/>
        <v>-1423.92</v>
      </c>
      <c r="U978" s="108">
        <f t="shared" si="164"/>
        <v>-1428.68</v>
      </c>
    </row>
    <row r="979" spans="1:21" hidden="1" x14ac:dyDescent="0.2">
      <c r="A979" s="120">
        <v>43216</v>
      </c>
      <c r="B979" s="103">
        <v>2</v>
      </c>
      <c r="C979" s="104" t="s">
        <v>166</v>
      </c>
      <c r="D979" s="104" t="s">
        <v>1</v>
      </c>
      <c r="E979" s="104" t="s">
        <v>5</v>
      </c>
      <c r="F979" s="104">
        <v>-15</v>
      </c>
      <c r="G979" s="104">
        <v>84</v>
      </c>
      <c r="H979" s="104" t="s">
        <v>1323</v>
      </c>
      <c r="I979" s="104"/>
      <c r="J979" s="116">
        <f>IF(D979="NY",VLOOKUP(E979,Input_Mkt_Price!B:C,2,FALSE))</f>
        <v>83.76</v>
      </c>
      <c r="K979" s="192">
        <f t="shared" si="155"/>
        <v>630000</v>
      </c>
      <c r="L979" s="118">
        <f t="shared" si="156"/>
        <v>0</v>
      </c>
      <c r="M979" s="106">
        <f t="shared" si="157"/>
        <v>39.300000000000004</v>
      </c>
      <c r="N979" s="116">
        <f t="shared" si="158"/>
        <v>15</v>
      </c>
      <c r="O979" s="193">
        <f t="shared" si="159"/>
        <v>2.62</v>
      </c>
      <c r="P979" s="108">
        <f t="shared" si="160"/>
        <v>-1260</v>
      </c>
      <c r="Q979" s="192">
        <f>IF(D979="NY",VLOOKUP(E979,Input_Mkt_Price!E:F,2,FALSE))</f>
        <v>83.7</v>
      </c>
      <c r="R979" s="192">
        <f t="shared" si="161"/>
        <v>0</v>
      </c>
      <c r="S979" s="118">
        <f t="shared" si="162"/>
        <v>0</v>
      </c>
      <c r="T979" s="108">
        <f t="shared" si="163"/>
        <v>-1256.4000000000001</v>
      </c>
      <c r="U979" s="108">
        <f t="shared" si="164"/>
        <v>-1260</v>
      </c>
    </row>
    <row r="980" spans="1:21" x14ac:dyDescent="0.2">
      <c r="A980" s="120">
        <v>43216</v>
      </c>
      <c r="B980" s="103">
        <v>1</v>
      </c>
      <c r="C980" s="104" t="s">
        <v>166</v>
      </c>
      <c r="D980" s="104" t="s">
        <v>1</v>
      </c>
      <c r="E980" s="104" t="s">
        <v>6</v>
      </c>
      <c r="F980" s="104">
        <v>-4</v>
      </c>
      <c r="G980" s="104">
        <v>79.040000000000006</v>
      </c>
      <c r="H980" s="104" t="s">
        <v>1323</v>
      </c>
      <c r="I980" s="104"/>
      <c r="J980" s="116">
        <f>IF(D980="NY",VLOOKUP(E980,Input_Mkt_Price!B:C,2,FALSE))</f>
        <v>80.11</v>
      </c>
      <c r="K980" s="192">
        <f t="shared" si="155"/>
        <v>0</v>
      </c>
      <c r="L980" s="118">
        <f t="shared" si="156"/>
        <v>-2139.9999999999864</v>
      </c>
      <c r="M980" s="106">
        <f t="shared" si="157"/>
        <v>10.48</v>
      </c>
      <c r="N980" s="116">
        <f t="shared" si="158"/>
        <v>4</v>
      </c>
      <c r="O980" s="108">
        <f t="shared" si="159"/>
        <v>2.62</v>
      </c>
      <c r="P980" s="108">
        <f t="shared" si="160"/>
        <v>-316.16000000000003</v>
      </c>
      <c r="Q980" s="192">
        <f>IF(D980="NY",VLOOKUP(E980,Input_Mkt_Price!E:F,2,FALSE))</f>
        <v>79.86</v>
      </c>
      <c r="R980" s="192">
        <f t="shared" si="161"/>
        <v>-1639.9999999999864</v>
      </c>
      <c r="S980" s="118">
        <f t="shared" si="162"/>
        <v>-500</v>
      </c>
      <c r="T980" s="108">
        <f t="shared" si="163"/>
        <v>-320.44</v>
      </c>
      <c r="U980" s="108">
        <f t="shared" si="164"/>
        <v>-316.16000000000003</v>
      </c>
    </row>
    <row r="981" spans="1:21" x14ac:dyDescent="0.2">
      <c r="A981" s="120">
        <v>43216</v>
      </c>
      <c r="B981" s="103">
        <v>1</v>
      </c>
      <c r="C981" s="104" t="s">
        <v>166</v>
      </c>
      <c r="D981" s="104" t="s">
        <v>1</v>
      </c>
      <c r="E981" s="104" t="s">
        <v>6</v>
      </c>
      <c r="F981" s="104">
        <v>-14</v>
      </c>
      <c r="G981" s="104">
        <v>79</v>
      </c>
      <c r="H981" s="104" t="s">
        <v>1323</v>
      </c>
      <c r="I981" s="104"/>
      <c r="J981" s="116">
        <f>IF(D981="NY",VLOOKUP(E981,Input_Mkt_Price!B:C,2,FALSE))</f>
        <v>80.11</v>
      </c>
      <c r="K981" s="192">
        <f t="shared" si="155"/>
        <v>0</v>
      </c>
      <c r="L981" s="118">
        <f t="shared" si="156"/>
        <v>-7769.9999999999964</v>
      </c>
      <c r="M981" s="106">
        <f t="shared" si="157"/>
        <v>36.68</v>
      </c>
      <c r="N981" s="116">
        <f t="shared" si="158"/>
        <v>14</v>
      </c>
      <c r="O981" s="108">
        <f t="shared" si="159"/>
        <v>2.62</v>
      </c>
      <c r="P981" s="108">
        <f t="shared" si="160"/>
        <v>-1106</v>
      </c>
      <c r="Q981" s="192">
        <f>IF(D981="NY",VLOOKUP(E981,Input_Mkt_Price!E:F,2,FALSE))</f>
        <v>79.86</v>
      </c>
      <c r="R981" s="192">
        <f t="shared" si="161"/>
        <v>-6019.9999999999964</v>
      </c>
      <c r="S981" s="118">
        <f t="shared" si="162"/>
        <v>-1750</v>
      </c>
      <c r="T981" s="108">
        <f t="shared" si="163"/>
        <v>-1121.54</v>
      </c>
      <c r="U981" s="108">
        <f t="shared" si="164"/>
        <v>-1106</v>
      </c>
    </row>
    <row r="982" spans="1:21" x14ac:dyDescent="0.2">
      <c r="A982" s="120">
        <v>43217</v>
      </c>
      <c r="B982" s="103">
        <v>1</v>
      </c>
      <c r="C982" s="104" t="s">
        <v>166</v>
      </c>
      <c r="D982" s="104" t="s">
        <v>1</v>
      </c>
      <c r="E982" s="104" t="s">
        <v>5</v>
      </c>
      <c r="F982" s="104">
        <v>10</v>
      </c>
      <c r="G982" s="104">
        <v>84.4</v>
      </c>
      <c r="H982" s="104" t="s">
        <v>1324</v>
      </c>
      <c r="I982" s="104"/>
      <c r="J982" s="116">
        <f>IF(D982="NY",VLOOKUP(E982,Input_Mkt_Price!B:C,2,FALSE))</f>
        <v>83.76</v>
      </c>
      <c r="K982" s="192">
        <f t="shared" si="155"/>
        <v>0</v>
      </c>
      <c r="L982" s="118">
        <f t="shared" si="156"/>
        <v>-3200.0000000000027</v>
      </c>
      <c r="M982" s="106">
        <f t="shared" si="157"/>
        <v>26.200000000000003</v>
      </c>
      <c r="N982" s="116">
        <f t="shared" si="158"/>
        <v>10</v>
      </c>
      <c r="O982" s="108">
        <f t="shared" si="159"/>
        <v>2.62</v>
      </c>
      <c r="P982" s="108">
        <f t="shared" si="160"/>
        <v>844</v>
      </c>
      <c r="Q982" s="192">
        <f>IF(D982="NY",VLOOKUP(E982,Input_Mkt_Price!E:F,2,FALSE))</f>
        <v>83.7</v>
      </c>
      <c r="R982" s="192">
        <f t="shared" si="161"/>
        <v>-3500.0000000000141</v>
      </c>
      <c r="S982" s="118">
        <f t="shared" si="162"/>
        <v>300.00000000001137</v>
      </c>
      <c r="T982" s="108">
        <f t="shared" si="163"/>
        <v>837.6</v>
      </c>
      <c r="U982" s="108">
        <f t="shared" si="164"/>
        <v>844</v>
      </c>
    </row>
    <row r="983" spans="1:21" x14ac:dyDescent="0.2">
      <c r="A983" s="120">
        <v>43217</v>
      </c>
      <c r="B983" s="103">
        <v>1</v>
      </c>
      <c r="C983" s="104" t="s">
        <v>166</v>
      </c>
      <c r="D983" s="104" t="s">
        <v>1</v>
      </c>
      <c r="E983" s="104" t="s">
        <v>5</v>
      </c>
      <c r="F983" s="104">
        <v>3</v>
      </c>
      <c r="G983" s="104">
        <v>84.38</v>
      </c>
      <c r="H983" s="104" t="s">
        <v>1324</v>
      </c>
      <c r="I983" s="104"/>
      <c r="J983" s="116">
        <f>IF(D983="NY",VLOOKUP(E983,Input_Mkt_Price!B:C,2,FALSE))</f>
        <v>83.76</v>
      </c>
      <c r="K983" s="192">
        <f t="shared" si="155"/>
        <v>0</v>
      </c>
      <c r="L983" s="118">
        <f t="shared" si="156"/>
        <v>-929.99999999998545</v>
      </c>
      <c r="M983" s="106">
        <f t="shared" si="157"/>
        <v>7.86</v>
      </c>
      <c r="N983" s="116">
        <f t="shared" si="158"/>
        <v>3</v>
      </c>
      <c r="O983" s="108">
        <f t="shared" si="159"/>
        <v>2.62</v>
      </c>
      <c r="P983" s="108">
        <f t="shared" si="160"/>
        <v>253.14</v>
      </c>
      <c r="Q983" s="192">
        <f>IF(D983="NY",VLOOKUP(E983,Input_Mkt_Price!E:F,2,FALSE))</f>
        <v>83.7</v>
      </c>
      <c r="R983" s="192">
        <f t="shared" si="161"/>
        <v>-1019.9999999999889</v>
      </c>
      <c r="S983" s="118">
        <f t="shared" si="162"/>
        <v>90.000000000003411</v>
      </c>
      <c r="T983" s="108">
        <f t="shared" si="163"/>
        <v>251.28000000000003</v>
      </c>
      <c r="U983" s="108">
        <f t="shared" si="164"/>
        <v>253.14</v>
      </c>
    </row>
    <row r="984" spans="1:21" x14ac:dyDescent="0.2">
      <c r="A984" s="120">
        <v>43217</v>
      </c>
      <c r="B984" s="103">
        <v>1</v>
      </c>
      <c r="C984" s="104" t="s">
        <v>166</v>
      </c>
      <c r="D984" s="104" t="s">
        <v>1</v>
      </c>
      <c r="E984" s="104" t="s">
        <v>5</v>
      </c>
      <c r="F984" s="104">
        <v>7</v>
      </c>
      <c r="G984" s="104">
        <v>84.43</v>
      </c>
      <c r="H984" s="104" t="s">
        <v>1324</v>
      </c>
      <c r="I984" s="104"/>
      <c r="J984" s="116">
        <f>IF(D984="NY",VLOOKUP(E984,Input_Mkt_Price!B:C,2,FALSE))</f>
        <v>83.76</v>
      </c>
      <c r="K984" s="192">
        <f t="shared" si="155"/>
        <v>0</v>
      </c>
      <c r="L984" s="118">
        <f t="shared" si="156"/>
        <v>-2345.0000000000059</v>
      </c>
      <c r="M984" s="106">
        <f t="shared" si="157"/>
        <v>18.34</v>
      </c>
      <c r="N984" s="116">
        <f t="shared" si="158"/>
        <v>7</v>
      </c>
      <c r="O984" s="108">
        <f t="shared" si="159"/>
        <v>2.62</v>
      </c>
      <c r="P984" s="108">
        <f t="shared" si="160"/>
        <v>591.01</v>
      </c>
      <c r="Q984" s="192">
        <f>IF(D984="NY",VLOOKUP(E984,Input_Mkt_Price!E:F,2,FALSE))</f>
        <v>83.7</v>
      </c>
      <c r="R984" s="192">
        <f t="shared" si="161"/>
        <v>-2555.0000000000141</v>
      </c>
      <c r="S984" s="118">
        <f t="shared" si="162"/>
        <v>210.00000000000819</v>
      </c>
      <c r="T984" s="108">
        <f t="shared" si="163"/>
        <v>586.32000000000005</v>
      </c>
      <c r="U984" s="108">
        <f t="shared" si="164"/>
        <v>591.01</v>
      </c>
    </row>
    <row r="985" spans="1:21" x14ac:dyDescent="0.2">
      <c r="A985" s="120">
        <v>43217</v>
      </c>
      <c r="B985" s="103">
        <v>1</v>
      </c>
      <c r="C985" s="104" t="s">
        <v>166</v>
      </c>
      <c r="D985" s="104" t="s">
        <v>1</v>
      </c>
      <c r="E985" s="104" t="s">
        <v>6</v>
      </c>
      <c r="F985" s="104">
        <v>-5</v>
      </c>
      <c r="G985" s="104">
        <v>79.3</v>
      </c>
      <c r="H985" s="104" t="s">
        <v>1324</v>
      </c>
      <c r="I985" s="104"/>
      <c r="J985" s="116">
        <f>IF(D985="NY",VLOOKUP(E985,Input_Mkt_Price!B:C,2,FALSE))</f>
        <v>80.11</v>
      </c>
      <c r="K985" s="192">
        <f t="shared" si="155"/>
        <v>0</v>
      </c>
      <c r="L985" s="118">
        <f t="shared" si="156"/>
        <v>-2025.0000000000057</v>
      </c>
      <c r="M985" s="106">
        <f t="shared" si="157"/>
        <v>13.100000000000001</v>
      </c>
      <c r="N985" s="116">
        <f t="shared" si="158"/>
        <v>5</v>
      </c>
      <c r="O985" s="108">
        <f t="shared" si="159"/>
        <v>2.62</v>
      </c>
      <c r="P985" s="108">
        <f t="shared" si="160"/>
        <v>-396.5</v>
      </c>
      <c r="Q985" s="192">
        <f>IF(D985="NY",VLOOKUP(E985,Input_Mkt_Price!E:F,2,FALSE))</f>
        <v>79.86</v>
      </c>
      <c r="R985" s="192">
        <f t="shared" si="161"/>
        <v>-1400.0000000000057</v>
      </c>
      <c r="S985" s="118">
        <f t="shared" si="162"/>
        <v>-625</v>
      </c>
      <c r="T985" s="108">
        <f t="shared" si="163"/>
        <v>-400.55</v>
      </c>
      <c r="U985" s="108">
        <f t="shared" si="164"/>
        <v>-396.5</v>
      </c>
    </row>
    <row r="986" spans="1:21" x14ac:dyDescent="0.2">
      <c r="A986" s="120">
        <v>43217</v>
      </c>
      <c r="B986" s="103">
        <v>1</v>
      </c>
      <c r="C986" s="104" t="s">
        <v>166</v>
      </c>
      <c r="D986" s="104" t="s">
        <v>1</v>
      </c>
      <c r="E986" s="104" t="s">
        <v>6</v>
      </c>
      <c r="F986" s="104">
        <v>-25</v>
      </c>
      <c r="G986" s="104">
        <v>79.25</v>
      </c>
      <c r="H986" s="104" t="s">
        <v>1324</v>
      </c>
      <c r="I986" s="104"/>
      <c r="J986" s="116">
        <f>IF(D986="NY",VLOOKUP(E986,Input_Mkt_Price!B:C,2,FALSE))</f>
        <v>80.11</v>
      </c>
      <c r="K986" s="192">
        <f t="shared" si="155"/>
        <v>0</v>
      </c>
      <c r="L986" s="118">
        <f t="shared" si="156"/>
        <v>-10749.999999999993</v>
      </c>
      <c r="M986" s="106">
        <f t="shared" si="157"/>
        <v>65.5</v>
      </c>
      <c r="N986" s="116">
        <f t="shared" si="158"/>
        <v>25</v>
      </c>
      <c r="O986" s="108">
        <f t="shared" si="159"/>
        <v>2.62</v>
      </c>
      <c r="P986" s="108">
        <f t="shared" si="160"/>
        <v>-1981.25</v>
      </c>
      <c r="Q986" s="192">
        <f>IF(D986="NY",VLOOKUP(E986,Input_Mkt_Price!E:F,2,FALSE))</f>
        <v>79.86</v>
      </c>
      <c r="R986" s="192">
        <f t="shared" si="161"/>
        <v>-7624.9999999999927</v>
      </c>
      <c r="S986" s="118">
        <f t="shared" si="162"/>
        <v>-3125</v>
      </c>
      <c r="T986" s="108">
        <f t="shared" si="163"/>
        <v>-2002.75</v>
      </c>
      <c r="U986" s="108">
        <f t="shared" si="164"/>
        <v>-1981.25</v>
      </c>
    </row>
    <row r="987" spans="1:21" hidden="1" x14ac:dyDescent="0.2">
      <c r="A987" s="120">
        <v>43217</v>
      </c>
      <c r="B987" s="103">
        <v>2</v>
      </c>
      <c r="C987" s="104" t="s">
        <v>166</v>
      </c>
      <c r="D987" s="104" t="s">
        <v>1</v>
      </c>
      <c r="E987" s="104" t="s">
        <v>6</v>
      </c>
      <c r="F987" s="104">
        <v>4</v>
      </c>
      <c r="G987" s="104">
        <v>79.239999999999995</v>
      </c>
      <c r="H987" s="104" t="s">
        <v>1324</v>
      </c>
      <c r="I987" s="104"/>
      <c r="J987" s="116">
        <f>IF(D987="NY",VLOOKUP(E987,Input_Mkt_Price!B:C,2,FALSE))</f>
        <v>80.11</v>
      </c>
      <c r="K987" s="192">
        <f t="shared" si="155"/>
        <v>-158480</v>
      </c>
      <c r="L987" s="118">
        <f t="shared" si="156"/>
        <v>0</v>
      </c>
      <c r="M987" s="106">
        <f t="shared" si="157"/>
        <v>10.48</v>
      </c>
      <c r="N987" s="116">
        <f t="shared" si="158"/>
        <v>4</v>
      </c>
      <c r="O987" s="108">
        <f t="shared" si="159"/>
        <v>2.62</v>
      </c>
      <c r="P987" s="108">
        <f t="shared" si="160"/>
        <v>316.95999999999998</v>
      </c>
      <c r="Q987" s="192">
        <f>IF(D987="NY",VLOOKUP(E987,Input_Mkt_Price!E:F,2,FALSE))</f>
        <v>79.86</v>
      </c>
      <c r="R987" s="192">
        <f t="shared" si="161"/>
        <v>0</v>
      </c>
      <c r="S987" s="118">
        <f t="shared" si="162"/>
        <v>0</v>
      </c>
      <c r="T987" s="108">
        <f t="shared" si="163"/>
        <v>320.44</v>
      </c>
      <c r="U987" s="108">
        <f t="shared" si="164"/>
        <v>316.95999999999998</v>
      </c>
    </row>
    <row r="988" spans="1:21" hidden="1" x14ac:dyDescent="0.2">
      <c r="A988" s="120">
        <v>43217</v>
      </c>
      <c r="B988" s="103">
        <v>2</v>
      </c>
      <c r="C988" s="104" t="s">
        <v>166</v>
      </c>
      <c r="D988" s="104" t="s">
        <v>1</v>
      </c>
      <c r="E988" s="104" t="s">
        <v>6</v>
      </c>
      <c r="F988" s="104">
        <v>14</v>
      </c>
      <c r="G988" s="104">
        <v>79.23</v>
      </c>
      <c r="H988" s="104" t="s">
        <v>1324</v>
      </c>
      <c r="I988" s="104"/>
      <c r="J988" s="116">
        <f>IF(D988="NY",VLOOKUP(E988,Input_Mkt_Price!B:C,2,FALSE))</f>
        <v>80.11</v>
      </c>
      <c r="K988" s="192">
        <f t="shared" si="155"/>
        <v>-554610</v>
      </c>
      <c r="L988" s="118">
        <f t="shared" si="156"/>
        <v>0</v>
      </c>
      <c r="M988" s="106">
        <f t="shared" si="157"/>
        <v>36.68</v>
      </c>
      <c r="N988" s="116">
        <f t="shared" si="158"/>
        <v>14</v>
      </c>
      <c r="O988" s="108">
        <f t="shared" si="159"/>
        <v>2.62</v>
      </c>
      <c r="P988" s="108">
        <f t="shared" si="160"/>
        <v>1109.22</v>
      </c>
      <c r="Q988" s="192">
        <f>IF(D988="NY",VLOOKUP(E988,Input_Mkt_Price!E:F,2,FALSE))</f>
        <v>79.86</v>
      </c>
      <c r="R988" s="192">
        <f t="shared" si="161"/>
        <v>0</v>
      </c>
      <c r="S988" s="118">
        <f t="shared" si="162"/>
        <v>0</v>
      </c>
      <c r="T988" s="108">
        <f t="shared" si="163"/>
        <v>1121.54</v>
      </c>
      <c r="U988" s="108">
        <f t="shared" si="164"/>
        <v>1109.22</v>
      </c>
    </row>
    <row r="989" spans="1:21" hidden="1" x14ac:dyDescent="0.2">
      <c r="A989" s="120">
        <v>43217</v>
      </c>
      <c r="B989" s="103">
        <v>2</v>
      </c>
      <c r="C989" s="104" t="s">
        <v>166</v>
      </c>
      <c r="D989" s="104" t="s">
        <v>1</v>
      </c>
      <c r="E989" s="104" t="s">
        <v>6</v>
      </c>
      <c r="F989" s="104">
        <v>10</v>
      </c>
      <c r="G989" s="104">
        <v>79.2</v>
      </c>
      <c r="H989" s="104" t="s">
        <v>1324</v>
      </c>
      <c r="I989" s="104"/>
      <c r="J989" s="116">
        <f>IF(D989="NY",VLOOKUP(E989,Input_Mkt_Price!B:C,2,FALSE))</f>
        <v>80.11</v>
      </c>
      <c r="K989" s="192">
        <f t="shared" si="155"/>
        <v>-396000</v>
      </c>
      <c r="L989" s="118">
        <f t="shared" si="156"/>
        <v>0</v>
      </c>
      <c r="M989" s="106">
        <f t="shared" si="157"/>
        <v>26.200000000000003</v>
      </c>
      <c r="N989" s="116">
        <f t="shared" si="158"/>
        <v>10</v>
      </c>
      <c r="O989" s="108">
        <f t="shared" si="159"/>
        <v>2.62</v>
      </c>
      <c r="P989" s="108">
        <f t="shared" si="160"/>
        <v>792</v>
      </c>
      <c r="Q989" s="192">
        <f>IF(D989="NY",VLOOKUP(E989,Input_Mkt_Price!E:F,2,FALSE))</f>
        <v>79.86</v>
      </c>
      <c r="R989" s="192">
        <f t="shared" si="161"/>
        <v>0</v>
      </c>
      <c r="S989" s="118">
        <f t="shared" si="162"/>
        <v>0</v>
      </c>
      <c r="T989" s="108">
        <f t="shared" si="163"/>
        <v>801.1</v>
      </c>
      <c r="U989" s="108">
        <f t="shared" si="164"/>
        <v>792</v>
      </c>
    </row>
    <row r="990" spans="1:21" hidden="1" x14ac:dyDescent="0.2">
      <c r="A990" s="120">
        <v>43217</v>
      </c>
      <c r="B990" s="103">
        <v>2</v>
      </c>
      <c r="C990" s="104" t="s">
        <v>166</v>
      </c>
      <c r="D990" s="104" t="s">
        <v>1</v>
      </c>
      <c r="E990" s="104" t="s">
        <v>6</v>
      </c>
      <c r="F990" s="104">
        <v>2</v>
      </c>
      <c r="G990" s="104">
        <v>79.14</v>
      </c>
      <c r="H990" s="104" t="s">
        <v>1324</v>
      </c>
      <c r="I990" s="104"/>
      <c r="J990" s="116">
        <f>IF(D990="NY",VLOOKUP(E990,Input_Mkt_Price!B:C,2,FALSE))</f>
        <v>80.11</v>
      </c>
      <c r="K990" s="192">
        <f t="shared" si="155"/>
        <v>-79140</v>
      </c>
      <c r="L990" s="118">
        <f t="shared" si="156"/>
        <v>0</v>
      </c>
      <c r="M990" s="106">
        <f t="shared" si="157"/>
        <v>5.24</v>
      </c>
      <c r="N990" s="116">
        <f t="shared" si="158"/>
        <v>2</v>
      </c>
      <c r="O990" s="108">
        <f t="shared" si="159"/>
        <v>2.62</v>
      </c>
      <c r="P990" s="108">
        <f t="shared" si="160"/>
        <v>158.28</v>
      </c>
      <c r="Q990" s="192">
        <f>IF(D990="NY",VLOOKUP(E990,Input_Mkt_Price!E:F,2,FALSE))</f>
        <v>79.86</v>
      </c>
      <c r="R990" s="192">
        <f t="shared" si="161"/>
        <v>0</v>
      </c>
      <c r="S990" s="118">
        <f t="shared" si="162"/>
        <v>0</v>
      </c>
      <c r="T990" s="108">
        <f t="shared" si="163"/>
        <v>160.22</v>
      </c>
      <c r="U990" s="108">
        <f t="shared" si="164"/>
        <v>158.28</v>
      </c>
    </row>
    <row r="991" spans="1:21" hidden="1" x14ac:dyDescent="0.2">
      <c r="A991" s="120">
        <v>43217</v>
      </c>
      <c r="B991" s="103">
        <v>2</v>
      </c>
      <c r="C991" s="104" t="s">
        <v>166</v>
      </c>
      <c r="D991" s="104" t="s">
        <v>1</v>
      </c>
      <c r="E991" s="104" t="s">
        <v>6</v>
      </c>
      <c r="F991" s="104">
        <v>1</v>
      </c>
      <c r="G991" s="104">
        <v>79.13</v>
      </c>
      <c r="H991" s="104" t="s">
        <v>1324</v>
      </c>
      <c r="I991" s="104"/>
      <c r="J991" s="116">
        <f>IF(D991="NY",VLOOKUP(E991,Input_Mkt_Price!B:C,2,FALSE))</f>
        <v>80.11</v>
      </c>
      <c r="K991" s="192">
        <f t="shared" si="155"/>
        <v>-39565</v>
      </c>
      <c r="L991" s="118">
        <f t="shared" si="156"/>
        <v>0</v>
      </c>
      <c r="M991" s="106">
        <f t="shared" si="157"/>
        <v>2.62</v>
      </c>
      <c r="N991" s="116">
        <f t="shared" si="158"/>
        <v>1</v>
      </c>
      <c r="O991" s="108">
        <f t="shared" si="159"/>
        <v>2.62</v>
      </c>
      <c r="P991" s="108">
        <f t="shared" si="160"/>
        <v>79.13</v>
      </c>
      <c r="Q991" s="192">
        <f>IF(D991="NY",VLOOKUP(E991,Input_Mkt_Price!E:F,2,FALSE))</f>
        <v>79.86</v>
      </c>
      <c r="R991" s="192">
        <f t="shared" si="161"/>
        <v>0</v>
      </c>
      <c r="S991" s="118">
        <f t="shared" si="162"/>
        <v>0</v>
      </c>
      <c r="T991" s="108">
        <f t="shared" si="163"/>
        <v>80.11</v>
      </c>
      <c r="U991" s="108">
        <f t="shared" si="164"/>
        <v>79.13</v>
      </c>
    </row>
    <row r="992" spans="1:21" hidden="1" x14ac:dyDescent="0.2">
      <c r="A992" s="120">
        <v>43217</v>
      </c>
      <c r="B992" s="103">
        <v>2</v>
      </c>
      <c r="C992" s="104" t="s">
        <v>166</v>
      </c>
      <c r="D992" s="104" t="s">
        <v>1</v>
      </c>
      <c r="E992" s="104" t="s">
        <v>6</v>
      </c>
      <c r="F992" s="104">
        <v>1</v>
      </c>
      <c r="G992" s="104">
        <v>79.09</v>
      </c>
      <c r="H992" s="104" t="s">
        <v>1324</v>
      </c>
      <c r="I992" s="104"/>
      <c r="J992" s="116">
        <f>IF(D992="NY",VLOOKUP(E992,Input_Mkt_Price!B:C,2,FALSE))</f>
        <v>80.11</v>
      </c>
      <c r="K992" s="192">
        <f t="shared" si="155"/>
        <v>-39545</v>
      </c>
      <c r="L992" s="118">
        <f t="shared" si="156"/>
        <v>0</v>
      </c>
      <c r="M992" s="106">
        <f t="shared" si="157"/>
        <v>2.62</v>
      </c>
      <c r="N992" s="116">
        <f t="shared" si="158"/>
        <v>1</v>
      </c>
      <c r="O992" s="193">
        <f t="shared" si="159"/>
        <v>2.62</v>
      </c>
      <c r="P992" s="108">
        <f t="shared" si="160"/>
        <v>79.09</v>
      </c>
      <c r="Q992" s="192">
        <f>IF(D992="NY",VLOOKUP(E992,Input_Mkt_Price!E:F,2,FALSE))</f>
        <v>79.86</v>
      </c>
      <c r="R992" s="192">
        <f t="shared" si="161"/>
        <v>0</v>
      </c>
      <c r="S992" s="118">
        <f t="shared" si="162"/>
        <v>0</v>
      </c>
      <c r="T992" s="108">
        <f t="shared" si="163"/>
        <v>80.11</v>
      </c>
      <c r="U992" s="108">
        <f t="shared" si="164"/>
        <v>79.09</v>
      </c>
    </row>
    <row r="993" spans="1:21" x14ac:dyDescent="0.2">
      <c r="A993" s="120">
        <v>43217</v>
      </c>
      <c r="B993" s="103">
        <v>1</v>
      </c>
      <c r="C993" s="104" t="s">
        <v>166</v>
      </c>
      <c r="D993" s="104" t="s">
        <v>1</v>
      </c>
      <c r="E993" s="104" t="s">
        <v>10</v>
      </c>
      <c r="F993" s="104">
        <v>-1</v>
      </c>
      <c r="G993" s="104">
        <v>73.739999999999995</v>
      </c>
      <c r="H993" s="104" t="s">
        <v>1324</v>
      </c>
      <c r="I993" s="104"/>
      <c r="J993" s="116">
        <f>IF(D993="NY",VLOOKUP(E993,Input_Mkt_Price!B:C,2,FALSE))</f>
        <v>75</v>
      </c>
      <c r="K993" s="192">
        <f t="shared" si="155"/>
        <v>0</v>
      </c>
      <c r="L993" s="118">
        <f t="shared" si="156"/>
        <v>-630.0000000000025</v>
      </c>
      <c r="M993" s="106">
        <f t="shared" si="157"/>
        <v>2.62</v>
      </c>
      <c r="N993" s="116">
        <f t="shared" si="158"/>
        <v>1</v>
      </c>
      <c r="O993" s="193">
        <f t="shared" si="159"/>
        <v>2.62</v>
      </c>
      <c r="P993" s="108">
        <f t="shared" si="160"/>
        <v>-73.739999999999995</v>
      </c>
      <c r="Q993" s="192">
        <f>IF(D993="NY",VLOOKUP(E993,Input_Mkt_Price!E:F,2,FALSE))</f>
        <v>74.959999999999994</v>
      </c>
      <c r="R993" s="192">
        <f t="shared" si="161"/>
        <v>-609.99999999999943</v>
      </c>
      <c r="S993" s="118">
        <f t="shared" si="162"/>
        <v>-20.00000000000307</v>
      </c>
      <c r="T993" s="108">
        <f t="shared" si="163"/>
        <v>-75</v>
      </c>
      <c r="U993" s="108">
        <f t="shared" si="164"/>
        <v>-73.739999999999995</v>
      </c>
    </row>
    <row r="994" spans="1:21" x14ac:dyDescent="0.2">
      <c r="A994" s="120">
        <v>43217</v>
      </c>
      <c r="B994" s="103">
        <v>1</v>
      </c>
      <c r="C994" s="104" t="s">
        <v>166</v>
      </c>
      <c r="D994" s="104" t="s">
        <v>1</v>
      </c>
      <c r="E994" s="104" t="s">
        <v>10</v>
      </c>
      <c r="F994" s="104">
        <v>-1</v>
      </c>
      <c r="G994" s="104">
        <v>73.78</v>
      </c>
      <c r="H994" s="104" t="s">
        <v>1324</v>
      </c>
      <c r="I994" s="104"/>
      <c r="J994" s="116">
        <f>IF(D994="NY",VLOOKUP(E994,Input_Mkt_Price!B:C,2,FALSE))</f>
        <v>75</v>
      </c>
      <c r="K994" s="192">
        <f t="shared" si="155"/>
        <v>0</v>
      </c>
      <c r="L994" s="118">
        <f t="shared" si="156"/>
        <v>-609.99999999999943</v>
      </c>
      <c r="M994" s="106">
        <f t="shared" si="157"/>
        <v>2.62</v>
      </c>
      <c r="N994" s="116">
        <f t="shared" si="158"/>
        <v>1</v>
      </c>
      <c r="O994" s="193">
        <f t="shared" si="159"/>
        <v>2.62</v>
      </c>
      <c r="P994" s="108">
        <f t="shared" si="160"/>
        <v>-73.78</v>
      </c>
      <c r="Q994" s="192">
        <f>IF(D994="NY",VLOOKUP(E994,Input_Mkt_Price!E:F,2,FALSE))</f>
        <v>74.959999999999994</v>
      </c>
      <c r="R994" s="192">
        <f t="shared" si="161"/>
        <v>-589.99999999999636</v>
      </c>
      <c r="S994" s="118">
        <f t="shared" si="162"/>
        <v>-20.00000000000307</v>
      </c>
      <c r="T994" s="108">
        <f t="shared" si="163"/>
        <v>-75</v>
      </c>
      <c r="U994" s="108">
        <f t="shared" si="164"/>
        <v>-73.78</v>
      </c>
    </row>
    <row r="995" spans="1:21" x14ac:dyDescent="0.2">
      <c r="A995" s="120">
        <v>43217</v>
      </c>
      <c r="B995" s="103">
        <v>1</v>
      </c>
      <c r="C995" s="104" t="s">
        <v>166</v>
      </c>
      <c r="D995" s="104" t="s">
        <v>1</v>
      </c>
      <c r="E995" s="104" t="s">
        <v>10</v>
      </c>
      <c r="F995" s="104">
        <v>-2</v>
      </c>
      <c r="G995" s="104">
        <v>73.790000000000006</v>
      </c>
      <c r="H995" s="104" t="s">
        <v>1324</v>
      </c>
      <c r="I995" s="104"/>
      <c r="J995" s="116">
        <f>IF(D995="NY",VLOOKUP(E995,Input_Mkt_Price!B:C,2,FALSE))</f>
        <v>75</v>
      </c>
      <c r="K995" s="192">
        <f t="shared" si="155"/>
        <v>0</v>
      </c>
      <c r="L995" s="118">
        <f t="shared" si="156"/>
        <v>-1209.9999999999936</v>
      </c>
      <c r="M995" s="106">
        <f t="shared" si="157"/>
        <v>5.24</v>
      </c>
      <c r="N995" s="116">
        <f t="shared" si="158"/>
        <v>2</v>
      </c>
      <c r="O995" s="193">
        <f t="shared" si="159"/>
        <v>2.62</v>
      </c>
      <c r="P995" s="108">
        <f t="shared" si="160"/>
        <v>-147.58000000000001</v>
      </c>
      <c r="Q995" s="192">
        <f>IF(D995="NY",VLOOKUP(E995,Input_Mkt_Price!E:F,2,FALSE))</f>
        <v>74.959999999999994</v>
      </c>
      <c r="R995" s="192">
        <f t="shared" si="161"/>
        <v>-1169.9999999999875</v>
      </c>
      <c r="S995" s="118">
        <f t="shared" si="162"/>
        <v>-40.000000000006139</v>
      </c>
      <c r="T995" s="108">
        <f t="shared" si="163"/>
        <v>-150</v>
      </c>
      <c r="U995" s="108">
        <f t="shared" si="164"/>
        <v>-147.58000000000001</v>
      </c>
    </row>
    <row r="996" spans="1:21" x14ac:dyDescent="0.2">
      <c r="A996" s="120">
        <v>43217</v>
      </c>
      <c r="B996" s="103">
        <v>1</v>
      </c>
      <c r="C996" s="104" t="s">
        <v>166</v>
      </c>
      <c r="D996" s="104" t="s">
        <v>1</v>
      </c>
      <c r="E996" s="104" t="s">
        <v>10</v>
      </c>
      <c r="F996" s="104">
        <v>-10</v>
      </c>
      <c r="G996" s="104">
        <v>73.849999999999994</v>
      </c>
      <c r="H996" s="104" t="s">
        <v>1324</v>
      </c>
      <c r="I996" s="104"/>
      <c r="J996" s="116">
        <f>IF(D996="NY",VLOOKUP(E996,Input_Mkt_Price!B:C,2,FALSE))</f>
        <v>75</v>
      </c>
      <c r="K996" s="192">
        <f t="shared" si="155"/>
        <v>0</v>
      </c>
      <c r="L996" s="118">
        <f t="shared" si="156"/>
        <v>-5750.0000000000282</v>
      </c>
      <c r="M996" s="106">
        <f t="shared" si="157"/>
        <v>26.200000000000003</v>
      </c>
      <c r="N996" s="116">
        <f t="shared" si="158"/>
        <v>10</v>
      </c>
      <c r="O996" s="193">
        <f t="shared" si="159"/>
        <v>2.62</v>
      </c>
      <c r="P996" s="108">
        <f t="shared" si="160"/>
        <v>-738.5</v>
      </c>
      <c r="Q996" s="192">
        <f>IF(D996="NY",VLOOKUP(E996,Input_Mkt_Price!E:F,2,FALSE))</f>
        <v>74.959999999999994</v>
      </c>
      <c r="R996" s="192">
        <f t="shared" si="161"/>
        <v>-5549.9999999999973</v>
      </c>
      <c r="S996" s="118">
        <f t="shared" si="162"/>
        <v>-200.00000000003092</v>
      </c>
      <c r="T996" s="108">
        <f t="shared" si="163"/>
        <v>-750</v>
      </c>
      <c r="U996" s="108">
        <f t="shared" si="164"/>
        <v>-738.5</v>
      </c>
    </row>
    <row r="997" spans="1:21" x14ac:dyDescent="0.2">
      <c r="A997" s="120">
        <v>43217</v>
      </c>
      <c r="B997" s="103">
        <v>1</v>
      </c>
      <c r="C997" s="104" t="s">
        <v>166</v>
      </c>
      <c r="D997" s="104" t="s">
        <v>1</v>
      </c>
      <c r="E997" s="104" t="s">
        <v>10</v>
      </c>
      <c r="F997" s="104">
        <v>-14</v>
      </c>
      <c r="G997" s="104">
        <v>73.88</v>
      </c>
      <c r="H997" s="104" t="s">
        <v>1324</v>
      </c>
      <c r="I997" s="104"/>
      <c r="J997" s="116">
        <f>IF(D997="NY",VLOOKUP(E997,Input_Mkt_Price!B:C,2,FALSE))</f>
        <v>75</v>
      </c>
      <c r="K997" s="192">
        <f t="shared" si="155"/>
        <v>0</v>
      </c>
      <c r="L997" s="118">
        <f t="shared" si="156"/>
        <v>-7840.0000000000318</v>
      </c>
      <c r="M997" s="106">
        <f t="shared" si="157"/>
        <v>36.68</v>
      </c>
      <c r="N997" s="116">
        <f t="shared" si="158"/>
        <v>14</v>
      </c>
      <c r="O997" s="193">
        <f t="shared" si="159"/>
        <v>2.62</v>
      </c>
      <c r="P997" s="108">
        <f t="shared" si="160"/>
        <v>-1034.32</v>
      </c>
      <c r="Q997" s="192">
        <f>IF(D997="NY",VLOOKUP(E997,Input_Mkt_Price!E:F,2,FALSE))</f>
        <v>74.959999999999994</v>
      </c>
      <c r="R997" s="192">
        <f t="shared" si="161"/>
        <v>-7559.9999999999882</v>
      </c>
      <c r="S997" s="118">
        <f t="shared" si="162"/>
        <v>-280.00000000004366</v>
      </c>
      <c r="T997" s="108">
        <f t="shared" si="163"/>
        <v>-1050</v>
      </c>
      <c r="U997" s="108">
        <f t="shared" si="164"/>
        <v>-1034.32</v>
      </c>
    </row>
    <row r="998" spans="1:21" x14ac:dyDescent="0.2">
      <c r="A998" s="120">
        <v>43217</v>
      </c>
      <c r="B998" s="103">
        <v>1</v>
      </c>
      <c r="C998" s="104" t="s">
        <v>166</v>
      </c>
      <c r="D998" s="104" t="s">
        <v>1</v>
      </c>
      <c r="E998" s="104" t="s">
        <v>10</v>
      </c>
      <c r="F998" s="104">
        <v>-4</v>
      </c>
      <c r="G998" s="104">
        <v>73.89</v>
      </c>
      <c r="H998" s="104" t="s">
        <v>1324</v>
      </c>
      <c r="I998" s="104"/>
      <c r="J998" s="116">
        <f>IF(D998="NY",VLOOKUP(E998,Input_Mkt_Price!B:C,2,FALSE))</f>
        <v>75</v>
      </c>
      <c r="K998" s="192">
        <f t="shared" si="155"/>
        <v>0</v>
      </c>
      <c r="L998" s="118">
        <f t="shared" si="156"/>
        <v>-2219.9999999999991</v>
      </c>
      <c r="M998" s="106">
        <f t="shared" si="157"/>
        <v>10.48</v>
      </c>
      <c r="N998" s="116">
        <f t="shared" si="158"/>
        <v>4</v>
      </c>
      <c r="O998" s="108">
        <f t="shared" si="159"/>
        <v>2.62</v>
      </c>
      <c r="P998" s="108">
        <f t="shared" si="160"/>
        <v>-295.56</v>
      </c>
      <c r="Q998" s="192">
        <f>IF(D998="NY",VLOOKUP(E998,Input_Mkt_Price!E:F,2,FALSE))</f>
        <v>74.959999999999994</v>
      </c>
      <c r="R998" s="192">
        <f t="shared" si="161"/>
        <v>-2139.9999999999864</v>
      </c>
      <c r="S998" s="118">
        <f t="shared" si="162"/>
        <v>-80.000000000012733</v>
      </c>
      <c r="T998" s="108">
        <f t="shared" si="163"/>
        <v>-300</v>
      </c>
      <c r="U998" s="108">
        <f t="shared" si="164"/>
        <v>-295.56</v>
      </c>
    </row>
    <row r="999" spans="1:21" x14ac:dyDescent="0.2">
      <c r="A999" s="120">
        <v>43217</v>
      </c>
      <c r="B999" s="103">
        <v>1</v>
      </c>
      <c r="C999" s="104" t="s">
        <v>166</v>
      </c>
      <c r="D999" s="104" t="s">
        <v>1</v>
      </c>
      <c r="E999" s="104" t="s">
        <v>10</v>
      </c>
      <c r="F999" s="104">
        <v>-25</v>
      </c>
      <c r="G999" s="104">
        <v>73.900000000000006</v>
      </c>
      <c r="H999" s="104" t="s">
        <v>1324</v>
      </c>
      <c r="I999" s="104"/>
      <c r="J999" s="116">
        <f>IF(D999="NY",VLOOKUP(E999,Input_Mkt_Price!B:C,2,FALSE))</f>
        <v>75</v>
      </c>
      <c r="K999" s="192">
        <f t="shared" si="155"/>
        <v>0</v>
      </c>
      <c r="L999" s="118">
        <f t="shared" si="156"/>
        <v>-13749.999999999929</v>
      </c>
      <c r="M999" s="106">
        <f t="shared" si="157"/>
        <v>65.5</v>
      </c>
      <c r="N999" s="116">
        <f t="shared" si="158"/>
        <v>25</v>
      </c>
      <c r="O999" s="108">
        <f t="shared" si="159"/>
        <v>2.62</v>
      </c>
      <c r="P999" s="108">
        <f t="shared" si="160"/>
        <v>-1847.5000000000002</v>
      </c>
      <c r="Q999" s="192">
        <f>IF(D999="NY",VLOOKUP(E999,Input_Mkt_Price!E:F,2,FALSE))</f>
        <v>74.959999999999994</v>
      </c>
      <c r="R999" s="192">
        <f t="shared" si="161"/>
        <v>-13249.999999999851</v>
      </c>
      <c r="S999" s="118">
        <f t="shared" si="162"/>
        <v>-500.00000000007822</v>
      </c>
      <c r="T999" s="108">
        <f t="shared" si="163"/>
        <v>-1875</v>
      </c>
      <c r="U999" s="108">
        <f t="shared" si="164"/>
        <v>-1847.5000000000002</v>
      </c>
    </row>
    <row r="1000" spans="1:21" x14ac:dyDescent="0.2">
      <c r="A1000" s="120">
        <v>43220</v>
      </c>
      <c r="B1000" s="103">
        <v>1</v>
      </c>
      <c r="C1000" s="104" t="s">
        <v>166</v>
      </c>
      <c r="D1000" s="104" t="s">
        <v>1</v>
      </c>
      <c r="E1000" s="104" t="s">
        <v>5</v>
      </c>
      <c r="F1000" s="104">
        <v>10</v>
      </c>
      <c r="G1000" s="104">
        <v>83.75</v>
      </c>
      <c r="H1000" s="104" t="s">
        <v>1325</v>
      </c>
      <c r="I1000" s="104"/>
      <c r="J1000" s="116">
        <f>IF(D1000="NY",VLOOKUP(E1000,Input_Mkt_Price!B:C,2,FALSE))</f>
        <v>83.76</v>
      </c>
      <c r="K1000" s="192">
        <f t="shared" si="155"/>
        <v>0</v>
      </c>
      <c r="L1000" s="118">
        <f t="shared" si="156"/>
        <v>50.00000000002558</v>
      </c>
      <c r="M1000" s="106">
        <f t="shared" si="157"/>
        <v>26.200000000000003</v>
      </c>
      <c r="N1000" s="116">
        <f t="shared" si="158"/>
        <v>10</v>
      </c>
      <c r="O1000" s="108">
        <f t="shared" si="159"/>
        <v>2.62</v>
      </c>
      <c r="P1000" s="108">
        <f t="shared" si="160"/>
        <v>837.5</v>
      </c>
      <c r="Q1000" s="192">
        <f>IF(D1000="NY",VLOOKUP(E1000,Input_Mkt_Price!E:F,2,FALSE))</f>
        <v>83.7</v>
      </c>
      <c r="R1000" s="192">
        <f t="shared" si="161"/>
        <v>-249.99999999998579</v>
      </c>
      <c r="S1000" s="118">
        <f t="shared" si="162"/>
        <v>300.00000000001137</v>
      </c>
      <c r="T1000" s="108">
        <f t="shared" si="163"/>
        <v>837.6</v>
      </c>
      <c r="U1000" s="108">
        <f t="shared" si="164"/>
        <v>837.5</v>
      </c>
    </row>
    <row r="1001" spans="1:21" x14ac:dyDescent="0.2">
      <c r="A1001" s="120">
        <v>43220</v>
      </c>
      <c r="B1001" s="103">
        <v>1</v>
      </c>
      <c r="C1001" s="104" t="s">
        <v>166</v>
      </c>
      <c r="D1001" s="104" t="s">
        <v>1</v>
      </c>
      <c r="E1001" s="104" t="s">
        <v>5</v>
      </c>
      <c r="F1001" s="104">
        <v>14</v>
      </c>
      <c r="G1001" s="104">
        <v>83.78</v>
      </c>
      <c r="H1001" s="104" t="s">
        <v>1325</v>
      </c>
      <c r="I1001" s="104"/>
      <c r="J1001" s="116">
        <f>IF(D1001="NY",VLOOKUP(E1001,Input_Mkt_Price!B:C,2,FALSE))</f>
        <v>83.76</v>
      </c>
      <c r="K1001" s="192">
        <f t="shared" si="155"/>
        <v>0</v>
      </c>
      <c r="L1001" s="118">
        <f t="shared" si="156"/>
        <v>-139.99999999997215</v>
      </c>
      <c r="M1001" s="106">
        <f t="shared" si="157"/>
        <v>36.68</v>
      </c>
      <c r="N1001" s="116">
        <f t="shared" si="158"/>
        <v>14</v>
      </c>
      <c r="O1001" s="108">
        <f t="shared" si="159"/>
        <v>2.62</v>
      </c>
      <c r="P1001" s="108">
        <f t="shared" si="160"/>
        <v>1172.92</v>
      </c>
      <c r="Q1001" s="192">
        <f>IF(D1001="NY",VLOOKUP(E1001,Input_Mkt_Price!E:F,2,FALSE))</f>
        <v>83.7</v>
      </c>
      <c r="R1001" s="192">
        <f t="shared" si="161"/>
        <v>-559.99999999998806</v>
      </c>
      <c r="S1001" s="118">
        <f t="shared" si="162"/>
        <v>420.00000000001592</v>
      </c>
      <c r="T1001" s="108">
        <f t="shared" si="163"/>
        <v>1172.6400000000001</v>
      </c>
      <c r="U1001" s="108">
        <f t="shared" si="164"/>
        <v>1172.92</v>
      </c>
    </row>
    <row r="1002" spans="1:21" x14ac:dyDescent="0.2">
      <c r="A1002" s="120">
        <v>43220</v>
      </c>
      <c r="B1002" s="103">
        <v>1</v>
      </c>
      <c r="C1002" s="104" t="s">
        <v>166</v>
      </c>
      <c r="D1002" s="104" t="s">
        <v>1</v>
      </c>
      <c r="E1002" s="104" t="s">
        <v>5</v>
      </c>
      <c r="F1002" s="104">
        <v>1</v>
      </c>
      <c r="G1002" s="104">
        <v>83.77</v>
      </c>
      <c r="H1002" s="104" t="s">
        <v>1325</v>
      </c>
      <c r="I1002" s="104"/>
      <c r="J1002" s="116">
        <f>IF(D1002="NY",VLOOKUP(E1002,Input_Mkt_Price!B:C,2,FALSE))</f>
        <v>83.76</v>
      </c>
      <c r="K1002" s="192">
        <f t="shared" si="155"/>
        <v>0</v>
      </c>
      <c r="L1002" s="118">
        <f t="shared" si="156"/>
        <v>-4.9999999999954525</v>
      </c>
      <c r="M1002" s="106">
        <f t="shared" si="157"/>
        <v>2.62</v>
      </c>
      <c r="N1002" s="116">
        <f t="shared" si="158"/>
        <v>1</v>
      </c>
      <c r="O1002" s="108">
        <f t="shared" si="159"/>
        <v>2.62</v>
      </c>
      <c r="P1002" s="108">
        <f t="shared" si="160"/>
        <v>83.77</v>
      </c>
      <c r="Q1002" s="192">
        <f>IF(D1002="NY",VLOOKUP(E1002,Input_Mkt_Price!E:F,2,FALSE))</f>
        <v>83.7</v>
      </c>
      <c r="R1002" s="192">
        <f t="shared" si="161"/>
        <v>-34.999999999996589</v>
      </c>
      <c r="S1002" s="118">
        <f t="shared" si="162"/>
        <v>30.000000000001137</v>
      </c>
      <c r="T1002" s="108">
        <f t="shared" si="163"/>
        <v>83.76</v>
      </c>
      <c r="U1002" s="108">
        <f t="shared" si="164"/>
        <v>83.77</v>
      </c>
    </row>
    <row r="1003" spans="1:21" x14ac:dyDescent="0.2">
      <c r="A1003" s="120">
        <v>43220</v>
      </c>
      <c r="B1003" s="103">
        <v>1</v>
      </c>
      <c r="C1003" s="104" t="s">
        <v>166</v>
      </c>
      <c r="D1003" s="104" t="s">
        <v>1</v>
      </c>
      <c r="E1003" s="104" t="s">
        <v>7</v>
      </c>
      <c r="F1003" s="104">
        <v>-1</v>
      </c>
      <c r="G1003" s="104">
        <v>78.42</v>
      </c>
      <c r="H1003" s="104" t="s">
        <v>1325</v>
      </c>
      <c r="I1003" s="104"/>
      <c r="J1003" s="116">
        <f>IF(D1003="NY",VLOOKUP(E1003,Input_Mkt_Price!B:C,2,FALSE))</f>
        <v>79.91</v>
      </c>
      <c r="K1003" s="192">
        <f t="shared" si="155"/>
        <v>0</v>
      </c>
      <c r="L1003" s="118">
        <f t="shared" si="156"/>
        <v>-744.9999999999975</v>
      </c>
      <c r="M1003" s="106">
        <f t="shared" si="157"/>
        <v>2.62</v>
      </c>
      <c r="N1003" s="116">
        <f t="shared" si="158"/>
        <v>1</v>
      </c>
      <c r="O1003" s="108">
        <f t="shared" si="159"/>
        <v>2.62</v>
      </c>
      <c r="P1003" s="108">
        <f t="shared" si="160"/>
        <v>-78.42</v>
      </c>
      <c r="Q1003" s="192">
        <f>IF(D1003="NY",VLOOKUP(E1003,Input_Mkt_Price!E:F,2,FALSE))</f>
        <v>79.650000000000006</v>
      </c>
      <c r="R1003" s="192">
        <f t="shared" si="161"/>
        <v>-615.00000000000205</v>
      </c>
      <c r="S1003" s="118">
        <f t="shared" si="162"/>
        <v>-129.99999999999545</v>
      </c>
      <c r="T1003" s="108">
        <f t="shared" si="163"/>
        <v>-79.91</v>
      </c>
      <c r="U1003" s="108">
        <f t="shared" si="164"/>
        <v>-78.42</v>
      </c>
    </row>
    <row r="1004" spans="1:21" x14ac:dyDescent="0.2">
      <c r="A1004" s="120">
        <v>43220</v>
      </c>
      <c r="B1004" s="103">
        <v>1</v>
      </c>
      <c r="C1004" s="104" t="s">
        <v>166</v>
      </c>
      <c r="D1004" s="104" t="s">
        <v>1</v>
      </c>
      <c r="E1004" s="104" t="s">
        <v>7</v>
      </c>
      <c r="F1004" s="104">
        <v>-8</v>
      </c>
      <c r="G1004" s="104">
        <v>78.41</v>
      </c>
      <c r="H1004" s="104" t="s">
        <v>1325</v>
      </c>
      <c r="I1004" s="104"/>
      <c r="J1004" s="116">
        <f>IF(D1004="NY",VLOOKUP(E1004,Input_Mkt_Price!B:C,2,FALSE))</f>
        <v>79.91</v>
      </c>
      <c r="K1004" s="192">
        <f t="shared" si="155"/>
        <v>0</v>
      </c>
      <c r="L1004" s="118">
        <f t="shared" si="156"/>
        <v>-6000</v>
      </c>
      <c r="M1004" s="106">
        <f t="shared" si="157"/>
        <v>20.96</v>
      </c>
      <c r="N1004" s="116">
        <f t="shared" si="158"/>
        <v>8</v>
      </c>
      <c r="O1004" s="193">
        <f t="shared" si="159"/>
        <v>2.62</v>
      </c>
      <c r="P1004" s="108">
        <f t="shared" si="160"/>
        <v>-627.28</v>
      </c>
      <c r="Q1004" s="192">
        <f>IF(D1004="NY",VLOOKUP(E1004,Input_Mkt_Price!E:F,2,FALSE))</f>
        <v>79.650000000000006</v>
      </c>
      <c r="R1004" s="192">
        <f t="shared" si="161"/>
        <v>-4960.0000000000364</v>
      </c>
      <c r="S1004" s="118">
        <f t="shared" si="162"/>
        <v>-1039.9999999999636</v>
      </c>
      <c r="T1004" s="108">
        <f t="shared" si="163"/>
        <v>-639.28</v>
      </c>
      <c r="U1004" s="108">
        <f t="shared" si="164"/>
        <v>-627.28</v>
      </c>
    </row>
    <row r="1005" spans="1:21" hidden="1" x14ac:dyDescent="0.2">
      <c r="A1005" s="120">
        <v>43221</v>
      </c>
      <c r="B1005" s="103">
        <v>2</v>
      </c>
      <c r="C1005" s="104" t="s">
        <v>166</v>
      </c>
      <c r="D1005" s="104" t="s">
        <v>1</v>
      </c>
      <c r="E1005" s="104" t="s">
        <v>5</v>
      </c>
      <c r="F1005" s="104">
        <v>-25</v>
      </c>
      <c r="G1005" s="104">
        <v>84.5</v>
      </c>
      <c r="H1005" s="104" t="s">
        <v>1326</v>
      </c>
      <c r="I1005" s="104"/>
      <c r="J1005" s="116">
        <f>IF(D1005="NY",VLOOKUP(E1005,Input_Mkt_Price!B:C,2,FALSE))</f>
        <v>83.76</v>
      </c>
      <c r="K1005" s="192">
        <f t="shared" si="155"/>
        <v>1056250</v>
      </c>
      <c r="L1005" s="118">
        <f t="shared" si="156"/>
        <v>0</v>
      </c>
      <c r="M1005" s="106">
        <f t="shared" si="157"/>
        <v>65.5</v>
      </c>
      <c r="N1005" s="116">
        <f t="shared" si="158"/>
        <v>25</v>
      </c>
      <c r="O1005" s="108">
        <f t="shared" si="159"/>
        <v>2.62</v>
      </c>
      <c r="P1005" s="108">
        <f t="shared" si="160"/>
        <v>-2112.5</v>
      </c>
      <c r="Q1005" s="192">
        <f>IF(D1005="NY",VLOOKUP(E1005,Input_Mkt_Price!E:F,2,FALSE))</f>
        <v>83.7</v>
      </c>
      <c r="R1005" s="192">
        <f t="shared" si="161"/>
        <v>0</v>
      </c>
      <c r="S1005" s="118">
        <f t="shared" si="162"/>
        <v>0</v>
      </c>
      <c r="T1005" s="108">
        <f t="shared" si="163"/>
        <v>-2094</v>
      </c>
      <c r="U1005" s="108">
        <f t="shared" si="164"/>
        <v>-2112.5</v>
      </c>
    </row>
    <row r="1006" spans="1:21" x14ac:dyDescent="0.2">
      <c r="A1006" s="120">
        <v>43221</v>
      </c>
      <c r="B1006" s="103">
        <v>1</v>
      </c>
      <c r="C1006" s="104" t="s">
        <v>166</v>
      </c>
      <c r="D1006" s="104" t="s">
        <v>1</v>
      </c>
      <c r="E1006" s="104" t="s">
        <v>10</v>
      </c>
      <c r="F1006" s="104">
        <v>-10</v>
      </c>
      <c r="G1006" s="104">
        <v>73.930000000000007</v>
      </c>
      <c r="H1006" s="104" t="s">
        <v>1326</v>
      </c>
      <c r="I1006" s="104"/>
      <c r="J1006" s="116">
        <f>IF(D1006="NY",VLOOKUP(E1006,Input_Mkt_Price!B:C,2,FALSE))</f>
        <v>75</v>
      </c>
      <c r="K1006" s="192">
        <f t="shared" si="155"/>
        <v>0</v>
      </c>
      <c r="L1006" s="118">
        <f t="shared" si="156"/>
        <v>-5349.9999999999654</v>
      </c>
      <c r="M1006" s="106">
        <f t="shared" si="157"/>
        <v>26.200000000000003</v>
      </c>
      <c r="N1006" s="116">
        <f t="shared" si="158"/>
        <v>10</v>
      </c>
      <c r="O1006" s="108">
        <f t="shared" si="159"/>
        <v>2.62</v>
      </c>
      <c r="P1006" s="108">
        <f t="shared" si="160"/>
        <v>-739.30000000000007</v>
      </c>
      <c r="Q1006" s="192">
        <f>IF(D1006="NY",VLOOKUP(E1006,Input_Mkt_Price!E:F,2,FALSE))</f>
        <v>74.959999999999994</v>
      </c>
      <c r="R1006" s="192">
        <f t="shared" si="161"/>
        <v>-5149.9999999999345</v>
      </c>
      <c r="S1006" s="118">
        <f t="shared" si="162"/>
        <v>-200.00000000003092</v>
      </c>
      <c r="T1006" s="108">
        <f t="shared" si="163"/>
        <v>-750</v>
      </c>
      <c r="U1006" s="108">
        <f t="shared" si="164"/>
        <v>-739.30000000000007</v>
      </c>
    </row>
    <row r="1007" spans="1:21" x14ac:dyDescent="0.2">
      <c r="A1007" s="120">
        <v>43222</v>
      </c>
      <c r="B1007" s="103">
        <v>1</v>
      </c>
      <c r="C1007" s="104" t="s">
        <v>166</v>
      </c>
      <c r="D1007" s="104" t="s">
        <v>1</v>
      </c>
      <c r="E1007" s="104" t="s">
        <v>5</v>
      </c>
      <c r="F1007" s="104">
        <v>1</v>
      </c>
      <c r="G1007" s="104">
        <v>84.54</v>
      </c>
      <c r="H1007" s="104" t="s">
        <v>1327</v>
      </c>
      <c r="I1007" s="104"/>
      <c r="J1007" s="116">
        <f>IF(D1007="NY",VLOOKUP(E1007,Input_Mkt_Price!B:C,2,FALSE))</f>
        <v>83.76</v>
      </c>
      <c r="K1007" s="192">
        <f t="shared" si="155"/>
        <v>0</v>
      </c>
      <c r="L1007" s="118">
        <f t="shared" si="156"/>
        <v>-390.00000000000057</v>
      </c>
      <c r="M1007" s="106">
        <f t="shared" si="157"/>
        <v>2.62</v>
      </c>
      <c r="N1007" s="116">
        <f t="shared" si="158"/>
        <v>1</v>
      </c>
      <c r="O1007" s="108">
        <f t="shared" si="159"/>
        <v>2.62</v>
      </c>
      <c r="P1007" s="108">
        <f t="shared" si="160"/>
        <v>84.54</v>
      </c>
      <c r="Q1007" s="192">
        <f>IF(D1007="NY",VLOOKUP(E1007,Input_Mkt_Price!E:F,2,FALSE))</f>
        <v>83.7</v>
      </c>
      <c r="R1007" s="192">
        <f t="shared" si="161"/>
        <v>-420.00000000000171</v>
      </c>
      <c r="S1007" s="118">
        <f t="shared" si="162"/>
        <v>30.000000000001137</v>
      </c>
      <c r="T1007" s="108">
        <f t="shared" si="163"/>
        <v>83.76</v>
      </c>
      <c r="U1007" s="108">
        <f t="shared" si="164"/>
        <v>84.54</v>
      </c>
    </row>
    <row r="1008" spans="1:21" x14ac:dyDescent="0.2">
      <c r="A1008" s="120">
        <v>43222</v>
      </c>
      <c r="B1008" s="103">
        <v>1</v>
      </c>
      <c r="C1008" s="104" t="s">
        <v>166</v>
      </c>
      <c r="D1008" s="104" t="s">
        <v>1</v>
      </c>
      <c r="E1008" s="104" t="s">
        <v>5</v>
      </c>
      <c r="F1008" s="104">
        <v>24</v>
      </c>
      <c r="G1008" s="104">
        <v>84.55</v>
      </c>
      <c r="H1008" s="104" t="s">
        <v>1327</v>
      </c>
      <c r="I1008" s="104"/>
      <c r="J1008" s="116">
        <f>IF(D1008="NY",VLOOKUP(E1008,Input_Mkt_Price!B:C,2,FALSE))</f>
        <v>83.76</v>
      </c>
      <c r="K1008" s="192">
        <f t="shared" si="155"/>
        <v>0</v>
      </c>
      <c r="L1008" s="118">
        <f t="shared" si="156"/>
        <v>-9479.9999999999054</v>
      </c>
      <c r="M1008" s="106">
        <f t="shared" si="157"/>
        <v>62.88</v>
      </c>
      <c r="N1008" s="116">
        <f t="shared" si="158"/>
        <v>24</v>
      </c>
      <c r="O1008" s="108">
        <f t="shared" si="159"/>
        <v>2.62</v>
      </c>
      <c r="P1008" s="108">
        <f t="shared" si="160"/>
        <v>2029.1999999999998</v>
      </c>
      <c r="Q1008" s="192">
        <f>IF(D1008="NY",VLOOKUP(E1008,Input_Mkt_Price!E:F,2,FALSE))</f>
        <v>83.7</v>
      </c>
      <c r="R1008" s="192">
        <f t="shared" si="161"/>
        <v>-10199.999999999931</v>
      </c>
      <c r="S1008" s="118">
        <f t="shared" si="162"/>
        <v>720.00000000002547</v>
      </c>
      <c r="T1008" s="108">
        <f t="shared" si="163"/>
        <v>2010.2400000000002</v>
      </c>
      <c r="U1008" s="108">
        <f t="shared" si="164"/>
        <v>2029.1999999999998</v>
      </c>
    </row>
    <row r="1009" spans="1:21" x14ac:dyDescent="0.2">
      <c r="A1009" s="120">
        <v>43222</v>
      </c>
      <c r="B1009" s="103">
        <v>1</v>
      </c>
      <c r="C1009" s="104" t="s">
        <v>166</v>
      </c>
      <c r="D1009" s="104" t="s">
        <v>1</v>
      </c>
      <c r="E1009" s="104" t="s">
        <v>5</v>
      </c>
      <c r="F1009" s="104">
        <v>7</v>
      </c>
      <c r="G1009" s="104">
        <v>84.69</v>
      </c>
      <c r="H1009" s="104" t="s">
        <v>1327</v>
      </c>
      <c r="I1009" s="104"/>
      <c r="J1009" s="116">
        <f>IF(D1009="NY",VLOOKUP(E1009,Input_Mkt_Price!B:C,2,FALSE))</f>
        <v>83.76</v>
      </c>
      <c r="K1009" s="192">
        <f t="shared" si="155"/>
        <v>0</v>
      </c>
      <c r="L1009" s="118">
        <f t="shared" si="156"/>
        <v>-3254.9999999999741</v>
      </c>
      <c r="M1009" s="106">
        <f t="shared" si="157"/>
        <v>18.34</v>
      </c>
      <c r="N1009" s="116">
        <f t="shared" si="158"/>
        <v>7</v>
      </c>
      <c r="O1009" s="108">
        <f t="shared" si="159"/>
        <v>2.62</v>
      </c>
      <c r="P1009" s="108">
        <f t="shared" si="160"/>
        <v>592.82999999999993</v>
      </c>
      <c r="Q1009" s="192">
        <f>IF(D1009="NY",VLOOKUP(E1009,Input_Mkt_Price!E:F,2,FALSE))</f>
        <v>83.7</v>
      </c>
      <c r="R1009" s="192">
        <f t="shared" si="161"/>
        <v>-3464.9999999999823</v>
      </c>
      <c r="S1009" s="118">
        <f t="shared" si="162"/>
        <v>210.00000000000819</v>
      </c>
      <c r="T1009" s="108">
        <f t="shared" si="163"/>
        <v>586.32000000000005</v>
      </c>
      <c r="U1009" s="108">
        <f t="shared" si="164"/>
        <v>592.82999999999993</v>
      </c>
    </row>
    <row r="1010" spans="1:21" x14ac:dyDescent="0.2">
      <c r="A1010" s="120">
        <v>43222</v>
      </c>
      <c r="B1010" s="103">
        <v>1</v>
      </c>
      <c r="C1010" s="104" t="s">
        <v>166</v>
      </c>
      <c r="D1010" s="104" t="s">
        <v>1</v>
      </c>
      <c r="E1010" s="104" t="s">
        <v>5</v>
      </c>
      <c r="F1010" s="104">
        <v>3</v>
      </c>
      <c r="G1010" s="104">
        <v>84.7</v>
      </c>
      <c r="H1010" s="104" t="s">
        <v>1327</v>
      </c>
      <c r="I1010" s="104"/>
      <c r="J1010" s="116">
        <f>IF(D1010="NY",VLOOKUP(E1010,Input_Mkt_Price!B:C,2,FALSE))</f>
        <v>83.76</v>
      </c>
      <c r="K1010" s="192">
        <f t="shared" si="155"/>
        <v>0</v>
      </c>
      <c r="L1010" s="118">
        <f t="shared" si="156"/>
        <v>-1409.9999999999966</v>
      </c>
      <c r="M1010" s="106">
        <f t="shared" si="157"/>
        <v>7.86</v>
      </c>
      <c r="N1010" s="116">
        <f t="shared" si="158"/>
        <v>3</v>
      </c>
      <c r="O1010" s="108">
        <f t="shared" si="159"/>
        <v>2.62</v>
      </c>
      <c r="P1010" s="108">
        <f t="shared" si="160"/>
        <v>254.10000000000002</v>
      </c>
      <c r="Q1010" s="192">
        <f>IF(D1010="NY",VLOOKUP(E1010,Input_Mkt_Price!E:F,2,FALSE))</f>
        <v>83.7</v>
      </c>
      <c r="R1010" s="192">
        <f t="shared" si="161"/>
        <v>-1500</v>
      </c>
      <c r="S1010" s="118">
        <f t="shared" si="162"/>
        <v>90.000000000003411</v>
      </c>
      <c r="T1010" s="108">
        <f t="shared" si="163"/>
        <v>251.28000000000003</v>
      </c>
      <c r="U1010" s="108">
        <f t="shared" si="164"/>
        <v>254.10000000000002</v>
      </c>
    </row>
    <row r="1011" spans="1:21" x14ac:dyDescent="0.2">
      <c r="A1011" s="120">
        <v>43222</v>
      </c>
      <c r="B1011" s="103">
        <v>1</v>
      </c>
      <c r="C1011" s="104" t="s">
        <v>166</v>
      </c>
      <c r="D1011" s="104" t="s">
        <v>1</v>
      </c>
      <c r="E1011" s="104" t="s">
        <v>5</v>
      </c>
      <c r="F1011" s="104">
        <v>15</v>
      </c>
      <c r="G1011" s="104">
        <v>84.75</v>
      </c>
      <c r="H1011" s="104" t="s">
        <v>1327</v>
      </c>
      <c r="I1011" s="104"/>
      <c r="J1011" s="116">
        <f>IF(D1011="NY",VLOOKUP(E1011,Input_Mkt_Price!B:C,2,FALSE))</f>
        <v>83.76</v>
      </c>
      <c r="K1011" s="192">
        <f t="shared" si="155"/>
        <v>0</v>
      </c>
      <c r="L1011" s="118">
        <f t="shared" si="156"/>
        <v>-7424.9999999999618</v>
      </c>
      <c r="M1011" s="106">
        <f t="shared" si="157"/>
        <v>39.300000000000004</v>
      </c>
      <c r="N1011" s="116">
        <f t="shared" si="158"/>
        <v>15</v>
      </c>
      <c r="O1011" s="108">
        <f t="shared" si="159"/>
        <v>2.62</v>
      </c>
      <c r="P1011" s="108">
        <f t="shared" si="160"/>
        <v>1271.25</v>
      </c>
      <c r="Q1011" s="192">
        <f>IF(D1011="NY",VLOOKUP(E1011,Input_Mkt_Price!E:F,2,FALSE))</f>
        <v>83.7</v>
      </c>
      <c r="R1011" s="192">
        <f t="shared" si="161"/>
        <v>-7874.9999999999791</v>
      </c>
      <c r="S1011" s="118">
        <f t="shared" si="162"/>
        <v>450.00000000001728</v>
      </c>
      <c r="T1011" s="108">
        <f t="shared" si="163"/>
        <v>1256.4000000000001</v>
      </c>
      <c r="U1011" s="108">
        <f t="shared" si="164"/>
        <v>1271.25</v>
      </c>
    </row>
    <row r="1012" spans="1:21" x14ac:dyDescent="0.2">
      <c r="A1012" s="120">
        <v>43222</v>
      </c>
      <c r="B1012" s="103">
        <v>1</v>
      </c>
      <c r="C1012" s="104" t="s">
        <v>166</v>
      </c>
      <c r="D1012" s="104" t="s">
        <v>1</v>
      </c>
      <c r="E1012" s="104" t="s">
        <v>6</v>
      </c>
      <c r="F1012" s="104">
        <v>-6</v>
      </c>
      <c r="G1012" s="104">
        <v>79.33</v>
      </c>
      <c r="H1012" s="104" t="s">
        <v>1327</v>
      </c>
      <c r="I1012" s="104"/>
      <c r="J1012" s="116">
        <f>IF(D1012="NY",VLOOKUP(E1012,Input_Mkt_Price!B:C,2,FALSE))</f>
        <v>80.11</v>
      </c>
      <c r="K1012" s="192">
        <f t="shared" si="155"/>
        <v>0</v>
      </c>
      <c r="L1012" s="118">
        <f t="shared" si="156"/>
        <v>-2340.0000000000036</v>
      </c>
      <c r="M1012" s="106">
        <f t="shared" si="157"/>
        <v>15.72</v>
      </c>
      <c r="N1012" s="116">
        <f t="shared" si="158"/>
        <v>6</v>
      </c>
      <c r="O1012" s="108">
        <f t="shared" si="159"/>
        <v>2.62</v>
      </c>
      <c r="P1012" s="108">
        <f t="shared" si="160"/>
        <v>-475.98</v>
      </c>
      <c r="Q1012" s="192">
        <f>IF(D1012="NY",VLOOKUP(E1012,Input_Mkt_Price!E:F,2,FALSE))</f>
        <v>79.86</v>
      </c>
      <c r="R1012" s="192">
        <f t="shared" si="161"/>
        <v>-1590.0000000000034</v>
      </c>
      <c r="S1012" s="118">
        <f t="shared" si="162"/>
        <v>-750.00000000000023</v>
      </c>
      <c r="T1012" s="108">
        <f t="shared" si="163"/>
        <v>-480.65999999999997</v>
      </c>
      <c r="U1012" s="108">
        <f t="shared" si="164"/>
        <v>-475.98</v>
      </c>
    </row>
    <row r="1013" spans="1:21" x14ac:dyDescent="0.2">
      <c r="A1013" s="120">
        <v>43222</v>
      </c>
      <c r="B1013" s="103">
        <v>1</v>
      </c>
      <c r="C1013" s="104" t="s">
        <v>166</v>
      </c>
      <c r="D1013" s="104" t="s">
        <v>1</v>
      </c>
      <c r="E1013" s="104" t="s">
        <v>6</v>
      </c>
      <c r="F1013" s="104">
        <v>-19</v>
      </c>
      <c r="G1013" s="104">
        <v>79.319999999999993</v>
      </c>
      <c r="H1013" s="104" t="s">
        <v>1327</v>
      </c>
      <c r="I1013" s="104"/>
      <c r="J1013" s="116">
        <f>IF(D1013="NY",VLOOKUP(E1013,Input_Mkt_Price!B:C,2,FALSE))</f>
        <v>80.11</v>
      </c>
      <c r="K1013" s="192">
        <f t="shared" si="155"/>
        <v>0</v>
      </c>
      <c r="L1013" s="118">
        <f t="shared" si="156"/>
        <v>-7505.0000000000591</v>
      </c>
      <c r="M1013" s="106">
        <f t="shared" si="157"/>
        <v>49.78</v>
      </c>
      <c r="N1013" s="116">
        <f t="shared" si="158"/>
        <v>19</v>
      </c>
      <c r="O1013" s="108">
        <f t="shared" si="159"/>
        <v>2.62</v>
      </c>
      <c r="P1013" s="108">
        <f t="shared" si="160"/>
        <v>-1507.08</v>
      </c>
      <c r="Q1013" s="192">
        <f>IF(D1013="NY",VLOOKUP(E1013,Input_Mkt_Price!E:F,2,FALSE))</f>
        <v>79.86</v>
      </c>
      <c r="R1013" s="192">
        <f t="shared" si="161"/>
        <v>-5130.0000000000591</v>
      </c>
      <c r="S1013" s="118">
        <f t="shared" si="162"/>
        <v>-2375</v>
      </c>
      <c r="T1013" s="108">
        <f t="shared" si="163"/>
        <v>-1522.09</v>
      </c>
      <c r="U1013" s="108">
        <f t="shared" si="164"/>
        <v>-1507.08</v>
      </c>
    </row>
    <row r="1014" spans="1:21" x14ac:dyDescent="0.2">
      <c r="A1014" s="120">
        <v>43222</v>
      </c>
      <c r="B1014" s="103">
        <v>1</v>
      </c>
      <c r="C1014" s="104" t="s">
        <v>166</v>
      </c>
      <c r="D1014" s="104" t="s">
        <v>1</v>
      </c>
      <c r="E1014" s="104" t="s">
        <v>6</v>
      </c>
      <c r="F1014" s="104">
        <v>-1</v>
      </c>
      <c r="G1014" s="104">
        <v>79.31</v>
      </c>
      <c r="H1014" s="104" t="s">
        <v>1327</v>
      </c>
      <c r="I1014" s="104"/>
      <c r="J1014" s="116">
        <f>IF(D1014="NY",VLOOKUP(E1014,Input_Mkt_Price!B:C,2,FALSE))</f>
        <v>80.11</v>
      </c>
      <c r="K1014" s="192">
        <f t="shared" si="155"/>
        <v>0</v>
      </c>
      <c r="L1014" s="118">
        <f t="shared" si="156"/>
        <v>-399.99999999999858</v>
      </c>
      <c r="M1014" s="106">
        <f t="shared" si="157"/>
        <v>2.62</v>
      </c>
      <c r="N1014" s="116">
        <f t="shared" si="158"/>
        <v>1</v>
      </c>
      <c r="O1014" s="108">
        <f t="shared" si="159"/>
        <v>2.62</v>
      </c>
      <c r="P1014" s="108">
        <f t="shared" si="160"/>
        <v>-79.31</v>
      </c>
      <c r="Q1014" s="192">
        <f>IF(D1014="NY",VLOOKUP(E1014,Input_Mkt_Price!E:F,2,FALSE))</f>
        <v>79.86</v>
      </c>
      <c r="R1014" s="192">
        <f t="shared" si="161"/>
        <v>-274.99999999999858</v>
      </c>
      <c r="S1014" s="118">
        <f t="shared" si="162"/>
        <v>-125</v>
      </c>
      <c r="T1014" s="108">
        <f t="shared" si="163"/>
        <v>-80.11</v>
      </c>
      <c r="U1014" s="108">
        <f t="shared" si="164"/>
        <v>-79.31</v>
      </c>
    </row>
    <row r="1015" spans="1:21" x14ac:dyDescent="0.2">
      <c r="A1015" s="120">
        <v>43222</v>
      </c>
      <c r="B1015" s="103">
        <v>1</v>
      </c>
      <c r="C1015" s="104" t="s">
        <v>166</v>
      </c>
      <c r="D1015" s="104" t="s">
        <v>1</v>
      </c>
      <c r="E1015" s="104" t="s">
        <v>6</v>
      </c>
      <c r="F1015" s="104">
        <v>-30</v>
      </c>
      <c r="G1015" s="104">
        <v>79.3</v>
      </c>
      <c r="H1015" s="104" t="s">
        <v>1327</v>
      </c>
      <c r="I1015" s="104"/>
      <c r="J1015" s="116">
        <f>IF(D1015="NY",VLOOKUP(E1015,Input_Mkt_Price!B:C,2,FALSE))</f>
        <v>80.11</v>
      </c>
      <c r="K1015" s="192">
        <f t="shared" si="155"/>
        <v>0</v>
      </c>
      <c r="L1015" s="118">
        <f t="shared" si="156"/>
        <v>-12150.000000000035</v>
      </c>
      <c r="M1015" s="106">
        <f t="shared" si="157"/>
        <v>78.600000000000009</v>
      </c>
      <c r="N1015" s="116">
        <f t="shared" si="158"/>
        <v>30</v>
      </c>
      <c r="O1015" s="108">
        <f t="shared" si="159"/>
        <v>2.62</v>
      </c>
      <c r="P1015" s="108">
        <f t="shared" si="160"/>
        <v>-2379</v>
      </c>
      <c r="Q1015" s="192">
        <f>IF(D1015="NY",VLOOKUP(E1015,Input_Mkt_Price!E:F,2,FALSE))</f>
        <v>79.86</v>
      </c>
      <c r="R1015" s="192">
        <f t="shared" si="161"/>
        <v>-8400.0000000000346</v>
      </c>
      <c r="S1015" s="118">
        <f t="shared" si="162"/>
        <v>-3750</v>
      </c>
      <c r="T1015" s="108">
        <f t="shared" si="163"/>
        <v>-2403.3000000000002</v>
      </c>
      <c r="U1015" s="108">
        <f t="shared" si="164"/>
        <v>-2379</v>
      </c>
    </row>
    <row r="1016" spans="1:21" x14ac:dyDescent="0.2">
      <c r="A1016" s="120">
        <v>43222</v>
      </c>
      <c r="B1016" s="103">
        <v>1</v>
      </c>
      <c r="C1016" s="104" t="s">
        <v>166</v>
      </c>
      <c r="D1016" s="104" t="s">
        <v>1</v>
      </c>
      <c r="E1016" s="104" t="s">
        <v>6</v>
      </c>
      <c r="F1016" s="104">
        <v>-5</v>
      </c>
      <c r="G1016" s="104">
        <v>79.290000000000006</v>
      </c>
      <c r="H1016" s="104" t="s">
        <v>1327</v>
      </c>
      <c r="I1016" s="104"/>
      <c r="J1016" s="116">
        <f>IF(D1016="NY",VLOOKUP(E1016,Input_Mkt_Price!B:C,2,FALSE))</f>
        <v>80.11</v>
      </c>
      <c r="K1016" s="192">
        <f t="shared" si="155"/>
        <v>0</v>
      </c>
      <c r="L1016" s="118">
        <f t="shared" si="156"/>
        <v>-2049.9999999999827</v>
      </c>
      <c r="M1016" s="106">
        <f t="shared" si="157"/>
        <v>13.100000000000001</v>
      </c>
      <c r="N1016" s="116">
        <f t="shared" si="158"/>
        <v>5</v>
      </c>
      <c r="O1016" s="108">
        <f t="shared" si="159"/>
        <v>2.62</v>
      </c>
      <c r="P1016" s="108">
        <f t="shared" si="160"/>
        <v>-396.45000000000005</v>
      </c>
      <c r="Q1016" s="192">
        <f>IF(D1016="NY",VLOOKUP(E1016,Input_Mkt_Price!E:F,2,FALSE))</f>
        <v>79.86</v>
      </c>
      <c r="R1016" s="192">
        <f t="shared" si="161"/>
        <v>-1424.9999999999829</v>
      </c>
      <c r="S1016" s="118">
        <f t="shared" si="162"/>
        <v>-624.99999999999977</v>
      </c>
      <c r="T1016" s="108">
        <f t="shared" si="163"/>
        <v>-400.55</v>
      </c>
      <c r="U1016" s="108">
        <f t="shared" si="164"/>
        <v>-396.45000000000005</v>
      </c>
    </row>
    <row r="1017" spans="1:21" x14ac:dyDescent="0.2">
      <c r="A1017" s="120">
        <v>43222</v>
      </c>
      <c r="B1017" s="103">
        <v>1</v>
      </c>
      <c r="C1017" s="104" t="s">
        <v>166</v>
      </c>
      <c r="D1017" s="104" t="s">
        <v>1</v>
      </c>
      <c r="E1017" s="104" t="s">
        <v>6</v>
      </c>
      <c r="F1017" s="104">
        <v>-4</v>
      </c>
      <c r="G1017" s="104">
        <v>79.11</v>
      </c>
      <c r="H1017" s="104" t="s">
        <v>1327</v>
      </c>
      <c r="I1017" s="104"/>
      <c r="J1017" s="116">
        <f>IF(D1017="NY",VLOOKUP(E1017,Input_Mkt_Price!B:C,2,FALSE))</f>
        <v>80.11</v>
      </c>
      <c r="K1017" s="192">
        <f t="shared" si="155"/>
        <v>0</v>
      </c>
      <c r="L1017" s="118">
        <f t="shared" si="156"/>
        <v>-2000</v>
      </c>
      <c r="M1017" s="106">
        <f t="shared" si="157"/>
        <v>10.48</v>
      </c>
      <c r="N1017" s="116">
        <f t="shared" si="158"/>
        <v>4</v>
      </c>
      <c r="O1017" s="108">
        <f t="shared" si="159"/>
        <v>2.62</v>
      </c>
      <c r="P1017" s="108">
        <f t="shared" si="160"/>
        <v>-316.44</v>
      </c>
      <c r="Q1017" s="192">
        <f>IF(D1017="NY",VLOOKUP(E1017,Input_Mkt_Price!E:F,2,FALSE))</f>
        <v>79.86</v>
      </c>
      <c r="R1017" s="192">
        <f t="shared" si="161"/>
        <v>-1500</v>
      </c>
      <c r="S1017" s="118">
        <f t="shared" si="162"/>
        <v>-500</v>
      </c>
      <c r="T1017" s="108">
        <f t="shared" si="163"/>
        <v>-320.44</v>
      </c>
      <c r="U1017" s="108">
        <f t="shared" si="164"/>
        <v>-316.44</v>
      </c>
    </row>
    <row r="1018" spans="1:21" x14ac:dyDescent="0.2">
      <c r="A1018" s="120">
        <v>43222</v>
      </c>
      <c r="B1018" s="103">
        <v>1</v>
      </c>
      <c r="C1018" s="104" t="s">
        <v>166</v>
      </c>
      <c r="D1018" s="104" t="s">
        <v>1</v>
      </c>
      <c r="E1018" s="104" t="s">
        <v>6</v>
      </c>
      <c r="F1018" s="104">
        <v>-19</v>
      </c>
      <c r="G1018" s="104">
        <v>79.099999999999994</v>
      </c>
      <c r="H1018" s="104" t="s">
        <v>1327</v>
      </c>
      <c r="I1018" s="104"/>
      <c r="J1018" s="116">
        <f>IF(D1018="NY",VLOOKUP(E1018,Input_Mkt_Price!B:C,2,FALSE))</f>
        <v>80.11</v>
      </c>
      <c r="K1018" s="192">
        <f t="shared" si="155"/>
        <v>0</v>
      </c>
      <c r="L1018" s="118">
        <f t="shared" si="156"/>
        <v>-9595.0000000000491</v>
      </c>
      <c r="M1018" s="106">
        <f t="shared" si="157"/>
        <v>49.78</v>
      </c>
      <c r="N1018" s="116">
        <f t="shared" si="158"/>
        <v>19</v>
      </c>
      <c r="O1018" s="108">
        <f t="shared" si="159"/>
        <v>2.62</v>
      </c>
      <c r="P1018" s="108">
        <f t="shared" si="160"/>
        <v>-1502.8999999999999</v>
      </c>
      <c r="Q1018" s="192">
        <f>IF(D1018="NY",VLOOKUP(E1018,Input_Mkt_Price!E:F,2,FALSE))</f>
        <v>79.86</v>
      </c>
      <c r="R1018" s="192">
        <f t="shared" si="161"/>
        <v>-7220.0000000000482</v>
      </c>
      <c r="S1018" s="118">
        <f t="shared" si="162"/>
        <v>-2375.0000000000009</v>
      </c>
      <c r="T1018" s="108">
        <f t="shared" si="163"/>
        <v>-1522.09</v>
      </c>
      <c r="U1018" s="108">
        <f t="shared" si="164"/>
        <v>-1502.8999999999999</v>
      </c>
    </row>
    <row r="1019" spans="1:21" x14ac:dyDescent="0.2">
      <c r="A1019" s="120">
        <v>43222</v>
      </c>
      <c r="B1019" s="103">
        <v>1</v>
      </c>
      <c r="C1019" s="104" t="s">
        <v>166</v>
      </c>
      <c r="D1019" s="104" t="s">
        <v>1</v>
      </c>
      <c r="E1019" s="104" t="s">
        <v>6</v>
      </c>
      <c r="F1019" s="104">
        <v>-14</v>
      </c>
      <c r="G1019" s="104">
        <v>79.09</v>
      </c>
      <c r="H1019" s="104" t="s">
        <v>1327</v>
      </c>
      <c r="I1019" s="104"/>
      <c r="J1019" s="116">
        <f>IF(D1019="NY",VLOOKUP(E1019,Input_Mkt_Price!B:C,2,FALSE))</f>
        <v>80.11</v>
      </c>
      <c r="K1019" s="192">
        <f t="shared" si="155"/>
        <v>0</v>
      </c>
      <c r="L1019" s="118">
        <f t="shared" si="156"/>
        <v>-7139.9999999999718</v>
      </c>
      <c r="M1019" s="106">
        <f t="shared" si="157"/>
        <v>36.68</v>
      </c>
      <c r="N1019" s="116">
        <f t="shared" si="158"/>
        <v>14</v>
      </c>
      <c r="O1019" s="108">
        <f t="shared" si="159"/>
        <v>2.62</v>
      </c>
      <c r="P1019" s="108">
        <f t="shared" si="160"/>
        <v>-1107.26</v>
      </c>
      <c r="Q1019" s="192">
        <f>IF(D1019="NY",VLOOKUP(E1019,Input_Mkt_Price!E:F,2,FALSE))</f>
        <v>79.86</v>
      </c>
      <c r="R1019" s="192">
        <f t="shared" si="161"/>
        <v>-5389.9999999999718</v>
      </c>
      <c r="S1019" s="118">
        <f t="shared" si="162"/>
        <v>-1750</v>
      </c>
      <c r="T1019" s="108">
        <f t="shared" si="163"/>
        <v>-1121.54</v>
      </c>
      <c r="U1019" s="108">
        <f t="shared" si="164"/>
        <v>-1107.26</v>
      </c>
    </row>
    <row r="1020" spans="1:21" x14ac:dyDescent="0.2">
      <c r="A1020" s="120">
        <v>43222</v>
      </c>
      <c r="B1020" s="103">
        <v>1</v>
      </c>
      <c r="C1020" s="104" t="s">
        <v>166</v>
      </c>
      <c r="D1020" s="104" t="s">
        <v>1</v>
      </c>
      <c r="E1020" s="104" t="s">
        <v>6</v>
      </c>
      <c r="F1020" s="104">
        <v>-6</v>
      </c>
      <c r="G1020" s="104">
        <v>79.040000000000006</v>
      </c>
      <c r="H1020" s="104" t="s">
        <v>1327</v>
      </c>
      <c r="I1020" s="104"/>
      <c r="J1020" s="116">
        <f>IF(D1020="NY",VLOOKUP(E1020,Input_Mkt_Price!B:C,2,FALSE))</f>
        <v>80.11</v>
      </c>
      <c r="K1020" s="192">
        <f t="shared" si="155"/>
        <v>0</v>
      </c>
      <c r="L1020" s="118">
        <f t="shared" si="156"/>
        <v>-3209.9999999999795</v>
      </c>
      <c r="M1020" s="106">
        <f t="shared" si="157"/>
        <v>15.72</v>
      </c>
      <c r="N1020" s="116">
        <f t="shared" si="158"/>
        <v>6</v>
      </c>
      <c r="O1020" s="108">
        <f t="shared" si="159"/>
        <v>2.62</v>
      </c>
      <c r="P1020" s="108">
        <f t="shared" si="160"/>
        <v>-474.24</v>
      </c>
      <c r="Q1020" s="192">
        <f>IF(D1020="NY",VLOOKUP(E1020,Input_Mkt_Price!E:F,2,FALSE))</f>
        <v>79.86</v>
      </c>
      <c r="R1020" s="192">
        <f t="shared" si="161"/>
        <v>-2459.9999999999795</v>
      </c>
      <c r="S1020" s="118">
        <f t="shared" si="162"/>
        <v>-750</v>
      </c>
      <c r="T1020" s="108">
        <f t="shared" si="163"/>
        <v>-480.65999999999997</v>
      </c>
      <c r="U1020" s="108">
        <f t="shared" si="164"/>
        <v>-474.24</v>
      </c>
    </row>
    <row r="1021" spans="1:21" x14ac:dyDescent="0.2">
      <c r="A1021" s="120">
        <v>43222</v>
      </c>
      <c r="B1021" s="103">
        <v>1</v>
      </c>
      <c r="C1021" s="104" t="s">
        <v>166</v>
      </c>
      <c r="D1021" s="104" t="s">
        <v>1</v>
      </c>
      <c r="E1021" s="104" t="s">
        <v>6</v>
      </c>
      <c r="F1021" s="104">
        <v>-18</v>
      </c>
      <c r="G1021" s="104">
        <v>79.03</v>
      </c>
      <c r="H1021" s="104" t="s">
        <v>1327</v>
      </c>
      <c r="I1021" s="104"/>
      <c r="J1021" s="116">
        <f>IF(D1021="NY",VLOOKUP(E1021,Input_Mkt_Price!B:C,2,FALSE))</f>
        <v>80.11</v>
      </c>
      <c r="K1021" s="192">
        <f t="shared" si="155"/>
        <v>0</v>
      </c>
      <c r="L1021" s="118">
        <f t="shared" si="156"/>
        <v>-9719.9999999999854</v>
      </c>
      <c r="M1021" s="106">
        <f t="shared" si="157"/>
        <v>47.160000000000004</v>
      </c>
      <c r="N1021" s="116">
        <f t="shared" si="158"/>
        <v>18</v>
      </c>
      <c r="O1021" s="108">
        <f t="shared" si="159"/>
        <v>2.62</v>
      </c>
      <c r="P1021" s="108">
        <f t="shared" si="160"/>
        <v>-1422.54</v>
      </c>
      <c r="Q1021" s="192">
        <f>IF(D1021="NY",VLOOKUP(E1021,Input_Mkt_Price!E:F,2,FALSE))</f>
        <v>79.86</v>
      </c>
      <c r="R1021" s="192">
        <f t="shared" si="161"/>
        <v>-7469.9999999999845</v>
      </c>
      <c r="S1021" s="118">
        <f t="shared" si="162"/>
        <v>-2250.0000000000009</v>
      </c>
      <c r="T1021" s="108">
        <f t="shared" si="163"/>
        <v>-1441.98</v>
      </c>
      <c r="U1021" s="108">
        <f t="shared" si="164"/>
        <v>-1422.54</v>
      </c>
    </row>
    <row r="1022" spans="1:21" x14ac:dyDescent="0.2">
      <c r="A1022" s="120">
        <v>43222</v>
      </c>
      <c r="B1022" s="103">
        <v>1</v>
      </c>
      <c r="C1022" s="104" t="s">
        <v>166</v>
      </c>
      <c r="D1022" s="104" t="s">
        <v>1</v>
      </c>
      <c r="E1022" s="104" t="s">
        <v>7</v>
      </c>
      <c r="F1022" s="104">
        <v>-4</v>
      </c>
      <c r="G1022" s="104">
        <v>78.8</v>
      </c>
      <c r="H1022" s="104" t="s">
        <v>1327</v>
      </c>
      <c r="I1022" s="104"/>
      <c r="J1022" s="116">
        <f>IF(D1022="NY",VLOOKUP(E1022,Input_Mkt_Price!B:C,2,FALSE))</f>
        <v>79.91</v>
      </c>
      <c r="K1022" s="192">
        <f t="shared" si="155"/>
        <v>0</v>
      </c>
      <c r="L1022" s="118">
        <f t="shared" si="156"/>
        <v>-2219.9999999999991</v>
      </c>
      <c r="M1022" s="106">
        <f t="shared" si="157"/>
        <v>10.48</v>
      </c>
      <c r="N1022" s="116">
        <f t="shared" si="158"/>
        <v>4</v>
      </c>
      <c r="O1022" s="108">
        <f t="shared" si="159"/>
        <v>2.62</v>
      </c>
      <c r="P1022" s="108">
        <f t="shared" si="160"/>
        <v>-315.2</v>
      </c>
      <c r="Q1022" s="192">
        <f>IF(D1022="NY",VLOOKUP(E1022,Input_Mkt_Price!E:F,2,FALSE))</f>
        <v>79.650000000000006</v>
      </c>
      <c r="R1022" s="192">
        <f t="shared" si="161"/>
        <v>-1700.0000000000171</v>
      </c>
      <c r="S1022" s="118">
        <f t="shared" si="162"/>
        <v>-519.99999999998204</v>
      </c>
      <c r="T1022" s="108">
        <f t="shared" si="163"/>
        <v>-319.64</v>
      </c>
      <c r="U1022" s="108">
        <f t="shared" si="164"/>
        <v>-315.2</v>
      </c>
    </row>
    <row r="1023" spans="1:21" x14ac:dyDescent="0.2">
      <c r="A1023" s="120">
        <v>43222</v>
      </c>
      <c r="B1023" s="103">
        <v>1</v>
      </c>
      <c r="C1023" s="104" t="s">
        <v>166</v>
      </c>
      <c r="D1023" s="104" t="s">
        <v>1</v>
      </c>
      <c r="E1023" s="104" t="s">
        <v>8</v>
      </c>
      <c r="F1023" s="104">
        <v>-1</v>
      </c>
      <c r="G1023" s="104">
        <v>78.790000000000006</v>
      </c>
      <c r="H1023" s="104" t="s">
        <v>1327</v>
      </c>
      <c r="I1023" s="104"/>
      <c r="J1023" s="116">
        <f>IF(D1023="NY",VLOOKUP(E1023,Input_Mkt_Price!B:C,2,FALSE))</f>
        <v>80.13</v>
      </c>
      <c r="K1023" s="192">
        <f t="shared" si="155"/>
        <v>0</v>
      </c>
      <c r="L1023" s="118">
        <f t="shared" si="156"/>
        <v>-669.99999999999454</v>
      </c>
      <c r="M1023" s="106">
        <f t="shared" si="157"/>
        <v>2.62</v>
      </c>
      <c r="N1023" s="116">
        <f t="shared" si="158"/>
        <v>1</v>
      </c>
      <c r="O1023" s="108">
        <f t="shared" si="159"/>
        <v>2.62</v>
      </c>
      <c r="P1023" s="108">
        <f t="shared" si="160"/>
        <v>-78.790000000000006</v>
      </c>
      <c r="Q1023" s="192">
        <f>IF(D1023="NY",VLOOKUP(E1023,Input_Mkt_Price!E:F,2,FALSE))</f>
        <v>79.88</v>
      </c>
      <c r="R1023" s="192">
        <f t="shared" si="161"/>
        <v>-544.99999999999454</v>
      </c>
      <c r="S1023" s="118">
        <f t="shared" si="162"/>
        <v>-125</v>
      </c>
      <c r="T1023" s="108">
        <f t="shared" si="163"/>
        <v>-80.13</v>
      </c>
      <c r="U1023" s="108">
        <f t="shared" si="164"/>
        <v>-78.790000000000006</v>
      </c>
    </row>
    <row r="1024" spans="1:21" x14ac:dyDescent="0.2">
      <c r="A1024" s="120">
        <v>43222</v>
      </c>
      <c r="B1024" s="103">
        <v>1</v>
      </c>
      <c r="C1024" s="104" t="s">
        <v>166</v>
      </c>
      <c r="D1024" s="104" t="s">
        <v>1</v>
      </c>
      <c r="E1024" s="104" t="s">
        <v>8</v>
      </c>
      <c r="F1024" s="104">
        <v>-8</v>
      </c>
      <c r="G1024" s="104">
        <v>78.78</v>
      </c>
      <c r="H1024" s="104" t="s">
        <v>1327</v>
      </c>
      <c r="I1024" s="104"/>
      <c r="J1024" s="116">
        <f>IF(D1024="NY",VLOOKUP(E1024,Input_Mkt_Price!B:C,2,FALSE))</f>
        <v>80.13</v>
      </c>
      <c r="K1024" s="192">
        <f t="shared" si="155"/>
        <v>0</v>
      </c>
      <c r="L1024" s="118">
        <f t="shared" si="156"/>
        <v>-5399.9999999999773</v>
      </c>
      <c r="M1024" s="106">
        <f t="shared" si="157"/>
        <v>20.96</v>
      </c>
      <c r="N1024" s="116">
        <f t="shared" si="158"/>
        <v>8</v>
      </c>
      <c r="O1024" s="108">
        <f t="shared" si="159"/>
        <v>2.62</v>
      </c>
      <c r="P1024" s="108">
        <f t="shared" si="160"/>
        <v>-630.24</v>
      </c>
      <c r="Q1024" s="192">
        <f>IF(D1024="NY",VLOOKUP(E1024,Input_Mkt_Price!E:F,2,FALSE))</f>
        <v>79.88</v>
      </c>
      <c r="R1024" s="192">
        <f t="shared" si="161"/>
        <v>-4399.9999999999773</v>
      </c>
      <c r="S1024" s="118">
        <f t="shared" si="162"/>
        <v>-1000</v>
      </c>
      <c r="T1024" s="108">
        <f t="shared" si="163"/>
        <v>-641.04</v>
      </c>
      <c r="U1024" s="108">
        <f t="shared" si="164"/>
        <v>-630.24</v>
      </c>
    </row>
    <row r="1025" spans="1:21" x14ac:dyDescent="0.2">
      <c r="A1025" s="120">
        <v>43222</v>
      </c>
      <c r="B1025" s="103">
        <v>1</v>
      </c>
      <c r="C1025" s="104" t="s">
        <v>166</v>
      </c>
      <c r="D1025" s="104" t="s">
        <v>1</v>
      </c>
      <c r="E1025" s="104" t="s">
        <v>8</v>
      </c>
      <c r="F1025" s="104">
        <v>-3</v>
      </c>
      <c r="G1025" s="104">
        <v>78.760000000000005</v>
      </c>
      <c r="H1025" s="104" t="s">
        <v>1327</v>
      </c>
      <c r="I1025" s="104"/>
      <c r="J1025" s="116">
        <f>IF(D1025="NY",VLOOKUP(E1025,Input_Mkt_Price!B:C,2,FALSE))</f>
        <v>80.13</v>
      </c>
      <c r="K1025" s="192">
        <f t="shared" si="155"/>
        <v>0</v>
      </c>
      <c r="L1025" s="118">
        <f t="shared" si="156"/>
        <v>-2054.9999999999854</v>
      </c>
      <c r="M1025" s="106">
        <f t="shared" si="157"/>
        <v>7.86</v>
      </c>
      <c r="N1025" s="116">
        <f t="shared" si="158"/>
        <v>3</v>
      </c>
      <c r="O1025" s="108">
        <f t="shared" si="159"/>
        <v>2.62</v>
      </c>
      <c r="P1025" s="108">
        <f t="shared" si="160"/>
        <v>-236.28000000000003</v>
      </c>
      <c r="Q1025" s="192">
        <f>IF(D1025="NY",VLOOKUP(E1025,Input_Mkt_Price!E:F,2,FALSE))</f>
        <v>79.88</v>
      </c>
      <c r="R1025" s="192">
        <f t="shared" si="161"/>
        <v>-1679.9999999999854</v>
      </c>
      <c r="S1025" s="118">
        <f t="shared" si="162"/>
        <v>-375</v>
      </c>
      <c r="T1025" s="108">
        <f t="shared" si="163"/>
        <v>-240.39</v>
      </c>
      <c r="U1025" s="108">
        <f t="shared" si="164"/>
        <v>-236.28000000000003</v>
      </c>
    </row>
    <row r="1026" spans="1:21" x14ac:dyDescent="0.2">
      <c r="A1026" s="120">
        <v>43222</v>
      </c>
      <c r="B1026" s="103">
        <v>1</v>
      </c>
      <c r="C1026" s="104" t="s">
        <v>166</v>
      </c>
      <c r="D1026" s="104" t="s">
        <v>1</v>
      </c>
      <c r="E1026" s="104" t="s">
        <v>8</v>
      </c>
      <c r="F1026" s="104">
        <v>-2</v>
      </c>
      <c r="G1026" s="104">
        <v>78.73</v>
      </c>
      <c r="H1026" s="104" t="s">
        <v>1327</v>
      </c>
      <c r="I1026" s="104"/>
      <c r="J1026" s="116">
        <f>IF(D1026="NY",VLOOKUP(E1026,Input_Mkt_Price!B:C,2,FALSE))</f>
        <v>80.13</v>
      </c>
      <c r="K1026" s="192">
        <f t="shared" si="155"/>
        <v>0</v>
      </c>
      <c r="L1026" s="118">
        <f t="shared" si="156"/>
        <v>-1399.9999999999914</v>
      </c>
      <c r="M1026" s="106">
        <f t="shared" si="157"/>
        <v>5.24</v>
      </c>
      <c r="N1026" s="116">
        <f t="shared" si="158"/>
        <v>2</v>
      </c>
      <c r="O1026" s="108">
        <f t="shared" si="159"/>
        <v>2.62</v>
      </c>
      <c r="P1026" s="108">
        <f t="shared" si="160"/>
        <v>-157.46</v>
      </c>
      <c r="Q1026" s="192">
        <f>IF(D1026="NY",VLOOKUP(E1026,Input_Mkt_Price!E:F,2,FALSE))</f>
        <v>79.88</v>
      </c>
      <c r="R1026" s="192">
        <f t="shared" si="161"/>
        <v>-1149.9999999999914</v>
      </c>
      <c r="S1026" s="118">
        <f t="shared" si="162"/>
        <v>-250</v>
      </c>
      <c r="T1026" s="108">
        <f t="shared" si="163"/>
        <v>-160.26</v>
      </c>
      <c r="U1026" s="108">
        <f t="shared" si="164"/>
        <v>-157.46</v>
      </c>
    </row>
    <row r="1027" spans="1:21" x14ac:dyDescent="0.2">
      <c r="A1027" s="120">
        <v>43222</v>
      </c>
      <c r="B1027" s="103">
        <v>1</v>
      </c>
      <c r="C1027" s="104" t="s">
        <v>166</v>
      </c>
      <c r="D1027" s="104" t="s">
        <v>1</v>
      </c>
      <c r="E1027" s="104" t="s">
        <v>8</v>
      </c>
      <c r="F1027" s="104">
        <v>-1</v>
      </c>
      <c r="G1027" s="104">
        <v>78.709999999999994</v>
      </c>
      <c r="H1027" s="104" t="s">
        <v>1327</v>
      </c>
      <c r="I1027" s="104"/>
      <c r="J1027" s="116">
        <f>IF(D1027="NY",VLOOKUP(E1027,Input_Mkt_Price!B:C,2,FALSE))</f>
        <v>80.13</v>
      </c>
      <c r="K1027" s="192">
        <f t="shared" ref="K1027:K1066" si="165">IF(D1027="NY",-(IF(B1027=2,G1027*F1027*500,0)))</f>
        <v>0</v>
      </c>
      <c r="L1027" s="118">
        <f t="shared" ref="L1027:L1066" si="166">IF(D1027="NY",IF(K1027&lt;&gt;0,0,-(G1027-J1027)*F1027*500))</f>
        <v>-710.00000000000091</v>
      </c>
      <c r="M1027" s="106">
        <f t="shared" ref="M1027:M1066" si="167">N1027*O1027</f>
        <v>2.62</v>
      </c>
      <c r="N1027" s="116">
        <f t="shared" ref="N1027:N1066" si="168">ABS(F1027)</f>
        <v>1</v>
      </c>
      <c r="O1027" s="108">
        <f t="shared" ref="O1027:O1044" si="169">IF(D1027="NY",2.62,0)</f>
        <v>2.62</v>
      </c>
      <c r="P1027" s="108">
        <f t="shared" ref="P1027:P1066" si="170">G1027*F1027</f>
        <v>-78.709999999999994</v>
      </c>
      <c r="Q1027" s="192">
        <f>IF(D1027="NY",VLOOKUP(E1027,Input_Mkt_Price!E:F,2,FALSE))</f>
        <v>79.88</v>
      </c>
      <c r="R1027" s="192">
        <f t="shared" ref="R1027:R1066" si="171">IF(D1027="NY",IF(K1027&lt;&gt;0,0,-(G1027-Q1027)*F1027*500))</f>
        <v>-585.00000000000091</v>
      </c>
      <c r="S1027" s="118">
        <f t="shared" ref="S1027:S1066" si="172">L1027-R1027</f>
        <v>-125</v>
      </c>
      <c r="T1027" s="108">
        <f t="shared" ref="T1027:T1066" si="173">J1027*F1027</f>
        <v>-80.13</v>
      </c>
      <c r="U1027" s="108">
        <f t="shared" ref="U1027:U1066" si="174">F1027*G1027</f>
        <v>-78.709999999999994</v>
      </c>
    </row>
    <row r="1028" spans="1:21" x14ac:dyDescent="0.2">
      <c r="A1028" s="120">
        <v>43222</v>
      </c>
      <c r="B1028" s="103">
        <v>1</v>
      </c>
      <c r="C1028" s="104" t="s">
        <v>166</v>
      </c>
      <c r="D1028" s="104" t="s">
        <v>1</v>
      </c>
      <c r="E1028" s="104" t="s">
        <v>8</v>
      </c>
      <c r="F1028" s="104">
        <v>-3</v>
      </c>
      <c r="G1028" s="104">
        <v>78.7</v>
      </c>
      <c r="H1028" s="104" t="s">
        <v>1327</v>
      </c>
      <c r="I1028" s="104"/>
      <c r="J1028" s="116">
        <f>IF(D1028="NY",VLOOKUP(E1028,Input_Mkt_Price!B:C,2,FALSE))</f>
        <v>80.13</v>
      </c>
      <c r="K1028" s="192">
        <f t="shared" si="165"/>
        <v>0</v>
      </c>
      <c r="L1028" s="118">
        <f t="shared" si="166"/>
        <v>-2144.9999999999891</v>
      </c>
      <c r="M1028" s="106">
        <f t="shared" si="167"/>
        <v>7.86</v>
      </c>
      <c r="N1028" s="116">
        <f t="shared" si="168"/>
        <v>3</v>
      </c>
      <c r="O1028" s="108">
        <f t="shared" si="169"/>
        <v>2.62</v>
      </c>
      <c r="P1028" s="108">
        <f t="shared" si="170"/>
        <v>-236.10000000000002</v>
      </c>
      <c r="Q1028" s="192">
        <f>IF(D1028="NY",VLOOKUP(E1028,Input_Mkt_Price!E:F,2,FALSE))</f>
        <v>79.88</v>
      </c>
      <c r="R1028" s="192">
        <f t="shared" si="171"/>
        <v>-1769.9999999999889</v>
      </c>
      <c r="S1028" s="118">
        <f t="shared" si="172"/>
        <v>-375.00000000000023</v>
      </c>
      <c r="T1028" s="108">
        <f t="shared" si="173"/>
        <v>-240.39</v>
      </c>
      <c r="U1028" s="108">
        <f t="shared" si="174"/>
        <v>-236.10000000000002</v>
      </c>
    </row>
    <row r="1029" spans="1:21" x14ac:dyDescent="0.2">
      <c r="A1029" s="120">
        <v>43222</v>
      </c>
      <c r="B1029" s="103">
        <v>1</v>
      </c>
      <c r="C1029" s="104" t="s">
        <v>166</v>
      </c>
      <c r="D1029" s="104" t="s">
        <v>1</v>
      </c>
      <c r="E1029" s="104" t="s">
        <v>8</v>
      </c>
      <c r="F1029" s="104">
        <v>-4</v>
      </c>
      <c r="G1029" s="104">
        <v>78.69</v>
      </c>
      <c r="H1029" s="104" t="s">
        <v>1327</v>
      </c>
      <c r="I1029" s="104"/>
      <c r="J1029" s="116">
        <f>IF(D1029="NY",VLOOKUP(E1029,Input_Mkt_Price!B:C,2,FALSE))</f>
        <v>80.13</v>
      </c>
      <c r="K1029" s="192">
        <f t="shared" si="165"/>
        <v>0</v>
      </c>
      <c r="L1029" s="118">
        <f t="shared" si="166"/>
        <v>-2879.9999999999955</v>
      </c>
      <c r="M1029" s="106">
        <f t="shared" si="167"/>
        <v>10.48</v>
      </c>
      <c r="N1029" s="116">
        <f t="shared" si="168"/>
        <v>4</v>
      </c>
      <c r="O1029" s="108">
        <f t="shared" si="169"/>
        <v>2.62</v>
      </c>
      <c r="P1029" s="108">
        <f t="shared" si="170"/>
        <v>-314.76</v>
      </c>
      <c r="Q1029" s="192">
        <f>IF(D1029="NY",VLOOKUP(E1029,Input_Mkt_Price!E:F,2,FALSE))</f>
        <v>79.88</v>
      </c>
      <c r="R1029" s="192">
        <f t="shared" si="171"/>
        <v>-2379.9999999999955</v>
      </c>
      <c r="S1029" s="118">
        <f t="shared" si="172"/>
        <v>-500</v>
      </c>
      <c r="T1029" s="108">
        <f t="shared" si="173"/>
        <v>-320.52</v>
      </c>
      <c r="U1029" s="108">
        <f t="shared" si="174"/>
        <v>-314.76</v>
      </c>
    </row>
    <row r="1030" spans="1:21" x14ac:dyDescent="0.2">
      <c r="A1030" s="120">
        <v>43223</v>
      </c>
      <c r="B1030" s="103">
        <v>1</v>
      </c>
      <c r="C1030" s="104" t="s">
        <v>166</v>
      </c>
      <c r="D1030" s="104" t="s">
        <v>1</v>
      </c>
      <c r="E1030" s="104" t="s">
        <v>7</v>
      </c>
      <c r="F1030" s="104">
        <v>-5</v>
      </c>
      <c r="G1030" s="104">
        <v>78.95</v>
      </c>
      <c r="H1030" s="104" t="s">
        <v>1328</v>
      </c>
      <c r="I1030" s="104"/>
      <c r="J1030" s="116">
        <f>IF(D1030="NY",VLOOKUP(E1030,Input_Mkt_Price!B:C,2,FALSE))</f>
        <v>79.91</v>
      </c>
      <c r="K1030" s="192">
        <f t="shared" si="165"/>
        <v>0</v>
      </c>
      <c r="L1030" s="118">
        <f t="shared" si="166"/>
        <v>-2399.9999999999845</v>
      </c>
      <c r="M1030" s="106">
        <f t="shared" si="167"/>
        <v>13.100000000000001</v>
      </c>
      <c r="N1030" s="116">
        <f t="shared" si="168"/>
        <v>5</v>
      </c>
      <c r="O1030" s="108">
        <f t="shared" si="169"/>
        <v>2.62</v>
      </c>
      <c r="P1030" s="108">
        <f t="shared" si="170"/>
        <v>-394.75</v>
      </c>
      <c r="Q1030" s="192">
        <f>IF(D1030="NY",VLOOKUP(E1030,Input_Mkt_Price!E:F,2,FALSE))</f>
        <v>79.650000000000006</v>
      </c>
      <c r="R1030" s="192">
        <f t="shared" si="171"/>
        <v>-1750.000000000007</v>
      </c>
      <c r="S1030" s="118">
        <f t="shared" si="172"/>
        <v>-649.99999999997749</v>
      </c>
      <c r="T1030" s="108">
        <f t="shared" si="173"/>
        <v>-399.54999999999995</v>
      </c>
      <c r="U1030" s="108">
        <f t="shared" si="174"/>
        <v>-394.75</v>
      </c>
    </row>
    <row r="1031" spans="1:21" x14ac:dyDescent="0.2">
      <c r="A1031" s="120">
        <v>43223</v>
      </c>
      <c r="B1031" s="103">
        <v>1</v>
      </c>
      <c r="C1031" s="104" t="s">
        <v>166</v>
      </c>
      <c r="D1031" s="104" t="s">
        <v>1</v>
      </c>
      <c r="E1031" s="104" t="s">
        <v>7</v>
      </c>
      <c r="F1031" s="104">
        <v>-4</v>
      </c>
      <c r="G1031" s="104">
        <v>78.92</v>
      </c>
      <c r="H1031" s="104" t="s">
        <v>1328</v>
      </c>
      <c r="I1031" s="104"/>
      <c r="J1031" s="116">
        <f>IF(D1031="NY",VLOOKUP(E1031,Input_Mkt_Price!B:C,2,FALSE))</f>
        <v>79.91</v>
      </c>
      <c r="K1031" s="192">
        <f t="shared" si="165"/>
        <v>0</v>
      </c>
      <c r="L1031" s="118">
        <f t="shared" si="166"/>
        <v>-1979.9999999999898</v>
      </c>
      <c r="M1031" s="106">
        <f t="shared" si="167"/>
        <v>10.48</v>
      </c>
      <c r="N1031" s="116">
        <f t="shared" si="168"/>
        <v>4</v>
      </c>
      <c r="O1031" s="108">
        <f t="shared" si="169"/>
        <v>2.62</v>
      </c>
      <c r="P1031" s="108">
        <f t="shared" si="170"/>
        <v>-315.68</v>
      </c>
      <c r="Q1031" s="192">
        <f>IF(D1031="NY",VLOOKUP(E1031,Input_Mkt_Price!E:F,2,FALSE))</f>
        <v>79.650000000000006</v>
      </c>
      <c r="R1031" s="192">
        <f t="shared" si="171"/>
        <v>-1460.000000000008</v>
      </c>
      <c r="S1031" s="118">
        <f t="shared" si="172"/>
        <v>-519.99999999998181</v>
      </c>
      <c r="T1031" s="108">
        <f t="shared" si="173"/>
        <v>-319.64</v>
      </c>
      <c r="U1031" s="108">
        <f t="shared" si="174"/>
        <v>-315.68</v>
      </c>
    </row>
    <row r="1032" spans="1:21" x14ac:dyDescent="0.2">
      <c r="A1032" s="120">
        <v>43223</v>
      </c>
      <c r="B1032" s="103">
        <v>1</v>
      </c>
      <c r="C1032" s="104" t="s">
        <v>166</v>
      </c>
      <c r="D1032" s="104" t="s">
        <v>1</v>
      </c>
      <c r="E1032" s="104" t="s">
        <v>10</v>
      </c>
      <c r="F1032" s="104">
        <v>-95</v>
      </c>
      <c r="G1032" s="104">
        <v>74</v>
      </c>
      <c r="H1032" s="104" t="s">
        <v>1328</v>
      </c>
      <c r="I1032" s="104"/>
      <c r="J1032" s="116">
        <f>IF(D1032="NY",VLOOKUP(E1032,Input_Mkt_Price!B:C,2,FALSE))</f>
        <v>75</v>
      </c>
      <c r="K1032" s="192">
        <f t="shared" si="165"/>
        <v>0</v>
      </c>
      <c r="L1032" s="118">
        <f t="shared" si="166"/>
        <v>-47500</v>
      </c>
      <c r="M1032" s="106">
        <f t="shared" si="167"/>
        <v>248.9</v>
      </c>
      <c r="N1032" s="116">
        <f t="shared" si="168"/>
        <v>95</v>
      </c>
      <c r="O1032" s="108">
        <f t="shared" si="169"/>
        <v>2.62</v>
      </c>
      <c r="P1032" s="108">
        <f t="shared" si="170"/>
        <v>-7030</v>
      </c>
      <c r="Q1032" s="192">
        <f>IF(D1032="NY",VLOOKUP(E1032,Input_Mkt_Price!E:F,2,FALSE))</f>
        <v>74.959999999999994</v>
      </c>
      <c r="R1032" s="192">
        <f t="shared" si="171"/>
        <v>-45599.999999999702</v>
      </c>
      <c r="S1032" s="118">
        <f t="shared" si="172"/>
        <v>-1900.0000000002983</v>
      </c>
      <c r="T1032" s="108">
        <f t="shared" si="173"/>
        <v>-7125</v>
      </c>
      <c r="U1032" s="108">
        <f t="shared" si="174"/>
        <v>-7030</v>
      </c>
    </row>
    <row r="1033" spans="1:21" x14ac:dyDescent="0.2">
      <c r="A1033" s="120">
        <v>43224</v>
      </c>
      <c r="B1033" s="103">
        <v>1</v>
      </c>
      <c r="C1033" s="104" t="s">
        <v>166</v>
      </c>
      <c r="D1033" s="104" t="s">
        <v>1</v>
      </c>
      <c r="E1033" s="104" t="s">
        <v>5</v>
      </c>
      <c r="F1033" s="104">
        <v>8</v>
      </c>
      <c r="G1033" s="104">
        <v>84.24</v>
      </c>
      <c r="H1033" s="104" t="s">
        <v>1329</v>
      </c>
      <c r="I1033" s="104"/>
      <c r="J1033" s="116">
        <f>IF(D1033="NY",VLOOKUP(E1033,Input_Mkt_Price!B:C,2,FALSE))</f>
        <v>83.76</v>
      </c>
      <c r="K1033" s="192">
        <f t="shared" si="165"/>
        <v>0</v>
      </c>
      <c r="L1033" s="118">
        <f t="shared" si="166"/>
        <v>-1919.9999999999591</v>
      </c>
      <c r="M1033" s="106">
        <f t="shared" si="167"/>
        <v>20.96</v>
      </c>
      <c r="N1033" s="116">
        <f t="shared" si="168"/>
        <v>8</v>
      </c>
      <c r="O1033" s="108">
        <f t="shared" si="169"/>
        <v>2.62</v>
      </c>
      <c r="P1033" s="108">
        <f t="shared" si="170"/>
        <v>673.92</v>
      </c>
      <c r="Q1033" s="192">
        <f>IF(D1033="NY",VLOOKUP(E1033,Input_Mkt_Price!E:F,2,FALSE))</f>
        <v>83.7</v>
      </c>
      <c r="R1033" s="192">
        <f t="shared" si="171"/>
        <v>-2159.9999999999682</v>
      </c>
      <c r="S1033" s="118">
        <f t="shared" si="172"/>
        <v>240.00000000000909</v>
      </c>
      <c r="T1033" s="108">
        <f t="shared" si="173"/>
        <v>670.08</v>
      </c>
      <c r="U1033" s="108">
        <f t="shared" si="174"/>
        <v>673.92</v>
      </c>
    </row>
    <row r="1034" spans="1:21" x14ac:dyDescent="0.2">
      <c r="A1034" s="120">
        <v>43224</v>
      </c>
      <c r="B1034" s="103">
        <v>1</v>
      </c>
      <c r="C1034" s="104" t="s">
        <v>166</v>
      </c>
      <c r="D1034" s="104" t="s">
        <v>1</v>
      </c>
      <c r="E1034" s="104" t="s">
        <v>5</v>
      </c>
      <c r="F1034" s="104">
        <v>2</v>
      </c>
      <c r="G1034" s="104">
        <v>84.36</v>
      </c>
      <c r="H1034" s="104" t="s">
        <v>1329</v>
      </c>
      <c r="I1034" s="104"/>
      <c r="J1034" s="116">
        <f>IF(D1034="NY",VLOOKUP(E1034,Input_Mkt_Price!B:C,2,FALSE))</f>
        <v>83.76</v>
      </c>
      <c r="K1034" s="192">
        <f t="shared" si="165"/>
        <v>0</v>
      </c>
      <c r="L1034" s="118">
        <f t="shared" si="166"/>
        <v>-599.99999999999432</v>
      </c>
      <c r="M1034" s="106">
        <f t="shared" si="167"/>
        <v>5.24</v>
      </c>
      <c r="N1034" s="116">
        <f t="shared" si="168"/>
        <v>2</v>
      </c>
      <c r="O1034" s="108">
        <f t="shared" si="169"/>
        <v>2.62</v>
      </c>
      <c r="P1034" s="108">
        <f t="shared" si="170"/>
        <v>168.72</v>
      </c>
      <c r="Q1034" s="192">
        <f>IF(D1034="NY",VLOOKUP(E1034,Input_Mkt_Price!E:F,2,FALSE))</f>
        <v>83.7</v>
      </c>
      <c r="R1034" s="192">
        <f t="shared" si="171"/>
        <v>-659.99999999999659</v>
      </c>
      <c r="S1034" s="118">
        <f t="shared" si="172"/>
        <v>60.000000000002274</v>
      </c>
      <c r="T1034" s="108">
        <f t="shared" si="173"/>
        <v>167.52</v>
      </c>
      <c r="U1034" s="108">
        <f t="shared" si="174"/>
        <v>168.72</v>
      </c>
    </row>
    <row r="1035" spans="1:21" hidden="1" x14ac:dyDescent="0.2">
      <c r="A1035" s="120">
        <v>43224</v>
      </c>
      <c r="B1035" s="103">
        <v>2</v>
      </c>
      <c r="C1035" s="104" t="s">
        <v>166</v>
      </c>
      <c r="D1035" s="104" t="s">
        <v>1</v>
      </c>
      <c r="E1035" s="104" t="s">
        <v>5</v>
      </c>
      <c r="F1035" s="104">
        <v>-100</v>
      </c>
      <c r="G1035" s="104">
        <v>85.9</v>
      </c>
      <c r="H1035" s="104" t="s">
        <v>1329</v>
      </c>
      <c r="I1035" s="104"/>
      <c r="J1035" s="116">
        <f>IF(D1035="NY",VLOOKUP(E1035,Input_Mkt_Price!B:C,2,FALSE))</f>
        <v>83.76</v>
      </c>
      <c r="K1035" s="192">
        <f t="shared" si="165"/>
        <v>4295000</v>
      </c>
      <c r="L1035" s="118">
        <f t="shared" si="166"/>
        <v>0</v>
      </c>
      <c r="M1035" s="106">
        <f t="shared" si="167"/>
        <v>262</v>
      </c>
      <c r="N1035" s="116">
        <f t="shared" si="168"/>
        <v>100</v>
      </c>
      <c r="O1035" s="108">
        <f t="shared" si="169"/>
        <v>2.62</v>
      </c>
      <c r="P1035" s="108">
        <f t="shared" si="170"/>
        <v>-8590</v>
      </c>
      <c r="Q1035" s="192">
        <f>IF(D1035="NY",VLOOKUP(E1035,Input_Mkt_Price!E:F,2,FALSE))</f>
        <v>83.7</v>
      </c>
      <c r="R1035" s="192">
        <f t="shared" si="171"/>
        <v>0</v>
      </c>
      <c r="S1035" s="118">
        <f t="shared" si="172"/>
        <v>0</v>
      </c>
      <c r="T1035" s="108">
        <f t="shared" si="173"/>
        <v>-8376</v>
      </c>
      <c r="U1035" s="108">
        <f t="shared" si="174"/>
        <v>-8590</v>
      </c>
    </row>
    <row r="1036" spans="1:21" hidden="1" x14ac:dyDescent="0.2">
      <c r="A1036" s="120">
        <v>43224</v>
      </c>
      <c r="B1036" s="103">
        <v>2</v>
      </c>
      <c r="C1036" s="104" t="s">
        <v>166</v>
      </c>
      <c r="D1036" s="104" t="s">
        <v>1</v>
      </c>
      <c r="E1036" s="104" t="s">
        <v>5</v>
      </c>
      <c r="F1036" s="104">
        <v>-100</v>
      </c>
      <c r="G1036" s="104">
        <v>85.95</v>
      </c>
      <c r="H1036" s="104" t="s">
        <v>1329</v>
      </c>
      <c r="I1036" s="104"/>
      <c r="J1036" s="116">
        <f>IF(D1036="NY",VLOOKUP(E1036,Input_Mkt_Price!B:C,2,FALSE))</f>
        <v>83.76</v>
      </c>
      <c r="K1036" s="192">
        <f t="shared" si="165"/>
        <v>4297500</v>
      </c>
      <c r="L1036" s="118">
        <f t="shared" si="166"/>
        <v>0</v>
      </c>
      <c r="M1036" s="106">
        <f t="shared" si="167"/>
        <v>262</v>
      </c>
      <c r="N1036" s="116">
        <f t="shared" si="168"/>
        <v>100</v>
      </c>
      <c r="O1036" s="108">
        <f t="shared" si="169"/>
        <v>2.62</v>
      </c>
      <c r="P1036" s="108">
        <f t="shared" si="170"/>
        <v>-8595</v>
      </c>
      <c r="Q1036" s="192">
        <f>IF(D1036="NY",VLOOKUP(E1036,Input_Mkt_Price!E:F,2,FALSE))</f>
        <v>83.7</v>
      </c>
      <c r="R1036" s="192">
        <f t="shared" si="171"/>
        <v>0</v>
      </c>
      <c r="S1036" s="118">
        <f t="shared" si="172"/>
        <v>0</v>
      </c>
      <c r="T1036" s="108">
        <f t="shared" si="173"/>
        <v>-8376</v>
      </c>
      <c r="U1036" s="108">
        <f t="shared" si="174"/>
        <v>-8595</v>
      </c>
    </row>
    <row r="1037" spans="1:21" x14ac:dyDescent="0.2">
      <c r="A1037" s="120">
        <v>43224</v>
      </c>
      <c r="B1037" s="103">
        <v>1</v>
      </c>
      <c r="C1037" s="104" t="s">
        <v>166</v>
      </c>
      <c r="D1037" s="104" t="s">
        <v>1</v>
      </c>
      <c r="E1037" s="104" t="s">
        <v>5</v>
      </c>
      <c r="F1037" s="104">
        <v>25</v>
      </c>
      <c r="G1037" s="104">
        <v>85.6</v>
      </c>
      <c r="H1037" s="104" t="s">
        <v>1329</v>
      </c>
      <c r="I1037" s="104"/>
      <c r="J1037" s="116">
        <f>IF(D1037="NY",VLOOKUP(E1037,Input_Mkt_Price!B:C,2,FALSE))</f>
        <v>83.76</v>
      </c>
      <c r="K1037" s="192">
        <f t="shared" si="165"/>
        <v>0</v>
      </c>
      <c r="L1037" s="118">
        <f t="shared" si="166"/>
        <v>-22999.999999999865</v>
      </c>
      <c r="M1037" s="106">
        <f t="shared" si="167"/>
        <v>65.5</v>
      </c>
      <c r="N1037" s="116">
        <f t="shared" si="168"/>
        <v>25</v>
      </c>
      <c r="O1037" s="108">
        <f t="shared" si="169"/>
        <v>2.62</v>
      </c>
      <c r="P1037" s="108">
        <f t="shared" si="170"/>
        <v>2140</v>
      </c>
      <c r="Q1037" s="192">
        <f>IF(D1037="NY",VLOOKUP(E1037,Input_Mkt_Price!E:F,2,FALSE))</f>
        <v>83.7</v>
      </c>
      <c r="R1037" s="192">
        <f t="shared" si="171"/>
        <v>-23749.999999999894</v>
      </c>
      <c r="S1037" s="118">
        <f t="shared" si="172"/>
        <v>750.0000000000291</v>
      </c>
      <c r="T1037" s="108">
        <f t="shared" si="173"/>
        <v>2094</v>
      </c>
      <c r="U1037" s="108">
        <f t="shared" si="174"/>
        <v>2140</v>
      </c>
    </row>
    <row r="1038" spans="1:21" x14ac:dyDescent="0.2">
      <c r="A1038" s="120">
        <v>43224</v>
      </c>
      <c r="B1038" s="103">
        <v>1</v>
      </c>
      <c r="C1038" s="104" t="s">
        <v>166</v>
      </c>
      <c r="D1038" s="104" t="s">
        <v>1</v>
      </c>
      <c r="E1038" s="104" t="s">
        <v>6</v>
      </c>
      <c r="F1038" s="104">
        <v>-12</v>
      </c>
      <c r="G1038" s="104">
        <v>79.680000000000007</v>
      </c>
      <c r="H1038" s="104" t="s">
        <v>1329</v>
      </c>
      <c r="I1038" s="104"/>
      <c r="J1038" s="116">
        <f>IF(D1038="NY",VLOOKUP(E1038,Input_Mkt_Price!B:C,2,FALSE))</f>
        <v>80.11</v>
      </c>
      <c r="K1038" s="192">
        <f t="shared" si="165"/>
        <v>0</v>
      </c>
      <c r="L1038" s="118">
        <f t="shared" si="166"/>
        <v>-2579.9999999999554</v>
      </c>
      <c r="M1038" s="106">
        <f t="shared" si="167"/>
        <v>31.44</v>
      </c>
      <c r="N1038" s="116">
        <f t="shared" si="168"/>
        <v>12</v>
      </c>
      <c r="O1038" s="108">
        <f t="shared" si="169"/>
        <v>2.62</v>
      </c>
      <c r="P1038" s="108">
        <f t="shared" si="170"/>
        <v>-956.16000000000008</v>
      </c>
      <c r="Q1038" s="192">
        <f>IF(D1038="NY",VLOOKUP(E1038,Input_Mkt_Price!E:F,2,FALSE))</f>
        <v>79.86</v>
      </c>
      <c r="R1038" s="192">
        <f t="shared" si="171"/>
        <v>-1079.9999999999557</v>
      </c>
      <c r="S1038" s="118">
        <f t="shared" si="172"/>
        <v>-1499.9999999999998</v>
      </c>
      <c r="T1038" s="108">
        <f t="shared" si="173"/>
        <v>-961.31999999999994</v>
      </c>
      <c r="U1038" s="108">
        <f t="shared" si="174"/>
        <v>-956.16000000000008</v>
      </c>
    </row>
    <row r="1039" spans="1:21" x14ac:dyDescent="0.2">
      <c r="A1039" s="120">
        <v>43224</v>
      </c>
      <c r="B1039" s="103">
        <v>1</v>
      </c>
      <c r="C1039" s="104" t="s">
        <v>166</v>
      </c>
      <c r="D1039" s="104" t="s">
        <v>1</v>
      </c>
      <c r="E1039" s="104" t="s">
        <v>6</v>
      </c>
      <c r="F1039" s="104">
        <v>-11</v>
      </c>
      <c r="G1039" s="104">
        <v>80.5</v>
      </c>
      <c r="H1039" s="104" t="s">
        <v>1329</v>
      </c>
      <c r="I1039" s="104"/>
      <c r="J1039" s="116">
        <f>IF(D1039="NY",VLOOKUP(E1039,Input_Mkt_Price!B:C,2,FALSE))</f>
        <v>80.11</v>
      </c>
      <c r="K1039" s="192">
        <f t="shared" si="165"/>
        <v>0</v>
      </c>
      <c r="L1039" s="118">
        <f t="shared" si="166"/>
        <v>2145.0000000000032</v>
      </c>
      <c r="M1039" s="106">
        <f t="shared" si="167"/>
        <v>28.82</v>
      </c>
      <c r="N1039" s="116">
        <f t="shared" si="168"/>
        <v>11</v>
      </c>
      <c r="O1039" s="108">
        <f t="shared" si="169"/>
        <v>2.62</v>
      </c>
      <c r="P1039" s="108">
        <f t="shared" si="170"/>
        <v>-885.5</v>
      </c>
      <c r="Q1039" s="192">
        <f>IF(D1039="NY",VLOOKUP(E1039,Input_Mkt_Price!E:F,2,FALSE))</f>
        <v>79.86</v>
      </c>
      <c r="R1039" s="192">
        <f t="shared" si="171"/>
        <v>3520.0000000000032</v>
      </c>
      <c r="S1039" s="118">
        <f t="shared" si="172"/>
        <v>-1375</v>
      </c>
      <c r="T1039" s="108">
        <f t="shared" si="173"/>
        <v>-881.21</v>
      </c>
      <c r="U1039" s="108">
        <f t="shared" si="174"/>
        <v>-885.5</v>
      </c>
    </row>
    <row r="1040" spans="1:21" x14ac:dyDescent="0.2">
      <c r="A1040" s="120">
        <v>43224</v>
      </c>
      <c r="B1040" s="103">
        <v>1</v>
      </c>
      <c r="C1040" s="104" t="s">
        <v>166</v>
      </c>
      <c r="D1040" s="104" t="s">
        <v>1</v>
      </c>
      <c r="E1040" s="104" t="s">
        <v>9</v>
      </c>
      <c r="F1040" s="104">
        <v>-1</v>
      </c>
      <c r="G1040" s="104">
        <v>78.73</v>
      </c>
      <c r="H1040" s="104" t="s">
        <v>1329</v>
      </c>
      <c r="I1040" s="104"/>
      <c r="J1040" s="116">
        <f>IF(D1040="NY",VLOOKUP(E1040,Input_Mkt_Price!B:C,2,FALSE))</f>
        <v>80.25</v>
      </c>
      <c r="K1040" s="192">
        <f t="shared" si="165"/>
        <v>0</v>
      </c>
      <c r="L1040" s="118">
        <f t="shared" si="166"/>
        <v>-759.99999999999795</v>
      </c>
      <c r="M1040" s="106">
        <f t="shared" si="167"/>
        <v>2.62</v>
      </c>
      <c r="N1040" s="116">
        <f t="shared" si="168"/>
        <v>1</v>
      </c>
      <c r="O1040" s="108">
        <f t="shared" si="169"/>
        <v>2.62</v>
      </c>
      <c r="P1040" s="108">
        <f t="shared" si="170"/>
        <v>-78.73</v>
      </c>
      <c r="Q1040" s="192">
        <f>IF(D1040="NY",VLOOKUP(E1040,Input_Mkt_Price!E:F,2,FALSE))</f>
        <v>79.989999999999995</v>
      </c>
      <c r="R1040" s="192">
        <f t="shared" si="171"/>
        <v>-629.99999999999545</v>
      </c>
      <c r="S1040" s="118">
        <f t="shared" si="172"/>
        <v>-130.0000000000025</v>
      </c>
      <c r="T1040" s="108">
        <f t="shared" si="173"/>
        <v>-80.25</v>
      </c>
      <c r="U1040" s="108">
        <f t="shared" si="174"/>
        <v>-78.73</v>
      </c>
    </row>
    <row r="1041" spans="1:21" x14ac:dyDescent="0.2">
      <c r="A1041" s="120">
        <v>43224</v>
      </c>
      <c r="B1041" s="103">
        <v>1</v>
      </c>
      <c r="C1041" s="104" t="s">
        <v>166</v>
      </c>
      <c r="D1041" s="104" t="s">
        <v>1</v>
      </c>
      <c r="E1041" s="104" t="s">
        <v>9</v>
      </c>
      <c r="F1041" s="104">
        <v>-1</v>
      </c>
      <c r="G1041" s="104">
        <v>78.69</v>
      </c>
      <c r="H1041" s="104" t="s">
        <v>1329</v>
      </c>
      <c r="I1041" s="104"/>
      <c r="J1041" s="116">
        <f>IF(D1041="NY",VLOOKUP(E1041,Input_Mkt_Price!B:C,2,FALSE))</f>
        <v>80.25</v>
      </c>
      <c r="K1041" s="192">
        <f t="shared" si="165"/>
        <v>0</v>
      </c>
      <c r="L1041" s="118">
        <f t="shared" si="166"/>
        <v>-780.00000000000114</v>
      </c>
      <c r="M1041" s="106">
        <f t="shared" si="167"/>
        <v>2.62</v>
      </c>
      <c r="N1041" s="116">
        <f t="shared" si="168"/>
        <v>1</v>
      </c>
      <c r="O1041" s="108">
        <f t="shared" si="169"/>
        <v>2.62</v>
      </c>
      <c r="P1041" s="108">
        <f t="shared" si="170"/>
        <v>-78.69</v>
      </c>
      <c r="Q1041" s="192">
        <f>IF(D1041="NY",VLOOKUP(E1041,Input_Mkt_Price!E:F,2,FALSE))</f>
        <v>79.989999999999995</v>
      </c>
      <c r="R1041" s="192">
        <f t="shared" si="171"/>
        <v>-649.99999999999864</v>
      </c>
      <c r="S1041" s="118">
        <f t="shared" si="172"/>
        <v>-130.0000000000025</v>
      </c>
      <c r="T1041" s="108">
        <f t="shared" si="173"/>
        <v>-80.25</v>
      </c>
      <c r="U1041" s="108">
        <f t="shared" si="174"/>
        <v>-78.69</v>
      </c>
    </row>
    <row r="1042" spans="1:21" x14ac:dyDescent="0.2">
      <c r="A1042" s="120">
        <v>43224</v>
      </c>
      <c r="B1042" s="103">
        <v>1</v>
      </c>
      <c r="C1042" s="104" t="s">
        <v>166</v>
      </c>
      <c r="D1042" s="104" t="s">
        <v>1</v>
      </c>
      <c r="E1042" s="104" t="s">
        <v>9</v>
      </c>
      <c r="F1042" s="104">
        <v>-2</v>
      </c>
      <c r="G1042" s="104">
        <v>78.680000000000007</v>
      </c>
      <c r="H1042" s="104" t="s">
        <v>1329</v>
      </c>
      <c r="I1042" s="104"/>
      <c r="J1042" s="116">
        <f>IF(D1042="NY",VLOOKUP(E1042,Input_Mkt_Price!B:C,2,FALSE))</f>
        <v>80.25</v>
      </c>
      <c r="K1042" s="192">
        <f t="shared" si="165"/>
        <v>0</v>
      </c>
      <c r="L1042" s="118">
        <f t="shared" si="166"/>
        <v>-1569.9999999999932</v>
      </c>
      <c r="M1042" s="106">
        <f t="shared" si="167"/>
        <v>5.24</v>
      </c>
      <c r="N1042" s="116">
        <f t="shared" si="168"/>
        <v>2</v>
      </c>
      <c r="O1042" s="108">
        <f t="shared" si="169"/>
        <v>2.62</v>
      </c>
      <c r="P1042" s="108">
        <f t="shared" si="170"/>
        <v>-157.36000000000001</v>
      </c>
      <c r="Q1042" s="192">
        <f>IF(D1042="NY",VLOOKUP(E1042,Input_Mkt_Price!E:F,2,FALSE))</f>
        <v>79.989999999999995</v>
      </c>
      <c r="R1042" s="192">
        <f t="shared" si="171"/>
        <v>-1309.9999999999882</v>
      </c>
      <c r="S1042" s="118">
        <f t="shared" si="172"/>
        <v>-260.000000000005</v>
      </c>
      <c r="T1042" s="108">
        <f t="shared" si="173"/>
        <v>-160.5</v>
      </c>
      <c r="U1042" s="108">
        <f t="shared" si="174"/>
        <v>-157.36000000000001</v>
      </c>
    </row>
    <row r="1043" spans="1:21" x14ac:dyDescent="0.2">
      <c r="A1043" s="120">
        <v>43224</v>
      </c>
      <c r="B1043" s="103">
        <v>1</v>
      </c>
      <c r="C1043" s="104" t="s">
        <v>166</v>
      </c>
      <c r="D1043" s="104" t="s">
        <v>1</v>
      </c>
      <c r="E1043" s="104" t="s">
        <v>9</v>
      </c>
      <c r="F1043" s="104">
        <v>-9</v>
      </c>
      <c r="G1043" s="104">
        <v>78.7</v>
      </c>
      <c r="H1043" s="104" t="s">
        <v>1329</v>
      </c>
      <c r="I1043" s="104"/>
      <c r="J1043" s="116">
        <f>IF(D1043="NY",VLOOKUP(E1043,Input_Mkt_Price!B:C,2,FALSE))</f>
        <v>80.25</v>
      </c>
      <c r="K1043" s="192">
        <f t="shared" si="165"/>
        <v>0</v>
      </c>
      <c r="L1043" s="118">
        <f t="shared" si="166"/>
        <v>-6974.9999999999873</v>
      </c>
      <c r="M1043" s="106">
        <f t="shared" si="167"/>
        <v>23.580000000000002</v>
      </c>
      <c r="N1043" s="116">
        <f t="shared" si="168"/>
        <v>9</v>
      </c>
      <c r="O1043" s="108">
        <f t="shared" si="169"/>
        <v>2.62</v>
      </c>
      <c r="P1043" s="108">
        <f t="shared" si="170"/>
        <v>-708.30000000000007</v>
      </c>
      <c r="Q1043" s="192">
        <f>IF(D1043="NY",VLOOKUP(E1043,Input_Mkt_Price!E:F,2,FALSE))</f>
        <v>79.989999999999995</v>
      </c>
      <c r="R1043" s="192">
        <f t="shared" si="171"/>
        <v>-5804.9999999999645</v>
      </c>
      <c r="S1043" s="118">
        <f t="shared" si="172"/>
        <v>-1170.0000000000227</v>
      </c>
      <c r="T1043" s="108">
        <f t="shared" si="173"/>
        <v>-722.25</v>
      </c>
      <c r="U1043" s="108">
        <f t="shared" si="174"/>
        <v>-708.30000000000007</v>
      </c>
    </row>
    <row r="1044" spans="1:21" x14ac:dyDescent="0.2">
      <c r="A1044" s="120">
        <v>43224</v>
      </c>
      <c r="B1044" s="103">
        <v>1</v>
      </c>
      <c r="C1044" s="104" t="s">
        <v>166</v>
      </c>
      <c r="D1044" s="104" t="s">
        <v>1</v>
      </c>
      <c r="E1044" s="104" t="s">
        <v>10</v>
      </c>
      <c r="F1044" s="104">
        <v>-2</v>
      </c>
      <c r="G1044" s="104">
        <v>74</v>
      </c>
      <c r="H1044" s="104" t="s">
        <v>1329</v>
      </c>
      <c r="I1044" s="104"/>
      <c r="J1044" s="116">
        <f>IF(D1044="NY",VLOOKUP(E1044,Input_Mkt_Price!B:C,2,FALSE))</f>
        <v>75</v>
      </c>
      <c r="K1044" s="192">
        <f t="shared" si="165"/>
        <v>0</v>
      </c>
      <c r="L1044" s="118">
        <f t="shared" si="166"/>
        <v>-1000</v>
      </c>
      <c r="M1044" s="106">
        <f t="shared" si="167"/>
        <v>5.24</v>
      </c>
      <c r="N1044" s="116">
        <f t="shared" si="168"/>
        <v>2</v>
      </c>
      <c r="O1044" s="108">
        <f t="shared" si="169"/>
        <v>2.62</v>
      </c>
      <c r="P1044" s="108">
        <f t="shared" si="170"/>
        <v>-148</v>
      </c>
      <c r="Q1044" s="192">
        <f>IF(D1044="NY",VLOOKUP(E1044,Input_Mkt_Price!E:F,2,FALSE))</f>
        <v>74.959999999999994</v>
      </c>
      <c r="R1044" s="192">
        <f t="shared" si="171"/>
        <v>-959.99999999999375</v>
      </c>
      <c r="S1044" s="118">
        <f t="shared" si="172"/>
        <v>-40.000000000006253</v>
      </c>
      <c r="T1044" s="108">
        <f t="shared" si="173"/>
        <v>-150</v>
      </c>
      <c r="U1044" s="108">
        <f t="shared" si="174"/>
        <v>-148</v>
      </c>
    </row>
    <row r="1045" spans="1:21" x14ac:dyDescent="0.2">
      <c r="A1045" s="120">
        <v>43224</v>
      </c>
      <c r="B1045" s="103">
        <v>1</v>
      </c>
      <c r="C1045" s="104" t="s">
        <v>166</v>
      </c>
      <c r="D1045" s="104" t="s">
        <v>1</v>
      </c>
      <c r="E1045" s="104" t="s">
        <v>10</v>
      </c>
      <c r="F1045" s="104">
        <v>-6</v>
      </c>
      <c r="G1045" s="104">
        <v>74.099999999999994</v>
      </c>
      <c r="H1045" s="104" t="s">
        <v>1329</v>
      </c>
      <c r="I1045" s="104"/>
      <c r="J1045" s="116">
        <f>IF(D1045="NY",VLOOKUP(E1045,Input_Mkt_Price!B:C,2,FALSE))</f>
        <v>75</v>
      </c>
      <c r="K1045" s="192">
        <f t="shared" si="165"/>
        <v>0</v>
      </c>
      <c r="L1045" s="118">
        <f t="shared" si="166"/>
        <v>-2700.0000000000173</v>
      </c>
      <c r="M1045" s="106">
        <f t="shared" si="167"/>
        <v>15.72</v>
      </c>
      <c r="N1045" s="116">
        <f t="shared" si="168"/>
        <v>6</v>
      </c>
      <c r="O1045" s="193">
        <f t="shared" ref="O1045:O1066" si="175">IF(D1045="NY",2.62,0)</f>
        <v>2.62</v>
      </c>
      <c r="P1045" s="108">
        <f t="shared" si="170"/>
        <v>-444.59999999999997</v>
      </c>
      <c r="Q1045" s="192">
        <f>IF(D1045="NY",VLOOKUP(E1045,Input_Mkt_Price!E:F,2,FALSE))</f>
        <v>74.959999999999994</v>
      </c>
      <c r="R1045" s="192">
        <f t="shared" si="171"/>
        <v>-2579.9999999999982</v>
      </c>
      <c r="S1045" s="118">
        <f t="shared" si="172"/>
        <v>-120.0000000000191</v>
      </c>
      <c r="T1045" s="108">
        <f t="shared" si="173"/>
        <v>-450</v>
      </c>
      <c r="U1045" s="108">
        <f t="shared" si="174"/>
        <v>-444.59999999999997</v>
      </c>
    </row>
    <row r="1046" spans="1:21" x14ac:dyDescent="0.2">
      <c r="A1046" s="120">
        <v>43224</v>
      </c>
      <c r="B1046" s="103">
        <v>1</v>
      </c>
      <c r="C1046" s="104" t="s">
        <v>166</v>
      </c>
      <c r="D1046" s="104" t="s">
        <v>1</v>
      </c>
      <c r="E1046" s="104" t="s">
        <v>10</v>
      </c>
      <c r="F1046" s="104">
        <v>-6</v>
      </c>
      <c r="G1046" s="104">
        <v>74.3</v>
      </c>
      <c r="H1046" s="104" t="s">
        <v>1329</v>
      </c>
      <c r="I1046" s="104"/>
      <c r="J1046" s="116">
        <f>IF(D1046="NY",VLOOKUP(E1046,Input_Mkt_Price!B:C,2,FALSE))</f>
        <v>75</v>
      </c>
      <c r="K1046" s="192">
        <f t="shared" si="165"/>
        <v>0</v>
      </c>
      <c r="L1046" s="118">
        <f t="shared" si="166"/>
        <v>-2100.0000000000086</v>
      </c>
      <c r="M1046" s="106">
        <f t="shared" si="167"/>
        <v>15.72</v>
      </c>
      <c r="N1046" s="116">
        <f t="shared" si="168"/>
        <v>6</v>
      </c>
      <c r="O1046" s="193">
        <f t="shared" si="175"/>
        <v>2.62</v>
      </c>
      <c r="P1046" s="108">
        <f t="shared" si="170"/>
        <v>-445.79999999999995</v>
      </c>
      <c r="Q1046" s="192">
        <f>IF(D1046="NY",VLOOKUP(E1046,Input_Mkt_Price!E:F,2,FALSE))</f>
        <v>74.959999999999994</v>
      </c>
      <c r="R1046" s="192">
        <f t="shared" si="171"/>
        <v>-1979.9999999999898</v>
      </c>
      <c r="S1046" s="118">
        <f t="shared" si="172"/>
        <v>-120.00000000001887</v>
      </c>
      <c r="T1046" s="108">
        <f t="shared" si="173"/>
        <v>-450</v>
      </c>
      <c r="U1046" s="108">
        <f t="shared" si="174"/>
        <v>-445.79999999999995</v>
      </c>
    </row>
    <row r="1047" spans="1:21" x14ac:dyDescent="0.2">
      <c r="A1047" s="120">
        <v>43224</v>
      </c>
      <c r="B1047" s="103">
        <v>1</v>
      </c>
      <c r="C1047" s="104" t="s">
        <v>166</v>
      </c>
      <c r="D1047" s="104" t="s">
        <v>1</v>
      </c>
      <c r="E1047" s="104" t="s">
        <v>10</v>
      </c>
      <c r="F1047" s="104">
        <v>-4</v>
      </c>
      <c r="G1047" s="104">
        <v>74.400000000000006</v>
      </c>
      <c r="H1047" s="104" t="s">
        <v>1329</v>
      </c>
      <c r="I1047" s="104"/>
      <c r="J1047" s="116">
        <f>IF(D1047="NY",VLOOKUP(E1047,Input_Mkt_Price!B:C,2,FALSE))</f>
        <v>75</v>
      </c>
      <c r="K1047" s="192">
        <f t="shared" si="165"/>
        <v>0</v>
      </c>
      <c r="L1047" s="118">
        <f t="shared" si="166"/>
        <v>-1199.9999999999886</v>
      </c>
      <c r="M1047" s="106">
        <f t="shared" si="167"/>
        <v>10.48</v>
      </c>
      <c r="N1047" s="116">
        <f t="shared" si="168"/>
        <v>4</v>
      </c>
      <c r="O1047" s="108">
        <f t="shared" si="175"/>
        <v>2.62</v>
      </c>
      <c r="P1047" s="108">
        <f t="shared" si="170"/>
        <v>-297.60000000000002</v>
      </c>
      <c r="Q1047" s="192">
        <f>IF(D1047="NY",VLOOKUP(E1047,Input_Mkt_Price!E:F,2,FALSE))</f>
        <v>74.959999999999994</v>
      </c>
      <c r="R1047" s="192">
        <f t="shared" si="171"/>
        <v>-1119.9999999999761</v>
      </c>
      <c r="S1047" s="118">
        <f t="shared" si="172"/>
        <v>-80.000000000012506</v>
      </c>
      <c r="T1047" s="108">
        <f t="shared" si="173"/>
        <v>-300</v>
      </c>
      <c r="U1047" s="108">
        <f t="shared" si="174"/>
        <v>-297.60000000000002</v>
      </c>
    </row>
    <row r="1048" spans="1:21" x14ac:dyDescent="0.2">
      <c r="A1048" s="120">
        <v>43224</v>
      </c>
      <c r="B1048" s="103">
        <v>1</v>
      </c>
      <c r="C1048" s="104" t="s">
        <v>166</v>
      </c>
      <c r="D1048" s="104" t="s">
        <v>1</v>
      </c>
      <c r="E1048" s="104" t="s">
        <v>10</v>
      </c>
      <c r="F1048" s="104">
        <v>-2</v>
      </c>
      <c r="G1048" s="104">
        <v>74.5</v>
      </c>
      <c r="H1048" s="104" t="s">
        <v>1329</v>
      </c>
      <c r="I1048" s="104"/>
      <c r="J1048" s="116">
        <f>IF(D1048="NY",VLOOKUP(E1048,Input_Mkt_Price!B:C,2,FALSE))</f>
        <v>75</v>
      </c>
      <c r="K1048" s="192">
        <f t="shared" si="165"/>
        <v>0</v>
      </c>
      <c r="L1048" s="118">
        <f t="shared" si="166"/>
        <v>-500</v>
      </c>
      <c r="M1048" s="106">
        <f t="shared" si="167"/>
        <v>5.24</v>
      </c>
      <c r="N1048" s="116">
        <f t="shared" si="168"/>
        <v>2</v>
      </c>
      <c r="O1048" s="108">
        <f t="shared" si="175"/>
        <v>2.62</v>
      </c>
      <c r="P1048" s="108">
        <f t="shared" si="170"/>
        <v>-149</v>
      </c>
      <c r="Q1048" s="192">
        <f>IF(D1048="NY",VLOOKUP(E1048,Input_Mkt_Price!E:F,2,FALSE))</f>
        <v>74.959999999999994</v>
      </c>
      <c r="R1048" s="192">
        <f t="shared" si="171"/>
        <v>-459.99999999999375</v>
      </c>
      <c r="S1048" s="118">
        <f t="shared" si="172"/>
        <v>-40.000000000006253</v>
      </c>
      <c r="T1048" s="108">
        <f t="shared" si="173"/>
        <v>-150</v>
      </c>
      <c r="U1048" s="108">
        <f t="shared" si="174"/>
        <v>-149</v>
      </c>
    </row>
    <row r="1049" spans="1:21" hidden="1" x14ac:dyDescent="0.2">
      <c r="A1049" s="120">
        <v>43227</v>
      </c>
      <c r="B1049" s="103">
        <v>2</v>
      </c>
      <c r="C1049" s="104" t="s">
        <v>166</v>
      </c>
      <c r="D1049" s="104" t="s">
        <v>1</v>
      </c>
      <c r="E1049" s="104" t="s">
        <v>5</v>
      </c>
      <c r="F1049" s="104">
        <v>-10</v>
      </c>
      <c r="G1049" s="104">
        <v>87.2</v>
      </c>
      <c r="H1049" s="104" t="s">
        <v>1330</v>
      </c>
      <c r="I1049" s="104"/>
      <c r="J1049" s="116">
        <f>IF(D1049="NY",VLOOKUP(E1049,Input_Mkt_Price!B:C,2,FALSE))</f>
        <v>83.76</v>
      </c>
      <c r="K1049" s="192">
        <f t="shared" si="165"/>
        <v>436000</v>
      </c>
      <c r="L1049" s="118">
        <f t="shared" si="166"/>
        <v>0</v>
      </c>
      <c r="M1049" s="106">
        <f t="shared" si="167"/>
        <v>26.200000000000003</v>
      </c>
      <c r="N1049" s="116">
        <f t="shared" si="168"/>
        <v>10</v>
      </c>
      <c r="O1049" s="108">
        <f t="shared" si="175"/>
        <v>2.62</v>
      </c>
      <c r="P1049" s="108">
        <f t="shared" si="170"/>
        <v>-872</v>
      </c>
      <c r="Q1049" s="192">
        <f>IF(D1049="NY",VLOOKUP(E1049,Input_Mkt_Price!E:F,2,FALSE))</f>
        <v>83.7</v>
      </c>
      <c r="R1049" s="192">
        <f t="shared" si="171"/>
        <v>0</v>
      </c>
      <c r="S1049" s="118">
        <f t="shared" si="172"/>
        <v>0</v>
      </c>
      <c r="T1049" s="108">
        <f t="shared" si="173"/>
        <v>-837.6</v>
      </c>
      <c r="U1049" s="108">
        <f t="shared" si="174"/>
        <v>-872</v>
      </c>
    </row>
    <row r="1050" spans="1:21" hidden="1" x14ac:dyDescent="0.2">
      <c r="A1050" s="120">
        <v>43227</v>
      </c>
      <c r="B1050" s="103">
        <v>2</v>
      </c>
      <c r="C1050" s="104" t="s">
        <v>166</v>
      </c>
      <c r="D1050" s="104" t="s">
        <v>1</v>
      </c>
      <c r="E1050" s="104" t="s">
        <v>5</v>
      </c>
      <c r="F1050" s="104">
        <v>-8</v>
      </c>
      <c r="G1050" s="104">
        <v>87.21</v>
      </c>
      <c r="H1050" s="104" t="s">
        <v>1330</v>
      </c>
      <c r="I1050" s="104"/>
      <c r="J1050" s="116">
        <f>IF(D1050="NY",VLOOKUP(E1050,Input_Mkt_Price!B:C,2,FALSE))</f>
        <v>83.76</v>
      </c>
      <c r="K1050" s="192">
        <f t="shared" si="165"/>
        <v>348840</v>
      </c>
      <c r="L1050" s="118">
        <f t="shared" si="166"/>
        <v>0</v>
      </c>
      <c r="M1050" s="106">
        <f t="shared" si="167"/>
        <v>20.96</v>
      </c>
      <c r="N1050" s="116">
        <f t="shared" si="168"/>
        <v>8</v>
      </c>
      <c r="O1050" s="108">
        <f t="shared" si="175"/>
        <v>2.62</v>
      </c>
      <c r="P1050" s="108">
        <f t="shared" si="170"/>
        <v>-697.68</v>
      </c>
      <c r="Q1050" s="192">
        <f>IF(D1050="NY",VLOOKUP(E1050,Input_Mkt_Price!E:F,2,FALSE))</f>
        <v>83.7</v>
      </c>
      <c r="R1050" s="192">
        <f t="shared" si="171"/>
        <v>0</v>
      </c>
      <c r="S1050" s="118">
        <f t="shared" si="172"/>
        <v>0</v>
      </c>
      <c r="T1050" s="108">
        <f t="shared" si="173"/>
        <v>-670.08</v>
      </c>
      <c r="U1050" s="108">
        <f t="shared" si="174"/>
        <v>-697.68</v>
      </c>
    </row>
    <row r="1051" spans="1:21" hidden="1" x14ac:dyDescent="0.2">
      <c r="A1051" s="120">
        <v>43227</v>
      </c>
      <c r="B1051" s="103">
        <v>2</v>
      </c>
      <c r="C1051" s="104" t="s">
        <v>166</v>
      </c>
      <c r="D1051" s="104" t="s">
        <v>1</v>
      </c>
      <c r="E1051" s="104" t="s">
        <v>5</v>
      </c>
      <c r="F1051" s="104">
        <v>-35</v>
      </c>
      <c r="G1051" s="104">
        <v>87.25</v>
      </c>
      <c r="H1051" s="104" t="s">
        <v>1330</v>
      </c>
      <c r="I1051" s="104"/>
      <c r="J1051" s="116">
        <f>IF(D1051="NY",VLOOKUP(E1051,Input_Mkt_Price!B:C,2,FALSE))</f>
        <v>83.76</v>
      </c>
      <c r="K1051" s="192">
        <f t="shared" si="165"/>
        <v>1526875</v>
      </c>
      <c r="L1051" s="118">
        <f t="shared" si="166"/>
        <v>0</v>
      </c>
      <c r="M1051" s="106">
        <f t="shared" si="167"/>
        <v>91.7</v>
      </c>
      <c r="N1051" s="116">
        <f t="shared" si="168"/>
        <v>35</v>
      </c>
      <c r="O1051" s="108">
        <f t="shared" si="175"/>
        <v>2.62</v>
      </c>
      <c r="P1051" s="108">
        <f t="shared" si="170"/>
        <v>-3053.75</v>
      </c>
      <c r="Q1051" s="192">
        <f>IF(D1051="NY",VLOOKUP(E1051,Input_Mkt_Price!E:F,2,FALSE))</f>
        <v>83.7</v>
      </c>
      <c r="R1051" s="192">
        <f t="shared" si="171"/>
        <v>0</v>
      </c>
      <c r="S1051" s="118">
        <f t="shared" si="172"/>
        <v>0</v>
      </c>
      <c r="T1051" s="108">
        <f t="shared" si="173"/>
        <v>-2931.6000000000004</v>
      </c>
      <c r="U1051" s="108">
        <f t="shared" si="174"/>
        <v>-3053.75</v>
      </c>
    </row>
    <row r="1052" spans="1:21" hidden="1" x14ac:dyDescent="0.2">
      <c r="A1052" s="120">
        <v>43227</v>
      </c>
      <c r="B1052" s="103">
        <v>2</v>
      </c>
      <c r="C1052" s="104" t="s">
        <v>166</v>
      </c>
      <c r="D1052" s="104" t="s">
        <v>1</v>
      </c>
      <c r="E1052" s="104" t="s">
        <v>5</v>
      </c>
      <c r="F1052" s="104">
        <v>-13</v>
      </c>
      <c r="G1052" s="104">
        <v>87.24</v>
      </c>
      <c r="H1052" s="104" t="s">
        <v>1330</v>
      </c>
      <c r="I1052" s="104"/>
      <c r="J1052" s="116">
        <f>IF(D1052="NY",VLOOKUP(E1052,Input_Mkt_Price!B:C,2,FALSE))</f>
        <v>83.76</v>
      </c>
      <c r="K1052" s="192">
        <f t="shared" si="165"/>
        <v>567060</v>
      </c>
      <c r="L1052" s="118">
        <f t="shared" si="166"/>
        <v>0</v>
      </c>
      <c r="M1052" s="106">
        <f t="shared" si="167"/>
        <v>34.06</v>
      </c>
      <c r="N1052" s="116">
        <f t="shared" si="168"/>
        <v>13</v>
      </c>
      <c r="O1052" s="108">
        <f t="shared" si="175"/>
        <v>2.62</v>
      </c>
      <c r="P1052" s="108">
        <f t="shared" si="170"/>
        <v>-1134.1199999999999</v>
      </c>
      <c r="Q1052" s="192">
        <f>IF(D1052="NY",VLOOKUP(E1052,Input_Mkt_Price!E:F,2,FALSE))</f>
        <v>83.7</v>
      </c>
      <c r="R1052" s="192">
        <f t="shared" si="171"/>
        <v>0</v>
      </c>
      <c r="S1052" s="118">
        <f t="shared" si="172"/>
        <v>0</v>
      </c>
      <c r="T1052" s="108">
        <f t="shared" si="173"/>
        <v>-1088.8800000000001</v>
      </c>
      <c r="U1052" s="108">
        <f t="shared" si="174"/>
        <v>-1134.1199999999999</v>
      </c>
    </row>
    <row r="1053" spans="1:21" hidden="1" x14ac:dyDescent="0.2">
      <c r="A1053" s="120">
        <v>43227</v>
      </c>
      <c r="B1053" s="103">
        <v>2</v>
      </c>
      <c r="C1053" s="104" t="s">
        <v>166</v>
      </c>
      <c r="D1053" s="104" t="s">
        <v>1</v>
      </c>
      <c r="E1053" s="104" t="s">
        <v>6</v>
      </c>
      <c r="F1053" s="104">
        <v>10</v>
      </c>
      <c r="G1053" s="104">
        <v>80.7</v>
      </c>
      <c r="H1053" s="104" t="s">
        <v>1329</v>
      </c>
      <c r="I1053" s="104"/>
      <c r="J1053" s="116">
        <f>IF(D1053="NY",VLOOKUP(E1053,Input_Mkt_Price!B:C,2,FALSE))</f>
        <v>80.11</v>
      </c>
      <c r="K1053" s="192">
        <f t="shared" si="165"/>
        <v>-403500</v>
      </c>
      <c r="L1053" s="118">
        <f t="shared" si="166"/>
        <v>0</v>
      </c>
      <c r="M1053" s="106">
        <f t="shared" si="167"/>
        <v>26.200000000000003</v>
      </c>
      <c r="N1053" s="116">
        <f t="shared" si="168"/>
        <v>10</v>
      </c>
      <c r="O1053" s="108">
        <f t="shared" si="175"/>
        <v>2.62</v>
      </c>
      <c r="P1053" s="108">
        <f t="shared" si="170"/>
        <v>807</v>
      </c>
      <c r="Q1053" s="192">
        <f>IF(D1053="NY",VLOOKUP(E1053,Input_Mkt_Price!E:F,2,FALSE))</f>
        <v>79.86</v>
      </c>
      <c r="R1053" s="192">
        <f t="shared" si="171"/>
        <v>0</v>
      </c>
      <c r="S1053" s="118">
        <f t="shared" si="172"/>
        <v>0</v>
      </c>
      <c r="T1053" s="108">
        <f t="shared" si="173"/>
        <v>801.1</v>
      </c>
      <c r="U1053" s="108">
        <f t="shared" si="174"/>
        <v>807</v>
      </c>
    </row>
    <row r="1054" spans="1:21" hidden="1" x14ac:dyDescent="0.2">
      <c r="A1054" s="120">
        <v>43227</v>
      </c>
      <c r="B1054" s="103">
        <v>2</v>
      </c>
      <c r="C1054" s="104" t="s">
        <v>166</v>
      </c>
      <c r="D1054" s="104" t="s">
        <v>1</v>
      </c>
      <c r="E1054" s="104" t="s">
        <v>6</v>
      </c>
      <c r="F1054" s="104">
        <v>8</v>
      </c>
      <c r="G1054" s="104">
        <v>80.709999999999994</v>
      </c>
      <c r="H1054" s="104" t="s">
        <v>1329</v>
      </c>
      <c r="I1054" s="104"/>
      <c r="J1054" s="116">
        <f>IF(D1054="NY",VLOOKUP(E1054,Input_Mkt_Price!B:C,2,FALSE))</f>
        <v>80.11</v>
      </c>
      <c r="K1054" s="192">
        <f t="shared" si="165"/>
        <v>-322840</v>
      </c>
      <c r="L1054" s="118">
        <f t="shared" si="166"/>
        <v>0</v>
      </c>
      <c r="M1054" s="106">
        <f t="shared" si="167"/>
        <v>20.96</v>
      </c>
      <c r="N1054" s="116">
        <f t="shared" si="168"/>
        <v>8</v>
      </c>
      <c r="O1054" s="108">
        <f t="shared" si="175"/>
        <v>2.62</v>
      </c>
      <c r="P1054" s="108">
        <f t="shared" si="170"/>
        <v>645.67999999999995</v>
      </c>
      <c r="Q1054" s="192">
        <f>IF(D1054="NY",VLOOKUP(E1054,Input_Mkt_Price!E:F,2,FALSE))</f>
        <v>79.86</v>
      </c>
      <c r="R1054" s="192">
        <f t="shared" si="171"/>
        <v>0</v>
      </c>
      <c r="S1054" s="118">
        <f t="shared" si="172"/>
        <v>0</v>
      </c>
      <c r="T1054" s="108">
        <f t="shared" si="173"/>
        <v>640.88</v>
      </c>
      <c r="U1054" s="108">
        <f t="shared" si="174"/>
        <v>645.67999999999995</v>
      </c>
    </row>
    <row r="1055" spans="1:21" hidden="1" x14ac:dyDescent="0.2">
      <c r="A1055" s="120">
        <v>43227</v>
      </c>
      <c r="B1055" s="103">
        <v>2</v>
      </c>
      <c r="C1055" s="104" t="s">
        <v>166</v>
      </c>
      <c r="D1055" s="104" t="s">
        <v>1</v>
      </c>
      <c r="E1055" s="104" t="s">
        <v>6</v>
      </c>
      <c r="F1055" s="104">
        <v>35</v>
      </c>
      <c r="G1055" s="104">
        <v>80.75</v>
      </c>
      <c r="H1055" s="104" t="s">
        <v>1330</v>
      </c>
      <c r="I1055" s="104"/>
      <c r="J1055" s="116">
        <f>IF(D1055="NY",VLOOKUP(E1055,Input_Mkt_Price!B:C,2,FALSE))</f>
        <v>80.11</v>
      </c>
      <c r="K1055" s="192">
        <f t="shared" si="165"/>
        <v>-1413125</v>
      </c>
      <c r="L1055" s="118">
        <f t="shared" si="166"/>
        <v>0</v>
      </c>
      <c r="M1055" s="106">
        <f t="shared" si="167"/>
        <v>91.7</v>
      </c>
      <c r="N1055" s="116">
        <f t="shared" si="168"/>
        <v>35</v>
      </c>
      <c r="O1055" s="193">
        <f t="shared" si="175"/>
        <v>2.62</v>
      </c>
      <c r="P1055" s="108">
        <f t="shared" si="170"/>
        <v>2826.25</v>
      </c>
      <c r="Q1055" s="192">
        <f>IF(D1055="NY",VLOOKUP(E1055,Input_Mkt_Price!E:F,2,FALSE))</f>
        <v>79.86</v>
      </c>
      <c r="R1055" s="192">
        <f t="shared" si="171"/>
        <v>0</v>
      </c>
      <c r="S1055" s="118">
        <f t="shared" si="172"/>
        <v>0</v>
      </c>
      <c r="T1055" s="108">
        <f t="shared" si="173"/>
        <v>2803.85</v>
      </c>
      <c r="U1055" s="108">
        <f t="shared" si="174"/>
        <v>2826.25</v>
      </c>
    </row>
    <row r="1056" spans="1:21" hidden="1" x14ac:dyDescent="0.2">
      <c r="A1056" s="120">
        <v>43227</v>
      </c>
      <c r="B1056" s="103">
        <v>2</v>
      </c>
      <c r="C1056" s="104" t="s">
        <v>166</v>
      </c>
      <c r="D1056" s="104" t="s">
        <v>1</v>
      </c>
      <c r="E1056" s="104" t="s">
        <v>6</v>
      </c>
      <c r="F1056" s="104">
        <v>13</v>
      </c>
      <c r="G1056" s="104">
        <v>80.739999999999995</v>
      </c>
      <c r="H1056" s="104" t="s">
        <v>1330</v>
      </c>
      <c r="I1056" s="104"/>
      <c r="J1056" s="116">
        <f>IF(D1056="NY",VLOOKUP(E1056,Input_Mkt_Price!B:C,2,FALSE))</f>
        <v>80.11</v>
      </c>
      <c r="K1056" s="192">
        <f t="shared" si="165"/>
        <v>-524810</v>
      </c>
      <c r="L1056" s="118">
        <f t="shared" si="166"/>
        <v>0</v>
      </c>
      <c r="M1056" s="106">
        <f t="shared" si="167"/>
        <v>34.06</v>
      </c>
      <c r="N1056" s="116">
        <f t="shared" si="168"/>
        <v>13</v>
      </c>
      <c r="O1056" s="193">
        <f t="shared" si="175"/>
        <v>2.62</v>
      </c>
      <c r="P1056" s="108">
        <f t="shared" si="170"/>
        <v>1049.6199999999999</v>
      </c>
      <c r="Q1056" s="192">
        <f>IF(D1056="NY",VLOOKUP(E1056,Input_Mkt_Price!E:F,2,FALSE))</f>
        <v>79.86</v>
      </c>
      <c r="R1056" s="192">
        <f t="shared" si="171"/>
        <v>0</v>
      </c>
      <c r="S1056" s="118">
        <f t="shared" si="172"/>
        <v>0</v>
      </c>
      <c r="T1056" s="108">
        <f t="shared" si="173"/>
        <v>1041.43</v>
      </c>
      <c r="U1056" s="108">
        <f t="shared" si="174"/>
        <v>1049.6199999999999</v>
      </c>
    </row>
    <row r="1057" spans="1:21" x14ac:dyDescent="0.2">
      <c r="A1057" s="120">
        <v>43227</v>
      </c>
      <c r="B1057" s="103">
        <v>1</v>
      </c>
      <c r="C1057" s="104" t="s">
        <v>166</v>
      </c>
      <c r="D1057" s="104" t="s">
        <v>1</v>
      </c>
      <c r="E1057" s="104" t="s">
        <v>6</v>
      </c>
      <c r="F1057" s="104">
        <v>-11</v>
      </c>
      <c r="G1057" s="104">
        <v>81.41</v>
      </c>
      <c r="H1057" s="104" t="s">
        <v>1330</v>
      </c>
      <c r="I1057" s="104"/>
      <c r="J1057" s="116">
        <f>IF(D1057="NY",VLOOKUP(E1057,Input_Mkt_Price!B:C,2,FALSE))</f>
        <v>80.11</v>
      </c>
      <c r="K1057" s="192">
        <f t="shared" si="165"/>
        <v>0</v>
      </c>
      <c r="L1057" s="118">
        <f t="shared" si="166"/>
        <v>7149.9999999999845</v>
      </c>
      <c r="M1057" s="106">
        <f t="shared" si="167"/>
        <v>28.82</v>
      </c>
      <c r="N1057" s="116">
        <f t="shared" si="168"/>
        <v>11</v>
      </c>
      <c r="O1057" s="193">
        <f t="shared" si="175"/>
        <v>2.62</v>
      </c>
      <c r="P1057" s="108">
        <f t="shared" si="170"/>
        <v>-895.51</v>
      </c>
      <c r="Q1057" s="192">
        <f>IF(D1057="NY",VLOOKUP(E1057,Input_Mkt_Price!E:F,2,FALSE))</f>
        <v>79.86</v>
      </c>
      <c r="R1057" s="192">
        <f t="shared" si="171"/>
        <v>8524.9999999999836</v>
      </c>
      <c r="S1057" s="118">
        <f t="shared" si="172"/>
        <v>-1374.9999999999991</v>
      </c>
      <c r="T1057" s="108">
        <f t="shared" si="173"/>
        <v>-881.21</v>
      </c>
      <c r="U1057" s="108">
        <f t="shared" si="174"/>
        <v>-895.51</v>
      </c>
    </row>
    <row r="1058" spans="1:21" x14ac:dyDescent="0.2">
      <c r="A1058" s="120">
        <v>43227</v>
      </c>
      <c r="B1058" s="103">
        <v>1</v>
      </c>
      <c r="C1058" s="104" t="s">
        <v>166</v>
      </c>
      <c r="D1058" s="104" t="s">
        <v>1</v>
      </c>
      <c r="E1058" s="104" t="s">
        <v>6</v>
      </c>
      <c r="F1058" s="104">
        <v>-11</v>
      </c>
      <c r="G1058" s="104">
        <v>81.38</v>
      </c>
      <c r="H1058" s="104" t="s">
        <v>1330</v>
      </c>
      <c r="I1058" s="104"/>
      <c r="J1058" s="116">
        <f>IF(D1058="NY",VLOOKUP(E1058,Input_Mkt_Price!B:C,2,FALSE))</f>
        <v>80.11</v>
      </c>
      <c r="K1058" s="192">
        <f t="shared" si="165"/>
        <v>0</v>
      </c>
      <c r="L1058" s="118">
        <f t="shared" si="166"/>
        <v>6984.9999999999782</v>
      </c>
      <c r="M1058" s="106">
        <f t="shared" si="167"/>
        <v>28.82</v>
      </c>
      <c r="N1058" s="116">
        <f t="shared" si="168"/>
        <v>11</v>
      </c>
      <c r="O1058" s="193">
        <f t="shared" si="175"/>
        <v>2.62</v>
      </c>
      <c r="P1058" s="108">
        <f t="shared" si="170"/>
        <v>-895.18</v>
      </c>
      <c r="Q1058" s="192">
        <f>IF(D1058="NY",VLOOKUP(E1058,Input_Mkt_Price!E:F,2,FALSE))</f>
        <v>79.86</v>
      </c>
      <c r="R1058" s="192">
        <f t="shared" si="171"/>
        <v>8359.9999999999782</v>
      </c>
      <c r="S1058" s="118">
        <f t="shared" si="172"/>
        <v>-1375</v>
      </c>
      <c r="T1058" s="108">
        <f t="shared" si="173"/>
        <v>-881.21</v>
      </c>
      <c r="U1058" s="108">
        <f t="shared" si="174"/>
        <v>-895.18</v>
      </c>
    </row>
    <row r="1059" spans="1:21" x14ac:dyDescent="0.2">
      <c r="A1059" s="120">
        <v>43227</v>
      </c>
      <c r="B1059" s="103">
        <v>1</v>
      </c>
      <c r="C1059" s="104" t="s">
        <v>166</v>
      </c>
      <c r="D1059" s="104" t="s">
        <v>1</v>
      </c>
      <c r="E1059" s="104" t="s">
        <v>10</v>
      </c>
      <c r="F1059" s="104">
        <v>-25</v>
      </c>
      <c r="G1059" s="104">
        <v>75</v>
      </c>
      <c r="H1059" s="104" t="s">
        <v>1329</v>
      </c>
      <c r="I1059" s="104"/>
      <c r="J1059" s="116">
        <f>IF(D1059="NY",VLOOKUP(E1059,Input_Mkt_Price!B:C,2,FALSE))</f>
        <v>75</v>
      </c>
      <c r="K1059" s="192">
        <f t="shared" si="165"/>
        <v>0</v>
      </c>
      <c r="L1059" s="118">
        <f t="shared" si="166"/>
        <v>0</v>
      </c>
      <c r="M1059" s="106">
        <f t="shared" si="167"/>
        <v>65.5</v>
      </c>
      <c r="N1059" s="116">
        <f t="shared" si="168"/>
        <v>25</v>
      </c>
      <c r="O1059" s="193">
        <f t="shared" si="175"/>
        <v>2.62</v>
      </c>
      <c r="P1059" s="108">
        <f t="shared" si="170"/>
        <v>-1875</v>
      </c>
      <c r="Q1059" s="192">
        <f>IF(D1059="NY",VLOOKUP(E1059,Input_Mkt_Price!E:F,2,FALSE))</f>
        <v>74.959999999999994</v>
      </c>
      <c r="R1059" s="192">
        <f t="shared" si="171"/>
        <v>500.00000000007816</v>
      </c>
      <c r="S1059" s="118">
        <f t="shared" si="172"/>
        <v>-500.00000000007816</v>
      </c>
      <c r="T1059" s="108">
        <f t="shared" si="173"/>
        <v>-1875</v>
      </c>
      <c r="U1059" s="108">
        <f t="shared" si="174"/>
        <v>-1875</v>
      </c>
    </row>
    <row r="1060" spans="1:21" x14ac:dyDescent="0.2">
      <c r="A1060" s="120">
        <v>43227</v>
      </c>
      <c r="B1060" s="103">
        <v>1</v>
      </c>
      <c r="C1060" s="104" t="s">
        <v>166</v>
      </c>
      <c r="D1060" s="104" t="s">
        <v>1</v>
      </c>
      <c r="E1060" s="104" t="s">
        <v>10</v>
      </c>
      <c r="F1060" s="104">
        <v>-25</v>
      </c>
      <c r="G1060" s="104">
        <v>75</v>
      </c>
      <c r="H1060" s="104" t="s">
        <v>1330</v>
      </c>
      <c r="I1060" s="104"/>
      <c r="J1060" s="116">
        <f>IF(D1060="NY",VLOOKUP(E1060,Input_Mkt_Price!B:C,2,FALSE))</f>
        <v>75</v>
      </c>
      <c r="K1060" s="192">
        <f t="shared" si="165"/>
        <v>0</v>
      </c>
      <c r="L1060" s="118">
        <f t="shared" si="166"/>
        <v>0</v>
      </c>
      <c r="M1060" s="106">
        <f t="shared" si="167"/>
        <v>65.5</v>
      </c>
      <c r="N1060" s="116">
        <f t="shared" si="168"/>
        <v>25</v>
      </c>
      <c r="O1060" s="193">
        <f t="shared" si="175"/>
        <v>2.62</v>
      </c>
      <c r="P1060" s="108">
        <f t="shared" si="170"/>
        <v>-1875</v>
      </c>
      <c r="Q1060" s="192">
        <f>IF(D1060="NY",VLOOKUP(E1060,Input_Mkt_Price!E:F,2,FALSE))</f>
        <v>74.959999999999994</v>
      </c>
      <c r="R1060" s="192">
        <f t="shared" si="171"/>
        <v>500.00000000007816</v>
      </c>
      <c r="S1060" s="118">
        <f t="shared" si="172"/>
        <v>-500.00000000007816</v>
      </c>
      <c r="T1060" s="108">
        <f t="shared" si="173"/>
        <v>-1875</v>
      </c>
      <c r="U1060" s="108">
        <f t="shared" si="174"/>
        <v>-1875</v>
      </c>
    </row>
    <row r="1061" spans="1:21" x14ac:dyDescent="0.2">
      <c r="A1061" s="120">
        <v>43227</v>
      </c>
      <c r="B1061" s="103">
        <v>1</v>
      </c>
      <c r="C1061" s="104" t="s">
        <v>166</v>
      </c>
      <c r="D1061" s="104" t="s">
        <v>1</v>
      </c>
      <c r="E1061" s="104" t="s">
        <v>10</v>
      </c>
      <c r="F1061" s="104">
        <v>-1</v>
      </c>
      <c r="G1061" s="104">
        <v>75.03</v>
      </c>
      <c r="H1061" s="104" t="s">
        <v>1330</v>
      </c>
      <c r="I1061" s="104"/>
      <c r="J1061" s="116">
        <f>IF(D1061="NY",VLOOKUP(E1061,Input_Mkt_Price!B:C,2,FALSE))</f>
        <v>75</v>
      </c>
      <c r="K1061" s="192">
        <f t="shared" si="165"/>
        <v>0</v>
      </c>
      <c r="L1061" s="118">
        <f t="shared" si="166"/>
        <v>15.000000000000568</v>
      </c>
      <c r="M1061" s="106">
        <f t="shared" si="167"/>
        <v>2.62</v>
      </c>
      <c r="N1061" s="116">
        <f t="shared" si="168"/>
        <v>1</v>
      </c>
      <c r="O1061" s="193">
        <f t="shared" si="175"/>
        <v>2.62</v>
      </c>
      <c r="P1061" s="108">
        <f t="shared" si="170"/>
        <v>-75.03</v>
      </c>
      <c r="Q1061" s="192">
        <f>IF(D1061="NY",VLOOKUP(E1061,Input_Mkt_Price!E:F,2,FALSE))</f>
        <v>74.959999999999994</v>
      </c>
      <c r="R1061" s="192">
        <f t="shared" si="171"/>
        <v>35.000000000003695</v>
      </c>
      <c r="S1061" s="118">
        <f t="shared" si="172"/>
        <v>-20.000000000003126</v>
      </c>
      <c r="T1061" s="108">
        <f t="shared" si="173"/>
        <v>-75</v>
      </c>
      <c r="U1061" s="108">
        <f t="shared" si="174"/>
        <v>-75.03</v>
      </c>
    </row>
    <row r="1062" spans="1:21" x14ac:dyDescent="0.2">
      <c r="A1062" s="120">
        <v>43227</v>
      </c>
      <c r="B1062" s="103">
        <v>1</v>
      </c>
      <c r="C1062" s="104" t="s">
        <v>166</v>
      </c>
      <c r="D1062" s="104" t="s">
        <v>1</v>
      </c>
      <c r="E1062" s="104" t="s">
        <v>10</v>
      </c>
      <c r="F1062" s="104">
        <v>-22</v>
      </c>
      <c r="G1062" s="104">
        <v>75.05</v>
      </c>
      <c r="H1062" s="104" t="s">
        <v>1330</v>
      </c>
      <c r="I1062" s="104"/>
      <c r="J1062" s="116">
        <f>IF(D1062="NY",VLOOKUP(E1062,Input_Mkt_Price!B:C,2,FALSE))</f>
        <v>75</v>
      </c>
      <c r="K1062" s="192">
        <f t="shared" si="165"/>
        <v>0</v>
      </c>
      <c r="L1062" s="118">
        <f t="shared" si="166"/>
        <v>549.99999999996874</v>
      </c>
      <c r="M1062" s="106">
        <f t="shared" si="167"/>
        <v>57.64</v>
      </c>
      <c r="N1062" s="116">
        <f t="shared" si="168"/>
        <v>22</v>
      </c>
      <c r="O1062" s="193">
        <f t="shared" si="175"/>
        <v>2.62</v>
      </c>
      <c r="P1062" s="108">
        <f t="shared" si="170"/>
        <v>-1651.1</v>
      </c>
      <c r="Q1062" s="192">
        <f>IF(D1062="NY",VLOOKUP(E1062,Input_Mkt_Price!E:F,2,FALSE))</f>
        <v>74.959999999999994</v>
      </c>
      <c r="R1062" s="192">
        <f t="shared" si="171"/>
        <v>990.00000000003752</v>
      </c>
      <c r="S1062" s="118">
        <f t="shared" si="172"/>
        <v>-440.00000000006878</v>
      </c>
      <c r="T1062" s="108">
        <f t="shared" si="173"/>
        <v>-1650</v>
      </c>
      <c r="U1062" s="108">
        <f t="shared" si="174"/>
        <v>-1651.1</v>
      </c>
    </row>
    <row r="1063" spans="1:21" x14ac:dyDescent="0.2">
      <c r="A1063" s="120">
        <v>43227</v>
      </c>
      <c r="B1063" s="103">
        <v>1</v>
      </c>
      <c r="C1063" s="104" t="s">
        <v>166</v>
      </c>
      <c r="D1063" s="104" t="s">
        <v>1</v>
      </c>
      <c r="E1063" s="104" t="s">
        <v>10</v>
      </c>
      <c r="F1063" s="104">
        <v>-25</v>
      </c>
      <c r="G1063" s="104">
        <v>75.2</v>
      </c>
      <c r="H1063" s="104" t="s">
        <v>1329</v>
      </c>
      <c r="I1063" s="104"/>
      <c r="J1063" s="116">
        <f>IF(D1063="NY",VLOOKUP(E1063,Input_Mkt_Price!B:C,2,FALSE))</f>
        <v>75</v>
      </c>
      <c r="K1063" s="192">
        <f t="shared" si="165"/>
        <v>0</v>
      </c>
      <c r="L1063" s="118">
        <f t="shared" si="166"/>
        <v>2500.0000000000355</v>
      </c>
      <c r="M1063" s="106">
        <f t="shared" si="167"/>
        <v>65.5</v>
      </c>
      <c r="N1063" s="116">
        <f t="shared" si="168"/>
        <v>25</v>
      </c>
      <c r="O1063" s="108">
        <f t="shared" si="175"/>
        <v>2.62</v>
      </c>
      <c r="P1063" s="108">
        <f t="shared" si="170"/>
        <v>-1880</v>
      </c>
      <c r="Q1063" s="192">
        <f>IF(D1063="NY",VLOOKUP(E1063,Input_Mkt_Price!E:F,2,FALSE))</f>
        <v>74.959999999999994</v>
      </c>
      <c r="R1063" s="192">
        <f t="shared" si="171"/>
        <v>3000.0000000001137</v>
      </c>
      <c r="S1063" s="118">
        <f t="shared" si="172"/>
        <v>-500.00000000007822</v>
      </c>
      <c r="T1063" s="108">
        <f t="shared" si="173"/>
        <v>-1875</v>
      </c>
      <c r="U1063" s="108">
        <f t="shared" si="174"/>
        <v>-1880</v>
      </c>
    </row>
    <row r="1064" spans="1:21" x14ac:dyDescent="0.2">
      <c r="A1064" s="120">
        <v>43227</v>
      </c>
      <c r="B1064" s="103">
        <v>1</v>
      </c>
      <c r="C1064" s="104" t="s">
        <v>166</v>
      </c>
      <c r="D1064" s="104" t="s">
        <v>1</v>
      </c>
      <c r="E1064" s="104" t="s">
        <v>10</v>
      </c>
      <c r="F1064" s="104">
        <v>-25</v>
      </c>
      <c r="G1064" s="104">
        <v>75.2</v>
      </c>
      <c r="H1064" s="104" t="s">
        <v>1330</v>
      </c>
      <c r="I1064" s="104"/>
      <c r="J1064" s="116">
        <f>IF(D1064="NY",VLOOKUP(E1064,Input_Mkt_Price!B:C,2,FALSE))</f>
        <v>75</v>
      </c>
      <c r="K1064" s="192">
        <f t="shared" si="165"/>
        <v>0</v>
      </c>
      <c r="L1064" s="118">
        <f t="shared" si="166"/>
        <v>2500.0000000000355</v>
      </c>
      <c r="M1064" s="106">
        <f t="shared" si="167"/>
        <v>65.5</v>
      </c>
      <c r="N1064" s="116">
        <f t="shared" si="168"/>
        <v>25</v>
      </c>
      <c r="O1064" s="108">
        <f t="shared" si="175"/>
        <v>2.62</v>
      </c>
      <c r="P1064" s="108">
        <f t="shared" si="170"/>
        <v>-1880</v>
      </c>
      <c r="Q1064" s="192">
        <f>IF(D1064="NY",VLOOKUP(E1064,Input_Mkt_Price!E:F,2,FALSE))</f>
        <v>74.959999999999994</v>
      </c>
      <c r="R1064" s="192">
        <f t="shared" si="171"/>
        <v>3000.0000000001137</v>
      </c>
      <c r="S1064" s="118">
        <f t="shared" si="172"/>
        <v>-500.00000000007822</v>
      </c>
      <c r="T1064" s="108">
        <f t="shared" si="173"/>
        <v>-1875</v>
      </c>
      <c r="U1064" s="108">
        <f t="shared" si="174"/>
        <v>-1880</v>
      </c>
    </row>
    <row r="1065" spans="1:21" x14ac:dyDescent="0.2">
      <c r="A1065" s="120">
        <v>43228</v>
      </c>
      <c r="B1065" s="103">
        <v>1</v>
      </c>
      <c r="C1065" s="104" t="s">
        <v>166</v>
      </c>
      <c r="D1065" s="104" t="s">
        <v>1</v>
      </c>
      <c r="E1065" s="104" t="s">
        <v>5</v>
      </c>
      <c r="F1065" s="104">
        <v>25</v>
      </c>
      <c r="G1065" s="104">
        <v>85.4</v>
      </c>
      <c r="H1065" s="104" t="s">
        <v>1331</v>
      </c>
      <c r="I1065" s="104"/>
      <c r="J1065" s="116">
        <f>IF(D1065="NY",VLOOKUP(E1065,Input_Mkt_Price!B:C,2,FALSE))</f>
        <v>83.76</v>
      </c>
      <c r="K1065" s="192">
        <f t="shared" si="165"/>
        <v>0</v>
      </c>
      <c r="L1065" s="118">
        <f t="shared" si="166"/>
        <v>-20500.000000000007</v>
      </c>
      <c r="M1065" s="106">
        <f t="shared" si="167"/>
        <v>65.5</v>
      </c>
      <c r="N1065" s="116">
        <f t="shared" si="168"/>
        <v>25</v>
      </c>
      <c r="O1065" s="108">
        <f t="shared" si="175"/>
        <v>2.62</v>
      </c>
      <c r="P1065" s="108">
        <f t="shared" si="170"/>
        <v>2135</v>
      </c>
      <c r="Q1065" s="192">
        <f>IF(D1065="NY",VLOOKUP(E1065,Input_Mkt_Price!E:F,2,FALSE))</f>
        <v>83.7</v>
      </c>
      <c r="R1065" s="192">
        <f t="shared" si="171"/>
        <v>-21250.000000000036</v>
      </c>
      <c r="S1065" s="118">
        <f t="shared" si="172"/>
        <v>750.0000000000291</v>
      </c>
      <c r="T1065" s="108">
        <f t="shared" si="173"/>
        <v>2094</v>
      </c>
      <c r="U1065" s="108">
        <f t="shared" si="174"/>
        <v>2135</v>
      </c>
    </row>
    <row r="1066" spans="1:21" x14ac:dyDescent="0.2">
      <c r="A1066" s="120">
        <v>43228</v>
      </c>
      <c r="B1066" s="103">
        <v>1</v>
      </c>
      <c r="C1066" s="104" t="s">
        <v>166</v>
      </c>
      <c r="D1066" s="104" t="s">
        <v>1</v>
      </c>
      <c r="E1066" s="104" t="s">
        <v>5</v>
      </c>
      <c r="F1066" s="104">
        <v>25</v>
      </c>
      <c r="G1066" s="104">
        <v>85.2</v>
      </c>
      <c r="H1066" s="104" t="s">
        <v>1331</v>
      </c>
      <c r="I1066" s="104"/>
      <c r="J1066" s="116">
        <f>IF(D1066="NY",VLOOKUP(E1066,Input_Mkt_Price!B:C,2,FALSE))</f>
        <v>83.76</v>
      </c>
      <c r="K1066" s="192">
        <f t="shared" si="165"/>
        <v>0</v>
      </c>
      <c r="L1066" s="118">
        <f t="shared" si="166"/>
        <v>-17999.999999999971</v>
      </c>
      <c r="M1066" s="106">
        <f t="shared" si="167"/>
        <v>65.5</v>
      </c>
      <c r="N1066" s="116">
        <f t="shared" si="168"/>
        <v>25</v>
      </c>
      <c r="O1066" s="193">
        <f t="shared" si="175"/>
        <v>2.62</v>
      </c>
      <c r="P1066" s="108">
        <f t="shared" si="170"/>
        <v>2130</v>
      </c>
      <c r="Q1066" s="192">
        <f>IF(D1066="NY",VLOOKUP(E1066,Input_Mkt_Price!E:F,2,FALSE))</f>
        <v>83.7</v>
      </c>
      <c r="R1066" s="192">
        <f t="shared" si="171"/>
        <v>-18750</v>
      </c>
      <c r="S1066" s="118">
        <f t="shared" si="172"/>
        <v>750.0000000000291</v>
      </c>
      <c r="T1066" s="108">
        <f t="shared" si="173"/>
        <v>2094</v>
      </c>
      <c r="U1066" s="108">
        <f t="shared" si="174"/>
        <v>2130</v>
      </c>
    </row>
    <row r="1067" spans="1:21" x14ac:dyDescent="0.2">
      <c r="A1067" s="120">
        <v>43228</v>
      </c>
      <c r="B1067" s="103">
        <v>1</v>
      </c>
      <c r="C1067" s="104" t="s">
        <v>166</v>
      </c>
      <c r="D1067" s="104" t="s">
        <v>1</v>
      </c>
      <c r="E1067" s="240" t="s">
        <v>10</v>
      </c>
      <c r="F1067" s="240">
        <v>-44</v>
      </c>
      <c r="G1067" s="240">
        <v>75.099999999999994</v>
      </c>
      <c r="H1067" s="104" t="s">
        <v>1331</v>
      </c>
      <c r="I1067" s="104"/>
      <c r="J1067" s="116">
        <f>IF(D1067="NY",VLOOKUP(E1067,Input_Mkt_Price!B:C,2,FALSE))</f>
        <v>75</v>
      </c>
      <c r="K1067" s="192">
        <f t="shared" ref="K1067:K1083" si="176">IF(D1067="NY",-(IF(B1067=2,G1067*F1067*500,0)))</f>
        <v>0</v>
      </c>
      <c r="L1067" s="118">
        <f t="shared" ref="L1067:L1083" si="177">IF(D1067="NY",IF(K1067&lt;&gt;0,0,-(G1067-J1067)*F1067*500))</f>
        <v>2199.9999999998749</v>
      </c>
      <c r="M1067" s="106">
        <f t="shared" ref="M1067:M1083" si="178">N1067*O1067</f>
        <v>115.28</v>
      </c>
      <c r="N1067" s="116">
        <f t="shared" ref="N1067:N1083" si="179">ABS(F1067)</f>
        <v>44</v>
      </c>
      <c r="O1067" s="193">
        <f t="shared" ref="O1067:O1083" si="180">IF(D1067="NY",2.62,0)</f>
        <v>2.62</v>
      </c>
      <c r="P1067" s="108">
        <f t="shared" ref="P1067:P1083" si="181">G1067*F1067</f>
        <v>-3304.3999999999996</v>
      </c>
      <c r="Q1067" s="192">
        <f>IF(D1067="NY",VLOOKUP(E1067,Input_Mkt_Price!E:F,2,FALSE))</f>
        <v>74.959999999999994</v>
      </c>
      <c r="R1067" s="192">
        <f t="shared" ref="R1067:R1083" si="182">IF(D1067="NY",IF(K1067&lt;&gt;0,0,-(G1067-Q1067)*F1067*500))</f>
        <v>3080.0000000000127</v>
      </c>
      <c r="S1067" s="118">
        <f t="shared" ref="S1067:S1083" si="183">L1067-R1067</f>
        <v>-880.00000000013779</v>
      </c>
      <c r="T1067" s="108">
        <f t="shared" ref="T1067:T1083" si="184">J1067*F1067</f>
        <v>-3300</v>
      </c>
      <c r="U1067" s="108">
        <f t="shared" ref="U1067:U1083" si="185">F1067*G1067</f>
        <v>-3304.3999999999996</v>
      </c>
    </row>
    <row r="1068" spans="1:21" hidden="1" x14ac:dyDescent="0.2">
      <c r="A1068" s="120">
        <v>43228</v>
      </c>
      <c r="B1068" s="103">
        <v>2</v>
      </c>
      <c r="C1068" s="104" t="s">
        <v>166</v>
      </c>
      <c r="D1068" s="104" t="s">
        <v>1</v>
      </c>
      <c r="E1068" s="240" t="s">
        <v>10</v>
      </c>
      <c r="F1068" s="240">
        <v>67</v>
      </c>
      <c r="G1068" s="240">
        <v>75.05</v>
      </c>
      <c r="H1068" s="104" t="s">
        <v>1467</v>
      </c>
      <c r="I1068" s="104"/>
      <c r="J1068" s="116">
        <f>IF(D1068="NY",VLOOKUP(E1068,Input_Mkt_Price!B:C,2,FALSE))</f>
        <v>75</v>
      </c>
      <c r="K1068" s="192">
        <f t="shared" si="176"/>
        <v>-2514174.9999999995</v>
      </c>
      <c r="L1068" s="118">
        <f t="shared" si="177"/>
        <v>0</v>
      </c>
      <c r="M1068" s="106">
        <f t="shared" si="178"/>
        <v>175.54000000000002</v>
      </c>
      <c r="N1068" s="116">
        <f t="shared" si="179"/>
        <v>67</v>
      </c>
      <c r="O1068" s="193">
        <f t="shared" si="180"/>
        <v>2.62</v>
      </c>
      <c r="P1068" s="108">
        <f t="shared" si="181"/>
        <v>5028.3499999999995</v>
      </c>
      <c r="Q1068" s="192">
        <f>IF(D1068="NY",VLOOKUP(E1068,Input_Mkt_Price!E:F,2,FALSE))</f>
        <v>74.959999999999994</v>
      </c>
      <c r="R1068" s="192">
        <f t="shared" si="182"/>
        <v>0</v>
      </c>
      <c r="S1068" s="118">
        <f t="shared" si="183"/>
        <v>0</v>
      </c>
      <c r="T1068" s="108">
        <f t="shared" si="184"/>
        <v>5025</v>
      </c>
      <c r="U1068" s="108">
        <f t="shared" si="185"/>
        <v>5028.3499999999995</v>
      </c>
    </row>
    <row r="1069" spans="1:21" x14ac:dyDescent="0.2">
      <c r="A1069" s="120">
        <v>43229</v>
      </c>
      <c r="B1069" s="103">
        <v>1</v>
      </c>
      <c r="C1069" s="104" t="s">
        <v>166</v>
      </c>
      <c r="D1069" s="104" t="s">
        <v>1</v>
      </c>
      <c r="E1069" s="240" t="s">
        <v>6</v>
      </c>
      <c r="F1069" s="240">
        <v>-26</v>
      </c>
      <c r="G1069" s="240">
        <v>80.180000000000007</v>
      </c>
      <c r="H1069" s="104" t="s">
        <v>1330</v>
      </c>
      <c r="I1069" s="104"/>
      <c r="J1069" s="116">
        <f>IF(D1069="NY",VLOOKUP(E1069,Input_Mkt_Price!B:C,2,FALSE))</f>
        <v>80.11</v>
      </c>
      <c r="K1069" s="192">
        <f t="shared" si="176"/>
        <v>0</v>
      </c>
      <c r="L1069" s="118">
        <f t="shared" si="177"/>
        <v>910.00000000009607</v>
      </c>
      <c r="M1069" s="106">
        <f t="shared" si="178"/>
        <v>68.12</v>
      </c>
      <c r="N1069" s="116">
        <f t="shared" si="179"/>
        <v>26</v>
      </c>
      <c r="O1069" s="193">
        <f t="shared" si="180"/>
        <v>2.62</v>
      </c>
      <c r="P1069" s="108">
        <f t="shared" si="181"/>
        <v>-2084.6800000000003</v>
      </c>
      <c r="Q1069" s="192">
        <f>IF(D1069="NY",VLOOKUP(E1069,Input_Mkt_Price!E:F,2,FALSE))</f>
        <v>79.86</v>
      </c>
      <c r="R1069" s="192">
        <f t="shared" si="182"/>
        <v>4160.0000000000964</v>
      </c>
      <c r="S1069" s="118">
        <f t="shared" si="183"/>
        <v>-3250.0000000000005</v>
      </c>
      <c r="T1069" s="108">
        <f t="shared" si="184"/>
        <v>-2082.86</v>
      </c>
      <c r="U1069" s="108">
        <f t="shared" si="185"/>
        <v>-2084.6800000000003</v>
      </c>
    </row>
    <row r="1070" spans="1:21" x14ac:dyDescent="0.2">
      <c r="A1070" s="120">
        <v>43229</v>
      </c>
      <c r="B1070" s="103">
        <v>1</v>
      </c>
      <c r="C1070" s="104" t="s">
        <v>166</v>
      </c>
      <c r="D1070" s="104" t="s">
        <v>1</v>
      </c>
      <c r="E1070" s="240" t="s">
        <v>10</v>
      </c>
      <c r="F1070" s="240">
        <v>-1</v>
      </c>
      <c r="G1070" s="240">
        <v>75.150000000000006</v>
      </c>
      <c r="H1070" s="104" t="s">
        <v>1331</v>
      </c>
      <c r="I1070" s="104"/>
      <c r="J1070" s="116">
        <f>IF(D1070="NY",VLOOKUP(E1070,Input_Mkt_Price!B:C,2,FALSE))</f>
        <v>75</v>
      </c>
      <c r="K1070" s="192">
        <f t="shared" si="176"/>
        <v>0</v>
      </c>
      <c r="L1070" s="118">
        <f t="shared" si="177"/>
        <v>75.000000000002842</v>
      </c>
      <c r="M1070" s="106">
        <f t="shared" si="178"/>
        <v>2.62</v>
      </c>
      <c r="N1070" s="116">
        <f t="shared" si="179"/>
        <v>1</v>
      </c>
      <c r="O1070" s="193">
        <f t="shared" si="180"/>
        <v>2.62</v>
      </c>
      <c r="P1070" s="108">
        <f t="shared" si="181"/>
        <v>-75.150000000000006</v>
      </c>
      <c r="Q1070" s="192">
        <f>IF(D1070="NY",VLOOKUP(E1070,Input_Mkt_Price!E:F,2,FALSE))</f>
        <v>74.959999999999994</v>
      </c>
      <c r="R1070" s="192">
        <f t="shared" si="182"/>
        <v>95.000000000005969</v>
      </c>
      <c r="S1070" s="118">
        <f t="shared" si="183"/>
        <v>-20.000000000003126</v>
      </c>
      <c r="T1070" s="108">
        <f t="shared" si="184"/>
        <v>-75</v>
      </c>
      <c r="U1070" s="108">
        <f t="shared" si="185"/>
        <v>-75.150000000000006</v>
      </c>
    </row>
    <row r="1071" spans="1:21" x14ac:dyDescent="0.2">
      <c r="A1071" s="120">
        <v>43229</v>
      </c>
      <c r="B1071" s="103">
        <v>1</v>
      </c>
      <c r="C1071" s="104" t="s">
        <v>166</v>
      </c>
      <c r="D1071" s="104" t="s">
        <v>1</v>
      </c>
      <c r="E1071" s="240" t="s">
        <v>10</v>
      </c>
      <c r="F1071" s="240">
        <v>-10</v>
      </c>
      <c r="G1071" s="240">
        <v>75.12</v>
      </c>
      <c r="H1071" s="104" t="s">
        <v>1331</v>
      </c>
      <c r="I1071" s="104"/>
      <c r="J1071" s="116">
        <f>IF(D1071="NY",VLOOKUP(E1071,Input_Mkt_Price!B:C,2,FALSE))</f>
        <v>75</v>
      </c>
      <c r="K1071" s="192">
        <f t="shared" si="176"/>
        <v>0</v>
      </c>
      <c r="L1071" s="118">
        <f t="shared" si="177"/>
        <v>600.00000000002274</v>
      </c>
      <c r="M1071" s="106">
        <f t="shared" si="178"/>
        <v>26.200000000000003</v>
      </c>
      <c r="N1071" s="116">
        <f t="shared" si="179"/>
        <v>10</v>
      </c>
      <c r="O1071" s="193">
        <f t="shared" si="180"/>
        <v>2.62</v>
      </c>
      <c r="P1071" s="108">
        <f t="shared" si="181"/>
        <v>-751.2</v>
      </c>
      <c r="Q1071" s="192">
        <f>IF(D1071="NY",VLOOKUP(E1071,Input_Mkt_Price!E:F,2,FALSE))</f>
        <v>74.959999999999994</v>
      </c>
      <c r="R1071" s="192">
        <f t="shared" si="182"/>
        <v>800.000000000054</v>
      </c>
      <c r="S1071" s="118">
        <f t="shared" si="183"/>
        <v>-200.00000000003126</v>
      </c>
      <c r="T1071" s="108">
        <f t="shared" si="184"/>
        <v>-750</v>
      </c>
      <c r="U1071" s="108">
        <f t="shared" si="185"/>
        <v>-751.2</v>
      </c>
    </row>
    <row r="1072" spans="1:21" x14ac:dyDescent="0.2">
      <c r="A1072" s="120">
        <v>43229</v>
      </c>
      <c r="B1072" s="103">
        <v>1</v>
      </c>
      <c r="C1072" s="104" t="s">
        <v>166</v>
      </c>
      <c r="D1072" s="104" t="s">
        <v>1</v>
      </c>
      <c r="E1072" s="240" t="s">
        <v>10</v>
      </c>
      <c r="F1072" s="240">
        <v>-20</v>
      </c>
      <c r="G1072" s="240">
        <v>75.099999999999994</v>
      </c>
      <c r="H1072" s="104" t="s">
        <v>1331</v>
      </c>
      <c r="I1072" s="104"/>
      <c r="J1072" s="116">
        <f>IF(D1072="NY",VLOOKUP(E1072,Input_Mkt_Price!B:C,2,FALSE))</f>
        <v>75</v>
      </c>
      <c r="K1072" s="192">
        <f t="shared" si="176"/>
        <v>0</v>
      </c>
      <c r="L1072" s="118">
        <f t="shared" si="177"/>
        <v>999.99999999994316</v>
      </c>
      <c r="M1072" s="106">
        <f t="shared" si="178"/>
        <v>52.400000000000006</v>
      </c>
      <c r="N1072" s="116">
        <f t="shared" si="179"/>
        <v>20</v>
      </c>
      <c r="O1072" s="193">
        <f t="shared" si="180"/>
        <v>2.62</v>
      </c>
      <c r="P1072" s="108">
        <f t="shared" si="181"/>
        <v>-1502</v>
      </c>
      <c r="Q1072" s="192">
        <f>IF(D1072="NY",VLOOKUP(E1072,Input_Mkt_Price!E:F,2,FALSE))</f>
        <v>74.959999999999994</v>
      </c>
      <c r="R1072" s="192">
        <f t="shared" si="182"/>
        <v>1400.0000000000057</v>
      </c>
      <c r="S1072" s="118">
        <f t="shared" si="183"/>
        <v>-400.00000000006253</v>
      </c>
      <c r="T1072" s="108">
        <f t="shared" si="184"/>
        <v>-1500</v>
      </c>
      <c r="U1072" s="108">
        <f t="shared" si="185"/>
        <v>-1502</v>
      </c>
    </row>
    <row r="1073" spans="1:21" x14ac:dyDescent="0.2">
      <c r="A1073" s="120">
        <v>43230</v>
      </c>
      <c r="B1073" s="103">
        <v>1</v>
      </c>
      <c r="C1073" s="104" t="s">
        <v>166</v>
      </c>
      <c r="D1073" s="104" t="s">
        <v>1</v>
      </c>
      <c r="E1073" s="240" t="s">
        <v>5</v>
      </c>
      <c r="F1073" s="240">
        <v>25</v>
      </c>
      <c r="G1073" s="240">
        <v>85</v>
      </c>
      <c r="H1073" s="104" t="s">
        <v>1827</v>
      </c>
      <c r="I1073" s="104"/>
      <c r="J1073" s="116">
        <f>IF(D1073="NY",VLOOKUP(E1073,Input_Mkt_Price!B:C,2,FALSE))</f>
        <v>83.76</v>
      </c>
      <c r="K1073" s="192">
        <f t="shared" si="176"/>
        <v>0</v>
      </c>
      <c r="L1073" s="118">
        <f t="shared" si="177"/>
        <v>-15499.999999999936</v>
      </c>
      <c r="M1073" s="106">
        <f t="shared" si="178"/>
        <v>65.5</v>
      </c>
      <c r="N1073" s="116">
        <f t="shared" si="179"/>
        <v>25</v>
      </c>
      <c r="O1073" s="193">
        <f t="shared" si="180"/>
        <v>2.62</v>
      </c>
      <c r="P1073" s="108">
        <f t="shared" si="181"/>
        <v>2125</v>
      </c>
      <c r="Q1073" s="192">
        <f>IF(D1073="NY",VLOOKUP(E1073,Input_Mkt_Price!E:F,2,FALSE))</f>
        <v>83.7</v>
      </c>
      <c r="R1073" s="192">
        <f t="shared" si="182"/>
        <v>-16249.999999999964</v>
      </c>
      <c r="S1073" s="118">
        <f t="shared" si="183"/>
        <v>750.00000000002728</v>
      </c>
      <c r="T1073" s="108">
        <f t="shared" si="184"/>
        <v>2094</v>
      </c>
      <c r="U1073" s="108">
        <f t="shared" si="185"/>
        <v>2125</v>
      </c>
    </row>
    <row r="1074" spans="1:21" x14ac:dyDescent="0.2">
      <c r="A1074" s="120">
        <v>43230</v>
      </c>
      <c r="B1074" s="103">
        <v>1</v>
      </c>
      <c r="C1074" s="104" t="s">
        <v>166</v>
      </c>
      <c r="D1074" s="104" t="s">
        <v>1</v>
      </c>
      <c r="E1074" s="240" t="s">
        <v>5</v>
      </c>
      <c r="F1074" s="240">
        <v>54</v>
      </c>
      <c r="G1074" s="240">
        <v>84.5</v>
      </c>
      <c r="H1074" s="104" t="s">
        <v>1827</v>
      </c>
      <c r="I1074" s="104"/>
      <c r="J1074" s="116">
        <f>IF(D1074="NY",VLOOKUP(E1074,Input_Mkt_Price!B:C,2,FALSE))</f>
        <v>83.76</v>
      </c>
      <c r="K1074" s="192">
        <f t="shared" si="176"/>
        <v>0</v>
      </c>
      <c r="L1074" s="118">
        <f t="shared" si="177"/>
        <v>-19979.999999999862</v>
      </c>
      <c r="M1074" s="106">
        <f t="shared" si="178"/>
        <v>141.48000000000002</v>
      </c>
      <c r="N1074" s="116">
        <f t="shared" si="179"/>
        <v>54</v>
      </c>
      <c r="O1074" s="193">
        <f t="shared" si="180"/>
        <v>2.62</v>
      </c>
      <c r="P1074" s="108">
        <f t="shared" si="181"/>
        <v>4563</v>
      </c>
      <c r="Q1074" s="192">
        <f>IF(D1074="NY",VLOOKUP(E1074,Input_Mkt_Price!E:F,2,FALSE))</f>
        <v>83.7</v>
      </c>
      <c r="R1074" s="192">
        <f t="shared" si="182"/>
        <v>-21599.999999999924</v>
      </c>
      <c r="S1074" s="118">
        <f t="shared" si="183"/>
        <v>1620.0000000000618</v>
      </c>
      <c r="T1074" s="108">
        <f t="shared" si="184"/>
        <v>4523.04</v>
      </c>
      <c r="U1074" s="108">
        <f t="shared" si="185"/>
        <v>4563</v>
      </c>
    </row>
    <row r="1075" spans="1:21" x14ac:dyDescent="0.2">
      <c r="A1075" s="120">
        <v>43230</v>
      </c>
      <c r="B1075" s="103">
        <v>1</v>
      </c>
      <c r="C1075" s="104" t="s">
        <v>166</v>
      </c>
      <c r="D1075" s="104" t="s">
        <v>1</v>
      </c>
      <c r="E1075" s="240" t="s">
        <v>5</v>
      </c>
      <c r="F1075" s="240">
        <v>25</v>
      </c>
      <c r="G1075" s="240">
        <v>84.25</v>
      </c>
      <c r="H1075" s="104" t="s">
        <v>1827</v>
      </c>
      <c r="I1075" s="104"/>
      <c r="J1075" s="116">
        <f>IF(D1075="NY",VLOOKUP(E1075,Input_Mkt_Price!B:C,2,FALSE))</f>
        <v>83.76</v>
      </c>
      <c r="K1075" s="192">
        <f t="shared" si="176"/>
        <v>0</v>
      </c>
      <c r="L1075" s="118">
        <f t="shared" si="177"/>
        <v>-6124.9999999999363</v>
      </c>
      <c r="M1075" s="106">
        <f t="shared" si="178"/>
        <v>65.5</v>
      </c>
      <c r="N1075" s="116">
        <f t="shared" si="179"/>
        <v>25</v>
      </c>
      <c r="O1075" s="193">
        <f t="shared" si="180"/>
        <v>2.62</v>
      </c>
      <c r="P1075" s="108">
        <f t="shared" si="181"/>
        <v>2106.25</v>
      </c>
      <c r="Q1075" s="192">
        <f>IF(D1075="NY",VLOOKUP(E1075,Input_Mkt_Price!E:F,2,FALSE))</f>
        <v>83.7</v>
      </c>
      <c r="R1075" s="192">
        <f t="shared" si="182"/>
        <v>-6874.9999999999645</v>
      </c>
      <c r="S1075" s="118">
        <f t="shared" si="183"/>
        <v>750.00000000002819</v>
      </c>
      <c r="T1075" s="108">
        <f t="shared" si="184"/>
        <v>2094</v>
      </c>
      <c r="U1075" s="108">
        <f t="shared" si="185"/>
        <v>2106.25</v>
      </c>
    </row>
    <row r="1076" spans="1:21" x14ac:dyDescent="0.2">
      <c r="A1076" s="120">
        <v>43230</v>
      </c>
      <c r="B1076" s="103">
        <v>1</v>
      </c>
      <c r="C1076" s="104" t="s">
        <v>166</v>
      </c>
      <c r="D1076" s="104" t="s">
        <v>1</v>
      </c>
      <c r="E1076" s="240" t="s">
        <v>10</v>
      </c>
      <c r="F1076" s="240">
        <v>-15</v>
      </c>
      <c r="G1076" s="240">
        <v>75.099999999999994</v>
      </c>
      <c r="H1076" s="104" t="s">
        <v>1827</v>
      </c>
      <c r="I1076" s="104"/>
      <c r="J1076" s="116">
        <f>IF(D1076="NY",VLOOKUP(E1076,Input_Mkt_Price!B:C,2,FALSE))</f>
        <v>75</v>
      </c>
      <c r="K1076" s="192">
        <f t="shared" si="176"/>
        <v>0</v>
      </c>
      <c r="L1076" s="118">
        <f t="shared" si="177"/>
        <v>749.99999999995737</v>
      </c>
      <c r="M1076" s="106">
        <f t="shared" si="178"/>
        <v>39.300000000000004</v>
      </c>
      <c r="N1076" s="116">
        <f t="shared" si="179"/>
        <v>15</v>
      </c>
      <c r="O1076" s="193">
        <f t="shared" si="180"/>
        <v>2.62</v>
      </c>
      <c r="P1076" s="108">
        <f t="shared" si="181"/>
        <v>-1126.5</v>
      </c>
      <c r="Q1076" s="192">
        <f>IF(D1076="NY",VLOOKUP(E1076,Input_Mkt_Price!E:F,2,FALSE))</f>
        <v>74.959999999999994</v>
      </c>
      <c r="R1076" s="192">
        <f t="shared" si="182"/>
        <v>1050.0000000000043</v>
      </c>
      <c r="S1076" s="118">
        <f t="shared" si="183"/>
        <v>-300.00000000004695</v>
      </c>
      <c r="T1076" s="108">
        <f t="shared" si="184"/>
        <v>-1125</v>
      </c>
      <c r="U1076" s="108">
        <f t="shared" si="185"/>
        <v>-1126.5</v>
      </c>
    </row>
    <row r="1077" spans="1:21" x14ac:dyDescent="0.2">
      <c r="A1077" s="120">
        <v>43230</v>
      </c>
      <c r="B1077" s="103">
        <v>1</v>
      </c>
      <c r="C1077" s="104" t="s">
        <v>166</v>
      </c>
      <c r="D1077" s="104" t="s">
        <v>1</v>
      </c>
      <c r="E1077" s="240" t="s">
        <v>10</v>
      </c>
      <c r="F1077" s="240">
        <v>-25</v>
      </c>
      <c r="G1077" s="240">
        <v>75.3</v>
      </c>
      <c r="H1077" s="104" t="s">
        <v>1827</v>
      </c>
      <c r="I1077" s="104"/>
      <c r="J1077" s="116">
        <f>IF(D1077="NY",VLOOKUP(E1077,Input_Mkt_Price!B:C,2,FALSE))</f>
        <v>75</v>
      </c>
      <c r="K1077" s="192">
        <f t="shared" si="176"/>
        <v>0</v>
      </c>
      <c r="L1077" s="118">
        <f t="shared" si="177"/>
        <v>3749.9999999999645</v>
      </c>
      <c r="M1077" s="106">
        <f t="shared" si="178"/>
        <v>65.5</v>
      </c>
      <c r="N1077" s="116">
        <f t="shared" si="179"/>
        <v>25</v>
      </c>
      <c r="O1077" s="193">
        <f t="shared" si="180"/>
        <v>2.62</v>
      </c>
      <c r="P1077" s="108">
        <f t="shared" si="181"/>
        <v>-1882.5</v>
      </c>
      <c r="Q1077" s="192">
        <f>IF(D1077="NY",VLOOKUP(E1077,Input_Mkt_Price!E:F,2,FALSE))</f>
        <v>74.959999999999994</v>
      </c>
      <c r="R1077" s="192">
        <f t="shared" si="182"/>
        <v>4250.0000000000427</v>
      </c>
      <c r="S1077" s="118">
        <f t="shared" si="183"/>
        <v>-500.00000000007822</v>
      </c>
      <c r="T1077" s="108">
        <f t="shared" si="184"/>
        <v>-1875</v>
      </c>
      <c r="U1077" s="108">
        <f t="shared" si="185"/>
        <v>-1882.5</v>
      </c>
    </row>
    <row r="1078" spans="1:21" x14ac:dyDescent="0.2">
      <c r="A1078" s="120">
        <v>43230</v>
      </c>
      <c r="B1078" s="103">
        <v>1</v>
      </c>
      <c r="C1078" s="104" t="s">
        <v>166</v>
      </c>
      <c r="D1078" s="104" t="s">
        <v>1</v>
      </c>
      <c r="E1078" s="240" t="s">
        <v>10</v>
      </c>
      <c r="F1078" s="240">
        <v>-9</v>
      </c>
      <c r="G1078" s="240">
        <v>75.400000000000006</v>
      </c>
      <c r="H1078" s="104" t="s">
        <v>1827</v>
      </c>
      <c r="I1078" s="104"/>
      <c r="J1078" s="116">
        <f>IF(D1078="NY",VLOOKUP(E1078,Input_Mkt_Price!B:C,2,FALSE))</f>
        <v>75</v>
      </c>
      <c r="K1078" s="192">
        <f t="shared" si="176"/>
        <v>0</v>
      </c>
      <c r="L1078" s="118">
        <f t="shared" si="177"/>
        <v>1800.0000000000255</v>
      </c>
      <c r="M1078" s="106">
        <f t="shared" si="178"/>
        <v>23.580000000000002</v>
      </c>
      <c r="N1078" s="116">
        <f t="shared" si="179"/>
        <v>9</v>
      </c>
      <c r="O1078" s="193">
        <f t="shared" si="180"/>
        <v>2.62</v>
      </c>
      <c r="P1078" s="108">
        <f t="shared" si="181"/>
        <v>-678.6</v>
      </c>
      <c r="Q1078" s="192">
        <f>IF(D1078="NY",VLOOKUP(E1078,Input_Mkt_Price!E:F,2,FALSE))</f>
        <v>74.959999999999994</v>
      </c>
      <c r="R1078" s="192">
        <f t="shared" si="182"/>
        <v>1980.0000000000537</v>
      </c>
      <c r="S1078" s="118">
        <f t="shared" si="183"/>
        <v>-180.00000000002819</v>
      </c>
      <c r="T1078" s="108">
        <f t="shared" si="184"/>
        <v>-675</v>
      </c>
      <c r="U1078" s="108">
        <f t="shared" si="185"/>
        <v>-678.6</v>
      </c>
    </row>
    <row r="1079" spans="1:21" x14ac:dyDescent="0.2">
      <c r="A1079" s="120">
        <v>43230</v>
      </c>
      <c r="B1079" s="103">
        <v>1</v>
      </c>
      <c r="C1079" s="104" t="s">
        <v>166</v>
      </c>
      <c r="D1079" s="104" t="s">
        <v>1</v>
      </c>
      <c r="E1079" s="240" t="s">
        <v>10</v>
      </c>
      <c r="F1079" s="240">
        <v>-1</v>
      </c>
      <c r="G1079" s="240">
        <v>74.95</v>
      </c>
      <c r="H1079" s="104" t="s">
        <v>1827</v>
      </c>
      <c r="I1079" s="104"/>
      <c r="J1079" s="116">
        <f>IF(D1079="NY",VLOOKUP(E1079,Input_Mkt_Price!B:C,2,FALSE))</f>
        <v>75</v>
      </c>
      <c r="K1079" s="192">
        <f t="shared" si="176"/>
        <v>0</v>
      </c>
      <c r="L1079" s="118">
        <f t="shared" si="177"/>
        <v>-24.999999999998579</v>
      </c>
      <c r="M1079" s="106">
        <f t="shared" si="178"/>
        <v>2.62</v>
      </c>
      <c r="N1079" s="116">
        <f t="shared" si="179"/>
        <v>1</v>
      </c>
      <c r="O1079" s="193">
        <f t="shared" si="180"/>
        <v>2.62</v>
      </c>
      <c r="P1079" s="108">
        <f t="shared" si="181"/>
        <v>-74.95</v>
      </c>
      <c r="Q1079" s="192">
        <f>IF(D1079="NY",VLOOKUP(E1079,Input_Mkt_Price!E:F,2,FALSE))</f>
        <v>74.959999999999994</v>
      </c>
      <c r="R1079" s="192">
        <f t="shared" si="182"/>
        <v>-4.9999999999954525</v>
      </c>
      <c r="S1079" s="118">
        <f t="shared" si="183"/>
        <v>-20.000000000003126</v>
      </c>
      <c r="T1079" s="108">
        <f t="shared" si="184"/>
        <v>-75</v>
      </c>
      <c r="U1079" s="108">
        <f t="shared" si="185"/>
        <v>-74.95</v>
      </c>
    </row>
    <row r="1080" spans="1:21" x14ac:dyDescent="0.2">
      <c r="A1080" s="120">
        <v>43230</v>
      </c>
      <c r="B1080" s="103">
        <v>1</v>
      </c>
      <c r="C1080" s="104" t="s">
        <v>166</v>
      </c>
      <c r="D1080" s="104" t="s">
        <v>1</v>
      </c>
      <c r="E1080" s="240" t="s">
        <v>10</v>
      </c>
      <c r="F1080" s="240">
        <v>-21</v>
      </c>
      <c r="G1080" s="240">
        <v>74.900000000000006</v>
      </c>
      <c r="H1080" s="104" t="s">
        <v>1827</v>
      </c>
      <c r="I1080" s="104"/>
      <c r="J1080" s="116">
        <f>IF(D1080="NY",VLOOKUP(E1080,Input_Mkt_Price!B:C,2,FALSE))</f>
        <v>75</v>
      </c>
      <c r="K1080" s="192">
        <f t="shared" si="176"/>
        <v>0</v>
      </c>
      <c r="L1080" s="118">
        <f t="shared" si="177"/>
        <v>-1049.9999999999404</v>
      </c>
      <c r="M1080" s="106">
        <f t="shared" si="178"/>
        <v>55.02</v>
      </c>
      <c r="N1080" s="116">
        <f t="shared" si="179"/>
        <v>21</v>
      </c>
      <c r="O1080" s="193">
        <f t="shared" si="180"/>
        <v>2.62</v>
      </c>
      <c r="P1080" s="108">
        <f t="shared" si="181"/>
        <v>-1572.9</v>
      </c>
      <c r="Q1080" s="192">
        <f>IF(D1080="NY",VLOOKUP(E1080,Input_Mkt_Price!E:F,2,FALSE))</f>
        <v>74.959999999999994</v>
      </c>
      <c r="R1080" s="192">
        <f t="shared" si="182"/>
        <v>-629.99999999987472</v>
      </c>
      <c r="S1080" s="118">
        <f t="shared" si="183"/>
        <v>-420.00000000006571</v>
      </c>
      <c r="T1080" s="108">
        <f t="shared" si="184"/>
        <v>-1575</v>
      </c>
      <c r="U1080" s="108">
        <f t="shared" si="185"/>
        <v>-1572.9</v>
      </c>
    </row>
    <row r="1081" spans="1:21" x14ac:dyDescent="0.2">
      <c r="A1081" s="120">
        <v>43230</v>
      </c>
      <c r="B1081" s="103">
        <v>1</v>
      </c>
      <c r="C1081" s="104" t="s">
        <v>166</v>
      </c>
      <c r="D1081" s="104" t="s">
        <v>1</v>
      </c>
      <c r="E1081" s="240" t="s">
        <v>10</v>
      </c>
      <c r="F1081" s="240">
        <v>-13</v>
      </c>
      <c r="G1081" s="240">
        <v>75</v>
      </c>
      <c r="H1081" s="104" t="s">
        <v>1827</v>
      </c>
      <c r="I1081" s="104"/>
      <c r="J1081" s="116">
        <f>IF(D1081="NY",VLOOKUP(E1081,Input_Mkt_Price!B:C,2,FALSE))</f>
        <v>75</v>
      </c>
      <c r="K1081" s="192">
        <f t="shared" si="176"/>
        <v>0</v>
      </c>
      <c r="L1081" s="118">
        <f t="shared" si="177"/>
        <v>0</v>
      </c>
      <c r="M1081" s="106">
        <f t="shared" si="178"/>
        <v>34.06</v>
      </c>
      <c r="N1081" s="116">
        <f t="shared" si="179"/>
        <v>13</v>
      </c>
      <c r="O1081" s="193">
        <f t="shared" si="180"/>
        <v>2.62</v>
      </c>
      <c r="P1081" s="108">
        <f t="shared" si="181"/>
        <v>-975</v>
      </c>
      <c r="Q1081" s="192">
        <f>IF(D1081="NY",VLOOKUP(E1081,Input_Mkt_Price!E:F,2,FALSE))</f>
        <v>74.959999999999994</v>
      </c>
      <c r="R1081" s="192">
        <f t="shared" si="182"/>
        <v>260.00000000004064</v>
      </c>
      <c r="S1081" s="118">
        <f t="shared" si="183"/>
        <v>-260.00000000004064</v>
      </c>
      <c r="T1081" s="108">
        <f t="shared" si="184"/>
        <v>-975</v>
      </c>
      <c r="U1081" s="108">
        <f t="shared" si="185"/>
        <v>-975</v>
      </c>
    </row>
    <row r="1082" spans="1:21" hidden="1" x14ac:dyDescent="0.2">
      <c r="A1082" s="120">
        <v>43230</v>
      </c>
      <c r="B1082" s="103">
        <v>2</v>
      </c>
      <c r="C1082" s="104" t="s">
        <v>166</v>
      </c>
      <c r="D1082" s="104" t="s">
        <v>1</v>
      </c>
      <c r="E1082" s="240" t="s">
        <v>6</v>
      </c>
      <c r="F1082" s="240">
        <v>12</v>
      </c>
      <c r="G1082" s="240">
        <v>80.08</v>
      </c>
      <c r="H1082" s="104" t="s">
        <v>1827</v>
      </c>
      <c r="I1082" s="104"/>
      <c r="J1082" s="116">
        <f>IF(D1082="NY",VLOOKUP(E1082,Input_Mkt_Price!B:C,2,FALSE))</f>
        <v>80.11</v>
      </c>
      <c r="K1082" s="192">
        <f t="shared" si="176"/>
        <v>-480480</v>
      </c>
      <c r="L1082" s="118">
        <f t="shared" si="177"/>
        <v>0</v>
      </c>
      <c r="M1082" s="106">
        <f t="shared" si="178"/>
        <v>31.44</v>
      </c>
      <c r="N1082" s="116">
        <f t="shared" si="179"/>
        <v>12</v>
      </c>
      <c r="O1082" s="193">
        <f t="shared" si="180"/>
        <v>2.62</v>
      </c>
      <c r="P1082" s="108">
        <f t="shared" si="181"/>
        <v>960.96</v>
      </c>
      <c r="Q1082" s="192">
        <f>IF(D1082="NY",VLOOKUP(E1082,Input_Mkt_Price!E:F,2,FALSE))</f>
        <v>79.86</v>
      </c>
      <c r="R1082" s="192">
        <f t="shared" si="182"/>
        <v>0</v>
      </c>
      <c r="S1082" s="118">
        <f t="shared" si="183"/>
        <v>0</v>
      </c>
      <c r="T1082" s="108">
        <f t="shared" si="184"/>
        <v>961.31999999999994</v>
      </c>
      <c r="U1082" s="108">
        <f t="shared" si="185"/>
        <v>960.96</v>
      </c>
    </row>
    <row r="1083" spans="1:21" hidden="1" x14ac:dyDescent="0.2">
      <c r="A1083" s="120">
        <v>43230</v>
      </c>
      <c r="B1083" s="103">
        <v>2</v>
      </c>
      <c r="C1083" s="104" t="s">
        <v>166</v>
      </c>
      <c r="D1083" s="104" t="s">
        <v>1</v>
      </c>
      <c r="E1083" s="240" t="s">
        <v>6</v>
      </c>
      <c r="F1083" s="240">
        <v>1</v>
      </c>
      <c r="G1083" s="240">
        <v>80.099999999999994</v>
      </c>
      <c r="H1083" s="104" t="s">
        <v>1827</v>
      </c>
      <c r="I1083" s="104"/>
      <c r="J1083" s="116">
        <f>IF(D1083="NY",VLOOKUP(E1083,Input_Mkt_Price!B:C,2,FALSE))</f>
        <v>80.11</v>
      </c>
      <c r="K1083" s="192">
        <f t="shared" si="176"/>
        <v>-40050</v>
      </c>
      <c r="L1083" s="118">
        <f t="shared" si="177"/>
        <v>0</v>
      </c>
      <c r="M1083" s="106">
        <f t="shared" si="178"/>
        <v>2.62</v>
      </c>
      <c r="N1083" s="116">
        <f t="shared" si="179"/>
        <v>1</v>
      </c>
      <c r="O1083" s="193">
        <f t="shared" si="180"/>
        <v>2.62</v>
      </c>
      <c r="P1083" s="108">
        <f t="shared" si="181"/>
        <v>80.099999999999994</v>
      </c>
      <c r="Q1083" s="192">
        <f>IF(D1083="NY",VLOOKUP(E1083,Input_Mkt_Price!E:F,2,FALSE))</f>
        <v>79.86</v>
      </c>
      <c r="R1083" s="192">
        <f t="shared" si="182"/>
        <v>0</v>
      </c>
      <c r="S1083" s="118">
        <f t="shared" si="183"/>
        <v>0</v>
      </c>
      <c r="T1083" s="108">
        <f t="shared" si="184"/>
        <v>80.11</v>
      </c>
      <c r="U1083" s="108">
        <f t="shared" si="185"/>
        <v>80.099999999999994</v>
      </c>
    </row>
    <row r="1084" spans="1:21" hidden="1" x14ac:dyDescent="0.2">
      <c r="A1084" s="120">
        <v>43230</v>
      </c>
      <c r="B1084" s="103">
        <v>2</v>
      </c>
      <c r="C1084" s="104" t="s">
        <v>166</v>
      </c>
      <c r="D1084" s="104" t="s">
        <v>1</v>
      </c>
      <c r="E1084" s="240" t="s">
        <v>10</v>
      </c>
      <c r="F1084" s="240">
        <v>4</v>
      </c>
      <c r="G1084" s="240">
        <v>75.150000000000006</v>
      </c>
      <c r="H1084" s="104" t="s">
        <v>1828</v>
      </c>
      <c r="I1084" s="104"/>
      <c r="J1084" s="116">
        <f>IF(D1084="NY",VLOOKUP(E1084,Input_Mkt_Price!B:C,2,FALSE))</f>
        <v>75</v>
      </c>
      <c r="K1084" s="192">
        <f t="shared" ref="K1084:K1085" si="186">IF(D1084="NY",-(IF(B1084=2,G1084*F1084*500,0)))</f>
        <v>-150300</v>
      </c>
      <c r="L1084" s="118">
        <f t="shared" ref="L1084:L1085" si="187">IF(D1084="NY",IF(K1084&lt;&gt;0,0,-(G1084-J1084)*F1084*500))</f>
        <v>0</v>
      </c>
      <c r="M1084" s="106">
        <f t="shared" ref="M1084:M1085" si="188">N1084*O1084</f>
        <v>10.48</v>
      </c>
      <c r="N1084" s="116">
        <f t="shared" ref="N1084:N1085" si="189">ABS(F1084)</f>
        <v>4</v>
      </c>
      <c r="O1084" s="193">
        <f t="shared" ref="O1084:O1085" si="190">IF(D1084="NY",2.62,0)</f>
        <v>2.62</v>
      </c>
      <c r="P1084" s="108">
        <f t="shared" ref="P1084:P1085" si="191">G1084*F1084</f>
        <v>300.60000000000002</v>
      </c>
      <c r="Q1084" s="192">
        <f>IF(D1084="NY",VLOOKUP(E1084,Input_Mkt_Price!E:F,2,FALSE))</f>
        <v>74.959999999999994</v>
      </c>
      <c r="R1084" s="192">
        <f t="shared" ref="R1084:R1085" si="192">IF(D1084="NY",IF(K1084&lt;&gt;0,0,-(G1084-Q1084)*F1084*500))</f>
        <v>0</v>
      </c>
      <c r="S1084" s="118">
        <f t="shared" ref="S1084:S1085" si="193">L1084-R1084</f>
        <v>0</v>
      </c>
      <c r="T1084" s="108">
        <f t="shared" ref="T1084:T1085" si="194">J1084*F1084</f>
        <v>300</v>
      </c>
      <c r="U1084" s="108">
        <f t="shared" ref="U1084:U1085" si="195">F1084*G1084</f>
        <v>300.60000000000002</v>
      </c>
    </row>
    <row r="1085" spans="1:21" x14ac:dyDescent="0.2">
      <c r="A1085" s="120">
        <v>43231</v>
      </c>
      <c r="B1085" s="103">
        <v>1</v>
      </c>
      <c r="C1085" s="104" t="s">
        <v>166</v>
      </c>
      <c r="D1085" s="104" t="s">
        <v>1</v>
      </c>
      <c r="E1085" s="240" t="s">
        <v>10</v>
      </c>
      <c r="F1085" s="240">
        <v>-4</v>
      </c>
      <c r="G1085" s="240">
        <v>75.150000000000006</v>
      </c>
      <c r="H1085" s="104" t="s">
        <v>1829</v>
      </c>
      <c r="I1085" s="104"/>
      <c r="J1085" s="116">
        <f>IF(D1085="NY",VLOOKUP(E1085,Input_Mkt_Price!B:C,2,FALSE))</f>
        <v>75</v>
      </c>
      <c r="K1085" s="192">
        <f t="shared" si="186"/>
        <v>0</v>
      </c>
      <c r="L1085" s="118">
        <f t="shared" si="187"/>
        <v>300.00000000001137</v>
      </c>
      <c r="M1085" s="106">
        <f t="shared" si="188"/>
        <v>10.48</v>
      </c>
      <c r="N1085" s="116">
        <f t="shared" si="189"/>
        <v>4</v>
      </c>
      <c r="O1085" s="193">
        <f t="shared" si="190"/>
        <v>2.62</v>
      </c>
      <c r="P1085" s="108">
        <f t="shared" si="191"/>
        <v>-300.60000000000002</v>
      </c>
      <c r="Q1085" s="192">
        <f>IF(D1085="NY",VLOOKUP(E1085,Input_Mkt_Price!E:F,2,FALSE))</f>
        <v>74.959999999999994</v>
      </c>
      <c r="R1085" s="192">
        <f t="shared" si="192"/>
        <v>380.00000000002387</v>
      </c>
      <c r="S1085" s="118">
        <f t="shared" si="193"/>
        <v>-80.000000000012506</v>
      </c>
      <c r="T1085" s="108">
        <f t="shared" si="194"/>
        <v>-300</v>
      </c>
      <c r="U1085" s="108">
        <f t="shared" si="195"/>
        <v>-300.60000000000002</v>
      </c>
    </row>
    <row r="1086" spans="1:21" x14ac:dyDescent="0.2">
      <c r="A1086" s="120">
        <v>43234</v>
      </c>
      <c r="B1086" s="103">
        <v>1</v>
      </c>
      <c r="C1086" s="104" t="s">
        <v>166</v>
      </c>
      <c r="D1086" s="104" t="s">
        <v>1</v>
      </c>
      <c r="E1086" s="240" t="s">
        <v>6</v>
      </c>
      <c r="F1086" s="240">
        <v>-26</v>
      </c>
      <c r="G1086" s="240">
        <v>79.790000000000006</v>
      </c>
      <c r="H1086" s="104" t="s">
        <v>3616</v>
      </c>
      <c r="I1086" s="104"/>
      <c r="J1086" s="116">
        <f>IF(D1086="NY",VLOOKUP(E1086,Input_Mkt_Price!B:C,2,FALSE))</f>
        <v>80.11</v>
      </c>
      <c r="K1086" s="192">
        <f t="shared" ref="K1086:K1105" si="196">IF(D1086="NY",-(IF(B1086=2,G1086*F1086*500,0)))</f>
        <v>0</v>
      </c>
      <c r="L1086" s="118">
        <f t="shared" ref="L1086:L1105" si="197">IF(D1086="NY",IF(K1086&lt;&gt;0,0,-(G1086-J1086)*F1086*500))</f>
        <v>-4159.9999999999109</v>
      </c>
      <c r="M1086" s="106">
        <f t="shared" ref="M1086:M1105" si="198">N1086*O1086</f>
        <v>68.12</v>
      </c>
      <c r="N1086" s="116">
        <f t="shared" ref="N1086:N1105" si="199">ABS(F1086)</f>
        <v>26</v>
      </c>
      <c r="O1086" s="193">
        <f t="shared" ref="O1086:O1105" si="200">IF(D1086="NY",2.62,0)</f>
        <v>2.62</v>
      </c>
      <c r="P1086" s="108">
        <f t="shared" ref="P1086:P1105" si="201">G1086*F1086</f>
        <v>-2074.54</v>
      </c>
      <c r="Q1086" s="192">
        <f>IF(D1086="NY",VLOOKUP(E1086,Input_Mkt_Price!E:F,2,FALSE))</f>
        <v>79.86</v>
      </c>
      <c r="R1086" s="192">
        <f t="shared" ref="R1086:R1105" si="202">IF(D1086="NY",IF(K1086&lt;&gt;0,0,-(G1086-Q1086)*F1086*500))</f>
        <v>-909.99999999991132</v>
      </c>
      <c r="S1086" s="118">
        <f t="shared" ref="S1086:S1105" si="203">L1086-R1086</f>
        <v>-3249.9999999999995</v>
      </c>
      <c r="T1086" s="108">
        <f t="shared" ref="T1086:T1105" si="204">J1086*F1086</f>
        <v>-2082.86</v>
      </c>
      <c r="U1086" s="108">
        <f t="shared" ref="U1086:U1105" si="205">F1086*G1086</f>
        <v>-2074.54</v>
      </c>
    </row>
    <row r="1087" spans="1:21" x14ac:dyDescent="0.2">
      <c r="A1087" s="120">
        <v>43234</v>
      </c>
      <c r="B1087" s="103">
        <v>1</v>
      </c>
      <c r="C1087" s="104" t="s">
        <v>166</v>
      </c>
      <c r="D1087" s="104" t="s">
        <v>1</v>
      </c>
      <c r="E1087" s="240" t="s">
        <v>6</v>
      </c>
      <c r="F1087" s="240">
        <v>-2</v>
      </c>
      <c r="G1087" s="240">
        <v>79.83</v>
      </c>
      <c r="H1087" s="104" t="s">
        <v>3617</v>
      </c>
      <c r="I1087" s="104"/>
      <c r="J1087" s="116">
        <f>IF(D1087="NY",VLOOKUP(E1087,Input_Mkt_Price!B:C,2,FALSE))</f>
        <v>80.11</v>
      </c>
      <c r="K1087" s="192">
        <f t="shared" si="196"/>
        <v>0</v>
      </c>
      <c r="L1087" s="118">
        <f t="shared" si="197"/>
        <v>-280.00000000000114</v>
      </c>
      <c r="M1087" s="106">
        <f t="shared" si="198"/>
        <v>5.24</v>
      </c>
      <c r="N1087" s="116">
        <f t="shared" si="199"/>
        <v>2</v>
      </c>
      <c r="O1087" s="193">
        <f t="shared" si="200"/>
        <v>2.62</v>
      </c>
      <c r="P1087" s="108">
        <f t="shared" si="201"/>
        <v>-159.66</v>
      </c>
      <c r="Q1087" s="192">
        <f>IF(D1087="NY",VLOOKUP(E1087,Input_Mkt_Price!E:F,2,FALSE))</f>
        <v>79.86</v>
      </c>
      <c r="R1087" s="192">
        <f t="shared" si="202"/>
        <v>-30.000000000001137</v>
      </c>
      <c r="S1087" s="118">
        <f t="shared" si="203"/>
        <v>-250</v>
      </c>
      <c r="T1087" s="108">
        <f t="shared" si="204"/>
        <v>-160.22</v>
      </c>
      <c r="U1087" s="108">
        <f t="shared" si="205"/>
        <v>-159.66</v>
      </c>
    </row>
    <row r="1088" spans="1:21" x14ac:dyDescent="0.2">
      <c r="A1088" s="120">
        <v>43234</v>
      </c>
      <c r="B1088" s="103">
        <v>1</v>
      </c>
      <c r="C1088" s="104" t="s">
        <v>166</v>
      </c>
      <c r="D1088" s="104" t="s">
        <v>1</v>
      </c>
      <c r="E1088" s="240" t="s">
        <v>6</v>
      </c>
      <c r="F1088" s="240">
        <v>-2</v>
      </c>
      <c r="G1088" s="240">
        <v>79.8</v>
      </c>
      <c r="H1088" s="104" t="s">
        <v>3618</v>
      </c>
      <c r="I1088" s="104"/>
      <c r="J1088" s="116">
        <f>IF(D1088="NY",VLOOKUP(E1088,Input_Mkt_Price!B:C,2,FALSE))</f>
        <v>80.11</v>
      </c>
      <c r="K1088" s="192">
        <f t="shared" si="196"/>
        <v>0</v>
      </c>
      <c r="L1088" s="118">
        <f t="shared" si="197"/>
        <v>-310.00000000000227</v>
      </c>
      <c r="M1088" s="106">
        <f t="shared" si="198"/>
        <v>5.24</v>
      </c>
      <c r="N1088" s="116">
        <f t="shared" si="199"/>
        <v>2</v>
      </c>
      <c r="O1088" s="193">
        <f t="shared" si="200"/>
        <v>2.62</v>
      </c>
      <c r="P1088" s="108">
        <f t="shared" si="201"/>
        <v>-159.6</v>
      </c>
      <c r="Q1088" s="192">
        <f>IF(D1088="NY",VLOOKUP(E1088,Input_Mkt_Price!E:F,2,FALSE))</f>
        <v>79.86</v>
      </c>
      <c r="R1088" s="192">
        <f t="shared" si="202"/>
        <v>-60.000000000002274</v>
      </c>
      <c r="S1088" s="118">
        <f t="shared" si="203"/>
        <v>-250</v>
      </c>
      <c r="T1088" s="108">
        <f t="shared" si="204"/>
        <v>-160.22</v>
      </c>
      <c r="U1088" s="108">
        <f t="shared" si="205"/>
        <v>-159.6</v>
      </c>
    </row>
    <row r="1089" spans="1:21" x14ac:dyDescent="0.2">
      <c r="A1089" s="120">
        <v>43234</v>
      </c>
      <c r="B1089" s="103">
        <v>1</v>
      </c>
      <c r="C1089" s="104" t="s">
        <v>166</v>
      </c>
      <c r="D1089" s="104" t="s">
        <v>1</v>
      </c>
      <c r="E1089" s="240" t="s">
        <v>10</v>
      </c>
      <c r="F1089" s="240">
        <v>-1</v>
      </c>
      <c r="G1089" s="240">
        <v>74.84</v>
      </c>
      <c r="H1089" s="104" t="s">
        <v>3616</v>
      </c>
      <c r="I1089" s="104"/>
      <c r="J1089" s="116">
        <f>IF(D1089="NY",VLOOKUP(E1089,Input_Mkt_Price!B:C,2,FALSE))</f>
        <v>75</v>
      </c>
      <c r="K1089" s="192">
        <f t="shared" si="196"/>
        <v>0</v>
      </c>
      <c r="L1089" s="118">
        <f t="shared" si="197"/>
        <v>-79.999999999998295</v>
      </c>
      <c r="M1089" s="106">
        <f t="shared" si="198"/>
        <v>2.62</v>
      </c>
      <c r="N1089" s="116">
        <f t="shared" si="199"/>
        <v>1</v>
      </c>
      <c r="O1089" s="193">
        <f t="shared" si="200"/>
        <v>2.62</v>
      </c>
      <c r="P1089" s="108">
        <f t="shared" si="201"/>
        <v>-74.84</v>
      </c>
      <c r="Q1089" s="192">
        <f>IF(D1089="NY",VLOOKUP(E1089,Input_Mkt_Price!E:F,2,FALSE))</f>
        <v>74.959999999999994</v>
      </c>
      <c r="R1089" s="192">
        <f t="shared" si="202"/>
        <v>-59.999999999995168</v>
      </c>
      <c r="S1089" s="118">
        <f t="shared" si="203"/>
        <v>-20.000000000003126</v>
      </c>
      <c r="T1089" s="108">
        <f t="shared" si="204"/>
        <v>-75</v>
      </c>
      <c r="U1089" s="108">
        <f t="shared" si="205"/>
        <v>-74.84</v>
      </c>
    </row>
    <row r="1090" spans="1:21" x14ac:dyDescent="0.2">
      <c r="A1090" s="120">
        <v>43234</v>
      </c>
      <c r="B1090" s="103">
        <v>1</v>
      </c>
      <c r="C1090" s="104" t="s">
        <v>166</v>
      </c>
      <c r="D1090" s="104" t="s">
        <v>1</v>
      </c>
      <c r="E1090" s="240" t="s">
        <v>10</v>
      </c>
      <c r="F1090" s="240">
        <v>-3</v>
      </c>
      <c r="G1090" s="240">
        <v>74.83</v>
      </c>
      <c r="H1090" s="104" t="s">
        <v>3617</v>
      </c>
      <c r="I1090" s="104"/>
      <c r="J1090" s="116">
        <f>IF(D1090="NY",VLOOKUP(E1090,Input_Mkt_Price!B:C,2,FALSE))</f>
        <v>75</v>
      </c>
      <c r="K1090" s="192">
        <f t="shared" si="196"/>
        <v>0</v>
      </c>
      <c r="L1090" s="118">
        <f t="shared" si="197"/>
        <v>-255.00000000000256</v>
      </c>
      <c r="M1090" s="106">
        <f t="shared" si="198"/>
        <v>7.86</v>
      </c>
      <c r="N1090" s="116">
        <f t="shared" si="199"/>
        <v>3</v>
      </c>
      <c r="O1090" s="193">
        <f t="shared" si="200"/>
        <v>2.62</v>
      </c>
      <c r="P1090" s="108">
        <f t="shared" si="201"/>
        <v>-224.49</v>
      </c>
      <c r="Q1090" s="192">
        <f>IF(D1090="NY",VLOOKUP(E1090,Input_Mkt_Price!E:F,2,FALSE))</f>
        <v>74.959999999999994</v>
      </c>
      <c r="R1090" s="192">
        <f t="shared" si="202"/>
        <v>-194.99999999999318</v>
      </c>
      <c r="S1090" s="118">
        <f t="shared" si="203"/>
        <v>-60.000000000009379</v>
      </c>
      <c r="T1090" s="108">
        <f t="shared" si="204"/>
        <v>-225</v>
      </c>
      <c r="U1090" s="108">
        <f t="shared" si="205"/>
        <v>-224.49</v>
      </c>
    </row>
    <row r="1091" spans="1:21" x14ac:dyDescent="0.2">
      <c r="A1091" s="120">
        <v>43234</v>
      </c>
      <c r="B1091" s="103">
        <v>1</v>
      </c>
      <c r="C1091" s="104" t="s">
        <v>166</v>
      </c>
      <c r="D1091" s="104" t="s">
        <v>1</v>
      </c>
      <c r="E1091" s="240" t="s">
        <v>10</v>
      </c>
      <c r="F1091" s="240">
        <v>-1</v>
      </c>
      <c r="G1091" s="240">
        <v>74.8</v>
      </c>
      <c r="H1091" s="104" t="s">
        <v>3618</v>
      </c>
      <c r="I1091" s="104"/>
      <c r="J1091" s="116">
        <f>IF(D1091="NY",VLOOKUP(E1091,Input_Mkt_Price!B:C,2,FALSE))</f>
        <v>75</v>
      </c>
      <c r="K1091" s="192">
        <f t="shared" si="196"/>
        <v>0</v>
      </c>
      <c r="L1091" s="118">
        <f t="shared" si="197"/>
        <v>-100.00000000000142</v>
      </c>
      <c r="M1091" s="106">
        <f t="shared" si="198"/>
        <v>2.62</v>
      </c>
      <c r="N1091" s="116">
        <f t="shared" si="199"/>
        <v>1</v>
      </c>
      <c r="O1091" s="193">
        <f t="shared" si="200"/>
        <v>2.62</v>
      </c>
      <c r="P1091" s="108">
        <f t="shared" si="201"/>
        <v>-74.8</v>
      </c>
      <c r="Q1091" s="192">
        <f>IF(D1091="NY",VLOOKUP(E1091,Input_Mkt_Price!E:F,2,FALSE))</f>
        <v>74.959999999999994</v>
      </c>
      <c r="R1091" s="192">
        <f t="shared" si="202"/>
        <v>-79.999999999998295</v>
      </c>
      <c r="S1091" s="118">
        <f t="shared" si="203"/>
        <v>-20.000000000003126</v>
      </c>
      <c r="T1091" s="108">
        <f t="shared" si="204"/>
        <v>-75</v>
      </c>
      <c r="U1091" s="108">
        <f t="shared" si="205"/>
        <v>-74.8</v>
      </c>
    </row>
    <row r="1092" spans="1:21" x14ac:dyDescent="0.2">
      <c r="A1092" s="120">
        <v>43235</v>
      </c>
      <c r="B1092" s="103">
        <v>1</v>
      </c>
      <c r="C1092" s="104" t="s">
        <v>166</v>
      </c>
      <c r="D1092" s="104" t="s">
        <v>1</v>
      </c>
      <c r="E1092" s="240" t="s">
        <v>6</v>
      </c>
      <c r="F1092" s="240">
        <v>-2</v>
      </c>
      <c r="G1092" s="240">
        <v>79.680000000000007</v>
      </c>
      <c r="H1092" s="104" t="s">
        <v>3619</v>
      </c>
      <c r="I1092" s="104"/>
      <c r="J1092" s="116">
        <f>IF(D1092="NY",VLOOKUP(E1092,Input_Mkt_Price!B:C,2,FALSE))</f>
        <v>80.11</v>
      </c>
      <c r="K1092" s="192">
        <f t="shared" si="196"/>
        <v>0</v>
      </c>
      <c r="L1092" s="118">
        <f t="shared" si="197"/>
        <v>-429.99999999999261</v>
      </c>
      <c r="M1092" s="106">
        <f t="shared" si="198"/>
        <v>5.24</v>
      </c>
      <c r="N1092" s="116">
        <f t="shared" si="199"/>
        <v>2</v>
      </c>
      <c r="O1092" s="193">
        <f t="shared" si="200"/>
        <v>2.62</v>
      </c>
      <c r="P1092" s="108">
        <f t="shared" si="201"/>
        <v>-159.36000000000001</v>
      </c>
      <c r="Q1092" s="192">
        <f>IF(D1092="NY",VLOOKUP(E1092,Input_Mkt_Price!E:F,2,FALSE))</f>
        <v>79.86</v>
      </c>
      <c r="R1092" s="192">
        <f t="shared" si="202"/>
        <v>-179.99999999999261</v>
      </c>
      <c r="S1092" s="118">
        <f t="shared" si="203"/>
        <v>-250</v>
      </c>
      <c r="T1092" s="108">
        <f t="shared" si="204"/>
        <v>-160.22</v>
      </c>
      <c r="U1092" s="108">
        <f t="shared" si="205"/>
        <v>-159.36000000000001</v>
      </c>
    </row>
    <row r="1093" spans="1:21" x14ac:dyDescent="0.2">
      <c r="A1093" s="120">
        <v>43235</v>
      </c>
      <c r="B1093" s="103">
        <v>1</v>
      </c>
      <c r="C1093" s="104" t="s">
        <v>166</v>
      </c>
      <c r="D1093" s="104" t="s">
        <v>1</v>
      </c>
      <c r="E1093" s="240" t="s">
        <v>6</v>
      </c>
      <c r="F1093" s="240">
        <v>-4</v>
      </c>
      <c r="G1093" s="240">
        <v>79.67</v>
      </c>
      <c r="H1093" s="104" t="s">
        <v>3619</v>
      </c>
      <c r="I1093" s="104"/>
      <c r="J1093" s="116">
        <f>IF(D1093="NY",VLOOKUP(E1093,Input_Mkt_Price!B:C,2,FALSE))</f>
        <v>80.11</v>
      </c>
      <c r="K1093" s="192">
        <f t="shared" si="196"/>
        <v>0</v>
      </c>
      <c r="L1093" s="118">
        <f t="shared" si="197"/>
        <v>-879.99999999999545</v>
      </c>
      <c r="M1093" s="106">
        <f t="shared" si="198"/>
        <v>10.48</v>
      </c>
      <c r="N1093" s="116">
        <f t="shared" si="199"/>
        <v>4</v>
      </c>
      <c r="O1093" s="193">
        <f t="shared" si="200"/>
        <v>2.62</v>
      </c>
      <c r="P1093" s="108">
        <f t="shared" si="201"/>
        <v>-318.68</v>
      </c>
      <c r="Q1093" s="192">
        <f>IF(D1093="NY",VLOOKUP(E1093,Input_Mkt_Price!E:F,2,FALSE))</f>
        <v>79.86</v>
      </c>
      <c r="R1093" s="192">
        <f t="shared" si="202"/>
        <v>-379.99999999999545</v>
      </c>
      <c r="S1093" s="118">
        <f t="shared" si="203"/>
        <v>-500</v>
      </c>
      <c r="T1093" s="108">
        <f t="shared" si="204"/>
        <v>-320.44</v>
      </c>
      <c r="U1093" s="108">
        <f t="shared" si="205"/>
        <v>-318.68</v>
      </c>
    </row>
    <row r="1094" spans="1:21" x14ac:dyDescent="0.2">
      <c r="A1094" s="120">
        <v>43235</v>
      </c>
      <c r="B1094" s="103">
        <v>1</v>
      </c>
      <c r="C1094" s="104" t="s">
        <v>166</v>
      </c>
      <c r="D1094" s="104" t="s">
        <v>1</v>
      </c>
      <c r="E1094" s="240" t="s">
        <v>6</v>
      </c>
      <c r="F1094" s="240">
        <v>-2</v>
      </c>
      <c r="G1094" s="240">
        <v>79.63</v>
      </c>
      <c r="H1094" s="104" t="s">
        <v>3619</v>
      </c>
      <c r="I1094" s="104"/>
      <c r="J1094" s="116">
        <f>IF(D1094="NY",VLOOKUP(E1094,Input_Mkt_Price!B:C,2,FALSE))</f>
        <v>80.11</v>
      </c>
      <c r="K1094" s="192">
        <f t="shared" si="196"/>
        <v>0</v>
      </c>
      <c r="L1094" s="118">
        <f t="shared" si="197"/>
        <v>-480.00000000000398</v>
      </c>
      <c r="M1094" s="106">
        <f t="shared" si="198"/>
        <v>5.24</v>
      </c>
      <c r="N1094" s="116">
        <f t="shared" si="199"/>
        <v>2</v>
      </c>
      <c r="O1094" s="193">
        <f t="shared" si="200"/>
        <v>2.62</v>
      </c>
      <c r="P1094" s="108">
        <f t="shared" si="201"/>
        <v>-159.26</v>
      </c>
      <c r="Q1094" s="192">
        <f>IF(D1094="NY",VLOOKUP(E1094,Input_Mkt_Price!E:F,2,FALSE))</f>
        <v>79.86</v>
      </c>
      <c r="R1094" s="192">
        <f t="shared" si="202"/>
        <v>-230.00000000000398</v>
      </c>
      <c r="S1094" s="118">
        <f t="shared" si="203"/>
        <v>-250</v>
      </c>
      <c r="T1094" s="108">
        <f t="shared" si="204"/>
        <v>-160.22</v>
      </c>
      <c r="U1094" s="108">
        <f t="shared" si="205"/>
        <v>-159.26</v>
      </c>
    </row>
    <row r="1095" spans="1:21" x14ac:dyDescent="0.2">
      <c r="A1095" s="120">
        <v>43235</v>
      </c>
      <c r="B1095" s="103">
        <v>1</v>
      </c>
      <c r="C1095" s="104" t="s">
        <v>166</v>
      </c>
      <c r="D1095" s="104" t="s">
        <v>1</v>
      </c>
      <c r="E1095" s="240" t="s">
        <v>6</v>
      </c>
      <c r="F1095" s="240">
        <v>-8</v>
      </c>
      <c r="G1095" s="240">
        <v>79.650000000000006</v>
      </c>
      <c r="H1095" s="104" t="s">
        <v>3619</v>
      </c>
      <c r="I1095" s="104"/>
      <c r="J1095" s="116">
        <f>IF(D1095="NY",VLOOKUP(E1095,Input_Mkt_Price!B:C,2,FALSE))</f>
        <v>80.11</v>
      </c>
      <c r="K1095" s="192">
        <f t="shared" si="196"/>
        <v>0</v>
      </c>
      <c r="L1095" s="118">
        <f t="shared" si="197"/>
        <v>-1839.999999999975</v>
      </c>
      <c r="M1095" s="106">
        <f t="shared" si="198"/>
        <v>20.96</v>
      </c>
      <c r="N1095" s="116">
        <f t="shared" si="199"/>
        <v>8</v>
      </c>
      <c r="O1095" s="193">
        <f t="shared" si="200"/>
        <v>2.62</v>
      </c>
      <c r="P1095" s="108">
        <f t="shared" si="201"/>
        <v>-637.20000000000005</v>
      </c>
      <c r="Q1095" s="192">
        <f>IF(D1095="NY",VLOOKUP(E1095,Input_Mkt_Price!E:F,2,FALSE))</f>
        <v>79.86</v>
      </c>
      <c r="R1095" s="192">
        <f t="shared" si="202"/>
        <v>-839.99999999997499</v>
      </c>
      <c r="S1095" s="118">
        <f t="shared" si="203"/>
        <v>-1000</v>
      </c>
      <c r="T1095" s="108">
        <f t="shared" si="204"/>
        <v>-640.88</v>
      </c>
      <c r="U1095" s="108">
        <f t="shared" si="205"/>
        <v>-637.20000000000005</v>
      </c>
    </row>
    <row r="1096" spans="1:21" x14ac:dyDescent="0.2">
      <c r="A1096" s="120">
        <v>43235</v>
      </c>
      <c r="B1096" s="103">
        <v>1</v>
      </c>
      <c r="C1096" s="104" t="s">
        <v>166</v>
      </c>
      <c r="D1096" s="104" t="s">
        <v>1</v>
      </c>
      <c r="E1096" s="240" t="s">
        <v>6</v>
      </c>
      <c r="F1096" s="240">
        <v>-32</v>
      </c>
      <c r="G1096" s="240">
        <v>79.64</v>
      </c>
      <c r="H1096" s="104" t="s">
        <v>3619</v>
      </c>
      <c r="I1096" s="104"/>
      <c r="J1096" s="116">
        <f>IF(D1096="NY",VLOOKUP(E1096,Input_Mkt_Price!B:C,2,FALSE))</f>
        <v>80.11</v>
      </c>
      <c r="K1096" s="192">
        <f t="shared" si="196"/>
        <v>0</v>
      </c>
      <c r="L1096" s="118">
        <f t="shared" si="197"/>
        <v>-7519.9999999999818</v>
      </c>
      <c r="M1096" s="106">
        <f t="shared" si="198"/>
        <v>83.84</v>
      </c>
      <c r="N1096" s="116">
        <f t="shared" si="199"/>
        <v>32</v>
      </c>
      <c r="O1096" s="193">
        <f t="shared" si="200"/>
        <v>2.62</v>
      </c>
      <c r="P1096" s="108">
        <f t="shared" si="201"/>
        <v>-2548.48</v>
      </c>
      <c r="Q1096" s="192">
        <f>IF(D1096="NY",VLOOKUP(E1096,Input_Mkt_Price!E:F,2,FALSE))</f>
        <v>79.86</v>
      </c>
      <c r="R1096" s="192">
        <f t="shared" si="202"/>
        <v>-3519.9999999999818</v>
      </c>
      <c r="S1096" s="118">
        <f t="shared" si="203"/>
        <v>-4000</v>
      </c>
      <c r="T1096" s="108">
        <f t="shared" si="204"/>
        <v>-2563.52</v>
      </c>
      <c r="U1096" s="108">
        <f t="shared" si="205"/>
        <v>-2548.48</v>
      </c>
    </row>
    <row r="1097" spans="1:21" x14ac:dyDescent="0.2">
      <c r="A1097" s="120">
        <v>43235</v>
      </c>
      <c r="B1097" s="103">
        <v>1</v>
      </c>
      <c r="C1097" s="104" t="s">
        <v>166</v>
      </c>
      <c r="D1097" s="104" t="s">
        <v>1</v>
      </c>
      <c r="E1097" s="240" t="s">
        <v>6</v>
      </c>
      <c r="F1097" s="240">
        <v>-9</v>
      </c>
      <c r="G1097" s="240">
        <v>79.959999999999994</v>
      </c>
      <c r="H1097" s="104" t="s">
        <v>3619</v>
      </c>
      <c r="I1097" s="104"/>
      <c r="J1097" s="116">
        <f>IF(D1097="NY",VLOOKUP(E1097,Input_Mkt_Price!B:C,2,FALSE))</f>
        <v>80.11</v>
      </c>
      <c r="K1097" s="192">
        <f t="shared" si="196"/>
        <v>0</v>
      </c>
      <c r="L1097" s="118">
        <f t="shared" si="197"/>
        <v>-675.00000000002558</v>
      </c>
      <c r="M1097" s="106">
        <f t="shared" si="198"/>
        <v>23.580000000000002</v>
      </c>
      <c r="N1097" s="116">
        <f t="shared" si="199"/>
        <v>9</v>
      </c>
      <c r="O1097" s="193">
        <f t="shared" si="200"/>
        <v>2.62</v>
      </c>
      <c r="P1097" s="108">
        <f t="shared" si="201"/>
        <v>-719.64</v>
      </c>
      <c r="Q1097" s="192">
        <f>IF(D1097="NY",VLOOKUP(E1097,Input_Mkt_Price!E:F,2,FALSE))</f>
        <v>79.86</v>
      </c>
      <c r="R1097" s="192">
        <f t="shared" si="202"/>
        <v>449.99999999997442</v>
      </c>
      <c r="S1097" s="118">
        <f t="shared" si="203"/>
        <v>-1125</v>
      </c>
      <c r="T1097" s="108">
        <f t="shared" si="204"/>
        <v>-720.99</v>
      </c>
      <c r="U1097" s="108">
        <f t="shared" si="205"/>
        <v>-719.64</v>
      </c>
    </row>
    <row r="1098" spans="1:21" x14ac:dyDescent="0.2">
      <c r="A1098" s="120">
        <v>43235</v>
      </c>
      <c r="B1098" s="103">
        <v>1</v>
      </c>
      <c r="C1098" s="104" t="s">
        <v>166</v>
      </c>
      <c r="D1098" s="104" t="s">
        <v>1</v>
      </c>
      <c r="E1098" s="240" t="s">
        <v>6</v>
      </c>
      <c r="F1098" s="240">
        <v>-20</v>
      </c>
      <c r="G1098" s="240">
        <v>80.13</v>
      </c>
      <c r="H1098" s="104" t="s">
        <v>3619</v>
      </c>
      <c r="I1098" s="104"/>
      <c r="J1098" s="116">
        <f>IF(D1098="NY",VLOOKUP(E1098,Input_Mkt_Price!B:C,2,FALSE))</f>
        <v>80.11</v>
      </c>
      <c r="K1098" s="192">
        <f t="shared" si="196"/>
        <v>0</v>
      </c>
      <c r="L1098" s="118">
        <f t="shared" si="197"/>
        <v>199.99999999996021</v>
      </c>
      <c r="M1098" s="106">
        <f t="shared" si="198"/>
        <v>52.400000000000006</v>
      </c>
      <c r="N1098" s="116">
        <f t="shared" si="199"/>
        <v>20</v>
      </c>
      <c r="O1098" s="193">
        <f t="shared" si="200"/>
        <v>2.62</v>
      </c>
      <c r="P1098" s="108">
        <f t="shared" si="201"/>
        <v>-1602.6</v>
      </c>
      <c r="Q1098" s="192">
        <f>IF(D1098="NY",VLOOKUP(E1098,Input_Mkt_Price!E:F,2,FALSE))</f>
        <v>79.86</v>
      </c>
      <c r="R1098" s="192">
        <f t="shared" si="202"/>
        <v>2699.99999999996</v>
      </c>
      <c r="S1098" s="118">
        <f t="shared" si="203"/>
        <v>-2500</v>
      </c>
      <c r="T1098" s="108">
        <f t="shared" si="204"/>
        <v>-1602.2</v>
      </c>
      <c r="U1098" s="108">
        <f t="shared" si="205"/>
        <v>-1602.6</v>
      </c>
    </row>
    <row r="1099" spans="1:21" x14ac:dyDescent="0.2">
      <c r="A1099" s="120">
        <v>43235</v>
      </c>
      <c r="B1099" s="103">
        <v>1</v>
      </c>
      <c r="C1099" s="104" t="s">
        <v>166</v>
      </c>
      <c r="D1099" s="104" t="s">
        <v>1</v>
      </c>
      <c r="E1099" s="240" t="s">
        <v>6</v>
      </c>
      <c r="F1099" s="240">
        <v>-3</v>
      </c>
      <c r="G1099" s="240">
        <v>80.16</v>
      </c>
      <c r="H1099" s="104" t="s">
        <v>3619</v>
      </c>
      <c r="I1099" s="104"/>
      <c r="J1099" s="116">
        <f>IF(D1099="NY",VLOOKUP(E1099,Input_Mkt_Price!B:C,2,FALSE))</f>
        <v>80.11</v>
      </c>
      <c r="K1099" s="192">
        <f t="shared" si="196"/>
        <v>0</v>
      </c>
      <c r="L1099" s="118">
        <f t="shared" si="197"/>
        <v>74.999999999995737</v>
      </c>
      <c r="M1099" s="106">
        <f t="shared" si="198"/>
        <v>7.86</v>
      </c>
      <c r="N1099" s="116">
        <f t="shared" si="199"/>
        <v>3</v>
      </c>
      <c r="O1099" s="193">
        <f t="shared" si="200"/>
        <v>2.62</v>
      </c>
      <c r="P1099" s="108">
        <f t="shared" si="201"/>
        <v>-240.48</v>
      </c>
      <c r="Q1099" s="192">
        <f>IF(D1099="NY",VLOOKUP(E1099,Input_Mkt_Price!E:F,2,FALSE))</f>
        <v>79.86</v>
      </c>
      <c r="R1099" s="192">
        <f t="shared" si="202"/>
        <v>449.99999999999574</v>
      </c>
      <c r="S1099" s="118">
        <f t="shared" si="203"/>
        <v>-375</v>
      </c>
      <c r="T1099" s="108">
        <f t="shared" si="204"/>
        <v>-240.32999999999998</v>
      </c>
      <c r="U1099" s="108">
        <f t="shared" si="205"/>
        <v>-240.48</v>
      </c>
    </row>
    <row r="1100" spans="1:21" x14ac:dyDescent="0.2">
      <c r="A1100" s="120">
        <v>43235</v>
      </c>
      <c r="B1100" s="103">
        <v>1</v>
      </c>
      <c r="C1100" s="104" t="s">
        <v>166</v>
      </c>
      <c r="D1100" s="104" t="s">
        <v>1</v>
      </c>
      <c r="E1100" s="240" t="s">
        <v>10</v>
      </c>
      <c r="F1100" s="240">
        <v>-13</v>
      </c>
      <c r="G1100" s="240">
        <v>75.06</v>
      </c>
      <c r="H1100" s="104" t="s">
        <v>3619</v>
      </c>
      <c r="I1100" s="104"/>
      <c r="J1100" s="116">
        <f>IF(D1100="NY",VLOOKUP(E1100,Input_Mkt_Price!B:C,2,FALSE))</f>
        <v>75</v>
      </c>
      <c r="K1100" s="192">
        <f t="shared" si="196"/>
        <v>0</v>
      </c>
      <c r="L1100" s="118">
        <f t="shared" si="197"/>
        <v>390.00000000001478</v>
      </c>
      <c r="M1100" s="106">
        <f t="shared" si="198"/>
        <v>34.06</v>
      </c>
      <c r="N1100" s="116">
        <f t="shared" si="199"/>
        <v>13</v>
      </c>
      <c r="O1100" s="193">
        <f t="shared" si="200"/>
        <v>2.62</v>
      </c>
      <c r="P1100" s="108">
        <f t="shared" si="201"/>
        <v>-975.78</v>
      </c>
      <c r="Q1100" s="192">
        <f>IF(D1100="NY",VLOOKUP(E1100,Input_Mkt_Price!E:F,2,FALSE))</f>
        <v>74.959999999999994</v>
      </c>
      <c r="R1100" s="192">
        <f t="shared" si="202"/>
        <v>650.00000000005548</v>
      </c>
      <c r="S1100" s="118">
        <f t="shared" si="203"/>
        <v>-260.0000000000407</v>
      </c>
      <c r="T1100" s="108">
        <f t="shared" si="204"/>
        <v>-975</v>
      </c>
      <c r="U1100" s="108">
        <f t="shared" si="205"/>
        <v>-975.78</v>
      </c>
    </row>
    <row r="1101" spans="1:21" x14ac:dyDescent="0.2">
      <c r="A1101" s="120">
        <v>43235</v>
      </c>
      <c r="B1101" s="103">
        <v>1</v>
      </c>
      <c r="C1101" s="104" t="s">
        <v>166</v>
      </c>
      <c r="D1101" s="104" t="s">
        <v>1</v>
      </c>
      <c r="E1101" s="240" t="s">
        <v>10</v>
      </c>
      <c r="F1101" s="240">
        <v>-22</v>
      </c>
      <c r="G1101" s="240">
        <v>75.2</v>
      </c>
      <c r="H1101" s="104" t="s">
        <v>3619</v>
      </c>
      <c r="I1101" s="104"/>
      <c r="J1101" s="116">
        <f>IF(D1101="NY",VLOOKUP(E1101,Input_Mkt_Price!B:C,2,FALSE))</f>
        <v>75</v>
      </c>
      <c r="K1101" s="192">
        <f t="shared" si="196"/>
        <v>0</v>
      </c>
      <c r="L1101" s="118">
        <f t="shared" si="197"/>
        <v>2200.0000000000314</v>
      </c>
      <c r="M1101" s="106">
        <f t="shared" si="198"/>
        <v>57.64</v>
      </c>
      <c r="N1101" s="116">
        <f t="shared" si="199"/>
        <v>22</v>
      </c>
      <c r="O1101" s="193">
        <f t="shared" si="200"/>
        <v>2.62</v>
      </c>
      <c r="P1101" s="108">
        <f t="shared" si="201"/>
        <v>-1654.4</v>
      </c>
      <c r="Q1101" s="192">
        <f>IF(D1101="NY",VLOOKUP(E1101,Input_Mkt_Price!E:F,2,FALSE))</f>
        <v>74.959999999999994</v>
      </c>
      <c r="R1101" s="192">
        <f t="shared" si="202"/>
        <v>2640.0000000001</v>
      </c>
      <c r="S1101" s="118">
        <f t="shared" si="203"/>
        <v>-440.00000000006867</v>
      </c>
      <c r="T1101" s="108">
        <f t="shared" si="204"/>
        <v>-1650</v>
      </c>
      <c r="U1101" s="108">
        <f t="shared" si="205"/>
        <v>-1654.4</v>
      </c>
    </row>
    <row r="1102" spans="1:21" x14ac:dyDescent="0.2">
      <c r="A1102" s="120">
        <v>43235</v>
      </c>
      <c r="B1102" s="103">
        <v>1</v>
      </c>
      <c r="C1102" s="104" t="s">
        <v>166</v>
      </c>
      <c r="D1102" s="104" t="s">
        <v>1</v>
      </c>
      <c r="E1102" s="240" t="s">
        <v>10</v>
      </c>
      <c r="F1102" s="240">
        <v>-1</v>
      </c>
      <c r="G1102" s="240">
        <v>75.349999999999994</v>
      </c>
      <c r="H1102" s="104" t="s">
        <v>3619</v>
      </c>
      <c r="I1102" s="104"/>
      <c r="J1102" s="116">
        <f>IF(D1102="NY",VLOOKUP(E1102,Input_Mkt_Price!B:C,2,FALSE))</f>
        <v>75</v>
      </c>
      <c r="K1102" s="192">
        <f t="shared" si="196"/>
        <v>0</v>
      </c>
      <c r="L1102" s="118">
        <f t="shared" si="197"/>
        <v>174.99999999999716</v>
      </c>
      <c r="M1102" s="106">
        <f t="shared" si="198"/>
        <v>2.62</v>
      </c>
      <c r="N1102" s="116">
        <f t="shared" si="199"/>
        <v>1</v>
      </c>
      <c r="O1102" s="193">
        <f t="shared" si="200"/>
        <v>2.62</v>
      </c>
      <c r="P1102" s="108">
        <f t="shared" si="201"/>
        <v>-75.349999999999994</v>
      </c>
      <c r="Q1102" s="192">
        <f>IF(D1102="NY",VLOOKUP(E1102,Input_Mkt_Price!E:F,2,FALSE))</f>
        <v>74.959999999999994</v>
      </c>
      <c r="R1102" s="192">
        <f t="shared" si="202"/>
        <v>195.00000000000028</v>
      </c>
      <c r="S1102" s="118">
        <f t="shared" si="203"/>
        <v>-20.000000000003126</v>
      </c>
      <c r="T1102" s="108">
        <f t="shared" si="204"/>
        <v>-75</v>
      </c>
      <c r="U1102" s="108">
        <f t="shared" si="205"/>
        <v>-75.349999999999994</v>
      </c>
    </row>
    <row r="1103" spans="1:21" x14ac:dyDescent="0.2">
      <c r="A1103" s="120">
        <v>43235</v>
      </c>
      <c r="B1103" s="103">
        <v>1</v>
      </c>
      <c r="C1103" s="104" t="s">
        <v>166</v>
      </c>
      <c r="D1103" s="104" t="s">
        <v>1</v>
      </c>
      <c r="E1103" s="240" t="s">
        <v>10</v>
      </c>
      <c r="F1103" s="240">
        <v>-17</v>
      </c>
      <c r="G1103" s="240">
        <v>75.150000000000006</v>
      </c>
      <c r="H1103" s="104" t="s">
        <v>3619</v>
      </c>
      <c r="I1103" s="104"/>
      <c r="J1103" s="116">
        <f>IF(D1103="NY",VLOOKUP(E1103,Input_Mkt_Price!B:C,2,FALSE))</f>
        <v>75</v>
      </c>
      <c r="K1103" s="192">
        <f t="shared" si="196"/>
        <v>0</v>
      </c>
      <c r="L1103" s="118">
        <f t="shared" si="197"/>
        <v>1275.0000000000482</v>
      </c>
      <c r="M1103" s="106">
        <f t="shared" si="198"/>
        <v>44.54</v>
      </c>
      <c r="N1103" s="116">
        <f t="shared" si="199"/>
        <v>17</v>
      </c>
      <c r="O1103" s="193">
        <f t="shared" si="200"/>
        <v>2.62</v>
      </c>
      <c r="P1103" s="108">
        <f t="shared" si="201"/>
        <v>-1277.5500000000002</v>
      </c>
      <c r="Q1103" s="192">
        <f>IF(D1103="NY",VLOOKUP(E1103,Input_Mkt_Price!E:F,2,FALSE))</f>
        <v>74.959999999999994</v>
      </c>
      <c r="R1103" s="192">
        <f t="shared" si="202"/>
        <v>1615.0000000001014</v>
      </c>
      <c r="S1103" s="118">
        <f t="shared" si="203"/>
        <v>-340.00000000005321</v>
      </c>
      <c r="T1103" s="108">
        <f t="shared" si="204"/>
        <v>-1275</v>
      </c>
      <c r="U1103" s="108">
        <f t="shared" si="205"/>
        <v>-1277.5500000000002</v>
      </c>
    </row>
    <row r="1104" spans="1:21" x14ac:dyDescent="0.2">
      <c r="A1104" s="120">
        <v>43235</v>
      </c>
      <c r="B1104" s="103">
        <v>1</v>
      </c>
      <c r="C1104" s="104" t="s">
        <v>166</v>
      </c>
      <c r="D1104" s="104" t="s">
        <v>1</v>
      </c>
      <c r="E1104" s="240" t="s">
        <v>10</v>
      </c>
      <c r="F1104" s="240">
        <v>-10</v>
      </c>
      <c r="G1104" s="240">
        <v>75.05</v>
      </c>
      <c r="H1104" s="104" t="s">
        <v>3619</v>
      </c>
      <c r="I1104" s="104"/>
      <c r="J1104" s="116">
        <f>IF(D1104="NY",VLOOKUP(E1104,Input_Mkt_Price!B:C,2,FALSE))</f>
        <v>75</v>
      </c>
      <c r="K1104" s="192">
        <f t="shared" si="196"/>
        <v>0</v>
      </c>
      <c r="L1104" s="118">
        <f t="shared" si="197"/>
        <v>249.99999999998579</v>
      </c>
      <c r="M1104" s="106">
        <f t="shared" si="198"/>
        <v>26.200000000000003</v>
      </c>
      <c r="N1104" s="116">
        <f t="shared" si="199"/>
        <v>10</v>
      </c>
      <c r="O1104" s="193">
        <f t="shared" si="200"/>
        <v>2.62</v>
      </c>
      <c r="P1104" s="108">
        <f t="shared" si="201"/>
        <v>-750.5</v>
      </c>
      <c r="Q1104" s="192">
        <f>IF(D1104="NY",VLOOKUP(E1104,Input_Mkt_Price!E:F,2,FALSE))</f>
        <v>74.959999999999994</v>
      </c>
      <c r="R1104" s="192">
        <f t="shared" si="202"/>
        <v>450.00000000001705</v>
      </c>
      <c r="S1104" s="118">
        <f t="shared" si="203"/>
        <v>-200.00000000003126</v>
      </c>
      <c r="T1104" s="108">
        <f t="shared" si="204"/>
        <v>-750</v>
      </c>
      <c r="U1104" s="108">
        <f t="shared" si="205"/>
        <v>-750.5</v>
      </c>
    </row>
    <row r="1105" spans="1:21" x14ac:dyDescent="0.2">
      <c r="A1105" s="120">
        <v>43235</v>
      </c>
      <c r="B1105" s="103">
        <v>1</v>
      </c>
      <c r="C1105" s="104" t="s">
        <v>166</v>
      </c>
      <c r="D1105" s="104" t="s">
        <v>1</v>
      </c>
      <c r="E1105" s="240" t="s">
        <v>10</v>
      </c>
      <c r="F1105" s="240">
        <v>-13</v>
      </c>
      <c r="G1105" s="240">
        <v>75</v>
      </c>
      <c r="H1105" s="104" t="s">
        <v>3619</v>
      </c>
      <c r="I1105" s="104"/>
      <c r="J1105" s="116">
        <f>IF(D1105="NY",VLOOKUP(E1105,Input_Mkt_Price!B:C,2,FALSE))</f>
        <v>75</v>
      </c>
      <c r="K1105" s="192">
        <f t="shared" si="196"/>
        <v>0</v>
      </c>
      <c r="L1105" s="118">
        <f t="shared" si="197"/>
        <v>0</v>
      </c>
      <c r="M1105" s="106">
        <f t="shared" si="198"/>
        <v>34.06</v>
      </c>
      <c r="N1105" s="116">
        <f t="shared" si="199"/>
        <v>13</v>
      </c>
      <c r="O1105" s="193">
        <f t="shared" si="200"/>
        <v>2.62</v>
      </c>
      <c r="P1105" s="108">
        <f t="shared" si="201"/>
        <v>-975</v>
      </c>
      <c r="Q1105" s="192">
        <f>IF(D1105="NY",VLOOKUP(E1105,Input_Mkt_Price!E:F,2,FALSE))</f>
        <v>74.959999999999994</v>
      </c>
      <c r="R1105" s="192">
        <f t="shared" si="202"/>
        <v>260.00000000004064</v>
      </c>
      <c r="S1105" s="118">
        <f t="shared" si="203"/>
        <v>-260.00000000004064</v>
      </c>
      <c r="T1105" s="108">
        <f t="shared" si="204"/>
        <v>-975</v>
      </c>
      <c r="U1105" s="108">
        <f t="shared" si="205"/>
        <v>-975</v>
      </c>
    </row>
  </sheetData>
  <conditionalFormatting sqref="B2:B1048576">
    <cfRule type="cellIs" dxfId="23" priority="93" operator="between">
      <formula>1</formula>
      <formula>1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5"/>
  </sheetPr>
  <dimension ref="A1:P31"/>
  <sheetViews>
    <sheetView workbookViewId="0">
      <selection activeCell="B1088" sqref="B1088"/>
    </sheetView>
  </sheetViews>
  <sheetFormatPr defaultRowHeight="12" x14ac:dyDescent="0.2"/>
  <cols>
    <col min="1" max="1" width="9.140625" style="321"/>
    <col min="2" max="2" width="9.140625" style="103" customWidth="1"/>
    <col min="3" max="3" width="8.140625" style="321" customWidth="1"/>
    <col min="4" max="4" width="8.7109375" style="321" bestFit="1" customWidth="1"/>
    <col min="5" max="5" width="5.85546875" style="321" customWidth="1"/>
    <col min="6" max="6" width="9.140625" style="321"/>
    <col min="7" max="7" width="10.5703125" style="321" customWidth="1"/>
    <col min="8" max="10" width="9.140625" style="321"/>
    <col min="11" max="11" width="10.140625" style="321" bestFit="1" customWidth="1"/>
    <col min="12" max="12" width="11.140625" style="321" bestFit="1" customWidth="1"/>
    <col min="13" max="13" width="9.140625" style="321"/>
    <col min="14" max="14" width="12.42578125" style="321" bestFit="1" customWidth="1"/>
    <col min="15" max="15" width="14.5703125" style="321" bestFit="1" customWidth="1"/>
    <col min="16" max="16" width="14.5703125" style="321" customWidth="1"/>
    <col min="17" max="16384" width="9.140625" style="334"/>
  </cols>
  <sheetData>
    <row r="1" spans="1:16" s="333" customFormat="1" x14ac:dyDescent="0.2">
      <c r="A1" s="325" t="s">
        <v>148</v>
      </c>
      <c r="B1" s="325" t="s">
        <v>149</v>
      </c>
      <c r="C1" s="325" t="s">
        <v>3577</v>
      </c>
      <c r="D1" s="325" t="s">
        <v>153</v>
      </c>
      <c r="E1" s="325" t="s">
        <v>3578</v>
      </c>
      <c r="F1" s="325" t="s">
        <v>3579</v>
      </c>
      <c r="G1" s="325" t="s">
        <v>3585</v>
      </c>
      <c r="H1" s="325" t="s">
        <v>3580</v>
      </c>
      <c r="I1" s="325" t="s">
        <v>154</v>
      </c>
      <c r="J1" s="325" t="s">
        <v>3582</v>
      </c>
      <c r="K1" s="325" t="s">
        <v>3583</v>
      </c>
      <c r="L1" s="326" t="s">
        <v>3584</v>
      </c>
      <c r="M1" s="326" t="s">
        <v>3581</v>
      </c>
      <c r="N1" s="326" t="s">
        <v>3586</v>
      </c>
      <c r="O1" s="326" t="s">
        <v>3587</v>
      </c>
      <c r="P1" s="326" t="s">
        <v>3588</v>
      </c>
    </row>
    <row r="2" spans="1:16" ht="12" hidden="1" customHeight="1" x14ac:dyDescent="0.2">
      <c r="A2" s="322">
        <v>43192</v>
      </c>
      <c r="B2" s="103">
        <v>2</v>
      </c>
      <c r="C2" s="317" t="s">
        <v>3589</v>
      </c>
      <c r="D2" s="318">
        <v>-25</v>
      </c>
      <c r="E2" s="317" t="s">
        <v>3590</v>
      </c>
      <c r="F2" s="317" t="s">
        <v>6</v>
      </c>
      <c r="G2" s="320">
        <v>43452</v>
      </c>
      <c r="H2" s="318">
        <v>90</v>
      </c>
      <c r="I2" s="319">
        <v>1.18</v>
      </c>
      <c r="J2" s="331">
        <v>3.81</v>
      </c>
      <c r="K2" s="332">
        <v>0.49669999999999997</v>
      </c>
      <c r="L2" s="328">
        <f t="shared" ref="L2:L20" si="0">(K2*D2)/100</f>
        <v>-0.12417499999999998</v>
      </c>
      <c r="M2" s="329">
        <f t="shared" ref="M2:M20" si="1">(D2*K2*100*0.226799)</f>
        <v>-281.62765824999997</v>
      </c>
      <c r="N2" s="330">
        <f t="shared" ref="N2:N20" si="2">IF(B2=2,D2*(J2)*500,0)</f>
        <v>-47625</v>
      </c>
      <c r="O2" s="327">
        <f t="shared" ref="O2:O20" si="3">IF(B2=1,D2*(J2)*500,0)</f>
        <v>0</v>
      </c>
      <c r="P2" s="327">
        <f t="shared" ref="P2:P20" si="4">-D2*I2*500</f>
        <v>14750</v>
      </c>
    </row>
    <row r="3" spans="1:16" ht="12" hidden="1" customHeight="1" x14ac:dyDescent="0.2">
      <c r="A3" s="322">
        <v>43192</v>
      </c>
      <c r="B3" s="103">
        <v>2</v>
      </c>
      <c r="C3" s="317" t="s">
        <v>3589</v>
      </c>
      <c r="D3" s="318">
        <v>-50</v>
      </c>
      <c r="E3" s="317" t="s">
        <v>3590</v>
      </c>
      <c r="F3" s="317" t="s">
        <v>6</v>
      </c>
      <c r="G3" s="320">
        <v>43452</v>
      </c>
      <c r="H3" s="318">
        <v>90</v>
      </c>
      <c r="I3" s="319">
        <v>1.18</v>
      </c>
      <c r="J3" s="331">
        <v>3.81</v>
      </c>
      <c r="K3" s="332">
        <v>0.49669999999999997</v>
      </c>
      <c r="L3" s="328">
        <f t="shared" si="0"/>
        <v>-0.24834999999999996</v>
      </c>
      <c r="M3" s="329">
        <f t="shared" si="1"/>
        <v>-563.25531649999994</v>
      </c>
      <c r="N3" s="330">
        <f t="shared" si="2"/>
        <v>-95250</v>
      </c>
      <c r="O3" s="327">
        <f t="shared" si="3"/>
        <v>0</v>
      </c>
      <c r="P3" s="327">
        <f t="shared" si="4"/>
        <v>29500</v>
      </c>
    </row>
    <row r="4" spans="1:16" ht="12" hidden="1" customHeight="1" x14ac:dyDescent="0.2">
      <c r="A4" s="322">
        <v>43193</v>
      </c>
      <c r="B4" s="103">
        <v>2</v>
      </c>
      <c r="C4" s="317" t="s">
        <v>3589</v>
      </c>
      <c r="D4" s="318">
        <v>50</v>
      </c>
      <c r="E4" s="317" t="s">
        <v>3590</v>
      </c>
      <c r="F4" s="317" t="s">
        <v>6</v>
      </c>
      <c r="G4" s="320">
        <v>43452</v>
      </c>
      <c r="H4" s="318">
        <v>90</v>
      </c>
      <c r="I4" s="319">
        <v>1.25</v>
      </c>
      <c r="J4" s="331">
        <v>3.81</v>
      </c>
      <c r="K4" s="332">
        <v>0.49669999999999997</v>
      </c>
      <c r="L4" s="328">
        <f t="shared" si="0"/>
        <v>0.24834999999999996</v>
      </c>
      <c r="M4" s="329">
        <f t="shared" si="1"/>
        <v>563.25531649999994</v>
      </c>
      <c r="N4" s="330">
        <f t="shared" si="2"/>
        <v>95250</v>
      </c>
      <c r="O4" s="327">
        <f t="shared" si="3"/>
        <v>0</v>
      </c>
      <c r="P4" s="327">
        <f t="shared" si="4"/>
        <v>-31250</v>
      </c>
    </row>
    <row r="5" spans="1:16" ht="12" hidden="1" customHeight="1" x14ac:dyDescent="0.2">
      <c r="A5" s="322">
        <v>43199</v>
      </c>
      <c r="B5" s="103">
        <v>2</v>
      </c>
      <c r="C5" s="317" t="s">
        <v>3589</v>
      </c>
      <c r="D5" s="318">
        <v>25</v>
      </c>
      <c r="E5" s="317" t="s">
        <v>3590</v>
      </c>
      <c r="F5" s="317" t="s">
        <v>6</v>
      </c>
      <c r="G5" s="320">
        <v>43452</v>
      </c>
      <c r="H5" s="318">
        <v>90</v>
      </c>
      <c r="I5" s="319">
        <v>1.32</v>
      </c>
      <c r="J5" s="331">
        <v>3.81</v>
      </c>
      <c r="K5" s="332">
        <v>0.49669999999999997</v>
      </c>
      <c r="L5" s="328">
        <f t="shared" si="0"/>
        <v>0.12417499999999998</v>
      </c>
      <c r="M5" s="329">
        <f t="shared" si="1"/>
        <v>281.62765824999997</v>
      </c>
      <c r="N5" s="330">
        <f t="shared" si="2"/>
        <v>47625</v>
      </c>
      <c r="O5" s="327">
        <f t="shared" si="3"/>
        <v>0</v>
      </c>
      <c r="P5" s="327">
        <f t="shared" si="4"/>
        <v>-16500</v>
      </c>
    </row>
    <row r="6" spans="1:16" ht="12" customHeight="1" x14ac:dyDescent="0.2">
      <c r="A6" s="322">
        <v>43166</v>
      </c>
      <c r="B6" s="103">
        <v>1</v>
      </c>
      <c r="C6" s="317" t="s">
        <v>3589</v>
      </c>
      <c r="D6" s="318">
        <v>-300</v>
      </c>
      <c r="E6" s="317" t="s">
        <v>3590</v>
      </c>
      <c r="F6" s="317" t="s">
        <v>10</v>
      </c>
      <c r="G6" s="320">
        <v>43453</v>
      </c>
      <c r="H6" s="318">
        <v>75</v>
      </c>
      <c r="I6" s="319">
        <v>3.54</v>
      </c>
      <c r="J6" s="331">
        <v>5.03</v>
      </c>
      <c r="K6" s="332">
        <v>0.51870000000000005</v>
      </c>
      <c r="L6" s="328">
        <f t="shared" si="0"/>
        <v>-1.5561</v>
      </c>
      <c r="M6" s="329">
        <f t="shared" si="1"/>
        <v>-3529.2192390000005</v>
      </c>
      <c r="N6" s="330">
        <f t="shared" si="2"/>
        <v>0</v>
      </c>
      <c r="O6" s="327">
        <f t="shared" si="3"/>
        <v>-754500</v>
      </c>
      <c r="P6" s="327">
        <f t="shared" si="4"/>
        <v>531000</v>
      </c>
    </row>
    <row r="7" spans="1:16" ht="12" customHeight="1" x14ac:dyDescent="0.2">
      <c r="A7" s="322">
        <v>43166</v>
      </c>
      <c r="B7" s="103">
        <v>1</v>
      </c>
      <c r="C7" s="317" t="s">
        <v>3589</v>
      </c>
      <c r="D7" s="318">
        <v>-200</v>
      </c>
      <c r="E7" s="317" t="s">
        <v>3590</v>
      </c>
      <c r="F7" s="317" t="s">
        <v>10</v>
      </c>
      <c r="G7" s="320">
        <v>43453</v>
      </c>
      <c r="H7" s="318">
        <v>75</v>
      </c>
      <c r="I7" s="319">
        <v>3.55</v>
      </c>
      <c r="J7" s="331">
        <v>5.03</v>
      </c>
      <c r="K7" s="332">
        <v>0.51870000000000005</v>
      </c>
      <c r="L7" s="328">
        <f t="shared" si="0"/>
        <v>-1.0374000000000001</v>
      </c>
      <c r="M7" s="329">
        <f t="shared" si="1"/>
        <v>-2352.8128259999999</v>
      </c>
      <c r="N7" s="330">
        <f t="shared" si="2"/>
        <v>0</v>
      </c>
      <c r="O7" s="327">
        <f t="shared" si="3"/>
        <v>-503000</v>
      </c>
      <c r="P7" s="327">
        <f t="shared" si="4"/>
        <v>355000</v>
      </c>
    </row>
    <row r="8" spans="1:16" ht="12" customHeight="1" x14ac:dyDescent="0.2">
      <c r="A8" s="322">
        <v>43217</v>
      </c>
      <c r="B8" s="103">
        <v>1</v>
      </c>
      <c r="C8" s="317" t="s">
        <v>3589</v>
      </c>
      <c r="D8" s="318">
        <v>-400</v>
      </c>
      <c r="E8" s="317" t="s">
        <v>3590</v>
      </c>
      <c r="F8" s="317" t="s">
        <v>10</v>
      </c>
      <c r="G8" s="320">
        <v>43453</v>
      </c>
      <c r="H8" s="318">
        <v>75</v>
      </c>
      <c r="I8" s="319">
        <v>4.4000000000000004</v>
      </c>
      <c r="J8" s="331">
        <v>5.03</v>
      </c>
      <c r="K8" s="332">
        <v>0.51870000000000005</v>
      </c>
      <c r="L8" s="328">
        <f t="shared" si="0"/>
        <v>-2.0748000000000002</v>
      </c>
      <c r="M8" s="329">
        <f t="shared" si="1"/>
        <v>-4705.6256519999997</v>
      </c>
      <c r="N8" s="330">
        <f t="shared" si="2"/>
        <v>0</v>
      </c>
      <c r="O8" s="327">
        <f t="shared" si="3"/>
        <v>-1006000</v>
      </c>
      <c r="P8" s="327">
        <f t="shared" si="4"/>
        <v>880000.00000000012</v>
      </c>
    </row>
    <row r="9" spans="1:16" ht="12" customHeight="1" x14ac:dyDescent="0.2">
      <c r="A9" s="322">
        <v>43220</v>
      </c>
      <c r="B9" s="103">
        <v>1</v>
      </c>
      <c r="C9" s="317" t="s">
        <v>3589</v>
      </c>
      <c r="D9" s="318">
        <v>-100</v>
      </c>
      <c r="E9" s="317" t="s">
        <v>3590</v>
      </c>
      <c r="F9" s="317" t="s">
        <v>10</v>
      </c>
      <c r="G9" s="320">
        <v>43453</v>
      </c>
      <c r="H9" s="318">
        <v>75</v>
      </c>
      <c r="I9" s="319">
        <v>4.25</v>
      </c>
      <c r="J9" s="331">
        <v>5.03</v>
      </c>
      <c r="K9" s="332">
        <v>0.51870000000000005</v>
      </c>
      <c r="L9" s="328">
        <f t="shared" si="0"/>
        <v>-0.51870000000000005</v>
      </c>
      <c r="M9" s="329">
        <f t="shared" si="1"/>
        <v>-1176.4064129999999</v>
      </c>
      <c r="N9" s="330">
        <f t="shared" si="2"/>
        <v>0</v>
      </c>
      <c r="O9" s="327">
        <f t="shared" si="3"/>
        <v>-251500</v>
      </c>
      <c r="P9" s="327">
        <f t="shared" si="4"/>
        <v>212500</v>
      </c>
    </row>
    <row r="10" spans="1:16" ht="12" customHeight="1" x14ac:dyDescent="0.2">
      <c r="A10" s="322">
        <v>43221</v>
      </c>
      <c r="B10" s="103">
        <v>1</v>
      </c>
      <c r="C10" s="317" t="s">
        <v>3589</v>
      </c>
      <c r="D10" s="318">
        <v>-250</v>
      </c>
      <c r="E10" s="317" t="s">
        <v>3590</v>
      </c>
      <c r="F10" s="317" t="s">
        <v>10</v>
      </c>
      <c r="G10" s="320">
        <v>43453</v>
      </c>
      <c r="H10" s="318">
        <v>75</v>
      </c>
      <c r="I10" s="319">
        <v>4.3</v>
      </c>
      <c r="J10" s="331">
        <v>5.03</v>
      </c>
      <c r="K10" s="332">
        <v>0.51870000000000005</v>
      </c>
      <c r="L10" s="328">
        <f t="shared" si="0"/>
        <v>-1.2967500000000001</v>
      </c>
      <c r="M10" s="329">
        <f t="shared" si="1"/>
        <v>-2941.0160325000006</v>
      </c>
      <c r="N10" s="330">
        <f t="shared" si="2"/>
        <v>0</v>
      </c>
      <c r="O10" s="327">
        <f t="shared" si="3"/>
        <v>-628750</v>
      </c>
      <c r="P10" s="327">
        <f t="shared" si="4"/>
        <v>537500</v>
      </c>
    </row>
    <row r="11" spans="1:16" ht="12" customHeight="1" x14ac:dyDescent="0.2">
      <c r="A11" s="322">
        <v>43166</v>
      </c>
      <c r="B11" s="103">
        <v>1</v>
      </c>
      <c r="C11" s="317" t="s">
        <v>3589</v>
      </c>
      <c r="D11" s="318">
        <v>200</v>
      </c>
      <c r="E11" s="317" t="s">
        <v>3590</v>
      </c>
      <c r="F11" s="317" t="s">
        <v>6</v>
      </c>
      <c r="G11" s="320">
        <v>43452</v>
      </c>
      <c r="H11" s="318">
        <v>80</v>
      </c>
      <c r="I11" s="319">
        <v>3.55</v>
      </c>
      <c r="J11" s="331">
        <v>4.3499999999999996</v>
      </c>
      <c r="K11" s="332">
        <v>0.51700000000000002</v>
      </c>
      <c r="L11" s="328">
        <f t="shared" si="0"/>
        <v>1.034</v>
      </c>
      <c r="M11" s="329">
        <f t="shared" si="1"/>
        <v>2345.1016599999998</v>
      </c>
      <c r="N11" s="330">
        <f t="shared" si="2"/>
        <v>0</v>
      </c>
      <c r="O11" s="327">
        <f t="shared" si="3"/>
        <v>434999.99999999994</v>
      </c>
      <c r="P11" s="327">
        <f t="shared" si="4"/>
        <v>-355000</v>
      </c>
    </row>
    <row r="12" spans="1:16" ht="12" customHeight="1" x14ac:dyDescent="0.2">
      <c r="A12" s="322">
        <v>43166</v>
      </c>
      <c r="B12" s="103">
        <v>1</v>
      </c>
      <c r="C12" s="317" t="s">
        <v>3589</v>
      </c>
      <c r="D12" s="318">
        <v>300</v>
      </c>
      <c r="E12" s="317" t="s">
        <v>3590</v>
      </c>
      <c r="F12" s="317" t="s">
        <v>6</v>
      </c>
      <c r="G12" s="320">
        <v>43452</v>
      </c>
      <c r="H12" s="318">
        <v>80</v>
      </c>
      <c r="I12" s="319">
        <v>3.54</v>
      </c>
      <c r="J12" s="331">
        <v>4.3499999999999996</v>
      </c>
      <c r="K12" s="332">
        <v>0.51700000000000002</v>
      </c>
      <c r="L12" s="328">
        <f t="shared" si="0"/>
        <v>1.5509999999999999</v>
      </c>
      <c r="M12" s="329">
        <f t="shared" si="1"/>
        <v>3517.6524899999999</v>
      </c>
      <c r="N12" s="330">
        <f t="shared" si="2"/>
        <v>0</v>
      </c>
      <c r="O12" s="327">
        <f t="shared" si="3"/>
        <v>652500</v>
      </c>
      <c r="P12" s="327">
        <f t="shared" si="4"/>
        <v>-531000</v>
      </c>
    </row>
    <row r="13" spans="1:16" ht="12" customHeight="1" x14ac:dyDescent="0.2">
      <c r="A13" s="322">
        <v>43192</v>
      </c>
      <c r="B13" s="103">
        <v>1</v>
      </c>
      <c r="C13" s="317" t="s">
        <v>3589</v>
      </c>
      <c r="D13" s="318">
        <v>100</v>
      </c>
      <c r="E13" s="317" t="s">
        <v>3590</v>
      </c>
      <c r="F13" s="317" t="s">
        <v>6</v>
      </c>
      <c r="G13" s="320">
        <v>43452</v>
      </c>
      <c r="H13" s="318">
        <v>80</v>
      </c>
      <c r="I13" s="319">
        <v>3.38</v>
      </c>
      <c r="J13" s="331">
        <v>4.3499999999999996</v>
      </c>
      <c r="K13" s="332">
        <v>0.51700000000000002</v>
      </c>
      <c r="L13" s="328">
        <f t="shared" si="0"/>
        <v>0.51700000000000002</v>
      </c>
      <c r="M13" s="329">
        <f t="shared" si="1"/>
        <v>1172.5508299999999</v>
      </c>
      <c r="N13" s="330">
        <f t="shared" si="2"/>
        <v>0</v>
      </c>
      <c r="O13" s="327">
        <f t="shared" si="3"/>
        <v>217499.99999999997</v>
      </c>
      <c r="P13" s="327">
        <f t="shared" si="4"/>
        <v>-169000</v>
      </c>
    </row>
    <row r="14" spans="1:16" ht="12" customHeight="1" x14ac:dyDescent="0.2">
      <c r="A14" s="322">
        <v>43215</v>
      </c>
      <c r="B14" s="103">
        <v>1</v>
      </c>
      <c r="C14" s="317" t="s">
        <v>3589</v>
      </c>
      <c r="D14" s="318">
        <v>100</v>
      </c>
      <c r="E14" s="317" t="s">
        <v>3590</v>
      </c>
      <c r="F14" s="317" t="s">
        <v>6</v>
      </c>
      <c r="G14" s="320">
        <v>43452</v>
      </c>
      <c r="H14" s="318">
        <v>80</v>
      </c>
      <c r="I14" s="319">
        <v>3.77</v>
      </c>
      <c r="J14" s="331">
        <v>4.3499999999999996</v>
      </c>
      <c r="K14" s="332">
        <v>0.51700000000000002</v>
      </c>
      <c r="L14" s="328">
        <f t="shared" si="0"/>
        <v>0.51700000000000002</v>
      </c>
      <c r="M14" s="329">
        <f t="shared" si="1"/>
        <v>1172.5508299999999</v>
      </c>
      <c r="N14" s="330">
        <f t="shared" si="2"/>
        <v>0</v>
      </c>
      <c r="O14" s="327">
        <f t="shared" si="3"/>
        <v>217499.99999999997</v>
      </c>
      <c r="P14" s="327">
        <f t="shared" si="4"/>
        <v>-188500</v>
      </c>
    </row>
    <row r="15" spans="1:16" ht="12" customHeight="1" x14ac:dyDescent="0.2">
      <c r="A15" s="322">
        <v>43216</v>
      </c>
      <c r="B15" s="103">
        <v>1</v>
      </c>
      <c r="C15" s="317" t="s">
        <v>3589</v>
      </c>
      <c r="D15" s="318">
        <v>100</v>
      </c>
      <c r="E15" s="317" t="s">
        <v>3590</v>
      </c>
      <c r="F15" s="317" t="s">
        <v>6</v>
      </c>
      <c r="G15" s="320">
        <v>43452</v>
      </c>
      <c r="H15" s="318">
        <v>80</v>
      </c>
      <c r="I15" s="319">
        <v>3.99</v>
      </c>
      <c r="J15" s="331">
        <v>4.3499999999999996</v>
      </c>
      <c r="K15" s="332">
        <v>0.51700000000000002</v>
      </c>
      <c r="L15" s="328">
        <f t="shared" si="0"/>
        <v>0.51700000000000002</v>
      </c>
      <c r="M15" s="329">
        <f t="shared" si="1"/>
        <v>1172.5508299999999</v>
      </c>
      <c r="N15" s="330">
        <f t="shared" si="2"/>
        <v>0</v>
      </c>
      <c r="O15" s="327">
        <f t="shared" si="3"/>
        <v>217499.99999999997</v>
      </c>
      <c r="P15" s="327">
        <f t="shared" si="4"/>
        <v>-199500</v>
      </c>
    </row>
    <row r="16" spans="1:16" ht="12" customHeight="1" x14ac:dyDescent="0.2">
      <c r="A16" s="322">
        <v>43217</v>
      </c>
      <c r="B16" s="103">
        <v>1</v>
      </c>
      <c r="C16" s="317" t="s">
        <v>3589</v>
      </c>
      <c r="D16" s="318">
        <v>50</v>
      </c>
      <c r="E16" s="317" t="s">
        <v>3590</v>
      </c>
      <c r="F16" s="317" t="s">
        <v>6</v>
      </c>
      <c r="G16" s="320">
        <v>43452</v>
      </c>
      <c r="H16" s="318">
        <v>80</v>
      </c>
      <c r="I16" s="319">
        <v>4</v>
      </c>
      <c r="J16" s="331">
        <v>4.3499999999999996</v>
      </c>
      <c r="K16" s="332">
        <v>0.51700000000000002</v>
      </c>
      <c r="L16" s="328">
        <f t="shared" si="0"/>
        <v>0.25850000000000001</v>
      </c>
      <c r="M16" s="329">
        <f t="shared" si="1"/>
        <v>586.27541499999995</v>
      </c>
      <c r="N16" s="330">
        <f t="shared" si="2"/>
        <v>0</v>
      </c>
      <c r="O16" s="327">
        <f t="shared" si="3"/>
        <v>108749.99999999999</v>
      </c>
      <c r="P16" s="327">
        <f t="shared" si="4"/>
        <v>-100000</v>
      </c>
    </row>
    <row r="17" spans="1:16" ht="12" customHeight="1" x14ac:dyDescent="0.2">
      <c r="A17" s="322">
        <v>43192</v>
      </c>
      <c r="B17" s="103">
        <v>1</v>
      </c>
      <c r="C17" s="317" t="s">
        <v>3589</v>
      </c>
      <c r="D17" s="318">
        <v>-25</v>
      </c>
      <c r="E17" s="317" t="s">
        <v>3590</v>
      </c>
      <c r="F17" s="317" t="s">
        <v>6</v>
      </c>
      <c r="G17" s="320">
        <v>43452</v>
      </c>
      <c r="H17" s="318">
        <v>90</v>
      </c>
      <c r="I17" s="319">
        <v>1.18</v>
      </c>
      <c r="J17" s="331">
        <v>1.57</v>
      </c>
      <c r="K17" s="332">
        <v>0.2301</v>
      </c>
      <c r="L17" s="328">
        <f t="shared" si="0"/>
        <v>-5.7525000000000007E-2</v>
      </c>
      <c r="M17" s="329">
        <f t="shared" si="1"/>
        <v>-130.46612475000001</v>
      </c>
      <c r="N17" s="330">
        <f t="shared" si="2"/>
        <v>0</v>
      </c>
      <c r="O17" s="327">
        <f t="shared" si="3"/>
        <v>-19625</v>
      </c>
      <c r="P17" s="327">
        <f t="shared" si="4"/>
        <v>14750</v>
      </c>
    </row>
    <row r="18" spans="1:16" ht="12" customHeight="1" x14ac:dyDescent="0.2">
      <c r="A18" s="322">
        <v>43215</v>
      </c>
      <c r="B18" s="103">
        <v>1</v>
      </c>
      <c r="C18" s="317" t="s">
        <v>3589</v>
      </c>
      <c r="D18" s="318">
        <v>-100</v>
      </c>
      <c r="E18" s="317" t="s">
        <v>3590</v>
      </c>
      <c r="F18" s="317" t="s">
        <v>6</v>
      </c>
      <c r="G18" s="320">
        <v>43452</v>
      </c>
      <c r="H18" s="318">
        <v>90</v>
      </c>
      <c r="I18" s="319">
        <v>1.29</v>
      </c>
      <c r="J18" s="331">
        <v>1.57</v>
      </c>
      <c r="K18" s="332">
        <v>0.2301</v>
      </c>
      <c r="L18" s="328">
        <f t="shared" si="0"/>
        <v>-0.23010000000000003</v>
      </c>
      <c r="M18" s="329">
        <f t="shared" si="1"/>
        <v>-521.86449900000002</v>
      </c>
      <c r="N18" s="330">
        <f t="shared" si="2"/>
        <v>0</v>
      </c>
      <c r="O18" s="327">
        <f t="shared" si="3"/>
        <v>-78500</v>
      </c>
      <c r="P18" s="327">
        <f t="shared" si="4"/>
        <v>64500</v>
      </c>
    </row>
    <row r="19" spans="1:16" ht="12" customHeight="1" x14ac:dyDescent="0.2">
      <c r="A19" s="322">
        <v>43216</v>
      </c>
      <c r="B19" s="103">
        <v>1</v>
      </c>
      <c r="C19" s="317" t="s">
        <v>3589</v>
      </c>
      <c r="D19" s="318">
        <v>-100</v>
      </c>
      <c r="E19" s="317" t="s">
        <v>3590</v>
      </c>
      <c r="F19" s="317" t="s">
        <v>6</v>
      </c>
      <c r="G19" s="320">
        <v>43452</v>
      </c>
      <c r="H19" s="318">
        <v>90</v>
      </c>
      <c r="I19" s="319">
        <v>1.39</v>
      </c>
      <c r="J19" s="331">
        <v>1.57</v>
      </c>
      <c r="K19" s="332">
        <v>0.2301</v>
      </c>
      <c r="L19" s="328">
        <f t="shared" si="0"/>
        <v>-0.23010000000000003</v>
      </c>
      <c r="M19" s="329">
        <f t="shared" si="1"/>
        <v>-521.86449900000002</v>
      </c>
      <c r="N19" s="330">
        <f t="shared" si="2"/>
        <v>0</v>
      </c>
      <c r="O19" s="327">
        <f t="shared" si="3"/>
        <v>-78500</v>
      </c>
      <c r="P19" s="327">
        <f t="shared" si="4"/>
        <v>69500</v>
      </c>
    </row>
    <row r="20" spans="1:16" ht="12" customHeight="1" x14ac:dyDescent="0.2">
      <c r="A20" s="322">
        <v>43217</v>
      </c>
      <c r="B20" s="103">
        <v>1</v>
      </c>
      <c r="C20" s="317" t="s">
        <v>3589</v>
      </c>
      <c r="D20" s="318">
        <v>-50</v>
      </c>
      <c r="E20" s="317" t="s">
        <v>3590</v>
      </c>
      <c r="F20" s="317" t="s">
        <v>6</v>
      </c>
      <c r="G20" s="320">
        <v>43452</v>
      </c>
      <c r="H20" s="318">
        <v>90</v>
      </c>
      <c r="I20" s="319">
        <v>1.4</v>
      </c>
      <c r="J20" s="331">
        <v>1.57</v>
      </c>
      <c r="K20" s="332">
        <v>0.2301</v>
      </c>
      <c r="L20" s="328">
        <f t="shared" si="0"/>
        <v>-0.11505000000000001</v>
      </c>
      <c r="M20" s="329">
        <f t="shared" si="1"/>
        <v>-260.93224950000001</v>
      </c>
      <c r="N20" s="330">
        <f t="shared" si="2"/>
        <v>0</v>
      </c>
      <c r="O20" s="327">
        <f t="shared" si="3"/>
        <v>-39250</v>
      </c>
      <c r="P20" s="327">
        <f t="shared" si="4"/>
        <v>35000</v>
      </c>
    </row>
    <row r="21" spans="1:16" x14ac:dyDescent="0.2">
      <c r="D21" s="318"/>
      <c r="H21" s="318"/>
      <c r="K21" s="318"/>
      <c r="L21" s="318"/>
      <c r="N21" s="323"/>
    </row>
    <row r="22" spans="1:16" x14ac:dyDescent="0.2">
      <c r="L22" s="334"/>
      <c r="N22" s="323"/>
    </row>
    <row r="23" spans="1:16" x14ac:dyDescent="0.2">
      <c r="N23" s="323"/>
    </row>
    <row r="24" spans="1:16" ht="11.25" customHeight="1" x14ac:dyDescent="0.2">
      <c r="L24" s="319"/>
    </row>
    <row r="26" spans="1:16" s="335" customFormat="1" x14ac:dyDescent="0.2">
      <c r="A26" s="324"/>
      <c r="B26" s="103"/>
      <c r="C26" s="324"/>
      <c r="D26" s="324"/>
      <c r="E26" s="324"/>
      <c r="F26" s="324"/>
      <c r="G26" s="324"/>
      <c r="H26" s="321"/>
      <c r="I26" s="324"/>
      <c r="J26" s="324"/>
      <c r="K26" s="324"/>
      <c r="L26" s="336">
        <f>SUM(L2:L20)</f>
        <v>-2.7220250000000012</v>
      </c>
      <c r="M26" s="336">
        <f>SUM(M2:M20)</f>
        <v>-6173.5254797500011</v>
      </c>
      <c r="N26" s="336">
        <f>SUM(N2:N25)</f>
        <v>0</v>
      </c>
      <c r="O26" s="336">
        <f>SUM(O2:O25)</f>
        <v>-1510875</v>
      </c>
      <c r="P26" s="336">
        <f>SUBTOTAL(9,P1:P25)</f>
        <v>1156750</v>
      </c>
    </row>
    <row r="28" spans="1:16" x14ac:dyDescent="0.2">
      <c r="K28" s="319"/>
    </row>
    <row r="29" spans="1:16" x14ac:dyDescent="0.2">
      <c r="H29" s="319"/>
    </row>
    <row r="30" spans="1:16" x14ac:dyDescent="0.2">
      <c r="H30" s="319"/>
    </row>
    <row r="31" spans="1:16" ht="18" customHeight="1" x14ac:dyDescent="0.2"/>
  </sheetData>
  <autoFilter ref="A1:P20">
    <filterColumn colId="1">
      <filters>
        <filter val="1"/>
      </filters>
    </filterColumn>
    <sortState ref="A6:P20">
      <sortCondition ref="H1:H20"/>
    </sortState>
  </autoFilter>
  <conditionalFormatting sqref="B2:B1048576">
    <cfRule type="cellIs" dxfId="0" priority="1" operator="between">
      <formula>1</formula>
      <formula>1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892"/>
  <sheetViews>
    <sheetView workbookViewId="0">
      <pane xSplit="3" ySplit="3" topLeftCell="D1828" activePane="bottomRight" state="frozen"/>
      <selection activeCell="B1088" sqref="B1088"/>
      <selection pane="topRight" activeCell="B1088" sqref="B1088"/>
      <selection pane="bottomLeft" activeCell="B1088" sqref="B1088"/>
      <selection pane="bottomRight" activeCell="B1088" sqref="B1088"/>
    </sheetView>
  </sheetViews>
  <sheetFormatPr defaultRowHeight="15" x14ac:dyDescent="0.25"/>
  <cols>
    <col min="1" max="1" width="10.140625" style="269" bestFit="1" customWidth="1"/>
    <col min="2" max="2" width="8.85546875" style="199" bestFit="1" customWidth="1"/>
    <col min="3" max="3" width="9" style="199" bestFit="1" customWidth="1"/>
    <col min="4" max="4" width="13.140625" style="199" bestFit="1" customWidth="1"/>
    <col min="5" max="5" width="5.85546875" style="199" bestFit="1" customWidth="1"/>
    <col min="6" max="6" width="8.28515625" style="199" bestFit="1" customWidth="1"/>
    <col min="7" max="7" width="10.85546875" style="199" bestFit="1" customWidth="1"/>
    <col min="8" max="8" width="7.85546875" style="199" bestFit="1" customWidth="1"/>
    <col min="9" max="9" width="13.7109375" style="199" bestFit="1" customWidth="1"/>
    <col min="10" max="10" width="13.42578125" style="199" bestFit="1" customWidth="1"/>
    <col min="11" max="11" width="14" style="199" bestFit="1" customWidth="1"/>
    <col min="12" max="12" width="9.140625" style="199"/>
    <col min="13" max="13" width="8.140625" style="199" bestFit="1" customWidth="1"/>
    <col min="14" max="14" width="9" style="199" bestFit="1" customWidth="1"/>
    <col min="15" max="15" width="12" style="199" bestFit="1" customWidth="1"/>
    <col min="16" max="16" width="5" style="199" bestFit="1" customWidth="1"/>
    <col min="17" max="17" width="18" style="199" bestFit="1" customWidth="1"/>
    <col min="18" max="18" width="17.5703125" style="199" bestFit="1" customWidth="1"/>
    <col min="19" max="19" width="15.140625" style="199" bestFit="1" customWidth="1"/>
    <col min="20" max="20" width="14.85546875" style="199" bestFit="1" customWidth="1"/>
    <col min="21" max="21" width="10.28515625" style="199" bestFit="1" customWidth="1"/>
    <col min="22" max="22" width="25.7109375" style="199" customWidth="1"/>
    <col min="23" max="23" width="50.7109375" style="199" customWidth="1"/>
    <col min="24" max="24" width="89.7109375" style="199" customWidth="1"/>
    <col min="25" max="25" width="21.5703125" style="199" bestFit="1" customWidth="1"/>
    <col min="26" max="26" width="20.85546875" style="199" bestFit="1" customWidth="1"/>
    <col min="27" max="28" width="9.140625" style="199"/>
    <col min="29" max="29" width="10.7109375" style="199" bestFit="1" customWidth="1"/>
    <col min="30" max="30" width="10.5703125" style="199" bestFit="1" customWidth="1"/>
    <col min="31" max="16384" width="9.140625" style="199"/>
  </cols>
  <sheetData>
    <row r="1" spans="1:26" x14ac:dyDescent="0.25">
      <c r="A1" s="199"/>
      <c r="S1" s="250" t="s">
        <v>155</v>
      </c>
      <c r="T1" s="251">
        <f>SUMIF(H4:H1860,S1,T4:T1860)</f>
        <v>750571.06428639556</v>
      </c>
    </row>
    <row r="2" spans="1:26" x14ac:dyDescent="0.25">
      <c r="A2" s="199"/>
      <c r="S2" s="250" t="s">
        <v>1843</v>
      </c>
      <c r="T2" s="251">
        <f>SUMIF(H4:H1860,S2,T4:T1860)</f>
        <v>847423.03592978127</v>
      </c>
    </row>
    <row r="3" spans="1:26" ht="15.75" thickBot="1" x14ac:dyDescent="0.3">
      <c r="A3" s="252" t="s">
        <v>1844</v>
      </c>
      <c r="B3" s="252" t="s">
        <v>1845</v>
      </c>
      <c r="C3" s="253" t="s">
        <v>1846</v>
      </c>
      <c r="D3" s="252" t="s">
        <v>1847</v>
      </c>
      <c r="E3" s="252" t="s">
        <v>1848</v>
      </c>
      <c r="F3" s="252" t="s">
        <v>1849</v>
      </c>
      <c r="G3" s="252" t="s">
        <v>1850</v>
      </c>
      <c r="H3" s="252" t="s">
        <v>1851</v>
      </c>
      <c r="I3" s="252" t="s">
        <v>1852</v>
      </c>
      <c r="J3" s="252" t="s">
        <v>1853</v>
      </c>
      <c r="K3" s="252" t="s">
        <v>1854</v>
      </c>
      <c r="L3" s="252" t="s">
        <v>1855</v>
      </c>
      <c r="M3" s="252" t="s">
        <v>1856</v>
      </c>
      <c r="N3" s="252" t="s">
        <v>1857</v>
      </c>
      <c r="O3" s="252" t="s">
        <v>1858</v>
      </c>
      <c r="P3" s="252" t="s">
        <v>1859</v>
      </c>
      <c r="Q3" s="252" t="s">
        <v>1860</v>
      </c>
      <c r="R3" s="252" t="s">
        <v>1861</v>
      </c>
      <c r="S3" s="252" t="s">
        <v>1862</v>
      </c>
      <c r="T3" s="252" t="s">
        <v>1863</v>
      </c>
      <c r="U3" s="252" t="s">
        <v>1864</v>
      </c>
      <c r="V3" s="252" t="s">
        <v>1865</v>
      </c>
      <c r="W3" s="252" t="s">
        <v>1866</v>
      </c>
      <c r="X3" s="252" t="s">
        <v>1867</v>
      </c>
      <c r="Y3" s="252" t="s">
        <v>1868</v>
      </c>
      <c r="Z3" s="252" t="s">
        <v>1869</v>
      </c>
    </row>
    <row r="4" spans="1:26" x14ac:dyDescent="0.25">
      <c r="A4" s="254">
        <v>41428</v>
      </c>
      <c r="B4" s="255" t="s">
        <v>1870</v>
      </c>
      <c r="C4" s="254">
        <v>41848</v>
      </c>
      <c r="D4" s="255" t="s">
        <v>1871</v>
      </c>
      <c r="E4" s="255" t="s">
        <v>1872</v>
      </c>
      <c r="F4" s="255" t="s">
        <v>1872</v>
      </c>
      <c r="G4" s="255" t="s">
        <v>1873</v>
      </c>
      <c r="H4" s="256" t="s">
        <v>155</v>
      </c>
      <c r="I4" s="257">
        <v>-41882.86</v>
      </c>
      <c r="J4" s="257">
        <v>97917.94</v>
      </c>
      <c r="K4" s="257">
        <v>0</v>
      </c>
      <c r="L4" s="258">
        <v>2.3378999999999999</v>
      </c>
      <c r="M4" s="258">
        <v>2.2650999999999999</v>
      </c>
      <c r="N4" s="254">
        <v>41913</v>
      </c>
      <c r="O4" s="257">
        <v>2991.36</v>
      </c>
      <c r="P4" s="257">
        <v>0.15</v>
      </c>
      <c r="Q4" s="257">
        <v>2991.21</v>
      </c>
      <c r="R4" s="257">
        <v>2991.22</v>
      </c>
      <c r="S4" s="259">
        <v>2.2290000000000001</v>
      </c>
      <c r="T4" s="257">
        <v>1341.96</v>
      </c>
      <c r="U4" s="260"/>
      <c r="V4" s="255" t="s">
        <v>1874</v>
      </c>
      <c r="W4" s="255" t="s">
        <v>1875</v>
      </c>
      <c r="X4" s="255" t="s">
        <v>1876</v>
      </c>
      <c r="Y4" s="255" t="s">
        <v>1877</v>
      </c>
      <c r="Z4" s="255" t="s">
        <v>1878</v>
      </c>
    </row>
    <row r="5" spans="1:26" x14ac:dyDescent="0.25">
      <c r="A5" s="261">
        <v>41428</v>
      </c>
      <c r="B5" s="262" t="s">
        <v>1870</v>
      </c>
      <c r="C5" s="261">
        <v>41845</v>
      </c>
      <c r="D5" s="262" t="s">
        <v>1871</v>
      </c>
      <c r="E5" s="262" t="s">
        <v>1872</v>
      </c>
      <c r="F5" s="262" t="s">
        <v>1872</v>
      </c>
      <c r="G5" s="262" t="s">
        <v>1873</v>
      </c>
      <c r="H5" s="263" t="s">
        <v>155</v>
      </c>
      <c r="I5" s="264">
        <v>-115475.73</v>
      </c>
      <c r="J5" s="264">
        <v>269970.71000000002</v>
      </c>
      <c r="K5" s="264">
        <v>0</v>
      </c>
      <c r="L5" s="265">
        <v>2.3378999999999999</v>
      </c>
      <c r="M5" s="265">
        <v>2.2692000000000001</v>
      </c>
      <c r="N5" s="261">
        <v>41913</v>
      </c>
      <c r="O5" s="264">
        <v>7779.72</v>
      </c>
      <c r="P5" s="264">
        <v>0.39</v>
      </c>
      <c r="Q5" s="264">
        <v>7779.33</v>
      </c>
      <c r="R5" s="264">
        <v>7779.34</v>
      </c>
      <c r="S5" s="266">
        <v>2.2201</v>
      </c>
      <c r="T5" s="264">
        <v>3504.05</v>
      </c>
      <c r="U5" s="267"/>
      <c r="V5" s="262" t="s">
        <v>1874</v>
      </c>
      <c r="W5" s="262" t="s">
        <v>1879</v>
      </c>
      <c r="X5" s="262" t="s">
        <v>1876</v>
      </c>
      <c r="Y5" s="262" t="s">
        <v>1877</v>
      </c>
      <c r="Z5" s="262" t="s">
        <v>1878</v>
      </c>
    </row>
    <row r="6" spans="1:26" x14ac:dyDescent="0.25">
      <c r="A6" s="261">
        <v>41428</v>
      </c>
      <c r="B6" s="262" t="s">
        <v>1870</v>
      </c>
      <c r="C6" s="261">
        <v>41855</v>
      </c>
      <c r="D6" s="262" t="s">
        <v>1871</v>
      </c>
      <c r="E6" s="262" t="s">
        <v>1872</v>
      </c>
      <c r="F6" s="262" t="s">
        <v>1872</v>
      </c>
      <c r="G6" s="262" t="s">
        <v>1873</v>
      </c>
      <c r="H6" s="263" t="s">
        <v>155</v>
      </c>
      <c r="I6" s="264">
        <v>-11168.72</v>
      </c>
      <c r="J6" s="264">
        <v>26111.35</v>
      </c>
      <c r="K6" s="264">
        <v>0</v>
      </c>
      <c r="L6" s="265">
        <v>2.3378999999999999</v>
      </c>
      <c r="M6" s="265">
        <v>2.286</v>
      </c>
      <c r="N6" s="261">
        <v>41913</v>
      </c>
      <c r="O6" s="264">
        <v>569.83000000000004</v>
      </c>
      <c r="P6" s="264">
        <v>0.03</v>
      </c>
      <c r="Q6" s="264">
        <v>569.79999999999995</v>
      </c>
      <c r="R6" s="264">
        <v>569.82000000000005</v>
      </c>
      <c r="S6" s="266">
        <v>2.2604000000000002</v>
      </c>
      <c r="T6" s="264">
        <v>252.09</v>
      </c>
      <c r="U6" s="267"/>
      <c r="V6" s="262" t="s">
        <v>1874</v>
      </c>
      <c r="W6" s="262" t="s">
        <v>1880</v>
      </c>
      <c r="X6" s="262" t="s">
        <v>1876</v>
      </c>
      <c r="Y6" s="262" t="s">
        <v>1877</v>
      </c>
      <c r="Z6" s="262" t="s">
        <v>1878</v>
      </c>
    </row>
    <row r="7" spans="1:26" x14ac:dyDescent="0.25">
      <c r="A7" s="261">
        <v>41429</v>
      </c>
      <c r="B7" s="262" t="s">
        <v>1881</v>
      </c>
      <c r="C7" s="261">
        <v>41857</v>
      </c>
      <c r="D7" s="262" t="s">
        <v>1871</v>
      </c>
      <c r="E7" s="262" t="s">
        <v>1872</v>
      </c>
      <c r="F7" s="262" t="s">
        <v>1872</v>
      </c>
      <c r="G7" s="262" t="s">
        <v>1873</v>
      </c>
      <c r="H7" s="263" t="s">
        <v>155</v>
      </c>
      <c r="I7" s="264">
        <v>-59790.57</v>
      </c>
      <c r="J7" s="264">
        <v>140178.99</v>
      </c>
      <c r="K7" s="264">
        <v>0</v>
      </c>
      <c r="L7" s="265">
        <v>2.3445</v>
      </c>
      <c r="M7" s="265">
        <v>2.3174000000000001</v>
      </c>
      <c r="N7" s="261">
        <v>41913</v>
      </c>
      <c r="O7" s="264">
        <v>1594.12</v>
      </c>
      <c r="P7" s="264">
        <v>0.08</v>
      </c>
      <c r="Q7" s="264">
        <v>1594.04</v>
      </c>
      <c r="R7" s="264">
        <v>1594</v>
      </c>
      <c r="S7" s="266">
        <v>2.2753000000000001</v>
      </c>
      <c r="T7" s="264">
        <v>700.57</v>
      </c>
      <c r="U7" s="267"/>
      <c r="V7" s="262" t="s">
        <v>1882</v>
      </c>
      <c r="W7" s="262" t="s">
        <v>1883</v>
      </c>
      <c r="X7" s="262" t="s">
        <v>1884</v>
      </c>
      <c r="Y7" s="262" t="s">
        <v>1877</v>
      </c>
      <c r="Z7" s="262" t="s">
        <v>1878</v>
      </c>
    </row>
    <row r="8" spans="1:26" x14ac:dyDescent="0.25">
      <c r="A8" s="261">
        <v>41429</v>
      </c>
      <c r="B8" s="262" t="s">
        <v>1885</v>
      </c>
      <c r="C8" s="261">
        <v>41857</v>
      </c>
      <c r="D8" s="262" t="s">
        <v>1871</v>
      </c>
      <c r="E8" s="262" t="s">
        <v>1872</v>
      </c>
      <c r="F8" s="262" t="s">
        <v>1872</v>
      </c>
      <c r="G8" s="262" t="s">
        <v>1873</v>
      </c>
      <c r="H8" s="263" t="s">
        <v>155</v>
      </c>
      <c r="I8" s="264">
        <v>-192493.95</v>
      </c>
      <c r="J8" s="264">
        <v>451667.8</v>
      </c>
      <c r="K8" s="264">
        <v>0</v>
      </c>
      <c r="L8" s="265">
        <v>2.3464</v>
      </c>
      <c r="M8" s="265">
        <v>2.3170999999999999</v>
      </c>
      <c r="N8" s="261">
        <v>41913</v>
      </c>
      <c r="O8" s="264">
        <v>5548.92</v>
      </c>
      <c r="P8" s="264">
        <v>0.28000000000000003</v>
      </c>
      <c r="Q8" s="264">
        <v>5548.64</v>
      </c>
      <c r="R8" s="264">
        <v>5548.56</v>
      </c>
      <c r="S8" s="266">
        <v>2.2753000000000001</v>
      </c>
      <c r="T8" s="264">
        <v>2438.61</v>
      </c>
      <c r="U8" s="267"/>
      <c r="V8" s="262" t="s">
        <v>1886</v>
      </c>
      <c r="W8" s="262" t="s">
        <v>1880</v>
      </c>
      <c r="X8" s="262" t="s">
        <v>1887</v>
      </c>
      <c r="Y8" s="262" t="s">
        <v>1877</v>
      </c>
      <c r="Z8" s="262" t="s">
        <v>1878</v>
      </c>
    </row>
    <row r="9" spans="1:26" x14ac:dyDescent="0.25">
      <c r="A9" s="261">
        <v>41429</v>
      </c>
      <c r="B9" s="262" t="s">
        <v>1881</v>
      </c>
      <c r="C9" s="261">
        <v>41863</v>
      </c>
      <c r="D9" s="262" t="s">
        <v>1871</v>
      </c>
      <c r="E9" s="262" t="s">
        <v>1872</v>
      </c>
      <c r="F9" s="262" t="s">
        <v>1872</v>
      </c>
      <c r="G9" s="262" t="s">
        <v>1873</v>
      </c>
      <c r="H9" s="263" t="s">
        <v>155</v>
      </c>
      <c r="I9" s="264">
        <v>-79507.33</v>
      </c>
      <c r="J9" s="264">
        <v>186404.94</v>
      </c>
      <c r="K9" s="264">
        <v>0</v>
      </c>
      <c r="L9" s="265">
        <v>2.3445</v>
      </c>
      <c r="M9" s="265">
        <v>2.3079999999999998</v>
      </c>
      <c r="N9" s="261">
        <v>41913</v>
      </c>
      <c r="O9" s="264">
        <v>2859.77</v>
      </c>
      <c r="P9" s="264">
        <v>0.14000000000000001</v>
      </c>
      <c r="Q9" s="264">
        <v>2859.63</v>
      </c>
      <c r="R9" s="264">
        <v>2859.57</v>
      </c>
      <c r="S9" s="266">
        <v>2.2776000000000001</v>
      </c>
      <c r="T9" s="264">
        <v>1255.52</v>
      </c>
      <c r="U9" s="267"/>
      <c r="V9" s="262" t="s">
        <v>1888</v>
      </c>
      <c r="W9" s="262" t="s">
        <v>1889</v>
      </c>
      <c r="X9" s="262" t="s">
        <v>1884</v>
      </c>
      <c r="Y9" s="262" t="s">
        <v>1877</v>
      </c>
      <c r="Z9" s="262" t="s">
        <v>1878</v>
      </c>
    </row>
    <row r="10" spans="1:26" x14ac:dyDescent="0.25">
      <c r="A10" s="261">
        <v>41429</v>
      </c>
      <c r="B10" s="262" t="s">
        <v>1881</v>
      </c>
      <c r="C10" s="261">
        <v>41873</v>
      </c>
      <c r="D10" s="262" t="s">
        <v>1871</v>
      </c>
      <c r="E10" s="262" t="s">
        <v>1872</v>
      </c>
      <c r="F10" s="262" t="s">
        <v>1872</v>
      </c>
      <c r="G10" s="262" t="s">
        <v>1873</v>
      </c>
      <c r="H10" s="263" t="s">
        <v>155</v>
      </c>
      <c r="I10" s="264">
        <v>-73967.19</v>
      </c>
      <c r="J10" s="264">
        <v>173416.08</v>
      </c>
      <c r="K10" s="264">
        <v>0</v>
      </c>
      <c r="L10" s="265">
        <v>2.3445</v>
      </c>
      <c r="M10" s="265">
        <v>2.2961</v>
      </c>
      <c r="N10" s="261">
        <v>41913</v>
      </c>
      <c r="O10" s="264">
        <v>3539.38</v>
      </c>
      <c r="P10" s="264">
        <v>0.18</v>
      </c>
      <c r="Q10" s="264">
        <v>3539.2</v>
      </c>
      <c r="R10" s="264">
        <v>3539.16</v>
      </c>
      <c r="S10" s="266">
        <v>2.2578999999999998</v>
      </c>
      <c r="T10" s="264">
        <v>1567.46</v>
      </c>
      <c r="U10" s="267"/>
      <c r="V10" s="262" t="s">
        <v>1888</v>
      </c>
      <c r="W10" s="262" t="s">
        <v>1890</v>
      </c>
      <c r="X10" s="262" t="s">
        <v>1884</v>
      </c>
      <c r="Y10" s="262" t="s">
        <v>1877</v>
      </c>
      <c r="Z10" s="262" t="s">
        <v>1878</v>
      </c>
    </row>
    <row r="11" spans="1:26" x14ac:dyDescent="0.25">
      <c r="A11" s="261">
        <v>41429</v>
      </c>
      <c r="B11" s="262" t="s">
        <v>1885</v>
      </c>
      <c r="C11" s="261">
        <v>41877</v>
      </c>
      <c r="D11" s="262" t="s">
        <v>1871</v>
      </c>
      <c r="E11" s="262" t="s">
        <v>1872</v>
      </c>
      <c r="F11" s="262" t="s">
        <v>1872</v>
      </c>
      <c r="G11" s="262" t="s">
        <v>1873</v>
      </c>
      <c r="H11" s="263" t="s">
        <v>155</v>
      </c>
      <c r="I11" s="264">
        <v>-48281.45</v>
      </c>
      <c r="J11" s="264">
        <v>113287.59</v>
      </c>
      <c r="K11" s="264">
        <v>0</v>
      </c>
      <c r="L11" s="265">
        <v>2.3464</v>
      </c>
      <c r="M11" s="265">
        <v>2.2957999999999998</v>
      </c>
      <c r="N11" s="261">
        <v>41913</v>
      </c>
      <c r="O11" s="264">
        <v>2417.3000000000002</v>
      </c>
      <c r="P11" s="264">
        <v>0.12</v>
      </c>
      <c r="Q11" s="264">
        <v>2417.1799999999998</v>
      </c>
      <c r="R11" s="264">
        <v>2417.1799999999998</v>
      </c>
      <c r="S11" s="266">
        <v>2.2805</v>
      </c>
      <c r="T11" s="264">
        <v>1059.93</v>
      </c>
      <c r="U11" s="267"/>
      <c r="V11" s="262" t="s">
        <v>1886</v>
      </c>
      <c r="W11" s="262" t="s">
        <v>1891</v>
      </c>
      <c r="X11" s="262" t="s">
        <v>1887</v>
      </c>
      <c r="Y11" s="262" t="s">
        <v>1877</v>
      </c>
      <c r="Z11" s="262" t="s">
        <v>1878</v>
      </c>
    </row>
    <row r="12" spans="1:26" x14ac:dyDescent="0.25">
      <c r="A12" s="261">
        <v>41429</v>
      </c>
      <c r="B12" s="262" t="s">
        <v>1885</v>
      </c>
      <c r="C12" s="261">
        <v>41877</v>
      </c>
      <c r="D12" s="262" t="s">
        <v>1871</v>
      </c>
      <c r="E12" s="262" t="s">
        <v>1872</v>
      </c>
      <c r="F12" s="262" t="s">
        <v>1872</v>
      </c>
      <c r="G12" s="262" t="s">
        <v>1873</v>
      </c>
      <c r="H12" s="263" t="s">
        <v>155</v>
      </c>
      <c r="I12" s="264">
        <v>-150518.17000000001</v>
      </c>
      <c r="J12" s="264">
        <v>353175.83</v>
      </c>
      <c r="K12" s="264">
        <v>0</v>
      </c>
      <c r="L12" s="265">
        <v>2.3464</v>
      </c>
      <c r="M12" s="265">
        <v>2.2957999999999998</v>
      </c>
      <c r="N12" s="261">
        <v>41913</v>
      </c>
      <c r="O12" s="264">
        <v>7535.99</v>
      </c>
      <c r="P12" s="264">
        <v>0.38</v>
      </c>
      <c r="Q12" s="264">
        <v>7535.61</v>
      </c>
      <c r="R12" s="264">
        <v>7535.61</v>
      </c>
      <c r="S12" s="266">
        <v>2.2805</v>
      </c>
      <c r="T12" s="264">
        <v>3304.37</v>
      </c>
      <c r="U12" s="267"/>
      <c r="V12" s="262" t="s">
        <v>1886</v>
      </c>
      <c r="W12" s="262" t="s">
        <v>1892</v>
      </c>
      <c r="X12" s="262" t="s">
        <v>1887</v>
      </c>
      <c r="Y12" s="262" t="s">
        <v>1877</v>
      </c>
      <c r="Z12" s="262" t="s">
        <v>1878</v>
      </c>
    </row>
    <row r="13" spans="1:26" x14ac:dyDescent="0.25">
      <c r="A13" s="261">
        <v>41429</v>
      </c>
      <c r="B13" s="262" t="s">
        <v>1885</v>
      </c>
      <c r="C13" s="261">
        <v>41877</v>
      </c>
      <c r="D13" s="262" t="s">
        <v>1871</v>
      </c>
      <c r="E13" s="262" t="s">
        <v>1872</v>
      </c>
      <c r="F13" s="262" t="s">
        <v>1872</v>
      </c>
      <c r="G13" s="262" t="s">
        <v>1873</v>
      </c>
      <c r="H13" s="263" t="s">
        <v>155</v>
      </c>
      <c r="I13" s="264">
        <v>-92256.31</v>
      </c>
      <c r="J13" s="264">
        <v>216470.21</v>
      </c>
      <c r="K13" s="264">
        <v>0</v>
      </c>
      <c r="L13" s="265">
        <v>2.3464</v>
      </c>
      <c r="M13" s="265">
        <v>2.2957999999999998</v>
      </c>
      <c r="N13" s="261">
        <v>41913</v>
      </c>
      <c r="O13" s="264">
        <v>4618.99</v>
      </c>
      <c r="P13" s="264">
        <v>0.23</v>
      </c>
      <c r="Q13" s="264">
        <v>4618.76</v>
      </c>
      <c r="R13" s="264">
        <v>4618.49</v>
      </c>
      <c r="S13" s="266">
        <v>2.2805</v>
      </c>
      <c r="T13" s="264">
        <v>2025.21</v>
      </c>
      <c r="U13" s="267"/>
      <c r="V13" s="262" t="s">
        <v>1886</v>
      </c>
      <c r="W13" s="262" t="s">
        <v>1893</v>
      </c>
      <c r="X13" s="262" t="s">
        <v>1887</v>
      </c>
      <c r="Y13" s="262" t="s">
        <v>1877</v>
      </c>
      <c r="Z13" s="262" t="s">
        <v>1878</v>
      </c>
    </row>
    <row r="14" spans="1:26" x14ac:dyDescent="0.25">
      <c r="A14" s="261">
        <v>41429</v>
      </c>
      <c r="B14" s="262" t="s">
        <v>1885</v>
      </c>
      <c r="C14" s="261">
        <v>41913</v>
      </c>
      <c r="D14" s="262" t="s">
        <v>1871</v>
      </c>
      <c r="E14" s="262" t="s">
        <v>1872</v>
      </c>
      <c r="F14" s="262" t="s">
        <v>1872</v>
      </c>
      <c r="G14" s="262" t="s">
        <v>1873</v>
      </c>
      <c r="H14" s="263" t="s">
        <v>155</v>
      </c>
      <c r="I14" s="264">
        <v>-159136.79</v>
      </c>
      <c r="J14" s="264">
        <v>373398.56</v>
      </c>
      <c r="K14" s="264">
        <v>0</v>
      </c>
      <c r="L14" s="265">
        <v>2.3464</v>
      </c>
      <c r="M14" s="265">
        <v>2.4510000000000001</v>
      </c>
      <c r="N14" s="261">
        <v>41913</v>
      </c>
      <c r="O14" s="264">
        <v>-16645.71</v>
      </c>
      <c r="P14" s="264">
        <v>0</v>
      </c>
      <c r="Q14" s="264">
        <v>-16645.71</v>
      </c>
      <c r="R14" s="264">
        <v>-16645.7</v>
      </c>
      <c r="S14" s="266">
        <v>2.4506999999999999</v>
      </c>
      <c r="T14" s="264">
        <v>-6792.22</v>
      </c>
      <c r="U14" s="267"/>
      <c r="V14" s="262" t="s">
        <v>1886</v>
      </c>
      <c r="W14" s="262" t="s">
        <v>1894</v>
      </c>
      <c r="X14" s="262" t="s">
        <v>1887</v>
      </c>
      <c r="Y14" s="262" t="s">
        <v>1877</v>
      </c>
      <c r="Z14" s="262" t="s">
        <v>1878</v>
      </c>
    </row>
    <row r="15" spans="1:26" x14ac:dyDescent="0.25">
      <c r="A15" s="261">
        <v>41430</v>
      </c>
      <c r="B15" s="262" t="s">
        <v>1895</v>
      </c>
      <c r="C15" s="261">
        <v>41877</v>
      </c>
      <c r="D15" s="262" t="s">
        <v>1871</v>
      </c>
      <c r="E15" s="262" t="s">
        <v>1872</v>
      </c>
      <c r="F15" s="262" t="s">
        <v>1872</v>
      </c>
      <c r="G15" s="262" t="s">
        <v>1873</v>
      </c>
      <c r="H15" s="263" t="s">
        <v>155</v>
      </c>
      <c r="I15" s="264">
        <v>-61967.88</v>
      </c>
      <c r="J15" s="264">
        <v>143455.64000000001</v>
      </c>
      <c r="K15" s="264">
        <v>0</v>
      </c>
      <c r="L15" s="265">
        <v>2.3149999999999999</v>
      </c>
      <c r="M15" s="265">
        <v>2.2957999999999998</v>
      </c>
      <c r="N15" s="261">
        <v>41913</v>
      </c>
      <c r="O15" s="264">
        <v>1177.25</v>
      </c>
      <c r="P15" s="264">
        <v>0.06</v>
      </c>
      <c r="Q15" s="264">
        <v>1177.19</v>
      </c>
      <c r="R15" s="264">
        <v>1177.1199999999999</v>
      </c>
      <c r="S15" s="266">
        <v>2.2805</v>
      </c>
      <c r="T15" s="264">
        <v>516.16999999999996</v>
      </c>
      <c r="U15" s="267"/>
      <c r="V15" s="262" t="s">
        <v>1896</v>
      </c>
      <c r="W15" s="262" t="s">
        <v>1890</v>
      </c>
      <c r="X15" s="262" t="s">
        <v>1897</v>
      </c>
      <c r="Y15" s="262" t="s">
        <v>1877</v>
      </c>
      <c r="Z15" s="262" t="s">
        <v>1878</v>
      </c>
    </row>
    <row r="16" spans="1:26" x14ac:dyDescent="0.25">
      <c r="A16" s="261">
        <v>41430</v>
      </c>
      <c r="B16" s="262" t="s">
        <v>1895</v>
      </c>
      <c r="C16" s="261">
        <v>41877</v>
      </c>
      <c r="D16" s="262" t="s">
        <v>1871</v>
      </c>
      <c r="E16" s="262" t="s">
        <v>1872</v>
      </c>
      <c r="F16" s="262" t="s">
        <v>1872</v>
      </c>
      <c r="G16" s="262" t="s">
        <v>1873</v>
      </c>
      <c r="H16" s="263" t="s">
        <v>155</v>
      </c>
      <c r="I16" s="264">
        <v>-24425.21</v>
      </c>
      <c r="J16" s="264">
        <v>56544.36</v>
      </c>
      <c r="K16" s="264">
        <v>0</v>
      </c>
      <c r="L16" s="265">
        <v>2.3149999999999999</v>
      </c>
      <c r="M16" s="265">
        <v>2.2957999999999998</v>
      </c>
      <c r="N16" s="261">
        <v>41913</v>
      </c>
      <c r="O16" s="264">
        <v>464.02</v>
      </c>
      <c r="P16" s="264">
        <v>0.02</v>
      </c>
      <c r="Q16" s="264">
        <v>464</v>
      </c>
      <c r="R16" s="264">
        <v>464</v>
      </c>
      <c r="S16" s="266">
        <v>2.2805</v>
      </c>
      <c r="T16" s="264">
        <v>203.46</v>
      </c>
      <c r="U16" s="267"/>
      <c r="V16" s="262" t="s">
        <v>1896</v>
      </c>
      <c r="W16" s="262" t="s">
        <v>1891</v>
      </c>
      <c r="X16" s="262" t="s">
        <v>1897</v>
      </c>
      <c r="Y16" s="262" t="s">
        <v>1877</v>
      </c>
      <c r="Z16" s="262" t="s">
        <v>1878</v>
      </c>
    </row>
    <row r="17" spans="1:26" x14ac:dyDescent="0.25">
      <c r="A17" s="261">
        <v>41430</v>
      </c>
      <c r="B17" s="262" t="s">
        <v>1898</v>
      </c>
      <c r="C17" s="261">
        <v>41915</v>
      </c>
      <c r="D17" s="262" t="s">
        <v>1871</v>
      </c>
      <c r="E17" s="262" t="s">
        <v>1872</v>
      </c>
      <c r="F17" s="262" t="s">
        <v>1872</v>
      </c>
      <c r="G17" s="262" t="s">
        <v>1873</v>
      </c>
      <c r="H17" s="263" t="s">
        <v>155</v>
      </c>
      <c r="I17" s="264">
        <v>-484965.63</v>
      </c>
      <c r="J17" s="264">
        <v>1144955.3600000001</v>
      </c>
      <c r="K17" s="264">
        <v>0</v>
      </c>
      <c r="L17" s="265">
        <v>2.3609</v>
      </c>
      <c r="M17" s="265">
        <v>2.4775</v>
      </c>
      <c r="N17" s="261">
        <v>41927</v>
      </c>
      <c r="O17" s="264">
        <v>-56362.7</v>
      </c>
      <c r="P17" s="264">
        <v>0</v>
      </c>
      <c r="Q17" s="264">
        <v>-56362.7</v>
      </c>
      <c r="R17" s="264">
        <v>-56362.7</v>
      </c>
      <c r="S17" s="266">
        <v>2.4782000000000002</v>
      </c>
      <c r="T17" s="264">
        <v>-22743.4</v>
      </c>
      <c r="U17" s="267"/>
      <c r="V17" s="262" t="s">
        <v>1899</v>
      </c>
      <c r="W17" s="262" t="s">
        <v>1900</v>
      </c>
      <c r="X17" s="262" t="s">
        <v>1901</v>
      </c>
      <c r="Y17" s="262" t="s">
        <v>1877</v>
      </c>
      <c r="Z17" s="262" t="s">
        <v>1902</v>
      </c>
    </row>
    <row r="18" spans="1:26" x14ac:dyDescent="0.25">
      <c r="A18" s="261">
        <v>41430</v>
      </c>
      <c r="B18" s="262" t="s">
        <v>1898</v>
      </c>
      <c r="C18" s="261">
        <v>41915</v>
      </c>
      <c r="D18" s="262" t="s">
        <v>1871</v>
      </c>
      <c r="E18" s="262" t="s">
        <v>1872</v>
      </c>
      <c r="F18" s="262" t="s">
        <v>1872</v>
      </c>
      <c r="G18" s="262" t="s">
        <v>1873</v>
      </c>
      <c r="H18" s="263" t="s">
        <v>155</v>
      </c>
      <c r="I18" s="264">
        <v>-372334.55</v>
      </c>
      <c r="J18" s="264">
        <v>879044.64</v>
      </c>
      <c r="K18" s="264">
        <v>0</v>
      </c>
      <c r="L18" s="265">
        <v>2.3609</v>
      </c>
      <c r="M18" s="265">
        <v>2.4775</v>
      </c>
      <c r="N18" s="261">
        <v>41927</v>
      </c>
      <c r="O18" s="264">
        <v>-43272.72</v>
      </c>
      <c r="P18" s="264">
        <v>0</v>
      </c>
      <c r="Q18" s="264">
        <v>-43272.72</v>
      </c>
      <c r="R18" s="264">
        <v>-43271.86</v>
      </c>
      <c r="S18" s="266">
        <v>2.4782000000000002</v>
      </c>
      <c r="T18" s="264">
        <v>-17461</v>
      </c>
      <c r="U18" s="267"/>
      <c r="V18" s="262" t="s">
        <v>1899</v>
      </c>
      <c r="W18" s="262" t="s">
        <v>1903</v>
      </c>
      <c r="X18" s="262" t="s">
        <v>1901</v>
      </c>
      <c r="Y18" s="262" t="s">
        <v>1877</v>
      </c>
      <c r="Z18" s="262" t="s">
        <v>1902</v>
      </c>
    </row>
    <row r="19" spans="1:26" x14ac:dyDescent="0.25">
      <c r="A19" s="261">
        <v>41431</v>
      </c>
      <c r="B19" s="262" t="s">
        <v>1904</v>
      </c>
      <c r="C19" s="261">
        <v>41877</v>
      </c>
      <c r="D19" s="262" t="s">
        <v>1871</v>
      </c>
      <c r="E19" s="262" t="s">
        <v>1872</v>
      </c>
      <c r="F19" s="262" t="s">
        <v>1872</v>
      </c>
      <c r="G19" s="262" t="s">
        <v>1873</v>
      </c>
      <c r="H19" s="263" t="s">
        <v>155</v>
      </c>
      <c r="I19" s="264">
        <v>-172423.67</v>
      </c>
      <c r="J19" s="264">
        <v>404764.57</v>
      </c>
      <c r="K19" s="264">
        <v>0</v>
      </c>
      <c r="L19" s="265">
        <v>2.3475000000000001</v>
      </c>
      <c r="M19" s="265">
        <v>2.2957999999999998</v>
      </c>
      <c r="N19" s="261">
        <v>41913</v>
      </c>
      <c r="O19" s="264">
        <v>8820.39</v>
      </c>
      <c r="P19" s="264">
        <v>0.44</v>
      </c>
      <c r="Q19" s="264">
        <v>8819.9500000000007</v>
      </c>
      <c r="R19" s="264">
        <v>8819.89</v>
      </c>
      <c r="S19" s="266">
        <v>2.2805</v>
      </c>
      <c r="T19" s="264">
        <v>3867.52</v>
      </c>
      <c r="U19" s="267"/>
      <c r="V19" s="262" t="s">
        <v>1905</v>
      </c>
      <c r="W19" s="262" t="s">
        <v>1891</v>
      </c>
      <c r="X19" s="262" t="s">
        <v>1906</v>
      </c>
      <c r="Y19" s="262" t="s">
        <v>1877</v>
      </c>
      <c r="Z19" s="262" t="s">
        <v>1878</v>
      </c>
    </row>
    <row r="20" spans="1:26" x14ac:dyDescent="0.25">
      <c r="A20" s="261">
        <v>41431</v>
      </c>
      <c r="B20" s="262" t="s">
        <v>1907</v>
      </c>
      <c r="C20" s="261">
        <v>41880</v>
      </c>
      <c r="D20" s="262" t="s">
        <v>1871</v>
      </c>
      <c r="E20" s="262" t="s">
        <v>1872</v>
      </c>
      <c r="F20" s="262" t="s">
        <v>1872</v>
      </c>
      <c r="G20" s="262" t="s">
        <v>1873</v>
      </c>
      <c r="H20" s="263" t="s">
        <v>155</v>
      </c>
      <c r="I20" s="264">
        <v>-217076.08</v>
      </c>
      <c r="J20" s="264">
        <v>508999.99</v>
      </c>
      <c r="K20" s="264">
        <v>0</v>
      </c>
      <c r="L20" s="265">
        <v>2.3448000000000002</v>
      </c>
      <c r="M20" s="265">
        <v>2.2599999999999998</v>
      </c>
      <c r="N20" s="261">
        <v>41913</v>
      </c>
      <c r="O20" s="264">
        <v>18236.7</v>
      </c>
      <c r="P20" s="264">
        <v>0.91</v>
      </c>
      <c r="Q20" s="264">
        <v>18235.79</v>
      </c>
      <c r="R20" s="264">
        <v>18235.79</v>
      </c>
      <c r="S20" s="266">
        <v>2.2496</v>
      </c>
      <c r="T20" s="264">
        <v>8106.24</v>
      </c>
      <c r="U20" s="267"/>
      <c r="V20" s="262" t="s">
        <v>1908</v>
      </c>
      <c r="W20" s="262" t="s">
        <v>1894</v>
      </c>
      <c r="X20" s="262" t="s">
        <v>1909</v>
      </c>
      <c r="Y20" s="262" t="s">
        <v>1877</v>
      </c>
      <c r="Z20" s="262" t="s">
        <v>1878</v>
      </c>
    </row>
    <row r="21" spans="1:26" x14ac:dyDescent="0.25">
      <c r="A21" s="261">
        <v>41431</v>
      </c>
      <c r="B21" s="262" t="s">
        <v>1910</v>
      </c>
      <c r="C21" s="261">
        <v>41880</v>
      </c>
      <c r="D21" s="262" t="s">
        <v>1871</v>
      </c>
      <c r="E21" s="262" t="s">
        <v>1872</v>
      </c>
      <c r="F21" s="262" t="s">
        <v>1872</v>
      </c>
      <c r="G21" s="262" t="s">
        <v>1873</v>
      </c>
      <c r="H21" s="263" t="s">
        <v>155</v>
      </c>
      <c r="I21" s="264">
        <v>-121004.79</v>
      </c>
      <c r="J21" s="264">
        <v>283732.03000000003</v>
      </c>
      <c r="K21" s="264">
        <v>0</v>
      </c>
      <c r="L21" s="265">
        <v>2.3448000000000002</v>
      </c>
      <c r="M21" s="265">
        <v>2.2599999999999998</v>
      </c>
      <c r="N21" s="261">
        <v>41913</v>
      </c>
      <c r="O21" s="264">
        <v>10165.69</v>
      </c>
      <c r="P21" s="264">
        <v>0.51</v>
      </c>
      <c r="Q21" s="264">
        <v>10165.18</v>
      </c>
      <c r="R21" s="264">
        <v>10165.18</v>
      </c>
      <c r="S21" s="266">
        <v>2.2496</v>
      </c>
      <c r="T21" s="264">
        <v>4518.66</v>
      </c>
      <c r="U21" s="267"/>
      <c r="V21" s="262" t="s">
        <v>1911</v>
      </c>
      <c r="W21" s="262" t="s">
        <v>1894</v>
      </c>
      <c r="X21" s="262" t="s">
        <v>1912</v>
      </c>
      <c r="Y21" s="262" t="s">
        <v>1877</v>
      </c>
      <c r="Z21" s="262" t="s">
        <v>1878</v>
      </c>
    </row>
    <row r="22" spans="1:26" x14ac:dyDescent="0.25">
      <c r="A22" s="261">
        <v>41431</v>
      </c>
      <c r="B22" s="262" t="s">
        <v>1913</v>
      </c>
      <c r="C22" s="261">
        <v>41920</v>
      </c>
      <c r="D22" s="262" t="s">
        <v>1871</v>
      </c>
      <c r="E22" s="262" t="s">
        <v>1872</v>
      </c>
      <c r="F22" s="262" t="s">
        <v>1872</v>
      </c>
      <c r="G22" s="262" t="s">
        <v>1873</v>
      </c>
      <c r="H22" s="263" t="s">
        <v>155</v>
      </c>
      <c r="I22" s="264">
        <v>-392824.97</v>
      </c>
      <c r="J22" s="264">
        <v>923452.94</v>
      </c>
      <c r="K22" s="264">
        <v>0</v>
      </c>
      <c r="L22" s="265">
        <v>2.3508</v>
      </c>
      <c r="M22" s="265">
        <v>2.4180000000000001</v>
      </c>
      <c r="N22" s="261">
        <v>41927</v>
      </c>
      <c r="O22" s="264">
        <v>-26344.18</v>
      </c>
      <c r="P22" s="264">
        <v>0</v>
      </c>
      <c r="Q22" s="264">
        <v>-26344.18</v>
      </c>
      <c r="R22" s="264">
        <v>-26344.18</v>
      </c>
      <c r="S22" s="266">
        <v>2.4035000000000002</v>
      </c>
      <c r="T22" s="264">
        <v>-10960.76</v>
      </c>
      <c r="U22" s="267"/>
      <c r="V22" s="262" t="s">
        <v>1914</v>
      </c>
      <c r="W22" s="262" t="s">
        <v>1915</v>
      </c>
      <c r="X22" s="262" t="s">
        <v>1916</v>
      </c>
      <c r="Y22" s="262" t="s">
        <v>1877</v>
      </c>
      <c r="Z22" s="262" t="s">
        <v>1902</v>
      </c>
    </row>
    <row r="23" spans="1:26" x14ac:dyDescent="0.25">
      <c r="A23" s="261">
        <v>41431</v>
      </c>
      <c r="B23" s="262" t="s">
        <v>1917</v>
      </c>
      <c r="C23" s="261">
        <v>41913</v>
      </c>
      <c r="D23" s="262" t="s">
        <v>1871</v>
      </c>
      <c r="E23" s="262" t="s">
        <v>1872</v>
      </c>
      <c r="F23" s="262" t="s">
        <v>1872</v>
      </c>
      <c r="G23" s="262" t="s">
        <v>1873</v>
      </c>
      <c r="H23" s="263" t="s">
        <v>155</v>
      </c>
      <c r="I23" s="264">
        <v>-352597.41</v>
      </c>
      <c r="J23" s="264">
        <v>827722.42</v>
      </c>
      <c r="K23" s="264">
        <v>0</v>
      </c>
      <c r="L23" s="265">
        <v>2.3475000000000001</v>
      </c>
      <c r="M23" s="265">
        <v>2.4510000000000001</v>
      </c>
      <c r="N23" s="261">
        <v>41913</v>
      </c>
      <c r="O23" s="264">
        <v>-36493.83</v>
      </c>
      <c r="P23" s="264">
        <v>0</v>
      </c>
      <c r="Q23" s="264">
        <v>-36493.83</v>
      </c>
      <c r="R23" s="264">
        <v>-36493.83</v>
      </c>
      <c r="S23" s="266">
        <v>2.4506999999999999</v>
      </c>
      <c r="T23" s="264">
        <v>-14891.19</v>
      </c>
      <c r="U23" s="267"/>
      <c r="V23" s="262" t="s">
        <v>1918</v>
      </c>
      <c r="W23" s="262" t="s">
        <v>1919</v>
      </c>
      <c r="X23" s="262" t="s">
        <v>1920</v>
      </c>
      <c r="Y23" s="262" t="s">
        <v>1877</v>
      </c>
      <c r="Z23" s="262" t="s">
        <v>1902</v>
      </c>
    </row>
    <row r="24" spans="1:26" x14ac:dyDescent="0.25">
      <c r="A24" s="261">
        <v>41431</v>
      </c>
      <c r="B24" s="262" t="s">
        <v>1921</v>
      </c>
      <c r="C24" s="261">
        <v>41919</v>
      </c>
      <c r="D24" s="262" t="s">
        <v>1871</v>
      </c>
      <c r="E24" s="262" t="s">
        <v>1872</v>
      </c>
      <c r="F24" s="262" t="s">
        <v>1872</v>
      </c>
      <c r="G24" s="262" t="s">
        <v>1873</v>
      </c>
      <c r="H24" s="263" t="s">
        <v>155</v>
      </c>
      <c r="I24" s="264">
        <v>-101988.98</v>
      </c>
      <c r="J24" s="264">
        <v>240418.62</v>
      </c>
      <c r="K24" s="264">
        <v>0</v>
      </c>
      <c r="L24" s="265">
        <v>2.3573</v>
      </c>
      <c r="M24" s="265">
        <v>2.3984000000000001</v>
      </c>
      <c r="N24" s="261">
        <v>41927</v>
      </c>
      <c r="O24" s="264">
        <v>-4181.49</v>
      </c>
      <c r="P24" s="264">
        <v>0</v>
      </c>
      <c r="Q24" s="264">
        <v>-4181.49</v>
      </c>
      <c r="R24" s="264">
        <v>-4181.42</v>
      </c>
      <c r="S24" s="266">
        <v>2.4095</v>
      </c>
      <c r="T24" s="264">
        <v>-1735.39</v>
      </c>
      <c r="U24" s="267"/>
      <c r="V24" s="262" t="s">
        <v>1922</v>
      </c>
      <c r="W24" s="262" t="s">
        <v>1923</v>
      </c>
      <c r="X24" s="262" t="s">
        <v>1924</v>
      </c>
      <c r="Y24" s="262" t="s">
        <v>1877</v>
      </c>
      <c r="Z24" s="262" t="s">
        <v>1902</v>
      </c>
    </row>
    <row r="25" spans="1:26" x14ac:dyDescent="0.25">
      <c r="A25" s="261">
        <v>41431</v>
      </c>
      <c r="B25" s="262" t="s">
        <v>1925</v>
      </c>
      <c r="C25" s="261">
        <v>41918</v>
      </c>
      <c r="D25" s="262" t="s">
        <v>1871</v>
      </c>
      <c r="E25" s="262" t="s">
        <v>1872</v>
      </c>
      <c r="F25" s="262" t="s">
        <v>1872</v>
      </c>
      <c r="G25" s="262" t="s">
        <v>1873</v>
      </c>
      <c r="H25" s="263" t="s">
        <v>155</v>
      </c>
      <c r="I25" s="264">
        <v>160593.98000000001</v>
      </c>
      <c r="J25" s="264">
        <v>-378568.19</v>
      </c>
      <c r="K25" s="264">
        <v>0</v>
      </c>
      <c r="L25" s="265">
        <v>2.3573</v>
      </c>
      <c r="M25" s="265">
        <v>2.4798</v>
      </c>
      <c r="N25" s="261">
        <v>41927</v>
      </c>
      <c r="O25" s="264">
        <v>19616.650000000001</v>
      </c>
      <c r="P25" s="264">
        <v>0.98</v>
      </c>
      <c r="Q25" s="264">
        <v>19615.669999999998</v>
      </c>
      <c r="R25" s="264">
        <v>-132163.63</v>
      </c>
      <c r="S25" s="266">
        <v>2.4929000000000001</v>
      </c>
      <c r="T25" s="264">
        <v>-53016.02</v>
      </c>
      <c r="U25" s="267"/>
      <c r="V25" s="262" t="s">
        <v>1926</v>
      </c>
      <c r="W25" s="262"/>
      <c r="X25" s="262" t="s">
        <v>1927</v>
      </c>
      <c r="Y25" s="262" t="s">
        <v>1928</v>
      </c>
      <c r="Z25" s="262" t="s">
        <v>1928</v>
      </c>
    </row>
    <row r="26" spans="1:26" x14ac:dyDescent="0.25">
      <c r="A26" s="261">
        <v>41431</v>
      </c>
      <c r="B26" s="262" t="s">
        <v>1921</v>
      </c>
      <c r="C26" s="261">
        <v>41919</v>
      </c>
      <c r="D26" s="262" t="s">
        <v>1871</v>
      </c>
      <c r="E26" s="262" t="s">
        <v>1872</v>
      </c>
      <c r="F26" s="262" t="s">
        <v>1872</v>
      </c>
      <c r="G26" s="262" t="s">
        <v>1873</v>
      </c>
      <c r="H26" s="263" t="s">
        <v>155</v>
      </c>
      <c r="I26" s="264">
        <v>-73182.53</v>
      </c>
      <c r="J26" s="264">
        <v>172513.18</v>
      </c>
      <c r="K26" s="264">
        <v>0</v>
      </c>
      <c r="L26" s="265">
        <v>2.3573</v>
      </c>
      <c r="M26" s="265">
        <v>2.3984000000000001</v>
      </c>
      <c r="N26" s="261">
        <v>41927</v>
      </c>
      <c r="O26" s="264">
        <v>-3000.44</v>
      </c>
      <c r="P26" s="264">
        <v>0</v>
      </c>
      <c r="Q26" s="264">
        <v>-3000.44</v>
      </c>
      <c r="R26" s="264">
        <v>-3000.44</v>
      </c>
      <c r="S26" s="266">
        <v>2.4095</v>
      </c>
      <c r="T26" s="264">
        <v>-1245.25</v>
      </c>
      <c r="U26" s="267"/>
      <c r="V26" s="262" t="s">
        <v>1922</v>
      </c>
      <c r="W26" s="262" t="s">
        <v>1929</v>
      </c>
      <c r="X26" s="262" t="s">
        <v>1924</v>
      </c>
      <c r="Y26" s="262" t="s">
        <v>1877</v>
      </c>
      <c r="Z26" s="262" t="s">
        <v>1902</v>
      </c>
    </row>
    <row r="27" spans="1:26" x14ac:dyDescent="0.25">
      <c r="A27" s="261">
        <v>41431</v>
      </c>
      <c r="B27" s="262" t="s">
        <v>1913</v>
      </c>
      <c r="C27" s="261">
        <v>41920</v>
      </c>
      <c r="D27" s="262" t="s">
        <v>1871</v>
      </c>
      <c r="E27" s="262" t="s">
        <v>1872</v>
      </c>
      <c r="F27" s="262" t="s">
        <v>1872</v>
      </c>
      <c r="G27" s="262" t="s">
        <v>1873</v>
      </c>
      <c r="H27" s="263" t="s">
        <v>155</v>
      </c>
      <c r="I27" s="264">
        <v>-40006.400000000001</v>
      </c>
      <c r="J27" s="264">
        <v>94047.05</v>
      </c>
      <c r="K27" s="264">
        <v>0</v>
      </c>
      <c r="L27" s="265">
        <v>2.3508</v>
      </c>
      <c r="M27" s="265">
        <v>2.4180000000000001</v>
      </c>
      <c r="N27" s="261">
        <v>41927</v>
      </c>
      <c r="O27" s="264">
        <v>-2682.97</v>
      </c>
      <c r="P27" s="264">
        <v>0</v>
      </c>
      <c r="Q27" s="264">
        <v>-2682.97</v>
      </c>
      <c r="R27" s="264">
        <v>-2682.97</v>
      </c>
      <c r="S27" s="266">
        <v>2.4035000000000002</v>
      </c>
      <c r="T27" s="264">
        <v>-1116.28</v>
      </c>
      <c r="U27" s="267"/>
      <c r="V27" s="262" t="s">
        <v>1914</v>
      </c>
      <c r="W27" s="262" t="s">
        <v>1923</v>
      </c>
      <c r="X27" s="262" t="s">
        <v>1916</v>
      </c>
      <c r="Y27" s="262" t="s">
        <v>1877</v>
      </c>
      <c r="Z27" s="262" t="s">
        <v>1902</v>
      </c>
    </row>
    <row r="28" spans="1:26" x14ac:dyDescent="0.25">
      <c r="A28" s="261">
        <v>41431</v>
      </c>
      <c r="B28" s="262" t="s">
        <v>1930</v>
      </c>
      <c r="C28" s="261">
        <v>41918</v>
      </c>
      <c r="D28" s="262" t="s">
        <v>1871</v>
      </c>
      <c r="E28" s="262" t="s">
        <v>1872</v>
      </c>
      <c r="F28" s="262" t="s">
        <v>1872</v>
      </c>
      <c r="G28" s="262" t="s">
        <v>1873</v>
      </c>
      <c r="H28" s="263" t="s">
        <v>155</v>
      </c>
      <c r="I28" s="264">
        <v>-160593.98000000001</v>
      </c>
      <c r="J28" s="264">
        <v>378568.19</v>
      </c>
      <c r="K28" s="264">
        <v>0</v>
      </c>
      <c r="L28" s="265">
        <v>2.3573</v>
      </c>
      <c r="M28" s="265">
        <v>2.4798</v>
      </c>
      <c r="N28" s="261">
        <v>41927</v>
      </c>
      <c r="O28" s="264">
        <v>-19616.650000000001</v>
      </c>
      <c r="P28" s="264">
        <v>0</v>
      </c>
      <c r="Q28" s="264">
        <v>-19616.650000000001</v>
      </c>
      <c r="R28" s="264">
        <v>-19608.650000000001</v>
      </c>
      <c r="S28" s="266">
        <v>2.4929000000000001</v>
      </c>
      <c r="T28" s="264">
        <v>-7865.8</v>
      </c>
      <c r="U28" s="267"/>
      <c r="V28" s="262" t="s">
        <v>1931</v>
      </c>
      <c r="W28" s="262"/>
      <c r="X28" s="262"/>
      <c r="Y28" s="262" t="s">
        <v>1928</v>
      </c>
      <c r="Z28" s="262" t="s">
        <v>1928</v>
      </c>
    </row>
    <row r="29" spans="1:26" x14ac:dyDescent="0.25">
      <c r="A29" s="261">
        <v>41431</v>
      </c>
      <c r="B29" s="262" t="s">
        <v>1921</v>
      </c>
      <c r="C29" s="261">
        <v>41915</v>
      </c>
      <c r="D29" s="262" t="s">
        <v>1871</v>
      </c>
      <c r="E29" s="262" t="s">
        <v>1872</v>
      </c>
      <c r="F29" s="262" t="s">
        <v>1872</v>
      </c>
      <c r="G29" s="262" t="s">
        <v>1873</v>
      </c>
      <c r="H29" s="263" t="s">
        <v>155</v>
      </c>
      <c r="I29" s="264">
        <v>-160593.98000000001</v>
      </c>
      <c r="J29" s="264">
        <v>378568.19</v>
      </c>
      <c r="K29" s="264">
        <v>0</v>
      </c>
      <c r="L29" s="265">
        <v>2.3573</v>
      </c>
      <c r="M29" s="265">
        <v>2.4798</v>
      </c>
      <c r="N29" s="261">
        <v>41927</v>
      </c>
      <c r="O29" s="264">
        <v>-19608.650000000001</v>
      </c>
      <c r="P29" s="264">
        <v>0</v>
      </c>
      <c r="Q29" s="264">
        <v>-19608.650000000001</v>
      </c>
      <c r="R29" s="264">
        <v>132163.63</v>
      </c>
      <c r="S29" s="266">
        <v>2.4782000000000002</v>
      </c>
      <c r="T29" s="264">
        <v>53330.49</v>
      </c>
      <c r="U29" s="267"/>
      <c r="V29" s="262" t="s">
        <v>1922</v>
      </c>
      <c r="W29" s="262" t="s">
        <v>1932</v>
      </c>
      <c r="X29" s="262" t="s">
        <v>1924</v>
      </c>
      <c r="Y29" s="262" t="s">
        <v>1877</v>
      </c>
      <c r="Z29" s="262" t="s">
        <v>1902</v>
      </c>
    </row>
    <row r="30" spans="1:26" x14ac:dyDescent="0.25">
      <c r="A30" s="261">
        <v>41431</v>
      </c>
      <c r="B30" s="262" t="s">
        <v>1917</v>
      </c>
      <c r="C30" s="261">
        <v>41913</v>
      </c>
      <c r="D30" s="262" t="s">
        <v>1871</v>
      </c>
      <c r="E30" s="262" t="s">
        <v>1872</v>
      </c>
      <c r="F30" s="262" t="s">
        <v>1872</v>
      </c>
      <c r="G30" s="262" t="s">
        <v>1873</v>
      </c>
      <c r="H30" s="263" t="s">
        <v>155</v>
      </c>
      <c r="I30" s="264">
        <v>-78461.759999999995</v>
      </c>
      <c r="J30" s="264">
        <v>184188.98</v>
      </c>
      <c r="K30" s="264">
        <v>0</v>
      </c>
      <c r="L30" s="265">
        <v>2.3475000000000001</v>
      </c>
      <c r="M30" s="265">
        <v>2.4510000000000001</v>
      </c>
      <c r="N30" s="261">
        <v>41913</v>
      </c>
      <c r="O30" s="264">
        <v>-8120.79</v>
      </c>
      <c r="P30" s="264">
        <v>0</v>
      </c>
      <c r="Q30" s="264">
        <v>-8120.79</v>
      </c>
      <c r="R30" s="264">
        <v>-8120.79</v>
      </c>
      <c r="S30" s="266">
        <v>2.4506999999999999</v>
      </c>
      <c r="T30" s="264">
        <v>-3313.66</v>
      </c>
      <c r="U30" s="267"/>
      <c r="V30" s="262" t="s">
        <v>1918</v>
      </c>
      <c r="W30" s="262" t="s">
        <v>1933</v>
      </c>
      <c r="X30" s="262" t="s">
        <v>1920</v>
      </c>
      <c r="Y30" s="262" t="s">
        <v>1877</v>
      </c>
      <c r="Z30" s="262" t="s">
        <v>1878</v>
      </c>
    </row>
    <row r="31" spans="1:26" x14ac:dyDescent="0.25">
      <c r="A31" s="261">
        <v>41432</v>
      </c>
      <c r="B31" s="262" t="s">
        <v>1934</v>
      </c>
      <c r="C31" s="261">
        <v>41913</v>
      </c>
      <c r="D31" s="262" t="s">
        <v>1871</v>
      </c>
      <c r="E31" s="262" t="s">
        <v>1872</v>
      </c>
      <c r="F31" s="262" t="s">
        <v>1872</v>
      </c>
      <c r="G31" s="262" t="s">
        <v>1873</v>
      </c>
      <c r="H31" s="263" t="s">
        <v>155</v>
      </c>
      <c r="I31" s="264">
        <v>-116541.35</v>
      </c>
      <c r="J31" s="264">
        <v>275130.82</v>
      </c>
      <c r="K31" s="264">
        <v>0</v>
      </c>
      <c r="L31" s="265">
        <v>2.3607999999999998</v>
      </c>
      <c r="M31" s="265">
        <v>2.4510000000000001</v>
      </c>
      <c r="N31" s="261">
        <v>41913</v>
      </c>
      <c r="O31" s="264">
        <v>-10512.03</v>
      </c>
      <c r="P31" s="264">
        <v>0</v>
      </c>
      <c r="Q31" s="264">
        <v>-10512.03</v>
      </c>
      <c r="R31" s="264">
        <v>-10512.03</v>
      </c>
      <c r="S31" s="266">
        <v>2.4506999999999999</v>
      </c>
      <c r="T31" s="264">
        <v>-4289.3999999999996</v>
      </c>
      <c r="U31" s="267"/>
      <c r="V31" s="262" t="s">
        <v>1935</v>
      </c>
      <c r="W31" s="262" t="s">
        <v>1936</v>
      </c>
      <c r="X31" s="262" t="s">
        <v>1937</v>
      </c>
      <c r="Y31" s="262" t="s">
        <v>1877</v>
      </c>
      <c r="Z31" s="262" t="s">
        <v>1902</v>
      </c>
    </row>
    <row r="32" spans="1:26" x14ac:dyDescent="0.25">
      <c r="A32" s="261">
        <v>41432</v>
      </c>
      <c r="B32" s="262" t="s">
        <v>1934</v>
      </c>
      <c r="C32" s="261">
        <v>41913</v>
      </c>
      <c r="D32" s="262" t="s">
        <v>1871</v>
      </c>
      <c r="E32" s="262" t="s">
        <v>1872</v>
      </c>
      <c r="F32" s="262" t="s">
        <v>1872</v>
      </c>
      <c r="G32" s="262" t="s">
        <v>1873</v>
      </c>
      <c r="H32" s="263" t="s">
        <v>155</v>
      </c>
      <c r="I32" s="264">
        <v>-170577.88</v>
      </c>
      <c r="J32" s="264">
        <v>402700.26</v>
      </c>
      <c r="K32" s="264">
        <v>0</v>
      </c>
      <c r="L32" s="265">
        <v>2.3607999999999998</v>
      </c>
      <c r="M32" s="265">
        <v>2.4510000000000001</v>
      </c>
      <c r="N32" s="261">
        <v>41913</v>
      </c>
      <c r="O32" s="264">
        <v>-15386.12</v>
      </c>
      <c r="P32" s="264">
        <v>0</v>
      </c>
      <c r="Q32" s="264">
        <v>-15386.12</v>
      </c>
      <c r="R32" s="264">
        <v>-15386.12</v>
      </c>
      <c r="S32" s="266">
        <v>2.4506999999999999</v>
      </c>
      <c r="T32" s="264">
        <v>-6278.26</v>
      </c>
      <c r="U32" s="267"/>
      <c r="V32" s="262" t="s">
        <v>1935</v>
      </c>
      <c r="W32" s="262" t="s">
        <v>1938</v>
      </c>
      <c r="X32" s="262" t="s">
        <v>1937</v>
      </c>
      <c r="Y32" s="262" t="s">
        <v>1877</v>
      </c>
      <c r="Z32" s="262" t="s">
        <v>1902</v>
      </c>
    </row>
    <row r="33" spans="1:26" x14ac:dyDescent="0.25">
      <c r="A33" s="261">
        <v>41432</v>
      </c>
      <c r="B33" s="262" t="s">
        <v>1934</v>
      </c>
      <c r="C33" s="261">
        <v>41913</v>
      </c>
      <c r="D33" s="262" t="s">
        <v>1871</v>
      </c>
      <c r="E33" s="262" t="s">
        <v>1872</v>
      </c>
      <c r="F33" s="262" t="s">
        <v>1872</v>
      </c>
      <c r="G33" s="262" t="s">
        <v>1873</v>
      </c>
      <c r="H33" s="263" t="s">
        <v>155</v>
      </c>
      <c r="I33" s="264">
        <v>-9413.7999999999993</v>
      </c>
      <c r="J33" s="264">
        <v>22224.1</v>
      </c>
      <c r="K33" s="264">
        <v>0</v>
      </c>
      <c r="L33" s="265">
        <v>2.3607999999999998</v>
      </c>
      <c r="M33" s="265">
        <v>2.4510000000000001</v>
      </c>
      <c r="N33" s="261">
        <v>41913</v>
      </c>
      <c r="O33" s="264">
        <v>-849.12</v>
      </c>
      <c r="P33" s="264">
        <v>0</v>
      </c>
      <c r="Q33" s="264">
        <v>-849.12</v>
      </c>
      <c r="R33" s="264">
        <v>-849.12</v>
      </c>
      <c r="S33" s="266">
        <v>2.4506999999999999</v>
      </c>
      <c r="T33" s="264">
        <v>-346.48</v>
      </c>
      <c r="U33" s="267"/>
      <c r="V33" s="262" t="s">
        <v>1935</v>
      </c>
      <c r="W33" s="262" t="s">
        <v>1939</v>
      </c>
      <c r="X33" s="262" t="s">
        <v>1937</v>
      </c>
      <c r="Y33" s="262" t="s">
        <v>1877</v>
      </c>
      <c r="Z33" s="262" t="s">
        <v>1902</v>
      </c>
    </row>
    <row r="34" spans="1:26" x14ac:dyDescent="0.25">
      <c r="A34" s="261">
        <v>41432</v>
      </c>
      <c r="B34" s="262" t="s">
        <v>1934</v>
      </c>
      <c r="C34" s="261">
        <v>41913</v>
      </c>
      <c r="D34" s="262" t="s">
        <v>1871</v>
      </c>
      <c r="E34" s="262" t="s">
        <v>1872</v>
      </c>
      <c r="F34" s="262" t="s">
        <v>1872</v>
      </c>
      <c r="G34" s="262" t="s">
        <v>1873</v>
      </c>
      <c r="H34" s="263" t="s">
        <v>155</v>
      </c>
      <c r="I34" s="264">
        <v>-414813.7</v>
      </c>
      <c r="J34" s="264">
        <v>979292.18</v>
      </c>
      <c r="K34" s="264">
        <v>0</v>
      </c>
      <c r="L34" s="265">
        <v>2.3607999999999998</v>
      </c>
      <c r="M34" s="265">
        <v>2.4510000000000001</v>
      </c>
      <c r="N34" s="261">
        <v>41913</v>
      </c>
      <c r="O34" s="264">
        <v>-37416.199999999997</v>
      </c>
      <c r="P34" s="264">
        <v>0</v>
      </c>
      <c r="Q34" s="264">
        <v>-37416.199999999997</v>
      </c>
      <c r="R34" s="264">
        <v>-37416.199999999997</v>
      </c>
      <c r="S34" s="266">
        <v>2.4506999999999999</v>
      </c>
      <c r="T34" s="264">
        <v>-15267.56</v>
      </c>
      <c r="U34" s="267"/>
      <c r="V34" s="262" t="s">
        <v>1935</v>
      </c>
      <c r="W34" s="262" t="s">
        <v>1940</v>
      </c>
      <c r="X34" s="262" t="s">
        <v>1937</v>
      </c>
      <c r="Y34" s="262" t="s">
        <v>1877</v>
      </c>
      <c r="Z34" s="262" t="s">
        <v>1902</v>
      </c>
    </row>
    <row r="35" spans="1:26" x14ac:dyDescent="0.25">
      <c r="A35" s="261">
        <v>41432</v>
      </c>
      <c r="B35" s="262" t="s">
        <v>1934</v>
      </c>
      <c r="C35" s="261">
        <v>41913</v>
      </c>
      <c r="D35" s="262" t="s">
        <v>1871</v>
      </c>
      <c r="E35" s="262" t="s">
        <v>1872</v>
      </c>
      <c r="F35" s="262" t="s">
        <v>1872</v>
      </c>
      <c r="G35" s="262" t="s">
        <v>1873</v>
      </c>
      <c r="H35" s="263" t="s">
        <v>155</v>
      </c>
      <c r="I35" s="264">
        <v>-26017.5</v>
      </c>
      <c r="J35" s="264">
        <v>61422.11</v>
      </c>
      <c r="K35" s="264">
        <v>0</v>
      </c>
      <c r="L35" s="265">
        <v>2.3607999999999998</v>
      </c>
      <c r="M35" s="265">
        <v>2.4510000000000001</v>
      </c>
      <c r="N35" s="261">
        <v>41913</v>
      </c>
      <c r="O35" s="264">
        <v>-2346.7800000000002</v>
      </c>
      <c r="P35" s="264">
        <v>0</v>
      </c>
      <c r="Q35" s="264">
        <v>-2346.7800000000002</v>
      </c>
      <c r="R35" s="264">
        <v>-2346.7800000000002</v>
      </c>
      <c r="S35" s="266">
        <v>2.4506999999999999</v>
      </c>
      <c r="T35" s="264">
        <v>-957.6</v>
      </c>
      <c r="U35" s="267"/>
      <c r="V35" s="262" t="s">
        <v>1935</v>
      </c>
      <c r="W35" s="262" t="s">
        <v>1941</v>
      </c>
      <c r="X35" s="262" t="s">
        <v>1937</v>
      </c>
      <c r="Y35" s="262" t="s">
        <v>1877</v>
      </c>
      <c r="Z35" s="262" t="s">
        <v>1902</v>
      </c>
    </row>
    <row r="36" spans="1:26" x14ac:dyDescent="0.25">
      <c r="A36" s="261">
        <v>41432</v>
      </c>
      <c r="B36" s="262" t="s">
        <v>1934</v>
      </c>
      <c r="C36" s="261">
        <v>41913</v>
      </c>
      <c r="D36" s="262" t="s">
        <v>1871</v>
      </c>
      <c r="E36" s="262" t="s">
        <v>1872</v>
      </c>
      <c r="F36" s="262" t="s">
        <v>1872</v>
      </c>
      <c r="G36" s="262" t="s">
        <v>1873</v>
      </c>
      <c r="H36" s="263" t="s">
        <v>155</v>
      </c>
      <c r="I36" s="264">
        <v>-97307.97</v>
      </c>
      <c r="J36" s="264">
        <v>229724.66</v>
      </c>
      <c r="K36" s="264">
        <v>0</v>
      </c>
      <c r="L36" s="265">
        <v>2.3607999999999998</v>
      </c>
      <c r="M36" s="265">
        <v>2.4510000000000001</v>
      </c>
      <c r="N36" s="261">
        <v>41913</v>
      </c>
      <c r="O36" s="264">
        <v>-8777.18</v>
      </c>
      <c r="P36" s="264">
        <v>0</v>
      </c>
      <c r="Q36" s="264">
        <v>-8777.18</v>
      </c>
      <c r="R36" s="264">
        <v>-8777.18</v>
      </c>
      <c r="S36" s="266">
        <v>2.4506999999999999</v>
      </c>
      <c r="T36" s="264">
        <v>-3581.5</v>
      </c>
      <c r="U36" s="267"/>
      <c r="V36" s="262" t="s">
        <v>1935</v>
      </c>
      <c r="W36" s="262" t="s">
        <v>1942</v>
      </c>
      <c r="X36" s="262" t="s">
        <v>1937</v>
      </c>
      <c r="Y36" s="262" t="s">
        <v>1877</v>
      </c>
      <c r="Z36" s="262" t="s">
        <v>1902</v>
      </c>
    </row>
    <row r="37" spans="1:26" x14ac:dyDescent="0.25">
      <c r="A37" s="261">
        <v>41432</v>
      </c>
      <c r="B37" s="262" t="s">
        <v>1934</v>
      </c>
      <c r="C37" s="261">
        <v>41913</v>
      </c>
      <c r="D37" s="262" t="s">
        <v>1871</v>
      </c>
      <c r="E37" s="262" t="s">
        <v>1872</v>
      </c>
      <c r="F37" s="262" t="s">
        <v>1872</v>
      </c>
      <c r="G37" s="262" t="s">
        <v>1873</v>
      </c>
      <c r="H37" s="263" t="s">
        <v>155</v>
      </c>
      <c r="I37" s="264">
        <v>-90104.63</v>
      </c>
      <c r="J37" s="264">
        <v>212719.01</v>
      </c>
      <c r="K37" s="264">
        <v>0</v>
      </c>
      <c r="L37" s="265">
        <v>2.3607999999999998</v>
      </c>
      <c r="M37" s="265">
        <v>2.4510000000000001</v>
      </c>
      <c r="N37" s="261">
        <v>41913</v>
      </c>
      <c r="O37" s="264">
        <v>-8127.44</v>
      </c>
      <c r="P37" s="264">
        <v>0</v>
      </c>
      <c r="Q37" s="264">
        <v>-8127.44</v>
      </c>
      <c r="R37" s="264">
        <v>-8127.44</v>
      </c>
      <c r="S37" s="266">
        <v>2.4506999999999999</v>
      </c>
      <c r="T37" s="264">
        <v>-3316.37</v>
      </c>
      <c r="U37" s="267"/>
      <c r="V37" s="262" t="s">
        <v>1935</v>
      </c>
      <c r="W37" s="262" t="s">
        <v>1943</v>
      </c>
      <c r="X37" s="262" t="s">
        <v>1937</v>
      </c>
      <c r="Y37" s="262" t="s">
        <v>1877</v>
      </c>
      <c r="Z37" s="262" t="s">
        <v>1902</v>
      </c>
    </row>
    <row r="38" spans="1:26" x14ac:dyDescent="0.25">
      <c r="A38" s="261">
        <v>41432</v>
      </c>
      <c r="B38" s="262" t="s">
        <v>1934</v>
      </c>
      <c r="C38" s="261">
        <v>41913</v>
      </c>
      <c r="D38" s="262" t="s">
        <v>1871</v>
      </c>
      <c r="E38" s="262" t="s">
        <v>1872</v>
      </c>
      <c r="F38" s="262" t="s">
        <v>1872</v>
      </c>
      <c r="G38" s="262" t="s">
        <v>1873</v>
      </c>
      <c r="H38" s="263" t="s">
        <v>155</v>
      </c>
      <c r="I38" s="264">
        <v>-248633.4</v>
      </c>
      <c r="J38" s="264">
        <v>586973.73</v>
      </c>
      <c r="K38" s="264">
        <v>0</v>
      </c>
      <c r="L38" s="265">
        <v>2.3607999999999998</v>
      </c>
      <c r="M38" s="265">
        <v>2.4510000000000001</v>
      </c>
      <c r="N38" s="261">
        <v>41913</v>
      </c>
      <c r="O38" s="264">
        <v>-22426.73</v>
      </c>
      <c r="P38" s="264">
        <v>0</v>
      </c>
      <c r="Q38" s="264">
        <v>-22426.73</v>
      </c>
      <c r="R38" s="264">
        <v>-22426.73</v>
      </c>
      <c r="S38" s="266">
        <v>2.4506999999999999</v>
      </c>
      <c r="T38" s="264">
        <v>-9151.15</v>
      </c>
      <c r="U38" s="267"/>
      <c r="V38" s="262" t="s">
        <v>1935</v>
      </c>
      <c r="W38" s="262"/>
      <c r="X38" s="262" t="s">
        <v>1937</v>
      </c>
      <c r="Y38" s="262" t="s">
        <v>1877</v>
      </c>
      <c r="Z38" s="262" t="s">
        <v>1902</v>
      </c>
    </row>
    <row r="39" spans="1:26" x14ac:dyDescent="0.25">
      <c r="A39" s="261">
        <v>41432</v>
      </c>
      <c r="B39" s="262" t="s">
        <v>1934</v>
      </c>
      <c r="C39" s="261">
        <v>41913</v>
      </c>
      <c r="D39" s="262" t="s">
        <v>1871</v>
      </c>
      <c r="E39" s="262" t="s">
        <v>1872</v>
      </c>
      <c r="F39" s="262" t="s">
        <v>1872</v>
      </c>
      <c r="G39" s="262" t="s">
        <v>1873</v>
      </c>
      <c r="H39" s="263" t="s">
        <v>155</v>
      </c>
      <c r="I39" s="264">
        <v>-150923.45000000001</v>
      </c>
      <c r="J39" s="264">
        <v>356300.08</v>
      </c>
      <c r="K39" s="264">
        <v>0</v>
      </c>
      <c r="L39" s="265">
        <v>2.3607999999999998</v>
      </c>
      <c r="M39" s="265">
        <v>2.4510000000000001</v>
      </c>
      <c r="N39" s="261">
        <v>41913</v>
      </c>
      <c r="O39" s="264">
        <v>-13613.3</v>
      </c>
      <c r="P39" s="264">
        <v>0</v>
      </c>
      <c r="Q39" s="264">
        <v>-13613.3</v>
      </c>
      <c r="R39" s="264">
        <v>-13613.3</v>
      </c>
      <c r="S39" s="266">
        <v>2.4506999999999999</v>
      </c>
      <c r="T39" s="264">
        <v>-5554.86</v>
      </c>
      <c r="U39" s="267"/>
      <c r="V39" s="262" t="s">
        <v>1935</v>
      </c>
      <c r="W39" s="262" t="s">
        <v>1944</v>
      </c>
      <c r="X39" s="262" t="s">
        <v>1937</v>
      </c>
      <c r="Y39" s="262" t="s">
        <v>1877</v>
      </c>
      <c r="Z39" s="262" t="s">
        <v>1902</v>
      </c>
    </row>
    <row r="40" spans="1:26" x14ac:dyDescent="0.25">
      <c r="A40" s="261">
        <v>41432</v>
      </c>
      <c r="B40" s="262" t="s">
        <v>1945</v>
      </c>
      <c r="C40" s="261">
        <v>41920</v>
      </c>
      <c r="D40" s="262" t="s">
        <v>1871</v>
      </c>
      <c r="E40" s="262" t="s">
        <v>1872</v>
      </c>
      <c r="F40" s="262" t="s">
        <v>1872</v>
      </c>
      <c r="G40" s="262" t="s">
        <v>1873</v>
      </c>
      <c r="H40" s="263" t="s">
        <v>155</v>
      </c>
      <c r="I40" s="264">
        <v>-255702.33</v>
      </c>
      <c r="J40" s="264">
        <v>602000</v>
      </c>
      <c r="K40" s="264">
        <v>0</v>
      </c>
      <c r="L40" s="265">
        <v>2.3542999999999998</v>
      </c>
      <c r="M40" s="265">
        <v>2.4220999999999999</v>
      </c>
      <c r="N40" s="261">
        <v>41927</v>
      </c>
      <c r="O40" s="264">
        <v>-17301.310000000001</v>
      </c>
      <c r="P40" s="264">
        <v>0</v>
      </c>
      <c r="Q40" s="264">
        <v>-17301.310000000001</v>
      </c>
      <c r="R40" s="264">
        <v>-17301.330000000002</v>
      </c>
      <c r="S40" s="266">
        <v>2.4035000000000002</v>
      </c>
      <c r="T40" s="264">
        <v>-7198.39</v>
      </c>
      <c r="U40" s="267"/>
      <c r="V40" s="262" t="s">
        <v>1946</v>
      </c>
      <c r="W40" s="262" t="s">
        <v>1915</v>
      </c>
      <c r="X40" s="262" t="s">
        <v>1947</v>
      </c>
      <c r="Y40" s="262" t="s">
        <v>1877</v>
      </c>
      <c r="Z40" s="262" t="s">
        <v>1902</v>
      </c>
    </row>
    <row r="41" spans="1:26" x14ac:dyDescent="0.25">
      <c r="A41" s="261">
        <v>41432</v>
      </c>
      <c r="B41" s="262" t="s">
        <v>1934</v>
      </c>
      <c r="C41" s="261">
        <v>41913</v>
      </c>
      <c r="D41" s="262" t="s">
        <v>1871</v>
      </c>
      <c r="E41" s="262" t="s">
        <v>1872</v>
      </c>
      <c r="F41" s="262" t="s">
        <v>1872</v>
      </c>
      <c r="G41" s="262" t="s">
        <v>1873</v>
      </c>
      <c r="H41" s="263" t="s">
        <v>155</v>
      </c>
      <c r="I41" s="264">
        <v>-12581.78</v>
      </c>
      <c r="J41" s="264">
        <v>29703.07</v>
      </c>
      <c r="K41" s="264">
        <v>0</v>
      </c>
      <c r="L41" s="265">
        <v>2.3607999999999998</v>
      </c>
      <c r="M41" s="265">
        <v>2.4510000000000001</v>
      </c>
      <c r="N41" s="261">
        <v>41913</v>
      </c>
      <c r="O41" s="264">
        <v>-1134.8800000000001</v>
      </c>
      <c r="P41" s="264">
        <v>0</v>
      </c>
      <c r="Q41" s="264">
        <v>-1134.8800000000001</v>
      </c>
      <c r="R41" s="264">
        <v>-1134.8699999999999</v>
      </c>
      <c r="S41" s="266">
        <v>2.4506999999999999</v>
      </c>
      <c r="T41" s="264">
        <v>-463.08</v>
      </c>
      <c r="U41" s="267"/>
      <c r="V41" s="262" t="s">
        <v>1935</v>
      </c>
      <c r="W41" s="262" t="s">
        <v>1933</v>
      </c>
      <c r="X41" s="262" t="s">
        <v>1937</v>
      </c>
      <c r="Y41" s="262" t="s">
        <v>1877</v>
      </c>
      <c r="Z41" s="262" t="s">
        <v>1878</v>
      </c>
    </row>
    <row r="42" spans="1:26" x14ac:dyDescent="0.25">
      <c r="A42" s="261">
        <v>41435</v>
      </c>
      <c r="B42" s="262" t="s">
        <v>1948</v>
      </c>
      <c r="C42" s="261">
        <v>41880</v>
      </c>
      <c r="D42" s="262" t="s">
        <v>1871</v>
      </c>
      <c r="E42" s="262" t="s">
        <v>1872</v>
      </c>
      <c r="F42" s="262" t="s">
        <v>1872</v>
      </c>
      <c r="G42" s="262" t="s">
        <v>1873</v>
      </c>
      <c r="H42" s="263" t="s">
        <v>155</v>
      </c>
      <c r="I42" s="264">
        <v>-175136.22</v>
      </c>
      <c r="J42" s="264">
        <v>413759.32</v>
      </c>
      <c r="K42" s="264">
        <v>0</v>
      </c>
      <c r="L42" s="265">
        <v>2.3624999999999998</v>
      </c>
      <c r="M42" s="265">
        <v>2.2572000000000001</v>
      </c>
      <c r="N42" s="261">
        <v>41913</v>
      </c>
      <c r="O42" s="264">
        <v>18270.18</v>
      </c>
      <c r="P42" s="264">
        <v>0.91</v>
      </c>
      <c r="Q42" s="264">
        <v>18269.27</v>
      </c>
      <c r="R42" s="264">
        <v>18269.12</v>
      </c>
      <c r="S42" s="266">
        <v>2.2496</v>
      </c>
      <c r="T42" s="264">
        <v>8121.05</v>
      </c>
      <c r="U42" s="267"/>
      <c r="V42" s="262" t="s">
        <v>1949</v>
      </c>
      <c r="W42" s="262" t="s">
        <v>1894</v>
      </c>
      <c r="X42" s="262" t="s">
        <v>1950</v>
      </c>
      <c r="Y42" s="262" t="s">
        <v>1877</v>
      </c>
      <c r="Z42" s="262" t="s">
        <v>1878</v>
      </c>
    </row>
    <row r="43" spans="1:26" x14ac:dyDescent="0.25">
      <c r="A43" s="261">
        <v>41435</v>
      </c>
      <c r="B43" s="262" t="s">
        <v>1951</v>
      </c>
      <c r="C43" s="261">
        <v>41913</v>
      </c>
      <c r="D43" s="262" t="s">
        <v>1871</v>
      </c>
      <c r="E43" s="262" t="s">
        <v>1872</v>
      </c>
      <c r="F43" s="262" t="s">
        <v>1872</v>
      </c>
      <c r="G43" s="262" t="s">
        <v>1873</v>
      </c>
      <c r="H43" s="263" t="s">
        <v>155</v>
      </c>
      <c r="I43" s="264">
        <v>-788831.05</v>
      </c>
      <c r="J43" s="264">
        <v>1872290.5</v>
      </c>
      <c r="K43" s="264">
        <v>0</v>
      </c>
      <c r="L43" s="265">
        <v>2.3734999999999999</v>
      </c>
      <c r="M43" s="265">
        <v>2.4510000000000001</v>
      </c>
      <c r="N43" s="261">
        <v>41913</v>
      </c>
      <c r="O43" s="264">
        <v>-61134.41</v>
      </c>
      <c r="P43" s="264">
        <v>0</v>
      </c>
      <c r="Q43" s="264">
        <v>-61134.41</v>
      </c>
      <c r="R43" s="264">
        <v>-61134.41</v>
      </c>
      <c r="S43" s="266">
        <v>2.4506999999999999</v>
      </c>
      <c r="T43" s="264">
        <v>-24945.69</v>
      </c>
      <c r="U43" s="267"/>
      <c r="V43" s="262" t="s">
        <v>1952</v>
      </c>
      <c r="W43" s="262" t="s">
        <v>1953</v>
      </c>
      <c r="X43" s="262" t="s">
        <v>1954</v>
      </c>
      <c r="Y43" s="262" t="s">
        <v>1877</v>
      </c>
      <c r="Z43" s="262" t="s">
        <v>1902</v>
      </c>
    </row>
    <row r="44" spans="1:26" x14ac:dyDescent="0.25">
      <c r="A44" s="261">
        <v>41435</v>
      </c>
      <c r="B44" s="262" t="s">
        <v>1951</v>
      </c>
      <c r="C44" s="261">
        <v>41913</v>
      </c>
      <c r="D44" s="262" t="s">
        <v>1871</v>
      </c>
      <c r="E44" s="262" t="s">
        <v>1872</v>
      </c>
      <c r="F44" s="262" t="s">
        <v>1872</v>
      </c>
      <c r="G44" s="262" t="s">
        <v>1873</v>
      </c>
      <c r="H44" s="263" t="s">
        <v>155</v>
      </c>
      <c r="I44" s="264">
        <v>-56755.64</v>
      </c>
      <c r="J44" s="264">
        <v>134709.51</v>
      </c>
      <c r="K44" s="264">
        <v>0</v>
      </c>
      <c r="L44" s="265">
        <v>2.3734999999999999</v>
      </c>
      <c r="M44" s="265">
        <v>2.4510000000000001</v>
      </c>
      <c r="N44" s="261">
        <v>41913</v>
      </c>
      <c r="O44" s="264">
        <v>-4398.5600000000004</v>
      </c>
      <c r="P44" s="264">
        <v>0</v>
      </c>
      <c r="Q44" s="264">
        <v>-4398.5600000000004</v>
      </c>
      <c r="R44" s="264">
        <v>-4398.5600000000004</v>
      </c>
      <c r="S44" s="266">
        <v>2.4506999999999999</v>
      </c>
      <c r="T44" s="264">
        <v>-1794.82</v>
      </c>
      <c r="U44" s="267"/>
      <c r="V44" s="262" t="s">
        <v>1952</v>
      </c>
      <c r="W44" s="262" t="s">
        <v>1955</v>
      </c>
      <c r="X44" s="262" t="s">
        <v>1954</v>
      </c>
      <c r="Y44" s="262" t="s">
        <v>1877</v>
      </c>
      <c r="Z44" s="262" t="s">
        <v>1902</v>
      </c>
    </row>
    <row r="45" spans="1:26" x14ac:dyDescent="0.25">
      <c r="A45" s="261">
        <v>41436</v>
      </c>
      <c r="B45" s="262" t="s">
        <v>1956</v>
      </c>
      <c r="C45" s="261">
        <v>41914</v>
      </c>
      <c r="D45" s="262" t="s">
        <v>1871</v>
      </c>
      <c r="E45" s="262" t="s">
        <v>1872</v>
      </c>
      <c r="F45" s="262" t="s">
        <v>1872</v>
      </c>
      <c r="G45" s="262" t="s">
        <v>1957</v>
      </c>
      <c r="H45" s="263" t="s">
        <v>1843</v>
      </c>
      <c r="I45" s="264">
        <v>-93023.03</v>
      </c>
      <c r="J45" s="264">
        <v>220706.44</v>
      </c>
      <c r="K45" s="264">
        <v>0</v>
      </c>
      <c r="L45" s="265">
        <v>2.3725999999999998</v>
      </c>
      <c r="M45" s="265">
        <v>2.4992999999999999</v>
      </c>
      <c r="N45" s="261">
        <v>41942</v>
      </c>
      <c r="O45" s="264">
        <v>-11690.22</v>
      </c>
      <c r="P45" s="264">
        <v>0</v>
      </c>
      <c r="Q45" s="264">
        <v>-11690.22</v>
      </c>
      <c r="R45" s="264">
        <v>-11690.22</v>
      </c>
      <c r="S45" s="266">
        <v>2.4620000000000002</v>
      </c>
      <c r="T45" s="264">
        <v>-4748.26</v>
      </c>
      <c r="U45" s="267"/>
      <c r="V45" s="262" t="s">
        <v>1958</v>
      </c>
      <c r="W45" s="262" t="s">
        <v>1959</v>
      </c>
      <c r="X45" s="262" t="s">
        <v>1960</v>
      </c>
      <c r="Y45" s="262" t="s">
        <v>1961</v>
      </c>
      <c r="Z45" s="262" t="s">
        <v>1902</v>
      </c>
    </row>
    <row r="46" spans="1:26" x14ac:dyDescent="0.25">
      <c r="A46" s="261">
        <v>41436</v>
      </c>
      <c r="B46" s="262" t="s">
        <v>1956</v>
      </c>
      <c r="C46" s="261">
        <v>41942</v>
      </c>
      <c r="D46" s="262" t="s">
        <v>1871</v>
      </c>
      <c r="E46" s="262" t="s">
        <v>1872</v>
      </c>
      <c r="F46" s="262" t="s">
        <v>1872</v>
      </c>
      <c r="G46" s="262" t="s">
        <v>1957</v>
      </c>
      <c r="H46" s="263" t="s">
        <v>1843</v>
      </c>
      <c r="I46" s="264">
        <v>-22822.15</v>
      </c>
      <c r="J46" s="264">
        <v>54147.83</v>
      </c>
      <c r="K46" s="264">
        <v>0</v>
      </c>
      <c r="L46" s="265">
        <v>2.3725999999999998</v>
      </c>
      <c r="M46" s="265">
        <v>2.4346000000000001</v>
      </c>
      <c r="N46" s="261">
        <v>41942</v>
      </c>
      <c r="O46" s="264">
        <v>-1414.97</v>
      </c>
      <c r="P46" s="264">
        <v>0</v>
      </c>
      <c r="Q46" s="264">
        <v>-1414.97</v>
      </c>
      <c r="R46" s="264">
        <v>-1414.97</v>
      </c>
      <c r="S46" s="266">
        <v>2.4342999999999999</v>
      </c>
      <c r="T46" s="264">
        <v>-581.26</v>
      </c>
      <c r="U46" s="267"/>
      <c r="V46" s="262" t="s">
        <v>1958</v>
      </c>
      <c r="W46" s="262" t="s">
        <v>1962</v>
      </c>
      <c r="X46" s="262" t="s">
        <v>1960</v>
      </c>
      <c r="Y46" s="262" t="s">
        <v>1961</v>
      </c>
      <c r="Z46" s="262" t="s">
        <v>1902</v>
      </c>
    </row>
    <row r="47" spans="1:26" x14ac:dyDescent="0.25">
      <c r="A47" s="261">
        <v>41436</v>
      </c>
      <c r="B47" s="262" t="s">
        <v>1956</v>
      </c>
      <c r="C47" s="261">
        <v>41926</v>
      </c>
      <c r="D47" s="262" t="s">
        <v>1871</v>
      </c>
      <c r="E47" s="262" t="s">
        <v>1872</v>
      </c>
      <c r="F47" s="262" t="s">
        <v>1872</v>
      </c>
      <c r="G47" s="262" t="s">
        <v>1957</v>
      </c>
      <c r="H47" s="263" t="s">
        <v>1843</v>
      </c>
      <c r="I47" s="264">
        <v>-2007.94</v>
      </c>
      <c r="J47" s="264">
        <v>4764.04</v>
      </c>
      <c r="K47" s="264">
        <v>0</v>
      </c>
      <c r="L47" s="265">
        <v>2.3725999999999998</v>
      </c>
      <c r="M47" s="265">
        <v>2.4089</v>
      </c>
      <c r="N47" s="261">
        <v>41942</v>
      </c>
      <c r="O47" s="264">
        <v>-72.53</v>
      </c>
      <c r="P47" s="264">
        <v>0</v>
      </c>
      <c r="Q47" s="264">
        <v>-72.53</v>
      </c>
      <c r="R47" s="264">
        <v>-72.53</v>
      </c>
      <c r="S47" s="266">
        <v>2.3919999999999999</v>
      </c>
      <c r="T47" s="264">
        <v>-30.32</v>
      </c>
      <c r="U47" s="267"/>
      <c r="V47" s="262" t="s">
        <v>1958</v>
      </c>
      <c r="W47" s="262" t="s">
        <v>1963</v>
      </c>
      <c r="X47" s="262" t="s">
        <v>1960</v>
      </c>
      <c r="Y47" s="262" t="s">
        <v>1961</v>
      </c>
      <c r="Z47" s="262" t="s">
        <v>1902</v>
      </c>
    </row>
    <row r="48" spans="1:26" x14ac:dyDescent="0.25">
      <c r="A48" s="261">
        <v>41436</v>
      </c>
      <c r="B48" s="262" t="s">
        <v>1956</v>
      </c>
      <c r="C48" s="261">
        <v>41926</v>
      </c>
      <c r="D48" s="262" t="s">
        <v>1871</v>
      </c>
      <c r="E48" s="262" t="s">
        <v>1872</v>
      </c>
      <c r="F48" s="262" t="s">
        <v>1872</v>
      </c>
      <c r="G48" s="262" t="s">
        <v>1957</v>
      </c>
      <c r="H48" s="263" t="s">
        <v>1843</v>
      </c>
      <c r="I48" s="264">
        <v>-7651.94</v>
      </c>
      <c r="J48" s="264">
        <v>18154.990000000002</v>
      </c>
      <c r="K48" s="264">
        <v>0</v>
      </c>
      <c r="L48" s="265">
        <v>2.3725999999999998</v>
      </c>
      <c r="M48" s="265">
        <v>2.4089</v>
      </c>
      <c r="N48" s="261">
        <v>41942</v>
      </c>
      <c r="O48" s="264">
        <v>-276.41000000000003</v>
      </c>
      <c r="P48" s="264">
        <v>0</v>
      </c>
      <c r="Q48" s="264">
        <v>-276.41000000000003</v>
      </c>
      <c r="R48" s="264">
        <v>-276.41000000000003</v>
      </c>
      <c r="S48" s="266">
        <v>2.3919999999999999</v>
      </c>
      <c r="T48" s="264">
        <v>-115.56</v>
      </c>
      <c r="U48" s="267"/>
      <c r="V48" s="262" t="s">
        <v>1958</v>
      </c>
      <c r="W48" s="262" t="s">
        <v>1964</v>
      </c>
      <c r="X48" s="262" t="s">
        <v>1960</v>
      </c>
      <c r="Y48" s="262" t="s">
        <v>1961</v>
      </c>
      <c r="Z48" s="262" t="s">
        <v>1902</v>
      </c>
    </row>
    <row r="49" spans="1:26" x14ac:dyDescent="0.25">
      <c r="A49" s="261">
        <v>41436</v>
      </c>
      <c r="B49" s="262" t="s">
        <v>1956</v>
      </c>
      <c r="C49" s="261">
        <v>41942</v>
      </c>
      <c r="D49" s="262" t="s">
        <v>1871</v>
      </c>
      <c r="E49" s="262" t="s">
        <v>1872</v>
      </c>
      <c r="F49" s="262" t="s">
        <v>1872</v>
      </c>
      <c r="G49" s="262" t="s">
        <v>1957</v>
      </c>
      <c r="H49" s="263" t="s">
        <v>1843</v>
      </c>
      <c r="I49" s="264">
        <v>-3226.42</v>
      </c>
      <c r="J49" s="264">
        <v>7655</v>
      </c>
      <c r="K49" s="264">
        <v>0</v>
      </c>
      <c r="L49" s="265">
        <v>2.3725999999999998</v>
      </c>
      <c r="M49" s="265">
        <v>2.4346000000000001</v>
      </c>
      <c r="N49" s="261">
        <v>41942</v>
      </c>
      <c r="O49" s="264">
        <v>-200.04</v>
      </c>
      <c r="P49" s="264">
        <v>0</v>
      </c>
      <c r="Q49" s="264">
        <v>-200.04</v>
      </c>
      <c r="R49" s="264">
        <v>-200.04</v>
      </c>
      <c r="S49" s="266">
        <v>2.4342999999999999</v>
      </c>
      <c r="T49" s="264">
        <v>-82.18</v>
      </c>
      <c r="U49" s="267"/>
      <c r="V49" s="262" t="s">
        <v>1958</v>
      </c>
      <c r="W49" s="262" t="s">
        <v>1965</v>
      </c>
      <c r="X49" s="262" t="s">
        <v>1960</v>
      </c>
      <c r="Y49" s="262" t="s">
        <v>1961</v>
      </c>
      <c r="Z49" s="262" t="s">
        <v>1902</v>
      </c>
    </row>
    <row r="50" spans="1:26" x14ac:dyDescent="0.25">
      <c r="A50" s="261">
        <v>41436</v>
      </c>
      <c r="B50" s="262" t="s">
        <v>1956</v>
      </c>
      <c r="C50" s="261">
        <v>41942</v>
      </c>
      <c r="D50" s="262" t="s">
        <v>1871</v>
      </c>
      <c r="E50" s="262" t="s">
        <v>1872</v>
      </c>
      <c r="F50" s="262" t="s">
        <v>1872</v>
      </c>
      <c r="G50" s="262" t="s">
        <v>1957</v>
      </c>
      <c r="H50" s="263" t="s">
        <v>1843</v>
      </c>
      <c r="I50" s="264">
        <v>-24640.75</v>
      </c>
      <c r="J50" s="264">
        <v>58462.64</v>
      </c>
      <c r="K50" s="264">
        <v>0</v>
      </c>
      <c r="L50" s="265">
        <v>2.3725999999999998</v>
      </c>
      <c r="M50" s="265">
        <v>2.4346000000000001</v>
      </c>
      <c r="N50" s="261">
        <v>41942</v>
      </c>
      <c r="O50" s="264">
        <v>-1527.73</v>
      </c>
      <c r="P50" s="264">
        <v>0</v>
      </c>
      <c r="Q50" s="264">
        <v>-1527.73</v>
      </c>
      <c r="R50" s="264">
        <v>-1527.73</v>
      </c>
      <c r="S50" s="266">
        <v>2.4342999999999999</v>
      </c>
      <c r="T50" s="264">
        <v>-627.58000000000004</v>
      </c>
      <c r="U50" s="267"/>
      <c r="V50" s="262" t="s">
        <v>1958</v>
      </c>
      <c r="W50" s="262" t="s">
        <v>1966</v>
      </c>
      <c r="X50" s="262" t="s">
        <v>1960</v>
      </c>
      <c r="Y50" s="262" t="s">
        <v>1961</v>
      </c>
      <c r="Z50" s="262" t="s">
        <v>1902</v>
      </c>
    </row>
    <row r="51" spans="1:26" x14ac:dyDescent="0.25">
      <c r="A51" s="261">
        <v>41436</v>
      </c>
      <c r="B51" s="262" t="s">
        <v>1956</v>
      </c>
      <c r="C51" s="261">
        <v>41926</v>
      </c>
      <c r="D51" s="262" t="s">
        <v>1871</v>
      </c>
      <c r="E51" s="262" t="s">
        <v>1872</v>
      </c>
      <c r="F51" s="262" t="s">
        <v>1872</v>
      </c>
      <c r="G51" s="262" t="s">
        <v>1957</v>
      </c>
      <c r="H51" s="263" t="s">
        <v>1843</v>
      </c>
      <c r="I51" s="264">
        <v>-5113.28</v>
      </c>
      <c r="J51" s="264">
        <v>12131.77</v>
      </c>
      <c r="K51" s="264">
        <v>0</v>
      </c>
      <c r="L51" s="265">
        <v>2.3725999999999998</v>
      </c>
      <c r="M51" s="265">
        <v>2.4089</v>
      </c>
      <c r="N51" s="261">
        <v>41942</v>
      </c>
      <c r="O51" s="264">
        <v>-184.71</v>
      </c>
      <c r="P51" s="264">
        <v>0</v>
      </c>
      <c r="Q51" s="264">
        <v>-184.71</v>
      </c>
      <c r="R51" s="264">
        <v>-184.71</v>
      </c>
      <c r="S51" s="266">
        <v>2.3919999999999999</v>
      </c>
      <c r="T51" s="264">
        <v>-77.22</v>
      </c>
      <c r="U51" s="267"/>
      <c r="V51" s="262" t="s">
        <v>1958</v>
      </c>
      <c r="W51" s="262" t="s">
        <v>1967</v>
      </c>
      <c r="X51" s="262" t="s">
        <v>1960</v>
      </c>
      <c r="Y51" s="262" t="s">
        <v>1961</v>
      </c>
      <c r="Z51" s="262" t="s">
        <v>1902</v>
      </c>
    </row>
    <row r="52" spans="1:26" x14ac:dyDescent="0.25">
      <c r="A52" s="261">
        <v>41436</v>
      </c>
      <c r="B52" s="262" t="s">
        <v>1956</v>
      </c>
      <c r="C52" s="261">
        <v>41942</v>
      </c>
      <c r="D52" s="262" t="s">
        <v>1871</v>
      </c>
      <c r="E52" s="262" t="s">
        <v>1872</v>
      </c>
      <c r="F52" s="262" t="s">
        <v>1872</v>
      </c>
      <c r="G52" s="262" t="s">
        <v>1957</v>
      </c>
      <c r="H52" s="263" t="s">
        <v>1843</v>
      </c>
      <c r="I52" s="264">
        <v>-29125.09</v>
      </c>
      <c r="J52" s="264">
        <v>69102.19</v>
      </c>
      <c r="K52" s="264">
        <v>0</v>
      </c>
      <c r="L52" s="265">
        <v>2.3725999999999998</v>
      </c>
      <c r="M52" s="265">
        <v>2.4346000000000001</v>
      </c>
      <c r="N52" s="261">
        <v>41942</v>
      </c>
      <c r="O52" s="264">
        <v>-1805.76</v>
      </c>
      <c r="P52" s="264">
        <v>0</v>
      </c>
      <c r="Q52" s="264">
        <v>-1805.76</v>
      </c>
      <c r="R52" s="264">
        <v>-1805.74</v>
      </c>
      <c r="S52" s="266">
        <v>2.4342999999999999</v>
      </c>
      <c r="T52" s="264">
        <v>-741.79</v>
      </c>
      <c r="U52" s="267"/>
      <c r="V52" s="262" t="s">
        <v>1958</v>
      </c>
      <c r="W52" s="262" t="s">
        <v>1968</v>
      </c>
      <c r="X52" s="262" t="s">
        <v>1960</v>
      </c>
      <c r="Y52" s="262" t="s">
        <v>1961</v>
      </c>
      <c r="Z52" s="262" t="s">
        <v>1902</v>
      </c>
    </row>
    <row r="53" spans="1:26" x14ac:dyDescent="0.25">
      <c r="A53" s="261">
        <v>41436</v>
      </c>
      <c r="B53" s="262" t="s">
        <v>1956</v>
      </c>
      <c r="C53" s="261">
        <v>41926</v>
      </c>
      <c r="D53" s="262" t="s">
        <v>1871</v>
      </c>
      <c r="E53" s="262" t="s">
        <v>1872</v>
      </c>
      <c r="F53" s="262" t="s">
        <v>1872</v>
      </c>
      <c r="G53" s="262" t="s">
        <v>1957</v>
      </c>
      <c r="H53" s="263" t="s">
        <v>1843</v>
      </c>
      <c r="I53" s="264">
        <v>-12305.47</v>
      </c>
      <c r="J53" s="264">
        <v>29195.96</v>
      </c>
      <c r="K53" s="264">
        <v>0</v>
      </c>
      <c r="L53" s="265">
        <v>2.3725999999999998</v>
      </c>
      <c r="M53" s="265">
        <v>2.4089</v>
      </c>
      <c r="N53" s="261">
        <v>41942</v>
      </c>
      <c r="O53" s="264">
        <v>-444.51</v>
      </c>
      <c r="P53" s="264">
        <v>0</v>
      </c>
      <c r="Q53" s="264">
        <v>-444.51</v>
      </c>
      <c r="R53" s="264">
        <v>-444.51</v>
      </c>
      <c r="S53" s="266">
        <v>2.3919999999999999</v>
      </c>
      <c r="T53" s="264">
        <v>-185.83</v>
      </c>
      <c r="U53" s="267"/>
      <c r="V53" s="262" t="s">
        <v>1969</v>
      </c>
      <c r="W53" s="262" t="s">
        <v>1970</v>
      </c>
      <c r="X53" s="262" t="s">
        <v>1960</v>
      </c>
      <c r="Y53" s="262" t="s">
        <v>1961</v>
      </c>
      <c r="Z53" s="262" t="s">
        <v>1902</v>
      </c>
    </row>
    <row r="54" spans="1:26" x14ac:dyDescent="0.25">
      <c r="A54" s="261">
        <v>41436</v>
      </c>
      <c r="B54" s="262" t="s">
        <v>1956</v>
      </c>
      <c r="C54" s="261">
        <v>41914</v>
      </c>
      <c r="D54" s="262" t="s">
        <v>1871</v>
      </c>
      <c r="E54" s="262" t="s">
        <v>1872</v>
      </c>
      <c r="F54" s="262" t="s">
        <v>1872</v>
      </c>
      <c r="G54" s="262" t="s">
        <v>1957</v>
      </c>
      <c r="H54" s="263" t="s">
        <v>1843</v>
      </c>
      <c r="I54" s="264">
        <v>-5457.97</v>
      </c>
      <c r="J54" s="264">
        <v>12949.58</v>
      </c>
      <c r="K54" s="264">
        <v>0</v>
      </c>
      <c r="L54" s="265">
        <v>2.3725999999999998</v>
      </c>
      <c r="M54" s="265">
        <v>2.4992999999999999</v>
      </c>
      <c r="N54" s="261">
        <v>41942</v>
      </c>
      <c r="O54" s="264">
        <v>-685.9</v>
      </c>
      <c r="P54" s="264">
        <v>0</v>
      </c>
      <c r="Q54" s="264">
        <v>-685.9</v>
      </c>
      <c r="R54" s="264">
        <v>-685.9</v>
      </c>
      <c r="S54" s="266">
        <v>2.4620000000000002</v>
      </c>
      <c r="T54" s="264">
        <v>-278.58999999999997</v>
      </c>
      <c r="U54" s="267"/>
      <c r="V54" s="262" t="s">
        <v>1958</v>
      </c>
      <c r="W54" s="262" t="s">
        <v>1971</v>
      </c>
      <c r="X54" s="262" t="s">
        <v>1960</v>
      </c>
      <c r="Y54" s="262" t="s">
        <v>1961</v>
      </c>
      <c r="Z54" s="262" t="s">
        <v>1902</v>
      </c>
    </row>
    <row r="55" spans="1:26" x14ac:dyDescent="0.25">
      <c r="A55" s="261">
        <v>41436</v>
      </c>
      <c r="B55" s="262" t="s">
        <v>1956</v>
      </c>
      <c r="C55" s="261">
        <v>41914</v>
      </c>
      <c r="D55" s="262" t="s">
        <v>1871</v>
      </c>
      <c r="E55" s="262" t="s">
        <v>1872</v>
      </c>
      <c r="F55" s="262" t="s">
        <v>1872</v>
      </c>
      <c r="G55" s="262" t="s">
        <v>1957</v>
      </c>
      <c r="H55" s="263" t="s">
        <v>1843</v>
      </c>
      <c r="I55" s="264">
        <v>-316.11</v>
      </c>
      <c r="J55" s="264">
        <v>750</v>
      </c>
      <c r="K55" s="264">
        <v>0</v>
      </c>
      <c r="L55" s="265">
        <v>2.3725999999999998</v>
      </c>
      <c r="M55" s="265">
        <v>2.4992999999999999</v>
      </c>
      <c r="N55" s="261">
        <v>41942</v>
      </c>
      <c r="O55" s="264">
        <v>-39.729999999999997</v>
      </c>
      <c r="P55" s="264">
        <v>0</v>
      </c>
      <c r="Q55" s="264">
        <v>-39.729999999999997</v>
      </c>
      <c r="R55" s="264">
        <v>-39.729999999999997</v>
      </c>
      <c r="S55" s="266">
        <v>2.4620000000000002</v>
      </c>
      <c r="T55" s="264">
        <v>-16.14</v>
      </c>
      <c r="U55" s="267"/>
      <c r="V55" s="262" t="s">
        <v>1958</v>
      </c>
      <c r="W55" s="262" t="s">
        <v>1972</v>
      </c>
      <c r="X55" s="262" t="s">
        <v>1960</v>
      </c>
      <c r="Y55" s="262" t="s">
        <v>1961</v>
      </c>
      <c r="Z55" s="262" t="s">
        <v>1902</v>
      </c>
    </row>
    <row r="56" spans="1:26" x14ac:dyDescent="0.25">
      <c r="A56" s="261">
        <v>41436</v>
      </c>
      <c r="B56" s="262" t="s">
        <v>1956</v>
      </c>
      <c r="C56" s="261">
        <v>41914</v>
      </c>
      <c r="D56" s="262" t="s">
        <v>1871</v>
      </c>
      <c r="E56" s="262" t="s">
        <v>1872</v>
      </c>
      <c r="F56" s="262" t="s">
        <v>1872</v>
      </c>
      <c r="G56" s="262" t="s">
        <v>1957</v>
      </c>
      <c r="H56" s="263" t="s">
        <v>1843</v>
      </c>
      <c r="I56" s="264">
        <v>-5606.23</v>
      </c>
      <c r="J56" s="264">
        <v>13301.34</v>
      </c>
      <c r="K56" s="264">
        <v>0</v>
      </c>
      <c r="L56" s="265">
        <v>2.3725999999999998</v>
      </c>
      <c r="M56" s="265">
        <v>2.4992999999999999</v>
      </c>
      <c r="N56" s="261">
        <v>41942</v>
      </c>
      <c r="O56" s="264">
        <v>-704.54</v>
      </c>
      <c r="P56" s="264">
        <v>0</v>
      </c>
      <c r="Q56" s="264">
        <v>-704.54</v>
      </c>
      <c r="R56" s="264">
        <v>-704.54</v>
      </c>
      <c r="S56" s="266">
        <v>2.4620000000000002</v>
      </c>
      <c r="T56" s="264">
        <v>-286.17</v>
      </c>
      <c r="U56" s="267"/>
      <c r="V56" s="262" t="s">
        <v>1958</v>
      </c>
      <c r="W56" s="262"/>
      <c r="X56" s="262" t="s">
        <v>1960</v>
      </c>
      <c r="Y56" s="262" t="s">
        <v>1961</v>
      </c>
      <c r="Z56" s="262" t="s">
        <v>1902</v>
      </c>
    </row>
    <row r="57" spans="1:26" x14ac:dyDescent="0.25">
      <c r="A57" s="261">
        <v>41436</v>
      </c>
      <c r="B57" s="262" t="s">
        <v>1956</v>
      </c>
      <c r="C57" s="261">
        <v>41926</v>
      </c>
      <c r="D57" s="262" t="s">
        <v>1871</v>
      </c>
      <c r="E57" s="262" t="s">
        <v>1872</v>
      </c>
      <c r="F57" s="262" t="s">
        <v>1872</v>
      </c>
      <c r="G57" s="262" t="s">
        <v>1957</v>
      </c>
      <c r="H57" s="263" t="s">
        <v>1843</v>
      </c>
      <c r="I57" s="264">
        <v>-420.42</v>
      </c>
      <c r="J57" s="264">
        <v>997.49</v>
      </c>
      <c r="K57" s="264">
        <v>0</v>
      </c>
      <c r="L57" s="265">
        <v>2.3725999999999998</v>
      </c>
      <c r="M57" s="265">
        <v>2.4089</v>
      </c>
      <c r="N57" s="261">
        <v>41942</v>
      </c>
      <c r="O57" s="264">
        <v>-15.19</v>
      </c>
      <c r="P57" s="264">
        <v>0</v>
      </c>
      <c r="Q57" s="264">
        <v>-15.19</v>
      </c>
      <c r="R57" s="264">
        <v>-15.19</v>
      </c>
      <c r="S57" s="266">
        <v>2.3919999999999999</v>
      </c>
      <c r="T57" s="264">
        <v>-6.35</v>
      </c>
      <c r="U57" s="267"/>
      <c r="V57" s="262" t="s">
        <v>1958</v>
      </c>
      <c r="W57" s="262" t="s">
        <v>1973</v>
      </c>
      <c r="X57" s="262" t="s">
        <v>1960</v>
      </c>
      <c r="Y57" s="262" t="s">
        <v>1961</v>
      </c>
      <c r="Z57" s="262" t="s">
        <v>1902</v>
      </c>
    </row>
    <row r="58" spans="1:26" x14ac:dyDescent="0.25">
      <c r="A58" s="261">
        <v>41436</v>
      </c>
      <c r="B58" s="262" t="s">
        <v>1974</v>
      </c>
      <c r="C58" s="261">
        <v>41913</v>
      </c>
      <c r="D58" s="262" t="s">
        <v>1871</v>
      </c>
      <c r="E58" s="262" t="s">
        <v>1872</v>
      </c>
      <c r="F58" s="262" t="s">
        <v>1872</v>
      </c>
      <c r="G58" s="262" t="s">
        <v>1873</v>
      </c>
      <c r="H58" s="263" t="s">
        <v>155</v>
      </c>
      <c r="I58" s="264">
        <v>-219784.46</v>
      </c>
      <c r="J58" s="264">
        <v>520010.03</v>
      </c>
      <c r="K58" s="264">
        <v>0</v>
      </c>
      <c r="L58" s="265">
        <v>2.3660000000000001</v>
      </c>
      <c r="M58" s="265">
        <v>2.4510000000000001</v>
      </c>
      <c r="N58" s="261">
        <v>41913</v>
      </c>
      <c r="O58" s="264">
        <v>-18681.68</v>
      </c>
      <c r="P58" s="264">
        <v>0</v>
      </c>
      <c r="Q58" s="264">
        <v>-18681.68</v>
      </c>
      <c r="R58" s="264">
        <v>-18681.669999999998</v>
      </c>
      <c r="S58" s="266">
        <v>2.4506999999999999</v>
      </c>
      <c r="T58" s="264">
        <v>-7622.99</v>
      </c>
      <c r="U58" s="267"/>
      <c r="V58" s="262" t="s">
        <v>1975</v>
      </c>
      <c r="W58" s="262" t="s">
        <v>1953</v>
      </c>
      <c r="X58" s="262" t="s">
        <v>1976</v>
      </c>
      <c r="Y58" s="262" t="s">
        <v>1877</v>
      </c>
      <c r="Z58" s="262" t="s">
        <v>1902</v>
      </c>
    </row>
    <row r="59" spans="1:26" x14ac:dyDescent="0.25">
      <c r="A59" s="261">
        <v>41436</v>
      </c>
      <c r="B59" s="262" t="s">
        <v>1956</v>
      </c>
      <c r="C59" s="261">
        <v>41942</v>
      </c>
      <c r="D59" s="262" t="s">
        <v>1871</v>
      </c>
      <c r="E59" s="262" t="s">
        <v>1872</v>
      </c>
      <c r="F59" s="262" t="s">
        <v>1872</v>
      </c>
      <c r="G59" s="262" t="s">
        <v>1957</v>
      </c>
      <c r="H59" s="263" t="s">
        <v>1843</v>
      </c>
      <c r="I59" s="264">
        <v>-5980.78</v>
      </c>
      <c r="J59" s="264">
        <v>14190</v>
      </c>
      <c r="K59" s="264">
        <v>0</v>
      </c>
      <c r="L59" s="265">
        <v>2.3725999999999998</v>
      </c>
      <c r="M59" s="265">
        <v>2.4346000000000001</v>
      </c>
      <c r="N59" s="261">
        <v>41942</v>
      </c>
      <c r="O59" s="264">
        <v>-370.81</v>
      </c>
      <c r="P59" s="264">
        <v>0</v>
      </c>
      <c r="Q59" s="264">
        <v>-370.81</v>
      </c>
      <c r="R59" s="264">
        <v>-370.81</v>
      </c>
      <c r="S59" s="266">
        <v>2.4342999999999999</v>
      </c>
      <c r="T59" s="264">
        <v>-152.33000000000001</v>
      </c>
      <c r="U59" s="267"/>
      <c r="V59" s="262" t="s">
        <v>1958</v>
      </c>
      <c r="W59" s="262" t="s">
        <v>1977</v>
      </c>
      <c r="X59" s="262" t="s">
        <v>1960</v>
      </c>
      <c r="Y59" s="262" t="s">
        <v>1961</v>
      </c>
      <c r="Z59" s="262" t="s">
        <v>1902</v>
      </c>
    </row>
    <row r="60" spans="1:26" x14ac:dyDescent="0.25">
      <c r="A60" s="261">
        <v>41436</v>
      </c>
      <c r="B60" s="262" t="s">
        <v>1956</v>
      </c>
      <c r="C60" s="261">
        <v>41942</v>
      </c>
      <c r="D60" s="262" t="s">
        <v>1871</v>
      </c>
      <c r="E60" s="262" t="s">
        <v>1872</v>
      </c>
      <c r="F60" s="262" t="s">
        <v>1872</v>
      </c>
      <c r="G60" s="262" t="s">
        <v>1957</v>
      </c>
      <c r="H60" s="263" t="s">
        <v>1843</v>
      </c>
      <c r="I60" s="264">
        <v>-4333.68</v>
      </c>
      <c r="J60" s="264">
        <v>10282.09</v>
      </c>
      <c r="K60" s="264">
        <v>0</v>
      </c>
      <c r="L60" s="265">
        <v>2.3725999999999998</v>
      </c>
      <c r="M60" s="265">
        <v>2.4346000000000001</v>
      </c>
      <c r="N60" s="261">
        <v>41942</v>
      </c>
      <c r="O60" s="264">
        <v>-268.69</v>
      </c>
      <c r="P60" s="264">
        <v>0</v>
      </c>
      <c r="Q60" s="264">
        <v>-268.69</v>
      </c>
      <c r="R60" s="264">
        <v>-268.69</v>
      </c>
      <c r="S60" s="266">
        <v>2.4342999999999999</v>
      </c>
      <c r="T60" s="264">
        <v>-110.38</v>
      </c>
      <c r="U60" s="267"/>
      <c r="V60" s="262" t="s">
        <v>1958</v>
      </c>
      <c r="W60" s="262" t="s">
        <v>1978</v>
      </c>
      <c r="X60" s="262" t="s">
        <v>1960</v>
      </c>
      <c r="Y60" s="262" t="s">
        <v>1961</v>
      </c>
      <c r="Z60" s="262" t="s">
        <v>1902</v>
      </c>
    </row>
    <row r="61" spans="1:26" x14ac:dyDescent="0.25">
      <c r="A61" s="261">
        <v>41436</v>
      </c>
      <c r="B61" s="262" t="s">
        <v>1956</v>
      </c>
      <c r="C61" s="261">
        <v>41926</v>
      </c>
      <c r="D61" s="262" t="s">
        <v>1871</v>
      </c>
      <c r="E61" s="262" t="s">
        <v>1872</v>
      </c>
      <c r="F61" s="262" t="s">
        <v>1872</v>
      </c>
      <c r="G61" s="262" t="s">
        <v>1957</v>
      </c>
      <c r="H61" s="263" t="s">
        <v>1843</v>
      </c>
      <c r="I61" s="264">
        <v>-1666.53</v>
      </c>
      <c r="J61" s="264">
        <v>3954.01</v>
      </c>
      <c r="K61" s="264">
        <v>0</v>
      </c>
      <c r="L61" s="265">
        <v>2.3725999999999998</v>
      </c>
      <c r="M61" s="265">
        <v>2.4089</v>
      </c>
      <c r="N61" s="261">
        <v>41942</v>
      </c>
      <c r="O61" s="264">
        <v>-60.2</v>
      </c>
      <c r="P61" s="264">
        <v>0</v>
      </c>
      <c r="Q61" s="264">
        <v>-60.2</v>
      </c>
      <c r="R61" s="264">
        <v>-60.1</v>
      </c>
      <c r="S61" s="266">
        <v>2.3919999999999999</v>
      </c>
      <c r="T61" s="264">
        <v>-25.13</v>
      </c>
      <c r="U61" s="267"/>
      <c r="V61" s="262" t="s">
        <v>1958</v>
      </c>
      <c r="W61" s="262" t="s">
        <v>1979</v>
      </c>
      <c r="X61" s="262" t="s">
        <v>1960</v>
      </c>
      <c r="Y61" s="262" t="s">
        <v>1961</v>
      </c>
      <c r="Z61" s="262" t="s">
        <v>1902</v>
      </c>
    </row>
    <row r="62" spans="1:26" x14ac:dyDescent="0.25">
      <c r="A62" s="261">
        <v>41436</v>
      </c>
      <c r="B62" s="262" t="s">
        <v>1956</v>
      </c>
      <c r="C62" s="261">
        <v>41914</v>
      </c>
      <c r="D62" s="262" t="s">
        <v>1871</v>
      </c>
      <c r="E62" s="262" t="s">
        <v>1872</v>
      </c>
      <c r="F62" s="262" t="s">
        <v>1872</v>
      </c>
      <c r="G62" s="262" t="s">
        <v>1957</v>
      </c>
      <c r="H62" s="263" t="s">
        <v>1843</v>
      </c>
      <c r="I62" s="264">
        <v>-3632.85</v>
      </c>
      <c r="J62" s="264">
        <v>8619.2999999999993</v>
      </c>
      <c r="K62" s="264">
        <v>0</v>
      </c>
      <c r="L62" s="265">
        <v>2.3725999999999998</v>
      </c>
      <c r="M62" s="265">
        <v>2.4992999999999999</v>
      </c>
      <c r="N62" s="261">
        <v>41942</v>
      </c>
      <c r="O62" s="264">
        <v>-456.54</v>
      </c>
      <c r="P62" s="264">
        <v>0</v>
      </c>
      <c r="Q62" s="264">
        <v>-456.54</v>
      </c>
      <c r="R62" s="264">
        <v>-456.54</v>
      </c>
      <c r="S62" s="266">
        <v>2.4620000000000002</v>
      </c>
      <c r="T62" s="264">
        <v>-185.43</v>
      </c>
      <c r="U62" s="267"/>
      <c r="V62" s="262" t="s">
        <v>1958</v>
      </c>
      <c r="W62" s="262" t="s">
        <v>1980</v>
      </c>
      <c r="X62" s="262" t="s">
        <v>1960</v>
      </c>
      <c r="Y62" s="262" t="s">
        <v>1961</v>
      </c>
      <c r="Z62" s="262" t="s">
        <v>1902</v>
      </c>
    </row>
    <row r="63" spans="1:26" x14ac:dyDescent="0.25">
      <c r="A63" s="261">
        <v>41436</v>
      </c>
      <c r="B63" s="262" t="s">
        <v>1956</v>
      </c>
      <c r="C63" s="261">
        <v>41926</v>
      </c>
      <c r="D63" s="262" t="s">
        <v>1871</v>
      </c>
      <c r="E63" s="262" t="s">
        <v>1872</v>
      </c>
      <c r="F63" s="262" t="s">
        <v>1872</v>
      </c>
      <c r="G63" s="262" t="s">
        <v>1957</v>
      </c>
      <c r="H63" s="263" t="s">
        <v>1843</v>
      </c>
      <c r="I63" s="264">
        <v>-73146</v>
      </c>
      <c r="J63" s="264">
        <v>173546.2</v>
      </c>
      <c r="K63" s="264">
        <v>0</v>
      </c>
      <c r="L63" s="265">
        <v>2.3725999999999998</v>
      </c>
      <c r="M63" s="265">
        <v>2.4089</v>
      </c>
      <c r="N63" s="261">
        <v>41942</v>
      </c>
      <c r="O63" s="264">
        <v>-2642.24</v>
      </c>
      <c r="P63" s="264">
        <v>0</v>
      </c>
      <c r="Q63" s="264">
        <v>-2642.24</v>
      </c>
      <c r="R63" s="264">
        <v>-2642.24</v>
      </c>
      <c r="S63" s="266">
        <v>2.3919999999999999</v>
      </c>
      <c r="T63" s="264">
        <v>-1104.6199999999999</v>
      </c>
      <c r="U63" s="267"/>
      <c r="V63" s="262" t="s">
        <v>1958</v>
      </c>
      <c r="W63" s="262" t="s">
        <v>1981</v>
      </c>
      <c r="X63" s="262" t="s">
        <v>1960</v>
      </c>
      <c r="Y63" s="262" t="s">
        <v>1961</v>
      </c>
      <c r="Z63" s="262" t="s">
        <v>1902</v>
      </c>
    </row>
    <row r="64" spans="1:26" x14ac:dyDescent="0.25">
      <c r="A64" s="261">
        <v>41436</v>
      </c>
      <c r="B64" s="262" t="s">
        <v>1956</v>
      </c>
      <c r="C64" s="261">
        <v>41914</v>
      </c>
      <c r="D64" s="262" t="s">
        <v>1871</v>
      </c>
      <c r="E64" s="262" t="s">
        <v>1872</v>
      </c>
      <c r="F64" s="262" t="s">
        <v>1872</v>
      </c>
      <c r="G64" s="262" t="s">
        <v>1957</v>
      </c>
      <c r="H64" s="263" t="s">
        <v>1843</v>
      </c>
      <c r="I64" s="264">
        <v>-2525.33</v>
      </c>
      <c r="J64" s="264">
        <v>5991.6</v>
      </c>
      <c r="K64" s="264">
        <v>0</v>
      </c>
      <c r="L64" s="265">
        <v>2.3725999999999998</v>
      </c>
      <c r="M64" s="265">
        <v>2.4992999999999999</v>
      </c>
      <c r="N64" s="261">
        <v>41942</v>
      </c>
      <c r="O64" s="264">
        <v>-317.36</v>
      </c>
      <c r="P64" s="264">
        <v>0</v>
      </c>
      <c r="Q64" s="264">
        <v>-317.36</v>
      </c>
      <c r="R64" s="264">
        <v>-317.36</v>
      </c>
      <c r="S64" s="266">
        <v>2.4620000000000002</v>
      </c>
      <c r="T64" s="264">
        <v>-128.9</v>
      </c>
      <c r="U64" s="267"/>
      <c r="V64" s="262" t="s">
        <v>1958</v>
      </c>
      <c r="W64" s="262" t="s">
        <v>1982</v>
      </c>
      <c r="X64" s="262" t="s">
        <v>1960</v>
      </c>
      <c r="Y64" s="262" t="s">
        <v>1961</v>
      </c>
      <c r="Z64" s="262" t="s">
        <v>1902</v>
      </c>
    </row>
    <row r="65" spans="1:26" x14ac:dyDescent="0.25">
      <c r="A65" s="261">
        <v>41436</v>
      </c>
      <c r="B65" s="262" t="s">
        <v>1956</v>
      </c>
      <c r="C65" s="261">
        <v>41914</v>
      </c>
      <c r="D65" s="262" t="s">
        <v>1871</v>
      </c>
      <c r="E65" s="262" t="s">
        <v>1872</v>
      </c>
      <c r="F65" s="262" t="s">
        <v>1872</v>
      </c>
      <c r="G65" s="262" t="s">
        <v>1957</v>
      </c>
      <c r="H65" s="263" t="s">
        <v>1843</v>
      </c>
      <c r="I65" s="264">
        <v>-1440.8</v>
      </c>
      <c r="J65" s="264">
        <v>3418.44</v>
      </c>
      <c r="K65" s="264">
        <v>0</v>
      </c>
      <c r="L65" s="265">
        <v>2.3725999999999998</v>
      </c>
      <c r="M65" s="265">
        <v>2.4992999999999999</v>
      </c>
      <c r="N65" s="261">
        <v>41942</v>
      </c>
      <c r="O65" s="264">
        <v>-181.07</v>
      </c>
      <c r="P65" s="264">
        <v>0</v>
      </c>
      <c r="Q65" s="264">
        <v>-181.07</v>
      </c>
      <c r="R65" s="264">
        <v>-181.07</v>
      </c>
      <c r="S65" s="266">
        <v>2.4620000000000002</v>
      </c>
      <c r="T65" s="264">
        <v>-73.55</v>
      </c>
      <c r="U65" s="267"/>
      <c r="V65" s="262" t="s">
        <v>1958</v>
      </c>
      <c r="W65" s="262" t="s">
        <v>1983</v>
      </c>
      <c r="X65" s="262" t="s">
        <v>1960</v>
      </c>
      <c r="Y65" s="262" t="s">
        <v>1961</v>
      </c>
      <c r="Z65" s="262" t="s">
        <v>1902</v>
      </c>
    </row>
    <row r="66" spans="1:26" x14ac:dyDescent="0.25">
      <c r="A66" s="261">
        <v>41436</v>
      </c>
      <c r="B66" s="262" t="s">
        <v>1956</v>
      </c>
      <c r="C66" s="261">
        <v>41914</v>
      </c>
      <c r="D66" s="262" t="s">
        <v>1871</v>
      </c>
      <c r="E66" s="262" t="s">
        <v>1872</v>
      </c>
      <c r="F66" s="262" t="s">
        <v>1872</v>
      </c>
      <c r="G66" s="262" t="s">
        <v>1957</v>
      </c>
      <c r="H66" s="263" t="s">
        <v>1843</v>
      </c>
      <c r="I66" s="264">
        <v>-2278.09</v>
      </c>
      <c r="J66" s="264">
        <v>5405</v>
      </c>
      <c r="K66" s="264">
        <v>0</v>
      </c>
      <c r="L66" s="265">
        <v>2.3725999999999998</v>
      </c>
      <c r="M66" s="265">
        <v>2.4992999999999999</v>
      </c>
      <c r="N66" s="261">
        <v>41942</v>
      </c>
      <c r="O66" s="264">
        <v>-286.29000000000002</v>
      </c>
      <c r="P66" s="264">
        <v>0</v>
      </c>
      <c r="Q66" s="264">
        <v>-286.29000000000002</v>
      </c>
      <c r="R66" s="264">
        <v>-286.29000000000002</v>
      </c>
      <c r="S66" s="266">
        <v>2.4620000000000002</v>
      </c>
      <c r="T66" s="264">
        <v>-116.28</v>
      </c>
      <c r="U66" s="267"/>
      <c r="V66" s="262" t="s">
        <v>1958</v>
      </c>
      <c r="W66" s="262" t="s">
        <v>1984</v>
      </c>
      <c r="X66" s="262" t="s">
        <v>1960</v>
      </c>
      <c r="Y66" s="262" t="s">
        <v>1961</v>
      </c>
      <c r="Z66" s="262" t="s">
        <v>1902</v>
      </c>
    </row>
    <row r="67" spans="1:26" x14ac:dyDescent="0.25">
      <c r="A67" s="261">
        <v>41436</v>
      </c>
      <c r="B67" s="262" t="s">
        <v>1956</v>
      </c>
      <c r="C67" s="261">
        <v>41914</v>
      </c>
      <c r="D67" s="262" t="s">
        <v>1871</v>
      </c>
      <c r="E67" s="262" t="s">
        <v>1872</v>
      </c>
      <c r="F67" s="262" t="s">
        <v>1872</v>
      </c>
      <c r="G67" s="262" t="s">
        <v>1957</v>
      </c>
      <c r="H67" s="263" t="s">
        <v>1843</v>
      </c>
      <c r="I67" s="264">
        <v>-9818.58</v>
      </c>
      <c r="J67" s="264">
        <v>23295.56</v>
      </c>
      <c r="K67" s="264">
        <v>0</v>
      </c>
      <c r="L67" s="265">
        <v>2.3725999999999998</v>
      </c>
      <c r="M67" s="265">
        <v>2.4992999999999999</v>
      </c>
      <c r="N67" s="261">
        <v>41942</v>
      </c>
      <c r="O67" s="264">
        <v>-1233.9000000000001</v>
      </c>
      <c r="P67" s="264">
        <v>0</v>
      </c>
      <c r="Q67" s="264">
        <v>-1233.9000000000001</v>
      </c>
      <c r="R67" s="264">
        <v>-1233.9000000000001</v>
      </c>
      <c r="S67" s="266">
        <v>2.4620000000000002</v>
      </c>
      <c r="T67" s="264">
        <v>-501.18</v>
      </c>
      <c r="U67" s="267"/>
      <c r="V67" s="262" t="s">
        <v>1958</v>
      </c>
      <c r="W67" s="262" t="s">
        <v>1985</v>
      </c>
      <c r="X67" s="262" t="s">
        <v>1960</v>
      </c>
      <c r="Y67" s="262" t="s">
        <v>1961</v>
      </c>
      <c r="Z67" s="262" t="s">
        <v>1902</v>
      </c>
    </row>
    <row r="68" spans="1:26" x14ac:dyDescent="0.25">
      <c r="A68" s="261">
        <v>41436</v>
      </c>
      <c r="B68" s="262" t="s">
        <v>1956</v>
      </c>
      <c r="C68" s="261">
        <v>41942</v>
      </c>
      <c r="D68" s="262" t="s">
        <v>1871</v>
      </c>
      <c r="E68" s="262" t="s">
        <v>1872</v>
      </c>
      <c r="F68" s="262" t="s">
        <v>1872</v>
      </c>
      <c r="G68" s="262" t="s">
        <v>1957</v>
      </c>
      <c r="H68" s="263" t="s">
        <v>1843</v>
      </c>
      <c r="I68" s="264">
        <v>-62107.48</v>
      </c>
      <c r="J68" s="264">
        <v>147356.21</v>
      </c>
      <c r="K68" s="264">
        <v>0</v>
      </c>
      <c r="L68" s="265">
        <v>2.3725999999999998</v>
      </c>
      <c r="M68" s="265">
        <v>2.4346000000000001</v>
      </c>
      <c r="N68" s="261">
        <v>41942</v>
      </c>
      <c r="O68" s="264">
        <v>-3850.66</v>
      </c>
      <c r="P68" s="264">
        <v>0</v>
      </c>
      <c r="Q68" s="264">
        <v>-3850.66</v>
      </c>
      <c r="R68" s="264">
        <v>-3850.66</v>
      </c>
      <c r="S68" s="266">
        <v>2.4342999999999999</v>
      </c>
      <c r="T68" s="264">
        <v>-1581.83</v>
      </c>
      <c r="U68" s="267"/>
      <c r="V68" s="262" t="s">
        <v>1958</v>
      </c>
      <c r="W68" s="262"/>
      <c r="X68" s="262" t="s">
        <v>1960</v>
      </c>
      <c r="Y68" s="262" t="s">
        <v>1961</v>
      </c>
      <c r="Z68" s="262" t="s">
        <v>1928</v>
      </c>
    </row>
    <row r="69" spans="1:26" x14ac:dyDescent="0.25">
      <c r="A69" s="261">
        <v>41436</v>
      </c>
      <c r="B69" s="262" t="s">
        <v>1956</v>
      </c>
      <c r="C69" s="261">
        <v>41942</v>
      </c>
      <c r="D69" s="262" t="s">
        <v>1871</v>
      </c>
      <c r="E69" s="262" t="s">
        <v>1872</v>
      </c>
      <c r="F69" s="262" t="s">
        <v>1872</v>
      </c>
      <c r="G69" s="262" t="s">
        <v>1957</v>
      </c>
      <c r="H69" s="263" t="s">
        <v>1843</v>
      </c>
      <c r="I69" s="264">
        <v>-1352.38</v>
      </c>
      <c r="J69" s="264">
        <v>3208.66</v>
      </c>
      <c r="K69" s="264">
        <v>0</v>
      </c>
      <c r="L69" s="265">
        <v>2.3725999999999998</v>
      </c>
      <c r="M69" s="265">
        <v>2.4346000000000001</v>
      </c>
      <c r="N69" s="261">
        <v>41942</v>
      </c>
      <c r="O69" s="264">
        <v>-83.85</v>
      </c>
      <c r="P69" s="264">
        <v>0</v>
      </c>
      <c r="Q69" s="264">
        <v>-83.85</v>
      </c>
      <c r="R69" s="264">
        <v>-83.85</v>
      </c>
      <c r="S69" s="266">
        <v>2.4342999999999999</v>
      </c>
      <c r="T69" s="264">
        <v>-34.450000000000003</v>
      </c>
      <c r="U69" s="267"/>
      <c r="V69" s="262" t="s">
        <v>1958</v>
      </c>
      <c r="W69" s="262" t="s">
        <v>1986</v>
      </c>
      <c r="X69" s="262" t="s">
        <v>1960</v>
      </c>
      <c r="Y69" s="262" t="s">
        <v>1961</v>
      </c>
      <c r="Z69" s="262" t="s">
        <v>1902</v>
      </c>
    </row>
    <row r="70" spans="1:26" x14ac:dyDescent="0.25">
      <c r="A70" s="261">
        <v>41436</v>
      </c>
      <c r="B70" s="262" t="s">
        <v>1956</v>
      </c>
      <c r="C70" s="261">
        <v>41942</v>
      </c>
      <c r="D70" s="262" t="s">
        <v>1871</v>
      </c>
      <c r="E70" s="262" t="s">
        <v>1872</v>
      </c>
      <c r="F70" s="262" t="s">
        <v>1872</v>
      </c>
      <c r="G70" s="262" t="s">
        <v>1957</v>
      </c>
      <c r="H70" s="263" t="s">
        <v>1843</v>
      </c>
      <c r="I70" s="264">
        <v>-4763.97</v>
      </c>
      <c r="J70" s="264">
        <v>11303</v>
      </c>
      <c r="K70" s="264">
        <v>0</v>
      </c>
      <c r="L70" s="265">
        <v>2.3725999999999998</v>
      </c>
      <c r="M70" s="265">
        <v>2.4346000000000001</v>
      </c>
      <c r="N70" s="261">
        <v>41942</v>
      </c>
      <c r="O70" s="264">
        <v>-295.37</v>
      </c>
      <c r="P70" s="264">
        <v>0</v>
      </c>
      <c r="Q70" s="264">
        <v>-295.37</v>
      </c>
      <c r="R70" s="264">
        <v>-295.37</v>
      </c>
      <c r="S70" s="266">
        <v>2.4342999999999999</v>
      </c>
      <c r="T70" s="264">
        <v>-121.34</v>
      </c>
      <c r="U70" s="267"/>
      <c r="V70" s="262" t="s">
        <v>1958</v>
      </c>
      <c r="W70" s="262" t="s">
        <v>1987</v>
      </c>
      <c r="X70" s="262" t="s">
        <v>1960</v>
      </c>
      <c r="Y70" s="262" t="s">
        <v>1961</v>
      </c>
      <c r="Z70" s="262" t="s">
        <v>1902</v>
      </c>
    </row>
    <row r="71" spans="1:26" x14ac:dyDescent="0.25">
      <c r="A71" s="261">
        <v>41436</v>
      </c>
      <c r="B71" s="262" t="s">
        <v>1956</v>
      </c>
      <c r="C71" s="261">
        <v>41914</v>
      </c>
      <c r="D71" s="262" t="s">
        <v>1871</v>
      </c>
      <c r="E71" s="262" t="s">
        <v>1872</v>
      </c>
      <c r="F71" s="262" t="s">
        <v>1872</v>
      </c>
      <c r="G71" s="262" t="s">
        <v>1957</v>
      </c>
      <c r="H71" s="263" t="s">
        <v>1843</v>
      </c>
      <c r="I71" s="264">
        <v>-2474.5</v>
      </c>
      <c r="J71" s="264">
        <v>5871</v>
      </c>
      <c r="K71" s="264">
        <v>0</v>
      </c>
      <c r="L71" s="265">
        <v>2.3725999999999998</v>
      </c>
      <c r="M71" s="265">
        <v>2.4992999999999999</v>
      </c>
      <c r="N71" s="261">
        <v>41942</v>
      </c>
      <c r="O71" s="264">
        <v>-310.97000000000003</v>
      </c>
      <c r="P71" s="264">
        <v>0</v>
      </c>
      <c r="Q71" s="264">
        <v>-310.97000000000003</v>
      </c>
      <c r="R71" s="264">
        <v>-310.97000000000003</v>
      </c>
      <c r="S71" s="266">
        <v>2.4620000000000002</v>
      </c>
      <c r="T71" s="264">
        <v>-126.31</v>
      </c>
      <c r="U71" s="267"/>
      <c r="V71" s="262" t="s">
        <v>1958</v>
      </c>
      <c r="W71" s="262" t="s">
        <v>1988</v>
      </c>
      <c r="X71" s="262" t="s">
        <v>1960</v>
      </c>
      <c r="Y71" s="262" t="s">
        <v>1961</v>
      </c>
      <c r="Z71" s="262" t="s">
        <v>1902</v>
      </c>
    </row>
    <row r="72" spans="1:26" x14ac:dyDescent="0.25">
      <c r="A72" s="261">
        <v>41436</v>
      </c>
      <c r="B72" s="262" t="s">
        <v>1956</v>
      </c>
      <c r="C72" s="261">
        <v>41926</v>
      </c>
      <c r="D72" s="262" t="s">
        <v>1871</v>
      </c>
      <c r="E72" s="262" t="s">
        <v>1872</v>
      </c>
      <c r="F72" s="262" t="s">
        <v>1872</v>
      </c>
      <c r="G72" s="262" t="s">
        <v>1957</v>
      </c>
      <c r="H72" s="263" t="s">
        <v>1843</v>
      </c>
      <c r="I72" s="264">
        <v>-1701.42</v>
      </c>
      <c r="J72" s="264">
        <v>4036.79</v>
      </c>
      <c r="K72" s="264">
        <v>0</v>
      </c>
      <c r="L72" s="265">
        <v>2.3725999999999998</v>
      </c>
      <c r="M72" s="265">
        <v>2.4089</v>
      </c>
      <c r="N72" s="261">
        <v>41942</v>
      </c>
      <c r="O72" s="264">
        <v>-61.46</v>
      </c>
      <c r="P72" s="264">
        <v>0</v>
      </c>
      <c r="Q72" s="264">
        <v>-61.46</v>
      </c>
      <c r="R72" s="264">
        <v>-61.46</v>
      </c>
      <c r="S72" s="266">
        <v>2.3919999999999999</v>
      </c>
      <c r="T72" s="264">
        <v>-25.69</v>
      </c>
      <c r="U72" s="267"/>
      <c r="V72" s="262" t="s">
        <v>1958</v>
      </c>
      <c r="W72" s="262" t="s">
        <v>1989</v>
      </c>
      <c r="X72" s="262" t="s">
        <v>1960</v>
      </c>
      <c r="Y72" s="262" t="s">
        <v>1961</v>
      </c>
      <c r="Z72" s="262" t="s">
        <v>1902</v>
      </c>
    </row>
    <row r="73" spans="1:26" x14ac:dyDescent="0.25">
      <c r="A73" s="261">
        <v>41436</v>
      </c>
      <c r="B73" s="262" t="s">
        <v>1956</v>
      </c>
      <c r="C73" s="261">
        <v>41914</v>
      </c>
      <c r="D73" s="262" t="s">
        <v>1871</v>
      </c>
      <c r="E73" s="262" t="s">
        <v>1872</v>
      </c>
      <c r="F73" s="262" t="s">
        <v>1872</v>
      </c>
      <c r="G73" s="262" t="s">
        <v>1957</v>
      </c>
      <c r="H73" s="263" t="s">
        <v>1843</v>
      </c>
      <c r="I73" s="264">
        <v>-92125.89</v>
      </c>
      <c r="J73" s="264">
        <v>218577.89</v>
      </c>
      <c r="K73" s="264">
        <v>0</v>
      </c>
      <c r="L73" s="265">
        <v>2.3725999999999998</v>
      </c>
      <c r="M73" s="265">
        <v>2.4992999999999999</v>
      </c>
      <c r="N73" s="261">
        <v>41942</v>
      </c>
      <c r="O73" s="264">
        <v>-11577.48</v>
      </c>
      <c r="P73" s="264">
        <v>0</v>
      </c>
      <c r="Q73" s="264">
        <v>-11577.48</v>
      </c>
      <c r="R73" s="264">
        <v>-11577.43</v>
      </c>
      <c r="S73" s="266">
        <v>2.4620000000000002</v>
      </c>
      <c r="T73" s="264">
        <v>-4702.45</v>
      </c>
      <c r="U73" s="267"/>
      <c r="V73" s="262" t="s">
        <v>1958</v>
      </c>
      <c r="W73" s="262" t="s">
        <v>1990</v>
      </c>
      <c r="X73" s="262" t="s">
        <v>1960</v>
      </c>
      <c r="Y73" s="262" t="s">
        <v>1961</v>
      </c>
      <c r="Z73" s="262" t="s">
        <v>1902</v>
      </c>
    </row>
    <row r="74" spans="1:26" x14ac:dyDescent="0.25">
      <c r="A74" s="261">
        <v>41436</v>
      </c>
      <c r="B74" s="262" t="s">
        <v>1991</v>
      </c>
      <c r="C74" s="261">
        <v>41960</v>
      </c>
      <c r="D74" s="262" t="s">
        <v>1871</v>
      </c>
      <c r="E74" s="262" t="s">
        <v>1872</v>
      </c>
      <c r="F74" s="262" t="s">
        <v>1872</v>
      </c>
      <c r="G74" s="262" t="s">
        <v>1957</v>
      </c>
      <c r="H74" s="263" t="s">
        <v>1843</v>
      </c>
      <c r="I74" s="264">
        <v>-85723.74</v>
      </c>
      <c r="J74" s="264">
        <v>204493.98</v>
      </c>
      <c r="K74" s="264">
        <v>0</v>
      </c>
      <c r="L74" s="265">
        <v>2.3855</v>
      </c>
      <c r="M74" s="265">
        <v>2.6255000000000002</v>
      </c>
      <c r="N74" s="261">
        <v>41970</v>
      </c>
      <c r="O74" s="264">
        <v>-20505.18</v>
      </c>
      <c r="P74" s="264">
        <v>0</v>
      </c>
      <c r="Q74" s="264">
        <v>-20505.18</v>
      </c>
      <c r="R74" s="264">
        <v>-20505.07</v>
      </c>
      <c r="S74" s="266">
        <v>2.6133000000000002</v>
      </c>
      <c r="T74" s="264">
        <v>-7846.43</v>
      </c>
      <c r="U74" s="267"/>
      <c r="V74" s="262" t="s">
        <v>1992</v>
      </c>
      <c r="W74" s="262" t="s">
        <v>1993</v>
      </c>
      <c r="X74" s="262" t="s">
        <v>1994</v>
      </c>
      <c r="Y74" s="262" t="s">
        <v>1961</v>
      </c>
      <c r="Z74" s="262" t="s">
        <v>1902</v>
      </c>
    </row>
    <row r="75" spans="1:26" x14ac:dyDescent="0.25">
      <c r="A75" s="261">
        <v>41436</v>
      </c>
      <c r="B75" s="262" t="s">
        <v>1991</v>
      </c>
      <c r="C75" s="261">
        <v>41970</v>
      </c>
      <c r="D75" s="262" t="s">
        <v>1871</v>
      </c>
      <c r="E75" s="262" t="s">
        <v>1872</v>
      </c>
      <c r="F75" s="262" t="s">
        <v>1872</v>
      </c>
      <c r="G75" s="262" t="s">
        <v>1957</v>
      </c>
      <c r="H75" s="263" t="s">
        <v>1843</v>
      </c>
      <c r="I75" s="264">
        <v>-10949</v>
      </c>
      <c r="J75" s="264">
        <v>26118.84</v>
      </c>
      <c r="K75" s="264">
        <v>0</v>
      </c>
      <c r="L75" s="265">
        <v>2.3855</v>
      </c>
      <c r="M75" s="265">
        <v>2.5103</v>
      </c>
      <c r="N75" s="261">
        <v>41970</v>
      </c>
      <c r="O75" s="264">
        <v>-1366.44</v>
      </c>
      <c r="P75" s="264">
        <v>0</v>
      </c>
      <c r="Q75" s="264">
        <v>-1366.44</v>
      </c>
      <c r="R75" s="264">
        <v>-1366.43</v>
      </c>
      <c r="S75" s="266">
        <v>2.5099999999999998</v>
      </c>
      <c r="T75" s="264">
        <v>-544.39</v>
      </c>
      <c r="U75" s="267"/>
      <c r="V75" s="262" t="s">
        <v>1992</v>
      </c>
      <c r="W75" s="262" t="s">
        <v>1995</v>
      </c>
      <c r="X75" s="262" t="s">
        <v>1994</v>
      </c>
      <c r="Y75" s="262" t="s">
        <v>1961</v>
      </c>
      <c r="Z75" s="262" t="s">
        <v>1902</v>
      </c>
    </row>
    <row r="76" spans="1:26" x14ac:dyDescent="0.25">
      <c r="A76" s="261">
        <v>41436</v>
      </c>
      <c r="B76" s="262" t="s">
        <v>1991</v>
      </c>
      <c r="C76" s="261">
        <v>41960</v>
      </c>
      <c r="D76" s="262" t="s">
        <v>1871</v>
      </c>
      <c r="E76" s="262" t="s">
        <v>1872</v>
      </c>
      <c r="F76" s="262" t="s">
        <v>1872</v>
      </c>
      <c r="G76" s="262" t="s">
        <v>1957</v>
      </c>
      <c r="H76" s="263" t="s">
        <v>1843</v>
      </c>
      <c r="I76" s="264">
        <v>-69191.44</v>
      </c>
      <c r="J76" s="264">
        <v>165056.18</v>
      </c>
      <c r="K76" s="264">
        <v>0</v>
      </c>
      <c r="L76" s="265">
        <v>2.3855</v>
      </c>
      <c r="M76" s="265">
        <v>2.6255000000000002</v>
      </c>
      <c r="N76" s="261">
        <v>41970</v>
      </c>
      <c r="O76" s="264">
        <v>-16550.64</v>
      </c>
      <c r="P76" s="264">
        <v>0</v>
      </c>
      <c r="Q76" s="264">
        <v>-16550.64</v>
      </c>
      <c r="R76" s="264">
        <v>-16550.64</v>
      </c>
      <c r="S76" s="266">
        <v>2.6133000000000002</v>
      </c>
      <c r="T76" s="264">
        <v>-6333.23</v>
      </c>
      <c r="U76" s="267"/>
      <c r="V76" s="262" t="s">
        <v>1992</v>
      </c>
      <c r="W76" s="262" t="s">
        <v>1996</v>
      </c>
      <c r="X76" s="262" t="s">
        <v>1994</v>
      </c>
      <c r="Y76" s="262" t="s">
        <v>1961</v>
      </c>
      <c r="Z76" s="262" t="s">
        <v>1902</v>
      </c>
    </row>
    <row r="77" spans="1:26" x14ac:dyDescent="0.25">
      <c r="A77" s="261">
        <v>41437</v>
      </c>
      <c r="B77" s="262" t="s">
        <v>1997</v>
      </c>
      <c r="C77" s="261">
        <v>41857</v>
      </c>
      <c r="D77" s="262" t="s">
        <v>1871</v>
      </c>
      <c r="E77" s="262" t="s">
        <v>1872</v>
      </c>
      <c r="F77" s="262" t="s">
        <v>1872</v>
      </c>
      <c r="G77" s="262" t="s">
        <v>1873</v>
      </c>
      <c r="H77" s="263" t="s">
        <v>155</v>
      </c>
      <c r="I77" s="264">
        <v>-43479.3</v>
      </c>
      <c r="J77" s="264">
        <v>102315.49</v>
      </c>
      <c r="K77" s="264">
        <v>0</v>
      </c>
      <c r="L77" s="265">
        <v>2.3532000000000002</v>
      </c>
      <c r="M77" s="265">
        <v>2.3075000000000001</v>
      </c>
      <c r="N77" s="261">
        <v>41897</v>
      </c>
      <c r="O77" s="264">
        <v>1964.37</v>
      </c>
      <c r="P77" s="264">
        <v>0.1</v>
      </c>
      <c r="Q77" s="264">
        <v>1964.27</v>
      </c>
      <c r="R77" s="264">
        <v>1964.28</v>
      </c>
      <c r="S77" s="266">
        <v>2.2753000000000001</v>
      </c>
      <c r="T77" s="264">
        <v>863.31</v>
      </c>
      <c r="U77" s="267"/>
      <c r="V77" s="262" t="s">
        <v>1998</v>
      </c>
      <c r="W77" s="262"/>
      <c r="X77" s="262"/>
      <c r="Y77" s="262" t="s">
        <v>1928</v>
      </c>
      <c r="Z77" s="262" t="s">
        <v>1877</v>
      </c>
    </row>
    <row r="78" spans="1:26" x14ac:dyDescent="0.25">
      <c r="A78" s="261">
        <v>41437</v>
      </c>
      <c r="B78" s="262" t="s">
        <v>1999</v>
      </c>
      <c r="C78" s="261">
        <v>41880</v>
      </c>
      <c r="D78" s="262" t="s">
        <v>1871</v>
      </c>
      <c r="E78" s="262" t="s">
        <v>1872</v>
      </c>
      <c r="F78" s="262" t="s">
        <v>1872</v>
      </c>
      <c r="G78" s="262" t="s">
        <v>1873</v>
      </c>
      <c r="H78" s="263" t="s">
        <v>155</v>
      </c>
      <c r="I78" s="264">
        <v>-63703.46</v>
      </c>
      <c r="J78" s="264">
        <v>150677.79</v>
      </c>
      <c r="K78" s="264">
        <v>0</v>
      </c>
      <c r="L78" s="265">
        <v>2.3653</v>
      </c>
      <c r="M78" s="265">
        <v>2.2578</v>
      </c>
      <c r="N78" s="261">
        <v>41913</v>
      </c>
      <c r="O78" s="264">
        <v>6784.1</v>
      </c>
      <c r="P78" s="264">
        <v>0.34</v>
      </c>
      <c r="Q78" s="264">
        <v>6783.76</v>
      </c>
      <c r="R78" s="264">
        <v>6783.79</v>
      </c>
      <c r="S78" s="266">
        <v>2.2496</v>
      </c>
      <c r="T78" s="264">
        <v>3015.55</v>
      </c>
      <c r="U78" s="267"/>
      <c r="V78" s="262" t="s">
        <v>2000</v>
      </c>
      <c r="W78" s="262" t="s">
        <v>1894</v>
      </c>
      <c r="X78" s="262"/>
      <c r="Y78" s="262" t="s">
        <v>1928</v>
      </c>
      <c r="Z78" s="262" t="s">
        <v>1878</v>
      </c>
    </row>
    <row r="79" spans="1:26" x14ac:dyDescent="0.25">
      <c r="A79" s="261">
        <v>41437</v>
      </c>
      <c r="B79" s="262" t="s">
        <v>1999</v>
      </c>
      <c r="C79" s="261">
        <v>41913</v>
      </c>
      <c r="D79" s="262" t="s">
        <v>1871</v>
      </c>
      <c r="E79" s="262" t="s">
        <v>1872</v>
      </c>
      <c r="F79" s="262" t="s">
        <v>1872</v>
      </c>
      <c r="G79" s="262" t="s">
        <v>1873</v>
      </c>
      <c r="H79" s="263" t="s">
        <v>155</v>
      </c>
      <c r="I79" s="264">
        <v>-109324.04</v>
      </c>
      <c r="J79" s="264">
        <v>258584.15</v>
      </c>
      <c r="K79" s="264">
        <v>0</v>
      </c>
      <c r="L79" s="265">
        <v>2.3653</v>
      </c>
      <c r="M79" s="265">
        <v>2.4510000000000001</v>
      </c>
      <c r="N79" s="261">
        <v>41913</v>
      </c>
      <c r="O79" s="264">
        <v>-9369.07</v>
      </c>
      <c r="P79" s="264">
        <v>0</v>
      </c>
      <c r="Q79" s="264">
        <v>-9369.07</v>
      </c>
      <c r="R79" s="264">
        <v>-9369.07</v>
      </c>
      <c r="S79" s="266">
        <v>2.4506999999999999</v>
      </c>
      <c r="T79" s="264">
        <v>-3823.02</v>
      </c>
      <c r="U79" s="267"/>
      <c r="V79" s="262" t="s">
        <v>2000</v>
      </c>
      <c r="W79" s="262" t="s">
        <v>1933</v>
      </c>
      <c r="X79" s="262"/>
      <c r="Y79" s="262" t="s">
        <v>1928</v>
      </c>
      <c r="Z79" s="262" t="s">
        <v>1878</v>
      </c>
    </row>
    <row r="80" spans="1:26" x14ac:dyDescent="0.25">
      <c r="A80" s="261">
        <v>41439</v>
      </c>
      <c r="B80" s="262" t="s">
        <v>2001</v>
      </c>
      <c r="C80" s="261">
        <v>41866</v>
      </c>
      <c r="D80" s="262" t="s">
        <v>1871</v>
      </c>
      <c r="E80" s="262" t="s">
        <v>1872</v>
      </c>
      <c r="F80" s="262" t="s">
        <v>1872</v>
      </c>
      <c r="G80" s="262" t="s">
        <v>1957</v>
      </c>
      <c r="H80" s="263" t="s">
        <v>1843</v>
      </c>
      <c r="I80" s="264">
        <v>-17387.45</v>
      </c>
      <c r="J80" s="264">
        <v>40738.800000000003</v>
      </c>
      <c r="K80" s="264">
        <v>0</v>
      </c>
      <c r="L80" s="265">
        <v>2.343</v>
      </c>
      <c r="M80" s="265">
        <v>2.2938999999999998</v>
      </c>
      <c r="N80" s="261">
        <v>41912</v>
      </c>
      <c r="O80" s="264">
        <v>842.66</v>
      </c>
      <c r="P80" s="264">
        <v>0.04</v>
      </c>
      <c r="Q80" s="264">
        <v>842.62</v>
      </c>
      <c r="R80" s="264">
        <v>842.62</v>
      </c>
      <c r="S80" s="266">
        <v>2.27</v>
      </c>
      <c r="T80" s="264">
        <v>371.2</v>
      </c>
      <c r="U80" s="267"/>
      <c r="V80" s="262" t="s">
        <v>2002</v>
      </c>
      <c r="W80" s="262" t="s">
        <v>2003</v>
      </c>
      <c r="X80" s="262" t="s">
        <v>2004</v>
      </c>
      <c r="Y80" s="262" t="s">
        <v>1961</v>
      </c>
      <c r="Z80" s="262" t="s">
        <v>1878</v>
      </c>
    </row>
    <row r="81" spans="1:26" x14ac:dyDescent="0.25">
      <c r="A81" s="261">
        <v>41439</v>
      </c>
      <c r="B81" s="262" t="s">
        <v>2001</v>
      </c>
      <c r="C81" s="261">
        <v>41866</v>
      </c>
      <c r="D81" s="262" t="s">
        <v>1871</v>
      </c>
      <c r="E81" s="262" t="s">
        <v>1872</v>
      </c>
      <c r="F81" s="262" t="s">
        <v>1872</v>
      </c>
      <c r="G81" s="262" t="s">
        <v>1957</v>
      </c>
      <c r="H81" s="263" t="s">
        <v>1843</v>
      </c>
      <c r="I81" s="264">
        <v>-10412.93</v>
      </c>
      <c r="J81" s="264">
        <v>24397.49</v>
      </c>
      <c r="K81" s="264">
        <v>0</v>
      </c>
      <c r="L81" s="265">
        <v>2.343</v>
      </c>
      <c r="M81" s="265">
        <v>2.2938999999999998</v>
      </c>
      <c r="N81" s="261">
        <v>41912</v>
      </c>
      <c r="O81" s="264">
        <v>504.65</v>
      </c>
      <c r="P81" s="264">
        <v>0.03</v>
      </c>
      <c r="Q81" s="264">
        <v>504.62</v>
      </c>
      <c r="R81" s="264">
        <v>504.6</v>
      </c>
      <c r="S81" s="266">
        <v>2.27</v>
      </c>
      <c r="T81" s="264">
        <v>222.29</v>
      </c>
      <c r="U81" s="267"/>
      <c r="V81" s="262" t="s">
        <v>2002</v>
      </c>
      <c r="W81" s="262" t="s">
        <v>2005</v>
      </c>
      <c r="X81" s="262" t="s">
        <v>2004</v>
      </c>
      <c r="Y81" s="262" t="s">
        <v>1961</v>
      </c>
      <c r="Z81" s="262" t="s">
        <v>1878</v>
      </c>
    </row>
    <row r="82" spans="1:26" x14ac:dyDescent="0.25">
      <c r="A82" s="261">
        <v>41439</v>
      </c>
      <c r="B82" s="262" t="s">
        <v>2001</v>
      </c>
      <c r="C82" s="261">
        <v>41873</v>
      </c>
      <c r="D82" s="262" t="s">
        <v>1871</v>
      </c>
      <c r="E82" s="262" t="s">
        <v>1872</v>
      </c>
      <c r="F82" s="262" t="s">
        <v>1872</v>
      </c>
      <c r="G82" s="262" t="s">
        <v>1957</v>
      </c>
      <c r="H82" s="263" t="s">
        <v>1843</v>
      </c>
      <c r="I82" s="264">
        <v>-8813.7000000000007</v>
      </c>
      <c r="J82" s="264">
        <v>20650.5</v>
      </c>
      <c r="K82" s="264">
        <v>0</v>
      </c>
      <c r="L82" s="265">
        <v>2.343</v>
      </c>
      <c r="M82" s="265">
        <v>2.2989999999999999</v>
      </c>
      <c r="N82" s="261">
        <v>41912</v>
      </c>
      <c r="O82" s="264">
        <v>383.56</v>
      </c>
      <c r="P82" s="264">
        <v>0.02</v>
      </c>
      <c r="Q82" s="264">
        <v>383.54</v>
      </c>
      <c r="R82" s="264">
        <v>383.52</v>
      </c>
      <c r="S82" s="266">
        <v>2.2578999999999998</v>
      </c>
      <c r="T82" s="264">
        <v>169.86</v>
      </c>
      <c r="U82" s="267"/>
      <c r="V82" s="262" t="s">
        <v>2002</v>
      </c>
      <c r="W82" s="262" t="s">
        <v>2006</v>
      </c>
      <c r="X82" s="262" t="s">
        <v>2004</v>
      </c>
      <c r="Y82" s="262" t="s">
        <v>1961</v>
      </c>
      <c r="Z82" s="262" t="s">
        <v>1878</v>
      </c>
    </row>
    <row r="83" spans="1:26" x14ac:dyDescent="0.25">
      <c r="A83" s="261">
        <v>41439</v>
      </c>
      <c r="B83" s="262" t="s">
        <v>2001</v>
      </c>
      <c r="C83" s="261">
        <v>41873</v>
      </c>
      <c r="D83" s="262" t="s">
        <v>1871</v>
      </c>
      <c r="E83" s="262" t="s">
        <v>1872</v>
      </c>
      <c r="F83" s="262" t="s">
        <v>1872</v>
      </c>
      <c r="G83" s="262" t="s">
        <v>1957</v>
      </c>
      <c r="H83" s="263" t="s">
        <v>1843</v>
      </c>
      <c r="I83" s="264">
        <v>-341.44</v>
      </c>
      <c r="J83" s="264">
        <v>799.99</v>
      </c>
      <c r="K83" s="264">
        <v>0</v>
      </c>
      <c r="L83" s="265">
        <v>2.343</v>
      </c>
      <c r="M83" s="265">
        <v>2.2989999999999999</v>
      </c>
      <c r="N83" s="261">
        <v>41912</v>
      </c>
      <c r="O83" s="264">
        <v>14.86</v>
      </c>
      <c r="P83" s="264">
        <v>0</v>
      </c>
      <c r="Q83" s="264">
        <v>14.86</v>
      </c>
      <c r="R83" s="264">
        <v>14.86</v>
      </c>
      <c r="S83" s="266">
        <v>2.2578999999999998</v>
      </c>
      <c r="T83" s="264">
        <v>6.58</v>
      </c>
      <c r="U83" s="267"/>
      <c r="V83" s="262" t="s">
        <v>2002</v>
      </c>
      <c r="W83" s="262" t="s">
        <v>2007</v>
      </c>
      <c r="X83" s="262" t="s">
        <v>2004</v>
      </c>
      <c r="Y83" s="262" t="s">
        <v>1961</v>
      </c>
      <c r="Z83" s="262" t="s">
        <v>1878</v>
      </c>
    </row>
    <row r="84" spans="1:26" x14ac:dyDescent="0.25">
      <c r="A84" s="261">
        <v>41439</v>
      </c>
      <c r="B84" s="262" t="s">
        <v>2001</v>
      </c>
      <c r="C84" s="261">
        <v>41873</v>
      </c>
      <c r="D84" s="262" t="s">
        <v>1871</v>
      </c>
      <c r="E84" s="262" t="s">
        <v>1872</v>
      </c>
      <c r="F84" s="262" t="s">
        <v>1872</v>
      </c>
      <c r="G84" s="262" t="s">
        <v>1957</v>
      </c>
      <c r="H84" s="263" t="s">
        <v>1843</v>
      </c>
      <c r="I84" s="264">
        <v>-13056.34</v>
      </c>
      <c r="J84" s="264">
        <v>30591</v>
      </c>
      <c r="K84" s="264">
        <v>0</v>
      </c>
      <c r="L84" s="265">
        <v>2.343</v>
      </c>
      <c r="M84" s="265">
        <v>2.2989999999999999</v>
      </c>
      <c r="N84" s="261">
        <v>41912</v>
      </c>
      <c r="O84" s="264">
        <v>568.20000000000005</v>
      </c>
      <c r="P84" s="264">
        <v>0.03</v>
      </c>
      <c r="Q84" s="264">
        <v>568.16999999999996</v>
      </c>
      <c r="R84" s="264">
        <v>568.16999999999996</v>
      </c>
      <c r="S84" s="266">
        <v>2.2578999999999998</v>
      </c>
      <c r="T84" s="264">
        <v>251.64</v>
      </c>
      <c r="U84" s="267"/>
      <c r="V84" s="262" t="s">
        <v>2002</v>
      </c>
      <c r="W84" s="262" t="s">
        <v>2008</v>
      </c>
      <c r="X84" s="262" t="s">
        <v>2004</v>
      </c>
      <c r="Y84" s="262" t="s">
        <v>1961</v>
      </c>
      <c r="Z84" s="262" t="s">
        <v>1878</v>
      </c>
    </row>
    <row r="85" spans="1:26" x14ac:dyDescent="0.25">
      <c r="A85" s="261">
        <v>41439</v>
      </c>
      <c r="B85" s="262" t="s">
        <v>2001</v>
      </c>
      <c r="C85" s="261">
        <v>41877</v>
      </c>
      <c r="D85" s="262" t="s">
        <v>1871</v>
      </c>
      <c r="E85" s="262" t="s">
        <v>1872</v>
      </c>
      <c r="F85" s="262" t="s">
        <v>1872</v>
      </c>
      <c r="G85" s="262" t="s">
        <v>1957</v>
      </c>
      <c r="H85" s="263" t="s">
        <v>1843</v>
      </c>
      <c r="I85" s="264">
        <v>-64981.74</v>
      </c>
      <c r="J85" s="264">
        <v>152252.22</v>
      </c>
      <c r="K85" s="264">
        <v>0</v>
      </c>
      <c r="L85" s="265">
        <v>2.343</v>
      </c>
      <c r="M85" s="265">
        <v>2.2911999999999999</v>
      </c>
      <c r="N85" s="261">
        <v>41912</v>
      </c>
      <c r="O85" s="264">
        <v>3331.95</v>
      </c>
      <c r="P85" s="264">
        <v>0.17</v>
      </c>
      <c r="Q85" s="264">
        <v>3331.78</v>
      </c>
      <c r="R85" s="264">
        <v>3331.77</v>
      </c>
      <c r="S85" s="266">
        <v>2.2805</v>
      </c>
      <c r="T85" s="264">
        <v>1460.98</v>
      </c>
      <c r="U85" s="267"/>
      <c r="V85" s="262" t="s">
        <v>2002</v>
      </c>
      <c r="W85" s="262" t="s">
        <v>2009</v>
      </c>
      <c r="X85" s="262" t="s">
        <v>2004</v>
      </c>
      <c r="Y85" s="262" t="s">
        <v>1961</v>
      </c>
      <c r="Z85" s="262" t="s">
        <v>1878</v>
      </c>
    </row>
    <row r="86" spans="1:26" x14ac:dyDescent="0.25">
      <c r="A86" s="261">
        <v>41445</v>
      </c>
      <c r="B86" s="262" t="s">
        <v>2010</v>
      </c>
      <c r="C86" s="261">
        <v>41928</v>
      </c>
      <c r="D86" s="262" t="s">
        <v>1871</v>
      </c>
      <c r="E86" s="262" t="s">
        <v>1872</v>
      </c>
      <c r="F86" s="262" t="s">
        <v>1872</v>
      </c>
      <c r="G86" s="262" t="s">
        <v>1873</v>
      </c>
      <c r="H86" s="263" t="s">
        <v>155</v>
      </c>
      <c r="I86" s="264">
        <v>-75223.100000000006</v>
      </c>
      <c r="J86" s="264">
        <v>188516.61</v>
      </c>
      <c r="K86" s="264">
        <v>0</v>
      </c>
      <c r="L86" s="265">
        <v>2.5061</v>
      </c>
      <c r="M86" s="265">
        <v>2.4729999999999999</v>
      </c>
      <c r="N86" s="261">
        <v>41946</v>
      </c>
      <c r="O86" s="264">
        <v>2477.65</v>
      </c>
      <c r="P86" s="264">
        <v>0.12</v>
      </c>
      <c r="Q86" s="264">
        <v>2477.5300000000002</v>
      </c>
      <c r="R86" s="264">
        <v>2477.5300000000002</v>
      </c>
      <c r="S86" s="266">
        <v>2.4312999999999998</v>
      </c>
      <c r="T86" s="264">
        <v>1019.01</v>
      </c>
      <c r="U86" s="267"/>
      <c r="V86" s="262" t="s">
        <v>2011</v>
      </c>
      <c r="W86" s="262" t="s">
        <v>2012</v>
      </c>
      <c r="X86" s="262" t="s">
        <v>2013</v>
      </c>
      <c r="Y86" s="262" t="s">
        <v>2014</v>
      </c>
      <c r="Z86" s="262" t="s">
        <v>1902</v>
      </c>
    </row>
    <row r="87" spans="1:26" x14ac:dyDescent="0.25">
      <c r="A87" s="261">
        <v>41445</v>
      </c>
      <c r="B87" s="262" t="s">
        <v>2015</v>
      </c>
      <c r="C87" s="261">
        <v>41913</v>
      </c>
      <c r="D87" s="262" t="s">
        <v>1871</v>
      </c>
      <c r="E87" s="262" t="s">
        <v>1872</v>
      </c>
      <c r="F87" s="262" t="s">
        <v>1872</v>
      </c>
      <c r="G87" s="262" t="s">
        <v>1873</v>
      </c>
      <c r="H87" s="263" t="s">
        <v>155</v>
      </c>
      <c r="I87" s="264">
        <v>-342123.11</v>
      </c>
      <c r="J87" s="264">
        <v>858729.01</v>
      </c>
      <c r="K87" s="264">
        <v>0</v>
      </c>
      <c r="L87" s="265">
        <v>2.5099999999999998</v>
      </c>
      <c r="M87" s="265">
        <v>2.4510000000000001</v>
      </c>
      <c r="N87" s="261">
        <v>41913</v>
      </c>
      <c r="O87" s="264">
        <v>20185.259999999998</v>
      </c>
      <c r="P87" s="264">
        <v>1.01</v>
      </c>
      <c r="Q87" s="264">
        <v>20184.25</v>
      </c>
      <c r="R87" s="264">
        <v>20184.25</v>
      </c>
      <c r="S87" s="266">
        <v>2.4506999999999999</v>
      </c>
      <c r="T87" s="264">
        <v>8236.1200000000008</v>
      </c>
      <c r="U87" s="267"/>
      <c r="V87" s="262" t="s">
        <v>2016</v>
      </c>
      <c r="W87" s="262" t="s">
        <v>1953</v>
      </c>
      <c r="X87" s="262" t="s">
        <v>2017</v>
      </c>
      <c r="Y87" s="262" t="s">
        <v>1877</v>
      </c>
      <c r="Z87" s="262" t="s">
        <v>1902</v>
      </c>
    </row>
    <row r="88" spans="1:26" x14ac:dyDescent="0.25">
      <c r="A88" s="261">
        <v>41445</v>
      </c>
      <c r="B88" s="262" t="s">
        <v>2010</v>
      </c>
      <c r="C88" s="261">
        <v>41928</v>
      </c>
      <c r="D88" s="262" t="s">
        <v>1871</v>
      </c>
      <c r="E88" s="262" t="s">
        <v>1872</v>
      </c>
      <c r="F88" s="262" t="s">
        <v>1872</v>
      </c>
      <c r="G88" s="262" t="s">
        <v>1873</v>
      </c>
      <c r="H88" s="263" t="s">
        <v>155</v>
      </c>
      <c r="I88" s="264">
        <v>-86781.6</v>
      </c>
      <c r="J88" s="264">
        <v>217483.37</v>
      </c>
      <c r="K88" s="264">
        <v>0</v>
      </c>
      <c r="L88" s="265">
        <v>2.5061</v>
      </c>
      <c r="M88" s="265">
        <v>2.4729999999999999</v>
      </c>
      <c r="N88" s="261">
        <v>41946</v>
      </c>
      <c r="O88" s="264">
        <v>2858.35</v>
      </c>
      <c r="P88" s="264">
        <v>0.14000000000000001</v>
      </c>
      <c r="Q88" s="264">
        <v>2858.21</v>
      </c>
      <c r="R88" s="264">
        <v>2858.21</v>
      </c>
      <c r="S88" s="266">
        <v>2.4312999999999998</v>
      </c>
      <c r="T88" s="264">
        <v>1175.5899999999999</v>
      </c>
      <c r="U88" s="267"/>
      <c r="V88" s="262" t="s">
        <v>2011</v>
      </c>
      <c r="W88" s="262" t="s">
        <v>2018</v>
      </c>
      <c r="X88" s="262" t="s">
        <v>2013</v>
      </c>
      <c r="Y88" s="262" t="s">
        <v>2014</v>
      </c>
      <c r="Z88" s="262" t="s">
        <v>1902</v>
      </c>
    </row>
    <row r="89" spans="1:26" x14ac:dyDescent="0.25">
      <c r="A89" s="261">
        <v>41445</v>
      </c>
      <c r="B89" s="262" t="s">
        <v>2015</v>
      </c>
      <c r="C89" s="261">
        <v>41913</v>
      </c>
      <c r="D89" s="262" t="s">
        <v>1871</v>
      </c>
      <c r="E89" s="262" t="s">
        <v>1872</v>
      </c>
      <c r="F89" s="262" t="s">
        <v>1872</v>
      </c>
      <c r="G89" s="262" t="s">
        <v>1873</v>
      </c>
      <c r="H89" s="263" t="s">
        <v>155</v>
      </c>
      <c r="I89" s="264">
        <v>-76601.990000000005</v>
      </c>
      <c r="J89" s="264">
        <v>192270.99</v>
      </c>
      <c r="K89" s="264">
        <v>0</v>
      </c>
      <c r="L89" s="265">
        <v>2.5099999999999998</v>
      </c>
      <c r="M89" s="265">
        <v>2.4510000000000001</v>
      </c>
      <c r="N89" s="261">
        <v>41913</v>
      </c>
      <c r="O89" s="264">
        <v>4519.5200000000004</v>
      </c>
      <c r="P89" s="264">
        <v>0.23</v>
      </c>
      <c r="Q89" s="264">
        <v>4519.29</v>
      </c>
      <c r="R89" s="264">
        <v>4519.29</v>
      </c>
      <c r="S89" s="266">
        <v>2.4506999999999999</v>
      </c>
      <c r="T89" s="264">
        <v>1844.08</v>
      </c>
      <c r="U89" s="267"/>
      <c r="V89" s="262" t="s">
        <v>2019</v>
      </c>
      <c r="W89" s="262" t="s">
        <v>2020</v>
      </c>
      <c r="X89" s="262" t="s">
        <v>2017</v>
      </c>
      <c r="Y89" s="262" t="s">
        <v>1877</v>
      </c>
      <c r="Z89" s="262" t="s">
        <v>1902</v>
      </c>
    </row>
    <row r="90" spans="1:26" x14ac:dyDescent="0.25">
      <c r="A90" s="261">
        <v>41451</v>
      </c>
      <c r="B90" s="262" t="s">
        <v>2021</v>
      </c>
      <c r="C90" s="261">
        <v>41971</v>
      </c>
      <c r="D90" s="262" t="s">
        <v>1871</v>
      </c>
      <c r="E90" s="262" t="s">
        <v>1872</v>
      </c>
      <c r="F90" s="262" t="s">
        <v>1872</v>
      </c>
      <c r="G90" s="262" t="s">
        <v>1957</v>
      </c>
      <c r="H90" s="263" t="s">
        <v>1843</v>
      </c>
      <c r="I90" s="264">
        <v>-2784.95</v>
      </c>
      <c r="J90" s="264">
        <v>6823.13</v>
      </c>
      <c r="K90" s="264">
        <v>0</v>
      </c>
      <c r="L90" s="265">
        <v>2.4500000000000002</v>
      </c>
      <c r="M90" s="265">
        <v>2.5065</v>
      </c>
      <c r="N90" s="261">
        <v>41971</v>
      </c>
      <c r="O90" s="264">
        <v>-157.35</v>
      </c>
      <c r="P90" s="264">
        <v>0</v>
      </c>
      <c r="Q90" s="264">
        <v>-157.35</v>
      </c>
      <c r="R90" s="264">
        <v>-157.35</v>
      </c>
      <c r="S90" s="266">
        <v>2.5062000000000002</v>
      </c>
      <c r="T90" s="264">
        <v>-62.78</v>
      </c>
      <c r="U90" s="267"/>
      <c r="V90" s="262" t="s">
        <v>2022</v>
      </c>
      <c r="W90" s="262" t="s">
        <v>2023</v>
      </c>
      <c r="X90" s="262" t="s">
        <v>2024</v>
      </c>
      <c r="Y90" s="262" t="s">
        <v>1961</v>
      </c>
      <c r="Z90" s="262" t="s">
        <v>1902</v>
      </c>
    </row>
    <row r="91" spans="1:26" x14ac:dyDescent="0.25">
      <c r="A91" s="261">
        <v>41451</v>
      </c>
      <c r="B91" s="262" t="s">
        <v>2021</v>
      </c>
      <c r="C91" s="261">
        <v>41971</v>
      </c>
      <c r="D91" s="262" t="s">
        <v>1871</v>
      </c>
      <c r="E91" s="262" t="s">
        <v>1872</v>
      </c>
      <c r="F91" s="262" t="s">
        <v>1872</v>
      </c>
      <c r="G91" s="262" t="s">
        <v>1957</v>
      </c>
      <c r="H91" s="263" t="s">
        <v>1843</v>
      </c>
      <c r="I91" s="264">
        <v>-3135.63</v>
      </c>
      <c r="J91" s="264">
        <v>7682.29</v>
      </c>
      <c r="K91" s="264">
        <v>0</v>
      </c>
      <c r="L91" s="265">
        <v>2.4500000000000002</v>
      </c>
      <c r="M91" s="265">
        <v>2.5065</v>
      </c>
      <c r="N91" s="261">
        <v>41971</v>
      </c>
      <c r="O91" s="264">
        <v>-177.16</v>
      </c>
      <c r="P91" s="264">
        <v>0</v>
      </c>
      <c r="Q91" s="264">
        <v>-177.16</v>
      </c>
      <c r="R91" s="264">
        <v>-177.16</v>
      </c>
      <c r="S91" s="266">
        <v>2.5062000000000002</v>
      </c>
      <c r="T91" s="264">
        <v>-70.69</v>
      </c>
      <c r="U91" s="267"/>
      <c r="V91" s="262" t="s">
        <v>2022</v>
      </c>
      <c r="W91" s="262" t="s">
        <v>2025</v>
      </c>
      <c r="X91" s="262" t="s">
        <v>2024</v>
      </c>
      <c r="Y91" s="262" t="s">
        <v>1961</v>
      </c>
      <c r="Z91" s="262" t="s">
        <v>1902</v>
      </c>
    </row>
    <row r="92" spans="1:26" x14ac:dyDescent="0.25">
      <c r="A92" s="261">
        <v>41451</v>
      </c>
      <c r="B92" s="262" t="s">
        <v>2021</v>
      </c>
      <c r="C92" s="261">
        <v>41971</v>
      </c>
      <c r="D92" s="262" t="s">
        <v>1871</v>
      </c>
      <c r="E92" s="262" t="s">
        <v>1872</v>
      </c>
      <c r="F92" s="262" t="s">
        <v>1872</v>
      </c>
      <c r="G92" s="262" t="s">
        <v>1957</v>
      </c>
      <c r="H92" s="263" t="s">
        <v>1843</v>
      </c>
      <c r="I92" s="264">
        <v>-9931.43</v>
      </c>
      <c r="J92" s="264">
        <v>24332</v>
      </c>
      <c r="K92" s="264">
        <v>0</v>
      </c>
      <c r="L92" s="265">
        <v>2.4500000000000002</v>
      </c>
      <c r="M92" s="265">
        <v>2.5065</v>
      </c>
      <c r="N92" s="261">
        <v>41971</v>
      </c>
      <c r="O92" s="264">
        <v>-561.13</v>
      </c>
      <c r="P92" s="264">
        <v>0</v>
      </c>
      <c r="Q92" s="264">
        <v>-561.13</v>
      </c>
      <c r="R92" s="264">
        <v>-561.13</v>
      </c>
      <c r="S92" s="266">
        <v>2.5062000000000002</v>
      </c>
      <c r="T92" s="264">
        <v>-223.9</v>
      </c>
      <c r="U92" s="267"/>
      <c r="V92" s="262" t="s">
        <v>2022</v>
      </c>
      <c r="W92" s="262" t="s">
        <v>2026</v>
      </c>
      <c r="X92" s="262" t="s">
        <v>2024</v>
      </c>
      <c r="Y92" s="262" t="s">
        <v>1961</v>
      </c>
      <c r="Z92" s="262" t="s">
        <v>1902</v>
      </c>
    </row>
    <row r="93" spans="1:26" x14ac:dyDescent="0.25">
      <c r="A93" s="261">
        <v>41451</v>
      </c>
      <c r="B93" s="262" t="s">
        <v>2021</v>
      </c>
      <c r="C93" s="261">
        <v>41971</v>
      </c>
      <c r="D93" s="262" t="s">
        <v>1871</v>
      </c>
      <c r="E93" s="262" t="s">
        <v>1872</v>
      </c>
      <c r="F93" s="262" t="s">
        <v>1872</v>
      </c>
      <c r="G93" s="262" t="s">
        <v>1957</v>
      </c>
      <c r="H93" s="263" t="s">
        <v>1843</v>
      </c>
      <c r="I93" s="264">
        <v>-66759.23</v>
      </c>
      <c r="J93" s="264">
        <v>163560.10999999999</v>
      </c>
      <c r="K93" s="264">
        <v>0</v>
      </c>
      <c r="L93" s="265">
        <v>2.4500000000000002</v>
      </c>
      <c r="M93" s="265">
        <v>2.5065</v>
      </c>
      <c r="N93" s="261">
        <v>41971</v>
      </c>
      <c r="O93" s="264">
        <v>-3771.9</v>
      </c>
      <c r="P93" s="264">
        <v>0</v>
      </c>
      <c r="Q93" s="264">
        <v>-3771.9</v>
      </c>
      <c r="R93" s="264">
        <v>-3771.9</v>
      </c>
      <c r="S93" s="266">
        <v>2.5062000000000002</v>
      </c>
      <c r="T93" s="264">
        <v>-1505.03</v>
      </c>
      <c r="U93" s="267"/>
      <c r="V93" s="262" t="s">
        <v>2022</v>
      </c>
      <c r="W93" s="262" t="s">
        <v>2027</v>
      </c>
      <c r="X93" s="262" t="s">
        <v>2024</v>
      </c>
      <c r="Y93" s="262" t="s">
        <v>1961</v>
      </c>
      <c r="Z93" s="262" t="s">
        <v>1878</v>
      </c>
    </row>
    <row r="94" spans="1:26" x14ac:dyDescent="0.25">
      <c r="A94" s="261">
        <v>41451</v>
      </c>
      <c r="B94" s="262" t="s">
        <v>2021</v>
      </c>
      <c r="C94" s="261">
        <v>41971</v>
      </c>
      <c r="D94" s="262" t="s">
        <v>1871</v>
      </c>
      <c r="E94" s="262" t="s">
        <v>1872</v>
      </c>
      <c r="F94" s="262" t="s">
        <v>1872</v>
      </c>
      <c r="G94" s="262" t="s">
        <v>1957</v>
      </c>
      <c r="H94" s="263" t="s">
        <v>1843</v>
      </c>
      <c r="I94" s="264">
        <v>-5705.86</v>
      </c>
      <c r="J94" s="264">
        <v>13979.36</v>
      </c>
      <c r="K94" s="264">
        <v>0</v>
      </c>
      <c r="L94" s="265">
        <v>2.4500000000000002</v>
      </c>
      <c r="M94" s="265">
        <v>2.5065</v>
      </c>
      <c r="N94" s="261">
        <v>41971</v>
      </c>
      <c r="O94" s="264">
        <v>-322.38</v>
      </c>
      <c r="P94" s="264">
        <v>0</v>
      </c>
      <c r="Q94" s="264">
        <v>-322.38</v>
      </c>
      <c r="R94" s="264">
        <v>-322.38</v>
      </c>
      <c r="S94" s="266">
        <v>2.5062000000000002</v>
      </c>
      <c r="T94" s="264">
        <v>-128.63</v>
      </c>
      <c r="U94" s="267"/>
      <c r="V94" s="262" t="s">
        <v>2022</v>
      </c>
      <c r="W94" s="262" t="s">
        <v>2028</v>
      </c>
      <c r="X94" s="262" t="s">
        <v>2024</v>
      </c>
      <c r="Y94" s="262" t="s">
        <v>1961</v>
      </c>
      <c r="Z94" s="262" t="s">
        <v>1902</v>
      </c>
    </row>
    <row r="95" spans="1:26" x14ac:dyDescent="0.25">
      <c r="A95" s="261">
        <v>41451</v>
      </c>
      <c r="B95" s="262" t="s">
        <v>2021</v>
      </c>
      <c r="C95" s="261">
        <v>41971</v>
      </c>
      <c r="D95" s="262" t="s">
        <v>1871</v>
      </c>
      <c r="E95" s="262" t="s">
        <v>1872</v>
      </c>
      <c r="F95" s="262" t="s">
        <v>1872</v>
      </c>
      <c r="G95" s="262" t="s">
        <v>1957</v>
      </c>
      <c r="H95" s="263" t="s">
        <v>1843</v>
      </c>
      <c r="I95" s="264">
        <v>-825.76</v>
      </c>
      <c r="J95" s="264">
        <v>2023.11</v>
      </c>
      <c r="K95" s="264">
        <v>0</v>
      </c>
      <c r="L95" s="265">
        <v>2.4500000000000002</v>
      </c>
      <c r="M95" s="265">
        <v>2.5065</v>
      </c>
      <c r="N95" s="261">
        <v>41971</v>
      </c>
      <c r="O95" s="264">
        <v>-46.66</v>
      </c>
      <c r="P95" s="264">
        <v>0</v>
      </c>
      <c r="Q95" s="264">
        <v>-46.66</v>
      </c>
      <c r="R95" s="264">
        <v>-46.66</v>
      </c>
      <c r="S95" s="266">
        <v>2.5062000000000002</v>
      </c>
      <c r="T95" s="264">
        <v>-18.62</v>
      </c>
      <c r="U95" s="267"/>
      <c r="V95" s="262" t="s">
        <v>2022</v>
      </c>
      <c r="W95" s="262" t="s">
        <v>2029</v>
      </c>
      <c r="X95" s="262" t="s">
        <v>2024</v>
      </c>
      <c r="Y95" s="262" t="s">
        <v>1961</v>
      </c>
      <c r="Z95" s="262" t="s">
        <v>1902</v>
      </c>
    </row>
    <row r="96" spans="1:26" x14ac:dyDescent="0.25">
      <c r="A96" s="261">
        <v>41458</v>
      </c>
      <c r="B96" s="262" t="s">
        <v>2030</v>
      </c>
      <c r="C96" s="261">
        <v>41880</v>
      </c>
      <c r="D96" s="262" t="s">
        <v>1871</v>
      </c>
      <c r="E96" s="262" t="s">
        <v>1872</v>
      </c>
      <c r="F96" s="262" t="s">
        <v>1872</v>
      </c>
      <c r="G96" s="262" t="s">
        <v>1957</v>
      </c>
      <c r="H96" s="263" t="s">
        <v>155</v>
      </c>
      <c r="I96" s="264">
        <v>-1436.21</v>
      </c>
      <c r="J96" s="264">
        <v>3565.1</v>
      </c>
      <c r="K96" s="264">
        <v>0</v>
      </c>
      <c r="L96" s="265">
        <v>2.4823</v>
      </c>
      <c r="M96" s="265">
        <v>2.2599999999999998</v>
      </c>
      <c r="N96" s="261">
        <v>41913</v>
      </c>
      <c r="O96" s="264">
        <v>316.3</v>
      </c>
      <c r="P96" s="264">
        <v>0.02</v>
      </c>
      <c r="Q96" s="264">
        <v>316.27999999999997</v>
      </c>
      <c r="R96" s="264">
        <v>316.27999999999997</v>
      </c>
      <c r="S96" s="266">
        <v>2.2496</v>
      </c>
      <c r="T96" s="264">
        <v>140.59</v>
      </c>
      <c r="U96" s="267"/>
      <c r="V96" s="262" t="s">
        <v>2031</v>
      </c>
      <c r="W96" s="262" t="s">
        <v>1894</v>
      </c>
      <c r="X96" s="262" t="s">
        <v>2032</v>
      </c>
      <c r="Y96" s="262" t="s">
        <v>1961</v>
      </c>
      <c r="Z96" s="262" t="s">
        <v>1878</v>
      </c>
    </row>
    <row r="97" spans="1:26" x14ac:dyDescent="0.25">
      <c r="A97" s="261">
        <v>41458</v>
      </c>
      <c r="B97" s="262" t="s">
        <v>2030</v>
      </c>
      <c r="C97" s="261">
        <v>41880</v>
      </c>
      <c r="D97" s="262" t="s">
        <v>1871</v>
      </c>
      <c r="E97" s="262" t="s">
        <v>1872</v>
      </c>
      <c r="F97" s="262" t="s">
        <v>1872</v>
      </c>
      <c r="G97" s="262" t="s">
        <v>1957</v>
      </c>
      <c r="H97" s="263" t="s">
        <v>155</v>
      </c>
      <c r="I97" s="264">
        <v>-425587.12</v>
      </c>
      <c r="J97" s="264">
        <v>1056434.9099999999</v>
      </c>
      <c r="K97" s="264">
        <v>0</v>
      </c>
      <c r="L97" s="265">
        <v>2.4823</v>
      </c>
      <c r="M97" s="265">
        <v>2.2599999999999998</v>
      </c>
      <c r="N97" s="261">
        <v>41913</v>
      </c>
      <c r="O97" s="264">
        <v>93727.360000000001</v>
      </c>
      <c r="P97" s="264">
        <v>4.6900000000000004</v>
      </c>
      <c r="Q97" s="264">
        <v>93722.67</v>
      </c>
      <c r="R97" s="264">
        <v>93722.67</v>
      </c>
      <c r="S97" s="266">
        <v>2.2496</v>
      </c>
      <c r="T97" s="264">
        <v>41661.93</v>
      </c>
      <c r="U97" s="267"/>
      <c r="V97" s="262" t="s">
        <v>2031</v>
      </c>
      <c r="W97" s="262" t="s">
        <v>2033</v>
      </c>
      <c r="X97" s="262" t="s">
        <v>2032</v>
      </c>
      <c r="Y97" s="262" t="s">
        <v>1961</v>
      </c>
      <c r="Z97" s="262" t="s">
        <v>1878</v>
      </c>
    </row>
    <row r="98" spans="1:26" x14ac:dyDescent="0.25">
      <c r="A98" s="261">
        <v>41485</v>
      </c>
      <c r="B98" s="262" t="s">
        <v>2034</v>
      </c>
      <c r="C98" s="261">
        <v>41913</v>
      </c>
      <c r="D98" s="262" t="s">
        <v>1871</v>
      </c>
      <c r="E98" s="262" t="s">
        <v>1872</v>
      </c>
      <c r="F98" s="262" t="s">
        <v>1872</v>
      </c>
      <c r="G98" s="262" t="s">
        <v>1873</v>
      </c>
      <c r="H98" s="263" t="s">
        <v>155</v>
      </c>
      <c r="I98" s="264">
        <v>-417572.25</v>
      </c>
      <c r="J98" s="264">
        <v>1037500.01</v>
      </c>
      <c r="K98" s="264">
        <v>0</v>
      </c>
      <c r="L98" s="265">
        <v>2.4845999999999999</v>
      </c>
      <c r="M98" s="265">
        <v>2.4510000000000001</v>
      </c>
      <c r="N98" s="261">
        <v>41913</v>
      </c>
      <c r="O98" s="264">
        <v>14030.43</v>
      </c>
      <c r="P98" s="264">
        <v>0.7</v>
      </c>
      <c r="Q98" s="264">
        <v>14029.73</v>
      </c>
      <c r="R98" s="264">
        <v>14030.42</v>
      </c>
      <c r="S98" s="266">
        <v>2.4506999999999999</v>
      </c>
      <c r="T98" s="264">
        <v>5725.07</v>
      </c>
      <c r="U98" s="267"/>
      <c r="V98" s="262" t="s">
        <v>2035</v>
      </c>
      <c r="W98" s="262" t="s">
        <v>2036</v>
      </c>
      <c r="X98" s="262" t="s">
        <v>2037</v>
      </c>
      <c r="Y98" s="262" t="s">
        <v>1877</v>
      </c>
      <c r="Z98" s="262" t="s">
        <v>1902</v>
      </c>
    </row>
    <row r="99" spans="1:26" x14ac:dyDescent="0.25">
      <c r="A99" s="261">
        <v>41488</v>
      </c>
      <c r="B99" s="262" t="s">
        <v>2038</v>
      </c>
      <c r="C99" s="261">
        <v>41946</v>
      </c>
      <c r="D99" s="262" t="s">
        <v>1871</v>
      </c>
      <c r="E99" s="262" t="s">
        <v>1872</v>
      </c>
      <c r="F99" s="262" t="s">
        <v>2039</v>
      </c>
      <c r="G99" s="262" t="s">
        <v>1957</v>
      </c>
      <c r="H99" s="263" t="s">
        <v>1843</v>
      </c>
      <c r="I99" s="264">
        <v>-87602.64</v>
      </c>
      <c r="J99" s="264">
        <v>220636.01</v>
      </c>
      <c r="K99" s="264">
        <v>0</v>
      </c>
      <c r="L99" s="265">
        <v>2.5186000000000002</v>
      </c>
      <c r="M99" s="265">
        <v>2.4441999999999999</v>
      </c>
      <c r="N99" s="261">
        <v>41946</v>
      </c>
      <c r="O99" s="264">
        <v>6517.64</v>
      </c>
      <c r="P99" s="264">
        <v>0.33</v>
      </c>
      <c r="Q99" s="264">
        <v>6517.31</v>
      </c>
      <c r="R99" s="264">
        <v>6517.63</v>
      </c>
      <c r="S99" s="266">
        <v>2.4439000000000002</v>
      </c>
      <c r="T99" s="264">
        <v>2666.9</v>
      </c>
      <c r="U99" s="267"/>
      <c r="V99" s="262" t="s">
        <v>2040</v>
      </c>
      <c r="W99" s="262"/>
      <c r="X99" s="262" t="s">
        <v>2041</v>
      </c>
      <c r="Y99" s="262" t="s">
        <v>1961</v>
      </c>
      <c r="Z99" s="262" t="s">
        <v>1902</v>
      </c>
    </row>
    <row r="100" spans="1:26" x14ac:dyDescent="0.25">
      <c r="A100" s="261">
        <v>41491</v>
      </c>
      <c r="B100" s="262" t="s">
        <v>2042</v>
      </c>
      <c r="C100" s="261">
        <v>41913</v>
      </c>
      <c r="D100" s="262" t="s">
        <v>1871</v>
      </c>
      <c r="E100" s="262" t="s">
        <v>1872</v>
      </c>
      <c r="F100" s="262" t="s">
        <v>1872</v>
      </c>
      <c r="G100" s="262" t="s">
        <v>1873</v>
      </c>
      <c r="H100" s="263" t="s">
        <v>155</v>
      </c>
      <c r="I100" s="264">
        <v>-168126.86</v>
      </c>
      <c r="J100" s="264">
        <v>422754.99</v>
      </c>
      <c r="K100" s="264">
        <v>0</v>
      </c>
      <c r="L100" s="265">
        <v>2.5145</v>
      </c>
      <c r="M100" s="265">
        <v>2.4510000000000001</v>
      </c>
      <c r="N100" s="261">
        <v>41913</v>
      </c>
      <c r="O100" s="264">
        <v>10676.06</v>
      </c>
      <c r="P100" s="264">
        <v>0.53</v>
      </c>
      <c r="Q100" s="264">
        <v>10675.53</v>
      </c>
      <c r="R100" s="264">
        <v>10676.05</v>
      </c>
      <c r="S100" s="266">
        <v>2.4506999999999999</v>
      </c>
      <c r="T100" s="264">
        <v>4356.33</v>
      </c>
      <c r="U100" s="267"/>
      <c r="V100" s="262" t="s">
        <v>2043</v>
      </c>
      <c r="W100" s="262" t="s">
        <v>2044</v>
      </c>
      <c r="X100" s="262" t="s">
        <v>2045</v>
      </c>
      <c r="Y100" s="262" t="s">
        <v>1877</v>
      </c>
      <c r="Z100" s="262" t="s">
        <v>1902</v>
      </c>
    </row>
    <row r="101" spans="1:26" x14ac:dyDescent="0.25">
      <c r="A101" s="261">
        <v>41494</v>
      </c>
      <c r="B101" s="262" t="s">
        <v>2046</v>
      </c>
      <c r="C101" s="261">
        <v>41921</v>
      </c>
      <c r="D101" s="262" t="s">
        <v>1871</v>
      </c>
      <c r="E101" s="262" t="s">
        <v>1872</v>
      </c>
      <c r="F101" s="262" t="s">
        <v>1872</v>
      </c>
      <c r="G101" s="262" t="s">
        <v>1873</v>
      </c>
      <c r="H101" s="263" t="s">
        <v>155</v>
      </c>
      <c r="I101" s="264">
        <v>-19977.37</v>
      </c>
      <c r="J101" s="264">
        <v>50362.95</v>
      </c>
      <c r="K101" s="264">
        <v>0</v>
      </c>
      <c r="L101" s="265">
        <v>2.5209999999999999</v>
      </c>
      <c r="M101" s="265">
        <v>2.3935</v>
      </c>
      <c r="N101" s="261">
        <v>41927</v>
      </c>
      <c r="O101" s="264">
        <v>2542.96</v>
      </c>
      <c r="P101" s="264">
        <v>0.13</v>
      </c>
      <c r="Q101" s="264">
        <v>2542.83</v>
      </c>
      <c r="R101" s="264">
        <v>2542.64</v>
      </c>
      <c r="S101" s="266">
        <v>2.4068999999999998</v>
      </c>
      <c r="T101" s="264">
        <v>1056.4000000000001</v>
      </c>
      <c r="U101" s="267"/>
      <c r="V101" s="262" t="s">
        <v>2047</v>
      </c>
      <c r="W101" s="262" t="s">
        <v>1915</v>
      </c>
      <c r="X101" s="262" t="s">
        <v>2048</v>
      </c>
      <c r="Y101" s="262" t="s">
        <v>1877</v>
      </c>
      <c r="Z101" s="262" t="s">
        <v>1902</v>
      </c>
    </row>
    <row r="102" spans="1:26" x14ac:dyDescent="0.25">
      <c r="A102" s="261">
        <v>41494</v>
      </c>
      <c r="B102" s="262" t="s">
        <v>2046</v>
      </c>
      <c r="C102" s="261">
        <v>41921</v>
      </c>
      <c r="D102" s="262" t="s">
        <v>1871</v>
      </c>
      <c r="E102" s="262" t="s">
        <v>1872</v>
      </c>
      <c r="F102" s="262" t="s">
        <v>1872</v>
      </c>
      <c r="G102" s="262" t="s">
        <v>1873</v>
      </c>
      <c r="H102" s="263" t="s">
        <v>155</v>
      </c>
      <c r="I102" s="264">
        <v>-206123.38</v>
      </c>
      <c r="J102" s="264">
        <v>519637.04</v>
      </c>
      <c r="K102" s="264">
        <v>0</v>
      </c>
      <c r="L102" s="265">
        <v>2.5209999999999999</v>
      </c>
      <c r="M102" s="265">
        <v>2.3935</v>
      </c>
      <c r="N102" s="261">
        <v>41927</v>
      </c>
      <c r="O102" s="264">
        <v>26237.83</v>
      </c>
      <c r="P102" s="264">
        <v>1.31</v>
      </c>
      <c r="Q102" s="264">
        <v>26236.52</v>
      </c>
      <c r="R102" s="264">
        <v>26236.52</v>
      </c>
      <c r="S102" s="266">
        <v>2.4068999999999998</v>
      </c>
      <c r="T102" s="264">
        <v>10900.54</v>
      </c>
      <c r="U102" s="267"/>
      <c r="V102" s="262" t="s">
        <v>2047</v>
      </c>
      <c r="W102" s="262" t="s">
        <v>2049</v>
      </c>
      <c r="X102" s="262" t="s">
        <v>2048</v>
      </c>
      <c r="Y102" s="262" t="s">
        <v>1877</v>
      </c>
      <c r="Z102" s="262" t="s">
        <v>1902</v>
      </c>
    </row>
    <row r="103" spans="1:26" x14ac:dyDescent="0.25">
      <c r="A103" s="261">
        <v>41502</v>
      </c>
      <c r="B103" s="262" t="s">
        <v>2050</v>
      </c>
      <c r="C103" s="261">
        <v>41936</v>
      </c>
      <c r="D103" s="262" t="s">
        <v>1871</v>
      </c>
      <c r="E103" s="262" t="s">
        <v>1872</v>
      </c>
      <c r="F103" s="262" t="s">
        <v>1872</v>
      </c>
      <c r="G103" s="262" t="s">
        <v>1957</v>
      </c>
      <c r="H103" s="263" t="s">
        <v>1843</v>
      </c>
      <c r="I103" s="264">
        <v>-2075.3200000000002</v>
      </c>
      <c r="J103" s="264">
        <v>5376.74</v>
      </c>
      <c r="K103" s="264">
        <v>0</v>
      </c>
      <c r="L103" s="265">
        <v>2.5908000000000002</v>
      </c>
      <c r="M103" s="265">
        <v>2.5004</v>
      </c>
      <c r="N103" s="261">
        <v>41936</v>
      </c>
      <c r="O103" s="264">
        <v>187.61</v>
      </c>
      <c r="P103" s="264">
        <v>0.01</v>
      </c>
      <c r="Q103" s="264">
        <v>187.6</v>
      </c>
      <c r="R103" s="264">
        <v>187.6</v>
      </c>
      <c r="S103" s="266">
        <v>-1</v>
      </c>
      <c r="T103" s="264">
        <v>-187.6</v>
      </c>
      <c r="U103" s="267"/>
      <c r="V103" s="262" t="s">
        <v>2051</v>
      </c>
      <c r="W103" s="262" t="s">
        <v>2052</v>
      </c>
      <c r="X103" s="262" t="s">
        <v>2053</v>
      </c>
      <c r="Y103" s="262" t="s">
        <v>1961</v>
      </c>
      <c r="Z103" s="262" t="s">
        <v>1902</v>
      </c>
    </row>
    <row r="104" spans="1:26" x14ac:dyDescent="0.25">
      <c r="A104" s="261">
        <v>41502</v>
      </c>
      <c r="B104" s="262" t="s">
        <v>2050</v>
      </c>
      <c r="C104" s="261">
        <v>41936</v>
      </c>
      <c r="D104" s="262" t="s">
        <v>1871</v>
      </c>
      <c r="E104" s="262" t="s">
        <v>1872</v>
      </c>
      <c r="F104" s="262" t="s">
        <v>1872</v>
      </c>
      <c r="G104" s="262" t="s">
        <v>1957</v>
      </c>
      <c r="H104" s="263" t="s">
        <v>1843</v>
      </c>
      <c r="I104" s="264">
        <v>-3170.72</v>
      </c>
      <c r="J104" s="264">
        <v>8214.7000000000007</v>
      </c>
      <c r="K104" s="264">
        <v>0</v>
      </c>
      <c r="L104" s="265">
        <v>2.5908000000000002</v>
      </c>
      <c r="M104" s="265">
        <v>2.5004</v>
      </c>
      <c r="N104" s="261">
        <v>41936</v>
      </c>
      <c r="O104" s="264">
        <v>286.63</v>
      </c>
      <c r="P104" s="264">
        <v>0.01</v>
      </c>
      <c r="Q104" s="264">
        <v>286.62</v>
      </c>
      <c r="R104" s="264">
        <v>286.62</v>
      </c>
      <c r="S104" s="266">
        <v>-1</v>
      </c>
      <c r="T104" s="264">
        <v>-286.62</v>
      </c>
      <c r="U104" s="267"/>
      <c r="V104" s="262" t="s">
        <v>2051</v>
      </c>
      <c r="W104" s="262"/>
      <c r="X104" s="262" t="s">
        <v>2053</v>
      </c>
      <c r="Y104" s="262" t="s">
        <v>1961</v>
      </c>
      <c r="Z104" s="262" t="s">
        <v>1902</v>
      </c>
    </row>
    <row r="105" spans="1:26" x14ac:dyDescent="0.25">
      <c r="A105" s="261">
        <v>41502</v>
      </c>
      <c r="B105" s="262" t="s">
        <v>2050</v>
      </c>
      <c r="C105" s="261">
        <v>41936</v>
      </c>
      <c r="D105" s="262" t="s">
        <v>1871</v>
      </c>
      <c r="E105" s="262" t="s">
        <v>1872</v>
      </c>
      <c r="F105" s="262" t="s">
        <v>1872</v>
      </c>
      <c r="G105" s="262" t="s">
        <v>1957</v>
      </c>
      <c r="H105" s="263" t="s">
        <v>1843</v>
      </c>
      <c r="I105" s="264">
        <v>-5928.67</v>
      </c>
      <c r="J105" s="264">
        <v>15360</v>
      </c>
      <c r="K105" s="264">
        <v>0</v>
      </c>
      <c r="L105" s="265">
        <v>2.5908000000000002</v>
      </c>
      <c r="M105" s="265">
        <v>2.5004</v>
      </c>
      <c r="N105" s="261">
        <v>41936</v>
      </c>
      <c r="O105" s="264">
        <v>535.95000000000005</v>
      </c>
      <c r="P105" s="264">
        <v>0.03</v>
      </c>
      <c r="Q105" s="264">
        <v>535.91999999999996</v>
      </c>
      <c r="R105" s="264">
        <v>535.91999999999996</v>
      </c>
      <c r="S105" s="266">
        <v>-1</v>
      </c>
      <c r="T105" s="264">
        <v>-535.91999999999996</v>
      </c>
      <c r="U105" s="267"/>
      <c r="V105" s="262" t="s">
        <v>2051</v>
      </c>
      <c r="W105" s="262" t="s">
        <v>2009</v>
      </c>
      <c r="X105" s="262" t="s">
        <v>2053</v>
      </c>
      <c r="Y105" s="262" t="s">
        <v>1961</v>
      </c>
      <c r="Z105" s="262" t="s">
        <v>1878</v>
      </c>
    </row>
    <row r="106" spans="1:26" x14ac:dyDescent="0.25">
      <c r="A106" s="261">
        <v>41502</v>
      </c>
      <c r="B106" s="262" t="s">
        <v>2050</v>
      </c>
      <c r="C106" s="261">
        <v>41936</v>
      </c>
      <c r="D106" s="262" t="s">
        <v>1871</v>
      </c>
      <c r="E106" s="262" t="s">
        <v>1872</v>
      </c>
      <c r="F106" s="262" t="s">
        <v>1872</v>
      </c>
      <c r="G106" s="262" t="s">
        <v>1957</v>
      </c>
      <c r="H106" s="263" t="s">
        <v>1843</v>
      </c>
      <c r="I106" s="264">
        <v>-72070.27</v>
      </c>
      <c r="J106" s="264">
        <v>186719.66</v>
      </c>
      <c r="K106" s="264">
        <v>0</v>
      </c>
      <c r="L106" s="265">
        <v>2.5908000000000002</v>
      </c>
      <c r="M106" s="265">
        <v>2.5004</v>
      </c>
      <c r="N106" s="261">
        <v>41936</v>
      </c>
      <c r="O106" s="264">
        <v>6515.15</v>
      </c>
      <c r="P106" s="264">
        <v>0.33</v>
      </c>
      <c r="Q106" s="264">
        <v>6514.82</v>
      </c>
      <c r="R106" s="264">
        <v>6514.82</v>
      </c>
      <c r="S106" s="266">
        <v>-1</v>
      </c>
      <c r="T106" s="264">
        <v>-6514.82</v>
      </c>
      <c r="U106" s="267"/>
      <c r="V106" s="262" t="s">
        <v>2051</v>
      </c>
      <c r="W106" s="262" t="s">
        <v>2054</v>
      </c>
      <c r="X106" s="262" t="s">
        <v>2053</v>
      </c>
      <c r="Y106" s="262" t="s">
        <v>1961</v>
      </c>
      <c r="Z106" s="262" t="s">
        <v>1878</v>
      </c>
    </row>
    <row r="107" spans="1:26" x14ac:dyDescent="0.25">
      <c r="A107" s="261">
        <v>41502</v>
      </c>
      <c r="B107" s="262" t="s">
        <v>2050</v>
      </c>
      <c r="C107" s="261">
        <v>41936</v>
      </c>
      <c r="D107" s="262" t="s">
        <v>1871</v>
      </c>
      <c r="E107" s="262" t="s">
        <v>1872</v>
      </c>
      <c r="F107" s="262" t="s">
        <v>1872</v>
      </c>
      <c r="G107" s="262" t="s">
        <v>1957</v>
      </c>
      <c r="H107" s="263" t="s">
        <v>1843</v>
      </c>
      <c r="I107" s="264">
        <v>-617.57000000000005</v>
      </c>
      <c r="J107" s="264">
        <v>1600</v>
      </c>
      <c r="K107" s="264">
        <v>0</v>
      </c>
      <c r="L107" s="265">
        <v>2.5908000000000002</v>
      </c>
      <c r="M107" s="265">
        <v>2.5004</v>
      </c>
      <c r="N107" s="261">
        <v>41936</v>
      </c>
      <c r="O107" s="264">
        <v>55.83</v>
      </c>
      <c r="P107" s="264">
        <v>0</v>
      </c>
      <c r="Q107" s="264">
        <v>55.83</v>
      </c>
      <c r="R107" s="264">
        <v>55.84</v>
      </c>
      <c r="S107" s="266">
        <v>-1</v>
      </c>
      <c r="T107" s="264">
        <v>-55.84</v>
      </c>
      <c r="U107" s="267"/>
      <c r="V107" s="262" t="s">
        <v>2051</v>
      </c>
      <c r="W107" s="262" t="s">
        <v>2055</v>
      </c>
      <c r="X107" s="262" t="s">
        <v>2053</v>
      </c>
      <c r="Y107" s="262" t="s">
        <v>1961</v>
      </c>
      <c r="Z107" s="262" t="s">
        <v>1878</v>
      </c>
    </row>
    <row r="108" spans="1:26" x14ac:dyDescent="0.25">
      <c r="A108" s="261">
        <v>41502</v>
      </c>
      <c r="B108" s="262" t="s">
        <v>2050</v>
      </c>
      <c r="C108" s="261">
        <v>41936</v>
      </c>
      <c r="D108" s="262" t="s">
        <v>1871</v>
      </c>
      <c r="E108" s="262" t="s">
        <v>1872</v>
      </c>
      <c r="F108" s="262" t="s">
        <v>1872</v>
      </c>
      <c r="G108" s="262" t="s">
        <v>1957</v>
      </c>
      <c r="H108" s="263" t="s">
        <v>1843</v>
      </c>
      <c r="I108" s="264">
        <v>-3824.65</v>
      </c>
      <c r="J108" s="264">
        <v>9908.9</v>
      </c>
      <c r="K108" s="264">
        <v>0</v>
      </c>
      <c r="L108" s="265">
        <v>2.5908000000000002</v>
      </c>
      <c r="M108" s="265">
        <v>2.5004</v>
      </c>
      <c r="N108" s="261">
        <v>41936</v>
      </c>
      <c r="O108" s="264">
        <v>345.75</v>
      </c>
      <c r="P108" s="264">
        <v>0.02</v>
      </c>
      <c r="Q108" s="264">
        <v>345.73</v>
      </c>
      <c r="R108" s="264">
        <v>345.73</v>
      </c>
      <c r="S108" s="266">
        <v>-1</v>
      </c>
      <c r="T108" s="264">
        <v>-345.73</v>
      </c>
      <c r="U108" s="267"/>
      <c r="V108" s="262" t="s">
        <v>2051</v>
      </c>
      <c r="W108" s="262" t="s">
        <v>2056</v>
      </c>
      <c r="X108" s="262" t="s">
        <v>2053</v>
      </c>
      <c r="Y108" s="262" t="s">
        <v>1961</v>
      </c>
      <c r="Z108" s="262" t="s">
        <v>1902</v>
      </c>
    </row>
    <row r="109" spans="1:26" x14ac:dyDescent="0.25">
      <c r="A109" s="261">
        <v>41502</v>
      </c>
      <c r="B109" s="262" t="s">
        <v>2057</v>
      </c>
      <c r="C109" s="261">
        <v>41971</v>
      </c>
      <c r="D109" s="262" t="s">
        <v>1871</v>
      </c>
      <c r="E109" s="262" t="s">
        <v>1872</v>
      </c>
      <c r="F109" s="262" t="s">
        <v>1872</v>
      </c>
      <c r="G109" s="262" t="s">
        <v>1873</v>
      </c>
      <c r="H109" s="263" t="s">
        <v>155</v>
      </c>
      <c r="I109" s="264">
        <v>-328809.02</v>
      </c>
      <c r="J109" s="264">
        <v>859999.99</v>
      </c>
      <c r="K109" s="264">
        <v>0</v>
      </c>
      <c r="L109" s="265">
        <v>2.6154999999999999</v>
      </c>
      <c r="M109" s="265">
        <v>2.5884999999999998</v>
      </c>
      <c r="N109" s="261">
        <v>41988</v>
      </c>
      <c r="O109" s="264">
        <v>8835.83</v>
      </c>
      <c r="P109" s="264">
        <v>0.44</v>
      </c>
      <c r="Q109" s="264">
        <v>8835.39</v>
      </c>
      <c r="R109" s="264">
        <v>8835.39</v>
      </c>
      <c r="S109" s="266">
        <v>2.5062000000000002</v>
      </c>
      <c r="T109" s="264">
        <v>3525.41</v>
      </c>
      <c r="U109" s="267"/>
      <c r="V109" s="262" t="s">
        <v>2058</v>
      </c>
      <c r="W109" s="262" t="s">
        <v>2059</v>
      </c>
      <c r="X109" s="262" t="s">
        <v>2060</v>
      </c>
      <c r="Y109" s="262" t="s">
        <v>1877</v>
      </c>
      <c r="Z109" s="262" t="s">
        <v>1902</v>
      </c>
    </row>
    <row r="110" spans="1:26" x14ac:dyDescent="0.25">
      <c r="A110" s="261">
        <v>41505</v>
      </c>
      <c r="B110" s="262" t="s">
        <v>2061</v>
      </c>
      <c r="C110" s="261">
        <v>41953</v>
      </c>
      <c r="D110" s="262" t="s">
        <v>1871</v>
      </c>
      <c r="E110" s="262" t="s">
        <v>1872</v>
      </c>
      <c r="F110" s="262" t="s">
        <v>1872</v>
      </c>
      <c r="G110" s="262" t="s">
        <v>1873</v>
      </c>
      <c r="H110" s="263" t="s">
        <v>155</v>
      </c>
      <c r="I110" s="264">
        <v>-136369.34</v>
      </c>
      <c r="J110" s="264">
        <v>363069.73</v>
      </c>
      <c r="K110" s="264">
        <v>0</v>
      </c>
      <c r="L110" s="265">
        <v>2.6623999999999999</v>
      </c>
      <c r="M110" s="265">
        <v>2.5720999999999998</v>
      </c>
      <c r="N110" s="261">
        <v>41953</v>
      </c>
      <c r="O110" s="264">
        <v>12314.15</v>
      </c>
      <c r="P110" s="264">
        <v>0.62</v>
      </c>
      <c r="Q110" s="264">
        <v>12313.53</v>
      </c>
      <c r="R110" s="264">
        <v>12313.01</v>
      </c>
      <c r="S110" s="266">
        <v>2.5718000000000001</v>
      </c>
      <c r="T110" s="264">
        <v>4787.7</v>
      </c>
      <c r="U110" s="267"/>
      <c r="V110" s="262" t="s">
        <v>2062</v>
      </c>
      <c r="W110" s="262" t="s">
        <v>2063</v>
      </c>
      <c r="X110" s="262" t="s">
        <v>2064</v>
      </c>
      <c r="Y110" s="262" t="s">
        <v>1877</v>
      </c>
      <c r="Z110" s="262" t="s">
        <v>1902</v>
      </c>
    </row>
    <row r="111" spans="1:26" x14ac:dyDescent="0.25">
      <c r="A111" s="261">
        <v>41505</v>
      </c>
      <c r="B111" s="262" t="s">
        <v>2061</v>
      </c>
      <c r="C111" s="261">
        <v>41953</v>
      </c>
      <c r="D111" s="262" t="s">
        <v>1871</v>
      </c>
      <c r="E111" s="262" t="s">
        <v>1872</v>
      </c>
      <c r="F111" s="262" t="s">
        <v>1872</v>
      </c>
      <c r="G111" s="262" t="s">
        <v>1873</v>
      </c>
      <c r="H111" s="263" t="s">
        <v>155</v>
      </c>
      <c r="I111" s="264">
        <v>-29270.69</v>
      </c>
      <c r="J111" s="264">
        <v>77930.289999999994</v>
      </c>
      <c r="K111" s="264">
        <v>0</v>
      </c>
      <c r="L111" s="265">
        <v>2.6623999999999999</v>
      </c>
      <c r="M111" s="265">
        <v>2.5720999999999998</v>
      </c>
      <c r="N111" s="261">
        <v>41953</v>
      </c>
      <c r="O111" s="264">
        <v>2643.14</v>
      </c>
      <c r="P111" s="264">
        <v>0.13</v>
      </c>
      <c r="Q111" s="264">
        <v>2643.01</v>
      </c>
      <c r="R111" s="264">
        <v>2643.01</v>
      </c>
      <c r="S111" s="266">
        <v>2.5718000000000001</v>
      </c>
      <c r="T111" s="264">
        <v>1027.69</v>
      </c>
      <c r="U111" s="267"/>
      <c r="V111" s="262" t="s">
        <v>2062</v>
      </c>
      <c r="W111" s="262" t="s">
        <v>2065</v>
      </c>
      <c r="X111" s="262" t="s">
        <v>2064</v>
      </c>
      <c r="Y111" s="262" t="s">
        <v>1877</v>
      </c>
      <c r="Z111" s="262" t="s">
        <v>1902</v>
      </c>
    </row>
    <row r="112" spans="1:26" x14ac:dyDescent="0.25">
      <c r="A112" s="261">
        <v>41528</v>
      </c>
      <c r="B112" s="262" t="s">
        <v>2066</v>
      </c>
      <c r="C112" s="261">
        <v>41960</v>
      </c>
      <c r="D112" s="262" t="s">
        <v>1871</v>
      </c>
      <c r="E112" s="262" t="s">
        <v>1872</v>
      </c>
      <c r="F112" s="262" t="s">
        <v>2039</v>
      </c>
      <c r="G112" s="262" t="s">
        <v>1957</v>
      </c>
      <c r="H112" s="263" t="s">
        <v>1843</v>
      </c>
      <c r="I112" s="264">
        <v>-27382.19</v>
      </c>
      <c r="J112" s="264">
        <v>68584.17</v>
      </c>
      <c r="K112" s="264">
        <v>0</v>
      </c>
      <c r="L112" s="265">
        <v>2.5047000000000001</v>
      </c>
      <c r="M112" s="265">
        <v>2.6240000000000001</v>
      </c>
      <c r="N112" s="261">
        <v>41969</v>
      </c>
      <c r="O112" s="264">
        <v>-3257.17</v>
      </c>
      <c r="P112" s="264">
        <v>0</v>
      </c>
      <c r="Q112" s="264">
        <v>-3257.17</v>
      </c>
      <c r="R112" s="264">
        <v>-3257.15</v>
      </c>
      <c r="S112" s="266">
        <v>2.6133000000000002</v>
      </c>
      <c r="T112" s="264">
        <v>-1246.3699999999999</v>
      </c>
      <c r="U112" s="267"/>
      <c r="V112" s="262" t="s">
        <v>2067</v>
      </c>
      <c r="W112" s="262" t="s">
        <v>2068</v>
      </c>
      <c r="X112" s="262" t="s">
        <v>2069</v>
      </c>
      <c r="Y112" s="262" t="s">
        <v>1961</v>
      </c>
      <c r="Z112" s="262" t="s">
        <v>1902</v>
      </c>
    </row>
    <row r="113" spans="1:26" x14ac:dyDescent="0.25">
      <c r="A113" s="261">
        <v>41528</v>
      </c>
      <c r="B113" s="262" t="s">
        <v>2066</v>
      </c>
      <c r="C113" s="261">
        <v>41960</v>
      </c>
      <c r="D113" s="262" t="s">
        <v>1871</v>
      </c>
      <c r="E113" s="262" t="s">
        <v>1872</v>
      </c>
      <c r="F113" s="262" t="s">
        <v>2039</v>
      </c>
      <c r="G113" s="262" t="s">
        <v>1957</v>
      </c>
      <c r="H113" s="263" t="s">
        <v>1843</v>
      </c>
      <c r="I113" s="264">
        <v>-85518.36</v>
      </c>
      <c r="J113" s="264">
        <v>214197.84</v>
      </c>
      <c r="K113" s="264">
        <v>0</v>
      </c>
      <c r="L113" s="265">
        <v>2.5047000000000001</v>
      </c>
      <c r="M113" s="265">
        <v>2.6240000000000001</v>
      </c>
      <c r="N113" s="261">
        <v>41969</v>
      </c>
      <c r="O113" s="264">
        <v>-10172.6</v>
      </c>
      <c r="P113" s="264">
        <v>0</v>
      </c>
      <c r="Q113" s="264">
        <v>-10172.6</v>
      </c>
      <c r="R113" s="264">
        <v>-10172.6</v>
      </c>
      <c r="S113" s="266">
        <v>2.6133000000000002</v>
      </c>
      <c r="T113" s="264">
        <v>-3892.63</v>
      </c>
      <c r="U113" s="267"/>
      <c r="V113" s="262" t="s">
        <v>2067</v>
      </c>
      <c r="W113" s="262" t="s">
        <v>2070</v>
      </c>
      <c r="X113" s="262" t="s">
        <v>2069</v>
      </c>
      <c r="Y113" s="262" t="s">
        <v>1961</v>
      </c>
      <c r="Z113" s="262" t="s">
        <v>1902</v>
      </c>
    </row>
    <row r="114" spans="1:26" x14ac:dyDescent="0.25">
      <c r="A114" s="261">
        <v>41530</v>
      </c>
      <c r="B114" s="262" t="s">
        <v>2071</v>
      </c>
      <c r="C114" s="261">
        <v>41913</v>
      </c>
      <c r="D114" s="262" t="s">
        <v>1871</v>
      </c>
      <c r="E114" s="262" t="s">
        <v>1872</v>
      </c>
      <c r="F114" s="262" t="s">
        <v>1872</v>
      </c>
      <c r="G114" s="262" t="s">
        <v>1873</v>
      </c>
      <c r="H114" s="263" t="s">
        <v>155</v>
      </c>
      <c r="I114" s="264">
        <v>-848801</v>
      </c>
      <c r="J114" s="264">
        <v>2098999.9900000002</v>
      </c>
      <c r="K114" s="264">
        <v>0</v>
      </c>
      <c r="L114" s="265">
        <v>2.4729000000000001</v>
      </c>
      <c r="M114" s="265">
        <v>2.4510000000000001</v>
      </c>
      <c r="N114" s="261">
        <v>41913</v>
      </c>
      <c r="O114" s="264">
        <v>18588.740000000002</v>
      </c>
      <c r="P114" s="264">
        <v>0.93</v>
      </c>
      <c r="Q114" s="264">
        <v>18587.810000000001</v>
      </c>
      <c r="R114" s="264">
        <v>18587.810000000001</v>
      </c>
      <c r="S114" s="266">
        <v>2.4506999999999999</v>
      </c>
      <c r="T114" s="264">
        <v>7584.69</v>
      </c>
      <c r="U114" s="267"/>
      <c r="V114" s="262" t="s">
        <v>2072</v>
      </c>
      <c r="W114" s="262" t="s">
        <v>2073</v>
      </c>
      <c r="X114" s="262" t="s">
        <v>2074</v>
      </c>
      <c r="Y114" s="262" t="s">
        <v>1877</v>
      </c>
      <c r="Z114" s="262" t="s">
        <v>1902</v>
      </c>
    </row>
    <row r="115" spans="1:26" x14ac:dyDescent="0.25">
      <c r="A115" s="261">
        <v>41530</v>
      </c>
      <c r="B115" s="262" t="s">
        <v>2075</v>
      </c>
      <c r="C115" s="261">
        <v>41989</v>
      </c>
      <c r="D115" s="262" t="s">
        <v>1871</v>
      </c>
      <c r="E115" s="262" t="s">
        <v>1872</v>
      </c>
      <c r="F115" s="262" t="s">
        <v>1872</v>
      </c>
      <c r="G115" s="262" t="s">
        <v>1873</v>
      </c>
      <c r="H115" s="263" t="s">
        <v>155</v>
      </c>
      <c r="I115" s="264">
        <v>-155558.31</v>
      </c>
      <c r="J115" s="264">
        <v>407173.88</v>
      </c>
      <c r="K115" s="264">
        <v>0</v>
      </c>
      <c r="L115" s="265">
        <v>2.6175000000000002</v>
      </c>
      <c r="M115" s="265">
        <v>2.74</v>
      </c>
      <c r="N115" s="261">
        <v>41991</v>
      </c>
      <c r="O115" s="264">
        <v>-19039.32</v>
      </c>
      <c r="P115" s="264">
        <v>0</v>
      </c>
      <c r="Q115" s="264">
        <v>-19039.32</v>
      </c>
      <c r="R115" s="264">
        <v>-19039.32</v>
      </c>
      <c r="S115" s="266">
        <v>2.6714000000000002</v>
      </c>
      <c r="T115" s="264">
        <v>-7127.09</v>
      </c>
      <c r="U115" s="267"/>
      <c r="V115" s="262"/>
      <c r="W115" s="262" t="s">
        <v>2076</v>
      </c>
      <c r="X115" s="262" t="s">
        <v>2077</v>
      </c>
      <c r="Y115" s="262" t="s">
        <v>1902</v>
      </c>
      <c r="Z115" s="262" t="s">
        <v>1902</v>
      </c>
    </row>
    <row r="116" spans="1:26" x14ac:dyDescent="0.25">
      <c r="A116" s="261">
        <v>41541</v>
      </c>
      <c r="B116" s="262" t="s">
        <v>2078</v>
      </c>
      <c r="C116" s="261">
        <v>41848</v>
      </c>
      <c r="D116" s="262" t="s">
        <v>1871</v>
      </c>
      <c r="E116" s="262" t="s">
        <v>1872</v>
      </c>
      <c r="F116" s="262" t="s">
        <v>1872</v>
      </c>
      <c r="G116" s="262" t="s">
        <v>1873</v>
      </c>
      <c r="H116" s="263" t="s">
        <v>155</v>
      </c>
      <c r="I116" s="264">
        <v>-33428.120000000003</v>
      </c>
      <c r="J116" s="264">
        <v>79157.789999999994</v>
      </c>
      <c r="K116" s="264">
        <v>0</v>
      </c>
      <c r="L116" s="265">
        <v>2.3679999999999999</v>
      </c>
      <c r="M116" s="265">
        <v>2.2458999999999998</v>
      </c>
      <c r="N116" s="261">
        <v>41883</v>
      </c>
      <c r="O116" s="264">
        <v>4040.18</v>
      </c>
      <c r="P116" s="264">
        <v>0.2</v>
      </c>
      <c r="Q116" s="264">
        <v>4039.98</v>
      </c>
      <c r="R116" s="264">
        <v>4039.98</v>
      </c>
      <c r="S116" s="266">
        <v>2.2290000000000001</v>
      </c>
      <c r="T116" s="264">
        <v>1812.46</v>
      </c>
      <c r="U116" s="267"/>
      <c r="V116" s="262" t="s">
        <v>2079</v>
      </c>
      <c r="W116" s="262"/>
      <c r="X116" s="262" t="s">
        <v>2080</v>
      </c>
      <c r="Y116" s="262" t="s">
        <v>1877</v>
      </c>
      <c r="Z116" s="262" t="s">
        <v>1877</v>
      </c>
    </row>
    <row r="117" spans="1:26" x14ac:dyDescent="0.25">
      <c r="A117" s="261">
        <v>41541</v>
      </c>
      <c r="B117" s="262" t="s">
        <v>2078</v>
      </c>
      <c r="C117" s="261">
        <v>41848</v>
      </c>
      <c r="D117" s="262" t="s">
        <v>1871</v>
      </c>
      <c r="E117" s="262" t="s">
        <v>1872</v>
      </c>
      <c r="F117" s="262" t="s">
        <v>1872</v>
      </c>
      <c r="G117" s="262" t="s">
        <v>1873</v>
      </c>
      <c r="H117" s="263" t="s">
        <v>155</v>
      </c>
      <c r="I117" s="264">
        <v>-177298.23</v>
      </c>
      <c r="J117" s="264">
        <v>419842.21</v>
      </c>
      <c r="K117" s="264">
        <v>0</v>
      </c>
      <c r="L117" s="265">
        <v>2.3679999999999999</v>
      </c>
      <c r="M117" s="265">
        <v>2.2458999999999998</v>
      </c>
      <c r="N117" s="261">
        <v>41883</v>
      </c>
      <c r="O117" s="264">
        <v>21428.59</v>
      </c>
      <c r="P117" s="264">
        <v>1.07</v>
      </c>
      <c r="Q117" s="264">
        <v>21427.52</v>
      </c>
      <c r="R117" s="264">
        <v>21427.69</v>
      </c>
      <c r="S117" s="266">
        <v>2.2290000000000001</v>
      </c>
      <c r="T117" s="264">
        <v>9613.14</v>
      </c>
      <c r="U117" s="267"/>
      <c r="V117" s="262" t="s">
        <v>2079</v>
      </c>
      <c r="W117" s="262" t="s">
        <v>2081</v>
      </c>
      <c r="X117" s="262" t="s">
        <v>2080</v>
      </c>
      <c r="Y117" s="262" t="s">
        <v>1877</v>
      </c>
      <c r="Z117" s="262" t="s">
        <v>1878</v>
      </c>
    </row>
    <row r="118" spans="1:26" x14ac:dyDescent="0.25">
      <c r="A118" s="261">
        <v>41543</v>
      </c>
      <c r="B118" s="262" t="s">
        <v>2082</v>
      </c>
      <c r="C118" s="261">
        <v>41955</v>
      </c>
      <c r="D118" s="262" t="s">
        <v>1871</v>
      </c>
      <c r="E118" s="262" t="s">
        <v>1872</v>
      </c>
      <c r="F118" s="262" t="s">
        <v>1872</v>
      </c>
      <c r="G118" s="262" t="s">
        <v>1957</v>
      </c>
      <c r="H118" s="263" t="s">
        <v>1843</v>
      </c>
      <c r="I118" s="264">
        <v>-2443.06</v>
      </c>
      <c r="J118" s="264">
        <v>5993.8</v>
      </c>
      <c r="K118" s="264">
        <v>0</v>
      </c>
      <c r="L118" s="265">
        <v>2.4533999999999998</v>
      </c>
      <c r="M118" s="265">
        <v>2.5644</v>
      </c>
      <c r="N118" s="261">
        <v>41955</v>
      </c>
      <c r="O118" s="264">
        <v>-271.18</v>
      </c>
      <c r="P118" s="264">
        <v>0</v>
      </c>
      <c r="Q118" s="264">
        <v>-271.18</v>
      </c>
      <c r="R118" s="264">
        <v>-271.18</v>
      </c>
      <c r="S118" s="266">
        <v>2.5640999999999998</v>
      </c>
      <c r="T118" s="264">
        <v>-105.76</v>
      </c>
      <c r="U118" s="267"/>
      <c r="V118" s="262" t="s">
        <v>2083</v>
      </c>
      <c r="W118" s="262" t="s">
        <v>2084</v>
      </c>
      <c r="X118" s="262" t="s">
        <v>2085</v>
      </c>
      <c r="Y118" s="262" t="s">
        <v>1961</v>
      </c>
      <c r="Z118" s="262" t="s">
        <v>1902</v>
      </c>
    </row>
    <row r="119" spans="1:26" x14ac:dyDescent="0.25">
      <c r="A119" s="261">
        <v>41543</v>
      </c>
      <c r="B119" s="262" t="s">
        <v>2082</v>
      </c>
      <c r="C119" s="261">
        <v>41955</v>
      </c>
      <c r="D119" s="262" t="s">
        <v>1871</v>
      </c>
      <c r="E119" s="262" t="s">
        <v>1872</v>
      </c>
      <c r="F119" s="262" t="s">
        <v>1872</v>
      </c>
      <c r="G119" s="262" t="s">
        <v>1957</v>
      </c>
      <c r="H119" s="263" t="s">
        <v>1843</v>
      </c>
      <c r="I119" s="264">
        <v>-7662.75</v>
      </c>
      <c r="J119" s="264">
        <v>18799.79</v>
      </c>
      <c r="K119" s="264">
        <v>0</v>
      </c>
      <c r="L119" s="265">
        <v>2.4533999999999998</v>
      </c>
      <c r="M119" s="265">
        <v>2.5644</v>
      </c>
      <c r="N119" s="261">
        <v>41955</v>
      </c>
      <c r="O119" s="264">
        <v>-850.57</v>
      </c>
      <c r="P119" s="264">
        <v>0</v>
      </c>
      <c r="Q119" s="264">
        <v>-850.57</v>
      </c>
      <c r="R119" s="264">
        <v>-850.57</v>
      </c>
      <c r="S119" s="266">
        <v>2.5640999999999998</v>
      </c>
      <c r="T119" s="264">
        <v>-331.72</v>
      </c>
      <c r="U119" s="267"/>
      <c r="V119" s="262" t="s">
        <v>2083</v>
      </c>
      <c r="W119" s="262" t="s">
        <v>2086</v>
      </c>
      <c r="X119" s="262" t="s">
        <v>2085</v>
      </c>
      <c r="Y119" s="262" t="s">
        <v>1961</v>
      </c>
      <c r="Z119" s="262" t="s">
        <v>1902</v>
      </c>
    </row>
    <row r="120" spans="1:26" x14ac:dyDescent="0.25">
      <c r="A120" s="261">
        <v>41543</v>
      </c>
      <c r="B120" s="262" t="s">
        <v>2082</v>
      </c>
      <c r="C120" s="261">
        <v>41955</v>
      </c>
      <c r="D120" s="262" t="s">
        <v>1871</v>
      </c>
      <c r="E120" s="262" t="s">
        <v>1872</v>
      </c>
      <c r="F120" s="262" t="s">
        <v>1872</v>
      </c>
      <c r="G120" s="262" t="s">
        <v>1957</v>
      </c>
      <c r="H120" s="263" t="s">
        <v>1843</v>
      </c>
      <c r="I120" s="264">
        <v>-129053.27</v>
      </c>
      <c r="J120" s="264">
        <v>316619.28999999998</v>
      </c>
      <c r="K120" s="264">
        <v>0</v>
      </c>
      <c r="L120" s="265">
        <v>2.4533999999999998</v>
      </c>
      <c r="M120" s="265">
        <v>2.5644</v>
      </c>
      <c r="N120" s="261">
        <v>41955</v>
      </c>
      <c r="O120" s="264">
        <v>-14324.91</v>
      </c>
      <c r="P120" s="264">
        <v>0</v>
      </c>
      <c r="Q120" s="264">
        <v>-14324.91</v>
      </c>
      <c r="R120" s="264">
        <v>-14324.91</v>
      </c>
      <c r="S120" s="266">
        <v>2.5640999999999998</v>
      </c>
      <c r="T120" s="264">
        <v>-5586.72</v>
      </c>
      <c r="U120" s="267"/>
      <c r="V120" s="262" t="s">
        <v>2087</v>
      </c>
      <c r="W120" s="262" t="s">
        <v>2088</v>
      </c>
      <c r="X120" s="262" t="s">
        <v>2085</v>
      </c>
      <c r="Y120" s="262" t="s">
        <v>1961</v>
      </c>
      <c r="Z120" s="262" t="s">
        <v>1902</v>
      </c>
    </row>
    <row r="121" spans="1:26" x14ac:dyDescent="0.25">
      <c r="A121" s="261">
        <v>41543</v>
      </c>
      <c r="B121" s="262" t="s">
        <v>2082</v>
      </c>
      <c r="C121" s="261">
        <v>41955</v>
      </c>
      <c r="D121" s="262" t="s">
        <v>1871</v>
      </c>
      <c r="E121" s="262" t="s">
        <v>1872</v>
      </c>
      <c r="F121" s="262" t="s">
        <v>1872</v>
      </c>
      <c r="G121" s="262" t="s">
        <v>1957</v>
      </c>
      <c r="H121" s="263" t="s">
        <v>1843</v>
      </c>
      <c r="I121" s="264">
        <v>-21185.360000000001</v>
      </c>
      <c r="J121" s="264">
        <v>51976.160000000003</v>
      </c>
      <c r="K121" s="264">
        <v>0</v>
      </c>
      <c r="L121" s="265">
        <v>2.4533999999999998</v>
      </c>
      <c r="M121" s="265">
        <v>2.5644</v>
      </c>
      <c r="N121" s="261">
        <v>41955</v>
      </c>
      <c r="O121" s="264">
        <v>-2351.5700000000002</v>
      </c>
      <c r="P121" s="264">
        <v>0</v>
      </c>
      <c r="Q121" s="264">
        <v>-2351.5700000000002</v>
      </c>
      <c r="R121" s="264">
        <v>-2351.5700000000002</v>
      </c>
      <c r="S121" s="266">
        <v>2.5640999999999998</v>
      </c>
      <c r="T121" s="264">
        <v>-917.11</v>
      </c>
      <c r="U121" s="267"/>
      <c r="V121" s="262" t="s">
        <v>2083</v>
      </c>
      <c r="W121" s="262" t="s">
        <v>2089</v>
      </c>
      <c r="X121" s="262" t="s">
        <v>2085</v>
      </c>
      <c r="Y121" s="262" t="s">
        <v>1961</v>
      </c>
      <c r="Z121" s="262" t="s">
        <v>1902</v>
      </c>
    </row>
    <row r="122" spans="1:26" x14ac:dyDescent="0.25">
      <c r="A122" s="261">
        <v>41543</v>
      </c>
      <c r="B122" s="262" t="s">
        <v>2082</v>
      </c>
      <c r="C122" s="261">
        <v>41955</v>
      </c>
      <c r="D122" s="262" t="s">
        <v>1871</v>
      </c>
      <c r="E122" s="262" t="s">
        <v>1872</v>
      </c>
      <c r="F122" s="262" t="s">
        <v>1872</v>
      </c>
      <c r="G122" s="262" t="s">
        <v>1957</v>
      </c>
      <c r="H122" s="263" t="s">
        <v>1843</v>
      </c>
      <c r="I122" s="264">
        <v>-11015.98</v>
      </c>
      <c r="J122" s="264">
        <v>27026.61</v>
      </c>
      <c r="K122" s="264">
        <v>0</v>
      </c>
      <c r="L122" s="265">
        <v>2.4533999999999998</v>
      </c>
      <c r="M122" s="265">
        <v>2.5644</v>
      </c>
      <c r="N122" s="261">
        <v>41955</v>
      </c>
      <c r="O122" s="264">
        <v>-1222.77</v>
      </c>
      <c r="P122" s="264">
        <v>0</v>
      </c>
      <c r="Q122" s="264">
        <v>-1222.77</v>
      </c>
      <c r="R122" s="264">
        <v>-1222.77</v>
      </c>
      <c r="S122" s="266">
        <v>2.5640999999999998</v>
      </c>
      <c r="T122" s="264">
        <v>-476.88</v>
      </c>
      <c r="U122" s="267"/>
      <c r="V122" s="262" t="s">
        <v>2083</v>
      </c>
      <c r="W122" s="262" t="s">
        <v>2090</v>
      </c>
      <c r="X122" s="262" t="s">
        <v>2085</v>
      </c>
      <c r="Y122" s="262" t="s">
        <v>1961</v>
      </c>
      <c r="Z122" s="262" t="s">
        <v>1902</v>
      </c>
    </row>
    <row r="123" spans="1:26" x14ac:dyDescent="0.25">
      <c r="A123" s="261">
        <v>41543</v>
      </c>
      <c r="B123" s="262" t="s">
        <v>2082</v>
      </c>
      <c r="C123" s="261">
        <v>41955</v>
      </c>
      <c r="D123" s="262" t="s">
        <v>1871</v>
      </c>
      <c r="E123" s="262" t="s">
        <v>1872</v>
      </c>
      <c r="F123" s="262" t="s">
        <v>1872</v>
      </c>
      <c r="G123" s="262" t="s">
        <v>1957</v>
      </c>
      <c r="H123" s="263" t="s">
        <v>1843</v>
      </c>
      <c r="I123" s="264">
        <v>-5241.4399999999996</v>
      </c>
      <c r="J123" s="264">
        <v>12859.35</v>
      </c>
      <c r="K123" s="264">
        <v>0</v>
      </c>
      <c r="L123" s="265">
        <v>2.4533999999999998</v>
      </c>
      <c r="M123" s="265">
        <v>2.5644</v>
      </c>
      <c r="N123" s="261">
        <v>41955</v>
      </c>
      <c r="O123" s="264">
        <v>-581.79999999999995</v>
      </c>
      <c r="P123" s="264">
        <v>0</v>
      </c>
      <c r="Q123" s="264">
        <v>-581.79999999999995</v>
      </c>
      <c r="R123" s="264">
        <v>-581.79999999999995</v>
      </c>
      <c r="S123" s="266">
        <v>2.5640999999999998</v>
      </c>
      <c r="T123" s="264">
        <v>-226.9</v>
      </c>
      <c r="U123" s="267"/>
      <c r="V123" s="262" t="s">
        <v>2083</v>
      </c>
      <c r="W123" s="262" t="s">
        <v>2091</v>
      </c>
      <c r="X123" s="262" t="s">
        <v>2085</v>
      </c>
      <c r="Y123" s="262" t="s">
        <v>1961</v>
      </c>
      <c r="Z123" s="262" t="s">
        <v>1902</v>
      </c>
    </row>
    <row r="124" spans="1:26" x14ac:dyDescent="0.25">
      <c r="A124" s="261">
        <v>41585</v>
      </c>
      <c r="B124" s="262" t="s">
        <v>2092</v>
      </c>
      <c r="C124" s="261">
        <v>41943</v>
      </c>
      <c r="D124" s="262" t="s">
        <v>1871</v>
      </c>
      <c r="E124" s="262" t="s">
        <v>1872</v>
      </c>
      <c r="F124" s="262" t="s">
        <v>1872</v>
      </c>
      <c r="G124" s="262" t="s">
        <v>1873</v>
      </c>
      <c r="H124" s="263" t="s">
        <v>1843</v>
      </c>
      <c r="I124" s="264">
        <v>-82375.62</v>
      </c>
      <c r="J124" s="264">
        <v>206144.99</v>
      </c>
      <c r="K124" s="264">
        <v>0</v>
      </c>
      <c r="L124" s="265">
        <v>2.5024999999999999</v>
      </c>
      <c r="M124" s="265">
        <v>2.4119000000000002</v>
      </c>
      <c r="N124" s="261">
        <v>41943</v>
      </c>
      <c r="O124" s="264">
        <v>7463.23</v>
      </c>
      <c r="P124" s="264">
        <v>0.37</v>
      </c>
      <c r="Q124" s="264">
        <v>7462.86</v>
      </c>
      <c r="R124" s="264">
        <v>7462.86</v>
      </c>
      <c r="S124" s="266">
        <v>2.4116</v>
      </c>
      <c r="T124" s="264">
        <v>3094.57</v>
      </c>
      <c r="U124" s="267"/>
      <c r="V124" s="262" t="s">
        <v>2093</v>
      </c>
      <c r="W124" s="262" t="s">
        <v>2094</v>
      </c>
      <c r="X124" s="262" t="s">
        <v>2095</v>
      </c>
      <c r="Y124" s="262" t="s">
        <v>1878</v>
      </c>
      <c r="Z124" s="262" t="s">
        <v>1902</v>
      </c>
    </row>
    <row r="125" spans="1:26" x14ac:dyDescent="0.25">
      <c r="A125" s="261">
        <v>41585</v>
      </c>
      <c r="B125" s="262" t="s">
        <v>2092</v>
      </c>
      <c r="C125" s="261">
        <v>41943</v>
      </c>
      <c r="D125" s="262" t="s">
        <v>1871</v>
      </c>
      <c r="E125" s="262" t="s">
        <v>1872</v>
      </c>
      <c r="F125" s="262" t="s">
        <v>1872</v>
      </c>
      <c r="G125" s="262" t="s">
        <v>1873</v>
      </c>
      <c r="H125" s="263" t="s">
        <v>1843</v>
      </c>
      <c r="I125" s="264">
        <v>-21978.02</v>
      </c>
      <c r="J125" s="264">
        <v>55000</v>
      </c>
      <c r="K125" s="264">
        <v>0</v>
      </c>
      <c r="L125" s="265">
        <v>2.5024999999999999</v>
      </c>
      <c r="M125" s="265">
        <v>2.4119000000000002</v>
      </c>
      <c r="N125" s="261">
        <v>41943</v>
      </c>
      <c r="O125" s="264">
        <v>1991.21</v>
      </c>
      <c r="P125" s="264">
        <v>0.1</v>
      </c>
      <c r="Q125" s="264">
        <v>1991.11</v>
      </c>
      <c r="R125" s="264">
        <v>1991.11</v>
      </c>
      <c r="S125" s="266">
        <v>2.4116</v>
      </c>
      <c r="T125" s="264">
        <v>825.64</v>
      </c>
      <c r="U125" s="267"/>
      <c r="V125" s="262" t="s">
        <v>2096</v>
      </c>
      <c r="W125" s="262"/>
      <c r="X125" s="262" t="s">
        <v>2095</v>
      </c>
      <c r="Y125" s="262" t="s">
        <v>1878</v>
      </c>
      <c r="Z125" s="262" t="s">
        <v>1902</v>
      </c>
    </row>
    <row r="126" spans="1:26" x14ac:dyDescent="0.25">
      <c r="A126" s="261">
        <v>41604</v>
      </c>
      <c r="B126" s="262" t="s">
        <v>2097</v>
      </c>
      <c r="C126" s="261">
        <v>41971</v>
      </c>
      <c r="D126" s="262" t="s">
        <v>1871</v>
      </c>
      <c r="E126" s="262" t="s">
        <v>1872</v>
      </c>
      <c r="F126" s="262" t="s">
        <v>2039</v>
      </c>
      <c r="G126" s="262" t="s">
        <v>1873</v>
      </c>
      <c r="H126" s="263" t="s">
        <v>1843</v>
      </c>
      <c r="I126" s="264">
        <v>-427653.42</v>
      </c>
      <c r="J126" s="264">
        <v>1077601.0900000001</v>
      </c>
      <c r="K126" s="264">
        <v>0</v>
      </c>
      <c r="L126" s="265">
        <v>2.5198</v>
      </c>
      <c r="M126" s="265">
        <v>2.5065</v>
      </c>
      <c r="N126" s="261">
        <v>41971</v>
      </c>
      <c r="O126" s="264">
        <v>5687.79</v>
      </c>
      <c r="P126" s="264">
        <v>0.28000000000000003</v>
      </c>
      <c r="Q126" s="264">
        <v>5687.51</v>
      </c>
      <c r="R126" s="264">
        <v>5687.51</v>
      </c>
      <c r="S126" s="266">
        <v>2.5062000000000002</v>
      </c>
      <c r="T126" s="264">
        <v>2269.38</v>
      </c>
      <c r="U126" s="267" t="s">
        <v>2098</v>
      </c>
      <c r="V126" s="262" t="s">
        <v>2099</v>
      </c>
      <c r="W126" s="262" t="s">
        <v>2100</v>
      </c>
      <c r="X126" s="262" t="s">
        <v>2101</v>
      </c>
      <c r="Y126" s="262" t="s">
        <v>1878</v>
      </c>
      <c r="Z126" s="262" t="s">
        <v>1878</v>
      </c>
    </row>
    <row r="127" spans="1:26" x14ac:dyDescent="0.25">
      <c r="A127" s="261">
        <v>41604</v>
      </c>
      <c r="B127" s="262" t="s">
        <v>2097</v>
      </c>
      <c r="C127" s="261">
        <v>41971</v>
      </c>
      <c r="D127" s="262" t="s">
        <v>1871</v>
      </c>
      <c r="E127" s="262" t="s">
        <v>1872</v>
      </c>
      <c r="F127" s="262" t="s">
        <v>2039</v>
      </c>
      <c r="G127" s="262" t="s">
        <v>1873</v>
      </c>
      <c r="H127" s="263" t="s">
        <v>1843</v>
      </c>
      <c r="I127" s="264">
        <v>-22289.67</v>
      </c>
      <c r="J127" s="264">
        <v>56165.51</v>
      </c>
      <c r="K127" s="264">
        <v>0</v>
      </c>
      <c r="L127" s="265">
        <v>2.5198</v>
      </c>
      <c r="M127" s="265">
        <v>2.5065</v>
      </c>
      <c r="N127" s="261">
        <v>41971</v>
      </c>
      <c r="O127" s="264">
        <v>296.45</v>
      </c>
      <c r="P127" s="264">
        <v>0.01</v>
      </c>
      <c r="Q127" s="264">
        <v>296.44</v>
      </c>
      <c r="R127" s="264">
        <v>296.44</v>
      </c>
      <c r="S127" s="266">
        <v>2.5062000000000002</v>
      </c>
      <c r="T127" s="264">
        <v>118.28</v>
      </c>
      <c r="U127" s="267" t="s">
        <v>2098</v>
      </c>
      <c r="V127" s="262" t="s">
        <v>2102</v>
      </c>
      <c r="W127" s="262" t="s">
        <v>2103</v>
      </c>
      <c r="X127" s="262" t="s">
        <v>2101</v>
      </c>
      <c r="Y127" s="262" t="s">
        <v>1878</v>
      </c>
      <c r="Z127" s="262" t="s">
        <v>1878</v>
      </c>
    </row>
    <row r="128" spans="1:26" x14ac:dyDescent="0.25">
      <c r="A128" s="261">
        <v>41647</v>
      </c>
      <c r="B128" s="262" t="s">
        <v>2104</v>
      </c>
      <c r="C128" s="261">
        <v>41795</v>
      </c>
      <c r="D128" s="262" t="s">
        <v>1871</v>
      </c>
      <c r="E128" s="262" t="s">
        <v>1872</v>
      </c>
      <c r="F128" s="262" t="s">
        <v>1872</v>
      </c>
      <c r="G128" s="262" t="s">
        <v>1873</v>
      </c>
      <c r="H128" s="263" t="s">
        <v>155</v>
      </c>
      <c r="I128" s="264">
        <v>-168356.84</v>
      </c>
      <c r="J128" s="264">
        <v>425000.01</v>
      </c>
      <c r="K128" s="264">
        <v>0</v>
      </c>
      <c r="L128" s="265">
        <v>2.5244</v>
      </c>
      <c r="M128" s="265">
        <v>2.3405999999999998</v>
      </c>
      <c r="N128" s="261">
        <v>41913</v>
      </c>
      <c r="O128" s="264">
        <v>29915.31</v>
      </c>
      <c r="P128" s="264">
        <v>1.5</v>
      </c>
      <c r="Q128" s="264">
        <v>29913.81</v>
      </c>
      <c r="R128" s="264">
        <v>29913.66</v>
      </c>
      <c r="S128" s="266">
        <v>2.2799</v>
      </c>
      <c r="T128" s="264">
        <v>13120.6</v>
      </c>
      <c r="U128" s="267"/>
      <c r="V128" s="262" t="s">
        <v>2105</v>
      </c>
      <c r="W128" s="262" t="s">
        <v>2106</v>
      </c>
      <c r="X128" s="262" t="s">
        <v>2107</v>
      </c>
      <c r="Y128" s="262" t="s">
        <v>1878</v>
      </c>
      <c r="Z128" s="262" t="s">
        <v>1877</v>
      </c>
    </row>
    <row r="129" spans="1:26" x14ac:dyDescent="0.25">
      <c r="A129" s="261">
        <v>41662</v>
      </c>
      <c r="B129" s="262" t="s">
        <v>2108</v>
      </c>
      <c r="C129" s="261">
        <v>41913</v>
      </c>
      <c r="D129" s="262" t="s">
        <v>1871</v>
      </c>
      <c r="E129" s="262" t="s">
        <v>1872</v>
      </c>
      <c r="F129" s="262" t="s">
        <v>1872</v>
      </c>
      <c r="G129" s="262" t="s">
        <v>1873</v>
      </c>
      <c r="H129" s="263" t="s">
        <v>155</v>
      </c>
      <c r="I129" s="264">
        <v>-255208.54</v>
      </c>
      <c r="J129" s="264">
        <v>648000</v>
      </c>
      <c r="K129" s="264">
        <v>0</v>
      </c>
      <c r="L129" s="265">
        <v>2.5390999999999999</v>
      </c>
      <c r="M129" s="265">
        <v>2.4510000000000001</v>
      </c>
      <c r="N129" s="261">
        <v>41913</v>
      </c>
      <c r="O129" s="264">
        <v>22483.87</v>
      </c>
      <c r="P129" s="264">
        <v>1.1200000000000001</v>
      </c>
      <c r="Q129" s="264">
        <v>22482.75</v>
      </c>
      <c r="R129" s="264">
        <v>22481.85</v>
      </c>
      <c r="S129" s="266">
        <v>2.4506999999999999</v>
      </c>
      <c r="T129" s="264">
        <v>9173.64</v>
      </c>
      <c r="U129" s="267"/>
      <c r="V129" s="262" t="s">
        <v>2109</v>
      </c>
      <c r="W129" s="262" t="s">
        <v>2110</v>
      </c>
      <c r="X129" s="262" t="s">
        <v>2111</v>
      </c>
      <c r="Y129" s="262" t="s">
        <v>1877</v>
      </c>
      <c r="Z129" s="262" t="s">
        <v>1902</v>
      </c>
    </row>
    <row r="130" spans="1:26" x14ac:dyDescent="0.25">
      <c r="A130" s="261">
        <v>41663</v>
      </c>
      <c r="B130" s="262" t="s">
        <v>2112</v>
      </c>
      <c r="C130" s="261">
        <v>41971</v>
      </c>
      <c r="D130" s="262" t="s">
        <v>1871</v>
      </c>
      <c r="E130" s="262" t="s">
        <v>1872</v>
      </c>
      <c r="F130" s="262" t="s">
        <v>1872</v>
      </c>
      <c r="G130" s="262" t="s">
        <v>1873</v>
      </c>
      <c r="H130" s="263" t="s">
        <v>1843</v>
      </c>
      <c r="I130" s="264">
        <v>-117504.61</v>
      </c>
      <c r="J130" s="264">
        <v>303396.90000000002</v>
      </c>
      <c r="K130" s="264">
        <v>0</v>
      </c>
      <c r="L130" s="265">
        <v>2.5819999999999999</v>
      </c>
      <c r="M130" s="265">
        <v>2.5065</v>
      </c>
      <c r="N130" s="261">
        <v>41971</v>
      </c>
      <c r="O130" s="264">
        <v>8871.6</v>
      </c>
      <c r="P130" s="264">
        <v>0.44</v>
      </c>
      <c r="Q130" s="264">
        <v>8871.16</v>
      </c>
      <c r="R130" s="264">
        <v>8871.15</v>
      </c>
      <c r="S130" s="266">
        <v>2.5062000000000002</v>
      </c>
      <c r="T130" s="264">
        <v>3539.68</v>
      </c>
      <c r="U130" s="267"/>
      <c r="V130" s="262" t="s">
        <v>2113</v>
      </c>
      <c r="W130" s="262" t="s">
        <v>2027</v>
      </c>
      <c r="X130" s="262" t="s">
        <v>2114</v>
      </c>
      <c r="Y130" s="262" t="s">
        <v>1878</v>
      </c>
      <c r="Z130" s="262" t="s">
        <v>1878</v>
      </c>
    </row>
    <row r="131" spans="1:26" x14ac:dyDescent="0.25">
      <c r="A131" s="261">
        <v>41823</v>
      </c>
      <c r="B131" s="262" t="s">
        <v>2115</v>
      </c>
      <c r="C131" s="261">
        <v>41939</v>
      </c>
      <c r="D131" s="262" t="s">
        <v>1871</v>
      </c>
      <c r="E131" s="262" t="s">
        <v>1872</v>
      </c>
      <c r="F131" s="262" t="s">
        <v>1872</v>
      </c>
      <c r="G131" s="262" t="s">
        <v>1873</v>
      </c>
      <c r="H131" s="263" t="s">
        <v>155</v>
      </c>
      <c r="I131" s="264">
        <v>650.1</v>
      </c>
      <c r="J131" s="264">
        <v>-1486.58</v>
      </c>
      <c r="K131" s="264">
        <v>0</v>
      </c>
      <c r="L131" s="265">
        <v>2.2867000000000002</v>
      </c>
      <c r="M131" s="265">
        <v>2.5009999999999999</v>
      </c>
      <c r="N131" s="261">
        <v>41946</v>
      </c>
      <c r="O131" s="264">
        <v>139.03</v>
      </c>
      <c r="P131" s="264">
        <v>0.01</v>
      </c>
      <c r="Q131" s="264">
        <v>139.02000000000001</v>
      </c>
      <c r="R131" s="264">
        <v>139.03</v>
      </c>
      <c r="S131" s="266">
        <v>2.4802</v>
      </c>
      <c r="T131" s="264">
        <v>56.06</v>
      </c>
      <c r="U131" s="267"/>
      <c r="V131" s="262" t="s">
        <v>2116</v>
      </c>
      <c r="W131" s="262" t="s">
        <v>2117</v>
      </c>
      <c r="X131" s="262" t="s">
        <v>2118</v>
      </c>
      <c r="Y131" s="262" t="s">
        <v>1877</v>
      </c>
      <c r="Z131" s="262" t="s">
        <v>1902</v>
      </c>
    </row>
    <row r="132" spans="1:26" x14ac:dyDescent="0.25">
      <c r="A132" s="261">
        <v>41823</v>
      </c>
      <c r="B132" s="262" t="s">
        <v>2115</v>
      </c>
      <c r="C132" s="261">
        <v>41940</v>
      </c>
      <c r="D132" s="262" t="s">
        <v>1871</v>
      </c>
      <c r="E132" s="262" t="s">
        <v>1872</v>
      </c>
      <c r="F132" s="262" t="s">
        <v>1872</v>
      </c>
      <c r="G132" s="262" t="s">
        <v>1873</v>
      </c>
      <c r="H132" s="263" t="s">
        <v>155</v>
      </c>
      <c r="I132" s="264">
        <v>41901.449999999997</v>
      </c>
      <c r="J132" s="264">
        <v>-95816.05</v>
      </c>
      <c r="K132" s="264">
        <v>0</v>
      </c>
      <c r="L132" s="265">
        <v>2.2867000000000002</v>
      </c>
      <c r="M132" s="265">
        <v>2.4904999999999999</v>
      </c>
      <c r="N132" s="261">
        <v>41946</v>
      </c>
      <c r="O132" s="264">
        <v>8525.61</v>
      </c>
      <c r="P132" s="264">
        <v>0.43</v>
      </c>
      <c r="Q132" s="264">
        <v>8525.18</v>
      </c>
      <c r="R132" s="264">
        <v>8525.61</v>
      </c>
      <c r="S132" s="266">
        <v>2.5337999999999998</v>
      </c>
      <c r="T132" s="264">
        <v>3364.75</v>
      </c>
      <c r="U132" s="267"/>
      <c r="V132" s="262" t="s">
        <v>2116</v>
      </c>
      <c r="W132" s="262"/>
      <c r="X132" s="262" t="s">
        <v>2118</v>
      </c>
      <c r="Y132" s="262" t="s">
        <v>1877</v>
      </c>
      <c r="Z132" s="262" t="s">
        <v>1902</v>
      </c>
    </row>
    <row r="133" spans="1:26" x14ac:dyDescent="0.25">
      <c r="A133" s="261">
        <v>41823</v>
      </c>
      <c r="B133" s="262" t="s">
        <v>2115</v>
      </c>
      <c r="C133" s="261">
        <v>41943</v>
      </c>
      <c r="D133" s="262" t="s">
        <v>1871</v>
      </c>
      <c r="E133" s="262" t="s">
        <v>1872</v>
      </c>
      <c r="F133" s="262" t="s">
        <v>1872</v>
      </c>
      <c r="G133" s="262" t="s">
        <v>1873</v>
      </c>
      <c r="H133" s="263" t="s">
        <v>155</v>
      </c>
      <c r="I133" s="264">
        <v>262108.4</v>
      </c>
      <c r="J133" s="264">
        <v>-599363.28</v>
      </c>
      <c r="K133" s="264">
        <v>0</v>
      </c>
      <c r="L133" s="265">
        <v>2.2867000000000002</v>
      </c>
      <c r="M133" s="265">
        <v>2.4</v>
      </c>
      <c r="N133" s="261">
        <v>41946</v>
      </c>
      <c r="O133" s="264">
        <v>29684.46</v>
      </c>
      <c r="P133" s="264">
        <v>1.48</v>
      </c>
      <c r="Q133" s="264">
        <v>29682.98</v>
      </c>
      <c r="R133" s="264">
        <v>29684.46</v>
      </c>
      <c r="S133" s="266">
        <v>2.4116</v>
      </c>
      <c r="T133" s="264">
        <v>12309.03</v>
      </c>
      <c r="U133" s="267"/>
      <c r="V133" s="262" t="s">
        <v>2116</v>
      </c>
      <c r="W133" s="262" t="s">
        <v>2119</v>
      </c>
      <c r="X133" s="262" t="s">
        <v>2118</v>
      </c>
      <c r="Y133" s="262" t="s">
        <v>1877</v>
      </c>
      <c r="Z133" s="262" t="s">
        <v>1902</v>
      </c>
    </row>
    <row r="134" spans="1:26" x14ac:dyDescent="0.25">
      <c r="A134" s="261">
        <v>41823</v>
      </c>
      <c r="B134" s="262" t="s">
        <v>2115</v>
      </c>
      <c r="C134" s="261">
        <v>41941</v>
      </c>
      <c r="D134" s="262" t="s">
        <v>1871</v>
      </c>
      <c r="E134" s="262" t="s">
        <v>1872</v>
      </c>
      <c r="F134" s="262" t="s">
        <v>1872</v>
      </c>
      <c r="G134" s="262" t="s">
        <v>1873</v>
      </c>
      <c r="H134" s="263" t="s">
        <v>155</v>
      </c>
      <c r="I134" s="264">
        <v>48749.56</v>
      </c>
      <c r="J134" s="264">
        <v>-111475.62</v>
      </c>
      <c r="K134" s="264">
        <v>0</v>
      </c>
      <c r="L134" s="265">
        <v>2.2867000000000002</v>
      </c>
      <c r="M134" s="265">
        <v>2.4485000000000001</v>
      </c>
      <c r="N134" s="261">
        <v>41946</v>
      </c>
      <c r="O134" s="264">
        <v>7878.01</v>
      </c>
      <c r="P134" s="264">
        <v>0.39</v>
      </c>
      <c r="Q134" s="264">
        <v>7877.62</v>
      </c>
      <c r="R134" s="264">
        <v>7878.01</v>
      </c>
      <c r="S134" s="266">
        <v>2.4866000000000001</v>
      </c>
      <c r="T134" s="264">
        <v>3168.19</v>
      </c>
      <c r="U134" s="267"/>
      <c r="V134" s="262" t="s">
        <v>2116</v>
      </c>
      <c r="W134" s="262" t="s">
        <v>2120</v>
      </c>
      <c r="X134" s="262" t="s">
        <v>2118</v>
      </c>
      <c r="Y134" s="262" t="s">
        <v>1877</v>
      </c>
      <c r="Z134" s="262" t="s">
        <v>1902</v>
      </c>
    </row>
    <row r="135" spans="1:26" x14ac:dyDescent="0.25">
      <c r="A135" s="261">
        <v>41823</v>
      </c>
      <c r="B135" s="262" t="s">
        <v>2115</v>
      </c>
      <c r="C135" s="261">
        <v>41914</v>
      </c>
      <c r="D135" s="262" t="s">
        <v>1871</v>
      </c>
      <c r="E135" s="262" t="s">
        <v>1872</v>
      </c>
      <c r="F135" s="262" t="s">
        <v>1872</v>
      </c>
      <c r="G135" s="262" t="s">
        <v>1873</v>
      </c>
      <c r="H135" s="263" t="s">
        <v>155</v>
      </c>
      <c r="I135" s="264">
        <v>143320.82</v>
      </c>
      <c r="J135" s="264">
        <v>-327731.71999999997</v>
      </c>
      <c r="K135" s="264">
        <v>0</v>
      </c>
      <c r="L135" s="265">
        <v>2.2867000000000002</v>
      </c>
      <c r="M135" s="265">
        <v>2.4940000000000002</v>
      </c>
      <c r="N135" s="261">
        <v>41946</v>
      </c>
      <c r="O135" s="264">
        <v>29444.19</v>
      </c>
      <c r="P135" s="264">
        <v>1.47</v>
      </c>
      <c r="Q135" s="264">
        <v>29442.720000000001</v>
      </c>
      <c r="R135" s="264">
        <v>29444.19</v>
      </c>
      <c r="S135" s="266">
        <v>2.4620000000000002</v>
      </c>
      <c r="T135" s="264">
        <v>11959.46</v>
      </c>
      <c r="U135" s="267"/>
      <c r="V135" s="262" t="s">
        <v>2116</v>
      </c>
      <c r="W135" s="262" t="s">
        <v>2121</v>
      </c>
      <c r="X135" s="262" t="s">
        <v>2118</v>
      </c>
      <c r="Y135" s="262" t="s">
        <v>1877</v>
      </c>
      <c r="Z135" s="262" t="s">
        <v>1902</v>
      </c>
    </row>
    <row r="136" spans="1:26" x14ac:dyDescent="0.25">
      <c r="A136" s="261">
        <v>41823</v>
      </c>
      <c r="B136" s="262" t="s">
        <v>2115</v>
      </c>
      <c r="C136" s="261">
        <v>41943</v>
      </c>
      <c r="D136" s="262" t="s">
        <v>1871</v>
      </c>
      <c r="E136" s="262" t="s">
        <v>1872</v>
      </c>
      <c r="F136" s="262" t="s">
        <v>1872</v>
      </c>
      <c r="G136" s="262" t="s">
        <v>1873</v>
      </c>
      <c r="H136" s="263" t="s">
        <v>155</v>
      </c>
      <c r="I136" s="264">
        <v>438357.96</v>
      </c>
      <c r="J136" s="264">
        <v>-1002393.15</v>
      </c>
      <c r="K136" s="264">
        <v>0</v>
      </c>
      <c r="L136" s="265">
        <v>2.2867000000000002</v>
      </c>
      <c r="M136" s="265">
        <v>2.4</v>
      </c>
      <c r="N136" s="261">
        <v>41946</v>
      </c>
      <c r="O136" s="264">
        <v>49645.22</v>
      </c>
      <c r="P136" s="264">
        <v>2.48</v>
      </c>
      <c r="Q136" s="264">
        <v>49642.74</v>
      </c>
      <c r="R136" s="264">
        <v>49645.22</v>
      </c>
      <c r="S136" s="266">
        <v>2.4116</v>
      </c>
      <c r="T136" s="264">
        <v>20586.009999999998</v>
      </c>
      <c r="U136" s="267"/>
      <c r="V136" s="262"/>
      <c r="W136" s="262" t="s">
        <v>2122</v>
      </c>
      <c r="X136" s="262" t="s">
        <v>2118</v>
      </c>
      <c r="Y136" s="262" t="s">
        <v>1877</v>
      </c>
      <c r="Z136" s="262" t="s">
        <v>1902</v>
      </c>
    </row>
    <row r="137" spans="1:26" x14ac:dyDescent="0.25">
      <c r="A137" s="261">
        <v>41823</v>
      </c>
      <c r="B137" s="262" t="s">
        <v>2115</v>
      </c>
      <c r="C137" s="261">
        <v>41929</v>
      </c>
      <c r="D137" s="262" t="s">
        <v>1871</v>
      </c>
      <c r="E137" s="262" t="s">
        <v>1872</v>
      </c>
      <c r="F137" s="262" t="s">
        <v>1872</v>
      </c>
      <c r="G137" s="262" t="s">
        <v>1873</v>
      </c>
      <c r="H137" s="263" t="s">
        <v>155</v>
      </c>
      <c r="I137" s="264">
        <v>48462.8</v>
      </c>
      <c r="J137" s="264">
        <v>-110819.88</v>
      </c>
      <c r="K137" s="264">
        <v>0</v>
      </c>
      <c r="L137" s="265">
        <v>2.2867000000000002</v>
      </c>
      <c r="M137" s="265">
        <v>2.4485000000000001</v>
      </c>
      <c r="N137" s="261">
        <v>41946</v>
      </c>
      <c r="O137" s="264">
        <v>7806.2</v>
      </c>
      <c r="P137" s="264">
        <v>0.39</v>
      </c>
      <c r="Q137" s="264">
        <v>7805.81</v>
      </c>
      <c r="R137" s="264">
        <v>7806.2</v>
      </c>
      <c r="S137" s="266">
        <v>2.4767000000000001</v>
      </c>
      <c r="T137" s="264">
        <v>3151.86</v>
      </c>
      <c r="U137" s="267"/>
      <c r="V137" s="262" t="s">
        <v>2116</v>
      </c>
      <c r="W137" s="262" t="s">
        <v>2123</v>
      </c>
      <c r="X137" s="262" t="s">
        <v>2118</v>
      </c>
      <c r="Y137" s="262" t="s">
        <v>1877</v>
      </c>
      <c r="Z137" s="262" t="s">
        <v>1902</v>
      </c>
    </row>
    <row r="138" spans="1:26" x14ac:dyDescent="0.25">
      <c r="A138" s="261">
        <v>41823</v>
      </c>
      <c r="B138" s="262" t="s">
        <v>2115</v>
      </c>
      <c r="C138" s="261">
        <v>41934</v>
      </c>
      <c r="D138" s="262" t="s">
        <v>1871</v>
      </c>
      <c r="E138" s="262" t="s">
        <v>1872</v>
      </c>
      <c r="F138" s="262" t="s">
        <v>1872</v>
      </c>
      <c r="G138" s="262" t="s">
        <v>1873</v>
      </c>
      <c r="H138" s="263" t="s">
        <v>155</v>
      </c>
      <c r="I138" s="264">
        <v>47067.92</v>
      </c>
      <c r="J138" s="264">
        <v>-107630.21</v>
      </c>
      <c r="K138" s="264">
        <v>0</v>
      </c>
      <c r="L138" s="265">
        <v>2.2867000000000002</v>
      </c>
      <c r="M138" s="265">
        <v>2.4910000000000001</v>
      </c>
      <c r="N138" s="261">
        <v>41946</v>
      </c>
      <c r="O138" s="264">
        <v>9584.69</v>
      </c>
      <c r="P138" s="264">
        <v>0.48</v>
      </c>
      <c r="Q138" s="264">
        <v>9584.2099999999991</v>
      </c>
      <c r="R138" s="264">
        <v>9584.69</v>
      </c>
      <c r="S138" s="266">
        <v>2.4794</v>
      </c>
      <c r="T138" s="264">
        <v>3865.73</v>
      </c>
      <c r="U138" s="267"/>
      <c r="V138" s="262" t="s">
        <v>2116</v>
      </c>
      <c r="W138" s="262" t="s">
        <v>2124</v>
      </c>
      <c r="X138" s="262" t="s">
        <v>2118</v>
      </c>
      <c r="Y138" s="262" t="s">
        <v>1877</v>
      </c>
      <c r="Z138" s="262" t="s">
        <v>1902</v>
      </c>
    </row>
    <row r="139" spans="1:26" x14ac:dyDescent="0.25">
      <c r="A139" s="261">
        <v>41823</v>
      </c>
      <c r="B139" s="262" t="s">
        <v>2115</v>
      </c>
      <c r="C139" s="261">
        <v>41928</v>
      </c>
      <c r="D139" s="262" t="s">
        <v>1871</v>
      </c>
      <c r="E139" s="262" t="s">
        <v>1872</v>
      </c>
      <c r="F139" s="262" t="s">
        <v>1872</v>
      </c>
      <c r="G139" s="262" t="s">
        <v>1873</v>
      </c>
      <c r="H139" s="263" t="s">
        <v>155</v>
      </c>
      <c r="I139" s="264">
        <v>45192.15</v>
      </c>
      <c r="J139" s="264">
        <v>-103340.89</v>
      </c>
      <c r="K139" s="264">
        <v>0</v>
      </c>
      <c r="L139" s="265">
        <v>2.2867000000000002</v>
      </c>
      <c r="M139" s="265">
        <v>2.4794999999999998</v>
      </c>
      <c r="N139" s="261">
        <v>41946</v>
      </c>
      <c r="O139" s="264">
        <v>8670.56</v>
      </c>
      <c r="P139" s="264">
        <v>0.43</v>
      </c>
      <c r="Q139" s="264">
        <v>8670.1299999999992</v>
      </c>
      <c r="R139" s="264">
        <v>8670.56</v>
      </c>
      <c r="S139" s="266">
        <v>2.4312999999999998</v>
      </c>
      <c r="T139" s="264">
        <v>3566.22</v>
      </c>
      <c r="U139" s="267"/>
      <c r="V139" s="262" t="s">
        <v>2116</v>
      </c>
      <c r="W139" s="262" t="s">
        <v>2125</v>
      </c>
      <c r="X139" s="262" t="s">
        <v>2118</v>
      </c>
      <c r="Y139" s="262" t="s">
        <v>1877</v>
      </c>
      <c r="Z139" s="262" t="s">
        <v>1902</v>
      </c>
    </row>
    <row r="140" spans="1:26" x14ac:dyDescent="0.25">
      <c r="A140" s="261">
        <v>41823</v>
      </c>
      <c r="B140" s="262" t="s">
        <v>2115</v>
      </c>
      <c r="C140" s="261">
        <v>41926</v>
      </c>
      <c r="D140" s="262" t="s">
        <v>1871</v>
      </c>
      <c r="E140" s="262" t="s">
        <v>1872</v>
      </c>
      <c r="F140" s="262" t="s">
        <v>1872</v>
      </c>
      <c r="G140" s="262" t="s">
        <v>1873</v>
      </c>
      <c r="H140" s="263" t="s">
        <v>155</v>
      </c>
      <c r="I140" s="264">
        <v>107333.44</v>
      </c>
      <c r="J140" s="264">
        <v>-245439.38</v>
      </c>
      <c r="K140" s="264">
        <v>0</v>
      </c>
      <c r="L140" s="265">
        <v>2.2867000000000002</v>
      </c>
      <c r="M140" s="265">
        <v>2.4075000000000002</v>
      </c>
      <c r="N140" s="261">
        <v>41946</v>
      </c>
      <c r="O140" s="264">
        <v>12892.09</v>
      </c>
      <c r="P140" s="264">
        <v>0.64</v>
      </c>
      <c r="Q140" s="264">
        <v>12891.45</v>
      </c>
      <c r="R140" s="264">
        <v>12892.09</v>
      </c>
      <c r="S140" s="266">
        <v>2.3919999999999999</v>
      </c>
      <c r="T140" s="264">
        <v>5389.67</v>
      </c>
      <c r="U140" s="267"/>
      <c r="V140" s="262" t="s">
        <v>2116</v>
      </c>
      <c r="W140" s="262" t="s">
        <v>2126</v>
      </c>
      <c r="X140" s="262" t="s">
        <v>2118</v>
      </c>
      <c r="Y140" s="262" t="s">
        <v>1877</v>
      </c>
      <c r="Z140" s="262" t="s">
        <v>1902</v>
      </c>
    </row>
    <row r="141" spans="1:26" x14ac:dyDescent="0.25">
      <c r="A141" s="261">
        <v>41823</v>
      </c>
      <c r="B141" s="262" t="s">
        <v>2115</v>
      </c>
      <c r="C141" s="261">
        <v>41915</v>
      </c>
      <c r="D141" s="262" t="s">
        <v>1871</v>
      </c>
      <c r="E141" s="262" t="s">
        <v>1872</v>
      </c>
      <c r="F141" s="262" t="s">
        <v>1872</v>
      </c>
      <c r="G141" s="262" t="s">
        <v>1873</v>
      </c>
      <c r="H141" s="263" t="s">
        <v>155</v>
      </c>
      <c r="I141" s="264">
        <v>230683.19</v>
      </c>
      <c r="J141" s="264">
        <v>-527503.25</v>
      </c>
      <c r="K141" s="264">
        <v>0</v>
      </c>
      <c r="L141" s="265">
        <v>2.2867000000000002</v>
      </c>
      <c r="M141" s="265">
        <v>2.4885000000000002</v>
      </c>
      <c r="N141" s="261">
        <v>41946</v>
      </c>
      <c r="O141" s="264">
        <v>46154.67</v>
      </c>
      <c r="P141" s="264">
        <v>2.31</v>
      </c>
      <c r="Q141" s="264">
        <v>46152.36</v>
      </c>
      <c r="R141" s="264">
        <v>46154.67</v>
      </c>
      <c r="S141" s="266">
        <v>2.4782000000000002</v>
      </c>
      <c r="T141" s="264">
        <v>18624.27</v>
      </c>
      <c r="U141" s="267"/>
      <c r="V141" s="262" t="s">
        <v>2116</v>
      </c>
      <c r="W141" s="262" t="s">
        <v>2127</v>
      </c>
      <c r="X141" s="262" t="s">
        <v>2118</v>
      </c>
      <c r="Y141" s="262" t="s">
        <v>1877</v>
      </c>
      <c r="Z141" s="262" t="s">
        <v>1902</v>
      </c>
    </row>
    <row r="142" spans="1:26" x14ac:dyDescent="0.25">
      <c r="A142" s="261">
        <v>41830</v>
      </c>
      <c r="B142" s="262" t="s">
        <v>2128</v>
      </c>
      <c r="C142" s="261">
        <v>41864</v>
      </c>
      <c r="D142" s="262" t="s">
        <v>1871</v>
      </c>
      <c r="E142" s="262" t="s">
        <v>1872</v>
      </c>
      <c r="F142" s="262" t="s">
        <v>1872</v>
      </c>
      <c r="G142" s="262" t="s">
        <v>1873</v>
      </c>
      <c r="H142" s="263" t="s">
        <v>155</v>
      </c>
      <c r="I142" s="264">
        <v>99672.19</v>
      </c>
      <c r="J142" s="264">
        <v>-225000</v>
      </c>
      <c r="K142" s="264">
        <v>0</v>
      </c>
      <c r="L142" s="265">
        <v>2.2574000000000001</v>
      </c>
      <c r="M142" s="265">
        <v>2.2845</v>
      </c>
      <c r="N142" s="261">
        <v>41883</v>
      </c>
      <c r="O142" s="264">
        <v>2686.84</v>
      </c>
      <c r="P142" s="264">
        <v>0.13</v>
      </c>
      <c r="Q142" s="264">
        <v>2686.71</v>
      </c>
      <c r="R142" s="264">
        <v>2686.84</v>
      </c>
      <c r="S142" s="266">
        <v>2.2766999999999999</v>
      </c>
      <c r="T142" s="264">
        <v>1180.1500000000001</v>
      </c>
      <c r="U142" s="267"/>
      <c r="V142" s="262" t="s">
        <v>2129</v>
      </c>
      <c r="W142" s="262" t="s">
        <v>2130</v>
      </c>
      <c r="X142" s="262" t="s">
        <v>2131</v>
      </c>
      <c r="Y142" s="262" t="s">
        <v>1877</v>
      </c>
      <c r="Z142" s="262" t="s">
        <v>1878</v>
      </c>
    </row>
    <row r="143" spans="1:26" x14ac:dyDescent="0.25">
      <c r="A143" s="261">
        <v>41836</v>
      </c>
      <c r="B143" s="262" t="s">
        <v>2132</v>
      </c>
      <c r="C143" s="261">
        <v>41851</v>
      </c>
      <c r="D143" s="262" t="s">
        <v>1871</v>
      </c>
      <c r="E143" s="262" t="s">
        <v>1872</v>
      </c>
      <c r="F143" s="262" t="s">
        <v>1872</v>
      </c>
      <c r="G143" s="262" t="s">
        <v>1873</v>
      </c>
      <c r="H143" s="263" t="s">
        <v>155</v>
      </c>
      <c r="I143" s="264">
        <v>234118.27</v>
      </c>
      <c r="J143" s="264">
        <v>-525525.28</v>
      </c>
      <c r="K143" s="264">
        <v>0</v>
      </c>
      <c r="L143" s="265">
        <v>2.2446999999999999</v>
      </c>
      <c r="M143" s="265">
        <v>2.2865000000000002</v>
      </c>
      <c r="N143" s="261">
        <v>41883</v>
      </c>
      <c r="O143" s="264">
        <v>9698.84</v>
      </c>
      <c r="P143" s="264">
        <v>0.48</v>
      </c>
      <c r="Q143" s="264">
        <v>9698.36</v>
      </c>
      <c r="R143" s="264">
        <v>9698.84</v>
      </c>
      <c r="S143" s="266">
        <v>2.2444000000000002</v>
      </c>
      <c r="T143" s="264">
        <v>4321.3500000000004</v>
      </c>
      <c r="U143" s="267"/>
      <c r="V143" s="262" t="s">
        <v>2133</v>
      </c>
      <c r="W143" s="262" t="s">
        <v>2134</v>
      </c>
      <c r="X143" s="262" t="s">
        <v>2135</v>
      </c>
      <c r="Y143" s="262" t="s">
        <v>1877</v>
      </c>
      <c r="Z143" s="262" t="s">
        <v>1878</v>
      </c>
    </row>
    <row r="144" spans="1:26" x14ac:dyDescent="0.25">
      <c r="A144" s="261">
        <v>41836</v>
      </c>
      <c r="B144" s="262" t="s">
        <v>2132</v>
      </c>
      <c r="C144" s="261">
        <v>41848</v>
      </c>
      <c r="D144" s="262" t="s">
        <v>1871</v>
      </c>
      <c r="E144" s="262" t="s">
        <v>1872</v>
      </c>
      <c r="F144" s="262" t="s">
        <v>1872</v>
      </c>
      <c r="G144" s="262" t="s">
        <v>1873</v>
      </c>
      <c r="H144" s="263" t="s">
        <v>155</v>
      </c>
      <c r="I144" s="264">
        <v>46125.45</v>
      </c>
      <c r="J144" s="264">
        <v>-103537.8</v>
      </c>
      <c r="K144" s="264">
        <v>0</v>
      </c>
      <c r="L144" s="265">
        <v>2.2446999999999999</v>
      </c>
      <c r="M144" s="265">
        <v>2.2454999999999998</v>
      </c>
      <c r="N144" s="261">
        <v>41883</v>
      </c>
      <c r="O144" s="264">
        <v>36.53</v>
      </c>
      <c r="P144" s="264">
        <v>0</v>
      </c>
      <c r="Q144" s="264">
        <v>36.53</v>
      </c>
      <c r="R144" s="264">
        <v>36.53</v>
      </c>
      <c r="S144" s="266">
        <v>2.2290000000000001</v>
      </c>
      <c r="T144" s="264">
        <v>16.39</v>
      </c>
      <c r="U144" s="267"/>
      <c r="V144" s="262" t="s">
        <v>2133</v>
      </c>
      <c r="W144" s="262" t="s">
        <v>2136</v>
      </c>
      <c r="X144" s="262" t="s">
        <v>2135</v>
      </c>
      <c r="Y144" s="262" t="s">
        <v>1877</v>
      </c>
      <c r="Z144" s="262" t="s">
        <v>1878</v>
      </c>
    </row>
    <row r="145" spans="1:26" x14ac:dyDescent="0.25">
      <c r="A145" s="261">
        <v>41836</v>
      </c>
      <c r="B145" s="262" t="s">
        <v>2132</v>
      </c>
      <c r="C145" s="261">
        <v>41858</v>
      </c>
      <c r="D145" s="262" t="s">
        <v>1871</v>
      </c>
      <c r="E145" s="262" t="s">
        <v>1872</v>
      </c>
      <c r="F145" s="262" t="s">
        <v>1872</v>
      </c>
      <c r="G145" s="262" t="s">
        <v>1873</v>
      </c>
      <c r="H145" s="263" t="s">
        <v>155</v>
      </c>
      <c r="I145" s="264">
        <v>93541.06</v>
      </c>
      <c r="J145" s="264">
        <v>-209971.62</v>
      </c>
      <c r="K145" s="264">
        <v>0</v>
      </c>
      <c r="L145" s="265">
        <v>2.2446999999999999</v>
      </c>
      <c r="M145" s="265">
        <v>2.3129</v>
      </c>
      <c r="N145" s="261">
        <v>41883</v>
      </c>
      <c r="O145" s="264">
        <v>6335.4</v>
      </c>
      <c r="P145" s="264">
        <v>0.32</v>
      </c>
      <c r="Q145" s="264">
        <v>6335.08</v>
      </c>
      <c r="R145" s="264">
        <v>6335.4</v>
      </c>
      <c r="S145" s="266">
        <v>2.2787000000000002</v>
      </c>
      <c r="T145" s="264">
        <v>2780.27</v>
      </c>
      <c r="U145" s="267"/>
      <c r="V145" s="262" t="s">
        <v>2133</v>
      </c>
      <c r="W145" s="262" t="s">
        <v>2137</v>
      </c>
      <c r="X145" s="262" t="s">
        <v>2135</v>
      </c>
      <c r="Y145" s="262" t="s">
        <v>1877</v>
      </c>
      <c r="Z145" s="262" t="s">
        <v>1878</v>
      </c>
    </row>
    <row r="146" spans="1:26" x14ac:dyDescent="0.25">
      <c r="A146" s="261">
        <v>41836</v>
      </c>
      <c r="B146" s="262" t="s">
        <v>2132</v>
      </c>
      <c r="C146" s="261">
        <v>41864</v>
      </c>
      <c r="D146" s="262" t="s">
        <v>1871</v>
      </c>
      <c r="E146" s="262" t="s">
        <v>1872</v>
      </c>
      <c r="F146" s="262" t="s">
        <v>1872</v>
      </c>
      <c r="G146" s="262" t="s">
        <v>1873</v>
      </c>
      <c r="H146" s="263" t="s">
        <v>155</v>
      </c>
      <c r="I146" s="264">
        <v>5775.96</v>
      </c>
      <c r="J146" s="264">
        <v>-12965.3</v>
      </c>
      <c r="K146" s="264">
        <v>0</v>
      </c>
      <c r="L146" s="265">
        <v>2.2446999999999999</v>
      </c>
      <c r="M146" s="265">
        <v>2.2845</v>
      </c>
      <c r="N146" s="261">
        <v>41883</v>
      </c>
      <c r="O146" s="264">
        <v>228.67</v>
      </c>
      <c r="P146" s="264">
        <v>0.01</v>
      </c>
      <c r="Q146" s="264">
        <v>228.66</v>
      </c>
      <c r="R146" s="264">
        <v>228.67</v>
      </c>
      <c r="S146" s="266">
        <v>2.2766999999999999</v>
      </c>
      <c r="T146" s="264">
        <v>100.44</v>
      </c>
      <c r="U146" s="267"/>
      <c r="V146" s="262" t="s">
        <v>2133</v>
      </c>
      <c r="W146" s="262" t="s">
        <v>2130</v>
      </c>
      <c r="X146" s="262" t="s">
        <v>2135</v>
      </c>
      <c r="Y146" s="262" t="s">
        <v>1877</v>
      </c>
      <c r="Z146" s="262" t="s">
        <v>1878</v>
      </c>
    </row>
    <row r="147" spans="1:26" x14ac:dyDescent="0.25">
      <c r="A147" s="261">
        <v>41836</v>
      </c>
      <c r="B147" s="262" t="s">
        <v>2138</v>
      </c>
      <c r="C147" s="261">
        <v>41866</v>
      </c>
      <c r="D147" s="262" t="s">
        <v>1871</v>
      </c>
      <c r="E147" s="262" t="s">
        <v>1872</v>
      </c>
      <c r="F147" s="262" t="s">
        <v>1872</v>
      </c>
      <c r="G147" s="262" t="s">
        <v>1873</v>
      </c>
      <c r="H147" s="263" t="s">
        <v>155</v>
      </c>
      <c r="I147" s="264">
        <v>175540.7</v>
      </c>
      <c r="J147" s="264">
        <v>-398477.39</v>
      </c>
      <c r="K147" s="264">
        <v>0</v>
      </c>
      <c r="L147" s="265">
        <v>2.27</v>
      </c>
      <c r="M147" s="265">
        <v>2.2921999999999998</v>
      </c>
      <c r="N147" s="261">
        <v>41913</v>
      </c>
      <c r="O147" s="264">
        <v>3844.93</v>
      </c>
      <c r="P147" s="264">
        <v>0.19</v>
      </c>
      <c r="Q147" s="264">
        <v>3844.74</v>
      </c>
      <c r="R147" s="264">
        <v>3844.93</v>
      </c>
      <c r="S147" s="266">
        <v>2.27</v>
      </c>
      <c r="T147" s="264">
        <v>1693.8</v>
      </c>
      <c r="U147" s="267"/>
      <c r="V147" s="262" t="s">
        <v>2139</v>
      </c>
      <c r="W147" s="262" t="s">
        <v>2140</v>
      </c>
      <c r="X147" s="262" t="s">
        <v>2141</v>
      </c>
      <c r="Y147" s="262" t="s">
        <v>1877</v>
      </c>
      <c r="Z147" s="262" t="s">
        <v>1878</v>
      </c>
    </row>
    <row r="148" spans="1:26" x14ac:dyDescent="0.25">
      <c r="A148" s="261">
        <v>41836</v>
      </c>
      <c r="B148" s="262" t="s">
        <v>2138</v>
      </c>
      <c r="C148" s="261">
        <v>41876</v>
      </c>
      <c r="D148" s="262" t="s">
        <v>1871</v>
      </c>
      <c r="E148" s="262" t="s">
        <v>1872</v>
      </c>
      <c r="F148" s="262" t="s">
        <v>1872</v>
      </c>
      <c r="G148" s="262" t="s">
        <v>1873</v>
      </c>
      <c r="H148" s="263" t="s">
        <v>155</v>
      </c>
      <c r="I148" s="264">
        <v>139311.82999999999</v>
      </c>
      <c r="J148" s="264">
        <v>-316237.84999999998</v>
      </c>
      <c r="K148" s="264">
        <v>0</v>
      </c>
      <c r="L148" s="265">
        <v>2.27</v>
      </c>
      <c r="M148" s="265">
        <v>2.3096000000000001</v>
      </c>
      <c r="N148" s="261">
        <v>41913</v>
      </c>
      <c r="O148" s="264">
        <v>5456.36</v>
      </c>
      <c r="P148" s="264">
        <v>0.27</v>
      </c>
      <c r="Q148" s="264">
        <v>5456.09</v>
      </c>
      <c r="R148" s="264">
        <v>5456.36</v>
      </c>
      <c r="S148" s="266">
        <v>2.2774999999999999</v>
      </c>
      <c r="T148" s="264">
        <v>2395.77</v>
      </c>
      <c r="U148" s="267"/>
      <c r="V148" s="262" t="s">
        <v>2139</v>
      </c>
      <c r="W148" s="262" t="s">
        <v>2142</v>
      </c>
      <c r="X148" s="262" t="s">
        <v>2141</v>
      </c>
      <c r="Y148" s="262" t="s">
        <v>1877</v>
      </c>
      <c r="Z148" s="262" t="s">
        <v>1878</v>
      </c>
    </row>
    <row r="149" spans="1:26" x14ac:dyDescent="0.25">
      <c r="A149" s="261">
        <v>41836</v>
      </c>
      <c r="B149" s="262" t="s">
        <v>2138</v>
      </c>
      <c r="C149" s="261">
        <v>41879</v>
      </c>
      <c r="D149" s="262" t="s">
        <v>1871</v>
      </c>
      <c r="E149" s="262" t="s">
        <v>1872</v>
      </c>
      <c r="F149" s="262" t="s">
        <v>1872</v>
      </c>
      <c r="G149" s="262" t="s">
        <v>1873</v>
      </c>
      <c r="H149" s="263" t="s">
        <v>155</v>
      </c>
      <c r="I149" s="264">
        <v>190449.31</v>
      </c>
      <c r="J149" s="264">
        <v>-432319.93</v>
      </c>
      <c r="K149" s="264">
        <v>0</v>
      </c>
      <c r="L149" s="265">
        <v>2.27</v>
      </c>
      <c r="M149" s="265">
        <v>2.2645</v>
      </c>
      <c r="N149" s="261">
        <v>41913</v>
      </c>
      <c r="O149" s="264">
        <v>-1037.28</v>
      </c>
      <c r="P149" s="264">
        <v>0</v>
      </c>
      <c r="Q149" s="264">
        <v>-1037.28</v>
      </c>
      <c r="R149" s="264">
        <v>-1037.28</v>
      </c>
      <c r="S149" s="266">
        <v>2.2587999999999999</v>
      </c>
      <c r="T149" s="264">
        <v>-459.22</v>
      </c>
      <c r="U149" s="267"/>
      <c r="V149" s="262" t="s">
        <v>2139</v>
      </c>
      <c r="W149" s="262" t="s">
        <v>2143</v>
      </c>
      <c r="X149" s="262" t="s">
        <v>2141</v>
      </c>
      <c r="Y149" s="262" t="s">
        <v>1877</v>
      </c>
      <c r="Z149" s="262" t="s">
        <v>1878</v>
      </c>
    </row>
    <row r="150" spans="1:26" x14ac:dyDescent="0.25">
      <c r="A150" s="261">
        <v>41836</v>
      </c>
      <c r="B150" s="262" t="s">
        <v>2138</v>
      </c>
      <c r="C150" s="261">
        <v>41898</v>
      </c>
      <c r="D150" s="262" t="s">
        <v>1871</v>
      </c>
      <c r="E150" s="262" t="s">
        <v>1872</v>
      </c>
      <c r="F150" s="262" t="s">
        <v>1872</v>
      </c>
      <c r="G150" s="262" t="s">
        <v>1873</v>
      </c>
      <c r="H150" s="263" t="s">
        <v>155</v>
      </c>
      <c r="I150" s="264">
        <v>99257.45</v>
      </c>
      <c r="J150" s="264">
        <v>-225314.41</v>
      </c>
      <c r="K150" s="264">
        <v>0</v>
      </c>
      <c r="L150" s="265">
        <v>2.27</v>
      </c>
      <c r="M150" s="265">
        <v>2.3380000000000001</v>
      </c>
      <c r="N150" s="261">
        <v>41913</v>
      </c>
      <c r="O150" s="264">
        <v>6719.31</v>
      </c>
      <c r="P150" s="264">
        <v>0.34</v>
      </c>
      <c r="Q150" s="264">
        <v>6718.97</v>
      </c>
      <c r="R150" s="264">
        <v>6719.31</v>
      </c>
      <c r="S150" s="266">
        <v>-1</v>
      </c>
      <c r="T150" s="264">
        <v>-6719.31</v>
      </c>
      <c r="U150" s="267"/>
      <c r="V150" s="262" t="s">
        <v>2139</v>
      </c>
      <c r="W150" s="262" t="s">
        <v>2144</v>
      </c>
      <c r="X150" s="262" t="s">
        <v>2141</v>
      </c>
      <c r="Y150" s="262" t="s">
        <v>1877</v>
      </c>
      <c r="Z150" s="262" t="s">
        <v>1902</v>
      </c>
    </row>
    <row r="151" spans="1:26" x14ac:dyDescent="0.25">
      <c r="A151" s="261">
        <v>41836</v>
      </c>
      <c r="B151" s="262" t="s">
        <v>2138</v>
      </c>
      <c r="C151" s="261">
        <v>41912</v>
      </c>
      <c r="D151" s="262" t="s">
        <v>1871</v>
      </c>
      <c r="E151" s="262" t="s">
        <v>1872</v>
      </c>
      <c r="F151" s="262" t="s">
        <v>1872</v>
      </c>
      <c r="G151" s="262" t="s">
        <v>1873</v>
      </c>
      <c r="H151" s="263" t="s">
        <v>155</v>
      </c>
      <c r="I151" s="264">
        <v>55714.25</v>
      </c>
      <c r="J151" s="264">
        <v>-126471.35</v>
      </c>
      <c r="K151" s="264">
        <v>0</v>
      </c>
      <c r="L151" s="265">
        <v>2.27</v>
      </c>
      <c r="M151" s="265">
        <v>2.4500000000000002</v>
      </c>
      <c r="N151" s="261">
        <v>41913</v>
      </c>
      <c r="O151" s="264">
        <v>10024.48</v>
      </c>
      <c r="P151" s="264">
        <v>0.5</v>
      </c>
      <c r="Q151" s="264">
        <v>10023.98</v>
      </c>
      <c r="R151" s="264">
        <v>10024.48</v>
      </c>
      <c r="S151" s="266">
        <v>2.4519000000000002</v>
      </c>
      <c r="T151" s="264">
        <v>4088.45</v>
      </c>
      <c r="U151" s="267"/>
      <c r="V151" s="262"/>
      <c r="W151" s="262" t="s">
        <v>2145</v>
      </c>
      <c r="X151" s="262" t="s">
        <v>2141</v>
      </c>
      <c r="Y151" s="262" t="s">
        <v>1877</v>
      </c>
      <c r="Z151" s="262" t="s">
        <v>1902</v>
      </c>
    </row>
    <row r="152" spans="1:26" x14ac:dyDescent="0.25">
      <c r="A152" s="261">
        <v>41836</v>
      </c>
      <c r="B152" s="262" t="s">
        <v>2138</v>
      </c>
      <c r="C152" s="261">
        <v>41911</v>
      </c>
      <c r="D152" s="262" t="s">
        <v>1871</v>
      </c>
      <c r="E152" s="262" t="s">
        <v>1872</v>
      </c>
      <c r="F152" s="262" t="s">
        <v>1872</v>
      </c>
      <c r="G152" s="262" t="s">
        <v>1873</v>
      </c>
      <c r="H152" s="263" t="s">
        <v>155</v>
      </c>
      <c r="I152" s="264">
        <v>48937.96</v>
      </c>
      <c r="J152" s="264">
        <v>-111089.17</v>
      </c>
      <c r="K152" s="264">
        <v>0</v>
      </c>
      <c r="L152" s="265">
        <v>2.27</v>
      </c>
      <c r="M152" s="265">
        <v>2.4460000000000002</v>
      </c>
      <c r="N152" s="261">
        <v>41913</v>
      </c>
      <c r="O152" s="264">
        <v>8606.0499999999993</v>
      </c>
      <c r="P152" s="264">
        <v>0.43</v>
      </c>
      <c r="Q152" s="264">
        <v>8605.6200000000008</v>
      </c>
      <c r="R152" s="264">
        <v>8606.0499999999993</v>
      </c>
      <c r="S152" s="266">
        <v>2.4306999999999999</v>
      </c>
      <c r="T152" s="264">
        <v>3540.56</v>
      </c>
      <c r="U152" s="267"/>
      <c r="V152" s="262" t="s">
        <v>2139</v>
      </c>
      <c r="W152" s="262" t="s">
        <v>2146</v>
      </c>
      <c r="X152" s="262" t="s">
        <v>2141</v>
      </c>
      <c r="Y152" s="262" t="s">
        <v>1877</v>
      </c>
      <c r="Z152" s="262" t="s">
        <v>1902</v>
      </c>
    </row>
    <row r="153" spans="1:26" x14ac:dyDescent="0.25">
      <c r="A153" s="261">
        <v>41836</v>
      </c>
      <c r="B153" s="262" t="s">
        <v>2138</v>
      </c>
      <c r="C153" s="261">
        <v>41894</v>
      </c>
      <c r="D153" s="262" t="s">
        <v>1871</v>
      </c>
      <c r="E153" s="262" t="s">
        <v>1872</v>
      </c>
      <c r="F153" s="262" t="s">
        <v>1872</v>
      </c>
      <c r="G153" s="262" t="s">
        <v>1873</v>
      </c>
      <c r="H153" s="263" t="s">
        <v>155</v>
      </c>
      <c r="I153" s="264">
        <v>46627.13</v>
      </c>
      <c r="J153" s="264">
        <v>-105843.59</v>
      </c>
      <c r="K153" s="264">
        <v>0</v>
      </c>
      <c r="L153" s="265">
        <v>2.27</v>
      </c>
      <c r="M153" s="265">
        <v>2.3210000000000002</v>
      </c>
      <c r="N153" s="261">
        <v>41913</v>
      </c>
      <c r="O153" s="264">
        <v>2365.42</v>
      </c>
      <c r="P153" s="264">
        <v>0.12</v>
      </c>
      <c r="Q153" s="264">
        <v>2365.3000000000002</v>
      </c>
      <c r="R153" s="264">
        <v>2365.42</v>
      </c>
      <c r="S153" s="266">
        <v>2.2877000000000001</v>
      </c>
      <c r="T153" s="264">
        <v>1033.97</v>
      </c>
      <c r="U153" s="267"/>
      <c r="V153" s="262" t="s">
        <v>2139</v>
      </c>
      <c r="W153" s="262" t="s">
        <v>2147</v>
      </c>
      <c r="X153" s="262" t="s">
        <v>2141</v>
      </c>
      <c r="Y153" s="262" t="s">
        <v>1877</v>
      </c>
      <c r="Z153" s="262" t="s">
        <v>1902</v>
      </c>
    </row>
    <row r="154" spans="1:26" x14ac:dyDescent="0.25">
      <c r="A154" s="261">
        <v>41836</v>
      </c>
      <c r="B154" s="262" t="s">
        <v>2138</v>
      </c>
      <c r="C154" s="261">
        <v>41904</v>
      </c>
      <c r="D154" s="262" t="s">
        <v>1871</v>
      </c>
      <c r="E154" s="262" t="s">
        <v>1872</v>
      </c>
      <c r="F154" s="262" t="s">
        <v>1872</v>
      </c>
      <c r="G154" s="262" t="s">
        <v>1873</v>
      </c>
      <c r="H154" s="263" t="s">
        <v>155</v>
      </c>
      <c r="I154" s="264">
        <v>46176.08</v>
      </c>
      <c r="J154" s="264">
        <v>-104819.7</v>
      </c>
      <c r="K154" s="264">
        <v>0</v>
      </c>
      <c r="L154" s="265">
        <v>2.27</v>
      </c>
      <c r="M154" s="265">
        <v>2.3967000000000001</v>
      </c>
      <c r="N154" s="261">
        <v>41913</v>
      </c>
      <c r="O154" s="264">
        <v>5833.84</v>
      </c>
      <c r="P154" s="264">
        <v>0.28999999999999998</v>
      </c>
      <c r="Q154" s="264">
        <v>5833.55</v>
      </c>
      <c r="R154" s="264">
        <v>5833.84</v>
      </c>
      <c r="S154" s="266">
        <v>2.3653</v>
      </c>
      <c r="T154" s="264">
        <v>2466.4299999999998</v>
      </c>
      <c r="U154" s="267"/>
      <c r="V154" s="262" t="s">
        <v>2139</v>
      </c>
      <c r="W154" s="262" t="s">
        <v>2148</v>
      </c>
      <c r="X154" s="262" t="s">
        <v>2141</v>
      </c>
      <c r="Y154" s="262" t="s">
        <v>1877</v>
      </c>
      <c r="Z154" s="262" t="s">
        <v>1902</v>
      </c>
    </row>
    <row r="155" spans="1:26" x14ac:dyDescent="0.25">
      <c r="A155" s="261">
        <v>41836</v>
      </c>
      <c r="B155" s="262" t="s">
        <v>2138</v>
      </c>
      <c r="C155" s="261">
        <v>41905</v>
      </c>
      <c r="D155" s="262" t="s">
        <v>1871</v>
      </c>
      <c r="E155" s="262" t="s">
        <v>1872</v>
      </c>
      <c r="F155" s="262" t="s">
        <v>1872</v>
      </c>
      <c r="G155" s="262" t="s">
        <v>1873</v>
      </c>
      <c r="H155" s="263" t="s">
        <v>155</v>
      </c>
      <c r="I155" s="264">
        <v>44099.51</v>
      </c>
      <c r="J155" s="264">
        <v>-100105.89</v>
      </c>
      <c r="K155" s="264">
        <v>0</v>
      </c>
      <c r="L155" s="265">
        <v>2.27</v>
      </c>
      <c r="M155" s="265">
        <v>2.4135</v>
      </c>
      <c r="N155" s="261">
        <v>41913</v>
      </c>
      <c r="O155" s="264">
        <v>6312.82</v>
      </c>
      <c r="P155" s="264">
        <v>0.32</v>
      </c>
      <c r="Q155" s="264">
        <v>6312.5</v>
      </c>
      <c r="R155" s="264">
        <v>6312.82</v>
      </c>
      <c r="S155" s="266">
        <v>2.3866999999999998</v>
      </c>
      <c r="T155" s="264">
        <v>2645</v>
      </c>
      <c r="U155" s="267"/>
      <c r="V155" s="262" t="s">
        <v>2139</v>
      </c>
      <c r="W155" s="262" t="s">
        <v>2149</v>
      </c>
      <c r="X155" s="262" t="s">
        <v>2141</v>
      </c>
      <c r="Y155" s="262" t="s">
        <v>1877</v>
      </c>
      <c r="Z155" s="262" t="s">
        <v>1902</v>
      </c>
    </row>
    <row r="156" spans="1:26" x14ac:dyDescent="0.25">
      <c r="A156" s="261">
        <v>41836</v>
      </c>
      <c r="B156" s="262" t="s">
        <v>2138</v>
      </c>
      <c r="C156" s="261">
        <v>41911</v>
      </c>
      <c r="D156" s="262" t="s">
        <v>1871</v>
      </c>
      <c r="E156" s="262" t="s">
        <v>1872</v>
      </c>
      <c r="F156" s="262" t="s">
        <v>1872</v>
      </c>
      <c r="G156" s="262" t="s">
        <v>1873</v>
      </c>
      <c r="H156" s="263" t="s">
        <v>155</v>
      </c>
      <c r="I156" s="264">
        <v>49258.41</v>
      </c>
      <c r="J156" s="264">
        <v>-111816.59</v>
      </c>
      <c r="K156" s="264">
        <v>0</v>
      </c>
      <c r="L156" s="265">
        <v>2.27</v>
      </c>
      <c r="M156" s="265">
        <v>2.4460000000000002</v>
      </c>
      <c r="N156" s="261">
        <v>41913</v>
      </c>
      <c r="O156" s="264">
        <v>8662.4</v>
      </c>
      <c r="P156" s="264">
        <v>0.43</v>
      </c>
      <c r="Q156" s="264">
        <v>8661.9699999999993</v>
      </c>
      <c r="R156" s="264">
        <v>8662.4</v>
      </c>
      <c r="S156" s="266">
        <v>2.4306999999999999</v>
      </c>
      <c r="T156" s="264">
        <v>3563.75</v>
      </c>
      <c r="U156" s="267"/>
      <c r="V156" s="262" t="s">
        <v>2139</v>
      </c>
      <c r="W156" s="262" t="s">
        <v>2150</v>
      </c>
      <c r="X156" s="262" t="s">
        <v>2141</v>
      </c>
      <c r="Y156" s="262" t="s">
        <v>1877</v>
      </c>
      <c r="Z156" s="262" t="s">
        <v>1902</v>
      </c>
    </row>
    <row r="157" spans="1:26" x14ac:dyDescent="0.25">
      <c r="A157" s="261">
        <v>41836</v>
      </c>
      <c r="B157" s="262" t="s">
        <v>2138</v>
      </c>
      <c r="C157" s="261">
        <v>41893</v>
      </c>
      <c r="D157" s="262" t="s">
        <v>1871</v>
      </c>
      <c r="E157" s="262" t="s">
        <v>1872</v>
      </c>
      <c r="F157" s="262" t="s">
        <v>1872</v>
      </c>
      <c r="G157" s="262" t="s">
        <v>1873</v>
      </c>
      <c r="H157" s="263" t="s">
        <v>155</v>
      </c>
      <c r="I157" s="264">
        <v>275023.75</v>
      </c>
      <c r="J157" s="264">
        <v>-624303.91</v>
      </c>
      <c r="K157" s="264">
        <v>0</v>
      </c>
      <c r="L157" s="265">
        <v>2.27</v>
      </c>
      <c r="M157" s="265">
        <v>2.298</v>
      </c>
      <c r="N157" s="261">
        <v>41913</v>
      </c>
      <c r="O157" s="264">
        <v>7656.84</v>
      </c>
      <c r="P157" s="264">
        <v>0.38</v>
      </c>
      <c r="Q157" s="264">
        <v>7656.46</v>
      </c>
      <c r="R157" s="264">
        <v>7656.84</v>
      </c>
      <c r="S157" s="266">
        <v>2.2964000000000002</v>
      </c>
      <c r="T157" s="264">
        <v>3334.28</v>
      </c>
      <c r="U157" s="267"/>
      <c r="V157" s="262" t="s">
        <v>2139</v>
      </c>
      <c r="W157" s="262" t="s">
        <v>2151</v>
      </c>
      <c r="X157" s="262" t="s">
        <v>2141</v>
      </c>
      <c r="Y157" s="262" t="s">
        <v>1877</v>
      </c>
      <c r="Z157" s="262" t="s">
        <v>1902</v>
      </c>
    </row>
    <row r="158" spans="1:26" x14ac:dyDescent="0.25">
      <c r="A158" s="261">
        <v>41836</v>
      </c>
      <c r="B158" s="262" t="s">
        <v>2138</v>
      </c>
      <c r="C158" s="261">
        <v>41899</v>
      </c>
      <c r="D158" s="262" t="s">
        <v>1871</v>
      </c>
      <c r="E158" s="262" t="s">
        <v>1872</v>
      </c>
      <c r="F158" s="262" t="s">
        <v>1872</v>
      </c>
      <c r="G158" s="262" t="s">
        <v>1873</v>
      </c>
      <c r="H158" s="263" t="s">
        <v>155</v>
      </c>
      <c r="I158" s="264">
        <v>140026.56</v>
      </c>
      <c r="J158" s="264">
        <v>-317860.28999999998</v>
      </c>
      <c r="K158" s="264">
        <v>0</v>
      </c>
      <c r="L158" s="265">
        <v>2.27</v>
      </c>
      <c r="M158" s="265">
        <v>2.3534999999999999</v>
      </c>
      <c r="N158" s="261">
        <v>41913</v>
      </c>
      <c r="O158" s="264">
        <v>11644.69</v>
      </c>
      <c r="P158" s="264">
        <v>0.57999999999999996</v>
      </c>
      <c r="Q158" s="264">
        <v>11644.11</v>
      </c>
      <c r="R158" s="264">
        <v>11644.69</v>
      </c>
      <c r="S158" s="266">
        <v>2.3348</v>
      </c>
      <c r="T158" s="264">
        <v>4987.45</v>
      </c>
      <c r="U158" s="267"/>
      <c r="V158" s="262" t="s">
        <v>2139</v>
      </c>
      <c r="W158" s="262" t="s">
        <v>2152</v>
      </c>
      <c r="X158" s="262" t="s">
        <v>2141</v>
      </c>
      <c r="Y158" s="262" t="s">
        <v>1877</v>
      </c>
      <c r="Z158" s="262" t="s">
        <v>1902</v>
      </c>
    </row>
    <row r="159" spans="1:26" x14ac:dyDescent="0.25">
      <c r="A159" s="261">
        <v>41836</v>
      </c>
      <c r="B159" s="262" t="s">
        <v>2138</v>
      </c>
      <c r="C159" s="261">
        <v>41904</v>
      </c>
      <c r="D159" s="262" t="s">
        <v>1871</v>
      </c>
      <c r="E159" s="262" t="s">
        <v>1872</v>
      </c>
      <c r="F159" s="262" t="s">
        <v>1872</v>
      </c>
      <c r="G159" s="262" t="s">
        <v>1873</v>
      </c>
      <c r="H159" s="263" t="s">
        <v>155</v>
      </c>
      <c r="I159" s="264">
        <v>47066.05</v>
      </c>
      <c r="J159" s="264">
        <v>-106839.93</v>
      </c>
      <c r="K159" s="264">
        <v>0</v>
      </c>
      <c r="L159" s="265">
        <v>2.27</v>
      </c>
      <c r="M159" s="265">
        <v>2.3967000000000001</v>
      </c>
      <c r="N159" s="261">
        <v>41913</v>
      </c>
      <c r="O159" s="264">
        <v>5946.27</v>
      </c>
      <c r="P159" s="264">
        <v>0.3</v>
      </c>
      <c r="Q159" s="264">
        <v>5945.97</v>
      </c>
      <c r="R159" s="264">
        <v>5946.27</v>
      </c>
      <c r="S159" s="266">
        <v>2.3653</v>
      </c>
      <c r="T159" s="264">
        <v>2513.96</v>
      </c>
      <c r="U159" s="267"/>
      <c r="V159" s="262" t="s">
        <v>2139</v>
      </c>
      <c r="W159" s="262" t="s">
        <v>2153</v>
      </c>
      <c r="X159" s="262" t="s">
        <v>2141</v>
      </c>
      <c r="Y159" s="262" t="s">
        <v>1877</v>
      </c>
      <c r="Z159" s="262" t="s">
        <v>1902</v>
      </c>
    </row>
    <row r="160" spans="1:26" x14ac:dyDescent="0.25">
      <c r="A160" s="261">
        <v>41848</v>
      </c>
      <c r="B160" s="262" t="s">
        <v>2154</v>
      </c>
      <c r="C160" s="261">
        <v>41856</v>
      </c>
      <c r="D160" s="262" t="s">
        <v>1871</v>
      </c>
      <c r="E160" s="262" t="s">
        <v>1872</v>
      </c>
      <c r="F160" s="262" t="s">
        <v>1872</v>
      </c>
      <c r="G160" s="262" t="s">
        <v>1873</v>
      </c>
      <c r="H160" s="263" t="s">
        <v>155</v>
      </c>
      <c r="I160" s="264">
        <v>-200828.54</v>
      </c>
      <c r="J160" s="264">
        <v>447305.41</v>
      </c>
      <c r="K160" s="264">
        <v>0</v>
      </c>
      <c r="L160" s="265">
        <v>2.2273000000000001</v>
      </c>
      <c r="M160" s="265">
        <v>2.2824</v>
      </c>
      <c r="N160" s="261">
        <v>41856</v>
      </c>
      <c r="O160" s="264">
        <v>-11065.65</v>
      </c>
      <c r="P160" s="264">
        <v>0</v>
      </c>
      <c r="Q160" s="264">
        <v>-11065.65</v>
      </c>
      <c r="R160" s="264">
        <v>-11065.65</v>
      </c>
      <c r="S160" s="266">
        <v>2.2574000000000001</v>
      </c>
      <c r="T160" s="264">
        <v>-4901.9399999999996</v>
      </c>
      <c r="U160" s="267"/>
      <c r="V160" s="262" t="s">
        <v>2155</v>
      </c>
      <c r="W160" s="262" t="s">
        <v>2156</v>
      </c>
      <c r="X160" s="262" t="s">
        <v>2157</v>
      </c>
      <c r="Y160" s="262" t="s">
        <v>1878</v>
      </c>
      <c r="Z160" s="262" t="s">
        <v>1878</v>
      </c>
    </row>
    <row r="161" spans="1:26" x14ac:dyDescent="0.25">
      <c r="A161" s="261">
        <v>41849</v>
      </c>
      <c r="B161" s="262" t="s">
        <v>2158</v>
      </c>
      <c r="C161" s="261">
        <v>41856</v>
      </c>
      <c r="D161" s="262" t="s">
        <v>1871</v>
      </c>
      <c r="E161" s="262" t="s">
        <v>1872</v>
      </c>
      <c r="F161" s="262" t="s">
        <v>1872</v>
      </c>
      <c r="G161" s="262" t="s">
        <v>1873</v>
      </c>
      <c r="H161" s="263" t="s">
        <v>155</v>
      </c>
      <c r="I161" s="264">
        <v>-32401.07</v>
      </c>
      <c r="J161" s="264">
        <v>72432.59</v>
      </c>
      <c r="K161" s="264">
        <v>0</v>
      </c>
      <c r="L161" s="265">
        <v>2.2355</v>
      </c>
      <c r="M161" s="265">
        <v>2.2829999999999999</v>
      </c>
      <c r="N161" s="261">
        <v>41857</v>
      </c>
      <c r="O161" s="264">
        <v>-1538.42</v>
      </c>
      <c r="P161" s="264">
        <v>0</v>
      </c>
      <c r="Q161" s="264">
        <v>-1538.42</v>
      </c>
      <c r="R161" s="264">
        <v>-1538.42</v>
      </c>
      <c r="S161" s="266">
        <v>2.2574000000000001</v>
      </c>
      <c r="T161" s="264">
        <v>-681.5</v>
      </c>
      <c r="U161" s="267"/>
      <c r="V161" s="262" t="s">
        <v>2159</v>
      </c>
      <c r="W161" s="262" t="s">
        <v>2160</v>
      </c>
      <c r="X161" s="262" t="s">
        <v>2161</v>
      </c>
      <c r="Y161" s="262" t="s">
        <v>1878</v>
      </c>
      <c r="Z161" s="262" t="s">
        <v>1878</v>
      </c>
    </row>
    <row r="162" spans="1:26" x14ac:dyDescent="0.25">
      <c r="A162" s="261">
        <v>41849</v>
      </c>
      <c r="B162" s="262" t="s">
        <v>2158</v>
      </c>
      <c r="C162" s="261">
        <v>41856</v>
      </c>
      <c r="D162" s="262" t="s">
        <v>1871</v>
      </c>
      <c r="E162" s="262" t="s">
        <v>1872</v>
      </c>
      <c r="F162" s="262" t="s">
        <v>1872</v>
      </c>
      <c r="G162" s="262" t="s">
        <v>1873</v>
      </c>
      <c r="H162" s="263" t="s">
        <v>155</v>
      </c>
      <c r="I162" s="264">
        <v>-245468.44</v>
      </c>
      <c r="J162" s="264">
        <v>548744.69999999995</v>
      </c>
      <c r="K162" s="264">
        <v>0</v>
      </c>
      <c r="L162" s="265">
        <v>2.2355</v>
      </c>
      <c r="M162" s="265">
        <v>2.2829999999999999</v>
      </c>
      <c r="N162" s="261">
        <v>41857</v>
      </c>
      <c r="O162" s="264">
        <v>-11655.01</v>
      </c>
      <c r="P162" s="264">
        <v>0</v>
      </c>
      <c r="Q162" s="264">
        <v>-11655.01</v>
      </c>
      <c r="R162" s="264">
        <v>-11655.01</v>
      </c>
      <c r="S162" s="266">
        <v>2.2574000000000001</v>
      </c>
      <c r="T162" s="264">
        <v>-5163.0200000000004</v>
      </c>
      <c r="U162" s="267"/>
      <c r="V162" s="262" t="s">
        <v>2159</v>
      </c>
      <c r="W162" s="262" t="s">
        <v>2162</v>
      </c>
      <c r="X162" s="262" t="s">
        <v>2161</v>
      </c>
      <c r="Y162" s="262" t="s">
        <v>1878</v>
      </c>
      <c r="Z162" s="262" t="s">
        <v>1878</v>
      </c>
    </row>
    <row r="163" spans="1:26" x14ac:dyDescent="0.25">
      <c r="A163" s="261">
        <v>41850</v>
      </c>
      <c r="B163" s="262" t="s">
        <v>2163</v>
      </c>
      <c r="C163" s="261">
        <v>41856</v>
      </c>
      <c r="D163" s="262" t="s">
        <v>1871</v>
      </c>
      <c r="E163" s="262" t="s">
        <v>1872</v>
      </c>
      <c r="F163" s="262" t="s">
        <v>1872</v>
      </c>
      <c r="G163" s="262" t="s">
        <v>1873</v>
      </c>
      <c r="H163" s="263" t="s">
        <v>155</v>
      </c>
      <c r="I163" s="264">
        <v>-136197.96</v>
      </c>
      <c r="J163" s="264">
        <v>306350.07</v>
      </c>
      <c r="K163" s="264">
        <v>0</v>
      </c>
      <c r="L163" s="265">
        <v>2.2492999999999999</v>
      </c>
      <c r="M163" s="265">
        <v>2.2829999999999999</v>
      </c>
      <c r="N163" s="261">
        <v>41857</v>
      </c>
      <c r="O163" s="264">
        <v>-4588</v>
      </c>
      <c r="P163" s="264">
        <v>0</v>
      </c>
      <c r="Q163" s="264">
        <v>-4588</v>
      </c>
      <c r="R163" s="264">
        <v>-4588</v>
      </c>
      <c r="S163" s="266">
        <v>2.2574000000000001</v>
      </c>
      <c r="T163" s="264">
        <v>-2032.43</v>
      </c>
      <c r="U163" s="267"/>
      <c r="V163" s="262" t="s">
        <v>2164</v>
      </c>
      <c r="W163" s="262" t="s">
        <v>2162</v>
      </c>
      <c r="X163" s="262" t="s">
        <v>2165</v>
      </c>
      <c r="Y163" s="262" t="s">
        <v>1878</v>
      </c>
      <c r="Z163" s="262" t="s">
        <v>1878</v>
      </c>
    </row>
    <row r="164" spans="1:26" x14ac:dyDescent="0.25">
      <c r="A164" s="261">
        <v>41859</v>
      </c>
      <c r="B164" s="262" t="s">
        <v>2166</v>
      </c>
      <c r="C164" s="261">
        <v>41864</v>
      </c>
      <c r="D164" s="262" t="s">
        <v>1871</v>
      </c>
      <c r="E164" s="262" t="s">
        <v>1872</v>
      </c>
      <c r="F164" s="262" t="s">
        <v>1872</v>
      </c>
      <c r="G164" s="262" t="s">
        <v>1873</v>
      </c>
      <c r="H164" s="263" t="s">
        <v>155</v>
      </c>
      <c r="I164" s="264">
        <v>-47802.2</v>
      </c>
      <c r="J164" s="264">
        <v>109500.5</v>
      </c>
      <c r="K164" s="264">
        <v>0</v>
      </c>
      <c r="L164" s="265">
        <v>2.2907000000000002</v>
      </c>
      <c r="M164" s="265">
        <v>2.2801</v>
      </c>
      <c r="N164" s="261">
        <v>41866</v>
      </c>
      <c r="O164" s="264">
        <v>506.29</v>
      </c>
      <c r="P164" s="264">
        <v>0.03</v>
      </c>
      <c r="Q164" s="264">
        <v>506.26</v>
      </c>
      <c r="R164" s="264">
        <v>506.29</v>
      </c>
      <c r="S164" s="266">
        <v>2.2766999999999999</v>
      </c>
      <c r="T164" s="264">
        <v>222.38</v>
      </c>
      <c r="U164" s="267"/>
      <c r="V164" s="262" t="s">
        <v>2167</v>
      </c>
      <c r="W164" s="262" t="s">
        <v>2168</v>
      </c>
      <c r="X164" s="262" t="s">
        <v>2169</v>
      </c>
      <c r="Y164" s="262" t="s">
        <v>1878</v>
      </c>
      <c r="Z164" s="262" t="s">
        <v>1878</v>
      </c>
    </row>
    <row r="165" spans="1:26" x14ac:dyDescent="0.25">
      <c r="A165" s="261">
        <v>41859</v>
      </c>
      <c r="B165" s="262" t="s">
        <v>2166</v>
      </c>
      <c r="C165" s="261">
        <v>41866</v>
      </c>
      <c r="D165" s="262" t="s">
        <v>1871</v>
      </c>
      <c r="E165" s="262" t="s">
        <v>1872</v>
      </c>
      <c r="F165" s="262" t="s">
        <v>1872</v>
      </c>
      <c r="G165" s="262" t="s">
        <v>1873</v>
      </c>
      <c r="H165" s="263" t="s">
        <v>155</v>
      </c>
      <c r="I165" s="264">
        <v>-1240.08</v>
      </c>
      <c r="J165" s="264">
        <v>2840.65</v>
      </c>
      <c r="K165" s="264">
        <v>0</v>
      </c>
      <c r="L165" s="265">
        <v>2.2907000000000002</v>
      </c>
      <c r="M165" s="265">
        <v>2.2650000000000001</v>
      </c>
      <c r="N165" s="261">
        <v>41866</v>
      </c>
      <c r="O165" s="264">
        <v>31.87</v>
      </c>
      <c r="P165" s="264">
        <v>0</v>
      </c>
      <c r="Q165" s="264">
        <v>31.87</v>
      </c>
      <c r="R165" s="264">
        <v>31.87</v>
      </c>
      <c r="S165" s="266">
        <v>2.27</v>
      </c>
      <c r="T165" s="264">
        <v>14.04</v>
      </c>
      <c r="U165" s="267"/>
      <c r="V165" s="262" t="s">
        <v>2167</v>
      </c>
      <c r="W165" s="262" t="s">
        <v>2170</v>
      </c>
      <c r="X165" s="262" t="s">
        <v>2169</v>
      </c>
      <c r="Y165" s="262" t="s">
        <v>1878</v>
      </c>
      <c r="Z165" s="262" t="s">
        <v>1878</v>
      </c>
    </row>
    <row r="166" spans="1:26" x14ac:dyDescent="0.25">
      <c r="A166" s="261">
        <v>41863</v>
      </c>
      <c r="B166" s="262" t="s">
        <v>2171</v>
      </c>
      <c r="C166" s="261">
        <v>41869</v>
      </c>
      <c r="D166" s="262" t="s">
        <v>1871</v>
      </c>
      <c r="E166" s="262" t="s">
        <v>1872</v>
      </c>
      <c r="F166" s="262" t="s">
        <v>1872</v>
      </c>
      <c r="G166" s="262" t="s">
        <v>1873</v>
      </c>
      <c r="H166" s="263" t="s">
        <v>155</v>
      </c>
      <c r="I166" s="264">
        <v>-44696.81</v>
      </c>
      <c r="J166" s="264">
        <v>101796.98</v>
      </c>
      <c r="K166" s="264">
        <v>0</v>
      </c>
      <c r="L166" s="265">
        <v>2.2774999999999999</v>
      </c>
      <c r="M166" s="265">
        <v>2.2576000000000001</v>
      </c>
      <c r="N166" s="261">
        <v>41870</v>
      </c>
      <c r="O166" s="264">
        <v>889.1</v>
      </c>
      <c r="P166" s="264">
        <v>0.04</v>
      </c>
      <c r="Q166" s="264">
        <v>889.06</v>
      </c>
      <c r="R166" s="264">
        <v>889.1</v>
      </c>
      <c r="S166" s="266">
        <v>2.2686999999999999</v>
      </c>
      <c r="T166" s="264">
        <v>391.9</v>
      </c>
      <c r="U166" s="267"/>
      <c r="V166" s="262" t="s">
        <v>2172</v>
      </c>
      <c r="W166" s="262" t="s">
        <v>2173</v>
      </c>
      <c r="X166" s="262" t="s">
        <v>2174</v>
      </c>
      <c r="Y166" s="262" t="s">
        <v>1878</v>
      </c>
      <c r="Z166" s="262" t="s">
        <v>1878</v>
      </c>
    </row>
    <row r="167" spans="1:26" x14ac:dyDescent="0.25">
      <c r="A167" s="261">
        <v>41863</v>
      </c>
      <c r="B167" s="262" t="s">
        <v>2171</v>
      </c>
      <c r="C167" s="261">
        <v>41869</v>
      </c>
      <c r="D167" s="262" t="s">
        <v>1871</v>
      </c>
      <c r="E167" s="262" t="s">
        <v>1872</v>
      </c>
      <c r="F167" s="262" t="s">
        <v>1872</v>
      </c>
      <c r="G167" s="262" t="s">
        <v>1873</v>
      </c>
      <c r="H167" s="263" t="s">
        <v>155</v>
      </c>
      <c r="I167" s="264">
        <v>-144127.9</v>
      </c>
      <c r="J167" s="264">
        <v>328251.28999999998</v>
      </c>
      <c r="K167" s="264">
        <v>0</v>
      </c>
      <c r="L167" s="265">
        <v>2.2774999999999999</v>
      </c>
      <c r="M167" s="265">
        <v>2.2576000000000001</v>
      </c>
      <c r="N167" s="261">
        <v>41870</v>
      </c>
      <c r="O167" s="264">
        <v>2866.98</v>
      </c>
      <c r="P167" s="264">
        <v>0.14000000000000001</v>
      </c>
      <c r="Q167" s="264">
        <v>2866.84</v>
      </c>
      <c r="R167" s="264">
        <v>2866.98</v>
      </c>
      <c r="S167" s="266">
        <v>2.2686999999999999</v>
      </c>
      <c r="T167" s="264">
        <v>1263.71</v>
      </c>
      <c r="U167" s="267"/>
      <c r="V167" s="262" t="s">
        <v>2172</v>
      </c>
      <c r="W167" s="262" t="s">
        <v>2175</v>
      </c>
      <c r="X167" s="262" t="s">
        <v>2174</v>
      </c>
      <c r="Y167" s="262" t="s">
        <v>1878</v>
      </c>
      <c r="Z167" s="262" t="s">
        <v>1878</v>
      </c>
    </row>
    <row r="168" spans="1:26" x14ac:dyDescent="0.25">
      <c r="A168" s="261">
        <v>41864</v>
      </c>
      <c r="B168" s="262" t="s">
        <v>2176</v>
      </c>
      <c r="C168" s="261">
        <v>41870</v>
      </c>
      <c r="D168" s="262" t="s">
        <v>1871</v>
      </c>
      <c r="E168" s="262" t="s">
        <v>1872</v>
      </c>
      <c r="F168" s="262" t="s">
        <v>1872</v>
      </c>
      <c r="G168" s="262" t="s">
        <v>1873</v>
      </c>
      <c r="H168" s="263" t="s">
        <v>155</v>
      </c>
      <c r="I168" s="264">
        <v>-94869.62</v>
      </c>
      <c r="J168" s="264">
        <v>216871.95</v>
      </c>
      <c r="K168" s="264">
        <v>0</v>
      </c>
      <c r="L168" s="265">
        <v>2.286</v>
      </c>
      <c r="M168" s="265">
        <v>2.2511000000000001</v>
      </c>
      <c r="N168" s="261">
        <v>41871</v>
      </c>
      <c r="O168" s="264">
        <v>3309.6</v>
      </c>
      <c r="P168" s="264">
        <v>0.17</v>
      </c>
      <c r="Q168" s="264">
        <v>3309.43</v>
      </c>
      <c r="R168" s="264">
        <v>3309.6</v>
      </c>
      <c r="S168" s="266">
        <v>2.2591999999999999</v>
      </c>
      <c r="T168" s="264">
        <v>1464.94</v>
      </c>
      <c r="U168" s="267"/>
      <c r="V168" s="262" t="s">
        <v>2177</v>
      </c>
      <c r="W168" s="262" t="s">
        <v>2178</v>
      </c>
      <c r="X168" s="262" t="s">
        <v>2179</v>
      </c>
      <c r="Y168" s="262" t="s">
        <v>1878</v>
      </c>
      <c r="Z168" s="262" t="s">
        <v>1878</v>
      </c>
    </row>
    <row r="169" spans="1:26" x14ac:dyDescent="0.25">
      <c r="A169" s="261">
        <v>41865</v>
      </c>
      <c r="B169" s="262" t="s">
        <v>2180</v>
      </c>
      <c r="C169" s="261">
        <v>41870</v>
      </c>
      <c r="D169" s="262" t="s">
        <v>1871</v>
      </c>
      <c r="E169" s="262" t="s">
        <v>1872</v>
      </c>
      <c r="F169" s="262" t="s">
        <v>1872</v>
      </c>
      <c r="G169" s="262" t="s">
        <v>1873</v>
      </c>
      <c r="H169" s="263" t="s">
        <v>155</v>
      </c>
      <c r="I169" s="264">
        <v>-84248.83</v>
      </c>
      <c r="J169" s="264">
        <v>191573.41</v>
      </c>
      <c r="K169" s="264">
        <v>0</v>
      </c>
      <c r="L169" s="265">
        <v>2.2738999999999998</v>
      </c>
      <c r="M169" s="265">
        <v>2.2517</v>
      </c>
      <c r="N169" s="261">
        <v>41872</v>
      </c>
      <c r="O169" s="264">
        <v>1868.8</v>
      </c>
      <c r="P169" s="264">
        <v>0.09</v>
      </c>
      <c r="Q169" s="264">
        <v>1868.71</v>
      </c>
      <c r="R169" s="264">
        <v>1868.8</v>
      </c>
      <c r="S169" s="266">
        <v>2.2591999999999999</v>
      </c>
      <c r="T169" s="264">
        <v>827.2</v>
      </c>
      <c r="U169" s="267"/>
      <c r="V169" s="262" t="s">
        <v>2181</v>
      </c>
      <c r="W169" s="262" t="s">
        <v>2178</v>
      </c>
      <c r="X169" s="262" t="s">
        <v>2182</v>
      </c>
      <c r="Y169" s="262" t="s">
        <v>1878</v>
      </c>
      <c r="Z169" s="262" t="s">
        <v>1878</v>
      </c>
    </row>
    <row r="170" spans="1:26" x14ac:dyDescent="0.25">
      <c r="A170" s="261">
        <v>41865</v>
      </c>
      <c r="B170" s="262" t="s">
        <v>2183</v>
      </c>
      <c r="C170" s="261">
        <v>41912</v>
      </c>
      <c r="D170" s="262" t="s">
        <v>1871</v>
      </c>
      <c r="E170" s="262" t="s">
        <v>1872</v>
      </c>
      <c r="F170" s="262" t="s">
        <v>1872</v>
      </c>
      <c r="G170" s="262" t="s">
        <v>1873</v>
      </c>
      <c r="H170" s="263" t="s">
        <v>155</v>
      </c>
      <c r="I170" s="264">
        <v>186956.52</v>
      </c>
      <c r="J170" s="264">
        <v>-430000</v>
      </c>
      <c r="K170" s="264">
        <v>0</v>
      </c>
      <c r="L170" s="265">
        <v>2.2999999999999998</v>
      </c>
      <c r="M170" s="265">
        <v>2.4500000000000002</v>
      </c>
      <c r="N170" s="261">
        <v>41913</v>
      </c>
      <c r="O170" s="264">
        <v>28032.06</v>
      </c>
      <c r="P170" s="264">
        <v>1.4</v>
      </c>
      <c r="Q170" s="264">
        <v>28030.66</v>
      </c>
      <c r="R170" s="264">
        <v>28032.06</v>
      </c>
      <c r="S170" s="266">
        <v>2.4519000000000002</v>
      </c>
      <c r="T170" s="264">
        <v>11432.79</v>
      </c>
      <c r="U170" s="267"/>
      <c r="V170" s="262"/>
      <c r="W170" s="262" t="s">
        <v>2184</v>
      </c>
      <c r="X170" s="262" t="s">
        <v>2185</v>
      </c>
      <c r="Y170" s="262" t="s">
        <v>1877</v>
      </c>
      <c r="Z170" s="262" t="s">
        <v>1902</v>
      </c>
    </row>
    <row r="171" spans="1:26" x14ac:dyDescent="0.25">
      <c r="A171" s="261">
        <v>41866</v>
      </c>
      <c r="B171" s="262" t="s">
        <v>2186</v>
      </c>
      <c r="C171" s="261">
        <v>41870</v>
      </c>
      <c r="D171" s="262" t="s">
        <v>1871</v>
      </c>
      <c r="E171" s="262" t="s">
        <v>1872</v>
      </c>
      <c r="F171" s="262" t="s">
        <v>1872</v>
      </c>
      <c r="G171" s="262" t="s">
        <v>1873</v>
      </c>
      <c r="H171" s="263" t="s">
        <v>155</v>
      </c>
      <c r="I171" s="264">
        <v>-84250.16</v>
      </c>
      <c r="J171" s="264">
        <v>191045.66</v>
      </c>
      <c r="K171" s="264">
        <v>0</v>
      </c>
      <c r="L171" s="265">
        <v>2.2675999999999998</v>
      </c>
      <c r="M171" s="265">
        <v>2.2523</v>
      </c>
      <c r="N171" s="261">
        <v>41873</v>
      </c>
      <c r="O171" s="264">
        <v>1287.45</v>
      </c>
      <c r="P171" s="264">
        <v>0.06</v>
      </c>
      <c r="Q171" s="264">
        <v>1287.3900000000001</v>
      </c>
      <c r="R171" s="264">
        <v>1287.45</v>
      </c>
      <c r="S171" s="266">
        <v>2.2591999999999999</v>
      </c>
      <c r="T171" s="264">
        <v>569.87</v>
      </c>
      <c r="U171" s="267"/>
      <c r="V171" s="262" t="s">
        <v>2187</v>
      </c>
      <c r="W171" s="262" t="s">
        <v>2178</v>
      </c>
      <c r="X171" s="262" t="s">
        <v>2188</v>
      </c>
      <c r="Y171" s="262" t="s">
        <v>1878</v>
      </c>
      <c r="Z171" s="262" t="s">
        <v>1878</v>
      </c>
    </row>
    <row r="172" spans="1:26" x14ac:dyDescent="0.25">
      <c r="A172" s="261">
        <v>41866</v>
      </c>
      <c r="B172" s="262" t="s">
        <v>2186</v>
      </c>
      <c r="C172" s="261">
        <v>41871</v>
      </c>
      <c r="D172" s="262" t="s">
        <v>1871</v>
      </c>
      <c r="E172" s="262" t="s">
        <v>1872</v>
      </c>
      <c r="F172" s="262" t="s">
        <v>1872</v>
      </c>
      <c r="G172" s="262" t="s">
        <v>1873</v>
      </c>
      <c r="H172" s="263" t="s">
        <v>155</v>
      </c>
      <c r="I172" s="264">
        <v>-66594.009999999995</v>
      </c>
      <c r="J172" s="264">
        <v>151008.57999999999</v>
      </c>
      <c r="K172" s="264">
        <v>0</v>
      </c>
      <c r="L172" s="265">
        <v>2.2675999999999998</v>
      </c>
      <c r="M172" s="265">
        <v>2.2642000000000002</v>
      </c>
      <c r="N172" s="261">
        <v>41873</v>
      </c>
      <c r="O172" s="264">
        <v>226.24</v>
      </c>
      <c r="P172" s="264">
        <v>0.01</v>
      </c>
      <c r="Q172" s="264">
        <v>226.23</v>
      </c>
      <c r="R172" s="264">
        <v>226.24</v>
      </c>
      <c r="S172" s="266">
        <v>2.2584</v>
      </c>
      <c r="T172" s="264">
        <v>100.18</v>
      </c>
      <c r="U172" s="267"/>
      <c r="V172" s="262" t="s">
        <v>2187</v>
      </c>
      <c r="W172" s="262" t="s">
        <v>1890</v>
      </c>
      <c r="X172" s="262" t="s">
        <v>2188</v>
      </c>
      <c r="Y172" s="262" t="s">
        <v>1878</v>
      </c>
      <c r="Z172" s="262" t="s">
        <v>1878</v>
      </c>
    </row>
    <row r="173" spans="1:26" x14ac:dyDescent="0.25">
      <c r="A173" s="261">
        <v>41870</v>
      </c>
      <c r="B173" s="262" t="s">
        <v>2189</v>
      </c>
      <c r="C173" s="261">
        <v>41872</v>
      </c>
      <c r="D173" s="262" t="s">
        <v>1871</v>
      </c>
      <c r="E173" s="262" t="s">
        <v>1872</v>
      </c>
      <c r="F173" s="262" t="s">
        <v>1872</v>
      </c>
      <c r="G173" s="262" t="s">
        <v>1873</v>
      </c>
      <c r="H173" s="263" t="s">
        <v>155</v>
      </c>
      <c r="I173" s="264">
        <v>-42892.61</v>
      </c>
      <c r="J173" s="264">
        <v>97130.32</v>
      </c>
      <c r="K173" s="264">
        <v>0</v>
      </c>
      <c r="L173" s="265">
        <v>2.2645</v>
      </c>
      <c r="M173" s="265">
        <v>2.2622</v>
      </c>
      <c r="N173" s="261">
        <v>41879</v>
      </c>
      <c r="O173" s="264">
        <v>98.45</v>
      </c>
      <c r="P173" s="264">
        <v>0</v>
      </c>
      <c r="Q173" s="264">
        <v>98.45</v>
      </c>
      <c r="R173" s="264">
        <v>98.45</v>
      </c>
      <c r="S173" s="266">
        <v>2.2547000000000001</v>
      </c>
      <c r="T173" s="264">
        <v>43.66</v>
      </c>
      <c r="U173" s="267"/>
      <c r="V173" s="262" t="s">
        <v>2190</v>
      </c>
      <c r="W173" s="262" t="s">
        <v>1890</v>
      </c>
      <c r="X173" s="262" t="s">
        <v>2191</v>
      </c>
      <c r="Y173" s="262" t="s">
        <v>1878</v>
      </c>
      <c r="Z173" s="262" t="s">
        <v>1878</v>
      </c>
    </row>
    <row r="174" spans="1:26" x14ac:dyDescent="0.25">
      <c r="A174" s="261">
        <v>41872</v>
      </c>
      <c r="B174" s="262" t="s">
        <v>2192</v>
      </c>
      <c r="C174" s="261">
        <v>41876</v>
      </c>
      <c r="D174" s="262" t="s">
        <v>1871</v>
      </c>
      <c r="E174" s="262" t="s">
        <v>1872</v>
      </c>
      <c r="F174" s="262" t="s">
        <v>1872</v>
      </c>
      <c r="G174" s="262" t="s">
        <v>1873</v>
      </c>
      <c r="H174" s="263" t="s">
        <v>155</v>
      </c>
      <c r="I174" s="264">
        <v>-80316.740000000005</v>
      </c>
      <c r="J174" s="264">
        <v>181764.81</v>
      </c>
      <c r="K174" s="264">
        <v>0</v>
      </c>
      <c r="L174" s="265">
        <v>2.2631000000000001</v>
      </c>
      <c r="M174" s="265">
        <v>2.2886000000000002</v>
      </c>
      <c r="N174" s="261">
        <v>41879</v>
      </c>
      <c r="O174" s="264">
        <v>-2045.57</v>
      </c>
      <c r="P174" s="264">
        <v>0</v>
      </c>
      <c r="Q174" s="264">
        <v>-2045.57</v>
      </c>
      <c r="R174" s="264">
        <v>-2045.57</v>
      </c>
      <c r="S174" s="266">
        <v>2.2774999999999999</v>
      </c>
      <c r="T174" s="264">
        <v>-898.16</v>
      </c>
      <c r="U174" s="267"/>
      <c r="V174" s="262" t="s">
        <v>2193</v>
      </c>
      <c r="W174" s="262" t="s">
        <v>1892</v>
      </c>
      <c r="X174" s="262" t="s">
        <v>2194</v>
      </c>
      <c r="Y174" s="262" t="s">
        <v>1878</v>
      </c>
      <c r="Z174" s="262" t="s">
        <v>1878</v>
      </c>
    </row>
    <row r="175" spans="1:26" x14ac:dyDescent="0.25">
      <c r="A175" s="261">
        <v>41873</v>
      </c>
      <c r="B175" s="262" t="s">
        <v>2195</v>
      </c>
      <c r="C175" s="261">
        <v>41876</v>
      </c>
      <c r="D175" s="262" t="s">
        <v>1871</v>
      </c>
      <c r="E175" s="262" t="s">
        <v>1872</v>
      </c>
      <c r="F175" s="262" t="s">
        <v>1872</v>
      </c>
      <c r="G175" s="262" t="s">
        <v>1873</v>
      </c>
      <c r="H175" s="263" t="s">
        <v>155</v>
      </c>
      <c r="I175" s="264">
        <v>-82141.78</v>
      </c>
      <c r="J175" s="264">
        <v>187776.11</v>
      </c>
      <c r="K175" s="264">
        <v>0</v>
      </c>
      <c r="L175" s="265">
        <v>2.286</v>
      </c>
      <c r="M175" s="265">
        <v>2.2925</v>
      </c>
      <c r="N175" s="261">
        <v>41883</v>
      </c>
      <c r="O175" s="264">
        <v>-532.83000000000004</v>
      </c>
      <c r="P175" s="264">
        <v>0</v>
      </c>
      <c r="Q175" s="264">
        <v>-532.83000000000004</v>
      </c>
      <c r="R175" s="264">
        <v>-532.83000000000004</v>
      </c>
      <c r="S175" s="266">
        <v>2.2774999999999999</v>
      </c>
      <c r="T175" s="264">
        <v>-233.95</v>
      </c>
      <c r="U175" s="267"/>
      <c r="V175" s="262" t="s">
        <v>2196</v>
      </c>
      <c r="W175" s="262" t="s">
        <v>1893</v>
      </c>
      <c r="X175" s="262" t="s">
        <v>2197</v>
      </c>
      <c r="Y175" s="262" t="s">
        <v>1878</v>
      </c>
      <c r="Z175" s="262" t="s">
        <v>1878</v>
      </c>
    </row>
    <row r="176" spans="1:26" x14ac:dyDescent="0.25">
      <c r="A176" s="261">
        <v>41876</v>
      </c>
      <c r="B176" s="262" t="s">
        <v>2198</v>
      </c>
      <c r="C176" s="261">
        <v>41878</v>
      </c>
      <c r="D176" s="262" t="s">
        <v>1871</v>
      </c>
      <c r="E176" s="262" t="s">
        <v>1872</v>
      </c>
      <c r="F176" s="262" t="s">
        <v>1872</v>
      </c>
      <c r="G176" s="262" t="s">
        <v>1873</v>
      </c>
      <c r="H176" s="263" t="s">
        <v>155</v>
      </c>
      <c r="I176" s="264">
        <v>-86404.479999999996</v>
      </c>
      <c r="J176" s="264">
        <v>198039.07</v>
      </c>
      <c r="K176" s="264">
        <v>0</v>
      </c>
      <c r="L176" s="265">
        <v>2.2919999999999998</v>
      </c>
      <c r="M176" s="265">
        <v>2.2639999999999998</v>
      </c>
      <c r="N176" s="261">
        <v>41883</v>
      </c>
      <c r="O176" s="264">
        <v>2416.37</v>
      </c>
      <c r="P176" s="264">
        <v>0.12</v>
      </c>
      <c r="Q176" s="264">
        <v>2416.25</v>
      </c>
      <c r="R176" s="264">
        <v>2416.37</v>
      </c>
      <c r="S176" s="266">
        <v>2.2745000000000002</v>
      </c>
      <c r="T176" s="264">
        <v>1062.3699999999999</v>
      </c>
      <c r="U176" s="267"/>
      <c r="V176" s="262" t="s">
        <v>2199</v>
      </c>
      <c r="W176" s="262" t="s">
        <v>2033</v>
      </c>
      <c r="X176" s="262" t="s">
        <v>2200</v>
      </c>
      <c r="Y176" s="262" t="s">
        <v>1878</v>
      </c>
      <c r="Z176" s="262" t="s">
        <v>1878</v>
      </c>
    </row>
    <row r="177" spans="1:26" x14ac:dyDescent="0.25">
      <c r="A177" s="261">
        <v>41878</v>
      </c>
      <c r="B177" s="262" t="s">
        <v>2201</v>
      </c>
      <c r="C177" s="261">
        <v>41878</v>
      </c>
      <c r="D177" s="262" t="s">
        <v>1871</v>
      </c>
      <c r="E177" s="262" t="s">
        <v>1872</v>
      </c>
      <c r="F177" s="262" t="s">
        <v>1872</v>
      </c>
      <c r="G177" s="262" t="s">
        <v>1873</v>
      </c>
      <c r="H177" s="263" t="s">
        <v>155</v>
      </c>
      <c r="I177" s="264">
        <v>-231813.91</v>
      </c>
      <c r="J177" s="264">
        <v>525638.04</v>
      </c>
      <c r="K177" s="264">
        <v>0</v>
      </c>
      <c r="L177" s="265">
        <v>2.2675000000000001</v>
      </c>
      <c r="M177" s="265">
        <v>2.2665000000000002</v>
      </c>
      <c r="N177" s="261">
        <v>41885</v>
      </c>
      <c r="O177" s="264">
        <v>231.34</v>
      </c>
      <c r="P177" s="264">
        <v>0.01</v>
      </c>
      <c r="Q177" s="264">
        <v>231.33</v>
      </c>
      <c r="R177" s="264">
        <v>231.34</v>
      </c>
      <c r="S177" s="266">
        <v>2.2745000000000002</v>
      </c>
      <c r="T177" s="264">
        <v>101.71</v>
      </c>
      <c r="U177" s="267"/>
      <c r="V177" s="262" t="s">
        <v>2202</v>
      </c>
      <c r="W177" s="262" t="s">
        <v>2033</v>
      </c>
      <c r="X177" s="262" t="s">
        <v>2203</v>
      </c>
      <c r="Y177" s="262" t="s">
        <v>1878</v>
      </c>
      <c r="Z177" s="262" t="s">
        <v>1878</v>
      </c>
    </row>
    <row r="178" spans="1:26" x14ac:dyDescent="0.25">
      <c r="A178" s="261">
        <v>41884</v>
      </c>
      <c r="B178" s="262" t="s">
        <v>2204</v>
      </c>
      <c r="C178" s="261">
        <v>41891</v>
      </c>
      <c r="D178" s="262" t="s">
        <v>1871</v>
      </c>
      <c r="E178" s="262" t="s">
        <v>1872</v>
      </c>
      <c r="F178" s="262" t="s">
        <v>1872</v>
      </c>
      <c r="G178" s="262" t="s">
        <v>1873</v>
      </c>
      <c r="H178" s="263" t="s">
        <v>155</v>
      </c>
      <c r="I178" s="264">
        <v>-206687.83</v>
      </c>
      <c r="J178" s="264">
        <v>464861.6</v>
      </c>
      <c r="K178" s="264">
        <v>0</v>
      </c>
      <c r="L178" s="265">
        <v>2.2490999999999999</v>
      </c>
      <c r="M178" s="265">
        <v>2.278</v>
      </c>
      <c r="N178" s="261">
        <v>41891</v>
      </c>
      <c r="O178" s="264">
        <v>-5973.28</v>
      </c>
      <c r="P178" s="264">
        <v>0</v>
      </c>
      <c r="Q178" s="264">
        <v>-5973.28</v>
      </c>
      <c r="R178" s="264">
        <v>-5973.28</v>
      </c>
      <c r="S178" s="266">
        <v>2.2488000000000001</v>
      </c>
      <c r="T178" s="264">
        <v>-2656.21</v>
      </c>
      <c r="U178" s="267"/>
      <c r="V178" s="262" t="s">
        <v>2205</v>
      </c>
      <c r="W178" s="262" t="s">
        <v>1936</v>
      </c>
      <c r="X178" s="262" t="s">
        <v>2206</v>
      </c>
      <c r="Y178" s="262" t="s">
        <v>1902</v>
      </c>
      <c r="Z178" s="262" t="s">
        <v>1902</v>
      </c>
    </row>
    <row r="179" spans="1:26" x14ac:dyDescent="0.25">
      <c r="A179" s="261">
        <v>41893</v>
      </c>
      <c r="B179" s="262" t="s">
        <v>2207</v>
      </c>
      <c r="C179" s="261">
        <v>41898</v>
      </c>
      <c r="D179" s="262" t="s">
        <v>1871</v>
      </c>
      <c r="E179" s="262" t="s">
        <v>1872</v>
      </c>
      <c r="F179" s="262" t="s">
        <v>1872</v>
      </c>
      <c r="G179" s="262" t="s">
        <v>1873</v>
      </c>
      <c r="H179" s="263" t="s">
        <v>155</v>
      </c>
      <c r="I179" s="264">
        <v>-24835.200000000001</v>
      </c>
      <c r="J179" s="264">
        <v>56803.07</v>
      </c>
      <c r="K179" s="264">
        <v>0</v>
      </c>
      <c r="L179" s="265">
        <v>2.2871999999999999</v>
      </c>
      <c r="M179" s="265">
        <v>2.3311999999999999</v>
      </c>
      <c r="N179" s="261">
        <v>41900</v>
      </c>
      <c r="O179" s="264">
        <v>-1091.8599999999999</v>
      </c>
      <c r="P179" s="264">
        <v>0</v>
      </c>
      <c r="Q179" s="264">
        <v>-1091.8599999999999</v>
      </c>
      <c r="R179" s="264">
        <v>-1091.8599999999999</v>
      </c>
      <c r="S179" s="266">
        <v>-1</v>
      </c>
      <c r="T179" s="264">
        <v>1091.8599999999999</v>
      </c>
      <c r="U179" s="267"/>
      <c r="V179" s="262" t="s">
        <v>2208</v>
      </c>
      <c r="W179" s="262" t="s">
        <v>2209</v>
      </c>
      <c r="X179" s="262" t="s">
        <v>2210</v>
      </c>
      <c r="Y179" s="262" t="s">
        <v>1902</v>
      </c>
      <c r="Z179" s="262" t="s">
        <v>1902</v>
      </c>
    </row>
    <row r="180" spans="1:26" x14ac:dyDescent="0.25">
      <c r="A180" s="261">
        <v>41893</v>
      </c>
      <c r="B180" s="262" t="s">
        <v>2207</v>
      </c>
      <c r="C180" s="261">
        <v>41897</v>
      </c>
      <c r="D180" s="262" t="s">
        <v>1871</v>
      </c>
      <c r="E180" s="262" t="s">
        <v>1872</v>
      </c>
      <c r="F180" s="262" t="s">
        <v>1872</v>
      </c>
      <c r="G180" s="262" t="s">
        <v>1873</v>
      </c>
      <c r="H180" s="263" t="s">
        <v>155</v>
      </c>
      <c r="I180" s="264">
        <v>-46939.47</v>
      </c>
      <c r="J180" s="264">
        <v>107359.96</v>
      </c>
      <c r="K180" s="264">
        <v>0</v>
      </c>
      <c r="L180" s="265">
        <v>2.2871999999999999</v>
      </c>
      <c r="M180" s="265">
        <v>2.3485</v>
      </c>
      <c r="N180" s="261">
        <v>41900</v>
      </c>
      <c r="O180" s="264">
        <v>-2873.87</v>
      </c>
      <c r="P180" s="264">
        <v>0</v>
      </c>
      <c r="Q180" s="264">
        <v>-2873.87</v>
      </c>
      <c r="R180" s="264">
        <v>-2873.87</v>
      </c>
      <c r="S180" s="266">
        <v>2.3248000000000002</v>
      </c>
      <c r="T180" s="264">
        <v>-1236.18</v>
      </c>
      <c r="U180" s="267"/>
      <c r="V180" s="262" t="s">
        <v>2208</v>
      </c>
      <c r="W180" s="262" t="s">
        <v>2211</v>
      </c>
      <c r="X180" s="262" t="s">
        <v>2210</v>
      </c>
      <c r="Y180" s="262" t="s">
        <v>1902</v>
      </c>
      <c r="Z180" s="262" t="s">
        <v>1902</v>
      </c>
    </row>
    <row r="181" spans="1:26" x14ac:dyDescent="0.25">
      <c r="A181" s="261">
        <v>41894</v>
      </c>
      <c r="B181" s="262" t="s">
        <v>2212</v>
      </c>
      <c r="C181" s="261">
        <v>41899</v>
      </c>
      <c r="D181" s="262" t="s">
        <v>1871</v>
      </c>
      <c r="E181" s="262" t="s">
        <v>1872</v>
      </c>
      <c r="F181" s="262" t="s">
        <v>1872</v>
      </c>
      <c r="G181" s="262" t="s">
        <v>1873</v>
      </c>
      <c r="H181" s="263" t="s">
        <v>155</v>
      </c>
      <c r="I181" s="264">
        <v>-47656.09</v>
      </c>
      <c r="J181" s="264">
        <v>111572.44</v>
      </c>
      <c r="K181" s="264">
        <v>0</v>
      </c>
      <c r="L181" s="265">
        <v>2.3412000000000002</v>
      </c>
      <c r="M181" s="265">
        <v>2.3445</v>
      </c>
      <c r="N181" s="261">
        <v>41901</v>
      </c>
      <c r="O181" s="264">
        <v>-157.13999999999999</v>
      </c>
      <c r="P181" s="264">
        <v>0</v>
      </c>
      <c r="Q181" s="264">
        <v>-157.13999999999999</v>
      </c>
      <c r="R181" s="264">
        <v>-157.13999999999999</v>
      </c>
      <c r="S181" s="266">
        <v>2.3348</v>
      </c>
      <c r="T181" s="264">
        <v>-67.3</v>
      </c>
      <c r="U181" s="267"/>
      <c r="V181" s="262" t="s">
        <v>2213</v>
      </c>
      <c r="W181" s="262" t="s">
        <v>2214</v>
      </c>
      <c r="X181" s="262" t="s">
        <v>2215</v>
      </c>
      <c r="Y181" s="262" t="s">
        <v>1902</v>
      </c>
      <c r="Z181" s="262" t="s">
        <v>1902</v>
      </c>
    </row>
    <row r="182" spans="1:26" x14ac:dyDescent="0.25">
      <c r="A182" s="261">
        <v>41894</v>
      </c>
      <c r="B182" s="262" t="s">
        <v>2212</v>
      </c>
      <c r="C182" s="261">
        <v>41898</v>
      </c>
      <c r="D182" s="262" t="s">
        <v>1871</v>
      </c>
      <c r="E182" s="262" t="s">
        <v>1872</v>
      </c>
      <c r="F182" s="262" t="s">
        <v>1872</v>
      </c>
      <c r="G182" s="262" t="s">
        <v>1873</v>
      </c>
      <c r="H182" s="263" t="s">
        <v>155</v>
      </c>
      <c r="I182" s="264">
        <v>-89346.52</v>
      </c>
      <c r="J182" s="264">
        <v>209178.07</v>
      </c>
      <c r="K182" s="264">
        <v>0</v>
      </c>
      <c r="L182" s="265">
        <v>2.3412000000000002</v>
      </c>
      <c r="M182" s="265">
        <v>2.3317999999999999</v>
      </c>
      <c r="N182" s="261">
        <v>41901</v>
      </c>
      <c r="O182" s="264">
        <v>838.83</v>
      </c>
      <c r="P182" s="264">
        <v>0.04</v>
      </c>
      <c r="Q182" s="264">
        <v>838.79</v>
      </c>
      <c r="R182" s="264">
        <v>838.83</v>
      </c>
      <c r="S182" s="266">
        <v>-1</v>
      </c>
      <c r="T182" s="264">
        <v>-838.83</v>
      </c>
      <c r="U182" s="267"/>
      <c r="V182" s="262" t="s">
        <v>2213</v>
      </c>
      <c r="W182" s="262" t="s">
        <v>2216</v>
      </c>
      <c r="X182" s="262" t="s">
        <v>2215</v>
      </c>
      <c r="Y182" s="262" t="s">
        <v>1902</v>
      </c>
      <c r="Z182" s="262" t="s">
        <v>1902</v>
      </c>
    </row>
    <row r="183" spans="1:26" x14ac:dyDescent="0.25">
      <c r="A183" s="261">
        <v>41897</v>
      </c>
      <c r="B183" s="262" t="s">
        <v>2217</v>
      </c>
      <c r="C183" s="261">
        <v>41899</v>
      </c>
      <c r="D183" s="262" t="s">
        <v>1871</v>
      </c>
      <c r="E183" s="262" t="s">
        <v>1872</v>
      </c>
      <c r="F183" s="262" t="s">
        <v>1872</v>
      </c>
      <c r="G183" s="262" t="s">
        <v>1873</v>
      </c>
      <c r="H183" s="263" t="s">
        <v>155</v>
      </c>
      <c r="I183" s="264">
        <v>-133929.29</v>
      </c>
      <c r="J183" s="264">
        <v>314265.08</v>
      </c>
      <c r="K183" s="264">
        <v>0</v>
      </c>
      <c r="L183" s="265">
        <v>2.3464999999999998</v>
      </c>
      <c r="M183" s="265">
        <v>2.3460000000000001</v>
      </c>
      <c r="N183" s="261">
        <v>41904</v>
      </c>
      <c r="O183" s="264">
        <v>66.88</v>
      </c>
      <c r="P183" s="264">
        <v>0</v>
      </c>
      <c r="Q183" s="264">
        <v>66.88</v>
      </c>
      <c r="R183" s="264">
        <v>66.88</v>
      </c>
      <c r="S183" s="266">
        <v>2.3348</v>
      </c>
      <c r="T183" s="264">
        <v>28.64</v>
      </c>
      <c r="U183" s="267"/>
      <c r="V183" s="262" t="s">
        <v>2218</v>
      </c>
      <c r="W183" s="262" t="s">
        <v>2219</v>
      </c>
      <c r="X183" s="262" t="s">
        <v>2220</v>
      </c>
      <c r="Y183" s="262" t="s">
        <v>1902</v>
      </c>
      <c r="Z183" s="262" t="s">
        <v>1902</v>
      </c>
    </row>
    <row r="184" spans="1:26" x14ac:dyDescent="0.25">
      <c r="A184" s="261">
        <v>41897</v>
      </c>
      <c r="B184" s="262" t="s">
        <v>2217</v>
      </c>
      <c r="C184" s="261">
        <v>41904</v>
      </c>
      <c r="D184" s="262" t="s">
        <v>1871</v>
      </c>
      <c r="E184" s="262" t="s">
        <v>1872</v>
      </c>
      <c r="F184" s="262" t="s">
        <v>1872</v>
      </c>
      <c r="G184" s="262" t="s">
        <v>1873</v>
      </c>
      <c r="H184" s="263" t="s">
        <v>155</v>
      </c>
      <c r="I184" s="264">
        <v>-113519.72</v>
      </c>
      <c r="J184" s="264">
        <v>266374.02</v>
      </c>
      <c r="K184" s="264">
        <v>0</v>
      </c>
      <c r="L184" s="265">
        <v>2.3464999999999998</v>
      </c>
      <c r="M184" s="265">
        <v>2.3921999999999999</v>
      </c>
      <c r="N184" s="261">
        <v>41904</v>
      </c>
      <c r="O184" s="264">
        <v>-5187.8500000000004</v>
      </c>
      <c r="P184" s="264">
        <v>0</v>
      </c>
      <c r="Q184" s="264">
        <v>-5187.8500000000004</v>
      </c>
      <c r="R184" s="264">
        <v>-5187.8500000000004</v>
      </c>
      <c r="S184" s="266">
        <v>2.3653</v>
      </c>
      <c r="T184" s="264">
        <v>-2193.3200000000002</v>
      </c>
      <c r="U184" s="267"/>
      <c r="V184" s="262" t="s">
        <v>2218</v>
      </c>
      <c r="W184" s="262" t="s">
        <v>2221</v>
      </c>
      <c r="X184" s="262" t="s">
        <v>2220</v>
      </c>
      <c r="Y184" s="262" t="s">
        <v>1902</v>
      </c>
      <c r="Z184" s="262" t="s">
        <v>1902</v>
      </c>
    </row>
    <row r="185" spans="1:26" x14ac:dyDescent="0.25">
      <c r="A185" s="261">
        <v>41901</v>
      </c>
      <c r="B185" s="262" t="s">
        <v>2222</v>
      </c>
      <c r="C185" s="261">
        <v>41908</v>
      </c>
      <c r="D185" s="262" t="s">
        <v>1871</v>
      </c>
      <c r="E185" s="262" t="s">
        <v>1872</v>
      </c>
      <c r="F185" s="262" t="s">
        <v>1872</v>
      </c>
      <c r="G185" s="262" t="s">
        <v>1873</v>
      </c>
      <c r="H185" s="263" t="s">
        <v>155</v>
      </c>
      <c r="I185" s="264">
        <v>-145873.89000000001</v>
      </c>
      <c r="J185" s="264">
        <v>347675.83</v>
      </c>
      <c r="K185" s="264">
        <v>0</v>
      </c>
      <c r="L185" s="265">
        <v>2.3834</v>
      </c>
      <c r="M185" s="265">
        <v>2.4175</v>
      </c>
      <c r="N185" s="261">
        <v>41908</v>
      </c>
      <c r="O185" s="264">
        <v>-4974.3</v>
      </c>
      <c r="P185" s="264">
        <v>0</v>
      </c>
      <c r="Q185" s="264">
        <v>-4974.3</v>
      </c>
      <c r="R185" s="264">
        <v>-4974.3</v>
      </c>
      <c r="S185" s="266">
        <v>2.4081999999999999</v>
      </c>
      <c r="T185" s="264">
        <v>-2065.5700000000002</v>
      </c>
      <c r="U185" s="267"/>
      <c r="V185" s="262" t="s">
        <v>2223</v>
      </c>
      <c r="W185" s="262"/>
      <c r="X185" s="262" t="s">
        <v>2224</v>
      </c>
      <c r="Y185" s="262" t="s">
        <v>1902</v>
      </c>
      <c r="Z185" s="262" t="s">
        <v>2014</v>
      </c>
    </row>
    <row r="186" spans="1:26" x14ac:dyDescent="0.25">
      <c r="A186" s="261">
        <v>41904</v>
      </c>
      <c r="B186" s="262" t="s">
        <v>2225</v>
      </c>
      <c r="C186" s="261">
        <v>41904</v>
      </c>
      <c r="D186" s="262" t="s">
        <v>1871</v>
      </c>
      <c r="E186" s="262" t="s">
        <v>1872</v>
      </c>
      <c r="F186" s="262" t="s">
        <v>1872</v>
      </c>
      <c r="G186" s="262" t="s">
        <v>1873</v>
      </c>
      <c r="H186" s="263" t="s">
        <v>155</v>
      </c>
      <c r="I186" s="264">
        <v>-72579.78</v>
      </c>
      <c r="J186" s="264">
        <v>174169.7</v>
      </c>
      <c r="K186" s="264">
        <v>0</v>
      </c>
      <c r="L186" s="265">
        <v>2.3997000000000002</v>
      </c>
      <c r="M186" s="265">
        <v>2.3997000000000002</v>
      </c>
      <c r="N186" s="261">
        <v>41911</v>
      </c>
      <c r="O186" s="264">
        <v>0</v>
      </c>
      <c r="P186" s="264">
        <v>0</v>
      </c>
      <c r="Q186" s="264">
        <v>0</v>
      </c>
      <c r="R186" s="264">
        <v>0</v>
      </c>
      <c r="S186" s="266">
        <v>2.3653</v>
      </c>
      <c r="T186" s="264">
        <v>0</v>
      </c>
      <c r="U186" s="267"/>
      <c r="V186" s="262" t="s">
        <v>2226</v>
      </c>
      <c r="W186" s="262" t="s">
        <v>2227</v>
      </c>
      <c r="X186" s="262" t="s">
        <v>2228</v>
      </c>
      <c r="Y186" s="262" t="s">
        <v>2229</v>
      </c>
      <c r="Z186" s="262" t="s">
        <v>2229</v>
      </c>
    </row>
    <row r="187" spans="1:26" x14ac:dyDescent="0.25">
      <c r="A187" s="261">
        <v>41904</v>
      </c>
      <c r="B187" s="262" t="s">
        <v>2230</v>
      </c>
      <c r="C187" s="261">
        <v>41911</v>
      </c>
      <c r="D187" s="262" t="s">
        <v>1871</v>
      </c>
      <c r="E187" s="262" t="s">
        <v>1872</v>
      </c>
      <c r="F187" s="262" t="s">
        <v>1872</v>
      </c>
      <c r="G187" s="262" t="s">
        <v>1873</v>
      </c>
      <c r="H187" s="263" t="s">
        <v>155</v>
      </c>
      <c r="I187" s="264">
        <v>-45594.21</v>
      </c>
      <c r="J187" s="264">
        <v>109421.54</v>
      </c>
      <c r="K187" s="264">
        <v>0</v>
      </c>
      <c r="L187" s="265">
        <v>2.3999000000000001</v>
      </c>
      <c r="M187" s="265">
        <v>2.456</v>
      </c>
      <c r="N187" s="261">
        <v>41911</v>
      </c>
      <c r="O187" s="264">
        <v>-2557.84</v>
      </c>
      <c r="P187" s="264">
        <v>0</v>
      </c>
      <c r="Q187" s="264">
        <v>-2557.84</v>
      </c>
      <c r="R187" s="264">
        <v>-2557.84</v>
      </c>
      <c r="S187" s="266">
        <v>2.4306999999999999</v>
      </c>
      <c r="T187" s="264">
        <v>-1052.31</v>
      </c>
      <c r="U187" s="267"/>
      <c r="V187" s="262" t="s">
        <v>2231</v>
      </c>
      <c r="W187" s="262"/>
      <c r="X187" s="262" t="s">
        <v>2232</v>
      </c>
      <c r="Y187" s="262" t="s">
        <v>1902</v>
      </c>
      <c r="Z187" s="262" t="s">
        <v>1928</v>
      </c>
    </row>
    <row r="188" spans="1:26" x14ac:dyDescent="0.25">
      <c r="A188" s="261">
        <v>41906</v>
      </c>
      <c r="B188" s="262" t="s">
        <v>2233</v>
      </c>
      <c r="C188" s="261">
        <v>41914</v>
      </c>
      <c r="D188" s="262" t="s">
        <v>1871</v>
      </c>
      <c r="E188" s="262" t="s">
        <v>1872</v>
      </c>
      <c r="F188" s="262" t="s">
        <v>1872</v>
      </c>
      <c r="G188" s="262" t="s">
        <v>1873</v>
      </c>
      <c r="H188" s="263" t="s">
        <v>155</v>
      </c>
      <c r="I188" s="264">
        <v>-43713.41</v>
      </c>
      <c r="J188" s="264">
        <v>104955.9</v>
      </c>
      <c r="K188" s="264">
        <v>0</v>
      </c>
      <c r="L188" s="265">
        <v>2.4009999999999998</v>
      </c>
      <c r="M188" s="265">
        <v>2.4748999999999999</v>
      </c>
      <c r="N188" s="261">
        <v>41914</v>
      </c>
      <c r="O188" s="264">
        <v>-3230.42</v>
      </c>
      <c r="P188" s="264">
        <v>0</v>
      </c>
      <c r="Q188" s="264">
        <v>-3230.42</v>
      </c>
      <c r="R188" s="264">
        <v>-3230.42</v>
      </c>
      <c r="S188" s="266">
        <v>2.4620000000000002</v>
      </c>
      <c r="T188" s="264">
        <v>-1312.11</v>
      </c>
      <c r="U188" s="267"/>
      <c r="V188" s="262" t="s">
        <v>2234</v>
      </c>
      <c r="W188" s="262" t="s">
        <v>2235</v>
      </c>
      <c r="X188" s="262" t="s">
        <v>2236</v>
      </c>
      <c r="Y188" s="262" t="s">
        <v>1902</v>
      </c>
      <c r="Z188" s="262" t="s">
        <v>1902</v>
      </c>
    </row>
    <row r="189" spans="1:26" x14ac:dyDescent="0.25">
      <c r="A189" s="261">
        <v>41907</v>
      </c>
      <c r="B189" s="262" t="s">
        <v>2237</v>
      </c>
      <c r="C189" s="261">
        <v>41912</v>
      </c>
      <c r="D189" s="262" t="s">
        <v>1871</v>
      </c>
      <c r="E189" s="262" t="s">
        <v>1872</v>
      </c>
      <c r="F189" s="262" t="s">
        <v>1872</v>
      </c>
      <c r="G189" s="262" t="s">
        <v>1873</v>
      </c>
      <c r="H189" s="263" t="s">
        <v>155</v>
      </c>
      <c r="I189" s="264">
        <v>-536968.39</v>
      </c>
      <c r="J189" s="264">
        <v>1304564.7</v>
      </c>
      <c r="K189" s="264">
        <v>0</v>
      </c>
      <c r="L189" s="265">
        <v>2.4295</v>
      </c>
      <c r="M189" s="265">
        <v>2.4714999999999998</v>
      </c>
      <c r="N189" s="261">
        <v>41914</v>
      </c>
      <c r="O189" s="264">
        <v>-22534.29</v>
      </c>
      <c r="P189" s="264">
        <v>0</v>
      </c>
      <c r="Q189" s="264">
        <v>-22534.29</v>
      </c>
      <c r="R189" s="264">
        <v>-22534.29</v>
      </c>
      <c r="S189" s="266">
        <v>2.4519000000000002</v>
      </c>
      <c r="T189" s="264">
        <v>-9190.5400000000009</v>
      </c>
      <c r="U189" s="267"/>
      <c r="V189" s="262" t="s">
        <v>2238</v>
      </c>
      <c r="W189" s="262" t="s">
        <v>2239</v>
      </c>
      <c r="X189" s="262" t="s">
        <v>2240</v>
      </c>
      <c r="Y189" s="262" t="s">
        <v>1902</v>
      </c>
      <c r="Z189" s="262" t="s">
        <v>1902</v>
      </c>
    </row>
    <row r="190" spans="1:26" x14ac:dyDescent="0.25">
      <c r="A190" s="261">
        <v>41907</v>
      </c>
      <c r="B190" s="262" t="s">
        <v>2237</v>
      </c>
      <c r="C190" s="261">
        <v>41914</v>
      </c>
      <c r="D190" s="262" t="s">
        <v>1871</v>
      </c>
      <c r="E190" s="262" t="s">
        <v>1872</v>
      </c>
      <c r="F190" s="262" t="s">
        <v>1872</v>
      </c>
      <c r="G190" s="262" t="s">
        <v>1873</v>
      </c>
      <c r="H190" s="263" t="s">
        <v>155</v>
      </c>
      <c r="I190" s="264">
        <v>-121535.37</v>
      </c>
      <c r="J190" s="264">
        <v>295270.18</v>
      </c>
      <c r="K190" s="264">
        <v>0</v>
      </c>
      <c r="L190" s="265">
        <v>2.4295</v>
      </c>
      <c r="M190" s="265">
        <v>2.4748999999999999</v>
      </c>
      <c r="N190" s="261">
        <v>41914</v>
      </c>
      <c r="O190" s="264">
        <v>-5517.71</v>
      </c>
      <c r="P190" s="264">
        <v>0</v>
      </c>
      <c r="Q190" s="264">
        <v>-5517.71</v>
      </c>
      <c r="R190" s="264">
        <v>-5517.71</v>
      </c>
      <c r="S190" s="266">
        <v>2.4620000000000002</v>
      </c>
      <c r="T190" s="264">
        <v>-2241.15</v>
      </c>
      <c r="U190" s="267"/>
      <c r="V190" s="262" t="s">
        <v>2238</v>
      </c>
      <c r="W190" s="262" t="s">
        <v>2241</v>
      </c>
      <c r="X190" s="262" t="s">
        <v>2240</v>
      </c>
      <c r="Y190" s="262" t="s">
        <v>1902</v>
      </c>
      <c r="Z190" s="262" t="s">
        <v>1902</v>
      </c>
    </row>
    <row r="191" spans="1:26" x14ac:dyDescent="0.25">
      <c r="A191" s="261">
        <v>41908</v>
      </c>
      <c r="B191" s="262" t="s">
        <v>2242</v>
      </c>
      <c r="C191" s="261">
        <v>41914</v>
      </c>
      <c r="D191" s="262" t="s">
        <v>1871</v>
      </c>
      <c r="E191" s="262" t="s">
        <v>1872</v>
      </c>
      <c r="F191" s="262" t="s">
        <v>1872</v>
      </c>
      <c r="G191" s="262" t="s">
        <v>1873</v>
      </c>
      <c r="H191" s="263" t="s">
        <v>155</v>
      </c>
      <c r="I191" s="264">
        <v>-90484.36</v>
      </c>
      <c r="J191" s="264">
        <v>218691.65</v>
      </c>
      <c r="K191" s="264">
        <v>0</v>
      </c>
      <c r="L191" s="265">
        <v>2.4169</v>
      </c>
      <c r="M191" s="265">
        <v>2.4754999999999998</v>
      </c>
      <c r="N191" s="261">
        <v>41915</v>
      </c>
      <c r="O191" s="264">
        <v>-5300.22</v>
      </c>
      <c r="P191" s="264">
        <v>0</v>
      </c>
      <c r="Q191" s="264">
        <v>-5300.22</v>
      </c>
      <c r="R191" s="264">
        <v>-5300.22</v>
      </c>
      <c r="S191" s="266">
        <v>2.4620000000000002</v>
      </c>
      <c r="T191" s="264">
        <v>-2152.81</v>
      </c>
      <c r="U191" s="267"/>
      <c r="V191" s="262" t="s">
        <v>2243</v>
      </c>
      <c r="W191" s="262" t="s">
        <v>2244</v>
      </c>
      <c r="X191" s="262" t="s">
        <v>2245</v>
      </c>
      <c r="Y191" s="262" t="s">
        <v>1902</v>
      </c>
      <c r="Z191" s="262" t="s">
        <v>1902</v>
      </c>
    </row>
    <row r="192" spans="1:26" x14ac:dyDescent="0.25">
      <c r="A192" s="261">
        <v>41911</v>
      </c>
      <c r="B192" s="262" t="s">
        <v>2246</v>
      </c>
      <c r="C192" s="261">
        <v>41915</v>
      </c>
      <c r="D192" s="262" t="s">
        <v>1871</v>
      </c>
      <c r="E192" s="262" t="s">
        <v>1872</v>
      </c>
      <c r="F192" s="262" t="s">
        <v>1872</v>
      </c>
      <c r="G192" s="262" t="s">
        <v>1873</v>
      </c>
      <c r="H192" s="263" t="s">
        <v>155</v>
      </c>
      <c r="I192" s="264">
        <v>-7254.56</v>
      </c>
      <c r="J192" s="264">
        <v>17773.669999999998</v>
      </c>
      <c r="K192" s="264">
        <v>0</v>
      </c>
      <c r="L192" s="265">
        <v>2.4500000000000002</v>
      </c>
      <c r="M192" s="265">
        <v>2.472</v>
      </c>
      <c r="N192" s="261">
        <v>41918</v>
      </c>
      <c r="O192" s="264">
        <v>-159.54</v>
      </c>
      <c r="P192" s="264">
        <v>0</v>
      </c>
      <c r="Q192" s="264">
        <v>-159.54</v>
      </c>
      <c r="R192" s="264">
        <v>-159.54</v>
      </c>
      <c r="S192" s="266">
        <v>2.4782000000000002</v>
      </c>
      <c r="T192" s="264">
        <v>-64.38</v>
      </c>
      <c r="U192" s="267"/>
      <c r="V192" s="262" t="s">
        <v>2247</v>
      </c>
      <c r="W192" s="262" t="s">
        <v>2248</v>
      </c>
      <c r="X192" s="262" t="s">
        <v>2249</v>
      </c>
      <c r="Y192" s="262" t="s">
        <v>1902</v>
      </c>
      <c r="Z192" s="262" t="s">
        <v>1902</v>
      </c>
    </row>
    <row r="193" spans="1:26" x14ac:dyDescent="0.25">
      <c r="A193" s="261">
        <v>41911</v>
      </c>
      <c r="B193" s="262" t="s">
        <v>2246</v>
      </c>
      <c r="C193" s="261">
        <v>41914</v>
      </c>
      <c r="D193" s="262" t="s">
        <v>1871</v>
      </c>
      <c r="E193" s="262" t="s">
        <v>1872</v>
      </c>
      <c r="F193" s="262" t="s">
        <v>1872</v>
      </c>
      <c r="G193" s="262" t="s">
        <v>1873</v>
      </c>
      <c r="H193" s="263" t="s">
        <v>155</v>
      </c>
      <c r="I193" s="264">
        <v>-196037.14</v>
      </c>
      <c r="J193" s="264">
        <v>480290.99</v>
      </c>
      <c r="K193" s="264">
        <v>0</v>
      </c>
      <c r="L193" s="265">
        <v>2.4500000000000002</v>
      </c>
      <c r="M193" s="265">
        <v>2.4773999999999998</v>
      </c>
      <c r="N193" s="261">
        <v>41918</v>
      </c>
      <c r="O193" s="264">
        <v>-5367.04</v>
      </c>
      <c r="P193" s="264">
        <v>0</v>
      </c>
      <c r="Q193" s="264">
        <v>-5367.04</v>
      </c>
      <c r="R193" s="264">
        <v>-5367.04</v>
      </c>
      <c r="S193" s="266">
        <v>2.4620000000000002</v>
      </c>
      <c r="T193" s="264">
        <v>-2179.9499999999998</v>
      </c>
      <c r="U193" s="267"/>
      <c r="V193" s="262" t="s">
        <v>2247</v>
      </c>
      <c r="W193" s="262" t="s">
        <v>2250</v>
      </c>
      <c r="X193" s="262" t="s">
        <v>2249</v>
      </c>
      <c r="Y193" s="262" t="s">
        <v>1902</v>
      </c>
      <c r="Z193" s="262" t="s">
        <v>1902</v>
      </c>
    </row>
    <row r="194" spans="1:26" x14ac:dyDescent="0.25">
      <c r="A194" s="261">
        <v>41911</v>
      </c>
      <c r="B194" s="262" t="s">
        <v>2251</v>
      </c>
      <c r="C194" s="261">
        <v>41942</v>
      </c>
      <c r="D194" s="262" t="s">
        <v>1871</v>
      </c>
      <c r="E194" s="262" t="s">
        <v>1872</v>
      </c>
      <c r="F194" s="262" t="s">
        <v>1872</v>
      </c>
      <c r="G194" s="262" t="s">
        <v>1873</v>
      </c>
      <c r="H194" s="263" t="s">
        <v>155</v>
      </c>
      <c r="I194" s="264">
        <v>-4116.3900000000003</v>
      </c>
      <c r="J194" s="264">
        <v>10176.950000000001</v>
      </c>
      <c r="K194" s="264">
        <v>0</v>
      </c>
      <c r="L194" s="265">
        <v>2.4723000000000002</v>
      </c>
      <c r="M194" s="265">
        <v>2.4005000000000001</v>
      </c>
      <c r="N194" s="261">
        <v>41946</v>
      </c>
      <c r="O194" s="264">
        <v>295.32</v>
      </c>
      <c r="P194" s="264">
        <v>0.01</v>
      </c>
      <c r="Q194" s="264">
        <v>295.31</v>
      </c>
      <c r="R194" s="264">
        <v>295.32</v>
      </c>
      <c r="S194" s="266">
        <v>2.4342999999999999</v>
      </c>
      <c r="T194" s="264">
        <v>121.32</v>
      </c>
      <c r="U194" s="267" t="s">
        <v>2098</v>
      </c>
      <c r="V194" s="262" t="s">
        <v>2252</v>
      </c>
      <c r="W194" s="262" t="s">
        <v>2253</v>
      </c>
      <c r="X194" s="262" t="s">
        <v>2254</v>
      </c>
      <c r="Y194" s="262" t="s">
        <v>1902</v>
      </c>
      <c r="Z194" s="262" t="s">
        <v>1902</v>
      </c>
    </row>
    <row r="195" spans="1:26" x14ac:dyDescent="0.25">
      <c r="A195" s="261">
        <v>41911</v>
      </c>
      <c r="B195" s="262" t="s">
        <v>2255</v>
      </c>
      <c r="C195" s="261">
        <v>41943</v>
      </c>
      <c r="D195" s="262" t="s">
        <v>1871</v>
      </c>
      <c r="E195" s="262" t="s">
        <v>1872</v>
      </c>
      <c r="F195" s="262" t="s">
        <v>1872</v>
      </c>
      <c r="G195" s="262" t="s">
        <v>1873</v>
      </c>
      <c r="H195" s="263" t="s">
        <v>155</v>
      </c>
      <c r="I195" s="264">
        <v>51155.34</v>
      </c>
      <c r="J195" s="264">
        <v>-126471.35</v>
      </c>
      <c r="K195" s="264">
        <v>0</v>
      </c>
      <c r="L195" s="265">
        <v>2.4723000000000002</v>
      </c>
      <c r="M195" s="265">
        <v>2.4</v>
      </c>
      <c r="N195" s="261">
        <v>41946</v>
      </c>
      <c r="O195" s="264">
        <v>-3696.99</v>
      </c>
      <c r="P195" s="264">
        <v>0</v>
      </c>
      <c r="Q195" s="264">
        <v>-3696.99</v>
      </c>
      <c r="R195" s="264">
        <v>-3696.99</v>
      </c>
      <c r="S195" s="266">
        <v>2.4116</v>
      </c>
      <c r="T195" s="264">
        <v>-1533</v>
      </c>
      <c r="U195" s="267" t="s">
        <v>2098</v>
      </c>
      <c r="V195" s="262"/>
      <c r="W195" s="262" t="s">
        <v>2256</v>
      </c>
      <c r="X195" s="262" t="s">
        <v>2257</v>
      </c>
      <c r="Y195" s="262" t="s">
        <v>1902</v>
      </c>
      <c r="Z195" s="262" t="s">
        <v>1902</v>
      </c>
    </row>
    <row r="196" spans="1:26" x14ac:dyDescent="0.25">
      <c r="A196" s="261">
        <v>41911</v>
      </c>
      <c r="B196" s="262" t="s">
        <v>2258</v>
      </c>
      <c r="C196" s="261">
        <v>41943</v>
      </c>
      <c r="D196" s="262" t="s">
        <v>1871</v>
      </c>
      <c r="E196" s="262" t="s">
        <v>1872</v>
      </c>
      <c r="F196" s="262" t="s">
        <v>1872</v>
      </c>
      <c r="G196" s="262" t="s">
        <v>1873</v>
      </c>
      <c r="H196" s="263" t="s">
        <v>155</v>
      </c>
      <c r="I196" s="264">
        <v>-171299.93</v>
      </c>
      <c r="J196" s="264">
        <v>423504.82</v>
      </c>
      <c r="K196" s="264">
        <v>0</v>
      </c>
      <c r="L196" s="265">
        <v>2.4723000000000002</v>
      </c>
      <c r="M196" s="265">
        <v>2.4</v>
      </c>
      <c r="N196" s="261">
        <v>41946</v>
      </c>
      <c r="O196" s="264">
        <v>12379.81</v>
      </c>
      <c r="P196" s="264">
        <v>0.62</v>
      </c>
      <c r="Q196" s="264">
        <v>12379.19</v>
      </c>
      <c r="R196" s="264">
        <v>12379.81</v>
      </c>
      <c r="S196" s="266">
        <v>2.4116</v>
      </c>
      <c r="T196" s="264">
        <v>5133.4399999999996</v>
      </c>
      <c r="U196" s="267" t="s">
        <v>2098</v>
      </c>
      <c r="V196" s="262" t="s">
        <v>2259</v>
      </c>
      <c r="W196" s="262" t="s">
        <v>2253</v>
      </c>
      <c r="X196" s="262" t="s">
        <v>2260</v>
      </c>
      <c r="Y196" s="262" t="s">
        <v>1902</v>
      </c>
      <c r="Z196" s="262" t="s">
        <v>1902</v>
      </c>
    </row>
    <row r="197" spans="1:26" x14ac:dyDescent="0.25">
      <c r="A197" s="261">
        <v>41911</v>
      </c>
      <c r="B197" s="262" t="s">
        <v>2261</v>
      </c>
      <c r="C197" s="261">
        <v>41939</v>
      </c>
      <c r="D197" s="262" t="s">
        <v>1871</v>
      </c>
      <c r="E197" s="262" t="s">
        <v>1872</v>
      </c>
      <c r="F197" s="262" t="s">
        <v>1872</v>
      </c>
      <c r="G197" s="262" t="s">
        <v>1873</v>
      </c>
      <c r="H197" s="263" t="s">
        <v>155</v>
      </c>
      <c r="I197" s="264">
        <v>-81657.789999999994</v>
      </c>
      <c r="J197" s="264">
        <v>201882.55</v>
      </c>
      <c r="K197" s="264">
        <v>0</v>
      </c>
      <c r="L197" s="265">
        <v>2.4723000000000002</v>
      </c>
      <c r="M197" s="265">
        <v>2.5009999999999999</v>
      </c>
      <c r="N197" s="261">
        <v>41946</v>
      </c>
      <c r="O197" s="264">
        <v>-2338.8000000000002</v>
      </c>
      <c r="P197" s="264">
        <v>0</v>
      </c>
      <c r="Q197" s="264">
        <v>-2338.8000000000002</v>
      </c>
      <c r="R197" s="264">
        <v>-2338.8000000000002</v>
      </c>
      <c r="S197" s="266">
        <v>2.4802</v>
      </c>
      <c r="T197" s="264">
        <v>-942.99</v>
      </c>
      <c r="U197" s="267" t="s">
        <v>2098</v>
      </c>
      <c r="V197" s="262" t="s">
        <v>2262</v>
      </c>
      <c r="W197" s="262" t="s">
        <v>2263</v>
      </c>
      <c r="X197" s="262" t="s">
        <v>2264</v>
      </c>
      <c r="Y197" s="262" t="s">
        <v>1902</v>
      </c>
      <c r="Z197" s="262" t="s">
        <v>1902</v>
      </c>
    </row>
    <row r="198" spans="1:26" x14ac:dyDescent="0.25">
      <c r="A198" s="261">
        <v>41911</v>
      </c>
      <c r="B198" s="262" t="s">
        <v>2261</v>
      </c>
      <c r="C198" s="261">
        <v>41941</v>
      </c>
      <c r="D198" s="262" t="s">
        <v>1871</v>
      </c>
      <c r="E198" s="262" t="s">
        <v>1872</v>
      </c>
      <c r="F198" s="262" t="s">
        <v>1872</v>
      </c>
      <c r="G198" s="262" t="s">
        <v>1873</v>
      </c>
      <c r="H198" s="263" t="s">
        <v>155</v>
      </c>
      <c r="I198" s="264">
        <v>-47672.53</v>
      </c>
      <c r="J198" s="264">
        <v>117860.8</v>
      </c>
      <c r="K198" s="264">
        <v>0</v>
      </c>
      <c r="L198" s="265">
        <v>2.4723000000000002</v>
      </c>
      <c r="M198" s="265">
        <v>2.4485000000000001</v>
      </c>
      <c r="N198" s="261">
        <v>41946</v>
      </c>
      <c r="O198" s="264">
        <v>1133.22</v>
      </c>
      <c r="P198" s="264">
        <v>0.06</v>
      </c>
      <c r="Q198" s="264">
        <v>1133.1600000000001</v>
      </c>
      <c r="R198" s="264">
        <v>1133.22</v>
      </c>
      <c r="S198" s="266">
        <v>2.4866000000000001</v>
      </c>
      <c r="T198" s="264">
        <v>455.73</v>
      </c>
      <c r="U198" s="267" t="s">
        <v>2098</v>
      </c>
      <c r="V198" s="262" t="s">
        <v>2262</v>
      </c>
      <c r="W198" s="262" t="s">
        <v>2265</v>
      </c>
      <c r="X198" s="262" t="s">
        <v>2264</v>
      </c>
      <c r="Y198" s="262" t="s">
        <v>1902</v>
      </c>
      <c r="Z198" s="262" t="s">
        <v>1902</v>
      </c>
    </row>
    <row r="199" spans="1:26" x14ac:dyDescent="0.25">
      <c r="A199" s="261">
        <v>41911</v>
      </c>
      <c r="B199" s="262" t="s">
        <v>2258</v>
      </c>
      <c r="C199" s="261">
        <v>41940</v>
      </c>
      <c r="D199" s="262" t="s">
        <v>1871</v>
      </c>
      <c r="E199" s="262" t="s">
        <v>1872</v>
      </c>
      <c r="F199" s="262" t="s">
        <v>1872</v>
      </c>
      <c r="G199" s="262" t="s">
        <v>1873</v>
      </c>
      <c r="H199" s="263" t="s">
        <v>155</v>
      </c>
      <c r="I199" s="264">
        <v>-341398.52</v>
      </c>
      <c r="J199" s="264">
        <v>844039.56</v>
      </c>
      <c r="K199" s="264">
        <v>0</v>
      </c>
      <c r="L199" s="265">
        <v>2.4723000000000002</v>
      </c>
      <c r="M199" s="265">
        <v>2.4904999999999999</v>
      </c>
      <c r="N199" s="261">
        <v>41946</v>
      </c>
      <c r="O199" s="264">
        <v>-6203.34</v>
      </c>
      <c r="P199" s="264">
        <v>0</v>
      </c>
      <c r="Q199" s="264">
        <v>-6203.34</v>
      </c>
      <c r="R199" s="264">
        <v>-6203.34</v>
      </c>
      <c r="S199" s="266">
        <v>2.5337999999999998</v>
      </c>
      <c r="T199" s="264">
        <v>-2448.2399999999998</v>
      </c>
      <c r="U199" s="267" t="s">
        <v>2098</v>
      </c>
      <c r="V199" s="262" t="s">
        <v>2259</v>
      </c>
      <c r="W199" s="262"/>
      <c r="X199" s="262" t="s">
        <v>2260</v>
      </c>
      <c r="Y199" s="262" t="s">
        <v>1902</v>
      </c>
      <c r="Z199" s="262" t="s">
        <v>1902</v>
      </c>
    </row>
    <row r="200" spans="1:26" x14ac:dyDescent="0.25">
      <c r="A200" s="261">
        <v>41911</v>
      </c>
      <c r="B200" s="262" t="s">
        <v>2261</v>
      </c>
      <c r="C200" s="261">
        <v>41940</v>
      </c>
      <c r="D200" s="262" t="s">
        <v>1871</v>
      </c>
      <c r="E200" s="262" t="s">
        <v>1872</v>
      </c>
      <c r="F200" s="262" t="s">
        <v>1872</v>
      </c>
      <c r="G200" s="262" t="s">
        <v>1873</v>
      </c>
      <c r="H200" s="263" t="s">
        <v>155</v>
      </c>
      <c r="I200" s="264">
        <v>-41666.32</v>
      </c>
      <c r="J200" s="264">
        <v>103011.64</v>
      </c>
      <c r="K200" s="264">
        <v>0</v>
      </c>
      <c r="L200" s="265">
        <v>2.4723000000000002</v>
      </c>
      <c r="M200" s="265">
        <v>2.4904999999999999</v>
      </c>
      <c r="N200" s="261">
        <v>41946</v>
      </c>
      <c r="O200" s="264">
        <v>-757.09</v>
      </c>
      <c r="P200" s="264">
        <v>0</v>
      </c>
      <c r="Q200" s="264">
        <v>-757.09</v>
      </c>
      <c r="R200" s="264">
        <v>-757.09</v>
      </c>
      <c r="S200" s="266">
        <v>2.5337999999999998</v>
      </c>
      <c r="T200" s="264">
        <v>-298.8</v>
      </c>
      <c r="U200" s="267" t="s">
        <v>2098</v>
      </c>
      <c r="V200" s="262" t="s">
        <v>2262</v>
      </c>
      <c r="W200" s="262" t="s">
        <v>2266</v>
      </c>
      <c r="X200" s="262" t="s">
        <v>2264</v>
      </c>
      <c r="Y200" s="262" t="s">
        <v>1902</v>
      </c>
      <c r="Z200" s="262" t="s">
        <v>1902</v>
      </c>
    </row>
    <row r="201" spans="1:26" x14ac:dyDescent="0.25">
      <c r="A201" s="261">
        <v>41911</v>
      </c>
      <c r="B201" s="262" t="s">
        <v>2258</v>
      </c>
      <c r="C201" s="261">
        <v>41939</v>
      </c>
      <c r="D201" s="262" t="s">
        <v>1871</v>
      </c>
      <c r="E201" s="262" t="s">
        <v>1872</v>
      </c>
      <c r="F201" s="262" t="s">
        <v>1872</v>
      </c>
      <c r="G201" s="262" t="s">
        <v>1873</v>
      </c>
      <c r="H201" s="263" t="s">
        <v>155</v>
      </c>
      <c r="I201" s="264">
        <v>-259838.63</v>
      </c>
      <c r="J201" s="264">
        <v>642399.04</v>
      </c>
      <c r="K201" s="264">
        <v>0</v>
      </c>
      <c r="L201" s="265">
        <v>2.4723000000000002</v>
      </c>
      <c r="M201" s="265">
        <v>2.5009999999999999</v>
      </c>
      <c r="N201" s="261">
        <v>41946</v>
      </c>
      <c r="O201" s="264">
        <v>-7442.16</v>
      </c>
      <c r="P201" s="264">
        <v>0</v>
      </c>
      <c r="Q201" s="264">
        <v>-7442.16</v>
      </c>
      <c r="R201" s="264">
        <v>-7442.16</v>
      </c>
      <c r="S201" s="266">
        <v>2.4802</v>
      </c>
      <c r="T201" s="264">
        <v>-3000.63</v>
      </c>
      <c r="U201" s="267" t="s">
        <v>2098</v>
      </c>
      <c r="V201" s="262" t="s">
        <v>2259</v>
      </c>
      <c r="W201" s="262" t="s">
        <v>2267</v>
      </c>
      <c r="X201" s="262" t="s">
        <v>2260</v>
      </c>
      <c r="Y201" s="262" t="s">
        <v>1902</v>
      </c>
      <c r="Z201" s="262" t="s">
        <v>1902</v>
      </c>
    </row>
    <row r="202" spans="1:26" x14ac:dyDescent="0.25">
      <c r="A202" s="261">
        <v>41911</v>
      </c>
      <c r="B202" s="262" t="s">
        <v>2268</v>
      </c>
      <c r="C202" s="261">
        <v>41943</v>
      </c>
      <c r="D202" s="262" t="s">
        <v>1871</v>
      </c>
      <c r="E202" s="262" t="s">
        <v>1872</v>
      </c>
      <c r="F202" s="262" t="s">
        <v>1872</v>
      </c>
      <c r="G202" s="262" t="s">
        <v>1873</v>
      </c>
      <c r="H202" s="263" t="s">
        <v>155</v>
      </c>
      <c r="I202" s="264">
        <v>173927.11</v>
      </c>
      <c r="J202" s="264">
        <v>-429999.99</v>
      </c>
      <c r="K202" s="264">
        <v>0</v>
      </c>
      <c r="L202" s="265">
        <v>2.4723000000000002</v>
      </c>
      <c r="M202" s="265">
        <v>2.4</v>
      </c>
      <c r="N202" s="261">
        <v>41946</v>
      </c>
      <c r="O202" s="264">
        <v>-12569.68</v>
      </c>
      <c r="P202" s="264">
        <v>0</v>
      </c>
      <c r="Q202" s="264">
        <v>-12569.68</v>
      </c>
      <c r="R202" s="264">
        <v>-12569.68</v>
      </c>
      <c r="S202" s="266">
        <v>2.4116</v>
      </c>
      <c r="T202" s="264">
        <v>-5212.17</v>
      </c>
      <c r="U202" s="267" t="s">
        <v>2098</v>
      </c>
      <c r="V202" s="262"/>
      <c r="W202" s="262" t="s">
        <v>2269</v>
      </c>
      <c r="X202" s="262" t="s">
        <v>2270</v>
      </c>
      <c r="Y202" s="262" t="s">
        <v>1902</v>
      </c>
      <c r="Z202" s="262" t="s">
        <v>1902</v>
      </c>
    </row>
    <row r="203" spans="1:26" x14ac:dyDescent="0.25">
      <c r="A203" s="261">
        <v>41911</v>
      </c>
      <c r="B203" s="262" t="s">
        <v>2251</v>
      </c>
      <c r="C203" s="261">
        <v>41941</v>
      </c>
      <c r="D203" s="262" t="s">
        <v>1871</v>
      </c>
      <c r="E203" s="262" t="s">
        <v>1872</v>
      </c>
      <c r="F203" s="262" t="s">
        <v>1872</v>
      </c>
      <c r="G203" s="262" t="s">
        <v>1873</v>
      </c>
      <c r="H203" s="263" t="s">
        <v>155</v>
      </c>
      <c r="I203" s="264">
        <v>-257987.72</v>
      </c>
      <c r="J203" s="264">
        <v>637823.04</v>
      </c>
      <c r="K203" s="264">
        <v>0</v>
      </c>
      <c r="L203" s="265">
        <v>2.4723000000000002</v>
      </c>
      <c r="M203" s="265">
        <v>2.4485000000000001</v>
      </c>
      <c r="N203" s="261">
        <v>41946</v>
      </c>
      <c r="O203" s="264">
        <v>6132.58</v>
      </c>
      <c r="P203" s="264">
        <v>0.31</v>
      </c>
      <c r="Q203" s="264">
        <v>6132.27</v>
      </c>
      <c r="R203" s="264">
        <v>6132.58</v>
      </c>
      <c r="S203" s="266">
        <v>2.4866000000000001</v>
      </c>
      <c r="T203" s="264">
        <v>2466.25</v>
      </c>
      <c r="U203" s="267" t="s">
        <v>2098</v>
      </c>
      <c r="V203" s="262" t="s">
        <v>2252</v>
      </c>
      <c r="W203" s="262" t="s">
        <v>2271</v>
      </c>
      <c r="X203" s="262" t="s">
        <v>2254</v>
      </c>
      <c r="Y203" s="262" t="s">
        <v>1902</v>
      </c>
      <c r="Z203" s="262" t="s">
        <v>1902</v>
      </c>
    </row>
    <row r="204" spans="1:26" x14ac:dyDescent="0.25">
      <c r="A204" s="261">
        <v>41911</v>
      </c>
      <c r="B204" s="262" t="s">
        <v>2272</v>
      </c>
      <c r="C204" s="261">
        <v>41939</v>
      </c>
      <c r="D204" s="262" t="s">
        <v>1871</v>
      </c>
      <c r="E204" s="262" t="s">
        <v>1872</v>
      </c>
      <c r="F204" s="262" t="s">
        <v>1872</v>
      </c>
      <c r="G204" s="262" t="s">
        <v>1873</v>
      </c>
      <c r="H204" s="263" t="s">
        <v>155</v>
      </c>
      <c r="I204" s="264">
        <v>-419649.72</v>
      </c>
      <c r="J204" s="264">
        <v>1037500</v>
      </c>
      <c r="K204" s="264">
        <v>0</v>
      </c>
      <c r="L204" s="265">
        <v>2.4723000000000002</v>
      </c>
      <c r="M204" s="265">
        <v>2.5009999999999999</v>
      </c>
      <c r="N204" s="261">
        <v>41946</v>
      </c>
      <c r="O204" s="264">
        <v>-12019.38</v>
      </c>
      <c r="P204" s="264">
        <v>0</v>
      </c>
      <c r="Q204" s="264">
        <v>-12019.38</v>
      </c>
      <c r="R204" s="264">
        <v>-12019.38</v>
      </c>
      <c r="S204" s="266">
        <v>2.4802</v>
      </c>
      <c r="T204" s="264">
        <v>-4846.13</v>
      </c>
      <c r="U204" s="267" t="s">
        <v>2098</v>
      </c>
      <c r="V204" s="262" t="s">
        <v>2273</v>
      </c>
      <c r="W204" s="262" t="s">
        <v>2274</v>
      </c>
      <c r="X204" s="262" t="s">
        <v>2275</v>
      </c>
      <c r="Y204" s="262" t="s">
        <v>1902</v>
      </c>
      <c r="Z204" s="262" t="s">
        <v>1902</v>
      </c>
    </row>
    <row r="205" spans="1:26" x14ac:dyDescent="0.25">
      <c r="A205" s="261">
        <v>41911</v>
      </c>
      <c r="B205" s="262" t="s">
        <v>2276</v>
      </c>
      <c r="C205" s="261">
        <v>41939</v>
      </c>
      <c r="D205" s="262" t="s">
        <v>1871</v>
      </c>
      <c r="E205" s="262" t="s">
        <v>1872</v>
      </c>
      <c r="F205" s="262" t="s">
        <v>1872</v>
      </c>
      <c r="G205" s="262" t="s">
        <v>1873</v>
      </c>
      <c r="H205" s="263" t="s">
        <v>155</v>
      </c>
      <c r="I205" s="264">
        <v>-77770.09</v>
      </c>
      <c r="J205" s="264">
        <v>192270.99</v>
      </c>
      <c r="K205" s="264">
        <v>0</v>
      </c>
      <c r="L205" s="265">
        <v>2.4723000000000002</v>
      </c>
      <c r="M205" s="265">
        <v>2.5009999999999999</v>
      </c>
      <c r="N205" s="261">
        <v>41946</v>
      </c>
      <c r="O205" s="264">
        <v>-2227.4499999999998</v>
      </c>
      <c r="P205" s="264">
        <v>0</v>
      </c>
      <c r="Q205" s="264">
        <v>-2227.4499999999998</v>
      </c>
      <c r="R205" s="264">
        <v>-2227.4499999999998</v>
      </c>
      <c r="S205" s="266">
        <v>2.4802</v>
      </c>
      <c r="T205" s="264">
        <v>-898.09</v>
      </c>
      <c r="U205" s="267" t="s">
        <v>2098</v>
      </c>
      <c r="V205" s="262" t="s">
        <v>2277</v>
      </c>
      <c r="W205" s="262" t="s">
        <v>2278</v>
      </c>
      <c r="X205" s="262" t="s">
        <v>2279</v>
      </c>
      <c r="Y205" s="262" t="s">
        <v>1902</v>
      </c>
      <c r="Z205" s="262" t="s">
        <v>1902</v>
      </c>
    </row>
    <row r="206" spans="1:26" x14ac:dyDescent="0.25">
      <c r="A206" s="261">
        <v>41911</v>
      </c>
      <c r="B206" s="262" t="s">
        <v>2258</v>
      </c>
      <c r="C206" s="261">
        <v>41928</v>
      </c>
      <c r="D206" s="262" t="s">
        <v>1871</v>
      </c>
      <c r="E206" s="262" t="s">
        <v>1872</v>
      </c>
      <c r="F206" s="262" t="s">
        <v>1872</v>
      </c>
      <c r="G206" s="262" t="s">
        <v>1873</v>
      </c>
      <c r="H206" s="263" t="s">
        <v>155</v>
      </c>
      <c r="I206" s="264">
        <v>-76469.919999999998</v>
      </c>
      <c r="J206" s="264">
        <v>189056.58</v>
      </c>
      <c r="K206" s="264">
        <v>0</v>
      </c>
      <c r="L206" s="265">
        <v>2.4723000000000002</v>
      </c>
      <c r="M206" s="265">
        <v>2.4815</v>
      </c>
      <c r="N206" s="261">
        <v>41946</v>
      </c>
      <c r="O206" s="264">
        <v>-700.09</v>
      </c>
      <c r="P206" s="264">
        <v>0</v>
      </c>
      <c r="Q206" s="264">
        <v>-700.09</v>
      </c>
      <c r="R206" s="264">
        <v>-700.09</v>
      </c>
      <c r="S206" s="266">
        <v>2.4312999999999998</v>
      </c>
      <c r="T206" s="264">
        <v>-287.95</v>
      </c>
      <c r="U206" s="267" t="s">
        <v>2098</v>
      </c>
      <c r="V206" s="262" t="s">
        <v>2259</v>
      </c>
      <c r="W206" s="262" t="s">
        <v>2280</v>
      </c>
      <c r="X206" s="262" t="s">
        <v>2260</v>
      </c>
      <c r="Y206" s="262" t="s">
        <v>1902</v>
      </c>
      <c r="Z206" s="262" t="s">
        <v>1902</v>
      </c>
    </row>
    <row r="207" spans="1:26" x14ac:dyDescent="0.25">
      <c r="A207" s="261">
        <v>41913</v>
      </c>
      <c r="B207" s="262" t="s">
        <v>2281</v>
      </c>
      <c r="C207" s="261">
        <v>41915</v>
      </c>
      <c r="D207" s="262" t="s">
        <v>1871</v>
      </c>
      <c r="E207" s="262" t="s">
        <v>1872</v>
      </c>
      <c r="F207" s="262" t="s">
        <v>1872</v>
      </c>
      <c r="G207" s="262" t="s">
        <v>1873</v>
      </c>
      <c r="H207" s="263" t="s">
        <v>155</v>
      </c>
      <c r="I207" s="264">
        <v>-69450.12</v>
      </c>
      <c r="J207" s="264">
        <v>172514.1</v>
      </c>
      <c r="K207" s="264">
        <v>0</v>
      </c>
      <c r="L207" s="265">
        <v>2.484</v>
      </c>
      <c r="M207" s="265">
        <v>2.4731999999999998</v>
      </c>
      <c r="N207" s="261">
        <v>41920</v>
      </c>
      <c r="O207" s="264">
        <v>749.14</v>
      </c>
      <c r="P207" s="264">
        <v>0.04</v>
      </c>
      <c r="Q207" s="264">
        <v>749.1</v>
      </c>
      <c r="R207" s="264">
        <v>749.14</v>
      </c>
      <c r="S207" s="266">
        <v>2.4782000000000002</v>
      </c>
      <c r="T207" s="264">
        <v>302.29000000000002</v>
      </c>
      <c r="U207" s="267"/>
      <c r="V207" s="262" t="s">
        <v>2282</v>
      </c>
      <c r="W207" s="262" t="s">
        <v>2283</v>
      </c>
      <c r="X207" s="262" t="s">
        <v>2284</v>
      </c>
      <c r="Y207" s="262" t="s">
        <v>1902</v>
      </c>
      <c r="Z207" s="262" t="s">
        <v>1902</v>
      </c>
    </row>
    <row r="208" spans="1:26" x14ac:dyDescent="0.25">
      <c r="A208" s="261">
        <v>41915</v>
      </c>
      <c r="B208" s="262" t="s">
        <v>2285</v>
      </c>
      <c r="C208" s="261">
        <v>41915</v>
      </c>
      <c r="D208" s="262" t="s">
        <v>1871</v>
      </c>
      <c r="E208" s="262" t="s">
        <v>1872</v>
      </c>
      <c r="F208" s="262" t="s">
        <v>1872</v>
      </c>
      <c r="G208" s="262" t="s">
        <v>1873</v>
      </c>
      <c r="H208" s="263" t="s">
        <v>155</v>
      </c>
      <c r="I208" s="264">
        <v>531422.43000000005</v>
      </c>
      <c r="J208" s="264">
        <v>-1201120.98</v>
      </c>
      <c r="K208" s="264">
        <v>0</v>
      </c>
      <c r="L208" s="265">
        <v>2.2602000000000002</v>
      </c>
      <c r="M208" s="265">
        <v>2.4510000000000001</v>
      </c>
      <c r="N208" s="261">
        <v>41946</v>
      </c>
      <c r="O208" s="264">
        <v>100531.77</v>
      </c>
      <c r="P208" s="264">
        <v>5.03</v>
      </c>
      <c r="Q208" s="264">
        <v>100526.74</v>
      </c>
      <c r="R208" s="264">
        <v>100531.77</v>
      </c>
      <c r="S208" s="266">
        <v>2.4782000000000002</v>
      </c>
      <c r="T208" s="264">
        <v>40566.449999999997</v>
      </c>
      <c r="U208" s="267"/>
      <c r="V208" s="262" t="s">
        <v>2286</v>
      </c>
      <c r="W208" s="262"/>
      <c r="X208" s="262" t="s">
        <v>2287</v>
      </c>
      <c r="Y208" s="262" t="s">
        <v>2229</v>
      </c>
      <c r="Z208" s="262" t="s">
        <v>2229</v>
      </c>
    </row>
    <row r="209" spans="1:26" x14ac:dyDescent="0.25">
      <c r="A209" s="261">
        <v>41918</v>
      </c>
      <c r="B209" s="262" t="s">
        <v>2288</v>
      </c>
      <c r="C209" s="261">
        <v>41921</v>
      </c>
      <c r="D209" s="262" t="s">
        <v>1871</v>
      </c>
      <c r="E209" s="262" t="s">
        <v>1872</v>
      </c>
      <c r="F209" s="262" t="s">
        <v>1872</v>
      </c>
      <c r="G209" s="262" t="s">
        <v>1873</v>
      </c>
      <c r="H209" s="263" t="s">
        <v>155</v>
      </c>
      <c r="I209" s="264">
        <v>-22555.26</v>
      </c>
      <c r="J209" s="264">
        <v>54897.25</v>
      </c>
      <c r="K209" s="264">
        <v>0</v>
      </c>
      <c r="L209" s="265">
        <v>2.4339</v>
      </c>
      <c r="M209" s="265">
        <v>2.3919999999999999</v>
      </c>
      <c r="N209" s="261">
        <v>41925</v>
      </c>
      <c r="O209" s="264">
        <v>944.3</v>
      </c>
      <c r="P209" s="264">
        <v>0.05</v>
      </c>
      <c r="Q209" s="264">
        <v>944.25</v>
      </c>
      <c r="R209" s="264">
        <v>944.3</v>
      </c>
      <c r="S209" s="266">
        <v>2.4068999999999998</v>
      </c>
      <c r="T209" s="264">
        <v>392.33</v>
      </c>
      <c r="U209" s="267"/>
      <c r="V209" s="262" t="s">
        <v>2289</v>
      </c>
      <c r="W209" s="262" t="s">
        <v>2049</v>
      </c>
      <c r="X209" s="262" t="s">
        <v>2290</v>
      </c>
      <c r="Y209" s="262" t="s">
        <v>1902</v>
      </c>
      <c r="Z209" s="262" t="s">
        <v>1902</v>
      </c>
    </row>
    <row r="210" spans="1:26" x14ac:dyDescent="0.25">
      <c r="A210" s="261">
        <v>41918</v>
      </c>
      <c r="B210" s="262" t="s">
        <v>2288</v>
      </c>
      <c r="C210" s="261">
        <v>41925</v>
      </c>
      <c r="D210" s="262" t="s">
        <v>1871</v>
      </c>
      <c r="E210" s="262" t="s">
        <v>1872</v>
      </c>
      <c r="F210" s="262" t="s">
        <v>1872</v>
      </c>
      <c r="G210" s="262" t="s">
        <v>1873</v>
      </c>
      <c r="H210" s="263" t="s">
        <v>155</v>
      </c>
      <c r="I210" s="264">
        <v>-771237.49</v>
      </c>
      <c r="J210" s="264">
        <v>1877114.93</v>
      </c>
      <c r="K210" s="264">
        <v>0</v>
      </c>
      <c r="L210" s="265">
        <v>2.4339</v>
      </c>
      <c r="M210" s="265">
        <v>2.383</v>
      </c>
      <c r="N210" s="261">
        <v>41925</v>
      </c>
      <c r="O210" s="264">
        <v>39255.99</v>
      </c>
      <c r="P210" s="264">
        <v>1.96</v>
      </c>
      <c r="Q210" s="264">
        <v>39254.03</v>
      </c>
      <c r="R210" s="264">
        <v>39255.99</v>
      </c>
      <c r="S210" s="266">
        <v>2.41</v>
      </c>
      <c r="T210" s="264">
        <v>16288.79</v>
      </c>
      <c r="U210" s="267"/>
      <c r="V210" s="262"/>
      <c r="W210" s="262" t="s">
        <v>2291</v>
      </c>
      <c r="X210" s="262" t="s">
        <v>2290</v>
      </c>
      <c r="Y210" s="262" t="s">
        <v>1902</v>
      </c>
      <c r="Z210" s="262" t="s">
        <v>1902</v>
      </c>
    </row>
    <row r="211" spans="1:26" x14ac:dyDescent="0.25">
      <c r="A211" s="261">
        <v>41918</v>
      </c>
      <c r="B211" s="262" t="s">
        <v>2288</v>
      </c>
      <c r="C211" s="261">
        <v>41925</v>
      </c>
      <c r="D211" s="262" t="s">
        <v>1871</v>
      </c>
      <c r="E211" s="262" t="s">
        <v>1872</v>
      </c>
      <c r="F211" s="262" t="s">
        <v>1872</v>
      </c>
      <c r="G211" s="262" t="s">
        <v>1873</v>
      </c>
      <c r="H211" s="263" t="s">
        <v>155</v>
      </c>
      <c r="I211" s="264">
        <v>-212989.68</v>
      </c>
      <c r="J211" s="264">
        <v>518395.58</v>
      </c>
      <c r="K211" s="264">
        <v>0</v>
      </c>
      <c r="L211" s="265">
        <v>2.4339</v>
      </c>
      <c r="M211" s="265">
        <v>2.3835000000000002</v>
      </c>
      <c r="N211" s="261">
        <v>41925</v>
      </c>
      <c r="O211" s="264">
        <v>10734.68</v>
      </c>
      <c r="P211" s="264">
        <v>0.54</v>
      </c>
      <c r="Q211" s="264">
        <v>10734.14</v>
      </c>
      <c r="R211" s="264">
        <v>10734.68</v>
      </c>
      <c r="S211" s="266">
        <v>2.41</v>
      </c>
      <c r="T211" s="264">
        <v>4454.22</v>
      </c>
      <c r="U211" s="267"/>
      <c r="V211" s="262" t="s">
        <v>2289</v>
      </c>
      <c r="W211" s="262" t="s">
        <v>2292</v>
      </c>
      <c r="X211" s="262" t="s">
        <v>2290</v>
      </c>
      <c r="Y211" s="262" t="s">
        <v>1902</v>
      </c>
      <c r="Z211" s="262" t="s">
        <v>1902</v>
      </c>
    </row>
    <row r="212" spans="1:26" x14ac:dyDescent="0.25">
      <c r="A212" s="261">
        <v>41920</v>
      </c>
      <c r="B212" s="262" t="s">
        <v>2293</v>
      </c>
      <c r="C212" s="261">
        <v>41921</v>
      </c>
      <c r="D212" s="262" t="s">
        <v>1871</v>
      </c>
      <c r="E212" s="262" t="s">
        <v>1872</v>
      </c>
      <c r="F212" s="262" t="s">
        <v>1872</v>
      </c>
      <c r="G212" s="262" t="s">
        <v>1873</v>
      </c>
      <c r="H212" s="263" t="s">
        <v>1843</v>
      </c>
      <c r="I212" s="264">
        <v>106740.91</v>
      </c>
      <c r="J212" s="264">
        <v>-245578.81</v>
      </c>
      <c r="K212" s="264">
        <v>0</v>
      </c>
      <c r="L212" s="265">
        <v>2.3007</v>
      </c>
      <c r="M212" s="265">
        <v>2.4510000000000001</v>
      </c>
      <c r="N212" s="261">
        <v>41946</v>
      </c>
      <c r="O212" s="264">
        <v>15932.45</v>
      </c>
      <c r="P212" s="264">
        <v>0.8</v>
      </c>
      <c r="Q212" s="264">
        <v>15931.65</v>
      </c>
      <c r="R212" s="264">
        <v>15932.45</v>
      </c>
      <c r="S212" s="266">
        <v>2.4068999999999998</v>
      </c>
      <c r="T212" s="264">
        <v>6619.49</v>
      </c>
      <c r="U212" s="267"/>
      <c r="V212" s="262" t="s">
        <v>2294</v>
      </c>
      <c r="W212" s="262"/>
      <c r="X212" s="262" t="s">
        <v>2295</v>
      </c>
      <c r="Y212" s="262" t="s">
        <v>1928</v>
      </c>
      <c r="Z212" s="262" t="s">
        <v>1928</v>
      </c>
    </row>
    <row r="213" spans="1:26" x14ac:dyDescent="0.25">
      <c r="A213" s="261">
        <v>41920</v>
      </c>
      <c r="B213" s="262" t="s">
        <v>2296</v>
      </c>
      <c r="C213" s="261">
        <v>41921</v>
      </c>
      <c r="D213" s="262" t="s">
        <v>1871</v>
      </c>
      <c r="E213" s="262" t="s">
        <v>1872</v>
      </c>
      <c r="F213" s="262" t="s">
        <v>1872</v>
      </c>
      <c r="G213" s="262" t="s">
        <v>1873</v>
      </c>
      <c r="H213" s="263" t="s">
        <v>155</v>
      </c>
      <c r="I213" s="264">
        <v>-261250.08</v>
      </c>
      <c r="J213" s="264">
        <v>628828.93999999994</v>
      </c>
      <c r="K213" s="264">
        <v>0</v>
      </c>
      <c r="L213" s="265">
        <v>2.407</v>
      </c>
      <c r="M213" s="265">
        <v>2.3931</v>
      </c>
      <c r="N213" s="261">
        <v>41927</v>
      </c>
      <c r="O213" s="264">
        <v>3625.46</v>
      </c>
      <c r="P213" s="264">
        <v>0.18</v>
      </c>
      <c r="Q213" s="264">
        <v>3625.28</v>
      </c>
      <c r="R213" s="264">
        <v>3625.46</v>
      </c>
      <c r="S213" s="266">
        <v>2.4068999999999998</v>
      </c>
      <c r="T213" s="264">
        <v>1506.28</v>
      </c>
      <c r="U213" s="267"/>
      <c r="V213" s="262" t="s">
        <v>2297</v>
      </c>
      <c r="W213" s="262" t="s">
        <v>2049</v>
      </c>
      <c r="X213" s="262" t="s">
        <v>2298</v>
      </c>
      <c r="Y213" s="262" t="s">
        <v>1902</v>
      </c>
      <c r="Z213" s="262" t="s">
        <v>1902</v>
      </c>
    </row>
    <row r="214" spans="1:26" x14ac:dyDescent="0.25">
      <c r="A214" s="261">
        <v>41920</v>
      </c>
      <c r="B214" s="262" t="s">
        <v>2299</v>
      </c>
      <c r="C214" s="261">
        <v>41921</v>
      </c>
      <c r="D214" s="262" t="s">
        <v>1871</v>
      </c>
      <c r="E214" s="262" t="s">
        <v>1872</v>
      </c>
      <c r="F214" s="262" t="s">
        <v>1872</v>
      </c>
      <c r="G214" s="262" t="s">
        <v>1873</v>
      </c>
      <c r="H214" s="263" t="s">
        <v>155</v>
      </c>
      <c r="I214" s="264">
        <v>1652469.39</v>
      </c>
      <c r="J214" s="264">
        <v>-3773248.61</v>
      </c>
      <c r="K214" s="264">
        <v>0</v>
      </c>
      <c r="L214" s="265">
        <v>2.2833999999999999</v>
      </c>
      <c r="M214" s="265">
        <v>2.4510000000000001</v>
      </c>
      <c r="N214" s="261">
        <v>41946</v>
      </c>
      <c r="O214" s="264">
        <v>275042.7</v>
      </c>
      <c r="P214" s="264">
        <v>13.75</v>
      </c>
      <c r="Q214" s="264">
        <v>275028.95</v>
      </c>
      <c r="R214" s="264">
        <v>275042.7</v>
      </c>
      <c r="S214" s="266">
        <v>2.4068999999999998</v>
      </c>
      <c r="T214" s="264">
        <v>114272.59</v>
      </c>
      <c r="U214" s="267"/>
      <c r="V214" s="262" t="s">
        <v>2300</v>
      </c>
      <c r="W214" s="262"/>
      <c r="X214" s="262" t="s">
        <v>2301</v>
      </c>
      <c r="Y214" s="262" t="s">
        <v>1928</v>
      </c>
      <c r="Z214" s="262" t="s">
        <v>1928</v>
      </c>
    </row>
    <row r="215" spans="1:26" x14ac:dyDescent="0.25">
      <c r="A215" s="261">
        <v>41921</v>
      </c>
      <c r="B215" s="262" t="s">
        <v>2302</v>
      </c>
      <c r="C215" s="261">
        <v>41926</v>
      </c>
      <c r="D215" s="262" t="s">
        <v>1871</v>
      </c>
      <c r="E215" s="262" t="s">
        <v>1872</v>
      </c>
      <c r="F215" s="262" t="s">
        <v>1872</v>
      </c>
      <c r="G215" s="262" t="s">
        <v>1873</v>
      </c>
      <c r="H215" s="263" t="s">
        <v>155</v>
      </c>
      <c r="I215" s="264">
        <v>-341650.93</v>
      </c>
      <c r="J215" s="264">
        <v>818424.8</v>
      </c>
      <c r="K215" s="264">
        <v>0</v>
      </c>
      <c r="L215" s="265">
        <v>2.3955000000000002</v>
      </c>
      <c r="M215" s="265">
        <v>2.399</v>
      </c>
      <c r="N215" s="261">
        <v>41928</v>
      </c>
      <c r="O215" s="264">
        <v>-1194.8</v>
      </c>
      <c r="P215" s="264">
        <v>0</v>
      </c>
      <c r="Q215" s="264">
        <v>-1194.8</v>
      </c>
      <c r="R215" s="264">
        <v>-1194.8</v>
      </c>
      <c r="S215" s="266">
        <v>2.3919999999999999</v>
      </c>
      <c r="T215" s="264">
        <v>-499.5</v>
      </c>
      <c r="U215" s="267"/>
      <c r="V215" s="262" t="s">
        <v>2303</v>
      </c>
      <c r="W215" s="262" t="s">
        <v>2304</v>
      </c>
      <c r="X215" s="262" t="s">
        <v>2305</v>
      </c>
      <c r="Y215" s="262" t="s">
        <v>1902</v>
      </c>
      <c r="Z215" s="262" t="s">
        <v>1902</v>
      </c>
    </row>
    <row r="216" spans="1:26" x14ac:dyDescent="0.25">
      <c r="A216" s="261">
        <v>41922</v>
      </c>
      <c r="B216" s="262" t="s">
        <v>2306</v>
      </c>
      <c r="C216" s="261">
        <v>41926</v>
      </c>
      <c r="D216" s="262" t="s">
        <v>1871</v>
      </c>
      <c r="E216" s="262" t="s">
        <v>1872</v>
      </c>
      <c r="F216" s="262" t="s">
        <v>1872</v>
      </c>
      <c r="G216" s="262" t="s">
        <v>1873</v>
      </c>
      <c r="H216" s="263" t="s">
        <v>155</v>
      </c>
      <c r="I216" s="264">
        <v>-12018.36</v>
      </c>
      <c r="J216" s="264">
        <v>28979.87</v>
      </c>
      <c r="K216" s="264">
        <v>0</v>
      </c>
      <c r="L216" s="265">
        <v>2.4113000000000002</v>
      </c>
      <c r="M216" s="265">
        <v>2.4035000000000002</v>
      </c>
      <c r="N216" s="261">
        <v>41932</v>
      </c>
      <c r="O216" s="264">
        <v>93.59</v>
      </c>
      <c r="P216" s="264">
        <v>0</v>
      </c>
      <c r="Q216" s="264">
        <v>93.59</v>
      </c>
      <c r="R216" s="264">
        <v>93.59</v>
      </c>
      <c r="S216" s="266">
        <v>2.3919999999999999</v>
      </c>
      <c r="T216" s="264">
        <v>39.130000000000003</v>
      </c>
      <c r="U216" s="267"/>
      <c r="V216" s="262" t="s">
        <v>2307</v>
      </c>
      <c r="W216" s="262" t="s">
        <v>2308</v>
      </c>
      <c r="X216" s="262" t="s">
        <v>2309</v>
      </c>
      <c r="Y216" s="262" t="s">
        <v>1902</v>
      </c>
      <c r="Z216" s="262" t="s">
        <v>1902</v>
      </c>
    </row>
    <row r="217" spans="1:26" x14ac:dyDescent="0.25">
      <c r="A217" s="261">
        <v>41922</v>
      </c>
      <c r="B217" s="262" t="s">
        <v>2306</v>
      </c>
      <c r="C217" s="261">
        <v>41928</v>
      </c>
      <c r="D217" s="262" t="s">
        <v>1871</v>
      </c>
      <c r="E217" s="262" t="s">
        <v>1872</v>
      </c>
      <c r="F217" s="262" t="s">
        <v>1872</v>
      </c>
      <c r="G217" s="262" t="s">
        <v>1873</v>
      </c>
      <c r="H217" s="263" t="s">
        <v>155</v>
      </c>
      <c r="I217" s="264">
        <v>-21281.55</v>
      </c>
      <c r="J217" s="264">
        <v>51316.2</v>
      </c>
      <c r="K217" s="264">
        <v>0</v>
      </c>
      <c r="L217" s="265">
        <v>2.4113000000000002</v>
      </c>
      <c r="M217" s="265">
        <v>2.4689999999999999</v>
      </c>
      <c r="N217" s="261">
        <v>41932</v>
      </c>
      <c r="O217" s="264">
        <v>-1226.95</v>
      </c>
      <c r="P217" s="264">
        <v>0</v>
      </c>
      <c r="Q217" s="264">
        <v>-1226.95</v>
      </c>
      <c r="R217" s="264">
        <v>-1226.95</v>
      </c>
      <c r="S217" s="266">
        <v>2.4312999999999998</v>
      </c>
      <c r="T217" s="264">
        <v>-504.65</v>
      </c>
      <c r="U217" s="267"/>
      <c r="V217" s="262" t="s">
        <v>2307</v>
      </c>
      <c r="W217" s="262" t="s">
        <v>2310</v>
      </c>
      <c r="X217" s="262" t="s">
        <v>2309</v>
      </c>
      <c r="Y217" s="262" t="s">
        <v>1902</v>
      </c>
      <c r="Z217" s="262" t="s">
        <v>1902</v>
      </c>
    </row>
    <row r="218" spans="1:26" x14ac:dyDescent="0.25">
      <c r="A218" s="261">
        <v>41925</v>
      </c>
      <c r="B218" s="262" t="s">
        <v>2311</v>
      </c>
      <c r="C218" s="261">
        <v>41928</v>
      </c>
      <c r="D218" s="262" t="s">
        <v>1871</v>
      </c>
      <c r="E218" s="262" t="s">
        <v>1872</v>
      </c>
      <c r="F218" s="262" t="s">
        <v>1872</v>
      </c>
      <c r="G218" s="262" t="s">
        <v>1873</v>
      </c>
      <c r="H218" s="263" t="s">
        <v>155</v>
      </c>
      <c r="I218" s="264">
        <v>-103224.32000000001</v>
      </c>
      <c r="J218" s="264">
        <v>246427.42</v>
      </c>
      <c r="K218" s="264">
        <v>0</v>
      </c>
      <c r="L218" s="265">
        <v>2.3873000000000002</v>
      </c>
      <c r="M218" s="265">
        <v>2.4689999999999999</v>
      </c>
      <c r="N218" s="261">
        <v>41932</v>
      </c>
      <c r="O218" s="264">
        <v>-8426.56</v>
      </c>
      <c r="P218" s="264">
        <v>0</v>
      </c>
      <c r="Q218" s="264">
        <v>-8426.56</v>
      </c>
      <c r="R218" s="264">
        <v>-8426.56</v>
      </c>
      <c r="S218" s="266">
        <v>2.4312999999999998</v>
      </c>
      <c r="T218" s="264">
        <v>-3465.87</v>
      </c>
      <c r="U218" s="267"/>
      <c r="V218" s="262" t="s">
        <v>2312</v>
      </c>
      <c r="W218" s="262" t="s">
        <v>2310</v>
      </c>
      <c r="X218" s="262" t="s">
        <v>2313</v>
      </c>
      <c r="Y218" s="262" t="s">
        <v>1902</v>
      </c>
      <c r="Z218" s="262" t="s">
        <v>1902</v>
      </c>
    </row>
    <row r="219" spans="1:26" x14ac:dyDescent="0.25">
      <c r="A219" s="261">
        <v>41925</v>
      </c>
      <c r="B219" s="262" t="s">
        <v>2314</v>
      </c>
      <c r="C219" s="261">
        <v>41956</v>
      </c>
      <c r="D219" s="262" t="s">
        <v>1871</v>
      </c>
      <c r="E219" s="262" t="s">
        <v>1872</v>
      </c>
      <c r="F219" s="262" t="s">
        <v>1872</v>
      </c>
      <c r="G219" s="262" t="s">
        <v>1873</v>
      </c>
      <c r="H219" s="263" t="s">
        <v>155</v>
      </c>
      <c r="I219" s="264">
        <v>-376276.16</v>
      </c>
      <c r="J219" s="264">
        <v>903062.78</v>
      </c>
      <c r="K219" s="264">
        <v>0</v>
      </c>
      <c r="L219" s="265">
        <v>2.4</v>
      </c>
      <c r="M219" s="265">
        <v>2.5649999999999999</v>
      </c>
      <c r="N219" s="261">
        <v>41956</v>
      </c>
      <c r="O219" s="264">
        <v>-62085.57</v>
      </c>
      <c r="P219" s="264">
        <v>0</v>
      </c>
      <c r="Q219" s="264">
        <v>-62085.57</v>
      </c>
      <c r="R219" s="264">
        <v>-62085.57</v>
      </c>
      <c r="S219" s="266">
        <v>2.5547</v>
      </c>
      <c r="T219" s="264">
        <v>-24302.49</v>
      </c>
      <c r="U219" s="267" t="s">
        <v>2098</v>
      </c>
      <c r="V219" s="262"/>
      <c r="W219" s="262" t="s">
        <v>2315</v>
      </c>
      <c r="X219" s="262" t="s">
        <v>2316</v>
      </c>
      <c r="Y219" s="262" t="s">
        <v>1902</v>
      </c>
      <c r="Z219" s="262" t="s">
        <v>1902</v>
      </c>
    </row>
    <row r="220" spans="1:26" x14ac:dyDescent="0.25">
      <c r="A220" s="261">
        <v>41925</v>
      </c>
      <c r="B220" s="262" t="s">
        <v>2314</v>
      </c>
      <c r="C220" s="261">
        <v>41956</v>
      </c>
      <c r="D220" s="262" t="s">
        <v>1871</v>
      </c>
      <c r="E220" s="262" t="s">
        <v>1872</v>
      </c>
      <c r="F220" s="262" t="s">
        <v>1872</v>
      </c>
      <c r="G220" s="262" t="s">
        <v>1873</v>
      </c>
      <c r="H220" s="263" t="s">
        <v>155</v>
      </c>
      <c r="I220" s="264">
        <v>-85711.9</v>
      </c>
      <c r="J220" s="264">
        <v>205708.56</v>
      </c>
      <c r="K220" s="264">
        <v>0</v>
      </c>
      <c r="L220" s="265">
        <v>2.4</v>
      </c>
      <c r="M220" s="265">
        <v>2.597</v>
      </c>
      <c r="N220" s="261">
        <v>41956</v>
      </c>
      <c r="O220" s="264">
        <v>-16885.240000000002</v>
      </c>
      <c r="P220" s="264">
        <v>0</v>
      </c>
      <c r="Q220" s="264">
        <v>-16885.240000000002</v>
      </c>
      <c r="R220" s="264">
        <v>-16885.240000000002</v>
      </c>
      <c r="S220" s="266">
        <v>2.5547</v>
      </c>
      <c r="T220" s="264">
        <v>-6609.48</v>
      </c>
      <c r="U220" s="267" t="s">
        <v>2098</v>
      </c>
      <c r="V220" s="262" t="s">
        <v>2317</v>
      </c>
      <c r="W220" s="262" t="s">
        <v>2318</v>
      </c>
      <c r="X220" s="262" t="s">
        <v>2316</v>
      </c>
      <c r="Y220" s="262" t="s">
        <v>1902</v>
      </c>
      <c r="Z220" s="262" t="s">
        <v>1902</v>
      </c>
    </row>
    <row r="221" spans="1:26" x14ac:dyDescent="0.25">
      <c r="A221" s="261">
        <v>41925</v>
      </c>
      <c r="B221" s="262" t="s">
        <v>2314</v>
      </c>
      <c r="C221" s="261">
        <v>41950</v>
      </c>
      <c r="D221" s="262" t="s">
        <v>1871</v>
      </c>
      <c r="E221" s="262" t="s">
        <v>1872</v>
      </c>
      <c r="F221" s="262" t="s">
        <v>1872</v>
      </c>
      <c r="G221" s="262" t="s">
        <v>1873</v>
      </c>
      <c r="H221" s="263" t="s">
        <v>155</v>
      </c>
      <c r="I221" s="264">
        <v>-97759.12</v>
      </c>
      <c r="J221" s="264">
        <v>234621.89</v>
      </c>
      <c r="K221" s="264">
        <v>0</v>
      </c>
      <c r="L221" s="265">
        <v>2.4</v>
      </c>
      <c r="M221" s="265">
        <v>2.5762999999999998</v>
      </c>
      <c r="N221" s="261">
        <v>41956</v>
      </c>
      <c r="O221" s="264">
        <v>-17206.16</v>
      </c>
      <c r="P221" s="264">
        <v>0</v>
      </c>
      <c r="Q221" s="264">
        <v>-17206.16</v>
      </c>
      <c r="R221" s="264">
        <v>-17206.16</v>
      </c>
      <c r="S221" s="266">
        <v>2.5322</v>
      </c>
      <c r="T221" s="264">
        <v>-6794.95</v>
      </c>
      <c r="U221" s="267" t="s">
        <v>2098</v>
      </c>
      <c r="V221" s="262" t="s">
        <v>2317</v>
      </c>
      <c r="W221" s="262" t="s">
        <v>2319</v>
      </c>
      <c r="X221" s="262" t="s">
        <v>2316</v>
      </c>
      <c r="Y221" s="262" t="s">
        <v>1902</v>
      </c>
      <c r="Z221" s="262" t="s">
        <v>1902</v>
      </c>
    </row>
    <row r="222" spans="1:26" x14ac:dyDescent="0.25">
      <c r="A222" s="261">
        <v>41925</v>
      </c>
      <c r="B222" s="262" t="s">
        <v>2314</v>
      </c>
      <c r="C222" s="261">
        <v>41950</v>
      </c>
      <c r="D222" s="262" t="s">
        <v>1871</v>
      </c>
      <c r="E222" s="262" t="s">
        <v>1872</v>
      </c>
      <c r="F222" s="262" t="s">
        <v>1872</v>
      </c>
      <c r="G222" s="262" t="s">
        <v>1873</v>
      </c>
      <c r="H222" s="263" t="s">
        <v>155</v>
      </c>
      <c r="I222" s="264">
        <v>-222384.04</v>
      </c>
      <c r="J222" s="264">
        <v>533721.69999999995</v>
      </c>
      <c r="K222" s="264">
        <v>0</v>
      </c>
      <c r="L222" s="265">
        <v>2.4</v>
      </c>
      <c r="M222" s="265">
        <v>2.5762999999999998</v>
      </c>
      <c r="N222" s="261">
        <v>41956</v>
      </c>
      <c r="O222" s="264">
        <v>-39140.85</v>
      </c>
      <c r="P222" s="264">
        <v>0</v>
      </c>
      <c r="Q222" s="264">
        <v>-39140.85</v>
      </c>
      <c r="R222" s="264">
        <v>-39140.85</v>
      </c>
      <c r="S222" s="266">
        <v>2.5322</v>
      </c>
      <c r="T222" s="264">
        <v>-15457.25</v>
      </c>
      <c r="U222" s="267" t="s">
        <v>2098</v>
      </c>
      <c r="V222" s="262" t="s">
        <v>2317</v>
      </c>
      <c r="W222" s="262" t="s">
        <v>2320</v>
      </c>
      <c r="X222" s="262" t="s">
        <v>2316</v>
      </c>
      <c r="Y222" s="262" t="s">
        <v>1902</v>
      </c>
      <c r="Z222" s="262" t="s">
        <v>1902</v>
      </c>
    </row>
    <row r="223" spans="1:26" x14ac:dyDescent="0.25">
      <c r="A223" s="261">
        <v>41926</v>
      </c>
      <c r="B223" s="262" t="s">
        <v>2321</v>
      </c>
      <c r="C223" s="261">
        <v>41929</v>
      </c>
      <c r="D223" s="262" t="s">
        <v>1871</v>
      </c>
      <c r="E223" s="262" t="s">
        <v>1872</v>
      </c>
      <c r="F223" s="262" t="s">
        <v>1872</v>
      </c>
      <c r="G223" s="262" t="s">
        <v>1873</v>
      </c>
      <c r="H223" s="263" t="s">
        <v>155</v>
      </c>
      <c r="I223" s="264">
        <v>-289632.90000000002</v>
      </c>
      <c r="J223" s="264">
        <v>694771.4</v>
      </c>
      <c r="K223" s="264">
        <v>0</v>
      </c>
      <c r="L223" s="265">
        <v>2.3988</v>
      </c>
      <c r="M223" s="265">
        <v>2.4420000000000002</v>
      </c>
      <c r="N223" s="261">
        <v>41933</v>
      </c>
      <c r="O223" s="264">
        <v>-12501.94</v>
      </c>
      <c r="P223" s="264">
        <v>0</v>
      </c>
      <c r="Q223" s="264">
        <v>-12501.94</v>
      </c>
      <c r="R223" s="264">
        <v>-12501.94</v>
      </c>
      <c r="S223" s="266">
        <v>2.4767000000000001</v>
      </c>
      <c r="T223" s="264">
        <v>-5047.82</v>
      </c>
      <c r="U223" s="267"/>
      <c r="V223" s="262" t="s">
        <v>2322</v>
      </c>
      <c r="W223" s="262" t="s">
        <v>2323</v>
      </c>
      <c r="X223" s="262" t="s">
        <v>2324</v>
      </c>
      <c r="Y223" s="262" t="s">
        <v>1902</v>
      </c>
      <c r="Z223" s="262" t="s">
        <v>1902</v>
      </c>
    </row>
    <row r="224" spans="1:26" x14ac:dyDescent="0.25">
      <c r="A224" s="261">
        <v>41926</v>
      </c>
      <c r="B224" s="262" t="s">
        <v>2321</v>
      </c>
      <c r="C224" s="261">
        <v>41933</v>
      </c>
      <c r="D224" s="262" t="s">
        <v>1871</v>
      </c>
      <c r="E224" s="262" t="s">
        <v>1872</v>
      </c>
      <c r="F224" s="262" t="s">
        <v>1872</v>
      </c>
      <c r="G224" s="262" t="s">
        <v>1873</v>
      </c>
      <c r="H224" s="263" t="s">
        <v>155</v>
      </c>
      <c r="I224" s="264">
        <v>-157399.9</v>
      </c>
      <c r="J224" s="264">
        <v>377570.88</v>
      </c>
      <c r="K224" s="264">
        <v>0</v>
      </c>
      <c r="L224" s="265">
        <v>2.3988</v>
      </c>
      <c r="M224" s="265">
        <v>2.4763000000000002</v>
      </c>
      <c r="N224" s="261">
        <v>41933</v>
      </c>
      <c r="O224" s="264">
        <v>-12198.49</v>
      </c>
      <c r="P224" s="264">
        <v>0</v>
      </c>
      <c r="Q224" s="264">
        <v>-12198.49</v>
      </c>
      <c r="R224" s="264">
        <v>-12198.49</v>
      </c>
      <c r="S224" s="266">
        <v>2.4550999999999998</v>
      </c>
      <c r="T224" s="264">
        <v>-4968.63</v>
      </c>
      <c r="U224" s="267"/>
      <c r="V224" s="262" t="s">
        <v>2322</v>
      </c>
      <c r="W224" s="262"/>
      <c r="X224" s="262" t="s">
        <v>2324</v>
      </c>
      <c r="Y224" s="262" t="s">
        <v>1902</v>
      </c>
      <c r="Z224" s="262" t="s">
        <v>1928</v>
      </c>
    </row>
    <row r="225" spans="1:26" x14ac:dyDescent="0.25">
      <c r="A225" s="261">
        <v>41932</v>
      </c>
      <c r="B225" s="262" t="s">
        <v>2325</v>
      </c>
      <c r="C225" s="261">
        <v>41939</v>
      </c>
      <c r="D225" s="262" t="s">
        <v>1871</v>
      </c>
      <c r="E225" s="262" t="s">
        <v>1872</v>
      </c>
      <c r="F225" s="262" t="s">
        <v>1872</v>
      </c>
      <c r="G225" s="262" t="s">
        <v>1873</v>
      </c>
      <c r="H225" s="263" t="s">
        <v>155</v>
      </c>
      <c r="I225" s="264">
        <v>-447810.7</v>
      </c>
      <c r="J225" s="264">
        <v>1104749</v>
      </c>
      <c r="K225" s="264">
        <v>0</v>
      </c>
      <c r="L225" s="265">
        <v>2.4670000000000001</v>
      </c>
      <c r="M225" s="265">
        <v>2.4969999999999999</v>
      </c>
      <c r="N225" s="261">
        <v>41939</v>
      </c>
      <c r="O225" s="264">
        <v>-13434.32</v>
      </c>
      <c r="P225" s="264">
        <v>0</v>
      </c>
      <c r="Q225" s="264">
        <v>-13434.32</v>
      </c>
      <c r="R225" s="264">
        <v>-13434.32</v>
      </c>
      <c r="S225" s="266">
        <v>2.4802</v>
      </c>
      <c r="T225" s="264">
        <v>-5416.63</v>
      </c>
      <c r="U225" s="267"/>
      <c r="V225" s="262" t="s">
        <v>2326</v>
      </c>
      <c r="W225" s="262" t="s">
        <v>2327</v>
      </c>
      <c r="X225" s="262" t="s">
        <v>2328</v>
      </c>
      <c r="Y225" s="262" t="s">
        <v>1902</v>
      </c>
      <c r="Z225" s="262" t="s">
        <v>1902</v>
      </c>
    </row>
    <row r="226" spans="1:26" x14ac:dyDescent="0.25">
      <c r="A226" s="261">
        <v>41932</v>
      </c>
      <c r="B226" s="262" t="s">
        <v>2325</v>
      </c>
      <c r="C226" s="261">
        <v>41934</v>
      </c>
      <c r="D226" s="262" t="s">
        <v>1871</v>
      </c>
      <c r="E226" s="262" t="s">
        <v>1872</v>
      </c>
      <c r="F226" s="262" t="s">
        <v>1872</v>
      </c>
      <c r="G226" s="262" t="s">
        <v>1873</v>
      </c>
      <c r="H226" s="263" t="s">
        <v>155</v>
      </c>
      <c r="I226" s="264">
        <v>-135395.37</v>
      </c>
      <c r="J226" s="264">
        <v>334020.38</v>
      </c>
      <c r="K226" s="264">
        <v>0</v>
      </c>
      <c r="L226" s="265">
        <v>2.4670000000000001</v>
      </c>
      <c r="M226" s="265">
        <v>2.4874999999999998</v>
      </c>
      <c r="N226" s="261">
        <v>41939</v>
      </c>
      <c r="O226" s="264">
        <v>-2772.22</v>
      </c>
      <c r="P226" s="264">
        <v>0</v>
      </c>
      <c r="Q226" s="264">
        <v>-2772.22</v>
      </c>
      <c r="R226" s="264">
        <v>-2772.22</v>
      </c>
      <c r="S226" s="266">
        <v>2.4794</v>
      </c>
      <c r="T226" s="264">
        <v>-1118.0999999999999</v>
      </c>
      <c r="U226" s="267"/>
      <c r="V226" s="262" t="s">
        <v>2326</v>
      </c>
      <c r="W226" s="262" t="s">
        <v>2329</v>
      </c>
      <c r="X226" s="262" t="s">
        <v>2328</v>
      </c>
      <c r="Y226" s="262" t="s">
        <v>1902</v>
      </c>
      <c r="Z226" s="262" t="s">
        <v>1902</v>
      </c>
    </row>
    <row r="227" spans="1:26" x14ac:dyDescent="0.25">
      <c r="A227" s="261">
        <v>41933</v>
      </c>
      <c r="B227" s="262" t="s">
        <v>2330</v>
      </c>
      <c r="C227" s="261">
        <v>41939</v>
      </c>
      <c r="D227" s="262" t="s">
        <v>1871</v>
      </c>
      <c r="E227" s="262" t="s">
        <v>1872</v>
      </c>
      <c r="F227" s="262" t="s">
        <v>1872</v>
      </c>
      <c r="G227" s="262" t="s">
        <v>1873</v>
      </c>
      <c r="H227" s="263" t="s">
        <v>155</v>
      </c>
      <c r="I227" s="264">
        <v>-177461.14</v>
      </c>
      <c r="J227" s="264">
        <v>439943.91</v>
      </c>
      <c r="K227" s="264">
        <v>0</v>
      </c>
      <c r="L227" s="265">
        <v>2.4790999999999999</v>
      </c>
      <c r="M227" s="265">
        <v>2.4980000000000002</v>
      </c>
      <c r="N227" s="261">
        <v>41940</v>
      </c>
      <c r="O227" s="264">
        <v>-3352.65</v>
      </c>
      <c r="P227" s="264">
        <v>0</v>
      </c>
      <c r="Q227" s="264">
        <v>-3352.65</v>
      </c>
      <c r="R227" s="264">
        <v>-3352.65</v>
      </c>
      <c r="S227" s="266">
        <v>2.4802</v>
      </c>
      <c r="T227" s="264">
        <v>-1351.77</v>
      </c>
      <c r="U227" s="267"/>
      <c r="V227" s="262" t="s">
        <v>2331</v>
      </c>
      <c r="W227" s="262" t="s">
        <v>2332</v>
      </c>
      <c r="X227" s="262" t="s">
        <v>2333</v>
      </c>
      <c r="Y227" s="262" t="s">
        <v>1902</v>
      </c>
      <c r="Z227" s="262" t="s">
        <v>1902</v>
      </c>
    </row>
    <row r="228" spans="1:26" x14ac:dyDescent="0.25">
      <c r="A228" s="261">
        <v>41935</v>
      </c>
      <c r="B228" s="262" t="s">
        <v>2334</v>
      </c>
      <c r="C228" s="261">
        <v>41939</v>
      </c>
      <c r="D228" s="262" t="s">
        <v>1871</v>
      </c>
      <c r="E228" s="262" t="s">
        <v>1872</v>
      </c>
      <c r="F228" s="262" t="s">
        <v>1872</v>
      </c>
      <c r="G228" s="262" t="s">
        <v>1873</v>
      </c>
      <c r="H228" s="263" t="s">
        <v>155</v>
      </c>
      <c r="I228" s="264">
        <v>-266172.96999999997</v>
      </c>
      <c r="J228" s="264">
        <v>666816.52</v>
      </c>
      <c r="K228" s="264">
        <v>0</v>
      </c>
      <c r="L228" s="265">
        <v>2.5051999999999999</v>
      </c>
      <c r="M228" s="265">
        <v>2.5194999999999999</v>
      </c>
      <c r="N228" s="261">
        <v>41942</v>
      </c>
      <c r="O228" s="264">
        <v>-3801.63</v>
      </c>
      <c r="P228" s="264">
        <v>0</v>
      </c>
      <c r="Q228" s="264">
        <v>-3801.63</v>
      </c>
      <c r="R228" s="264">
        <v>-3801.63</v>
      </c>
      <c r="S228" s="266">
        <v>2.4802</v>
      </c>
      <c r="T228" s="264">
        <v>-1532.79</v>
      </c>
      <c r="U228" s="267"/>
      <c r="V228" s="262" t="s">
        <v>2335</v>
      </c>
      <c r="W228" s="262" t="s">
        <v>2336</v>
      </c>
      <c r="X228" s="262" t="s">
        <v>2337</v>
      </c>
      <c r="Y228" s="262" t="s">
        <v>1902</v>
      </c>
      <c r="Z228" s="262" t="s">
        <v>1902</v>
      </c>
    </row>
    <row r="229" spans="1:26" x14ac:dyDescent="0.25">
      <c r="A229" s="261">
        <v>41936</v>
      </c>
      <c r="B229" s="262" t="s">
        <v>2338</v>
      </c>
      <c r="C229" s="261">
        <v>41939</v>
      </c>
      <c r="D229" s="262" t="s">
        <v>1871</v>
      </c>
      <c r="E229" s="262" t="s">
        <v>1872</v>
      </c>
      <c r="F229" s="262" t="s">
        <v>1872</v>
      </c>
      <c r="G229" s="262" t="s">
        <v>1873</v>
      </c>
      <c r="H229" s="263" t="s">
        <v>155</v>
      </c>
      <c r="I229" s="264">
        <v>-151661.29</v>
      </c>
      <c r="J229" s="264">
        <v>373875.41</v>
      </c>
      <c r="K229" s="264">
        <v>0</v>
      </c>
      <c r="L229" s="265">
        <v>2.4651999999999998</v>
      </c>
      <c r="M229" s="265">
        <v>2.5202</v>
      </c>
      <c r="N229" s="261">
        <v>41943</v>
      </c>
      <c r="O229" s="264">
        <v>-8327.76</v>
      </c>
      <c r="P229" s="264">
        <v>0</v>
      </c>
      <c r="Q229" s="264">
        <v>-8327.76</v>
      </c>
      <c r="R229" s="264">
        <v>-8327.76</v>
      </c>
      <c r="S229" s="266">
        <v>2.4802</v>
      </c>
      <c r="T229" s="264">
        <v>-3357.7</v>
      </c>
      <c r="U229" s="267"/>
      <c r="V229" s="262" t="s">
        <v>2339</v>
      </c>
      <c r="W229" s="262" t="s">
        <v>2340</v>
      </c>
      <c r="X229" s="262" t="s">
        <v>2341</v>
      </c>
      <c r="Y229" s="262" t="s">
        <v>1902</v>
      </c>
      <c r="Z229" s="262" t="s">
        <v>1902</v>
      </c>
    </row>
    <row r="230" spans="1:26" x14ac:dyDescent="0.25">
      <c r="A230" s="261">
        <v>41939</v>
      </c>
      <c r="B230" s="262" t="s">
        <v>2342</v>
      </c>
      <c r="C230" s="261">
        <v>41942</v>
      </c>
      <c r="D230" s="262" t="s">
        <v>1871</v>
      </c>
      <c r="E230" s="262" t="s">
        <v>1872</v>
      </c>
      <c r="F230" s="262" t="s">
        <v>1872</v>
      </c>
      <c r="G230" s="262" t="s">
        <v>1873</v>
      </c>
      <c r="H230" s="263" t="s">
        <v>155</v>
      </c>
      <c r="I230" s="264">
        <v>-378792.5</v>
      </c>
      <c r="J230" s="264">
        <v>954367.7</v>
      </c>
      <c r="K230" s="264">
        <v>0</v>
      </c>
      <c r="L230" s="265">
        <v>2.5194999999999999</v>
      </c>
      <c r="M230" s="265">
        <v>2.4005000000000001</v>
      </c>
      <c r="N230" s="261">
        <v>41946</v>
      </c>
      <c r="O230" s="264">
        <v>45039.6</v>
      </c>
      <c r="P230" s="264">
        <v>2.25</v>
      </c>
      <c r="Q230" s="264">
        <v>45037.35</v>
      </c>
      <c r="R230" s="264">
        <v>45039.6</v>
      </c>
      <c r="S230" s="266">
        <v>2.4342999999999999</v>
      </c>
      <c r="T230" s="264">
        <v>18502.07</v>
      </c>
      <c r="U230" s="267"/>
      <c r="V230" s="262" t="s">
        <v>2343</v>
      </c>
      <c r="W230" s="262" t="s">
        <v>2253</v>
      </c>
      <c r="X230" s="262" t="s">
        <v>2344</v>
      </c>
      <c r="Y230" s="262" t="s">
        <v>1902</v>
      </c>
      <c r="Z230" s="262" t="s">
        <v>1902</v>
      </c>
    </row>
    <row r="231" spans="1:26" x14ac:dyDescent="0.25">
      <c r="A231" s="261">
        <v>41941</v>
      </c>
      <c r="B231" s="262" t="s">
        <v>2345</v>
      </c>
      <c r="C231" s="261">
        <v>41943</v>
      </c>
      <c r="D231" s="262" t="s">
        <v>1871</v>
      </c>
      <c r="E231" s="262" t="s">
        <v>1872</v>
      </c>
      <c r="F231" s="262" t="s">
        <v>1872</v>
      </c>
      <c r="G231" s="262" t="s">
        <v>1873</v>
      </c>
      <c r="H231" s="263" t="s">
        <v>155</v>
      </c>
      <c r="I231" s="264">
        <v>-183214.54</v>
      </c>
      <c r="J231" s="264">
        <v>448545.84</v>
      </c>
      <c r="K231" s="264">
        <v>0</v>
      </c>
      <c r="L231" s="265">
        <v>2.4481999999999999</v>
      </c>
      <c r="M231" s="265">
        <v>2.4619</v>
      </c>
      <c r="N231" s="261">
        <v>41949</v>
      </c>
      <c r="O231" s="264">
        <v>-2505.85</v>
      </c>
      <c r="P231" s="264">
        <v>0</v>
      </c>
      <c r="Q231" s="264">
        <v>-2505.85</v>
      </c>
      <c r="R231" s="264">
        <v>-2505.85</v>
      </c>
      <c r="S231" s="266">
        <v>2.4116</v>
      </c>
      <c r="T231" s="264">
        <v>-1039.08</v>
      </c>
      <c r="U231" s="267"/>
      <c r="V231" s="262" t="s">
        <v>2346</v>
      </c>
      <c r="W231" s="262" t="s">
        <v>2347</v>
      </c>
      <c r="X231" s="262" t="s">
        <v>2348</v>
      </c>
      <c r="Y231" s="262" t="s">
        <v>1902</v>
      </c>
      <c r="Z231" s="262" t="s">
        <v>1902</v>
      </c>
    </row>
    <row r="232" spans="1:26" x14ac:dyDescent="0.25">
      <c r="A232" s="261">
        <v>41941</v>
      </c>
      <c r="B232" s="262" t="s">
        <v>2345</v>
      </c>
      <c r="C232" s="261">
        <v>41943</v>
      </c>
      <c r="D232" s="262" t="s">
        <v>1871</v>
      </c>
      <c r="E232" s="262" t="s">
        <v>1872</v>
      </c>
      <c r="F232" s="262" t="s">
        <v>1872</v>
      </c>
      <c r="G232" s="262" t="s">
        <v>1873</v>
      </c>
      <c r="H232" s="263" t="s">
        <v>155</v>
      </c>
      <c r="I232" s="264">
        <v>-108972.08</v>
      </c>
      <c r="J232" s="264">
        <v>266785.45</v>
      </c>
      <c r="K232" s="264">
        <v>0</v>
      </c>
      <c r="L232" s="265">
        <v>2.4481999999999999</v>
      </c>
      <c r="M232" s="265">
        <v>2.4619</v>
      </c>
      <c r="N232" s="261">
        <v>41949</v>
      </c>
      <c r="O232" s="264">
        <v>-1490.43</v>
      </c>
      <c r="P232" s="264">
        <v>0</v>
      </c>
      <c r="Q232" s="264">
        <v>-1490.43</v>
      </c>
      <c r="R232" s="264">
        <v>-1490.43</v>
      </c>
      <c r="S232" s="266">
        <v>2.4116</v>
      </c>
      <c r="T232" s="264">
        <v>-618.03</v>
      </c>
      <c r="U232" s="267"/>
      <c r="V232" s="262" t="s">
        <v>2349</v>
      </c>
      <c r="W232" s="262" t="s">
        <v>2350</v>
      </c>
      <c r="X232" s="262" t="s">
        <v>2348</v>
      </c>
      <c r="Y232" s="262" t="s">
        <v>1902</v>
      </c>
      <c r="Z232" s="262" t="s">
        <v>1902</v>
      </c>
    </row>
    <row r="233" spans="1:26" x14ac:dyDescent="0.25">
      <c r="A233" s="261">
        <v>41941</v>
      </c>
      <c r="B233" s="262" t="s">
        <v>2345</v>
      </c>
      <c r="C233" s="261">
        <v>41947</v>
      </c>
      <c r="D233" s="262" t="s">
        <v>1871</v>
      </c>
      <c r="E233" s="262" t="s">
        <v>1872</v>
      </c>
      <c r="F233" s="262" t="s">
        <v>1872</v>
      </c>
      <c r="G233" s="262" t="s">
        <v>1873</v>
      </c>
      <c r="H233" s="263" t="s">
        <v>155</v>
      </c>
      <c r="I233" s="264">
        <v>-109621.85</v>
      </c>
      <c r="J233" s="264">
        <v>268376.21000000002</v>
      </c>
      <c r="K233" s="264">
        <v>0</v>
      </c>
      <c r="L233" s="265">
        <v>2.4481999999999999</v>
      </c>
      <c r="M233" s="265">
        <v>2.52</v>
      </c>
      <c r="N233" s="261">
        <v>41949</v>
      </c>
      <c r="O233" s="264">
        <v>-7864.28</v>
      </c>
      <c r="P233" s="264">
        <v>0</v>
      </c>
      <c r="Q233" s="264">
        <v>-7864.28</v>
      </c>
      <c r="R233" s="264">
        <v>-7864.28</v>
      </c>
      <c r="S233" s="266">
        <v>2.4836</v>
      </c>
      <c r="T233" s="264">
        <v>-3166.48</v>
      </c>
      <c r="U233" s="267"/>
      <c r="V233" s="262" t="s">
        <v>2351</v>
      </c>
      <c r="W233" s="262" t="s">
        <v>2352</v>
      </c>
      <c r="X233" s="262" t="s">
        <v>2348</v>
      </c>
      <c r="Y233" s="262" t="s">
        <v>1902</v>
      </c>
      <c r="Z233" s="262" t="s">
        <v>1902</v>
      </c>
    </row>
    <row r="234" spans="1:26" x14ac:dyDescent="0.25">
      <c r="A234" s="261">
        <v>41942</v>
      </c>
      <c r="B234" s="262" t="s">
        <v>2353</v>
      </c>
      <c r="C234" s="261">
        <v>41950</v>
      </c>
      <c r="D234" s="262" t="s">
        <v>1871</v>
      </c>
      <c r="E234" s="262" t="s">
        <v>1872</v>
      </c>
      <c r="F234" s="262" t="s">
        <v>1872</v>
      </c>
      <c r="G234" s="262" t="s">
        <v>1873</v>
      </c>
      <c r="H234" s="263" t="s">
        <v>155</v>
      </c>
      <c r="I234" s="264">
        <v>174583.84</v>
      </c>
      <c r="J234" s="264">
        <v>-430000</v>
      </c>
      <c r="K234" s="264">
        <v>0</v>
      </c>
      <c r="L234" s="265">
        <v>2.4630000000000001</v>
      </c>
      <c r="M234" s="265">
        <v>2.5865</v>
      </c>
      <c r="N234" s="261">
        <v>41974</v>
      </c>
      <c r="O234" s="264">
        <v>21417.49</v>
      </c>
      <c r="P234" s="264">
        <v>1.07</v>
      </c>
      <c r="Q234" s="264">
        <v>21416.42</v>
      </c>
      <c r="R234" s="264">
        <v>21417.49</v>
      </c>
      <c r="S234" s="266">
        <v>2.5322</v>
      </c>
      <c r="T234" s="264">
        <v>8458.06</v>
      </c>
      <c r="U234" s="267" t="s">
        <v>2098</v>
      </c>
      <c r="V234" s="262" t="s">
        <v>2354</v>
      </c>
      <c r="W234" s="262" t="s">
        <v>2355</v>
      </c>
      <c r="X234" s="262" t="s">
        <v>2356</v>
      </c>
      <c r="Y234" s="262" t="s">
        <v>1902</v>
      </c>
      <c r="Z234" s="262" t="s">
        <v>1902</v>
      </c>
    </row>
    <row r="235" spans="1:26" x14ac:dyDescent="0.25">
      <c r="A235" s="261">
        <v>41942</v>
      </c>
      <c r="B235" s="262" t="s">
        <v>2357</v>
      </c>
      <c r="C235" s="261">
        <v>41950</v>
      </c>
      <c r="D235" s="262" t="s">
        <v>1871</v>
      </c>
      <c r="E235" s="262" t="s">
        <v>1872</v>
      </c>
      <c r="F235" s="262" t="s">
        <v>1872</v>
      </c>
      <c r="G235" s="262" t="s">
        <v>1873</v>
      </c>
      <c r="H235" s="263" t="s">
        <v>155</v>
      </c>
      <c r="I235" s="264">
        <v>30224.880000000001</v>
      </c>
      <c r="J235" s="264">
        <v>-74443.88</v>
      </c>
      <c r="K235" s="264">
        <v>0</v>
      </c>
      <c r="L235" s="265">
        <v>2.4630000000000001</v>
      </c>
      <c r="M235" s="265">
        <v>2.5865</v>
      </c>
      <c r="N235" s="261">
        <v>41974</v>
      </c>
      <c r="O235" s="264">
        <v>3707.91</v>
      </c>
      <c r="P235" s="264">
        <v>0.19</v>
      </c>
      <c r="Q235" s="264">
        <v>3707.72</v>
      </c>
      <c r="R235" s="264">
        <v>3707.91</v>
      </c>
      <c r="S235" s="266">
        <v>2.5322</v>
      </c>
      <c r="T235" s="264">
        <v>1464.3</v>
      </c>
      <c r="U235" s="267" t="s">
        <v>2098</v>
      </c>
      <c r="V235" s="262" t="s">
        <v>2358</v>
      </c>
      <c r="W235" s="262" t="s">
        <v>2355</v>
      </c>
      <c r="X235" s="262" t="s">
        <v>2359</v>
      </c>
      <c r="Y235" s="262" t="s">
        <v>1902</v>
      </c>
      <c r="Z235" s="262" t="s">
        <v>1902</v>
      </c>
    </row>
    <row r="236" spans="1:26" x14ac:dyDescent="0.25">
      <c r="A236" s="261">
        <v>41942</v>
      </c>
      <c r="B236" s="262" t="s">
        <v>2360</v>
      </c>
      <c r="C236" s="261">
        <v>41950</v>
      </c>
      <c r="D236" s="262" t="s">
        <v>1871</v>
      </c>
      <c r="E236" s="262" t="s">
        <v>1872</v>
      </c>
      <c r="F236" s="262" t="s">
        <v>1872</v>
      </c>
      <c r="G236" s="262" t="s">
        <v>1873</v>
      </c>
      <c r="H236" s="263" t="s">
        <v>155</v>
      </c>
      <c r="I236" s="264">
        <v>10529.22</v>
      </c>
      <c r="J236" s="264">
        <v>-25933.47</v>
      </c>
      <c r="K236" s="264">
        <v>0</v>
      </c>
      <c r="L236" s="265">
        <v>2.4630000000000001</v>
      </c>
      <c r="M236" s="265">
        <v>2.5865</v>
      </c>
      <c r="N236" s="261">
        <v>41974</v>
      </c>
      <c r="O236" s="264">
        <v>1291.7</v>
      </c>
      <c r="P236" s="264">
        <v>0.06</v>
      </c>
      <c r="Q236" s="264">
        <v>1291.6400000000001</v>
      </c>
      <c r="R236" s="264">
        <v>1291.7</v>
      </c>
      <c r="S236" s="266">
        <v>2.5322</v>
      </c>
      <c r="T236" s="264">
        <v>510.11</v>
      </c>
      <c r="U236" s="267" t="s">
        <v>2098</v>
      </c>
      <c r="V236" s="262" t="s">
        <v>2361</v>
      </c>
      <c r="W236" s="262" t="s">
        <v>2355</v>
      </c>
      <c r="X236" s="262" t="s">
        <v>2362</v>
      </c>
      <c r="Y236" s="262" t="s">
        <v>1902</v>
      </c>
      <c r="Z236" s="262" t="s">
        <v>1902</v>
      </c>
    </row>
    <row r="237" spans="1:26" x14ac:dyDescent="0.25">
      <c r="A237" s="261">
        <v>41942</v>
      </c>
      <c r="B237" s="262" t="s">
        <v>2357</v>
      </c>
      <c r="C237" s="261">
        <v>41971</v>
      </c>
      <c r="D237" s="262" t="s">
        <v>1871</v>
      </c>
      <c r="E237" s="262" t="s">
        <v>1872</v>
      </c>
      <c r="F237" s="262" t="s">
        <v>1872</v>
      </c>
      <c r="G237" s="262" t="s">
        <v>1873</v>
      </c>
      <c r="H237" s="263" t="s">
        <v>155</v>
      </c>
      <c r="I237" s="264">
        <v>294038.09999999998</v>
      </c>
      <c r="J237" s="264">
        <v>-724215.84</v>
      </c>
      <c r="K237" s="264">
        <v>0</v>
      </c>
      <c r="L237" s="265">
        <v>2.4630000000000001</v>
      </c>
      <c r="M237" s="265">
        <v>2.5600999999999998</v>
      </c>
      <c r="N237" s="261">
        <v>41974</v>
      </c>
      <c r="O237" s="264">
        <v>28539.18</v>
      </c>
      <c r="P237" s="264">
        <v>1.43</v>
      </c>
      <c r="Q237" s="264">
        <v>28537.75</v>
      </c>
      <c r="R237" s="264">
        <v>28539.18</v>
      </c>
      <c r="S237" s="266">
        <v>2.5062000000000002</v>
      </c>
      <c r="T237" s="264">
        <v>11387.43</v>
      </c>
      <c r="U237" s="267" t="s">
        <v>2098</v>
      </c>
      <c r="V237" s="262"/>
      <c r="W237" s="262" t="s">
        <v>2363</v>
      </c>
      <c r="X237" s="262" t="s">
        <v>2359</v>
      </c>
      <c r="Y237" s="262" t="s">
        <v>1902</v>
      </c>
      <c r="Z237" s="262" t="s">
        <v>1878</v>
      </c>
    </row>
    <row r="238" spans="1:26" x14ac:dyDescent="0.25">
      <c r="A238" s="261">
        <v>41942</v>
      </c>
      <c r="B238" s="262" t="s">
        <v>2357</v>
      </c>
      <c r="C238" s="261">
        <v>41954</v>
      </c>
      <c r="D238" s="262" t="s">
        <v>1871</v>
      </c>
      <c r="E238" s="262" t="s">
        <v>1872</v>
      </c>
      <c r="F238" s="262" t="s">
        <v>1872</v>
      </c>
      <c r="G238" s="262" t="s">
        <v>1873</v>
      </c>
      <c r="H238" s="263" t="s">
        <v>155</v>
      </c>
      <c r="I238" s="264">
        <v>82717.59</v>
      </c>
      <c r="J238" s="264">
        <v>-203733.42</v>
      </c>
      <c r="K238" s="264">
        <v>0</v>
      </c>
      <c r="L238" s="265">
        <v>2.4630000000000001</v>
      </c>
      <c r="M238" s="265">
        <v>2.577</v>
      </c>
      <c r="N238" s="261">
        <v>41974</v>
      </c>
      <c r="O238" s="264">
        <v>9374.82</v>
      </c>
      <c r="P238" s="264">
        <v>0.47</v>
      </c>
      <c r="Q238" s="264">
        <v>9374.35</v>
      </c>
      <c r="R238" s="264">
        <v>9374.82</v>
      </c>
      <c r="S238" s="266">
        <v>2.5387</v>
      </c>
      <c r="T238" s="264">
        <v>3692.76</v>
      </c>
      <c r="U238" s="267" t="s">
        <v>2098</v>
      </c>
      <c r="V238" s="262" t="s">
        <v>2358</v>
      </c>
      <c r="W238" s="262" t="s">
        <v>2364</v>
      </c>
      <c r="X238" s="262" t="s">
        <v>2359</v>
      </c>
      <c r="Y238" s="262" t="s">
        <v>1902</v>
      </c>
      <c r="Z238" s="262" t="s">
        <v>1902</v>
      </c>
    </row>
    <row r="239" spans="1:26" x14ac:dyDescent="0.25">
      <c r="A239" s="261">
        <v>41942</v>
      </c>
      <c r="B239" s="262" t="s">
        <v>2365</v>
      </c>
      <c r="C239" s="261">
        <v>41971</v>
      </c>
      <c r="D239" s="262" t="s">
        <v>1871</v>
      </c>
      <c r="E239" s="262" t="s">
        <v>1872</v>
      </c>
      <c r="F239" s="262" t="s">
        <v>1872</v>
      </c>
      <c r="G239" s="262" t="s">
        <v>1873</v>
      </c>
      <c r="H239" s="263" t="s">
        <v>1843</v>
      </c>
      <c r="I239" s="264">
        <v>-83696.710000000006</v>
      </c>
      <c r="J239" s="264">
        <v>206145</v>
      </c>
      <c r="K239" s="264">
        <v>0</v>
      </c>
      <c r="L239" s="265">
        <v>2.4630000000000001</v>
      </c>
      <c r="M239" s="265">
        <v>2.5600999999999998</v>
      </c>
      <c r="N239" s="261">
        <v>41974</v>
      </c>
      <c r="O239" s="264">
        <v>-8123.56</v>
      </c>
      <c r="P239" s="264">
        <v>0</v>
      </c>
      <c r="Q239" s="264">
        <v>-8123.56</v>
      </c>
      <c r="R239" s="264">
        <v>-8123.56</v>
      </c>
      <c r="S239" s="266">
        <v>2.5062000000000002</v>
      </c>
      <c r="T239" s="264">
        <v>-3241.39</v>
      </c>
      <c r="U239" s="267" t="s">
        <v>2098</v>
      </c>
      <c r="V239" s="262"/>
      <c r="W239" s="262" t="s">
        <v>2366</v>
      </c>
      <c r="X239" s="262" t="s">
        <v>2367</v>
      </c>
      <c r="Y239" s="262" t="s">
        <v>1902</v>
      </c>
      <c r="Z239" s="262" t="s">
        <v>1878</v>
      </c>
    </row>
    <row r="240" spans="1:26" x14ac:dyDescent="0.25">
      <c r="A240" s="261">
        <v>41942</v>
      </c>
      <c r="B240" s="262" t="s">
        <v>2360</v>
      </c>
      <c r="C240" s="261">
        <v>41947</v>
      </c>
      <c r="D240" s="262" t="s">
        <v>1871</v>
      </c>
      <c r="E240" s="262" t="s">
        <v>1872</v>
      </c>
      <c r="F240" s="262" t="s">
        <v>1872</v>
      </c>
      <c r="G240" s="262" t="s">
        <v>1873</v>
      </c>
      <c r="H240" s="263" t="s">
        <v>155</v>
      </c>
      <c r="I240" s="264">
        <v>40819.269999999997</v>
      </c>
      <c r="J240" s="264">
        <v>-100537.86</v>
      </c>
      <c r="K240" s="264">
        <v>0</v>
      </c>
      <c r="L240" s="265">
        <v>2.4630000000000001</v>
      </c>
      <c r="M240" s="265">
        <v>2.5369999999999999</v>
      </c>
      <c r="N240" s="261">
        <v>41974</v>
      </c>
      <c r="O240" s="264">
        <v>2996.75</v>
      </c>
      <c r="P240" s="264">
        <v>0.15</v>
      </c>
      <c r="Q240" s="264">
        <v>2996.6</v>
      </c>
      <c r="R240" s="264">
        <v>2996.75</v>
      </c>
      <c r="S240" s="266">
        <v>2.4836</v>
      </c>
      <c r="T240" s="264">
        <v>1206.6199999999999</v>
      </c>
      <c r="U240" s="267" t="s">
        <v>2098</v>
      </c>
      <c r="V240" s="262" t="s">
        <v>2361</v>
      </c>
      <c r="W240" s="262" t="s">
        <v>2368</v>
      </c>
      <c r="X240" s="262" t="s">
        <v>2362</v>
      </c>
      <c r="Y240" s="262" t="s">
        <v>1902</v>
      </c>
      <c r="Z240" s="262" t="s">
        <v>1902</v>
      </c>
    </row>
    <row r="241" spans="1:26" x14ac:dyDescent="0.25">
      <c r="A241" s="261">
        <v>41946</v>
      </c>
      <c r="B241" s="262" t="s">
        <v>2369</v>
      </c>
      <c r="C241" s="261">
        <v>41950</v>
      </c>
      <c r="D241" s="262" t="s">
        <v>1871</v>
      </c>
      <c r="E241" s="262" t="s">
        <v>1872</v>
      </c>
      <c r="F241" s="262" t="s">
        <v>1872</v>
      </c>
      <c r="G241" s="262" t="s">
        <v>1873</v>
      </c>
      <c r="H241" s="263" t="s">
        <v>155</v>
      </c>
      <c r="I241" s="264">
        <v>-187298.2</v>
      </c>
      <c r="J241" s="264">
        <v>469032.15</v>
      </c>
      <c r="K241" s="264">
        <v>0</v>
      </c>
      <c r="L241" s="265">
        <v>2.5042</v>
      </c>
      <c r="M241" s="265">
        <v>2.5745</v>
      </c>
      <c r="N241" s="261">
        <v>41953</v>
      </c>
      <c r="O241" s="264">
        <v>-13161.56</v>
      </c>
      <c r="P241" s="264">
        <v>0</v>
      </c>
      <c r="Q241" s="264">
        <v>-13161.56</v>
      </c>
      <c r="R241" s="264">
        <v>-13161.56</v>
      </c>
      <c r="S241" s="266">
        <v>2.5322</v>
      </c>
      <c r="T241" s="264">
        <v>-5197.68</v>
      </c>
      <c r="U241" s="267"/>
      <c r="V241" s="262" t="s">
        <v>2370</v>
      </c>
      <c r="W241" s="262" t="s">
        <v>2371</v>
      </c>
      <c r="X241" s="262" t="s">
        <v>2372</v>
      </c>
      <c r="Y241" s="262" t="s">
        <v>1902</v>
      </c>
      <c r="Z241" s="262" t="s">
        <v>1902</v>
      </c>
    </row>
    <row r="242" spans="1:26" x14ac:dyDescent="0.25">
      <c r="A242" s="261">
        <v>41946</v>
      </c>
      <c r="B242" s="262" t="s">
        <v>2369</v>
      </c>
      <c r="C242" s="261">
        <v>41947</v>
      </c>
      <c r="D242" s="262" t="s">
        <v>1871</v>
      </c>
      <c r="E242" s="262" t="s">
        <v>1872</v>
      </c>
      <c r="F242" s="262" t="s">
        <v>1872</v>
      </c>
      <c r="G242" s="262" t="s">
        <v>1873</v>
      </c>
      <c r="H242" s="263" t="s">
        <v>155</v>
      </c>
      <c r="I242" s="264">
        <v>-93692.7</v>
      </c>
      <c r="J242" s="264">
        <v>234625.26</v>
      </c>
      <c r="K242" s="264">
        <v>0</v>
      </c>
      <c r="L242" s="265">
        <v>2.5042</v>
      </c>
      <c r="M242" s="265">
        <v>2.5225</v>
      </c>
      <c r="N242" s="261">
        <v>41953</v>
      </c>
      <c r="O242" s="264">
        <v>-1711.71</v>
      </c>
      <c r="P242" s="264">
        <v>0</v>
      </c>
      <c r="Q242" s="264">
        <v>-1711.71</v>
      </c>
      <c r="R242" s="264">
        <v>-1711.71</v>
      </c>
      <c r="S242" s="266">
        <v>2.4836</v>
      </c>
      <c r="T242" s="264">
        <v>-689.21</v>
      </c>
      <c r="U242" s="267"/>
      <c r="V242" s="262" t="s">
        <v>2370</v>
      </c>
      <c r="W242" s="262" t="s">
        <v>2065</v>
      </c>
      <c r="X242" s="262" t="s">
        <v>2372</v>
      </c>
      <c r="Y242" s="262" t="s">
        <v>1902</v>
      </c>
      <c r="Z242" s="262" t="s">
        <v>1902</v>
      </c>
    </row>
    <row r="243" spans="1:26" x14ac:dyDescent="0.25">
      <c r="A243" s="261">
        <v>41948</v>
      </c>
      <c r="B243" s="262" t="s">
        <v>2373</v>
      </c>
      <c r="C243" s="261">
        <v>41956</v>
      </c>
      <c r="D243" s="262" t="s">
        <v>1871</v>
      </c>
      <c r="E243" s="262" t="s">
        <v>1872</v>
      </c>
      <c r="F243" s="262" t="s">
        <v>1872</v>
      </c>
      <c r="G243" s="262" t="s">
        <v>1873</v>
      </c>
      <c r="H243" s="263" t="s">
        <v>155</v>
      </c>
      <c r="I243" s="264">
        <v>-265630.01</v>
      </c>
      <c r="J243" s="264">
        <v>668457.92000000004</v>
      </c>
      <c r="K243" s="264">
        <v>0</v>
      </c>
      <c r="L243" s="265">
        <v>2.5165000000000002</v>
      </c>
      <c r="M243" s="265">
        <v>2.597</v>
      </c>
      <c r="N243" s="261">
        <v>41956</v>
      </c>
      <c r="O243" s="264">
        <v>-21383.22</v>
      </c>
      <c r="P243" s="264">
        <v>0</v>
      </c>
      <c r="Q243" s="264">
        <v>-21383.22</v>
      </c>
      <c r="R243" s="264">
        <v>-21383.22</v>
      </c>
      <c r="S243" s="266">
        <v>2.5547</v>
      </c>
      <c r="T243" s="264">
        <v>-8370.15</v>
      </c>
      <c r="U243" s="267"/>
      <c r="V243" s="262" t="s">
        <v>2374</v>
      </c>
      <c r="W243" s="262" t="s">
        <v>2318</v>
      </c>
      <c r="X243" s="262" t="s">
        <v>2375</v>
      </c>
      <c r="Y243" s="262" t="s">
        <v>1902</v>
      </c>
      <c r="Z243" s="262" t="s">
        <v>1902</v>
      </c>
    </row>
    <row r="244" spans="1:26" x14ac:dyDescent="0.25">
      <c r="A244" s="261">
        <v>41949</v>
      </c>
      <c r="B244" s="262" t="s">
        <v>2376</v>
      </c>
      <c r="C244" s="261">
        <v>41968</v>
      </c>
      <c r="D244" s="262" t="s">
        <v>1871</v>
      </c>
      <c r="E244" s="262" t="s">
        <v>1872</v>
      </c>
      <c r="F244" s="262" t="s">
        <v>1872</v>
      </c>
      <c r="G244" s="262" t="s">
        <v>1873</v>
      </c>
      <c r="H244" s="263" t="s">
        <v>155</v>
      </c>
      <c r="I244" s="264">
        <v>-92989.33</v>
      </c>
      <c r="J244" s="264">
        <v>240284.43</v>
      </c>
      <c r="K244" s="264">
        <v>0</v>
      </c>
      <c r="L244" s="265">
        <v>2.5840000000000001</v>
      </c>
      <c r="M244" s="265">
        <v>2.5470000000000002</v>
      </c>
      <c r="N244" s="261">
        <v>41988</v>
      </c>
      <c r="O244" s="264">
        <v>3420.54</v>
      </c>
      <c r="P244" s="264">
        <v>0.17</v>
      </c>
      <c r="Q244" s="264">
        <v>3420.37</v>
      </c>
      <c r="R244" s="264">
        <v>3420.54</v>
      </c>
      <c r="S244" s="266">
        <v>2.5278999999999998</v>
      </c>
      <c r="T244" s="264">
        <v>1353.12</v>
      </c>
      <c r="U244" s="267"/>
      <c r="V244" s="262" t="s">
        <v>2377</v>
      </c>
      <c r="W244" s="262" t="s">
        <v>2378</v>
      </c>
      <c r="X244" s="262" t="s">
        <v>2379</v>
      </c>
      <c r="Y244" s="262" t="s">
        <v>1902</v>
      </c>
      <c r="Z244" s="262" t="s">
        <v>1902</v>
      </c>
    </row>
    <row r="245" spans="1:26" x14ac:dyDescent="0.25">
      <c r="A245" s="261">
        <v>41949</v>
      </c>
      <c r="B245" s="262" t="s">
        <v>2380</v>
      </c>
      <c r="C245" s="261">
        <v>41989</v>
      </c>
      <c r="D245" s="262" t="s">
        <v>1871</v>
      </c>
      <c r="E245" s="262" t="s">
        <v>1872</v>
      </c>
      <c r="F245" s="262" t="s">
        <v>2039</v>
      </c>
      <c r="G245" s="262" t="s">
        <v>1873</v>
      </c>
      <c r="H245" s="263" t="s">
        <v>1843</v>
      </c>
      <c r="I245" s="264">
        <v>-3310.63</v>
      </c>
      <c r="J245" s="264">
        <v>8541.43</v>
      </c>
      <c r="K245" s="264">
        <v>0</v>
      </c>
      <c r="L245" s="265">
        <v>2.58</v>
      </c>
      <c r="M245" s="265">
        <v>2.7505000000000002</v>
      </c>
      <c r="N245" s="261">
        <v>42006</v>
      </c>
      <c r="O245" s="264">
        <v>-561.77</v>
      </c>
      <c r="P245" s="264">
        <v>0</v>
      </c>
      <c r="Q245" s="264">
        <v>-561.77</v>
      </c>
      <c r="R245" s="264">
        <v>-561.77</v>
      </c>
      <c r="S245" s="266">
        <v>2.6714000000000002</v>
      </c>
      <c r="T245" s="264">
        <v>-210.29</v>
      </c>
      <c r="U245" s="267" t="s">
        <v>2098</v>
      </c>
      <c r="V245" s="262" t="s">
        <v>2381</v>
      </c>
      <c r="W245" s="262" t="s">
        <v>2382</v>
      </c>
      <c r="X245" s="262" t="s">
        <v>2383</v>
      </c>
      <c r="Y245" s="262" t="s">
        <v>1878</v>
      </c>
      <c r="Z245" s="262" t="s">
        <v>1902</v>
      </c>
    </row>
    <row r="246" spans="1:26" x14ac:dyDescent="0.25">
      <c r="A246" s="261">
        <v>41949</v>
      </c>
      <c r="B246" s="262" t="s">
        <v>2380</v>
      </c>
      <c r="C246" s="261">
        <v>42003</v>
      </c>
      <c r="D246" s="262" t="s">
        <v>1871</v>
      </c>
      <c r="E246" s="262" t="s">
        <v>1872</v>
      </c>
      <c r="F246" s="262" t="s">
        <v>2039</v>
      </c>
      <c r="G246" s="262" t="s">
        <v>1873</v>
      </c>
      <c r="H246" s="263" t="s">
        <v>1843</v>
      </c>
      <c r="I246" s="264">
        <v>-410893.57</v>
      </c>
      <c r="J246" s="264">
        <v>1060105.4099999999</v>
      </c>
      <c r="K246" s="264">
        <v>0</v>
      </c>
      <c r="L246" s="265">
        <v>2.58</v>
      </c>
      <c r="M246" s="265">
        <v>2.6562000000000001</v>
      </c>
      <c r="N246" s="261">
        <v>42006</v>
      </c>
      <c r="O246" s="264">
        <v>-31282.85</v>
      </c>
      <c r="P246" s="264">
        <v>0</v>
      </c>
      <c r="Q246" s="264">
        <v>-31282.85</v>
      </c>
      <c r="R246" s="264">
        <v>-31282.85</v>
      </c>
      <c r="S246" s="266">
        <v>2.6779999999999999</v>
      </c>
      <c r="T246" s="264">
        <v>-11681.42</v>
      </c>
      <c r="U246" s="267" t="s">
        <v>2098</v>
      </c>
      <c r="V246" s="262" t="s">
        <v>2381</v>
      </c>
      <c r="W246" s="262"/>
      <c r="X246" s="262" t="s">
        <v>2383</v>
      </c>
      <c r="Y246" s="262" t="s">
        <v>1878</v>
      </c>
      <c r="Z246" s="262" t="s">
        <v>2229</v>
      </c>
    </row>
    <row r="247" spans="1:26" x14ac:dyDescent="0.25">
      <c r="A247" s="261">
        <v>41949</v>
      </c>
      <c r="B247" s="262" t="s">
        <v>2376</v>
      </c>
      <c r="C247" s="261">
        <v>41985</v>
      </c>
      <c r="D247" s="262" t="s">
        <v>1871</v>
      </c>
      <c r="E247" s="262" t="s">
        <v>1872</v>
      </c>
      <c r="F247" s="262" t="s">
        <v>1872</v>
      </c>
      <c r="G247" s="262" t="s">
        <v>1873</v>
      </c>
      <c r="H247" s="263" t="s">
        <v>155</v>
      </c>
      <c r="I247" s="264">
        <v>-144705.19</v>
      </c>
      <c r="J247" s="264">
        <v>373918.21</v>
      </c>
      <c r="K247" s="264">
        <v>0</v>
      </c>
      <c r="L247" s="265">
        <v>2.5840000000000001</v>
      </c>
      <c r="M247" s="265">
        <v>2.6737000000000002</v>
      </c>
      <c r="N247" s="261">
        <v>41988</v>
      </c>
      <c r="O247" s="264">
        <v>-12974.42</v>
      </c>
      <c r="P247" s="264">
        <v>0</v>
      </c>
      <c r="Q247" s="264">
        <v>-12974.42</v>
      </c>
      <c r="R247" s="264">
        <v>-12974.42</v>
      </c>
      <c r="S247" s="266">
        <v>2.6267999999999998</v>
      </c>
      <c r="T247" s="264">
        <v>-4939.25</v>
      </c>
      <c r="U247" s="267"/>
      <c r="V247" s="262" t="s">
        <v>2384</v>
      </c>
      <c r="W247" s="262" t="s">
        <v>2385</v>
      </c>
      <c r="X247" s="262" t="s">
        <v>2379</v>
      </c>
      <c r="Y247" s="262" t="s">
        <v>1902</v>
      </c>
      <c r="Z247" s="262" t="s">
        <v>1902</v>
      </c>
    </row>
    <row r="248" spans="1:26" x14ac:dyDescent="0.25">
      <c r="A248" s="261">
        <v>41949</v>
      </c>
      <c r="B248" s="262" t="s">
        <v>2380</v>
      </c>
      <c r="C248" s="261">
        <v>41985</v>
      </c>
      <c r="D248" s="262" t="s">
        <v>1871</v>
      </c>
      <c r="E248" s="262" t="s">
        <v>1872</v>
      </c>
      <c r="F248" s="262" t="s">
        <v>2039</v>
      </c>
      <c r="G248" s="262" t="s">
        <v>1873</v>
      </c>
      <c r="H248" s="263" t="s">
        <v>1843</v>
      </c>
      <c r="I248" s="264">
        <v>-11165.5</v>
      </c>
      <c r="J248" s="264">
        <v>28806.99</v>
      </c>
      <c r="K248" s="264">
        <v>0</v>
      </c>
      <c r="L248" s="265">
        <v>2.58</v>
      </c>
      <c r="M248" s="265">
        <v>2.6840000000000002</v>
      </c>
      <c r="N248" s="261">
        <v>42006</v>
      </c>
      <c r="O248" s="264">
        <v>-1154.68</v>
      </c>
      <c r="P248" s="264">
        <v>0</v>
      </c>
      <c r="Q248" s="264">
        <v>-1154.68</v>
      </c>
      <c r="R248" s="264">
        <v>-1154.68</v>
      </c>
      <c r="S248" s="266">
        <v>2.6267999999999998</v>
      </c>
      <c r="T248" s="264">
        <v>-439.58</v>
      </c>
      <c r="U248" s="267" t="s">
        <v>2098</v>
      </c>
      <c r="V248" s="262" t="s">
        <v>2386</v>
      </c>
      <c r="W248" s="262" t="s">
        <v>2387</v>
      </c>
      <c r="X248" s="262" t="s">
        <v>2383</v>
      </c>
      <c r="Y248" s="262" t="s">
        <v>1878</v>
      </c>
      <c r="Z248" s="262" t="s">
        <v>1902</v>
      </c>
    </row>
    <row r="249" spans="1:26" x14ac:dyDescent="0.25">
      <c r="A249" s="261">
        <v>41949</v>
      </c>
      <c r="B249" s="262" t="s">
        <v>2388</v>
      </c>
      <c r="C249" s="261">
        <v>41984</v>
      </c>
      <c r="D249" s="262" t="s">
        <v>1871</v>
      </c>
      <c r="E249" s="262" t="s">
        <v>1872</v>
      </c>
      <c r="F249" s="262" t="s">
        <v>1872</v>
      </c>
      <c r="G249" s="262" t="s">
        <v>1873</v>
      </c>
      <c r="H249" s="263" t="s">
        <v>155</v>
      </c>
      <c r="I249" s="264">
        <v>-91615.91</v>
      </c>
      <c r="J249" s="264">
        <v>237312.69</v>
      </c>
      <c r="K249" s="264">
        <v>0</v>
      </c>
      <c r="L249" s="265">
        <v>2.5903</v>
      </c>
      <c r="M249" s="265">
        <v>2.6429999999999998</v>
      </c>
      <c r="N249" s="261">
        <v>41984</v>
      </c>
      <c r="O249" s="264">
        <v>-4828.16</v>
      </c>
      <c r="P249" s="264">
        <v>0</v>
      </c>
      <c r="Q249" s="264">
        <v>-4828.16</v>
      </c>
      <c r="R249" s="264">
        <v>-4828.16</v>
      </c>
      <c r="S249" s="266">
        <v>2.5928</v>
      </c>
      <c r="T249" s="264">
        <v>-1862.14</v>
      </c>
      <c r="U249" s="267"/>
      <c r="V249" s="262" t="s">
        <v>2389</v>
      </c>
      <c r="W249" s="262" t="s">
        <v>2390</v>
      </c>
      <c r="X249" s="262" t="s">
        <v>2391</v>
      </c>
      <c r="Y249" s="262" t="s">
        <v>1902</v>
      </c>
      <c r="Z249" s="262" t="s">
        <v>1902</v>
      </c>
    </row>
    <row r="250" spans="1:26" x14ac:dyDescent="0.25">
      <c r="A250" s="261">
        <v>41953</v>
      </c>
      <c r="B250" s="262" t="s">
        <v>2392</v>
      </c>
      <c r="C250" s="261">
        <v>41960</v>
      </c>
      <c r="D250" s="262" t="s">
        <v>1871</v>
      </c>
      <c r="E250" s="262" t="s">
        <v>1872</v>
      </c>
      <c r="F250" s="262" t="s">
        <v>1872</v>
      </c>
      <c r="G250" s="262" t="s">
        <v>1873</v>
      </c>
      <c r="H250" s="263" t="s">
        <v>155</v>
      </c>
      <c r="I250" s="264">
        <v>-107951.09</v>
      </c>
      <c r="J250" s="264">
        <v>276624.67</v>
      </c>
      <c r="K250" s="264">
        <v>0</v>
      </c>
      <c r="L250" s="265">
        <v>2.5625</v>
      </c>
      <c r="M250" s="265">
        <v>2.6141000000000001</v>
      </c>
      <c r="N250" s="261">
        <v>41960</v>
      </c>
      <c r="O250" s="264">
        <v>-5570.28</v>
      </c>
      <c r="P250" s="264">
        <v>0</v>
      </c>
      <c r="Q250" s="264">
        <v>-5570.28</v>
      </c>
      <c r="R250" s="264">
        <v>-5570.28</v>
      </c>
      <c r="S250" s="266">
        <v>2.6133000000000002</v>
      </c>
      <c r="T250" s="264">
        <v>-2131.5100000000002</v>
      </c>
      <c r="U250" s="267"/>
      <c r="V250" s="262" t="s">
        <v>2393</v>
      </c>
      <c r="W250" s="262" t="s">
        <v>2394</v>
      </c>
      <c r="X250" s="262" t="s">
        <v>2395</v>
      </c>
      <c r="Y250" s="262" t="s">
        <v>1902</v>
      </c>
      <c r="Z250" s="262" t="s">
        <v>1902</v>
      </c>
    </row>
    <row r="251" spans="1:26" x14ac:dyDescent="0.25">
      <c r="A251" s="261">
        <v>41953</v>
      </c>
      <c r="B251" s="262" t="s">
        <v>2376</v>
      </c>
      <c r="C251" s="261">
        <v>41976</v>
      </c>
      <c r="D251" s="262" t="s">
        <v>1871</v>
      </c>
      <c r="E251" s="262" t="s">
        <v>1872</v>
      </c>
      <c r="F251" s="262" t="s">
        <v>1872</v>
      </c>
      <c r="G251" s="262" t="s">
        <v>1873</v>
      </c>
      <c r="H251" s="263" t="s">
        <v>155</v>
      </c>
      <c r="I251" s="264">
        <v>-260048.53</v>
      </c>
      <c r="J251" s="264">
        <v>671965.4</v>
      </c>
      <c r="K251" s="264">
        <v>0</v>
      </c>
      <c r="L251" s="265">
        <v>2.5840000000000001</v>
      </c>
      <c r="M251" s="265">
        <v>2.5644999999999998</v>
      </c>
      <c r="N251" s="261">
        <v>41988</v>
      </c>
      <c r="O251" s="264">
        <v>5053.22</v>
      </c>
      <c r="P251" s="264">
        <v>0.25</v>
      </c>
      <c r="Q251" s="264">
        <v>5052.97</v>
      </c>
      <c r="R251" s="264">
        <v>5053.22</v>
      </c>
      <c r="S251" s="266">
        <v>2.5661</v>
      </c>
      <c r="T251" s="264">
        <v>1969.22</v>
      </c>
      <c r="U251" s="267"/>
      <c r="V251" s="262" t="s">
        <v>2377</v>
      </c>
      <c r="W251" s="262" t="s">
        <v>2396</v>
      </c>
      <c r="X251" s="262" t="s">
        <v>2379</v>
      </c>
      <c r="Y251" s="262" t="s">
        <v>1902</v>
      </c>
      <c r="Z251" s="262" t="s">
        <v>1902</v>
      </c>
    </row>
    <row r="252" spans="1:26" x14ac:dyDescent="0.25">
      <c r="A252" s="261">
        <v>41953</v>
      </c>
      <c r="B252" s="262" t="s">
        <v>2397</v>
      </c>
      <c r="C252" s="261">
        <v>41976</v>
      </c>
      <c r="D252" s="262" t="s">
        <v>1871</v>
      </c>
      <c r="E252" s="262" t="s">
        <v>1872</v>
      </c>
      <c r="F252" s="262" t="s">
        <v>1872</v>
      </c>
      <c r="G252" s="262" t="s">
        <v>1957</v>
      </c>
      <c r="H252" s="263" t="s">
        <v>1843</v>
      </c>
      <c r="I252" s="264">
        <v>-1283.8699999999999</v>
      </c>
      <c r="J252" s="264">
        <v>3293.13</v>
      </c>
      <c r="K252" s="264">
        <v>0</v>
      </c>
      <c r="L252" s="265">
        <v>2.5649999999999999</v>
      </c>
      <c r="M252" s="265">
        <v>2.5870000000000002</v>
      </c>
      <c r="N252" s="261">
        <v>41985</v>
      </c>
      <c r="O252" s="264">
        <v>-28.16</v>
      </c>
      <c r="P252" s="264">
        <v>0</v>
      </c>
      <c r="Q252" s="264">
        <v>-28.16</v>
      </c>
      <c r="R252" s="264">
        <v>-28.16</v>
      </c>
      <c r="S252" s="266">
        <v>2.5661</v>
      </c>
      <c r="T252" s="264">
        <v>-10.97</v>
      </c>
      <c r="U252" s="267" t="s">
        <v>2098</v>
      </c>
      <c r="V252" s="262" t="s">
        <v>2398</v>
      </c>
      <c r="W252" s="262"/>
      <c r="X252" s="262" t="s">
        <v>2399</v>
      </c>
      <c r="Y252" s="262" t="s">
        <v>1902</v>
      </c>
      <c r="Z252" s="262" t="s">
        <v>1902</v>
      </c>
    </row>
    <row r="253" spans="1:26" x14ac:dyDescent="0.25">
      <c r="A253" s="261">
        <v>41953</v>
      </c>
      <c r="B253" s="262" t="s">
        <v>2397</v>
      </c>
      <c r="C253" s="261">
        <v>41985</v>
      </c>
      <c r="D253" s="262" t="s">
        <v>1871</v>
      </c>
      <c r="E253" s="262" t="s">
        <v>1872</v>
      </c>
      <c r="F253" s="262" t="s">
        <v>1872</v>
      </c>
      <c r="G253" s="262" t="s">
        <v>1957</v>
      </c>
      <c r="H253" s="263" t="s">
        <v>1843</v>
      </c>
      <c r="I253" s="264">
        <v>-2104.29</v>
      </c>
      <c r="J253" s="264">
        <v>5397.5</v>
      </c>
      <c r="K253" s="264">
        <v>0</v>
      </c>
      <c r="L253" s="265">
        <v>2.5649999999999999</v>
      </c>
      <c r="M253" s="265">
        <v>2.6720999999999999</v>
      </c>
      <c r="N253" s="261">
        <v>41985</v>
      </c>
      <c r="O253" s="264">
        <v>-225.37</v>
      </c>
      <c r="P253" s="264">
        <v>0</v>
      </c>
      <c r="Q253" s="264">
        <v>-225.37</v>
      </c>
      <c r="R253" s="264">
        <v>-225.37</v>
      </c>
      <c r="S253" s="266">
        <v>2.6267999999999998</v>
      </c>
      <c r="T253" s="264">
        <v>-85.8</v>
      </c>
      <c r="U253" s="267" t="s">
        <v>2098</v>
      </c>
      <c r="V253" s="262" t="s">
        <v>2398</v>
      </c>
      <c r="W253" s="262" t="s">
        <v>2400</v>
      </c>
      <c r="X253" s="262" t="s">
        <v>2399</v>
      </c>
      <c r="Y253" s="262" t="s">
        <v>1902</v>
      </c>
      <c r="Z253" s="262" t="s">
        <v>1902</v>
      </c>
    </row>
    <row r="254" spans="1:26" x14ac:dyDescent="0.25">
      <c r="A254" s="261">
        <v>41953</v>
      </c>
      <c r="B254" s="262" t="s">
        <v>2397</v>
      </c>
      <c r="C254" s="261">
        <v>41974</v>
      </c>
      <c r="D254" s="262" t="s">
        <v>1871</v>
      </c>
      <c r="E254" s="262" t="s">
        <v>1872</v>
      </c>
      <c r="F254" s="262" t="s">
        <v>1872</v>
      </c>
      <c r="G254" s="262" t="s">
        <v>1957</v>
      </c>
      <c r="H254" s="263" t="s">
        <v>1843</v>
      </c>
      <c r="I254" s="264">
        <v>-18496.18</v>
      </c>
      <c r="J254" s="264">
        <v>47442.7</v>
      </c>
      <c r="K254" s="264">
        <v>0</v>
      </c>
      <c r="L254" s="265">
        <v>2.5649999999999999</v>
      </c>
      <c r="M254" s="265">
        <v>2.5638000000000001</v>
      </c>
      <c r="N254" s="261">
        <v>41985</v>
      </c>
      <c r="O254" s="264">
        <v>22.11</v>
      </c>
      <c r="P254" s="264">
        <v>0</v>
      </c>
      <c r="Q254" s="264">
        <v>22.11</v>
      </c>
      <c r="R254" s="264">
        <v>22.11</v>
      </c>
      <c r="S254" s="266">
        <v>2.5598000000000001</v>
      </c>
      <c r="T254" s="264">
        <v>8.64</v>
      </c>
      <c r="U254" s="267" t="s">
        <v>2098</v>
      </c>
      <c r="V254" s="262" t="s">
        <v>2398</v>
      </c>
      <c r="W254" s="262" t="s">
        <v>2401</v>
      </c>
      <c r="X254" s="262" t="s">
        <v>2399</v>
      </c>
      <c r="Y254" s="262" t="s">
        <v>1902</v>
      </c>
      <c r="Z254" s="262" t="s">
        <v>1878</v>
      </c>
    </row>
    <row r="255" spans="1:26" x14ac:dyDescent="0.25">
      <c r="A255" s="261">
        <v>41953</v>
      </c>
      <c r="B255" s="262" t="s">
        <v>2402</v>
      </c>
      <c r="C255" s="261">
        <v>41985</v>
      </c>
      <c r="D255" s="262" t="s">
        <v>1871</v>
      </c>
      <c r="E255" s="262" t="s">
        <v>1872</v>
      </c>
      <c r="F255" s="262" t="s">
        <v>1872</v>
      </c>
      <c r="G255" s="262" t="s">
        <v>1873</v>
      </c>
      <c r="H255" s="263" t="s">
        <v>1843</v>
      </c>
      <c r="I255" s="264">
        <v>-6548.41</v>
      </c>
      <c r="J255" s="264">
        <v>17281.25</v>
      </c>
      <c r="K255" s="264">
        <v>0</v>
      </c>
      <c r="L255" s="265">
        <v>2.6389999999999998</v>
      </c>
      <c r="M255" s="265">
        <v>2.6884999999999999</v>
      </c>
      <c r="N255" s="261">
        <v>42019</v>
      </c>
      <c r="O255" s="264">
        <v>-321.07</v>
      </c>
      <c r="P255" s="264">
        <v>0</v>
      </c>
      <c r="Q255" s="264">
        <v>-321.07</v>
      </c>
      <c r="R255" s="264">
        <v>-321.07</v>
      </c>
      <c r="S255" s="266">
        <v>2.6267999999999998</v>
      </c>
      <c r="T255" s="264">
        <v>-122.23</v>
      </c>
      <c r="U255" s="267"/>
      <c r="V255" s="262" t="s">
        <v>2403</v>
      </c>
      <c r="W255" s="262" t="s">
        <v>2404</v>
      </c>
      <c r="X255" s="262" t="s">
        <v>2405</v>
      </c>
      <c r="Y255" s="262" t="s">
        <v>1902</v>
      </c>
      <c r="Z255" s="262" t="s">
        <v>1902</v>
      </c>
    </row>
    <row r="256" spans="1:26" x14ac:dyDescent="0.25">
      <c r="A256" s="261">
        <v>41953</v>
      </c>
      <c r="B256" s="262" t="s">
        <v>2406</v>
      </c>
      <c r="C256" s="261">
        <v>41976</v>
      </c>
      <c r="D256" s="262" t="s">
        <v>1871</v>
      </c>
      <c r="E256" s="262" t="s">
        <v>1872</v>
      </c>
      <c r="F256" s="262" t="s">
        <v>1872</v>
      </c>
      <c r="G256" s="262" t="s">
        <v>1873</v>
      </c>
      <c r="H256" s="263" t="s">
        <v>155</v>
      </c>
      <c r="I256" s="264">
        <v>-284147.51</v>
      </c>
      <c r="J256" s="264">
        <v>731935.57</v>
      </c>
      <c r="K256" s="264">
        <v>0</v>
      </c>
      <c r="L256" s="265">
        <v>2.5758999999999999</v>
      </c>
      <c r="M256" s="265">
        <v>2.5550000000000002</v>
      </c>
      <c r="N256" s="261">
        <v>41978</v>
      </c>
      <c r="O256" s="264">
        <v>5933.49</v>
      </c>
      <c r="P256" s="264">
        <v>0.3</v>
      </c>
      <c r="Q256" s="264">
        <v>5933.19</v>
      </c>
      <c r="R256" s="264">
        <v>5933.49</v>
      </c>
      <c r="S256" s="266">
        <v>2.5661</v>
      </c>
      <c r="T256" s="264">
        <v>2312.2600000000002</v>
      </c>
      <c r="U256" s="267"/>
      <c r="V256" s="262" t="s">
        <v>2407</v>
      </c>
      <c r="W256" s="262" t="s">
        <v>2396</v>
      </c>
      <c r="X256" s="262" t="s">
        <v>2408</v>
      </c>
      <c r="Y256" s="262" t="s">
        <v>1878</v>
      </c>
      <c r="Z256" s="262" t="s">
        <v>1902</v>
      </c>
    </row>
    <row r="257" spans="1:26" x14ac:dyDescent="0.25">
      <c r="A257" s="261">
        <v>41953</v>
      </c>
      <c r="B257" s="262" t="s">
        <v>2409</v>
      </c>
      <c r="C257" s="261">
        <v>41976</v>
      </c>
      <c r="D257" s="262" t="s">
        <v>1871</v>
      </c>
      <c r="E257" s="262" t="s">
        <v>1872</v>
      </c>
      <c r="F257" s="262" t="s">
        <v>1872</v>
      </c>
      <c r="G257" s="262" t="s">
        <v>1873</v>
      </c>
      <c r="H257" s="263" t="s">
        <v>155</v>
      </c>
      <c r="I257" s="264">
        <v>-37100.92</v>
      </c>
      <c r="J257" s="264">
        <v>95238.06</v>
      </c>
      <c r="K257" s="264">
        <v>0</v>
      </c>
      <c r="L257" s="265">
        <v>2.5670000000000002</v>
      </c>
      <c r="M257" s="265">
        <v>2.56</v>
      </c>
      <c r="N257" s="261">
        <v>41981</v>
      </c>
      <c r="O257" s="264">
        <v>259.37</v>
      </c>
      <c r="P257" s="264">
        <v>0.01</v>
      </c>
      <c r="Q257" s="264">
        <v>259.36</v>
      </c>
      <c r="R257" s="264">
        <v>259.37</v>
      </c>
      <c r="S257" s="266">
        <v>2.5661</v>
      </c>
      <c r="T257" s="264">
        <v>101.08</v>
      </c>
      <c r="U257" s="267"/>
      <c r="V257" s="262" t="s">
        <v>2410</v>
      </c>
      <c r="W257" s="262" t="s">
        <v>2396</v>
      </c>
      <c r="X257" s="262" t="s">
        <v>2411</v>
      </c>
      <c r="Y257" s="262" t="s">
        <v>1902</v>
      </c>
      <c r="Z257" s="262" t="s">
        <v>1902</v>
      </c>
    </row>
    <row r="258" spans="1:26" x14ac:dyDescent="0.25">
      <c r="A258" s="261">
        <v>41953</v>
      </c>
      <c r="B258" s="262" t="s">
        <v>2412</v>
      </c>
      <c r="C258" s="261">
        <v>42003</v>
      </c>
      <c r="D258" s="262" t="s">
        <v>1871</v>
      </c>
      <c r="E258" s="262" t="s">
        <v>1872</v>
      </c>
      <c r="F258" s="262" t="s">
        <v>1872</v>
      </c>
      <c r="G258" s="262" t="s">
        <v>1873</v>
      </c>
      <c r="H258" s="263" t="s">
        <v>1843</v>
      </c>
      <c r="I258" s="264">
        <v>-78427.28</v>
      </c>
      <c r="J258" s="264">
        <v>202460.02</v>
      </c>
      <c r="K258" s="264">
        <v>0</v>
      </c>
      <c r="L258" s="265">
        <v>2.5815000000000001</v>
      </c>
      <c r="M258" s="265">
        <v>2.6562000000000001</v>
      </c>
      <c r="N258" s="261">
        <v>42006</v>
      </c>
      <c r="O258" s="264">
        <v>-5853.42</v>
      </c>
      <c r="P258" s="264">
        <v>0</v>
      </c>
      <c r="Q258" s="264">
        <v>-5853.42</v>
      </c>
      <c r="R258" s="264">
        <v>-5853.42</v>
      </c>
      <c r="S258" s="266">
        <v>2.6779999999999999</v>
      </c>
      <c r="T258" s="264">
        <v>-2185.7399999999998</v>
      </c>
      <c r="U258" s="267" t="s">
        <v>2098</v>
      </c>
      <c r="V258" s="262" t="s">
        <v>2413</v>
      </c>
      <c r="W258" s="262"/>
      <c r="X258" s="262" t="s">
        <v>2414</v>
      </c>
      <c r="Y258" s="262" t="s">
        <v>1878</v>
      </c>
      <c r="Z258" s="262" t="s">
        <v>2229</v>
      </c>
    </row>
    <row r="259" spans="1:26" x14ac:dyDescent="0.25">
      <c r="A259" s="261">
        <v>41955</v>
      </c>
      <c r="B259" s="262" t="s">
        <v>2415</v>
      </c>
      <c r="C259" s="261">
        <v>41961</v>
      </c>
      <c r="D259" s="262" t="s">
        <v>1871</v>
      </c>
      <c r="E259" s="262" t="s">
        <v>1872</v>
      </c>
      <c r="F259" s="262" t="s">
        <v>1872</v>
      </c>
      <c r="G259" s="262" t="s">
        <v>1873</v>
      </c>
      <c r="H259" s="263" t="s">
        <v>155</v>
      </c>
      <c r="I259" s="264">
        <v>-114876.71</v>
      </c>
      <c r="J259" s="264">
        <v>295462.90000000002</v>
      </c>
      <c r="K259" s="264">
        <v>0</v>
      </c>
      <c r="L259" s="265">
        <v>2.5720000000000001</v>
      </c>
      <c r="M259" s="265">
        <v>2.5990000000000002</v>
      </c>
      <c r="N259" s="261">
        <v>41974</v>
      </c>
      <c r="O259" s="264">
        <v>-3090.06</v>
      </c>
      <c r="P259" s="264">
        <v>0</v>
      </c>
      <c r="Q259" s="264">
        <v>-3090.06</v>
      </c>
      <c r="R259" s="264">
        <v>-3090.06</v>
      </c>
      <c r="S259" s="266">
        <v>2.6032000000000002</v>
      </c>
      <c r="T259" s="264">
        <v>-1187.02</v>
      </c>
      <c r="U259" s="267"/>
      <c r="V259" s="262" t="s">
        <v>2416</v>
      </c>
      <c r="W259" s="262" t="s">
        <v>2417</v>
      </c>
      <c r="X259" s="262" t="s">
        <v>2418</v>
      </c>
      <c r="Y259" s="262" t="s">
        <v>1902</v>
      </c>
      <c r="Z259" s="262" t="s">
        <v>1902</v>
      </c>
    </row>
    <row r="260" spans="1:26" x14ac:dyDescent="0.25">
      <c r="A260" s="261">
        <v>41955</v>
      </c>
      <c r="B260" s="262" t="s">
        <v>2415</v>
      </c>
      <c r="C260" s="261">
        <v>41968</v>
      </c>
      <c r="D260" s="262" t="s">
        <v>1871</v>
      </c>
      <c r="E260" s="262" t="s">
        <v>1872</v>
      </c>
      <c r="F260" s="262" t="s">
        <v>1872</v>
      </c>
      <c r="G260" s="262" t="s">
        <v>1873</v>
      </c>
      <c r="H260" s="263" t="s">
        <v>155</v>
      </c>
      <c r="I260" s="264">
        <v>-123053.15</v>
      </c>
      <c r="J260" s="264">
        <v>316492.7</v>
      </c>
      <c r="K260" s="264">
        <v>0</v>
      </c>
      <c r="L260" s="265">
        <v>2.5720000000000001</v>
      </c>
      <c r="M260" s="265">
        <v>2.5365000000000002</v>
      </c>
      <c r="N260" s="261">
        <v>41974</v>
      </c>
      <c r="O260" s="264">
        <v>4361.09</v>
      </c>
      <c r="P260" s="264">
        <v>0.22</v>
      </c>
      <c r="Q260" s="264">
        <v>4360.87</v>
      </c>
      <c r="R260" s="264">
        <v>4361.09</v>
      </c>
      <c r="S260" s="266">
        <v>2.5278999999999998</v>
      </c>
      <c r="T260" s="264">
        <v>1725.18</v>
      </c>
      <c r="U260" s="267"/>
      <c r="V260" s="262" t="s">
        <v>2416</v>
      </c>
      <c r="W260" s="262" t="s">
        <v>2419</v>
      </c>
      <c r="X260" s="262" t="s">
        <v>2418</v>
      </c>
      <c r="Y260" s="262" t="s">
        <v>1902</v>
      </c>
      <c r="Z260" s="262" t="s">
        <v>1902</v>
      </c>
    </row>
    <row r="261" spans="1:26" x14ac:dyDescent="0.25">
      <c r="A261" s="261">
        <v>41955</v>
      </c>
      <c r="B261" s="262" t="s">
        <v>2415</v>
      </c>
      <c r="C261" s="261">
        <v>41967</v>
      </c>
      <c r="D261" s="262" t="s">
        <v>1871</v>
      </c>
      <c r="E261" s="262" t="s">
        <v>1872</v>
      </c>
      <c r="F261" s="262" t="s">
        <v>1872</v>
      </c>
      <c r="G261" s="262" t="s">
        <v>1873</v>
      </c>
      <c r="H261" s="263" t="s">
        <v>155</v>
      </c>
      <c r="I261" s="264">
        <v>-18679.79</v>
      </c>
      <c r="J261" s="264">
        <v>48044.42</v>
      </c>
      <c r="K261" s="264">
        <v>0</v>
      </c>
      <c r="L261" s="265">
        <v>2.5720000000000001</v>
      </c>
      <c r="M261" s="265">
        <v>2.5485000000000002</v>
      </c>
      <c r="N261" s="261">
        <v>41974</v>
      </c>
      <c r="O261" s="264">
        <v>438.06</v>
      </c>
      <c r="P261" s="264">
        <v>0.02</v>
      </c>
      <c r="Q261" s="264">
        <v>438.04</v>
      </c>
      <c r="R261" s="264">
        <v>438.06</v>
      </c>
      <c r="S261" s="266">
        <v>2.5388000000000002</v>
      </c>
      <c r="T261" s="264">
        <v>172.55</v>
      </c>
      <c r="U261" s="267"/>
      <c r="V261" s="262" t="s">
        <v>2416</v>
      </c>
      <c r="W261" s="262" t="s">
        <v>2420</v>
      </c>
      <c r="X261" s="262" t="s">
        <v>2418</v>
      </c>
      <c r="Y261" s="262" t="s">
        <v>1902</v>
      </c>
      <c r="Z261" s="262" t="s">
        <v>1902</v>
      </c>
    </row>
    <row r="262" spans="1:26" x14ac:dyDescent="0.25">
      <c r="A262" s="261">
        <v>41955</v>
      </c>
      <c r="B262" s="262" t="s">
        <v>2421</v>
      </c>
      <c r="C262" s="261">
        <v>41968</v>
      </c>
      <c r="D262" s="262" t="s">
        <v>1871</v>
      </c>
      <c r="E262" s="262" t="s">
        <v>1872</v>
      </c>
      <c r="F262" s="262" t="s">
        <v>1872</v>
      </c>
      <c r="G262" s="262" t="s">
        <v>1873</v>
      </c>
      <c r="H262" s="263" t="s">
        <v>155</v>
      </c>
      <c r="I262" s="264">
        <v>-202775.34</v>
      </c>
      <c r="J262" s="264">
        <v>523971.48</v>
      </c>
      <c r="K262" s="264">
        <v>0</v>
      </c>
      <c r="L262" s="265">
        <v>2.5840000000000001</v>
      </c>
      <c r="M262" s="265">
        <v>2.5455000000000001</v>
      </c>
      <c r="N262" s="261">
        <v>41985</v>
      </c>
      <c r="O262" s="264">
        <v>7764.57</v>
      </c>
      <c r="P262" s="264">
        <v>0.39</v>
      </c>
      <c r="Q262" s="264">
        <v>7764.18</v>
      </c>
      <c r="R262" s="264">
        <v>7764.57</v>
      </c>
      <c r="S262" s="266">
        <v>2.5278999999999998</v>
      </c>
      <c r="T262" s="264">
        <v>3071.55</v>
      </c>
      <c r="U262" s="267" t="s">
        <v>2098</v>
      </c>
      <c r="V262" s="262" t="s">
        <v>2422</v>
      </c>
      <c r="W262" s="262" t="s">
        <v>2423</v>
      </c>
      <c r="X262" s="262" t="s">
        <v>2424</v>
      </c>
      <c r="Y262" s="262" t="s">
        <v>1902</v>
      </c>
      <c r="Z262" s="262" t="s">
        <v>1902</v>
      </c>
    </row>
    <row r="263" spans="1:26" x14ac:dyDescent="0.25">
      <c r="A263" s="261">
        <v>41955</v>
      </c>
      <c r="B263" s="262" t="s">
        <v>2421</v>
      </c>
      <c r="C263" s="261">
        <v>41960</v>
      </c>
      <c r="D263" s="262" t="s">
        <v>1871</v>
      </c>
      <c r="E263" s="262" t="s">
        <v>1872</v>
      </c>
      <c r="F263" s="262" t="s">
        <v>1872</v>
      </c>
      <c r="G263" s="262" t="s">
        <v>1873</v>
      </c>
      <c r="H263" s="263" t="s">
        <v>155</v>
      </c>
      <c r="I263" s="264">
        <v>-146707.16</v>
      </c>
      <c r="J263" s="264">
        <v>379091.3</v>
      </c>
      <c r="K263" s="264">
        <v>0</v>
      </c>
      <c r="L263" s="265">
        <v>2.5840000000000001</v>
      </c>
      <c r="M263" s="265">
        <v>2.6307999999999998</v>
      </c>
      <c r="N263" s="261">
        <v>41985</v>
      </c>
      <c r="O263" s="264">
        <v>-6811.62</v>
      </c>
      <c r="P263" s="264">
        <v>0</v>
      </c>
      <c r="Q263" s="264">
        <v>-6811.62</v>
      </c>
      <c r="R263" s="264">
        <v>-6811.62</v>
      </c>
      <c r="S263" s="266">
        <v>2.6133000000000002</v>
      </c>
      <c r="T263" s="264">
        <v>-2606.52</v>
      </c>
      <c r="U263" s="267" t="s">
        <v>2098</v>
      </c>
      <c r="V263" s="262" t="s">
        <v>2422</v>
      </c>
      <c r="W263" s="262" t="s">
        <v>2425</v>
      </c>
      <c r="X263" s="262" t="s">
        <v>2424</v>
      </c>
      <c r="Y263" s="262" t="s">
        <v>1902</v>
      </c>
      <c r="Z263" s="262" t="s">
        <v>1902</v>
      </c>
    </row>
    <row r="264" spans="1:26" x14ac:dyDescent="0.25">
      <c r="A264" s="261">
        <v>41955</v>
      </c>
      <c r="B264" s="262" t="s">
        <v>2426</v>
      </c>
      <c r="C264" s="261">
        <v>41960</v>
      </c>
      <c r="D264" s="262" t="s">
        <v>1871</v>
      </c>
      <c r="E264" s="262" t="s">
        <v>1872</v>
      </c>
      <c r="F264" s="262" t="s">
        <v>1872</v>
      </c>
      <c r="G264" s="262" t="s">
        <v>1873</v>
      </c>
      <c r="H264" s="263" t="s">
        <v>155</v>
      </c>
      <c r="I264" s="264">
        <v>-296395.65999999997</v>
      </c>
      <c r="J264" s="264">
        <v>760758.74</v>
      </c>
      <c r="K264" s="264">
        <v>0</v>
      </c>
      <c r="L264" s="265">
        <v>2.5667</v>
      </c>
      <c r="M264" s="265">
        <v>2.6141000000000001</v>
      </c>
      <c r="N264" s="261">
        <v>41960</v>
      </c>
      <c r="O264" s="264">
        <v>-14049.15</v>
      </c>
      <c r="P264" s="264">
        <v>0</v>
      </c>
      <c r="Q264" s="264">
        <v>-14049.15</v>
      </c>
      <c r="R264" s="264">
        <v>-14049.15</v>
      </c>
      <c r="S264" s="266">
        <v>2.6133000000000002</v>
      </c>
      <c r="T264" s="264">
        <v>-5376.02</v>
      </c>
      <c r="U264" s="267"/>
      <c r="V264" s="262" t="s">
        <v>2427</v>
      </c>
      <c r="W264" s="262" t="s">
        <v>2394</v>
      </c>
      <c r="X264" s="262" t="s">
        <v>2428</v>
      </c>
      <c r="Y264" s="262" t="s">
        <v>1902</v>
      </c>
      <c r="Z264" s="262" t="s">
        <v>1902</v>
      </c>
    </row>
    <row r="265" spans="1:26" x14ac:dyDescent="0.25">
      <c r="A265" s="261">
        <v>41957</v>
      </c>
      <c r="B265" s="262" t="s">
        <v>2429</v>
      </c>
      <c r="C265" s="261">
        <v>41960</v>
      </c>
      <c r="D265" s="262" t="s">
        <v>1871</v>
      </c>
      <c r="E265" s="262" t="s">
        <v>1872</v>
      </c>
      <c r="F265" s="262" t="s">
        <v>1872</v>
      </c>
      <c r="G265" s="262" t="s">
        <v>1873</v>
      </c>
      <c r="H265" s="263" t="s">
        <v>155</v>
      </c>
      <c r="I265" s="264">
        <v>-340247.97</v>
      </c>
      <c r="J265" s="264">
        <v>887196.58</v>
      </c>
      <c r="K265" s="264">
        <v>0</v>
      </c>
      <c r="L265" s="265">
        <v>2.6074999999999999</v>
      </c>
      <c r="M265" s="265">
        <v>2.6034999999999999</v>
      </c>
      <c r="N265" s="261">
        <v>41964</v>
      </c>
      <c r="O265" s="264">
        <v>1358.72</v>
      </c>
      <c r="P265" s="264">
        <v>7.0000000000000007E-2</v>
      </c>
      <c r="Q265" s="264">
        <v>1358.65</v>
      </c>
      <c r="R265" s="264">
        <v>1358.72</v>
      </c>
      <c r="S265" s="266">
        <v>2.6133000000000002</v>
      </c>
      <c r="T265" s="264">
        <v>519.91999999999996</v>
      </c>
      <c r="U265" s="267"/>
      <c r="V265" s="262" t="s">
        <v>2430</v>
      </c>
      <c r="W265" s="262" t="s">
        <v>2431</v>
      </c>
      <c r="X265" s="262" t="s">
        <v>2432</v>
      </c>
      <c r="Y265" s="262" t="s">
        <v>1902</v>
      </c>
      <c r="Z265" s="262" t="s">
        <v>1902</v>
      </c>
    </row>
    <row r="266" spans="1:26" x14ac:dyDescent="0.25">
      <c r="A266" s="261">
        <v>41957</v>
      </c>
      <c r="B266" s="262" t="s">
        <v>2429</v>
      </c>
      <c r="C266" s="261">
        <v>41961</v>
      </c>
      <c r="D266" s="262" t="s">
        <v>1871</v>
      </c>
      <c r="E266" s="262" t="s">
        <v>1872</v>
      </c>
      <c r="F266" s="262" t="s">
        <v>1872</v>
      </c>
      <c r="G266" s="262" t="s">
        <v>1873</v>
      </c>
      <c r="H266" s="263" t="s">
        <v>155</v>
      </c>
      <c r="I266" s="264">
        <v>-3348.85</v>
      </c>
      <c r="J266" s="264">
        <v>8732.1299999999992</v>
      </c>
      <c r="K266" s="264">
        <v>0</v>
      </c>
      <c r="L266" s="265">
        <v>2.6074999999999999</v>
      </c>
      <c r="M266" s="265">
        <v>2.5924999999999998</v>
      </c>
      <c r="N266" s="261">
        <v>41964</v>
      </c>
      <c r="O266" s="264">
        <v>50.17</v>
      </c>
      <c r="P266" s="264">
        <v>0</v>
      </c>
      <c r="Q266" s="264">
        <v>50.17</v>
      </c>
      <c r="R266" s="264">
        <v>50.17</v>
      </c>
      <c r="S266" s="266">
        <v>2.6032000000000002</v>
      </c>
      <c r="T266" s="264">
        <v>19.27</v>
      </c>
      <c r="U266" s="267"/>
      <c r="V266" s="262" t="s">
        <v>2430</v>
      </c>
      <c r="W266" s="262" t="s">
        <v>2433</v>
      </c>
      <c r="X266" s="262" t="s">
        <v>2432</v>
      </c>
      <c r="Y266" s="262" t="s">
        <v>1902</v>
      </c>
      <c r="Z266" s="262" t="s">
        <v>1902</v>
      </c>
    </row>
    <row r="267" spans="1:26" x14ac:dyDescent="0.25">
      <c r="A267" s="261">
        <v>41957</v>
      </c>
      <c r="B267" s="262" t="s">
        <v>2434</v>
      </c>
      <c r="C267" s="261">
        <v>41996</v>
      </c>
      <c r="D267" s="262" t="s">
        <v>1871</v>
      </c>
      <c r="E267" s="262" t="s">
        <v>1872</v>
      </c>
      <c r="F267" s="262" t="s">
        <v>1872</v>
      </c>
      <c r="G267" s="262" t="s">
        <v>1873</v>
      </c>
      <c r="H267" s="263" t="s">
        <v>155</v>
      </c>
      <c r="I267" s="264">
        <v>-208629.48</v>
      </c>
      <c r="J267" s="264">
        <v>559127.01</v>
      </c>
      <c r="K267" s="264">
        <v>0</v>
      </c>
      <c r="L267" s="265">
        <v>2.68</v>
      </c>
      <c r="M267" s="265">
        <v>2.6775000000000002</v>
      </c>
      <c r="N267" s="261">
        <v>42013</v>
      </c>
      <c r="O267" s="264">
        <v>519.08000000000004</v>
      </c>
      <c r="P267" s="264">
        <v>0.03</v>
      </c>
      <c r="Q267" s="264">
        <v>519.04999999999995</v>
      </c>
      <c r="R267" s="264">
        <v>519.08000000000004</v>
      </c>
      <c r="S267" s="266">
        <v>2.6524000000000001</v>
      </c>
      <c r="T267" s="264">
        <v>195.7</v>
      </c>
      <c r="U267" s="267" t="s">
        <v>2098</v>
      </c>
      <c r="V267" s="262" t="s">
        <v>2435</v>
      </c>
      <c r="W267" s="262" t="s">
        <v>2436</v>
      </c>
      <c r="X267" s="262" t="s">
        <v>2437</v>
      </c>
      <c r="Y267" s="262" t="s">
        <v>1902</v>
      </c>
      <c r="Z267" s="262" t="s">
        <v>1902</v>
      </c>
    </row>
    <row r="268" spans="1:26" x14ac:dyDescent="0.25">
      <c r="A268" s="261">
        <v>41957</v>
      </c>
      <c r="B268" s="262" t="s">
        <v>2402</v>
      </c>
      <c r="C268" s="261">
        <v>42012</v>
      </c>
      <c r="D268" s="262" t="s">
        <v>1871</v>
      </c>
      <c r="E268" s="262" t="s">
        <v>1872</v>
      </c>
      <c r="F268" s="262" t="s">
        <v>1872</v>
      </c>
      <c r="G268" s="262" t="s">
        <v>1873</v>
      </c>
      <c r="H268" s="263" t="s">
        <v>1843</v>
      </c>
      <c r="I268" s="264">
        <v>-67841.25</v>
      </c>
      <c r="J268" s="264">
        <v>179033.06</v>
      </c>
      <c r="K268" s="264">
        <v>0</v>
      </c>
      <c r="L268" s="265">
        <v>2.6389999999999998</v>
      </c>
      <c r="M268" s="265">
        <v>2.6682000000000001</v>
      </c>
      <c r="N268" s="261">
        <v>42019</v>
      </c>
      <c r="O268" s="264">
        <v>-1976.58</v>
      </c>
      <c r="P268" s="264">
        <v>0</v>
      </c>
      <c r="Q268" s="264">
        <v>-1976.58</v>
      </c>
      <c r="R268" s="264">
        <v>-1976.58</v>
      </c>
      <c r="S268" s="266">
        <v>2.6804000000000001</v>
      </c>
      <c r="T268" s="264">
        <v>-737.42</v>
      </c>
      <c r="U268" s="267"/>
      <c r="V268" s="262" t="s">
        <v>2403</v>
      </c>
      <c r="W268" s="262" t="s">
        <v>2438</v>
      </c>
      <c r="X268" s="262" t="s">
        <v>2405</v>
      </c>
      <c r="Y268" s="262" t="s">
        <v>1902</v>
      </c>
      <c r="Z268" s="262" t="s">
        <v>1902</v>
      </c>
    </row>
    <row r="269" spans="1:26" x14ac:dyDescent="0.25">
      <c r="A269" s="261">
        <v>41957</v>
      </c>
      <c r="B269" s="262" t="s">
        <v>2402</v>
      </c>
      <c r="C269" s="261">
        <v>42018</v>
      </c>
      <c r="D269" s="262" t="s">
        <v>1871</v>
      </c>
      <c r="E269" s="262" t="s">
        <v>1872</v>
      </c>
      <c r="F269" s="262" t="s">
        <v>1872</v>
      </c>
      <c r="G269" s="262" t="s">
        <v>1873</v>
      </c>
      <c r="H269" s="263" t="s">
        <v>1843</v>
      </c>
      <c r="I269" s="264">
        <v>-7025.69</v>
      </c>
      <c r="J269" s="264">
        <v>18540.8</v>
      </c>
      <c r="K269" s="264">
        <v>0</v>
      </c>
      <c r="L269" s="265">
        <v>2.6389999999999998</v>
      </c>
      <c r="M269" s="265">
        <v>2.6221999999999999</v>
      </c>
      <c r="N269" s="261">
        <v>42019</v>
      </c>
      <c r="O269" s="264">
        <v>117.98</v>
      </c>
      <c r="P269" s="264">
        <v>0.01</v>
      </c>
      <c r="Q269" s="264">
        <v>117.97</v>
      </c>
      <c r="R269" s="264">
        <v>117.98</v>
      </c>
      <c r="S269" s="266">
        <v>2.6482000000000001</v>
      </c>
      <c r="T269" s="264">
        <v>44.55</v>
      </c>
      <c r="U269" s="267"/>
      <c r="V269" s="262" t="s">
        <v>2403</v>
      </c>
      <c r="W269" s="262" t="s">
        <v>2439</v>
      </c>
      <c r="X269" s="262" t="s">
        <v>2405</v>
      </c>
      <c r="Y269" s="262" t="s">
        <v>1902</v>
      </c>
      <c r="Z269" s="262" t="s">
        <v>1902</v>
      </c>
    </row>
    <row r="270" spans="1:26" x14ac:dyDescent="0.25">
      <c r="A270" s="261">
        <v>41957</v>
      </c>
      <c r="B270" s="262" t="s">
        <v>2402</v>
      </c>
      <c r="C270" s="261">
        <v>42011</v>
      </c>
      <c r="D270" s="262" t="s">
        <v>1871</v>
      </c>
      <c r="E270" s="262" t="s">
        <v>1872</v>
      </c>
      <c r="F270" s="262" t="s">
        <v>1872</v>
      </c>
      <c r="G270" s="262" t="s">
        <v>1873</v>
      </c>
      <c r="H270" s="263" t="s">
        <v>1843</v>
      </c>
      <c r="I270" s="264">
        <v>-59810.27</v>
      </c>
      <c r="J270" s="264">
        <v>157839.29999999999</v>
      </c>
      <c r="K270" s="264">
        <v>0</v>
      </c>
      <c r="L270" s="265">
        <v>2.6389999999999998</v>
      </c>
      <c r="M270" s="265">
        <v>2.6991999999999998</v>
      </c>
      <c r="N270" s="261">
        <v>42019</v>
      </c>
      <c r="O270" s="264">
        <v>-3591.11</v>
      </c>
      <c r="P270" s="264">
        <v>0</v>
      </c>
      <c r="Q270" s="264">
        <v>-3591.11</v>
      </c>
      <c r="R270" s="264">
        <v>-3591.11</v>
      </c>
      <c r="S270" s="266">
        <v>2.702</v>
      </c>
      <c r="T270" s="264">
        <v>-1329.06</v>
      </c>
      <c r="U270" s="267"/>
      <c r="V270" s="262" t="s">
        <v>2403</v>
      </c>
      <c r="W270" s="262" t="s">
        <v>2440</v>
      </c>
      <c r="X270" s="262" t="s">
        <v>2405</v>
      </c>
      <c r="Y270" s="262" t="s">
        <v>1902</v>
      </c>
      <c r="Z270" s="262" t="s">
        <v>1878</v>
      </c>
    </row>
    <row r="271" spans="1:26" x14ac:dyDescent="0.25">
      <c r="A271" s="261">
        <v>41957</v>
      </c>
      <c r="B271" s="262" t="s">
        <v>2402</v>
      </c>
      <c r="C271" s="261">
        <v>42018</v>
      </c>
      <c r="D271" s="262" t="s">
        <v>1871</v>
      </c>
      <c r="E271" s="262" t="s">
        <v>1872</v>
      </c>
      <c r="F271" s="262" t="s">
        <v>1872</v>
      </c>
      <c r="G271" s="262" t="s">
        <v>1873</v>
      </c>
      <c r="H271" s="263" t="s">
        <v>1843</v>
      </c>
      <c r="I271" s="264">
        <v>-663.35</v>
      </c>
      <c r="J271" s="264">
        <v>1750.58</v>
      </c>
      <c r="K271" s="264">
        <v>0</v>
      </c>
      <c r="L271" s="265">
        <v>2.6389999999999998</v>
      </c>
      <c r="M271" s="265">
        <v>2.6221999999999999</v>
      </c>
      <c r="N271" s="261">
        <v>42019</v>
      </c>
      <c r="O271" s="264">
        <v>11.14</v>
      </c>
      <c r="P271" s="264">
        <v>0</v>
      </c>
      <c r="Q271" s="264">
        <v>11.14</v>
      </c>
      <c r="R271" s="264">
        <v>11.14</v>
      </c>
      <c r="S271" s="266">
        <v>2.6482000000000001</v>
      </c>
      <c r="T271" s="264">
        <v>4.21</v>
      </c>
      <c r="U271" s="267"/>
      <c r="V271" s="262" t="s">
        <v>2403</v>
      </c>
      <c r="W271" s="262" t="s">
        <v>2441</v>
      </c>
      <c r="X271" s="262" t="s">
        <v>2405</v>
      </c>
      <c r="Y271" s="262" t="s">
        <v>1902</v>
      </c>
      <c r="Z271" s="262" t="s">
        <v>1902</v>
      </c>
    </row>
    <row r="272" spans="1:26" x14ac:dyDescent="0.25">
      <c r="A272" s="261">
        <v>41962</v>
      </c>
      <c r="B272" s="262" t="s">
        <v>2442</v>
      </c>
      <c r="C272" s="261">
        <v>41967</v>
      </c>
      <c r="D272" s="262" t="s">
        <v>1871</v>
      </c>
      <c r="E272" s="262" t="s">
        <v>1872</v>
      </c>
      <c r="F272" s="262" t="s">
        <v>1872</v>
      </c>
      <c r="G272" s="262" t="s">
        <v>1873</v>
      </c>
      <c r="H272" s="263" t="s">
        <v>155</v>
      </c>
      <c r="I272" s="264">
        <v>-235867.04</v>
      </c>
      <c r="J272" s="264">
        <v>603984.73</v>
      </c>
      <c r="K272" s="264">
        <v>0</v>
      </c>
      <c r="L272" s="265">
        <v>2.5607000000000002</v>
      </c>
      <c r="M272" s="265">
        <v>2.5449999999999999</v>
      </c>
      <c r="N272" s="261">
        <v>41969</v>
      </c>
      <c r="O272" s="264">
        <v>3700.02</v>
      </c>
      <c r="P272" s="264">
        <v>0.19</v>
      </c>
      <c r="Q272" s="264">
        <v>3699.83</v>
      </c>
      <c r="R272" s="264">
        <v>3700.02</v>
      </c>
      <c r="S272" s="266">
        <v>2.5388000000000002</v>
      </c>
      <c r="T272" s="264">
        <v>1457.39</v>
      </c>
      <c r="U272" s="267"/>
      <c r="V272" s="262" t="s">
        <v>2443</v>
      </c>
      <c r="W272" s="262" t="s">
        <v>2444</v>
      </c>
      <c r="X272" s="262" t="s">
        <v>2445</v>
      </c>
      <c r="Y272" s="262" t="s">
        <v>1902</v>
      </c>
      <c r="Z272" s="262" t="s">
        <v>1902</v>
      </c>
    </row>
    <row r="273" spans="1:26" x14ac:dyDescent="0.25">
      <c r="A273" s="261">
        <v>41968</v>
      </c>
      <c r="B273" s="262" t="s">
        <v>2380</v>
      </c>
      <c r="C273" s="261">
        <v>41991</v>
      </c>
      <c r="D273" s="262" t="s">
        <v>1871</v>
      </c>
      <c r="E273" s="262" t="s">
        <v>1872</v>
      </c>
      <c r="F273" s="262" t="s">
        <v>2039</v>
      </c>
      <c r="G273" s="262" t="s">
        <v>1873</v>
      </c>
      <c r="H273" s="263" t="s">
        <v>1843</v>
      </c>
      <c r="I273" s="264">
        <v>-464.63</v>
      </c>
      <c r="J273" s="264">
        <v>1198.75</v>
      </c>
      <c r="K273" s="264">
        <v>0</v>
      </c>
      <c r="L273" s="265">
        <v>2.58</v>
      </c>
      <c r="M273" s="265">
        <v>2.6604999999999999</v>
      </c>
      <c r="N273" s="261">
        <v>42006</v>
      </c>
      <c r="O273" s="264">
        <v>-37.26</v>
      </c>
      <c r="P273" s="264">
        <v>0</v>
      </c>
      <c r="Q273" s="264">
        <v>-37.26</v>
      </c>
      <c r="R273" s="264">
        <v>-37.26</v>
      </c>
      <c r="S273" s="266">
        <v>2.7242999999999999</v>
      </c>
      <c r="T273" s="264">
        <v>-13.68</v>
      </c>
      <c r="U273" s="267" t="s">
        <v>2098</v>
      </c>
      <c r="V273" s="262" t="s">
        <v>2381</v>
      </c>
      <c r="W273" s="262" t="s">
        <v>2446</v>
      </c>
      <c r="X273" s="262" t="s">
        <v>2383</v>
      </c>
      <c r="Y273" s="262" t="s">
        <v>1878</v>
      </c>
      <c r="Z273" s="262" t="s">
        <v>1902</v>
      </c>
    </row>
    <row r="274" spans="1:26" x14ac:dyDescent="0.25">
      <c r="A274" s="261">
        <v>41970</v>
      </c>
      <c r="B274" s="262" t="s">
        <v>2397</v>
      </c>
      <c r="C274" s="261">
        <v>41976</v>
      </c>
      <c r="D274" s="262" t="s">
        <v>1871</v>
      </c>
      <c r="E274" s="262" t="s">
        <v>1872</v>
      </c>
      <c r="F274" s="262" t="s">
        <v>1872</v>
      </c>
      <c r="G274" s="262" t="s">
        <v>1957</v>
      </c>
      <c r="H274" s="263" t="s">
        <v>1843</v>
      </c>
      <c r="I274" s="264">
        <v>-4206.6499999999996</v>
      </c>
      <c r="J274" s="264">
        <v>10790.06</v>
      </c>
      <c r="K274" s="264">
        <v>0</v>
      </c>
      <c r="L274" s="265">
        <v>2.5649999999999999</v>
      </c>
      <c r="M274" s="265">
        <v>2.5630000000000002</v>
      </c>
      <c r="N274" s="261">
        <v>41985</v>
      </c>
      <c r="O274" s="264">
        <v>8.39</v>
      </c>
      <c r="P274" s="264">
        <v>0</v>
      </c>
      <c r="Q274" s="264">
        <v>8.39</v>
      </c>
      <c r="R274" s="264">
        <v>8.39</v>
      </c>
      <c r="S274" s="266">
        <v>2.5661</v>
      </c>
      <c r="T274" s="264">
        <v>3.27</v>
      </c>
      <c r="U274" s="267" t="s">
        <v>2098</v>
      </c>
      <c r="V274" s="262" t="s">
        <v>2398</v>
      </c>
      <c r="W274" s="262"/>
      <c r="X274" s="262" t="s">
        <v>2399</v>
      </c>
      <c r="Y274" s="262" t="s">
        <v>1902</v>
      </c>
      <c r="Z274" s="262" t="s">
        <v>1902</v>
      </c>
    </row>
    <row r="275" spans="1:26" x14ac:dyDescent="0.25">
      <c r="A275" s="261">
        <v>41970</v>
      </c>
      <c r="B275" s="262" t="s">
        <v>2397</v>
      </c>
      <c r="C275" s="261">
        <v>41974</v>
      </c>
      <c r="D275" s="262" t="s">
        <v>1871</v>
      </c>
      <c r="E275" s="262" t="s">
        <v>1872</v>
      </c>
      <c r="F275" s="262" t="s">
        <v>1872</v>
      </c>
      <c r="G275" s="262" t="s">
        <v>1957</v>
      </c>
      <c r="H275" s="263" t="s">
        <v>1843</v>
      </c>
      <c r="I275" s="264">
        <v>-7567.33</v>
      </c>
      <c r="J275" s="264">
        <v>19410.2</v>
      </c>
      <c r="K275" s="264">
        <v>0</v>
      </c>
      <c r="L275" s="265">
        <v>2.5649999999999999</v>
      </c>
      <c r="M275" s="265">
        <v>2.5638000000000001</v>
      </c>
      <c r="N275" s="261">
        <v>41985</v>
      </c>
      <c r="O275" s="264">
        <v>9.0500000000000007</v>
      </c>
      <c r="P275" s="264">
        <v>0</v>
      </c>
      <c r="Q275" s="264">
        <v>9.0500000000000007</v>
      </c>
      <c r="R275" s="264">
        <v>9.0500000000000007</v>
      </c>
      <c r="S275" s="266">
        <v>2.5598000000000001</v>
      </c>
      <c r="T275" s="264">
        <v>3.54</v>
      </c>
      <c r="U275" s="267" t="s">
        <v>2098</v>
      </c>
      <c r="V275" s="262" t="s">
        <v>2398</v>
      </c>
      <c r="W275" s="262"/>
      <c r="X275" s="262" t="s">
        <v>2399</v>
      </c>
      <c r="Y275" s="262" t="s">
        <v>1902</v>
      </c>
      <c r="Z275" s="262" t="s">
        <v>1902</v>
      </c>
    </row>
    <row r="276" spans="1:26" x14ac:dyDescent="0.25">
      <c r="A276" s="261">
        <v>41971</v>
      </c>
      <c r="B276" s="262" t="s">
        <v>2447</v>
      </c>
      <c r="C276" s="261">
        <v>41974</v>
      </c>
      <c r="D276" s="262" t="s">
        <v>1871</v>
      </c>
      <c r="E276" s="262" t="s">
        <v>1872</v>
      </c>
      <c r="F276" s="262" t="s">
        <v>1872</v>
      </c>
      <c r="G276" s="262" t="s">
        <v>1873</v>
      </c>
      <c r="H276" s="263" t="s">
        <v>155</v>
      </c>
      <c r="I276" s="264">
        <v>-193491.51</v>
      </c>
      <c r="J276" s="264">
        <v>490384.88</v>
      </c>
      <c r="K276" s="264">
        <v>0</v>
      </c>
      <c r="L276" s="265">
        <v>2.5344000000000002</v>
      </c>
      <c r="M276" s="265">
        <v>2.556</v>
      </c>
      <c r="N276" s="261">
        <v>41975</v>
      </c>
      <c r="O276" s="264">
        <v>-4177.67</v>
      </c>
      <c r="P276" s="264">
        <v>0</v>
      </c>
      <c r="Q276" s="264">
        <v>-4177.67</v>
      </c>
      <c r="R276" s="264">
        <v>-4177.67</v>
      </c>
      <c r="S276" s="266">
        <v>2.5598000000000001</v>
      </c>
      <c r="T276" s="264">
        <v>-1632.03</v>
      </c>
      <c r="U276" s="267"/>
      <c r="V276" s="262" t="s">
        <v>2448</v>
      </c>
      <c r="W276" s="262" t="s">
        <v>2449</v>
      </c>
      <c r="X276" s="262" t="s">
        <v>2450</v>
      </c>
      <c r="Y276" s="262" t="s">
        <v>1902</v>
      </c>
      <c r="Z276" s="262" t="s">
        <v>1902</v>
      </c>
    </row>
    <row r="277" spans="1:26" x14ac:dyDescent="0.25">
      <c r="A277" s="261">
        <v>41971</v>
      </c>
      <c r="B277" s="262" t="s">
        <v>2434</v>
      </c>
      <c r="C277" s="261">
        <v>41999</v>
      </c>
      <c r="D277" s="262" t="s">
        <v>1871</v>
      </c>
      <c r="E277" s="262" t="s">
        <v>1872</v>
      </c>
      <c r="F277" s="262" t="s">
        <v>1872</v>
      </c>
      <c r="G277" s="262" t="s">
        <v>1873</v>
      </c>
      <c r="H277" s="263" t="s">
        <v>155</v>
      </c>
      <c r="I277" s="264">
        <v>-38969.15</v>
      </c>
      <c r="J277" s="264">
        <v>104437.32</v>
      </c>
      <c r="K277" s="264">
        <v>0</v>
      </c>
      <c r="L277" s="265">
        <v>2.68</v>
      </c>
      <c r="M277" s="265">
        <v>2.6865000000000001</v>
      </c>
      <c r="N277" s="261">
        <v>42013</v>
      </c>
      <c r="O277" s="264">
        <v>-252.31</v>
      </c>
      <c r="P277" s="264">
        <v>0</v>
      </c>
      <c r="Q277" s="264">
        <v>-252.31</v>
      </c>
      <c r="R277" s="264">
        <v>-252.31</v>
      </c>
      <c r="S277" s="266">
        <v>2.6827000000000001</v>
      </c>
      <c r="T277" s="264">
        <v>-94.05</v>
      </c>
      <c r="U277" s="267" t="s">
        <v>2098</v>
      </c>
      <c r="V277" s="262" t="s">
        <v>2435</v>
      </c>
      <c r="W277" s="262" t="s">
        <v>2451</v>
      </c>
      <c r="X277" s="262" t="s">
        <v>2437</v>
      </c>
      <c r="Y277" s="262" t="s">
        <v>1902</v>
      </c>
      <c r="Z277" s="262" t="s">
        <v>1878</v>
      </c>
    </row>
    <row r="278" spans="1:26" x14ac:dyDescent="0.25">
      <c r="A278" s="261">
        <v>41971</v>
      </c>
      <c r="B278" s="262" t="s">
        <v>2452</v>
      </c>
      <c r="C278" s="261">
        <v>41985</v>
      </c>
      <c r="D278" s="262" t="s">
        <v>1871</v>
      </c>
      <c r="E278" s="262" t="s">
        <v>1872</v>
      </c>
      <c r="F278" s="262" t="s">
        <v>1872</v>
      </c>
      <c r="G278" s="262" t="s">
        <v>1873</v>
      </c>
      <c r="H278" s="263" t="s">
        <v>155</v>
      </c>
      <c r="I278" s="264">
        <v>-200003.11</v>
      </c>
      <c r="J278" s="264">
        <v>519808.08</v>
      </c>
      <c r="K278" s="264">
        <v>0</v>
      </c>
      <c r="L278" s="265">
        <v>2.5990000000000002</v>
      </c>
      <c r="M278" s="265">
        <v>2.6720999999999999</v>
      </c>
      <c r="N278" s="261">
        <v>41985</v>
      </c>
      <c r="O278" s="264">
        <v>-14620.23</v>
      </c>
      <c r="P278" s="264">
        <v>0</v>
      </c>
      <c r="Q278" s="264">
        <v>-14620.23</v>
      </c>
      <c r="R278" s="264">
        <v>-14620.23</v>
      </c>
      <c r="S278" s="266">
        <v>2.6267999999999998</v>
      </c>
      <c r="T278" s="264">
        <v>-5565.79</v>
      </c>
      <c r="U278" s="267"/>
      <c r="V278" s="262" t="s">
        <v>2453</v>
      </c>
      <c r="W278" s="262" t="s">
        <v>2454</v>
      </c>
      <c r="X278" s="262" t="s">
        <v>2455</v>
      </c>
      <c r="Y278" s="262" t="s">
        <v>1902</v>
      </c>
      <c r="Z278" s="262" t="s">
        <v>1902</v>
      </c>
    </row>
    <row r="279" spans="1:26" x14ac:dyDescent="0.25">
      <c r="A279" s="261">
        <v>41971</v>
      </c>
      <c r="B279" s="262" t="s">
        <v>2406</v>
      </c>
      <c r="C279" s="261">
        <v>41976</v>
      </c>
      <c r="D279" s="262" t="s">
        <v>1871</v>
      </c>
      <c r="E279" s="262" t="s">
        <v>1872</v>
      </c>
      <c r="F279" s="262" t="s">
        <v>1872</v>
      </c>
      <c r="G279" s="262" t="s">
        <v>1873</v>
      </c>
      <c r="H279" s="263" t="s">
        <v>155</v>
      </c>
      <c r="I279" s="264">
        <v>-19463.5</v>
      </c>
      <c r="J279" s="264">
        <v>50136.03</v>
      </c>
      <c r="K279" s="264">
        <v>0</v>
      </c>
      <c r="L279" s="265">
        <v>2.5758999999999999</v>
      </c>
      <c r="M279" s="265">
        <v>2.5550000000000002</v>
      </c>
      <c r="N279" s="261">
        <v>41978</v>
      </c>
      <c r="O279" s="264">
        <v>406.43</v>
      </c>
      <c r="P279" s="264">
        <v>0.02</v>
      </c>
      <c r="Q279" s="264">
        <v>406.41</v>
      </c>
      <c r="R279" s="264">
        <v>406.43</v>
      </c>
      <c r="S279" s="266">
        <v>2.5661</v>
      </c>
      <c r="T279" s="264">
        <v>158.38</v>
      </c>
      <c r="U279" s="267"/>
      <c r="V279" s="262" t="s">
        <v>2407</v>
      </c>
      <c r="W279" s="262" t="s">
        <v>2456</v>
      </c>
      <c r="X279" s="262" t="s">
        <v>2408</v>
      </c>
      <c r="Y279" s="262" t="s">
        <v>1878</v>
      </c>
      <c r="Z279" s="262" t="s">
        <v>1902</v>
      </c>
    </row>
    <row r="280" spans="1:26" x14ac:dyDescent="0.25">
      <c r="A280" s="261">
        <v>41971</v>
      </c>
      <c r="B280" s="262" t="s">
        <v>2457</v>
      </c>
      <c r="C280" s="261">
        <v>41985</v>
      </c>
      <c r="D280" s="262" t="s">
        <v>1871</v>
      </c>
      <c r="E280" s="262" t="s">
        <v>1872</v>
      </c>
      <c r="F280" s="262" t="s">
        <v>1872</v>
      </c>
      <c r="G280" s="262" t="s">
        <v>1873</v>
      </c>
      <c r="H280" s="263" t="s">
        <v>155</v>
      </c>
      <c r="I280" s="264">
        <v>-40683.440000000002</v>
      </c>
      <c r="J280" s="264">
        <v>106354.65</v>
      </c>
      <c r="K280" s="264">
        <v>0</v>
      </c>
      <c r="L280" s="265">
        <v>2.6141999999999999</v>
      </c>
      <c r="M280" s="265">
        <v>2.6737000000000002</v>
      </c>
      <c r="N280" s="261">
        <v>41988</v>
      </c>
      <c r="O280" s="264">
        <v>-2419.61</v>
      </c>
      <c r="P280" s="264">
        <v>0</v>
      </c>
      <c r="Q280" s="264">
        <v>-2419.61</v>
      </c>
      <c r="R280" s="264">
        <v>-2419.61</v>
      </c>
      <c r="S280" s="266">
        <v>2.6267999999999998</v>
      </c>
      <c r="T280" s="264">
        <v>-921.12</v>
      </c>
      <c r="U280" s="267"/>
      <c r="V280" s="262" t="s">
        <v>2458</v>
      </c>
      <c r="W280" s="262" t="s">
        <v>2459</v>
      </c>
      <c r="X280" s="262" t="s">
        <v>2460</v>
      </c>
      <c r="Y280" s="262" t="s">
        <v>1902</v>
      </c>
      <c r="Z280" s="262" t="s">
        <v>1902</v>
      </c>
    </row>
    <row r="281" spans="1:26" x14ac:dyDescent="0.25">
      <c r="A281" s="261">
        <v>41971</v>
      </c>
      <c r="B281" s="262" t="s">
        <v>2376</v>
      </c>
      <c r="C281" s="261">
        <v>41977</v>
      </c>
      <c r="D281" s="262" t="s">
        <v>1871</v>
      </c>
      <c r="E281" s="262" t="s">
        <v>1872</v>
      </c>
      <c r="F281" s="262" t="s">
        <v>1872</v>
      </c>
      <c r="G281" s="262" t="s">
        <v>1873</v>
      </c>
      <c r="H281" s="263" t="s">
        <v>155</v>
      </c>
      <c r="I281" s="264">
        <v>-78491.78</v>
      </c>
      <c r="J281" s="264">
        <v>202822.76</v>
      </c>
      <c r="K281" s="264">
        <v>0</v>
      </c>
      <c r="L281" s="265">
        <v>2.5840000000000001</v>
      </c>
      <c r="M281" s="265">
        <v>2.5943000000000001</v>
      </c>
      <c r="N281" s="261">
        <v>41988</v>
      </c>
      <c r="O281" s="264">
        <v>-806.07</v>
      </c>
      <c r="P281" s="264">
        <v>0</v>
      </c>
      <c r="Q281" s="264">
        <v>-806.07</v>
      </c>
      <c r="R281" s="264">
        <v>-806.07</v>
      </c>
      <c r="S281" s="266">
        <v>2.5604</v>
      </c>
      <c r="T281" s="264">
        <v>-314.82</v>
      </c>
      <c r="U281" s="267"/>
      <c r="V281" s="262" t="s">
        <v>2377</v>
      </c>
      <c r="W281" s="262" t="s">
        <v>2461</v>
      </c>
      <c r="X281" s="262" t="s">
        <v>2379</v>
      </c>
      <c r="Y281" s="262" t="s">
        <v>1902</v>
      </c>
      <c r="Z281" s="262" t="s">
        <v>1902</v>
      </c>
    </row>
    <row r="282" spans="1:26" x14ac:dyDescent="0.25">
      <c r="A282" s="261">
        <v>41971</v>
      </c>
      <c r="B282" s="262" t="s">
        <v>2462</v>
      </c>
      <c r="C282" s="261">
        <v>41991</v>
      </c>
      <c r="D282" s="262" t="s">
        <v>1871</v>
      </c>
      <c r="E282" s="262" t="s">
        <v>1872</v>
      </c>
      <c r="F282" s="262" t="s">
        <v>1872</v>
      </c>
      <c r="G282" s="262" t="s">
        <v>1873</v>
      </c>
      <c r="H282" s="263" t="s">
        <v>155</v>
      </c>
      <c r="I282" s="264">
        <v>-392052.02</v>
      </c>
      <c r="J282" s="264">
        <v>1045798.76</v>
      </c>
      <c r="K282" s="264">
        <v>0</v>
      </c>
      <c r="L282" s="265">
        <v>2.6675</v>
      </c>
      <c r="M282" s="265">
        <v>2.669</v>
      </c>
      <c r="N282" s="261">
        <v>42013</v>
      </c>
      <c r="O282" s="264">
        <v>-584.51</v>
      </c>
      <c r="P282" s="264">
        <v>0</v>
      </c>
      <c r="Q282" s="264">
        <v>-584.51</v>
      </c>
      <c r="R282" s="264">
        <v>-584.51</v>
      </c>
      <c r="S282" s="266">
        <v>2.7242999999999999</v>
      </c>
      <c r="T282" s="264">
        <v>-214.55</v>
      </c>
      <c r="U282" s="267"/>
      <c r="V282" s="262" t="s">
        <v>2463</v>
      </c>
      <c r="W282" s="262" t="s">
        <v>2464</v>
      </c>
      <c r="X282" s="262" t="s">
        <v>2465</v>
      </c>
      <c r="Y282" s="262" t="s">
        <v>1902</v>
      </c>
      <c r="Z282" s="262" t="s">
        <v>1902</v>
      </c>
    </row>
    <row r="283" spans="1:26" x14ac:dyDescent="0.25">
      <c r="A283" s="261">
        <v>41971</v>
      </c>
      <c r="B283" s="262" t="s">
        <v>2376</v>
      </c>
      <c r="C283" s="261">
        <v>41985</v>
      </c>
      <c r="D283" s="262" t="s">
        <v>1871</v>
      </c>
      <c r="E283" s="262" t="s">
        <v>1872</v>
      </c>
      <c r="F283" s="262" t="s">
        <v>1872</v>
      </c>
      <c r="G283" s="262" t="s">
        <v>1873</v>
      </c>
      <c r="H283" s="263" t="s">
        <v>155</v>
      </c>
      <c r="I283" s="264">
        <v>-325343.78000000003</v>
      </c>
      <c r="J283" s="264">
        <v>840688.33</v>
      </c>
      <c r="K283" s="264">
        <v>0</v>
      </c>
      <c r="L283" s="265">
        <v>2.5840000000000001</v>
      </c>
      <c r="M283" s="265">
        <v>2.6629999999999998</v>
      </c>
      <c r="N283" s="261">
        <v>41988</v>
      </c>
      <c r="O283" s="264">
        <v>-25691</v>
      </c>
      <c r="P283" s="264">
        <v>0</v>
      </c>
      <c r="Q283" s="264">
        <v>-25691</v>
      </c>
      <c r="R283" s="264">
        <v>-25691</v>
      </c>
      <c r="S283" s="266">
        <v>2.6267999999999998</v>
      </c>
      <c r="T283" s="264">
        <v>-9780.34</v>
      </c>
      <c r="U283" s="267"/>
      <c r="V283" s="262"/>
      <c r="W283" s="262" t="s">
        <v>2466</v>
      </c>
      <c r="X283" s="262" t="s">
        <v>2379</v>
      </c>
      <c r="Y283" s="262" t="s">
        <v>1902</v>
      </c>
      <c r="Z283" s="262" t="s">
        <v>1902</v>
      </c>
    </row>
    <row r="284" spans="1:26" x14ac:dyDescent="0.25">
      <c r="A284" s="261">
        <v>41974</v>
      </c>
      <c r="B284" s="262" t="s">
        <v>2397</v>
      </c>
      <c r="C284" s="261">
        <v>41985</v>
      </c>
      <c r="D284" s="262" t="s">
        <v>1871</v>
      </c>
      <c r="E284" s="262" t="s">
        <v>1872</v>
      </c>
      <c r="F284" s="262" t="s">
        <v>1872</v>
      </c>
      <c r="G284" s="262" t="s">
        <v>1957</v>
      </c>
      <c r="H284" s="263" t="s">
        <v>1843</v>
      </c>
      <c r="I284" s="264">
        <v>-57269.37</v>
      </c>
      <c r="J284" s="264">
        <v>146895.93</v>
      </c>
      <c r="K284" s="264">
        <v>0</v>
      </c>
      <c r="L284" s="265">
        <v>2.5649999999999999</v>
      </c>
      <c r="M284" s="265">
        <v>2.6720999999999999</v>
      </c>
      <c r="N284" s="261">
        <v>41985</v>
      </c>
      <c r="O284" s="264">
        <v>-6133.55</v>
      </c>
      <c r="P284" s="264">
        <v>0</v>
      </c>
      <c r="Q284" s="264">
        <v>-6133.55</v>
      </c>
      <c r="R284" s="264">
        <v>-6133.55</v>
      </c>
      <c r="S284" s="266">
        <v>2.6267999999999998</v>
      </c>
      <c r="T284" s="264">
        <v>-2334.9899999999998</v>
      </c>
      <c r="U284" s="267" t="s">
        <v>2098</v>
      </c>
      <c r="V284" s="262" t="s">
        <v>2398</v>
      </c>
      <c r="W284" s="262" t="s">
        <v>2467</v>
      </c>
      <c r="X284" s="262" t="s">
        <v>2399</v>
      </c>
      <c r="Y284" s="262" t="s">
        <v>1902</v>
      </c>
      <c r="Z284" s="262" t="s">
        <v>1902</v>
      </c>
    </row>
    <row r="285" spans="1:26" x14ac:dyDescent="0.25">
      <c r="A285" s="261">
        <v>41974</v>
      </c>
      <c r="B285" s="262" t="s">
        <v>2468</v>
      </c>
      <c r="C285" s="261">
        <v>41974</v>
      </c>
      <c r="D285" s="262" t="s">
        <v>1871</v>
      </c>
      <c r="E285" s="262" t="s">
        <v>1872</v>
      </c>
      <c r="F285" s="262" t="s">
        <v>1872</v>
      </c>
      <c r="G285" s="262" t="s">
        <v>1873</v>
      </c>
      <c r="H285" s="263" t="s">
        <v>155</v>
      </c>
      <c r="I285" s="264">
        <v>-232068.13</v>
      </c>
      <c r="J285" s="264">
        <v>587132.37</v>
      </c>
      <c r="K285" s="264">
        <v>0</v>
      </c>
      <c r="L285" s="265">
        <v>2.5299999999999998</v>
      </c>
      <c r="M285" s="265">
        <v>2.5571999999999999</v>
      </c>
      <c r="N285" s="261">
        <v>41977</v>
      </c>
      <c r="O285" s="264">
        <v>-6304.35</v>
      </c>
      <c r="P285" s="264">
        <v>0</v>
      </c>
      <c r="Q285" s="264">
        <v>-6304.35</v>
      </c>
      <c r="R285" s="264">
        <v>-6304.35</v>
      </c>
      <c r="S285" s="266">
        <v>2.5598000000000001</v>
      </c>
      <c r="T285" s="264">
        <v>-2462.83</v>
      </c>
      <c r="U285" s="267"/>
      <c r="V285" s="262" t="s">
        <v>2469</v>
      </c>
      <c r="W285" s="262" t="s">
        <v>2449</v>
      </c>
      <c r="X285" s="262" t="s">
        <v>2470</v>
      </c>
      <c r="Y285" s="262" t="s">
        <v>1878</v>
      </c>
      <c r="Z285" s="262" t="s">
        <v>1902</v>
      </c>
    </row>
    <row r="286" spans="1:26" x14ac:dyDescent="0.25">
      <c r="A286" s="261">
        <v>41974</v>
      </c>
      <c r="B286" s="262" t="s">
        <v>2397</v>
      </c>
      <c r="C286" s="261">
        <v>41977</v>
      </c>
      <c r="D286" s="262" t="s">
        <v>1871</v>
      </c>
      <c r="E286" s="262" t="s">
        <v>1872</v>
      </c>
      <c r="F286" s="262" t="s">
        <v>1872</v>
      </c>
      <c r="G286" s="262" t="s">
        <v>1957</v>
      </c>
      <c r="H286" s="263" t="s">
        <v>1843</v>
      </c>
      <c r="I286" s="264">
        <v>-4361.6000000000004</v>
      </c>
      <c r="J286" s="264">
        <v>11187.5</v>
      </c>
      <c r="K286" s="264">
        <v>0</v>
      </c>
      <c r="L286" s="265">
        <v>2.5649999999999999</v>
      </c>
      <c r="M286" s="265">
        <v>2.5924</v>
      </c>
      <c r="N286" s="261">
        <v>41985</v>
      </c>
      <c r="O286" s="264">
        <v>-119.2</v>
      </c>
      <c r="P286" s="264">
        <v>0</v>
      </c>
      <c r="Q286" s="264">
        <v>-119.2</v>
      </c>
      <c r="R286" s="264">
        <v>-119.2</v>
      </c>
      <c r="S286" s="266">
        <v>2.5604</v>
      </c>
      <c r="T286" s="264">
        <v>-46.56</v>
      </c>
      <c r="U286" s="267" t="s">
        <v>2098</v>
      </c>
      <c r="V286" s="262" t="s">
        <v>2398</v>
      </c>
      <c r="W286" s="262" t="s">
        <v>2471</v>
      </c>
      <c r="X286" s="262" t="s">
        <v>2399</v>
      </c>
      <c r="Y286" s="262" t="s">
        <v>1902</v>
      </c>
      <c r="Z286" s="262" t="s">
        <v>1902</v>
      </c>
    </row>
    <row r="287" spans="1:26" x14ac:dyDescent="0.25">
      <c r="A287" s="261">
        <v>41977</v>
      </c>
      <c r="B287" s="262" t="s">
        <v>2376</v>
      </c>
      <c r="C287" s="261">
        <v>41985</v>
      </c>
      <c r="D287" s="262" t="s">
        <v>1871</v>
      </c>
      <c r="E287" s="262" t="s">
        <v>1872</v>
      </c>
      <c r="F287" s="262" t="s">
        <v>1872</v>
      </c>
      <c r="G287" s="262" t="s">
        <v>1873</v>
      </c>
      <c r="H287" s="263" t="s">
        <v>155</v>
      </c>
      <c r="I287" s="264">
        <v>-540371.85</v>
      </c>
      <c r="J287" s="264">
        <v>1396320.86</v>
      </c>
      <c r="K287" s="264">
        <v>0</v>
      </c>
      <c r="L287" s="265">
        <v>2.5840000000000001</v>
      </c>
      <c r="M287" s="265">
        <v>2.6737000000000002</v>
      </c>
      <c r="N287" s="261">
        <v>41988</v>
      </c>
      <c r="O287" s="264">
        <v>-48450.32</v>
      </c>
      <c r="P287" s="264">
        <v>0</v>
      </c>
      <c r="Q287" s="264">
        <v>-48450.32</v>
      </c>
      <c r="R287" s="264">
        <v>-48450.32</v>
      </c>
      <c r="S287" s="266">
        <v>2.6267999999999998</v>
      </c>
      <c r="T287" s="264">
        <v>-18444.62</v>
      </c>
      <c r="U287" s="267"/>
      <c r="V287" s="262" t="s">
        <v>2384</v>
      </c>
      <c r="W287" s="262" t="s">
        <v>2472</v>
      </c>
      <c r="X287" s="262" t="s">
        <v>2379</v>
      </c>
      <c r="Y287" s="262" t="s">
        <v>1902</v>
      </c>
      <c r="Z287" s="262" t="s">
        <v>1902</v>
      </c>
    </row>
    <row r="288" spans="1:26" x14ac:dyDescent="0.25">
      <c r="A288" s="261">
        <v>41981</v>
      </c>
      <c r="B288" s="262" t="s">
        <v>2473</v>
      </c>
      <c r="C288" s="261">
        <v>41992</v>
      </c>
      <c r="D288" s="262" t="s">
        <v>1871</v>
      </c>
      <c r="E288" s="262" t="s">
        <v>1872</v>
      </c>
      <c r="F288" s="262" t="s">
        <v>2039</v>
      </c>
      <c r="G288" s="262" t="s">
        <v>1957</v>
      </c>
      <c r="H288" s="263" t="s">
        <v>1843</v>
      </c>
      <c r="I288" s="264">
        <v>-103955.64</v>
      </c>
      <c r="J288" s="264">
        <v>262487.99</v>
      </c>
      <c r="K288" s="264">
        <v>0</v>
      </c>
      <c r="L288" s="265">
        <v>2.5249999999999999</v>
      </c>
      <c r="M288" s="265">
        <v>2.6676000000000002</v>
      </c>
      <c r="N288" s="261">
        <v>41992</v>
      </c>
      <c r="O288" s="264">
        <v>-14824.07</v>
      </c>
      <c r="P288" s="264">
        <v>0</v>
      </c>
      <c r="Q288" s="264">
        <v>-14824.07</v>
      </c>
      <c r="R288" s="264">
        <v>-14824.07</v>
      </c>
      <c r="S288" s="266">
        <v>2.6673</v>
      </c>
      <c r="T288" s="264">
        <v>-5557.71</v>
      </c>
      <c r="U288" s="267"/>
      <c r="V288" s="262" t="s">
        <v>2474</v>
      </c>
      <c r="W288" s="262" t="s">
        <v>2475</v>
      </c>
      <c r="X288" s="262" t="s">
        <v>2476</v>
      </c>
      <c r="Y288" s="262" t="s">
        <v>1961</v>
      </c>
      <c r="Z288" s="262" t="s">
        <v>1902</v>
      </c>
    </row>
    <row r="289" spans="1:26" x14ac:dyDescent="0.25">
      <c r="A289" s="261">
        <v>41982</v>
      </c>
      <c r="B289" s="262" t="s">
        <v>2412</v>
      </c>
      <c r="C289" s="261">
        <v>41999</v>
      </c>
      <c r="D289" s="262" t="s">
        <v>1871</v>
      </c>
      <c r="E289" s="262" t="s">
        <v>1872</v>
      </c>
      <c r="F289" s="262" t="s">
        <v>1872</v>
      </c>
      <c r="G289" s="262" t="s">
        <v>1873</v>
      </c>
      <c r="H289" s="263" t="s">
        <v>1843</v>
      </c>
      <c r="I289" s="264">
        <v>-1427.46</v>
      </c>
      <c r="J289" s="264">
        <v>3684.99</v>
      </c>
      <c r="K289" s="264">
        <v>0</v>
      </c>
      <c r="L289" s="265">
        <v>2.5815000000000001</v>
      </c>
      <c r="M289" s="265">
        <v>2.6789999999999998</v>
      </c>
      <c r="N289" s="261">
        <v>42006</v>
      </c>
      <c r="O289" s="264">
        <v>-138.94</v>
      </c>
      <c r="P289" s="264">
        <v>0</v>
      </c>
      <c r="Q289" s="264">
        <v>-138.94</v>
      </c>
      <c r="R289" s="264">
        <v>-138.94</v>
      </c>
      <c r="S289" s="266">
        <v>2.6827000000000001</v>
      </c>
      <c r="T289" s="264">
        <v>-51.79</v>
      </c>
      <c r="U289" s="267" t="s">
        <v>2098</v>
      </c>
      <c r="V289" s="262" t="s">
        <v>2413</v>
      </c>
      <c r="W289" s="262" t="s">
        <v>2477</v>
      </c>
      <c r="X289" s="262" t="s">
        <v>2414</v>
      </c>
      <c r="Y289" s="262" t="s">
        <v>1878</v>
      </c>
      <c r="Z289" s="262" t="s">
        <v>1878</v>
      </c>
    </row>
    <row r="290" spans="1:26" x14ac:dyDescent="0.25">
      <c r="A290" s="261">
        <v>41983</v>
      </c>
      <c r="B290" s="262" t="s">
        <v>2397</v>
      </c>
      <c r="C290" s="261">
        <v>41985</v>
      </c>
      <c r="D290" s="262" t="s">
        <v>1871</v>
      </c>
      <c r="E290" s="262" t="s">
        <v>1872</v>
      </c>
      <c r="F290" s="262" t="s">
        <v>1872</v>
      </c>
      <c r="G290" s="262" t="s">
        <v>1957</v>
      </c>
      <c r="H290" s="263" t="s">
        <v>1843</v>
      </c>
      <c r="I290" s="264">
        <v>-28149.03</v>
      </c>
      <c r="J290" s="264">
        <v>72202.259999999995</v>
      </c>
      <c r="K290" s="264">
        <v>0</v>
      </c>
      <c r="L290" s="265">
        <v>2.5649999999999999</v>
      </c>
      <c r="M290" s="265">
        <v>2.6720999999999999</v>
      </c>
      <c r="N290" s="261">
        <v>41985</v>
      </c>
      <c r="O290" s="264">
        <v>-3014.76</v>
      </c>
      <c r="P290" s="264">
        <v>0</v>
      </c>
      <c r="Q290" s="264">
        <v>-3014.76</v>
      </c>
      <c r="R290" s="264">
        <v>-3014.76</v>
      </c>
      <c r="S290" s="266">
        <v>2.6267999999999998</v>
      </c>
      <c r="T290" s="264">
        <v>-1147.69</v>
      </c>
      <c r="U290" s="267" t="s">
        <v>2098</v>
      </c>
      <c r="V290" s="262" t="s">
        <v>2398</v>
      </c>
      <c r="W290" s="262" t="s">
        <v>2478</v>
      </c>
      <c r="X290" s="262" t="s">
        <v>2399</v>
      </c>
      <c r="Y290" s="262" t="s">
        <v>1902</v>
      </c>
      <c r="Z290" s="262" t="s">
        <v>1902</v>
      </c>
    </row>
    <row r="291" spans="1:26" x14ac:dyDescent="0.25">
      <c r="A291" s="261">
        <v>41984</v>
      </c>
      <c r="B291" s="262" t="s">
        <v>2479</v>
      </c>
      <c r="C291" s="261">
        <v>41985</v>
      </c>
      <c r="D291" s="262" t="s">
        <v>1871</v>
      </c>
      <c r="E291" s="262" t="s">
        <v>1872</v>
      </c>
      <c r="F291" s="262" t="s">
        <v>1872</v>
      </c>
      <c r="G291" s="262" t="s">
        <v>1873</v>
      </c>
      <c r="H291" s="263" t="s">
        <v>155</v>
      </c>
      <c r="I291" s="264">
        <v>281796.05</v>
      </c>
      <c r="J291" s="264">
        <v>-724215.85</v>
      </c>
      <c r="K291" s="264">
        <v>0</v>
      </c>
      <c r="L291" s="265">
        <v>2.57</v>
      </c>
      <c r="M291" s="265">
        <v>2.6629999999999998</v>
      </c>
      <c r="N291" s="261">
        <v>41988</v>
      </c>
      <c r="O291" s="264">
        <v>26195.66</v>
      </c>
      <c r="P291" s="264">
        <v>1.31</v>
      </c>
      <c r="Q291" s="264">
        <v>26194.35</v>
      </c>
      <c r="R291" s="264">
        <v>26195.66</v>
      </c>
      <c r="S291" s="266">
        <v>2.6267999999999998</v>
      </c>
      <c r="T291" s="264">
        <v>9972.4599999999991</v>
      </c>
      <c r="U291" s="267" t="s">
        <v>2098</v>
      </c>
      <c r="V291" s="262"/>
      <c r="W291" s="262" t="s">
        <v>2480</v>
      </c>
      <c r="X291" s="262" t="s">
        <v>2481</v>
      </c>
      <c r="Y291" s="262" t="s">
        <v>1878</v>
      </c>
      <c r="Z291" s="262" t="s">
        <v>1902</v>
      </c>
    </row>
    <row r="292" spans="1:26" x14ac:dyDescent="0.25">
      <c r="A292" s="261">
        <v>41984</v>
      </c>
      <c r="B292" s="262" t="s">
        <v>2468</v>
      </c>
      <c r="C292" s="261">
        <v>41976</v>
      </c>
      <c r="D292" s="262" t="s">
        <v>1871</v>
      </c>
      <c r="E292" s="262" t="s">
        <v>1872</v>
      </c>
      <c r="F292" s="262" t="s">
        <v>1872</v>
      </c>
      <c r="G292" s="262" t="s">
        <v>1873</v>
      </c>
      <c r="H292" s="263" t="s">
        <v>155</v>
      </c>
      <c r="I292" s="264">
        <v>-321839.55</v>
      </c>
      <c r="J292" s="264">
        <v>814254.06</v>
      </c>
      <c r="K292" s="264">
        <v>0</v>
      </c>
      <c r="L292" s="265">
        <v>2.5299999999999998</v>
      </c>
      <c r="M292" s="265">
        <v>2.5550000000000002</v>
      </c>
      <c r="N292" s="261">
        <v>41977</v>
      </c>
      <c r="O292" s="264">
        <v>-8042.63</v>
      </c>
      <c r="P292" s="264">
        <v>0</v>
      </c>
      <c r="Q292" s="264">
        <v>-8042.63</v>
      </c>
      <c r="R292" s="264">
        <v>-8042.63</v>
      </c>
      <c r="S292" s="266">
        <v>2.5661</v>
      </c>
      <c r="T292" s="264">
        <v>-3134.18</v>
      </c>
      <c r="U292" s="267"/>
      <c r="V292" s="262" t="s">
        <v>2469</v>
      </c>
      <c r="W292" s="262" t="s">
        <v>2456</v>
      </c>
      <c r="X292" s="262" t="s">
        <v>2470</v>
      </c>
      <c r="Y292" s="262" t="s">
        <v>1878</v>
      </c>
      <c r="Z292" s="262" t="s">
        <v>1902</v>
      </c>
    </row>
    <row r="293" spans="1:26" x14ac:dyDescent="0.25">
      <c r="A293" s="261">
        <v>41984</v>
      </c>
      <c r="B293" s="262" t="s">
        <v>2434</v>
      </c>
      <c r="C293" s="261">
        <v>42013</v>
      </c>
      <c r="D293" s="262" t="s">
        <v>1871</v>
      </c>
      <c r="E293" s="262" t="s">
        <v>1872</v>
      </c>
      <c r="F293" s="262" t="s">
        <v>1872</v>
      </c>
      <c r="G293" s="262" t="s">
        <v>1873</v>
      </c>
      <c r="H293" s="263" t="s">
        <v>155</v>
      </c>
      <c r="I293" s="264">
        <v>-66091.05</v>
      </c>
      <c r="J293" s="264">
        <v>177124.01</v>
      </c>
      <c r="K293" s="264">
        <v>0</v>
      </c>
      <c r="L293" s="265">
        <v>2.68</v>
      </c>
      <c r="M293" s="265">
        <v>2.6408</v>
      </c>
      <c r="N293" s="261">
        <v>42013</v>
      </c>
      <c r="O293" s="264">
        <v>2590.77</v>
      </c>
      <c r="P293" s="264">
        <v>0.13</v>
      </c>
      <c r="Q293" s="264">
        <v>2590.64</v>
      </c>
      <c r="R293" s="264">
        <v>2590.77</v>
      </c>
      <c r="S293" s="266">
        <v>2.6916000000000002</v>
      </c>
      <c r="T293" s="264">
        <v>962.54</v>
      </c>
      <c r="U293" s="267" t="s">
        <v>2098</v>
      </c>
      <c r="V293" s="262"/>
      <c r="W293" s="262" t="s">
        <v>2482</v>
      </c>
      <c r="X293" s="262" t="s">
        <v>2437</v>
      </c>
      <c r="Y293" s="262" t="s">
        <v>1902</v>
      </c>
      <c r="Z293" s="262" t="s">
        <v>1902</v>
      </c>
    </row>
    <row r="294" spans="1:26" x14ac:dyDescent="0.25">
      <c r="A294" s="261">
        <v>41984</v>
      </c>
      <c r="B294" s="262" t="s">
        <v>2483</v>
      </c>
      <c r="C294" s="261">
        <v>42010</v>
      </c>
      <c r="D294" s="262" t="s">
        <v>1871</v>
      </c>
      <c r="E294" s="262" t="s">
        <v>1872</v>
      </c>
      <c r="F294" s="262" t="s">
        <v>1872</v>
      </c>
      <c r="G294" s="262" t="s">
        <v>1873</v>
      </c>
      <c r="H294" s="263" t="s">
        <v>155</v>
      </c>
      <c r="I294" s="264">
        <v>270229.78999999998</v>
      </c>
      <c r="J294" s="264">
        <v>-724215.84</v>
      </c>
      <c r="K294" s="264">
        <v>0</v>
      </c>
      <c r="L294" s="265">
        <v>2.68</v>
      </c>
      <c r="M294" s="265">
        <v>2.6991000000000001</v>
      </c>
      <c r="N294" s="261">
        <v>42013</v>
      </c>
      <c r="O294" s="264">
        <v>5154.53</v>
      </c>
      <c r="P294" s="264">
        <v>0.26</v>
      </c>
      <c r="Q294" s="264">
        <v>5154.2700000000004</v>
      </c>
      <c r="R294" s="264">
        <v>5154.53</v>
      </c>
      <c r="S294" s="266">
        <v>2.7103999999999999</v>
      </c>
      <c r="T294" s="264">
        <v>1901.76</v>
      </c>
      <c r="U294" s="267" t="s">
        <v>2098</v>
      </c>
      <c r="V294" s="262" t="s">
        <v>2484</v>
      </c>
      <c r="W294" s="262" t="s">
        <v>2485</v>
      </c>
      <c r="X294" s="262" t="s">
        <v>2486</v>
      </c>
      <c r="Y294" s="262" t="s">
        <v>1902</v>
      </c>
      <c r="Z294" s="262" t="s">
        <v>1878</v>
      </c>
    </row>
    <row r="295" spans="1:26" x14ac:dyDescent="0.25">
      <c r="A295" s="261">
        <v>41985</v>
      </c>
      <c r="B295" s="262" t="s">
        <v>2380</v>
      </c>
      <c r="C295" s="261">
        <v>41996</v>
      </c>
      <c r="D295" s="262" t="s">
        <v>1871</v>
      </c>
      <c r="E295" s="262" t="s">
        <v>1872</v>
      </c>
      <c r="F295" s="262" t="s">
        <v>2039</v>
      </c>
      <c r="G295" s="262" t="s">
        <v>1873</v>
      </c>
      <c r="H295" s="263" t="s">
        <v>1843</v>
      </c>
      <c r="I295" s="264">
        <v>-1819.09</v>
      </c>
      <c r="J295" s="264">
        <v>4693.25</v>
      </c>
      <c r="K295" s="264">
        <v>0</v>
      </c>
      <c r="L295" s="265">
        <v>2.58</v>
      </c>
      <c r="M295" s="265">
        <v>2.67</v>
      </c>
      <c r="N295" s="261">
        <v>42006</v>
      </c>
      <c r="O295" s="264">
        <v>-163.66</v>
      </c>
      <c r="P295" s="264">
        <v>0</v>
      </c>
      <c r="Q295" s="264">
        <v>-163.66</v>
      </c>
      <c r="R295" s="264">
        <v>-163.66</v>
      </c>
      <c r="S295" s="266">
        <v>2.6524000000000001</v>
      </c>
      <c r="T295" s="264">
        <v>-61.7</v>
      </c>
      <c r="U295" s="267" t="s">
        <v>2098</v>
      </c>
      <c r="V295" s="262" t="s">
        <v>2381</v>
      </c>
      <c r="W295" s="262" t="s">
        <v>2487</v>
      </c>
      <c r="X295" s="262" t="s">
        <v>2383</v>
      </c>
      <c r="Y295" s="262" t="s">
        <v>1878</v>
      </c>
      <c r="Z295" s="262" t="s">
        <v>1902</v>
      </c>
    </row>
    <row r="296" spans="1:26" x14ac:dyDescent="0.25">
      <c r="A296" s="261">
        <v>41985</v>
      </c>
      <c r="B296" s="262" t="s">
        <v>2462</v>
      </c>
      <c r="C296" s="261">
        <v>41996</v>
      </c>
      <c r="D296" s="262" t="s">
        <v>1871</v>
      </c>
      <c r="E296" s="262" t="s">
        <v>1872</v>
      </c>
      <c r="F296" s="262" t="s">
        <v>1872</v>
      </c>
      <c r="G296" s="262" t="s">
        <v>1873</v>
      </c>
      <c r="H296" s="263" t="s">
        <v>155</v>
      </c>
      <c r="I296" s="264">
        <v>-455558.1</v>
      </c>
      <c r="J296" s="264">
        <v>1215201.23</v>
      </c>
      <c r="K296" s="264">
        <v>0</v>
      </c>
      <c r="L296" s="265">
        <v>2.6675</v>
      </c>
      <c r="M296" s="265">
        <v>2.6775000000000002</v>
      </c>
      <c r="N296" s="261">
        <v>42013</v>
      </c>
      <c r="O296" s="264">
        <v>-4533.83</v>
      </c>
      <c r="P296" s="264">
        <v>0</v>
      </c>
      <c r="Q296" s="264">
        <v>-4533.83</v>
      </c>
      <c r="R296" s="264">
        <v>-4533.83</v>
      </c>
      <c r="S296" s="266">
        <v>2.6524000000000001</v>
      </c>
      <c r="T296" s="264">
        <v>-1709.33</v>
      </c>
      <c r="U296" s="267"/>
      <c r="V296" s="262" t="s">
        <v>2463</v>
      </c>
      <c r="W296" s="262" t="s">
        <v>2488</v>
      </c>
      <c r="X296" s="262" t="s">
        <v>2465</v>
      </c>
      <c r="Y296" s="262" t="s">
        <v>1902</v>
      </c>
      <c r="Z296" s="262" t="s">
        <v>1902</v>
      </c>
    </row>
    <row r="297" spans="1:26" x14ac:dyDescent="0.25">
      <c r="A297" s="261">
        <v>41985</v>
      </c>
      <c r="B297" s="262" t="s">
        <v>2489</v>
      </c>
      <c r="C297" s="261">
        <v>42019</v>
      </c>
      <c r="D297" s="262" t="s">
        <v>1871</v>
      </c>
      <c r="E297" s="262" t="s">
        <v>1872</v>
      </c>
      <c r="F297" s="262" t="s">
        <v>1872</v>
      </c>
      <c r="G297" s="262" t="s">
        <v>1873</v>
      </c>
      <c r="H297" s="263" t="s">
        <v>155</v>
      </c>
      <c r="I297" s="264">
        <v>-560616.68000000005</v>
      </c>
      <c r="J297" s="264">
        <v>1520000</v>
      </c>
      <c r="K297" s="264">
        <v>0</v>
      </c>
      <c r="L297" s="265">
        <v>2.7113</v>
      </c>
      <c r="M297" s="265">
        <v>2.6465000000000001</v>
      </c>
      <c r="N297" s="261">
        <v>42037</v>
      </c>
      <c r="O297" s="264">
        <v>36134.44</v>
      </c>
      <c r="P297" s="264">
        <v>1.81</v>
      </c>
      <c r="Q297" s="264">
        <v>36132.629999999997</v>
      </c>
      <c r="R297" s="264">
        <v>36134.44</v>
      </c>
      <c r="S297" s="266">
        <v>2.6219000000000001</v>
      </c>
      <c r="T297" s="264">
        <v>13781.78</v>
      </c>
      <c r="U297" s="267"/>
      <c r="V297" s="262" t="s">
        <v>2490</v>
      </c>
      <c r="W297" s="262" t="s">
        <v>2491</v>
      </c>
      <c r="X297" s="262" t="s">
        <v>2492</v>
      </c>
      <c r="Y297" s="262" t="s">
        <v>1902</v>
      </c>
      <c r="Z297" s="262" t="s">
        <v>1902</v>
      </c>
    </row>
    <row r="298" spans="1:26" x14ac:dyDescent="0.25">
      <c r="A298" s="261">
        <v>41988</v>
      </c>
      <c r="B298" s="262" t="s">
        <v>2493</v>
      </c>
      <c r="C298" s="261">
        <v>42019</v>
      </c>
      <c r="D298" s="262" t="s">
        <v>1871</v>
      </c>
      <c r="E298" s="262" t="s">
        <v>1872</v>
      </c>
      <c r="F298" s="262" t="s">
        <v>1872</v>
      </c>
      <c r="G298" s="262" t="s">
        <v>1873</v>
      </c>
      <c r="H298" s="263" t="s">
        <v>155</v>
      </c>
      <c r="I298" s="264">
        <v>-146307.54</v>
      </c>
      <c r="J298" s="264">
        <v>407173.88</v>
      </c>
      <c r="K298" s="264">
        <v>0</v>
      </c>
      <c r="L298" s="265">
        <v>2.7829999999999999</v>
      </c>
      <c r="M298" s="265">
        <v>2.6537999999999999</v>
      </c>
      <c r="N298" s="261">
        <v>42048</v>
      </c>
      <c r="O298" s="264">
        <v>18727.07</v>
      </c>
      <c r="P298" s="264">
        <v>0.94</v>
      </c>
      <c r="Q298" s="264">
        <v>18726.13</v>
      </c>
      <c r="R298" s="264">
        <v>18727.07</v>
      </c>
      <c r="S298" s="266">
        <v>2.6219000000000001</v>
      </c>
      <c r="T298" s="264">
        <v>7142.56</v>
      </c>
      <c r="U298" s="267" t="s">
        <v>2098</v>
      </c>
      <c r="V298" s="262" t="s">
        <v>2494</v>
      </c>
      <c r="W298" s="262" t="s">
        <v>2495</v>
      </c>
      <c r="X298" s="262" t="s">
        <v>2496</v>
      </c>
      <c r="Y298" s="262" t="s">
        <v>1902</v>
      </c>
      <c r="Z298" s="262" t="s">
        <v>1902</v>
      </c>
    </row>
    <row r="299" spans="1:26" x14ac:dyDescent="0.25">
      <c r="A299" s="261">
        <v>42003</v>
      </c>
      <c r="B299" s="262" t="s">
        <v>2497</v>
      </c>
      <c r="C299" s="261">
        <v>42030</v>
      </c>
      <c r="D299" s="262" t="s">
        <v>1871</v>
      </c>
      <c r="E299" s="262" t="s">
        <v>1872</v>
      </c>
      <c r="F299" s="262" t="s">
        <v>1872</v>
      </c>
      <c r="G299" s="262" t="s">
        <v>1873</v>
      </c>
      <c r="H299" s="263" t="s">
        <v>1843</v>
      </c>
      <c r="I299" s="264">
        <v>-133276.13</v>
      </c>
      <c r="J299" s="264">
        <v>356993.44</v>
      </c>
      <c r="K299" s="264">
        <v>0</v>
      </c>
      <c r="L299" s="265">
        <v>2.6785999999999999</v>
      </c>
      <c r="M299" s="265">
        <v>2.5929000000000002</v>
      </c>
      <c r="N299" s="261">
        <v>42034</v>
      </c>
      <c r="O299" s="264">
        <v>11401.11</v>
      </c>
      <c r="P299" s="264">
        <v>0.56999999999999995</v>
      </c>
      <c r="Q299" s="264">
        <v>11400.54</v>
      </c>
      <c r="R299" s="264">
        <v>11401.11</v>
      </c>
      <c r="S299" s="266">
        <v>2.5853000000000002</v>
      </c>
      <c r="T299" s="264">
        <v>4409.9799999999996</v>
      </c>
      <c r="U299" s="267"/>
      <c r="V299" s="262" t="s">
        <v>2498</v>
      </c>
      <c r="W299" s="262" t="s">
        <v>2499</v>
      </c>
      <c r="X299" s="262" t="s">
        <v>2500</v>
      </c>
      <c r="Y299" s="262" t="s">
        <v>1878</v>
      </c>
      <c r="Z299" s="262" t="s">
        <v>1902</v>
      </c>
    </row>
    <row r="300" spans="1:26" x14ac:dyDescent="0.25">
      <c r="A300" s="261">
        <v>42003</v>
      </c>
      <c r="B300" s="262" t="s">
        <v>2497</v>
      </c>
      <c r="C300" s="261">
        <v>42030</v>
      </c>
      <c r="D300" s="262" t="s">
        <v>1871</v>
      </c>
      <c r="E300" s="262" t="s">
        <v>1872</v>
      </c>
      <c r="F300" s="262" t="s">
        <v>1872</v>
      </c>
      <c r="G300" s="262" t="s">
        <v>1873</v>
      </c>
      <c r="H300" s="263" t="s">
        <v>1843</v>
      </c>
      <c r="I300" s="264">
        <v>-19961.72</v>
      </c>
      <c r="J300" s="264">
        <v>53469.46</v>
      </c>
      <c r="K300" s="264">
        <v>0</v>
      </c>
      <c r="L300" s="265">
        <v>2.6785999999999999</v>
      </c>
      <c r="M300" s="265">
        <v>2.5929000000000002</v>
      </c>
      <c r="N300" s="261">
        <v>42034</v>
      </c>
      <c r="O300" s="264">
        <v>1707.63</v>
      </c>
      <c r="P300" s="264">
        <v>0.09</v>
      </c>
      <c r="Q300" s="264">
        <v>1707.54</v>
      </c>
      <c r="R300" s="264">
        <v>1707.63</v>
      </c>
      <c r="S300" s="266">
        <v>2.5853000000000002</v>
      </c>
      <c r="T300" s="264">
        <v>660.52</v>
      </c>
      <c r="U300" s="267"/>
      <c r="V300" s="262" t="s">
        <v>2498</v>
      </c>
      <c r="W300" s="262" t="s">
        <v>2501</v>
      </c>
      <c r="X300" s="262" t="s">
        <v>2500</v>
      </c>
      <c r="Y300" s="262" t="s">
        <v>1878</v>
      </c>
      <c r="Z300" s="262" t="s">
        <v>1902</v>
      </c>
    </row>
    <row r="301" spans="1:26" x14ac:dyDescent="0.25">
      <c r="A301" s="261">
        <v>42003</v>
      </c>
      <c r="B301" s="262" t="s">
        <v>2497</v>
      </c>
      <c r="C301" s="261">
        <v>42023</v>
      </c>
      <c r="D301" s="262" t="s">
        <v>1871</v>
      </c>
      <c r="E301" s="262" t="s">
        <v>1872</v>
      </c>
      <c r="F301" s="262" t="s">
        <v>1872</v>
      </c>
      <c r="G301" s="262" t="s">
        <v>1873</v>
      </c>
      <c r="H301" s="263" t="s">
        <v>1843</v>
      </c>
      <c r="I301" s="264">
        <v>-16240.72</v>
      </c>
      <c r="J301" s="264">
        <v>43502.39</v>
      </c>
      <c r="K301" s="264">
        <v>0</v>
      </c>
      <c r="L301" s="265">
        <v>2.6785999999999999</v>
      </c>
      <c r="M301" s="265">
        <v>2.6629999999999998</v>
      </c>
      <c r="N301" s="261">
        <v>42034</v>
      </c>
      <c r="O301" s="264">
        <v>252.34</v>
      </c>
      <c r="P301" s="264">
        <v>0.01</v>
      </c>
      <c r="Q301" s="264">
        <v>252.33</v>
      </c>
      <c r="R301" s="264">
        <v>252.34</v>
      </c>
      <c r="S301" s="266">
        <v>2.6190000000000002</v>
      </c>
      <c r="T301" s="264">
        <v>96.35</v>
      </c>
      <c r="U301" s="267"/>
      <c r="V301" s="262" t="s">
        <v>2498</v>
      </c>
      <c r="W301" s="262" t="s">
        <v>2502</v>
      </c>
      <c r="X301" s="262" t="s">
        <v>2500</v>
      </c>
      <c r="Y301" s="262" t="s">
        <v>1878</v>
      </c>
      <c r="Z301" s="262" t="s">
        <v>1902</v>
      </c>
    </row>
    <row r="302" spans="1:26" x14ac:dyDescent="0.25">
      <c r="A302" s="261">
        <v>42003</v>
      </c>
      <c r="B302" s="262" t="s">
        <v>2497</v>
      </c>
      <c r="C302" s="261">
        <v>42018</v>
      </c>
      <c r="D302" s="262" t="s">
        <v>1871</v>
      </c>
      <c r="E302" s="262" t="s">
        <v>1872</v>
      </c>
      <c r="F302" s="262" t="s">
        <v>1872</v>
      </c>
      <c r="G302" s="262" t="s">
        <v>1873</v>
      </c>
      <c r="H302" s="263" t="s">
        <v>1843</v>
      </c>
      <c r="I302" s="264">
        <v>-66439.539999999994</v>
      </c>
      <c r="J302" s="264">
        <v>177964.95</v>
      </c>
      <c r="K302" s="264">
        <v>0</v>
      </c>
      <c r="L302" s="265">
        <v>2.6785999999999999</v>
      </c>
      <c r="M302" s="265">
        <v>2.6351</v>
      </c>
      <c r="N302" s="261">
        <v>42034</v>
      </c>
      <c r="O302" s="264">
        <v>2874.72</v>
      </c>
      <c r="P302" s="264">
        <v>0.14000000000000001</v>
      </c>
      <c r="Q302" s="264">
        <v>2874.58</v>
      </c>
      <c r="R302" s="264">
        <v>2874.72</v>
      </c>
      <c r="S302" s="266">
        <v>2.6482000000000001</v>
      </c>
      <c r="T302" s="264">
        <v>1085.54</v>
      </c>
      <c r="U302" s="267"/>
      <c r="V302" s="262" t="s">
        <v>2498</v>
      </c>
      <c r="W302" s="262" t="s">
        <v>2503</v>
      </c>
      <c r="X302" s="262" t="s">
        <v>2500</v>
      </c>
      <c r="Y302" s="262" t="s">
        <v>1878</v>
      </c>
      <c r="Z302" s="262" t="s">
        <v>1902</v>
      </c>
    </row>
    <row r="303" spans="1:26" x14ac:dyDescent="0.25">
      <c r="A303" s="261">
        <v>42012</v>
      </c>
      <c r="B303" s="262" t="s">
        <v>2504</v>
      </c>
      <c r="C303" s="261">
        <v>42019</v>
      </c>
      <c r="D303" s="262" t="s">
        <v>1871</v>
      </c>
      <c r="E303" s="262" t="s">
        <v>1872</v>
      </c>
      <c r="F303" s="262" t="s">
        <v>1872</v>
      </c>
      <c r="G303" s="262" t="s">
        <v>1873</v>
      </c>
      <c r="H303" s="263" t="s">
        <v>155</v>
      </c>
      <c r="I303" s="264">
        <v>-66741.03</v>
      </c>
      <c r="J303" s="264">
        <v>177124.02</v>
      </c>
      <c r="K303" s="264">
        <v>0</v>
      </c>
      <c r="L303" s="265">
        <v>2.6539000000000001</v>
      </c>
      <c r="M303" s="265">
        <v>2.6476000000000002</v>
      </c>
      <c r="N303" s="261">
        <v>42034</v>
      </c>
      <c r="O303" s="264">
        <v>418.41</v>
      </c>
      <c r="P303" s="264">
        <v>0.02</v>
      </c>
      <c r="Q303" s="264">
        <v>418.39</v>
      </c>
      <c r="R303" s="264">
        <v>418.41</v>
      </c>
      <c r="S303" s="266">
        <v>2.6219000000000001</v>
      </c>
      <c r="T303" s="264">
        <v>159.58000000000001</v>
      </c>
      <c r="U303" s="267" t="s">
        <v>2098</v>
      </c>
      <c r="V303" s="262" t="s">
        <v>2505</v>
      </c>
      <c r="W303" s="262" t="s">
        <v>2506</v>
      </c>
      <c r="X303" s="262" t="s">
        <v>2507</v>
      </c>
      <c r="Y303" s="262" t="s">
        <v>1902</v>
      </c>
      <c r="Z303" s="262" t="s">
        <v>1902</v>
      </c>
    </row>
    <row r="304" spans="1:26" x14ac:dyDescent="0.25">
      <c r="A304" s="261">
        <v>42068</v>
      </c>
      <c r="B304" s="262"/>
      <c r="C304" s="261">
        <v>42256</v>
      </c>
      <c r="D304" s="262" t="s">
        <v>1871</v>
      </c>
      <c r="E304" s="262" t="s">
        <v>1872</v>
      </c>
      <c r="F304" s="262" t="s">
        <v>1872</v>
      </c>
      <c r="G304" s="262" t="s">
        <v>1957</v>
      </c>
      <c r="H304" s="263" t="s">
        <v>155</v>
      </c>
      <c r="I304" s="264">
        <v>-36267.01</v>
      </c>
      <c r="J304" s="264">
        <v>115245.68</v>
      </c>
      <c r="K304" s="264"/>
      <c r="L304" s="265">
        <v>3.1777000000000002</v>
      </c>
      <c r="M304" s="265">
        <v>3.8332999999999999</v>
      </c>
      <c r="N304" s="261">
        <v>42278</v>
      </c>
      <c r="O304" s="264">
        <v>-23577.57</v>
      </c>
      <c r="P304" s="264">
        <v>0</v>
      </c>
      <c r="Q304" s="264">
        <v>-23577.57</v>
      </c>
      <c r="R304" s="264">
        <v>-23577.57</v>
      </c>
      <c r="S304" s="266">
        <v>3.9725999999999999</v>
      </c>
      <c r="T304" s="268">
        <v>-5935.0475758948796</v>
      </c>
      <c r="U304" s="267"/>
      <c r="V304" s="262"/>
      <c r="W304" s="262"/>
      <c r="X304" s="262"/>
      <c r="Y304" s="262"/>
      <c r="Z304" s="262"/>
    </row>
    <row r="305" spans="1:26" s="269" customFormat="1" x14ac:dyDescent="0.25">
      <c r="A305" s="261">
        <v>42068</v>
      </c>
      <c r="B305" s="262"/>
      <c r="C305" s="261">
        <v>42261</v>
      </c>
      <c r="D305" s="262" t="s">
        <v>1871</v>
      </c>
      <c r="E305" s="262" t="s">
        <v>1872</v>
      </c>
      <c r="F305" s="262" t="s">
        <v>1872</v>
      </c>
      <c r="G305" s="262" t="s">
        <v>1957</v>
      </c>
      <c r="H305" s="263" t="s">
        <v>155</v>
      </c>
      <c r="I305" s="264">
        <v>-10872.82</v>
      </c>
      <c r="J305" s="264">
        <v>34550.559999999998</v>
      </c>
      <c r="K305" s="264"/>
      <c r="L305" s="265">
        <v>3.1777000000000002</v>
      </c>
      <c r="M305" s="265">
        <v>3.8948</v>
      </c>
      <c r="N305" s="261">
        <v>42278</v>
      </c>
      <c r="O305" s="264">
        <v>-7743.81</v>
      </c>
      <c r="P305" s="264">
        <v>0</v>
      </c>
      <c r="Q305" s="264">
        <v>-7743.81</v>
      </c>
      <c r="R305" s="264">
        <v>-7743.81</v>
      </c>
      <c r="S305" s="266">
        <v>3.9725999999999999</v>
      </c>
      <c r="T305" s="268">
        <v>-1949.3052409001664</v>
      </c>
      <c r="U305" s="267"/>
      <c r="V305" s="262"/>
      <c r="W305" s="262"/>
      <c r="X305" s="262"/>
      <c r="Y305" s="262"/>
      <c r="Z305" s="262"/>
    </row>
    <row r="306" spans="1:26" x14ac:dyDescent="0.25">
      <c r="A306" s="261">
        <v>42074</v>
      </c>
      <c r="B306" s="262"/>
      <c r="C306" s="261">
        <v>42248</v>
      </c>
      <c r="D306" s="262" t="s">
        <v>1871</v>
      </c>
      <c r="E306" s="262" t="s">
        <v>1872</v>
      </c>
      <c r="F306" s="262" t="s">
        <v>1872</v>
      </c>
      <c r="G306" s="262" t="s">
        <v>1957</v>
      </c>
      <c r="H306" s="263" t="s">
        <v>1843</v>
      </c>
      <c r="I306" s="264">
        <v>-2345.21</v>
      </c>
      <c r="J306" s="264">
        <v>7786.1</v>
      </c>
      <c r="K306" s="264"/>
      <c r="L306" s="265">
        <v>3.32</v>
      </c>
      <c r="M306" s="265">
        <v>3.6821000000000002</v>
      </c>
      <c r="N306" s="261">
        <v>42277</v>
      </c>
      <c r="O306" s="264">
        <v>-840.3</v>
      </c>
      <c r="P306" s="264">
        <v>0</v>
      </c>
      <c r="Q306" s="264">
        <v>-840.3</v>
      </c>
      <c r="R306" s="264">
        <v>-840.3</v>
      </c>
      <c r="S306" s="266">
        <v>3.9725999999999999</v>
      </c>
      <c r="T306" s="268">
        <v>-211.52393898202689</v>
      </c>
      <c r="U306" s="267"/>
      <c r="V306" s="262"/>
      <c r="W306" s="262"/>
      <c r="X306" s="262"/>
      <c r="Y306" s="262"/>
      <c r="Z306" s="262"/>
    </row>
    <row r="307" spans="1:26" x14ac:dyDescent="0.25">
      <c r="A307" s="261">
        <v>42074</v>
      </c>
      <c r="B307" s="262"/>
      <c r="C307" s="261">
        <v>42248</v>
      </c>
      <c r="D307" s="262" t="s">
        <v>1871</v>
      </c>
      <c r="E307" s="262" t="s">
        <v>1872</v>
      </c>
      <c r="F307" s="262" t="s">
        <v>1872</v>
      </c>
      <c r="G307" s="262" t="s">
        <v>1957</v>
      </c>
      <c r="H307" s="263" t="s">
        <v>1843</v>
      </c>
      <c r="I307" s="264">
        <v>-10472.219999999999</v>
      </c>
      <c r="J307" s="264">
        <v>34767.769999999997</v>
      </c>
      <c r="K307" s="264"/>
      <c r="L307" s="265">
        <v>3.32</v>
      </c>
      <c r="M307" s="265">
        <v>3.6821000000000002</v>
      </c>
      <c r="N307" s="261">
        <v>42277</v>
      </c>
      <c r="O307" s="264">
        <v>-3752.27</v>
      </c>
      <c r="P307" s="264">
        <v>0</v>
      </c>
      <c r="Q307" s="264">
        <v>-3752.27</v>
      </c>
      <c r="R307" s="264">
        <v>-3752.27</v>
      </c>
      <c r="S307" s="266">
        <v>3.9725999999999999</v>
      </c>
      <c r="T307" s="268">
        <v>-944.53758243971208</v>
      </c>
      <c r="U307" s="268"/>
      <c r="V307" s="262"/>
      <c r="W307" s="262"/>
      <c r="X307" s="262"/>
      <c r="Y307" s="262"/>
      <c r="Z307" s="262"/>
    </row>
    <row r="308" spans="1:26" x14ac:dyDescent="0.25">
      <c r="A308" s="261">
        <v>42074</v>
      </c>
      <c r="B308" s="262"/>
      <c r="C308" s="261">
        <v>42249</v>
      </c>
      <c r="D308" s="262" t="s">
        <v>1871</v>
      </c>
      <c r="E308" s="262" t="s">
        <v>1872</v>
      </c>
      <c r="F308" s="262" t="s">
        <v>1872</v>
      </c>
      <c r="G308" s="262" t="s">
        <v>1957</v>
      </c>
      <c r="H308" s="263" t="s">
        <v>1843</v>
      </c>
      <c r="I308" s="264">
        <v>-1727.26</v>
      </c>
      <c r="J308" s="264">
        <v>5734.5</v>
      </c>
      <c r="K308" s="264"/>
      <c r="L308" s="265">
        <v>3.32</v>
      </c>
      <c r="M308" s="265">
        <v>3.7075999999999998</v>
      </c>
      <c r="N308" s="261">
        <v>42277</v>
      </c>
      <c r="O308" s="264">
        <v>-662.83</v>
      </c>
      <c r="P308" s="264">
        <v>0</v>
      </c>
      <c r="Q308" s="264">
        <v>-662.83</v>
      </c>
      <c r="R308" s="264">
        <v>-662.83</v>
      </c>
      <c r="S308" s="266">
        <v>3.9725999999999999</v>
      </c>
      <c r="T308" s="268">
        <v>-166.85042541408652</v>
      </c>
      <c r="U308" s="267"/>
      <c r="V308" s="262"/>
      <c r="W308" s="262"/>
      <c r="X308" s="262"/>
      <c r="Y308" s="262"/>
      <c r="Z308" s="262"/>
    </row>
    <row r="309" spans="1:26" x14ac:dyDescent="0.25">
      <c r="A309" s="261">
        <v>42074</v>
      </c>
      <c r="B309" s="262"/>
      <c r="C309" s="261">
        <v>42276</v>
      </c>
      <c r="D309" s="262" t="s">
        <v>1871</v>
      </c>
      <c r="E309" s="262" t="s">
        <v>1872</v>
      </c>
      <c r="F309" s="262" t="s">
        <v>1872</v>
      </c>
      <c r="G309" s="262" t="s">
        <v>1957</v>
      </c>
      <c r="H309" s="263" t="s">
        <v>1843</v>
      </c>
      <c r="I309" s="264">
        <v>-7426.49</v>
      </c>
      <c r="J309" s="264">
        <v>24655.95</v>
      </c>
      <c r="K309" s="264"/>
      <c r="L309" s="265">
        <v>3.32</v>
      </c>
      <c r="M309" s="265">
        <v>4.1172000000000004</v>
      </c>
      <c r="N309" s="261">
        <v>42277</v>
      </c>
      <c r="O309" s="264">
        <v>-5917.29</v>
      </c>
      <c r="P309" s="264">
        <v>0</v>
      </c>
      <c r="Q309" s="264">
        <v>-5917.29</v>
      </c>
      <c r="R309" s="264">
        <v>-5917.29</v>
      </c>
      <c r="S309" s="266">
        <v>3.9725999999999999</v>
      </c>
      <c r="T309" s="268">
        <v>-1489.5257513970701</v>
      </c>
      <c r="U309" s="267"/>
      <c r="V309" s="262"/>
      <c r="W309" s="262"/>
      <c r="X309" s="262"/>
      <c r="Y309" s="262"/>
      <c r="Z309" s="262"/>
    </row>
    <row r="310" spans="1:26" x14ac:dyDescent="0.25">
      <c r="A310" s="261">
        <v>42074</v>
      </c>
      <c r="B310" s="262"/>
      <c r="C310" s="261">
        <v>42277</v>
      </c>
      <c r="D310" s="262" t="s">
        <v>1871</v>
      </c>
      <c r="E310" s="262" t="s">
        <v>1872</v>
      </c>
      <c r="F310" s="262" t="s">
        <v>1872</v>
      </c>
      <c r="G310" s="262" t="s">
        <v>1957</v>
      </c>
      <c r="H310" s="263" t="s">
        <v>1843</v>
      </c>
      <c r="I310" s="264">
        <v>-23209.54</v>
      </c>
      <c r="J310" s="264">
        <v>77055.67</v>
      </c>
      <c r="K310" s="264"/>
      <c r="L310" s="265">
        <v>3.32</v>
      </c>
      <c r="M310" s="265">
        <v>4.1185600000000004</v>
      </c>
      <c r="N310" s="261">
        <v>42277</v>
      </c>
      <c r="O310" s="264">
        <v>-18534.21</v>
      </c>
      <c r="P310" s="264">
        <v>0</v>
      </c>
      <c r="Q310" s="264">
        <v>-18534.21</v>
      </c>
      <c r="R310" s="264">
        <v>-18534.21</v>
      </c>
      <c r="S310" s="266">
        <v>3.9725999999999999</v>
      </c>
      <c r="T310" s="268">
        <v>-4665.5112520767252</v>
      </c>
      <c r="U310" s="267"/>
      <c r="V310" s="262"/>
      <c r="W310" s="262"/>
      <c r="X310" s="262"/>
      <c r="Y310" s="262"/>
      <c r="Z310" s="262"/>
    </row>
    <row r="311" spans="1:26" x14ac:dyDescent="0.25">
      <c r="A311" s="261">
        <v>42086</v>
      </c>
      <c r="B311" s="262"/>
      <c r="C311" s="261">
        <v>42261</v>
      </c>
      <c r="D311" s="262" t="s">
        <v>1871</v>
      </c>
      <c r="E311" s="262" t="s">
        <v>1872</v>
      </c>
      <c r="F311" s="262" t="s">
        <v>1872</v>
      </c>
      <c r="G311" s="262" t="s">
        <v>1957</v>
      </c>
      <c r="H311" s="263" t="s">
        <v>155</v>
      </c>
      <c r="I311" s="264">
        <v>-20330.810000000001</v>
      </c>
      <c r="J311" s="264">
        <v>70771.55</v>
      </c>
      <c r="K311" s="264"/>
      <c r="L311" s="265">
        <v>3.4809999999999999</v>
      </c>
      <c r="M311" s="265">
        <v>3.8948</v>
      </c>
      <c r="N311" s="261">
        <v>42278</v>
      </c>
      <c r="O311" s="264">
        <v>-8355.61</v>
      </c>
      <c r="P311" s="264">
        <v>0</v>
      </c>
      <c r="Q311" s="264">
        <v>-8355.61</v>
      </c>
      <c r="R311" s="264">
        <v>-8355.61</v>
      </c>
      <c r="S311" s="266">
        <v>3.9725999999999999</v>
      </c>
      <c r="T311" s="268">
        <v>-2103.3101746966722</v>
      </c>
      <c r="U311" s="267"/>
      <c r="V311" s="262"/>
      <c r="W311" s="262"/>
      <c r="X311" s="262"/>
      <c r="Y311" s="262"/>
      <c r="Z311" s="262"/>
    </row>
    <row r="312" spans="1:26" x14ac:dyDescent="0.25">
      <c r="A312" s="261">
        <v>42086</v>
      </c>
      <c r="B312" s="262"/>
      <c r="C312" s="261">
        <v>42270</v>
      </c>
      <c r="D312" s="262" t="s">
        <v>1871</v>
      </c>
      <c r="E312" s="262" t="s">
        <v>1872</v>
      </c>
      <c r="F312" s="262" t="s">
        <v>1872</v>
      </c>
      <c r="G312" s="262" t="s">
        <v>1957</v>
      </c>
      <c r="H312" s="263" t="s">
        <v>155</v>
      </c>
      <c r="I312" s="264">
        <v>-38817.47</v>
      </c>
      <c r="J312" s="264">
        <v>135123.60999999999</v>
      </c>
      <c r="K312" s="264"/>
      <c r="L312" s="265">
        <v>3.4809999999999999</v>
      </c>
      <c r="M312" s="265">
        <v>4.0547000000000004</v>
      </c>
      <c r="N312" s="261">
        <v>42278</v>
      </c>
      <c r="O312" s="264">
        <v>-22199.57</v>
      </c>
      <c r="P312" s="264">
        <v>0</v>
      </c>
      <c r="Q312" s="264">
        <v>-22199.57</v>
      </c>
      <c r="R312" s="264">
        <v>-22199.57</v>
      </c>
      <c r="S312" s="266">
        <v>3.9725999999999999</v>
      </c>
      <c r="T312" s="268">
        <v>-5588.1714746010166</v>
      </c>
      <c r="U312" s="267"/>
      <c r="V312" s="262"/>
      <c r="W312" s="262"/>
      <c r="X312" s="262"/>
      <c r="Y312" s="262"/>
      <c r="Z312" s="262"/>
    </row>
    <row r="313" spans="1:26" x14ac:dyDescent="0.25">
      <c r="A313" s="261">
        <v>42086</v>
      </c>
      <c r="B313" s="262"/>
      <c r="C313" s="261">
        <v>42270</v>
      </c>
      <c r="D313" s="262" t="s">
        <v>1871</v>
      </c>
      <c r="E313" s="262" t="s">
        <v>1872</v>
      </c>
      <c r="F313" s="262" t="s">
        <v>1872</v>
      </c>
      <c r="G313" s="262" t="s">
        <v>1957</v>
      </c>
      <c r="H313" s="263" t="s">
        <v>155</v>
      </c>
      <c r="I313" s="264">
        <v>-45132.1</v>
      </c>
      <c r="J313" s="264">
        <v>157104.84</v>
      </c>
      <c r="K313" s="264"/>
      <c r="L313" s="265">
        <v>3.4809999999999999</v>
      </c>
      <c r="M313" s="265">
        <v>4.0547000000000004</v>
      </c>
      <c r="N313" s="261">
        <v>42278</v>
      </c>
      <c r="O313" s="264">
        <v>-25810.880000000001</v>
      </c>
      <c r="P313" s="264">
        <v>0</v>
      </c>
      <c r="Q313" s="264">
        <v>-25810.880000000001</v>
      </c>
      <c r="R313" s="264">
        <v>-25810.880000000001</v>
      </c>
      <c r="S313" s="266">
        <v>3.9725999999999999</v>
      </c>
      <c r="T313" s="268">
        <v>-6497.2259980868957</v>
      </c>
      <c r="U313" s="267"/>
      <c r="V313" s="262"/>
      <c r="W313" s="262"/>
      <c r="X313" s="262"/>
      <c r="Y313" s="262"/>
      <c r="Z313" s="262"/>
    </row>
    <row r="314" spans="1:26" x14ac:dyDescent="0.25">
      <c r="A314" s="261">
        <v>42086</v>
      </c>
      <c r="B314" s="262"/>
      <c r="C314" s="261">
        <v>42321</v>
      </c>
      <c r="D314" s="262" t="s">
        <v>1871</v>
      </c>
      <c r="E314" s="262" t="s">
        <v>1872</v>
      </c>
      <c r="F314" s="262" t="s">
        <v>2039</v>
      </c>
      <c r="G314" s="262" t="s">
        <v>1957</v>
      </c>
      <c r="H314" s="263" t="s">
        <v>1843</v>
      </c>
      <c r="I314" s="264">
        <v>-7137.76</v>
      </c>
      <c r="J314" s="264">
        <v>25000</v>
      </c>
      <c r="K314" s="264">
        <v>0</v>
      </c>
      <c r="L314" s="265">
        <v>3.5024999999999999</v>
      </c>
      <c r="M314" s="265">
        <v>3.8031199999999998</v>
      </c>
      <c r="N314" s="261">
        <v>42324</v>
      </c>
      <c r="O314" s="264">
        <v>-2144.63</v>
      </c>
      <c r="P314" s="264">
        <v>0</v>
      </c>
      <c r="Q314" s="264">
        <v>-2144.63</v>
      </c>
      <c r="R314" s="264">
        <v>-2144.63</v>
      </c>
      <c r="S314" s="266">
        <v>3.7993000000000001</v>
      </c>
      <c r="T314" s="268">
        <v>-564.48</v>
      </c>
      <c r="U314" s="267"/>
      <c r="V314" s="262"/>
      <c r="W314" s="262"/>
      <c r="X314" s="262"/>
      <c r="Y314" s="262"/>
      <c r="Z314" s="262"/>
    </row>
    <row r="315" spans="1:26" x14ac:dyDescent="0.25">
      <c r="A315" s="261">
        <v>42090</v>
      </c>
      <c r="B315" s="262" t="s">
        <v>2508</v>
      </c>
      <c r="C315" s="261">
        <v>42100</v>
      </c>
      <c r="D315" s="262" t="s">
        <v>1871</v>
      </c>
      <c r="E315" s="262" t="s">
        <v>1872</v>
      </c>
      <c r="F315" s="262" t="s">
        <v>1872</v>
      </c>
      <c r="G315" s="262" t="s">
        <v>1957</v>
      </c>
      <c r="H315" s="263" t="s">
        <v>1843</v>
      </c>
      <c r="I315" s="264">
        <v>-416610.85</v>
      </c>
      <c r="J315" s="264">
        <v>1555000</v>
      </c>
      <c r="K315" s="264"/>
      <c r="L315" s="265">
        <v>3.7324999999999999</v>
      </c>
      <c r="M315" s="265">
        <v>3.7324999999999999</v>
      </c>
      <c r="N315" s="261">
        <v>42675</v>
      </c>
      <c r="O315" s="264">
        <v>0</v>
      </c>
      <c r="P315" s="264">
        <v>0</v>
      </c>
      <c r="Q315" s="264">
        <v>0</v>
      </c>
      <c r="R315" s="264">
        <v>0</v>
      </c>
      <c r="S315" s="266">
        <v>3.1488999999999998</v>
      </c>
      <c r="T315" s="264">
        <v>0</v>
      </c>
      <c r="U315" s="267"/>
      <c r="V315" s="262" t="s">
        <v>2509</v>
      </c>
      <c r="W315" s="262" t="s">
        <v>2510</v>
      </c>
      <c r="X315" s="262" t="s">
        <v>2511</v>
      </c>
      <c r="Y315" s="262" t="s">
        <v>1902</v>
      </c>
      <c r="Z315" s="262" t="s">
        <v>2229</v>
      </c>
    </row>
    <row r="316" spans="1:26" x14ac:dyDescent="0.25">
      <c r="A316" s="261">
        <v>42090</v>
      </c>
      <c r="B316" s="262"/>
      <c r="C316" s="261">
        <v>42474</v>
      </c>
      <c r="D316" s="262" t="s">
        <v>2512</v>
      </c>
      <c r="E316" s="262" t="s">
        <v>1872</v>
      </c>
      <c r="F316" s="262" t="s">
        <v>1872</v>
      </c>
      <c r="G316" s="262" t="s">
        <v>1957</v>
      </c>
      <c r="H316" s="263" t="s">
        <v>1843</v>
      </c>
      <c r="I316" s="264">
        <v>-20358.96</v>
      </c>
      <c r="J316" s="264">
        <v>76000</v>
      </c>
      <c r="K316" s="264">
        <v>0</v>
      </c>
      <c r="L316" s="265">
        <v>3.7330000000000001</v>
      </c>
      <c r="M316" s="265">
        <v>3.7290000000000001</v>
      </c>
      <c r="N316" s="261">
        <v>42675</v>
      </c>
      <c r="O316" s="264">
        <v>75.81</v>
      </c>
      <c r="P316" s="264">
        <v>0</v>
      </c>
      <c r="Q316" s="264">
        <v>75.81</v>
      </c>
      <c r="R316" s="264">
        <v>75.81</v>
      </c>
      <c r="S316" s="266">
        <v>3.5426000000000002</v>
      </c>
      <c r="T316" s="268">
        <f>R316/S316</f>
        <v>21.399537063173941</v>
      </c>
      <c r="U316" s="267"/>
      <c r="V316" s="262"/>
      <c r="W316" s="262"/>
      <c r="X316" s="262"/>
      <c r="Y316" s="262"/>
      <c r="Z316" s="262"/>
    </row>
    <row r="317" spans="1:26" x14ac:dyDescent="0.25">
      <c r="A317" s="261">
        <v>42090</v>
      </c>
      <c r="B317" s="262"/>
      <c r="C317" s="261">
        <v>42474</v>
      </c>
      <c r="D317" s="262" t="s">
        <v>2512</v>
      </c>
      <c r="E317" s="262" t="s">
        <v>1872</v>
      </c>
      <c r="F317" s="262" t="s">
        <v>1872</v>
      </c>
      <c r="G317" s="262" t="s">
        <v>1957</v>
      </c>
      <c r="H317" s="263" t="s">
        <v>155</v>
      </c>
      <c r="I317" s="264">
        <v>-346370.21</v>
      </c>
      <c r="J317" s="264">
        <v>1292999.99</v>
      </c>
      <c r="K317" s="264">
        <v>0</v>
      </c>
      <c r="L317" s="265">
        <v>3.7330000000000001</v>
      </c>
      <c r="M317" s="265">
        <v>3.7290000000000001</v>
      </c>
      <c r="N317" s="261">
        <v>42675</v>
      </c>
      <c r="O317" s="264">
        <v>1289.75</v>
      </c>
      <c r="P317" s="264">
        <v>0.06</v>
      </c>
      <c r="Q317" s="264">
        <v>1289.69</v>
      </c>
      <c r="R317" s="264">
        <v>1289.75</v>
      </c>
      <c r="S317" s="266">
        <v>3.5426000000000002</v>
      </c>
      <c r="T317" s="268">
        <f>R317/S317</f>
        <v>364.06876305538304</v>
      </c>
      <c r="U317" s="267"/>
      <c r="V317" s="262"/>
      <c r="W317" s="262"/>
      <c r="X317" s="262"/>
      <c r="Y317" s="262"/>
      <c r="Z317" s="262"/>
    </row>
    <row r="318" spans="1:26" x14ac:dyDescent="0.25">
      <c r="A318" s="261">
        <v>42090</v>
      </c>
      <c r="B318" s="262"/>
      <c r="C318" s="261">
        <v>42501</v>
      </c>
      <c r="D318" s="262" t="s">
        <v>2512</v>
      </c>
      <c r="E318" s="262" t="s">
        <v>1872</v>
      </c>
      <c r="F318" s="262" t="s">
        <v>1872</v>
      </c>
      <c r="G318" s="262" t="s">
        <v>1957</v>
      </c>
      <c r="H318" s="263" t="s">
        <v>155</v>
      </c>
      <c r="I318" s="264">
        <v>-170889.49</v>
      </c>
      <c r="J318" s="264">
        <v>634000.01</v>
      </c>
      <c r="K318" s="264">
        <v>0</v>
      </c>
      <c r="L318" s="265">
        <v>3.71</v>
      </c>
      <c r="M318" s="265">
        <v>3.6011000000000002</v>
      </c>
      <c r="N318" s="261">
        <v>42646</v>
      </c>
      <c r="O318" s="264">
        <v>17667.72</v>
      </c>
      <c r="P318" s="264">
        <v>0.88</v>
      </c>
      <c r="Q318" s="264">
        <v>17666.84</v>
      </c>
      <c r="R318" s="264">
        <v>17667.72</v>
      </c>
      <c r="S318" s="266">
        <v>3.4769000000000001</v>
      </c>
      <c r="T318" s="268">
        <f>R318/S318</f>
        <v>5081.4576202939406</v>
      </c>
      <c r="U318" s="267"/>
      <c r="V318" s="262"/>
      <c r="W318" s="262"/>
      <c r="X318" s="262" t="s">
        <v>2513</v>
      </c>
      <c r="Y318" s="262"/>
      <c r="Z318" s="262"/>
    </row>
    <row r="319" spans="1:26" x14ac:dyDescent="0.25">
      <c r="A319" s="261">
        <v>42090</v>
      </c>
      <c r="B319" s="262"/>
      <c r="C319" s="261">
        <v>42501</v>
      </c>
      <c r="D319" s="262" t="s">
        <v>2512</v>
      </c>
      <c r="E319" s="262" t="s">
        <v>1872</v>
      </c>
      <c r="F319" s="262" t="s">
        <v>1872</v>
      </c>
      <c r="G319" s="262" t="s">
        <v>1957</v>
      </c>
      <c r="H319" s="263" t="s">
        <v>1843</v>
      </c>
      <c r="I319" s="264">
        <v>-12054.65</v>
      </c>
      <c r="J319" s="264">
        <v>45000.01</v>
      </c>
      <c r="K319" s="264">
        <v>0</v>
      </c>
      <c r="L319" s="265">
        <v>3.7330000000000001</v>
      </c>
      <c r="M319" s="265">
        <v>3.6303999999999998</v>
      </c>
      <c r="N319" s="261">
        <v>42675</v>
      </c>
      <c r="O319" s="264">
        <v>1161.83</v>
      </c>
      <c r="P319" s="264">
        <v>0.06</v>
      </c>
      <c r="Q319" s="264">
        <v>1161.77</v>
      </c>
      <c r="R319" s="264">
        <v>1161.83</v>
      </c>
      <c r="S319" s="266">
        <v>3.4769000000000001</v>
      </c>
      <c r="T319" s="268">
        <f>R319/S319</f>
        <v>334.1568638729903</v>
      </c>
      <c r="U319" s="267"/>
      <c r="V319" s="262"/>
      <c r="W319" s="262"/>
      <c r="X319" s="262" t="s">
        <v>2514</v>
      </c>
      <c r="Y319" s="262"/>
      <c r="Z319" s="262"/>
    </row>
    <row r="320" spans="1:26" x14ac:dyDescent="0.25">
      <c r="A320" s="261">
        <v>42095</v>
      </c>
      <c r="B320" s="262" t="s">
        <v>2515</v>
      </c>
      <c r="C320" s="261">
        <v>42100</v>
      </c>
      <c r="D320" s="262" t="s">
        <v>1871</v>
      </c>
      <c r="E320" s="262" t="s">
        <v>1872</v>
      </c>
      <c r="F320" s="262" t="s">
        <v>1872</v>
      </c>
      <c r="G320" s="262" t="s">
        <v>1957</v>
      </c>
      <c r="H320" s="263" t="s">
        <v>1843</v>
      </c>
      <c r="I320" s="264">
        <v>416610.85</v>
      </c>
      <c r="J320" s="264">
        <v>-1555000</v>
      </c>
      <c r="K320" s="264"/>
      <c r="L320" s="265">
        <v>3.7324999999999999</v>
      </c>
      <c r="M320" s="265">
        <v>3.7324999999999999</v>
      </c>
      <c r="N320" s="261">
        <v>42675</v>
      </c>
      <c r="O320" s="264">
        <v>0</v>
      </c>
      <c r="P320" s="264">
        <v>0</v>
      </c>
      <c r="Q320" s="264">
        <v>0</v>
      </c>
      <c r="R320" s="264">
        <v>0</v>
      </c>
      <c r="S320" s="266">
        <v>3.1488999999999998</v>
      </c>
      <c r="T320" s="264">
        <v>0</v>
      </c>
      <c r="U320" s="267"/>
      <c r="V320" s="262" t="s">
        <v>2516</v>
      </c>
      <c r="W320" s="262" t="s">
        <v>2510</v>
      </c>
      <c r="X320" s="262" t="s">
        <v>2517</v>
      </c>
      <c r="Y320" s="262" t="s">
        <v>1902</v>
      </c>
      <c r="Z320" s="262" t="s">
        <v>2229</v>
      </c>
    </row>
    <row r="321" spans="1:26" x14ac:dyDescent="0.25">
      <c r="A321" s="261">
        <v>42096</v>
      </c>
      <c r="B321" s="262"/>
      <c r="C321" s="261">
        <v>42270</v>
      </c>
      <c r="D321" s="262" t="s">
        <v>1871</v>
      </c>
      <c r="E321" s="262" t="s">
        <v>1872</v>
      </c>
      <c r="F321" s="262" t="s">
        <v>1872</v>
      </c>
      <c r="G321" s="262" t="s">
        <v>1957</v>
      </c>
      <c r="H321" s="263" t="s">
        <v>155</v>
      </c>
      <c r="I321" s="264">
        <v>-75786.28</v>
      </c>
      <c r="J321" s="264">
        <v>250094.72</v>
      </c>
      <c r="K321" s="264"/>
      <c r="L321" s="265">
        <v>3.3</v>
      </c>
      <c r="M321" s="265">
        <v>4.0547000000000004</v>
      </c>
      <c r="N321" s="261">
        <v>42278</v>
      </c>
      <c r="O321" s="264">
        <v>-57016.08</v>
      </c>
      <c r="P321" s="264">
        <v>0</v>
      </c>
      <c r="Q321" s="264">
        <v>-57016.08</v>
      </c>
      <c r="R321" s="264">
        <v>-57016.08</v>
      </c>
      <c r="S321" s="266">
        <v>3.9725999999999999</v>
      </c>
      <c r="T321" s="268">
        <v>-14352.33348436792</v>
      </c>
      <c r="U321" s="267"/>
      <c r="V321" s="262"/>
      <c r="W321" s="262"/>
      <c r="X321" s="262"/>
      <c r="Y321" s="262"/>
      <c r="Z321" s="262"/>
    </row>
    <row r="322" spans="1:26" x14ac:dyDescent="0.25">
      <c r="A322" s="261">
        <v>42096</v>
      </c>
      <c r="B322" s="262"/>
      <c r="C322" s="261">
        <v>42277</v>
      </c>
      <c r="D322" s="262" t="s">
        <v>1871</v>
      </c>
      <c r="E322" s="262" t="s">
        <v>1872</v>
      </c>
      <c r="F322" s="262" t="s">
        <v>1872</v>
      </c>
      <c r="G322" s="262" t="s">
        <v>1957</v>
      </c>
      <c r="H322" s="263" t="s">
        <v>155</v>
      </c>
      <c r="I322" s="264">
        <v>-1360577.36</v>
      </c>
      <c r="J322" s="264">
        <v>4489905.29</v>
      </c>
      <c r="K322" s="264"/>
      <c r="L322" s="265">
        <v>3.3</v>
      </c>
      <c r="M322" s="265">
        <v>3.99</v>
      </c>
      <c r="N322" s="261">
        <v>42278</v>
      </c>
      <c r="O322" s="264">
        <v>-938305.48</v>
      </c>
      <c r="P322" s="264">
        <v>0</v>
      </c>
      <c r="Q322" s="264">
        <v>-938305.48</v>
      </c>
      <c r="R322" s="264">
        <v>-938305.48</v>
      </c>
      <c r="S322" s="266">
        <v>3.9725999999999999</v>
      </c>
      <c r="T322" s="268">
        <v>-236194.30096158688</v>
      </c>
      <c r="U322" s="267"/>
      <c r="V322" s="262"/>
      <c r="W322" s="262"/>
      <c r="X322" s="262"/>
      <c r="Y322" s="262"/>
      <c r="Z322" s="262"/>
    </row>
    <row r="323" spans="1:26" x14ac:dyDescent="0.25">
      <c r="A323" s="261">
        <v>42096</v>
      </c>
      <c r="B323" s="262"/>
      <c r="C323" s="261">
        <v>42307</v>
      </c>
      <c r="D323" s="262" t="s">
        <v>1871</v>
      </c>
      <c r="E323" s="262" t="s">
        <v>1872</v>
      </c>
      <c r="F323" s="262" t="s">
        <v>1872</v>
      </c>
      <c r="G323" s="262" t="s">
        <v>1957</v>
      </c>
      <c r="H323" s="263" t="s">
        <v>1843</v>
      </c>
      <c r="I323" s="264">
        <v>-99457.5</v>
      </c>
      <c r="J323" s="264">
        <v>329999.99</v>
      </c>
      <c r="K323" s="264">
        <v>0</v>
      </c>
      <c r="L323" s="265">
        <v>3.3180000000000001</v>
      </c>
      <c r="M323" s="265">
        <v>3.87</v>
      </c>
      <c r="N323" s="261">
        <v>42311</v>
      </c>
      <c r="O323" s="264">
        <v>-54871.81</v>
      </c>
      <c r="P323" s="264">
        <v>0</v>
      </c>
      <c r="Q323" s="264">
        <v>-54871.81</v>
      </c>
      <c r="R323" s="264">
        <v>-54871.81</v>
      </c>
      <c r="S323" s="266">
        <v>3.8586</v>
      </c>
      <c r="T323" s="268">
        <v>-13953.42</v>
      </c>
      <c r="U323" s="267"/>
      <c r="V323" s="262"/>
      <c r="W323" s="262"/>
      <c r="X323" s="262"/>
      <c r="Y323" s="262"/>
      <c r="Z323" s="262"/>
    </row>
    <row r="324" spans="1:26" x14ac:dyDescent="0.25">
      <c r="A324" s="261">
        <v>42152</v>
      </c>
      <c r="B324" s="262"/>
      <c r="C324" s="261">
        <v>42471</v>
      </c>
      <c r="D324" s="262" t="s">
        <v>2512</v>
      </c>
      <c r="E324" s="262" t="s">
        <v>1872</v>
      </c>
      <c r="F324" s="262" t="s">
        <v>1872</v>
      </c>
      <c r="G324" s="262" t="s">
        <v>1957</v>
      </c>
      <c r="H324" s="263" t="s">
        <v>155</v>
      </c>
      <c r="I324" s="264">
        <v>-176546.85</v>
      </c>
      <c r="J324" s="264">
        <v>639999.99</v>
      </c>
      <c r="K324" s="264">
        <v>0</v>
      </c>
      <c r="L324" s="265">
        <v>3.6251000000000002</v>
      </c>
      <c r="M324" s="265">
        <v>3.6972999999999998</v>
      </c>
      <c r="N324" s="261">
        <v>42657</v>
      </c>
      <c r="O324" s="264">
        <v>-11917.33</v>
      </c>
      <c r="P324" s="264">
        <v>0</v>
      </c>
      <c r="Q324" s="264">
        <v>-11917.33</v>
      </c>
      <c r="R324" s="264">
        <v>-11917.33</v>
      </c>
      <c r="S324" s="266">
        <v>3.6381999999999999</v>
      </c>
      <c r="T324" s="268">
        <f t="shared" ref="T324:T332" si="0">R324/S324</f>
        <v>-3275.6115661590898</v>
      </c>
      <c r="U324" s="267"/>
      <c r="V324" s="262"/>
      <c r="W324" s="262"/>
      <c r="X324" s="262"/>
      <c r="Y324" s="262"/>
      <c r="Z324" s="262"/>
    </row>
    <row r="325" spans="1:26" x14ac:dyDescent="0.25">
      <c r="A325" s="261">
        <v>42152</v>
      </c>
      <c r="B325" s="262"/>
      <c r="C325" s="261">
        <v>42471</v>
      </c>
      <c r="D325" s="262" t="s">
        <v>2512</v>
      </c>
      <c r="E325" s="262" t="s">
        <v>1872</v>
      </c>
      <c r="F325" s="262" t="s">
        <v>1872</v>
      </c>
      <c r="G325" s="262" t="s">
        <v>1957</v>
      </c>
      <c r="H325" s="263" t="s">
        <v>155</v>
      </c>
      <c r="I325" s="264">
        <v>-174782.2</v>
      </c>
      <c r="J325" s="264">
        <v>639999.98</v>
      </c>
      <c r="K325" s="264">
        <v>0</v>
      </c>
      <c r="L325" s="265">
        <v>3.6617000000000002</v>
      </c>
      <c r="M325" s="265">
        <v>3.7086000000000001</v>
      </c>
      <c r="N325" s="261">
        <v>42657</v>
      </c>
      <c r="O325" s="264">
        <v>-7663.94</v>
      </c>
      <c r="P325" s="264">
        <v>0</v>
      </c>
      <c r="Q325" s="264">
        <v>-7663.94</v>
      </c>
      <c r="R325" s="264">
        <v>-7663.94</v>
      </c>
      <c r="S325" s="266">
        <v>3.6381999999999999</v>
      </c>
      <c r="T325" s="268">
        <f t="shared" si="0"/>
        <v>-2106.5197075476885</v>
      </c>
      <c r="U325" s="267"/>
      <c r="V325" s="262"/>
      <c r="W325" s="262"/>
      <c r="X325" s="262"/>
      <c r="Y325" s="262"/>
      <c r="Z325" s="262"/>
    </row>
    <row r="326" spans="1:26" x14ac:dyDescent="0.25">
      <c r="A326" s="261">
        <v>42152</v>
      </c>
      <c r="B326" s="262"/>
      <c r="C326" s="261">
        <v>42471</v>
      </c>
      <c r="D326" s="262" t="s">
        <v>2512</v>
      </c>
      <c r="E326" s="262" t="s">
        <v>1872</v>
      </c>
      <c r="F326" s="262" t="s">
        <v>1872</v>
      </c>
      <c r="G326" s="262" t="s">
        <v>1957</v>
      </c>
      <c r="H326" s="263" t="s">
        <v>1843</v>
      </c>
      <c r="I326" s="264">
        <v>-12068.63</v>
      </c>
      <c r="J326" s="264">
        <v>43749.99</v>
      </c>
      <c r="K326" s="264">
        <v>0</v>
      </c>
      <c r="L326" s="265">
        <v>3.6251000000000002</v>
      </c>
      <c r="M326" s="265">
        <v>3.6972999999999998</v>
      </c>
      <c r="N326" s="261">
        <v>42657</v>
      </c>
      <c r="O326" s="264">
        <v>-814.66</v>
      </c>
      <c r="P326" s="264">
        <v>0</v>
      </c>
      <c r="Q326" s="264">
        <v>-814.66</v>
      </c>
      <c r="R326" s="264">
        <v>-814.66</v>
      </c>
      <c r="S326" s="266">
        <v>3.6381999999999999</v>
      </c>
      <c r="T326" s="268">
        <f t="shared" si="0"/>
        <v>-223.91842119729537</v>
      </c>
      <c r="U326" s="267"/>
      <c r="V326" s="262"/>
      <c r="W326" s="262"/>
      <c r="X326" s="262"/>
      <c r="Y326" s="262"/>
      <c r="Z326" s="262"/>
    </row>
    <row r="327" spans="1:26" x14ac:dyDescent="0.25">
      <c r="A327" s="261">
        <v>42152</v>
      </c>
      <c r="B327" s="262"/>
      <c r="C327" s="261">
        <v>42471</v>
      </c>
      <c r="D327" s="262" t="s">
        <v>2512</v>
      </c>
      <c r="E327" s="262" t="s">
        <v>1872</v>
      </c>
      <c r="F327" s="262" t="s">
        <v>1872</v>
      </c>
      <c r="G327" s="262" t="s">
        <v>1957</v>
      </c>
      <c r="H327" s="263" t="s">
        <v>1843</v>
      </c>
      <c r="I327" s="264">
        <v>-11948</v>
      </c>
      <c r="J327" s="264">
        <v>43749.99</v>
      </c>
      <c r="K327" s="264">
        <v>0</v>
      </c>
      <c r="L327" s="265">
        <v>3.6617000000000002</v>
      </c>
      <c r="M327" s="265">
        <v>3.7086000000000001</v>
      </c>
      <c r="N327" s="261">
        <v>42657</v>
      </c>
      <c r="O327" s="264">
        <v>-523.9</v>
      </c>
      <c r="P327" s="264">
        <v>0</v>
      </c>
      <c r="Q327" s="264">
        <v>-523.9</v>
      </c>
      <c r="R327" s="264">
        <v>-523.9</v>
      </c>
      <c r="S327" s="266">
        <v>3.6381999999999999</v>
      </c>
      <c r="T327" s="268">
        <f t="shared" si="0"/>
        <v>-143.99978011104392</v>
      </c>
      <c r="U327" s="267"/>
      <c r="V327" s="262"/>
      <c r="W327" s="262"/>
      <c r="X327" s="262"/>
      <c r="Y327" s="262"/>
      <c r="Z327" s="262"/>
    </row>
    <row r="328" spans="1:26" x14ac:dyDescent="0.25">
      <c r="A328" s="261">
        <v>42158</v>
      </c>
      <c r="B328" s="262"/>
      <c r="C328" s="261">
        <v>42473</v>
      </c>
      <c r="D328" s="262" t="s">
        <v>2512</v>
      </c>
      <c r="E328" s="262" t="s">
        <v>1872</v>
      </c>
      <c r="F328" s="262" t="s">
        <v>1872</v>
      </c>
      <c r="G328" s="262" t="s">
        <v>1957</v>
      </c>
      <c r="H328" s="263" t="s">
        <v>155</v>
      </c>
      <c r="I328" s="264">
        <v>-540040.84</v>
      </c>
      <c r="J328" s="264">
        <v>1957000</v>
      </c>
      <c r="K328" s="264">
        <v>0</v>
      </c>
      <c r="L328" s="265">
        <v>3.6238000000000001</v>
      </c>
      <c r="M328" s="265">
        <v>3.7084999999999999</v>
      </c>
      <c r="N328" s="261">
        <v>42684</v>
      </c>
      <c r="O328" s="264">
        <v>-42423.48</v>
      </c>
      <c r="P328" s="264">
        <v>0</v>
      </c>
      <c r="Q328" s="264">
        <v>-42423.48</v>
      </c>
      <c r="R328" s="264">
        <v>-42423.48</v>
      </c>
      <c r="S328" s="266">
        <v>3.5402999999999998</v>
      </c>
      <c r="T328" s="268">
        <f t="shared" si="0"/>
        <v>-11983.018388272181</v>
      </c>
      <c r="U328" s="267"/>
      <c r="V328" s="262"/>
      <c r="W328" s="262"/>
      <c r="X328" s="262"/>
      <c r="Y328" s="262"/>
      <c r="Z328" s="262"/>
    </row>
    <row r="329" spans="1:26" x14ac:dyDescent="0.25">
      <c r="A329" s="261">
        <v>42158</v>
      </c>
      <c r="B329" s="262"/>
      <c r="C329" s="261">
        <v>42473</v>
      </c>
      <c r="D329" s="262" t="s">
        <v>2512</v>
      </c>
      <c r="E329" s="262" t="s">
        <v>1872</v>
      </c>
      <c r="F329" s="262" t="s">
        <v>1872</v>
      </c>
      <c r="G329" s="262" t="s">
        <v>1957</v>
      </c>
      <c r="H329" s="263" t="s">
        <v>1843</v>
      </c>
      <c r="I329" s="264">
        <v>-36977.760000000002</v>
      </c>
      <c r="J329" s="264">
        <v>134000.01</v>
      </c>
      <c r="K329" s="264">
        <v>0</v>
      </c>
      <c r="L329" s="265">
        <v>3.6238000000000001</v>
      </c>
      <c r="M329" s="265">
        <v>3.7084999999999999</v>
      </c>
      <c r="N329" s="261">
        <v>42684</v>
      </c>
      <c r="O329" s="264">
        <v>-2904.83</v>
      </c>
      <c r="P329" s="264">
        <v>0</v>
      </c>
      <c r="Q329" s="264">
        <v>-2904.83</v>
      </c>
      <c r="R329" s="264">
        <v>-2904.83</v>
      </c>
      <c r="S329" s="266">
        <v>3.5402999999999998</v>
      </c>
      <c r="T329" s="268">
        <f t="shared" si="0"/>
        <v>-820.50391209784482</v>
      </c>
      <c r="U329" s="267"/>
      <c r="V329" s="262"/>
      <c r="W329" s="262"/>
      <c r="X329" s="262"/>
      <c r="Y329" s="262"/>
      <c r="Z329" s="262"/>
    </row>
    <row r="330" spans="1:26" x14ac:dyDescent="0.25">
      <c r="A330" s="261">
        <v>42202</v>
      </c>
      <c r="B330" s="262"/>
      <c r="C330" s="261">
        <v>42496</v>
      </c>
      <c r="D330" s="262" t="s">
        <v>2512</v>
      </c>
      <c r="E330" s="262" t="s">
        <v>1872</v>
      </c>
      <c r="F330" s="262" t="s">
        <v>1872</v>
      </c>
      <c r="G330" s="262" t="s">
        <v>1957</v>
      </c>
      <c r="H330" s="263" t="s">
        <v>155</v>
      </c>
      <c r="I330" s="264">
        <v>-975802.5</v>
      </c>
      <c r="J330" s="264">
        <v>3581000.01</v>
      </c>
      <c r="K330" s="264">
        <v>0</v>
      </c>
      <c r="L330" s="265">
        <v>3.6698</v>
      </c>
      <c r="M330" s="265">
        <v>3.6715</v>
      </c>
      <c r="N330" s="261">
        <v>42653</v>
      </c>
      <c r="O330" s="264">
        <v>-1567.64</v>
      </c>
      <c r="P330" s="264">
        <v>0</v>
      </c>
      <c r="Q330" s="264">
        <v>-1567.64</v>
      </c>
      <c r="R330" s="264">
        <v>-1567.64</v>
      </c>
      <c r="S330" s="266">
        <v>3.5293000000000001</v>
      </c>
      <c r="T330" s="268">
        <f t="shared" si="0"/>
        <v>-444.17873232652369</v>
      </c>
      <c r="U330" s="267"/>
      <c r="V330" s="262"/>
      <c r="W330" s="262"/>
      <c r="X330" s="262" t="s">
        <v>2518</v>
      </c>
      <c r="Y330" s="262"/>
      <c r="Z330" s="262"/>
    </row>
    <row r="331" spans="1:26" s="269" customFormat="1" x14ac:dyDescent="0.25">
      <c r="A331" s="261">
        <v>42209</v>
      </c>
      <c r="B331" s="262"/>
      <c r="C331" s="261">
        <v>42471</v>
      </c>
      <c r="D331" s="262" t="s">
        <v>2512</v>
      </c>
      <c r="E331" s="262" t="s">
        <v>1872</v>
      </c>
      <c r="F331" s="262" t="s">
        <v>1872</v>
      </c>
      <c r="G331" s="262" t="s">
        <v>1957</v>
      </c>
      <c r="H331" s="263" t="s">
        <v>1843</v>
      </c>
      <c r="I331" s="264">
        <v>-12692.7</v>
      </c>
      <c r="J331" s="264">
        <v>47999.98</v>
      </c>
      <c r="K331" s="264">
        <v>0</v>
      </c>
      <c r="L331" s="265">
        <v>3.7816999999999998</v>
      </c>
      <c r="M331" s="265">
        <v>3.6981000000000002</v>
      </c>
      <c r="N331" s="261">
        <v>42646</v>
      </c>
      <c r="O331" s="264">
        <v>996.1</v>
      </c>
      <c r="P331" s="264">
        <v>0.05</v>
      </c>
      <c r="Q331" s="264">
        <v>996.05</v>
      </c>
      <c r="R331" s="264">
        <v>996.1</v>
      </c>
      <c r="S331" s="266">
        <v>3.6381999999999999</v>
      </c>
      <c r="T331" s="268">
        <f t="shared" si="0"/>
        <v>273.78923643560006</v>
      </c>
      <c r="U331" s="267"/>
      <c r="V331" s="262"/>
      <c r="W331" s="262"/>
      <c r="X331" s="262"/>
      <c r="Y331" s="262"/>
      <c r="Z331" s="262"/>
    </row>
    <row r="332" spans="1:26" x14ac:dyDescent="0.25">
      <c r="A332" s="261">
        <v>42209</v>
      </c>
      <c r="B332" s="262"/>
      <c r="C332" s="261">
        <v>42471</v>
      </c>
      <c r="D332" s="262" t="s">
        <v>2512</v>
      </c>
      <c r="E332" s="262" t="s">
        <v>1872</v>
      </c>
      <c r="F332" s="262" t="s">
        <v>1872</v>
      </c>
      <c r="G332" s="262" t="s">
        <v>1957</v>
      </c>
      <c r="H332" s="263" t="s">
        <v>155</v>
      </c>
      <c r="I332" s="264">
        <v>-208371.9</v>
      </c>
      <c r="J332" s="264">
        <v>788000.01</v>
      </c>
      <c r="K332" s="264">
        <v>0</v>
      </c>
      <c r="L332" s="265">
        <v>3.7816999999999998</v>
      </c>
      <c r="M332" s="265">
        <v>3.6981000000000002</v>
      </c>
      <c r="N332" s="261">
        <v>42646</v>
      </c>
      <c r="O332" s="264">
        <v>16352.66</v>
      </c>
      <c r="P332" s="264">
        <v>0.82</v>
      </c>
      <c r="Q332" s="264">
        <v>16351.84</v>
      </c>
      <c r="R332" s="264">
        <v>16352.66</v>
      </c>
      <c r="S332" s="266">
        <v>3.6381999999999999</v>
      </c>
      <c r="T332" s="268">
        <f t="shared" si="0"/>
        <v>4494.7116706063443</v>
      </c>
      <c r="U332" s="267"/>
      <c r="V332" s="262"/>
      <c r="W332" s="262"/>
      <c r="X332" s="262"/>
      <c r="Y332" s="262"/>
      <c r="Z332" s="262"/>
    </row>
    <row r="333" spans="1:26" x14ac:dyDescent="0.25">
      <c r="A333" s="261">
        <v>42214</v>
      </c>
      <c r="B333" s="262"/>
      <c r="C333" s="261">
        <v>42282</v>
      </c>
      <c r="D333" s="262" t="s">
        <v>1871</v>
      </c>
      <c r="E333" s="262" t="s">
        <v>1872</v>
      </c>
      <c r="F333" s="262" t="s">
        <v>1872</v>
      </c>
      <c r="G333" s="262" t="s">
        <v>1957</v>
      </c>
      <c r="H333" s="263" t="s">
        <v>155</v>
      </c>
      <c r="I333" s="264">
        <v>-88293.89</v>
      </c>
      <c r="J333" s="264">
        <v>303598.53999999998</v>
      </c>
      <c r="K333" s="264">
        <v>0</v>
      </c>
      <c r="L333" s="265">
        <v>3.4384999999999999</v>
      </c>
      <c r="M333" s="265">
        <v>4.0376000000000003</v>
      </c>
      <c r="N333" s="261">
        <v>42311</v>
      </c>
      <c r="O333" s="264">
        <v>-52369.95</v>
      </c>
      <c r="P333" s="264">
        <v>0</v>
      </c>
      <c r="Q333" s="264">
        <v>-52369.95</v>
      </c>
      <c r="R333" s="264">
        <v>-52369.95</v>
      </c>
      <c r="S333" s="266">
        <v>3.8586</v>
      </c>
      <c r="T333" s="268">
        <v>-13090.2</v>
      </c>
      <c r="U333" s="267"/>
      <c r="V333" s="262"/>
      <c r="W333" s="262"/>
      <c r="X333" s="262"/>
      <c r="Y333" s="262"/>
      <c r="Z333" s="262"/>
    </row>
    <row r="334" spans="1:26" x14ac:dyDescent="0.25">
      <c r="A334" s="261">
        <v>42214</v>
      </c>
      <c r="B334" s="262"/>
      <c r="C334" s="261">
        <v>42282</v>
      </c>
      <c r="D334" s="262" t="s">
        <v>1871</v>
      </c>
      <c r="E334" s="262" t="s">
        <v>1872</v>
      </c>
      <c r="F334" s="262" t="s">
        <v>1872</v>
      </c>
      <c r="G334" s="262" t="s">
        <v>1957</v>
      </c>
      <c r="H334" s="263" t="s">
        <v>155</v>
      </c>
      <c r="I334" s="264">
        <v>-65004.08</v>
      </c>
      <c r="J334" s="264">
        <v>223516.53</v>
      </c>
      <c r="K334" s="264">
        <v>0</v>
      </c>
      <c r="L334" s="265">
        <v>3.4384999999999999</v>
      </c>
      <c r="M334" s="265">
        <v>4.0376000000000003</v>
      </c>
      <c r="N334" s="261">
        <v>42311</v>
      </c>
      <c r="O334" s="264">
        <v>-38556.01</v>
      </c>
      <c r="P334" s="264">
        <v>0</v>
      </c>
      <c r="Q334" s="264">
        <v>-38556.01</v>
      </c>
      <c r="R334" s="264">
        <v>-38556.01</v>
      </c>
      <c r="S334" s="266">
        <v>3.8586</v>
      </c>
      <c r="T334" s="268">
        <v>-9637.32</v>
      </c>
      <c r="U334" s="267"/>
      <c r="V334" s="262"/>
      <c r="W334" s="262"/>
      <c r="X334" s="262"/>
      <c r="Y334" s="262"/>
      <c r="Z334" s="262"/>
    </row>
    <row r="335" spans="1:26" x14ac:dyDescent="0.25">
      <c r="A335" s="261">
        <v>42214</v>
      </c>
      <c r="B335" s="262"/>
      <c r="C335" s="261">
        <v>42307</v>
      </c>
      <c r="D335" s="262" t="s">
        <v>1871</v>
      </c>
      <c r="E335" s="262" t="s">
        <v>1872</v>
      </c>
      <c r="F335" s="262" t="s">
        <v>1872</v>
      </c>
      <c r="G335" s="262" t="s">
        <v>1957</v>
      </c>
      <c r="H335" s="263" t="s">
        <v>155</v>
      </c>
      <c r="I335" s="264">
        <v>-93634.86</v>
      </c>
      <c r="J335" s="264">
        <v>321963.46999999997</v>
      </c>
      <c r="K335" s="264">
        <v>0</v>
      </c>
      <c r="L335" s="265">
        <v>3.4384999999999999</v>
      </c>
      <c r="M335" s="265">
        <v>3.9335599999999999</v>
      </c>
      <c r="N335" s="261">
        <v>42311</v>
      </c>
      <c r="O335" s="264">
        <v>-46330.54</v>
      </c>
      <c r="P335" s="264">
        <v>0</v>
      </c>
      <c r="Q335" s="264">
        <v>-46330.54</v>
      </c>
      <c r="R335" s="264">
        <v>-46330.54</v>
      </c>
      <c r="S335" s="266">
        <v>3.8586</v>
      </c>
      <c r="T335" s="268">
        <v>-11781.45</v>
      </c>
      <c r="U335" s="267"/>
      <c r="V335" s="262"/>
      <c r="W335" s="262"/>
      <c r="X335" s="262"/>
      <c r="Y335" s="262"/>
      <c r="Z335" s="262"/>
    </row>
    <row r="336" spans="1:26" x14ac:dyDescent="0.25">
      <c r="A336" s="261">
        <v>42214</v>
      </c>
      <c r="B336" s="262"/>
      <c r="C336" s="261">
        <v>42307</v>
      </c>
      <c r="D336" s="262" t="s">
        <v>1871</v>
      </c>
      <c r="E336" s="262" t="s">
        <v>1872</v>
      </c>
      <c r="F336" s="262" t="s">
        <v>1872</v>
      </c>
      <c r="G336" s="262" t="s">
        <v>1957</v>
      </c>
      <c r="H336" s="263" t="s">
        <v>155</v>
      </c>
      <c r="I336" s="264">
        <v>-48719.34</v>
      </c>
      <c r="J336" s="264">
        <v>167521.45000000001</v>
      </c>
      <c r="K336" s="264">
        <v>0</v>
      </c>
      <c r="L336" s="265">
        <v>3.4384999999999999</v>
      </c>
      <c r="M336" s="265">
        <v>3.87</v>
      </c>
      <c r="N336" s="261">
        <v>42311</v>
      </c>
      <c r="O336" s="264">
        <v>-21011.39</v>
      </c>
      <c r="P336" s="264">
        <v>0</v>
      </c>
      <c r="Q336" s="264">
        <v>-21011.39</v>
      </c>
      <c r="R336" s="264">
        <v>-21011.39</v>
      </c>
      <c r="S336" s="266">
        <v>3.8586</v>
      </c>
      <c r="T336" s="268">
        <v>-5343.01</v>
      </c>
      <c r="U336" s="267"/>
      <c r="V336" s="262"/>
      <c r="W336" s="262"/>
      <c r="X336" s="262"/>
      <c r="Y336" s="262"/>
      <c r="Z336" s="262"/>
    </row>
    <row r="337" spans="1:26" x14ac:dyDescent="0.25">
      <c r="A337" s="261">
        <v>42214</v>
      </c>
      <c r="B337" s="262"/>
      <c r="C337" s="261">
        <v>42307</v>
      </c>
      <c r="D337" s="262" t="s">
        <v>1871</v>
      </c>
      <c r="E337" s="262" t="s">
        <v>1872</v>
      </c>
      <c r="F337" s="262" t="s">
        <v>1872</v>
      </c>
      <c r="G337" s="262" t="s">
        <v>1957</v>
      </c>
      <c r="H337" s="263" t="s">
        <v>1843</v>
      </c>
      <c r="I337" s="264">
        <v>-27163.01</v>
      </c>
      <c r="J337" s="264">
        <v>93400.01</v>
      </c>
      <c r="K337" s="264">
        <v>0</v>
      </c>
      <c r="L337" s="265">
        <v>3.4384999999999999</v>
      </c>
      <c r="M337" s="265">
        <v>3.87</v>
      </c>
      <c r="N337" s="261">
        <v>42311</v>
      </c>
      <c r="O337" s="264">
        <v>-11714.71</v>
      </c>
      <c r="P337" s="264">
        <v>0</v>
      </c>
      <c r="Q337" s="264">
        <v>-11714.71</v>
      </c>
      <c r="R337" s="264">
        <v>-11714.71</v>
      </c>
      <c r="S337" s="266">
        <v>3.8586</v>
      </c>
      <c r="T337" s="268">
        <v>-2978.95</v>
      </c>
      <c r="U337" s="267"/>
      <c r="V337" s="262"/>
      <c r="W337" s="262"/>
      <c r="X337" s="262"/>
      <c r="Y337" s="262"/>
      <c r="Z337" s="262"/>
    </row>
    <row r="338" spans="1:26" x14ac:dyDescent="0.25">
      <c r="A338" s="261">
        <v>42222</v>
      </c>
      <c r="B338" s="262"/>
      <c r="C338" s="261">
        <v>42222</v>
      </c>
      <c r="D338" s="262" t="s">
        <v>1871</v>
      </c>
      <c r="E338" s="262" t="s">
        <v>1872</v>
      </c>
      <c r="F338" s="262" t="s">
        <v>1872</v>
      </c>
      <c r="G338" s="262" t="s">
        <v>1957</v>
      </c>
      <c r="H338" s="263" t="s">
        <v>155</v>
      </c>
      <c r="I338" s="264">
        <v>-37708.86</v>
      </c>
      <c r="J338" s="264">
        <v>114646.25</v>
      </c>
      <c r="K338" s="264"/>
      <c r="L338" s="265">
        <v>3.0402999999999998</v>
      </c>
      <c r="M338" s="265">
        <v>3.5428999999999999</v>
      </c>
      <c r="N338" s="261">
        <v>42272</v>
      </c>
      <c r="O338" s="264">
        <v>-18606.84</v>
      </c>
      <c r="P338" s="264">
        <v>0</v>
      </c>
      <c r="Q338" s="264">
        <v>-18606.84</v>
      </c>
      <c r="R338" s="264">
        <v>-18606.84</v>
      </c>
      <c r="S338" s="266">
        <v>3.6463999999999999</v>
      </c>
      <c r="T338" s="264">
        <v>-5102.797279508557</v>
      </c>
      <c r="U338" s="267"/>
      <c r="V338" s="262"/>
      <c r="W338" s="262"/>
      <c r="X338" s="262"/>
      <c r="Y338" s="262"/>
      <c r="Z338" s="262"/>
    </row>
    <row r="339" spans="1:26" x14ac:dyDescent="0.25">
      <c r="A339" s="261">
        <v>42226</v>
      </c>
      <c r="B339" s="262"/>
      <c r="C339" s="261">
        <v>42226</v>
      </c>
      <c r="D339" s="262" t="s">
        <v>1871</v>
      </c>
      <c r="E339" s="262" t="s">
        <v>1872</v>
      </c>
      <c r="F339" s="262" t="s">
        <v>1872</v>
      </c>
      <c r="G339" s="262" t="s">
        <v>1957</v>
      </c>
      <c r="H339" s="263" t="s">
        <v>155</v>
      </c>
      <c r="I339" s="264">
        <v>-110335.34</v>
      </c>
      <c r="J339" s="264">
        <v>335452.53000000003</v>
      </c>
      <c r="K339" s="264"/>
      <c r="L339" s="265">
        <v>3.0402999999999998</v>
      </c>
      <c r="M339" s="265">
        <v>3.5733000000000001</v>
      </c>
      <c r="N339" s="261">
        <v>42272</v>
      </c>
      <c r="O339" s="264">
        <v>-57793.68</v>
      </c>
      <c r="P339" s="264">
        <v>0</v>
      </c>
      <c r="Q339" s="264">
        <v>-57793.68</v>
      </c>
      <c r="R339" s="264">
        <v>-57793.68</v>
      </c>
      <c r="S339" s="266">
        <v>3.6463999999999999</v>
      </c>
      <c r="T339" s="264">
        <v>-15849.51733216323</v>
      </c>
      <c r="U339" s="267"/>
      <c r="V339" s="262"/>
      <c r="W339" s="262"/>
      <c r="X339" s="262"/>
      <c r="Y339" s="262"/>
      <c r="Z339" s="262"/>
    </row>
    <row r="340" spans="1:26" x14ac:dyDescent="0.25">
      <c r="A340" s="261">
        <v>42228</v>
      </c>
      <c r="B340" s="262"/>
      <c r="C340" s="261">
        <v>42228</v>
      </c>
      <c r="D340" s="262" t="s">
        <v>1871</v>
      </c>
      <c r="E340" s="262" t="s">
        <v>1872</v>
      </c>
      <c r="F340" s="262" t="s">
        <v>1872</v>
      </c>
      <c r="G340" s="262" t="s">
        <v>1957</v>
      </c>
      <c r="H340" s="263" t="s">
        <v>155</v>
      </c>
      <c r="I340" s="264">
        <v>-51907.92</v>
      </c>
      <c r="J340" s="264">
        <v>157815.65</v>
      </c>
      <c r="K340" s="264"/>
      <c r="L340" s="265">
        <v>3.0402999999999998</v>
      </c>
      <c r="M340" s="265">
        <v>3.5448</v>
      </c>
      <c r="N340" s="261">
        <v>42272</v>
      </c>
      <c r="O340" s="264">
        <v>-25765.21</v>
      </c>
      <c r="P340" s="264">
        <v>0</v>
      </c>
      <c r="Q340" s="264">
        <v>-25765.21</v>
      </c>
      <c r="R340" s="264">
        <v>-25765.21</v>
      </c>
      <c r="S340" s="266">
        <v>3.6463999999999999</v>
      </c>
      <c r="T340" s="264">
        <v>-7065.9307810443179</v>
      </c>
      <c r="U340" s="267"/>
      <c r="V340" s="262"/>
      <c r="W340" s="262"/>
      <c r="X340" s="262"/>
      <c r="Y340" s="262"/>
      <c r="Z340" s="262"/>
    </row>
    <row r="341" spans="1:26" x14ac:dyDescent="0.25">
      <c r="A341" s="261">
        <v>42229</v>
      </c>
      <c r="B341" s="262"/>
      <c r="C341" s="261">
        <v>42229</v>
      </c>
      <c r="D341" s="262" t="s">
        <v>1871</v>
      </c>
      <c r="E341" s="262" t="s">
        <v>1872</v>
      </c>
      <c r="F341" s="262" t="s">
        <v>1872</v>
      </c>
      <c r="G341" s="262" t="s">
        <v>1957</v>
      </c>
      <c r="H341" s="263" t="s">
        <v>155</v>
      </c>
      <c r="I341" s="264">
        <v>-97643.59</v>
      </c>
      <c r="J341" s="264">
        <v>296865.81</v>
      </c>
      <c r="K341" s="264"/>
      <c r="L341" s="265">
        <v>3.0402999999999998</v>
      </c>
      <c r="M341" s="265">
        <v>3.5334400000000001</v>
      </c>
      <c r="N341" s="261">
        <v>42272</v>
      </c>
      <c r="O341" s="264">
        <v>-47398.77</v>
      </c>
      <c r="P341" s="264">
        <v>0</v>
      </c>
      <c r="Q341" s="264">
        <v>-47398.77</v>
      </c>
      <c r="R341" s="264">
        <v>-47398.77</v>
      </c>
      <c r="S341" s="266">
        <v>3.6463999999999999</v>
      </c>
      <c r="T341" s="264">
        <v>-12998.7851031154</v>
      </c>
      <c r="U341" s="267"/>
      <c r="V341" s="262"/>
      <c r="W341" s="262"/>
      <c r="X341" s="262"/>
      <c r="Y341" s="262"/>
      <c r="Z341" s="262"/>
    </row>
    <row r="342" spans="1:26" x14ac:dyDescent="0.25">
      <c r="A342" s="261">
        <v>42230</v>
      </c>
      <c r="B342" s="262"/>
      <c r="C342" s="261">
        <v>42230</v>
      </c>
      <c r="D342" s="262" t="s">
        <v>1871</v>
      </c>
      <c r="E342" s="262" t="s">
        <v>1872</v>
      </c>
      <c r="F342" s="262" t="s">
        <v>1872</v>
      </c>
      <c r="G342" s="262" t="s">
        <v>1957</v>
      </c>
      <c r="H342" s="263" t="s">
        <v>155</v>
      </c>
      <c r="I342" s="264">
        <v>-49055.65</v>
      </c>
      <c r="J342" s="264">
        <v>149143.89000000001</v>
      </c>
      <c r="K342" s="264"/>
      <c r="L342" s="265">
        <v>3.0402999999999998</v>
      </c>
      <c r="M342" s="265">
        <v>3.5577000000000001</v>
      </c>
      <c r="N342" s="261">
        <v>42272</v>
      </c>
      <c r="O342" s="264">
        <v>-24997.759999999998</v>
      </c>
      <c r="P342" s="264">
        <v>0</v>
      </c>
      <c r="Q342" s="264">
        <v>-24997.759999999998</v>
      </c>
      <c r="R342" s="264">
        <v>-24997.759999999998</v>
      </c>
      <c r="S342" s="266">
        <v>3.6463999999999999</v>
      </c>
      <c r="T342" s="264">
        <v>-6855.4629223343572</v>
      </c>
      <c r="U342" s="267"/>
      <c r="V342" s="262"/>
      <c r="W342" s="262"/>
      <c r="X342" s="262"/>
      <c r="Y342" s="262"/>
      <c r="Z342" s="262"/>
    </row>
    <row r="343" spans="1:26" x14ac:dyDescent="0.25">
      <c r="A343" s="261">
        <v>42230</v>
      </c>
      <c r="B343" s="262"/>
      <c r="C343" s="261">
        <v>42230</v>
      </c>
      <c r="D343" s="262" t="s">
        <v>1871</v>
      </c>
      <c r="E343" s="262" t="s">
        <v>1872</v>
      </c>
      <c r="F343" s="262" t="s">
        <v>1872</v>
      </c>
      <c r="G343" s="262" t="s">
        <v>1957</v>
      </c>
      <c r="H343" s="263" t="s">
        <v>155</v>
      </c>
      <c r="I343" s="264">
        <v>-61855.06</v>
      </c>
      <c r="J343" s="264">
        <v>188057.94</v>
      </c>
      <c r="K343" s="264"/>
      <c r="L343" s="265">
        <v>3.0402999999999998</v>
      </c>
      <c r="M343" s="265">
        <v>3.5577000000000001</v>
      </c>
      <c r="N343" s="261">
        <v>42272</v>
      </c>
      <c r="O343" s="264">
        <v>-31520.080000000002</v>
      </c>
      <c r="P343" s="264">
        <v>0</v>
      </c>
      <c r="Q343" s="264">
        <v>-31520.080000000002</v>
      </c>
      <c r="R343" s="264">
        <v>-31520.080000000002</v>
      </c>
      <c r="S343" s="266">
        <v>3.6463999999999999</v>
      </c>
      <c r="T343" s="264">
        <v>-8644.1641070645019</v>
      </c>
      <c r="U343" s="267"/>
      <c r="V343" s="262"/>
      <c r="W343" s="262"/>
      <c r="X343" s="262"/>
      <c r="Y343" s="262"/>
      <c r="Z343" s="262"/>
    </row>
    <row r="344" spans="1:26" x14ac:dyDescent="0.25">
      <c r="A344" s="261">
        <v>42233</v>
      </c>
      <c r="B344" s="262"/>
      <c r="C344" s="261">
        <v>42233</v>
      </c>
      <c r="D344" s="262" t="s">
        <v>1871</v>
      </c>
      <c r="E344" s="262" t="s">
        <v>1872</v>
      </c>
      <c r="F344" s="262" t="s">
        <v>1872</v>
      </c>
      <c r="G344" s="262" t="s">
        <v>1957</v>
      </c>
      <c r="H344" s="263" t="s">
        <v>155</v>
      </c>
      <c r="I344" s="264">
        <v>46838.21</v>
      </c>
      <c r="J344" s="264">
        <v>-165371.67000000001</v>
      </c>
      <c r="K344" s="264"/>
      <c r="L344" s="265">
        <v>3.5306999999999999</v>
      </c>
      <c r="M344" s="265">
        <v>3.49</v>
      </c>
      <c r="N344" s="261">
        <v>42234</v>
      </c>
      <c r="O344" s="264">
        <v>-1905.31</v>
      </c>
      <c r="P344" s="264">
        <v>0</v>
      </c>
      <c r="Q344" s="264">
        <v>-1905.31</v>
      </c>
      <c r="R344" s="264">
        <v>-1905.31</v>
      </c>
      <c r="S344" s="266">
        <v>3.6463999999999999</v>
      </c>
      <c r="T344" s="264">
        <v>-522.51810004387892</v>
      </c>
      <c r="U344" s="267"/>
      <c r="V344" s="262"/>
      <c r="W344" s="262"/>
      <c r="X344" s="262"/>
      <c r="Y344" s="262"/>
      <c r="Z344" s="262"/>
    </row>
    <row r="345" spans="1:26" x14ac:dyDescent="0.25">
      <c r="A345" s="261">
        <v>42233</v>
      </c>
      <c r="B345" s="262"/>
      <c r="C345" s="261">
        <v>42233</v>
      </c>
      <c r="D345" s="262" t="s">
        <v>1871</v>
      </c>
      <c r="E345" s="262" t="s">
        <v>1872</v>
      </c>
      <c r="F345" s="262" t="s">
        <v>1872</v>
      </c>
      <c r="G345" s="262" t="s">
        <v>1957</v>
      </c>
      <c r="H345" s="263" t="s">
        <v>155</v>
      </c>
      <c r="I345" s="264">
        <v>43829.83</v>
      </c>
      <c r="J345" s="264">
        <v>-156472.49</v>
      </c>
      <c r="K345" s="264"/>
      <c r="L345" s="265">
        <v>3.57</v>
      </c>
      <c r="M345" s="265">
        <v>3.47925</v>
      </c>
      <c r="N345" s="261">
        <v>42233</v>
      </c>
      <c r="O345" s="264">
        <v>-3977.56</v>
      </c>
      <c r="P345" s="264">
        <v>0</v>
      </c>
      <c r="Q345" s="264">
        <v>-3977.56</v>
      </c>
      <c r="R345" s="264">
        <v>-3977.56</v>
      </c>
      <c r="S345" s="266">
        <v>3.6463999999999999</v>
      </c>
      <c r="T345" s="264">
        <v>-1090.8183413777972</v>
      </c>
      <c r="U345" s="267"/>
      <c r="V345" s="262"/>
      <c r="W345" s="262"/>
      <c r="X345" s="262"/>
      <c r="Y345" s="262"/>
      <c r="Z345" s="262"/>
    </row>
    <row r="346" spans="1:26" x14ac:dyDescent="0.25">
      <c r="A346" s="261">
        <v>42233</v>
      </c>
      <c r="B346" s="262"/>
      <c r="C346" s="261">
        <v>42233</v>
      </c>
      <c r="D346" s="262" t="s">
        <v>1871</v>
      </c>
      <c r="E346" s="262" t="s">
        <v>1872</v>
      </c>
      <c r="F346" s="262" t="s">
        <v>1872</v>
      </c>
      <c r="G346" s="262" t="s">
        <v>1957</v>
      </c>
      <c r="H346" s="263" t="s">
        <v>155</v>
      </c>
      <c r="I346" s="264">
        <v>9760.98</v>
      </c>
      <c r="J346" s="264">
        <v>-34846.699999999997</v>
      </c>
      <c r="K346" s="264"/>
      <c r="L346" s="265">
        <v>3.57</v>
      </c>
      <c r="M346" s="265">
        <v>3.4761000000000002</v>
      </c>
      <c r="N346" s="261">
        <v>42233</v>
      </c>
      <c r="O346" s="264">
        <v>-916.56</v>
      </c>
      <c r="P346" s="264">
        <v>0</v>
      </c>
      <c r="Q346" s="264">
        <v>-916.56</v>
      </c>
      <c r="R346" s="264">
        <v>-916.56</v>
      </c>
      <c r="S346" s="266">
        <v>3.6463999999999999</v>
      </c>
      <c r="T346" s="264">
        <v>-251.36024572180781</v>
      </c>
      <c r="U346" s="267"/>
      <c r="V346" s="262"/>
      <c r="W346" s="262"/>
      <c r="X346" s="262"/>
      <c r="Y346" s="262"/>
      <c r="Z346" s="262"/>
    </row>
    <row r="347" spans="1:26" x14ac:dyDescent="0.25">
      <c r="A347" s="261">
        <v>42233</v>
      </c>
      <c r="B347" s="262"/>
      <c r="C347" s="261">
        <v>42233</v>
      </c>
      <c r="D347" s="262" t="s">
        <v>1871</v>
      </c>
      <c r="E347" s="262" t="s">
        <v>1872</v>
      </c>
      <c r="F347" s="262" t="s">
        <v>1872</v>
      </c>
      <c r="G347" s="262" t="s">
        <v>1957</v>
      </c>
      <c r="H347" s="263" t="s">
        <v>155</v>
      </c>
      <c r="I347" s="264">
        <v>44019.86</v>
      </c>
      <c r="J347" s="264">
        <v>-157150.9</v>
      </c>
      <c r="K347" s="264"/>
      <c r="L347" s="265">
        <v>3.57</v>
      </c>
      <c r="M347" s="265">
        <v>3.47925</v>
      </c>
      <c r="N347" s="261">
        <v>42233</v>
      </c>
      <c r="O347" s="264">
        <v>-3994.8</v>
      </c>
      <c r="P347" s="264">
        <v>0</v>
      </c>
      <c r="Q347" s="264">
        <v>-3994.8</v>
      </c>
      <c r="R347" s="264">
        <v>-3994.8</v>
      </c>
      <c r="S347" s="266">
        <v>3.6463999999999999</v>
      </c>
      <c r="T347" s="264">
        <v>-1095.5462922334359</v>
      </c>
      <c r="U347" s="267"/>
      <c r="V347" s="262"/>
      <c r="W347" s="262"/>
      <c r="X347" s="262"/>
      <c r="Y347" s="262"/>
      <c r="Z347" s="262"/>
    </row>
    <row r="348" spans="1:26" x14ac:dyDescent="0.25">
      <c r="A348" s="261">
        <v>42233</v>
      </c>
      <c r="B348" s="262"/>
      <c r="C348" s="261">
        <v>42233</v>
      </c>
      <c r="D348" s="262" t="s">
        <v>1871</v>
      </c>
      <c r="E348" s="262" t="s">
        <v>1872</v>
      </c>
      <c r="F348" s="262" t="s">
        <v>1872</v>
      </c>
      <c r="G348" s="262" t="s">
        <v>1957</v>
      </c>
      <c r="H348" s="263" t="s">
        <v>155</v>
      </c>
      <c r="I348" s="264">
        <v>-43996.34</v>
      </c>
      <c r="J348" s="264">
        <v>133762.07</v>
      </c>
      <c r="K348" s="264"/>
      <c r="L348" s="265">
        <v>3.0402999999999998</v>
      </c>
      <c r="M348" s="265">
        <v>3.5239400000000001</v>
      </c>
      <c r="N348" s="261">
        <v>42272</v>
      </c>
      <c r="O348" s="264">
        <v>-20967.580000000002</v>
      </c>
      <c r="P348" s="264">
        <v>0</v>
      </c>
      <c r="Q348" s="264">
        <v>-20967.580000000002</v>
      </c>
      <c r="R348" s="264">
        <v>-20967.580000000002</v>
      </c>
      <c r="S348" s="266">
        <v>3.6463999999999999</v>
      </c>
      <c r="T348" s="264">
        <v>-5750.2139096094788</v>
      </c>
      <c r="U348" s="267"/>
      <c r="V348" s="262"/>
      <c r="W348" s="262"/>
      <c r="X348" s="262"/>
      <c r="Y348" s="262"/>
      <c r="Z348" s="262"/>
    </row>
    <row r="349" spans="1:26" x14ac:dyDescent="0.25">
      <c r="A349" s="261">
        <v>42235</v>
      </c>
      <c r="B349" s="262"/>
      <c r="C349" s="261">
        <v>42235</v>
      </c>
      <c r="D349" s="262" t="s">
        <v>1871</v>
      </c>
      <c r="E349" s="262" t="s">
        <v>1872</v>
      </c>
      <c r="F349" s="262" t="s">
        <v>1872</v>
      </c>
      <c r="G349" s="262" t="s">
        <v>1957</v>
      </c>
      <c r="H349" s="263" t="s">
        <v>155</v>
      </c>
      <c r="I349" s="264">
        <v>42694.93</v>
      </c>
      <c r="J349" s="264">
        <v>-148834.53</v>
      </c>
      <c r="K349" s="264"/>
      <c r="L349" s="265">
        <v>3.4860000000000002</v>
      </c>
      <c r="M349" s="265">
        <v>3.4877400000000001</v>
      </c>
      <c r="N349" s="261">
        <v>42240</v>
      </c>
      <c r="O349" s="264">
        <v>74.17</v>
      </c>
      <c r="P349" s="264">
        <v>0</v>
      </c>
      <c r="Q349" s="264">
        <v>74.17</v>
      </c>
      <c r="R349" s="264">
        <v>74.17</v>
      </c>
      <c r="S349" s="266">
        <v>3.6463999999999999</v>
      </c>
      <c r="T349" s="264">
        <v>20.3406099166301</v>
      </c>
      <c r="U349" s="267"/>
      <c r="V349" s="262"/>
      <c r="W349" s="262"/>
      <c r="X349" s="262"/>
      <c r="Y349" s="262"/>
      <c r="Z349" s="262"/>
    </row>
    <row r="350" spans="1:26" x14ac:dyDescent="0.25">
      <c r="A350" s="261">
        <v>42236</v>
      </c>
      <c r="B350" s="262"/>
      <c r="C350" s="261">
        <v>42236</v>
      </c>
      <c r="D350" s="262" t="s">
        <v>1871</v>
      </c>
      <c r="E350" s="262" t="s">
        <v>1872</v>
      </c>
      <c r="F350" s="262" t="s">
        <v>1872</v>
      </c>
      <c r="G350" s="262" t="s">
        <v>1957</v>
      </c>
      <c r="H350" s="263" t="s">
        <v>155</v>
      </c>
      <c r="I350" s="264">
        <v>-12911.83</v>
      </c>
      <c r="J350" s="264">
        <v>39255.839999999997</v>
      </c>
      <c r="K350" s="264"/>
      <c r="L350" s="265">
        <v>3.0402999999999998</v>
      </c>
      <c r="M350" s="265">
        <v>3.5272199999999998</v>
      </c>
      <c r="N350" s="261">
        <v>42272</v>
      </c>
      <c r="O350" s="264">
        <v>-6205.02</v>
      </c>
      <c r="P350" s="264">
        <v>0</v>
      </c>
      <c r="Q350" s="264">
        <v>-6205.02</v>
      </c>
      <c r="R350" s="264">
        <v>-6205.02</v>
      </c>
      <c r="S350" s="266">
        <v>3.6463999999999999</v>
      </c>
      <c r="T350" s="264">
        <v>-1701.6838525669154</v>
      </c>
      <c r="U350" s="267"/>
      <c r="V350" s="262"/>
      <c r="W350" s="262"/>
      <c r="X350" s="262"/>
      <c r="Y350" s="262"/>
      <c r="Z350" s="262"/>
    </row>
    <row r="351" spans="1:26" s="269" customFormat="1" x14ac:dyDescent="0.25">
      <c r="A351" s="261">
        <v>42237</v>
      </c>
      <c r="B351" s="262"/>
      <c r="C351" s="261">
        <v>42237</v>
      </c>
      <c r="D351" s="262" t="s">
        <v>1871</v>
      </c>
      <c r="E351" s="262" t="s">
        <v>1872</v>
      </c>
      <c r="F351" s="262" t="s">
        <v>1872</v>
      </c>
      <c r="G351" s="262" t="s">
        <v>1957</v>
      </c>
      <c r="H351" s="263" t="s">
        <v>155</v>
      </c>
      <c r="I351" s="264">
        <v>92643.53</v>
      </c>
      <c r="J351" s="264">
        <v>-322955.34999999998</v>
      </c>
      <c r="K351" s="264"/>
      <c r="L351" s="265">
        <v>3.4860000000000002</v>
      </c>
      <c r="M351" s="265">
        <v>3.4771100000000001</v>
      </c>
      <c r="N351" s="261">
        <v>42240</v>
      </c>
      <c r="O351" s="264">
        <v>-823.17</v>
      </c>
      <c r="P351" s="264">
        <v>0</v>
      </c>
      <c r="Q351" s="264">
        <v>-823.17</v>
      </c>
      <c r="R351" s="264">
        <v>-823.17</v>
      </c>
      <c r="S351" s="266">
        <v>3.6463999999999999</v>
      </c>
      <c r="T351" s="264">
        <v>-225.74868363317245</v>
      </c>
      <c r="U351" s="267"/>
      <c r="V351" s="262"/>
      <c r="W351" s="262"/>
      <c r="X351" s="262"/>
      <c r="Y351" s="262"/>
      <c r="Z351" s="262"/>
    </row>
    <row r="352" spans="1:26" x14ac:dyDescent="0.25">
      <c r="A352" s="261">
        <v>42237</v>
      </c>
      <c r="B352" s="262"/>
      <c r="C352" s="261">
        <v>42237</v>
      </c>
      <c r="D352" s="262" t="s">
        <v>1871</v>
      </c>
      <c r="E352" s="262" t="s">
        <v>1872</v>
      </c>
      <c r="F352" s="262" t="s">
        <v>1872</v>
      </c>
      <c r="G352" s="262" t="s">
        <v>1957</v>
      </c>
      <c r="H352" s="263" t="s">
        <v>155</v>
      </c>
      <c r="I352" s="264">
        <v>28854.82</v>
      </c>
      <c r="J352" s="264">
        <v>-101655.53</v>
      </c>
      <c r="K352" s="264"/>
      <c r="L352" s="265">
        <v>3.5230000000000001</v>
      </c>
      <c r="M352" s="265">
        <v>3.4821900000000001</v>
      </c>
      <c r="N352" s="261">
        <v>42243</v>
      </c>
      <c r="O352" s="264">
        <v>-1175.0999999999999</v>
      </c>
      <c r="P352" s="264">
        <v>0</v>
      </c>
      <c r="Q352" s="264">
        <v>-1175.0999999999999</v>
      </c>
      <c r="R352" s="264">
        <v>-1175.0999999999999</v>
      </c>
      <c r="S352" s="266">
        <v>3.6463999999999999</v>
      </c>
      <c r="T352" s="264">
        <v>-322.26305397103994</v>
      </c>
      <c r="U352" s="267"/>
      <c r="V352" s="262"/>
      <c r="W352" s="262"/>
      <c r="X352" s="262"/>
      <c r="Y352" s="262"/>
      <c r="Z352" s="262"/>
    </row>
    <row r="353" spans="1:26" x14ac:dyDescent="0.25">
      <c r="A353" s="261">
        <v>42237</v>
      </c>
      <c r="B353" s="262"/>
      <c r="C353" s="261">
        <v>42237</v>
      </c>
      <c r="D353" s="262" t="s">
        <v>1871</v>
      </c>
      <c r="E353" s="262" t="s">
        <v>1872</v>
      </c>
      <c r="F353" s="262" t="s">
        <v>1872</v>
      </c>
      <c r="G353" s="262" t="s">
        <v>1957</v>
      </c>
      <c r="H353" s="263" t="s">
        <v>155</v>
      </c>
      <c r="I353" s="264">
        <v>-215421.41</v>
      </c>
      <c r="J353" s="264">
        <v>659318.77</v>
      </c>
      <c r="K353" s="264"/>
      <c r="L353" s="265">
        <v>3.0606</v>
      </c>
      <c r="M353" s="265">
        <v>3.5226099999999998</v>
      </c>
      <c r="N353" s="261">
        <v>42278</v>
      </c>
      <c r="O353" s="264">
        <v>-98074.03</v>
      </c>
      <c r="P353" s="264">
        <v>0</v>
      </c>
      <c r="Q353" s="264">
        <v>-98074.03</v>
      </c>
      <c r="R353" s="264">
        <v>-98074.03</v>
      </c>
      <c r="S353" s="266">
        <v>3.6463999999999999</v>
      </c>
      <c r="T353" s="264">
        <v>-26896.124945151383</v>
      </c>
      <c r="U353" s="267"/>
      <c r="V353" s="262"/>
      <c r="W353" s="262"/>
      <c r="X353" s="262"/>
      <c r="Y353" s="262"/>
      <c r="Z353" s="262"/>
    </row>
    <row r="354" spans="1:26" x14ac:dyDescent="0.25">
      <c r="A354" s="261">
        <v>42237</v>
      </c>
      <c r="B354" s="262"/>
      <c r="C354" s="261">
        <v>42249</v>
      </c>
      <c r="D354" s="262" t="s">
        <v>1871</v>
      </c>
      <c r="E354" s="262" t="s">
        <v>1872</v>
      </c>
      <c r="F354" s="262" t="s">
        <v>1872</v>
      </c>
      <c r="G354" s="262" t="s">
        <v>1957</v>
      </c>
      <c r="H354" s="263" t="s">
        <v>155</v>
      </c>
      <c r="I354" s="264">
        <v>43455.78</v>
      </c>
      <c r="J354" s="264">
        <v>-151704.13</v>
      </c>
      <c r="K354" s="264"/>
      <c r="L354" s="265">
        <v>3.4910000000000001</v>
      </c>
      <c r="M354" s="265">
        <v>3.6762000000000001</v>
      </c>
      <c r="N354" s="261">
        <v>42251</v>
      </c>
      <c r="O354" s="264">
        <v>8039.57</v>
      </c>
      <c r="P354" s="264">
        <v>0.4</v>
      </c>
      <c r="Q354" s="264">
        <v>8039.17</v>
      </c>
      <c r="R354" s="264">
        <v>8039.57</v>
      </c>
      <c r="S354" s="266">
        <v>3.9725999999999999</v>
      </c>
      <c r="T354" s="268">
        <v>2023.7552232794644</v>
      </c>
      <c r="U354" s="267"/>
      <c r="V354" s="262"/>
      <c r="W354" s="262"/>
      <c r="X354" s="262"/>
      <c r="Y354" s="262"/>
      <c r="Z354" s="262"/>
    </row>
    <row r="355" spans="1:26" x14ac:dyDescent="0.25">
      <c r="A355" s="261">
        <v>42237</v>
      </c>
      <c r="B355" s="262"/>
      <c r="C355" s="261">
        <v>42250</v>
      </c>
      <c r="D355" s="262" t="s">
        <v>1871</v>
      </c>
      <c r="E355" s="262" t="s">
        <v>1872</v>
      </c>
      <c r="F355" s="262" t="s">
        <v>1872</v>
      </c>
      <c r="G355" s="262" t="s">
        <v>1957</v>
      </c>
      <c r="H355" s="263" t="s">
        <v>155</v>
      </c>
      <c r="I355" s="264">
        <v>70476.800000000003</v>
      </c>
      <c r="J355" s="264">
        <v>-247916.24</v>
      </c>
      <c r="K355" s="264"/>
      <c r="L355" s="265">
        <v>3.5177</v>
      </c>
      <c r="M355" s="265">
        <v>3.7387999999999999</v>
      </c>
      <c r="N355" s="261">
        <v>42255</v>
      </c>
      <c r="O355" s="264">
        <v>15566.07</v>
      </c>
      <c r="P355" s="264">
        <v>0.78</v>
      </c>
      <c r="Q355" s="264">
        <v>15565.29</v>
      </c>
      <c r="R355" s="264">
        <v>15566.07</v>
      </c>
      <c r="S355" s="266">
        <v>3.9725999999999999</v>
      </c>
      <c r="T355" s="268">
        <v>3918.3582540401753</v>
      </c>
      <c r="U355" s="267"/>
      <c r="V355" s="262"/>
      <c r="W355" s="262"/>
      <c r="X355" s="262"/>
      <c r="Y355" s="262"/>
      <c r="Z355" s="262"/>
    </row>
    <row r="356" spans="1:26" x14ac:dyDescent="0.25">
      <c r="A356" s="261">
        <v>42237</v>
      </c>
      <c r="B356" s="262"/>
      <c r="C356" s="261">
        <v>42250</v>
      </c>
      <c r="D356" s="262" t="s">
        <v>1871</v>
      </c>
      <c r="E356" s="262" t="s">
        <v>1872</v>
      </c>
      <c r="F356" s="262" t="s">
        <v>1872</v>
      </c>
      <c r="G356" s="262" t="s">
        <v>1957</v>
      </c>
      <c r="H356" s="263" t="s">
        <v>155</v>
      </c>
      <c r="I356" s="264">
        <v>4828.42</v>
      </c>
      <c r="J356" s="264">
        <v>-16856.009999999998</v>
      </c>
      <c r="K356" s="264"/>
      <c r="L356" s="265">
        <v>3.4910000000000001</v>
      </c>
      <c r="M356" s="265">
        <v>3.7339000000000002</v>
      </c>
      <c r="N356" s="261">
        <v>42251</v>
      </c>
      <c r="O356" s="264">
        <v>1172.21</v>
      </c>
      <c r="P356" s="264">
        <v>0.06</v>
      </c>
      <c r="Q356" s="264">
        <v>1172.1500000000001</v>
      </c>
      <c r="R356" s="264">
        <v>1172.21</v>
      </c>
      <c r="S356" s="266">
        <v>3.9725999999999999</v>
      </c>
      <c r="T356" s="268">
        <v>295.07375522327948</v>
      </c>
      <c r="U356" s="267"/>
      <c r="V356" s="262"/>
      <c r="W356" s="262"/>
      <c r="X356" s="262"/>
      <c r="Y356" s="262"/>
      <c r="Z356" s="262"/>
    </row>
    <row r="357" spans="1:26" x14ac:dyDescent="0.25">
      <c r="A357" s="261">
        <v>42241</v>
      </c>
      <c r="B357" s="262"/>
      <c r="C357" s="261">
        <v>42241</v>
      </c>
      <c r="D357" s="262" t="s">
        <v>1871</v>
      </c>
      <c r="E357" s="262" t="s">
        <v>1872</v>
      </c>
      <c r="F357" s="262" t="s">
        <v>1872</v>
      </c>
      <c r="G357" s="262" t="s">
        <v>1957</v>
      </c>
      <c r="H357" s="263" t="s">
        <v>155</v>
      </c>
      <c r="I357" s="264">
        <v>-106710.15</v>
      </c>
      <c r="J357" s="264">
        <v>326597.09000000003</v>
      </c>
      <c r="K357" s="264"/>
      <c r="L357" s="265">
        <v>3.0606</v>
      </c>
      <c r="M357" s="265">
        <v>3.5937000000000001</v>
      </c>
      <c r="N357" s="261">
        <v>42278</v>
      </c>
      <c r="O357" s="264">
        <v>-56115.7</v>
      </c>
      <c r="P357" s="264">
        <v>0</v>
      </c>
      <c r="Q357" s="264">
        <v>-56115.7</v>
      </c>
      <c r="R357" s="264">
        <v>-56115.7</v>
      </c>
      <c r="S357" s="266">
        <v>3.6463999999999999</v>
      </c>
      <c r="T357" s="264">
        <v>-15389.342913558577</v>
      </c>
      <c r="U357" s="267"/>
      <c r="V357" s="262"/>
      <c r="W357" s="262"/>
      <c r="X357" s="262"/>
      <c r="Y357" s="262"/>
      <c r="Z357" s="262"/>
    </row>
    <row r="358" spans="1:26" x14ac:dyDescent="0.25">
      <c r="A358" s="261">
        <v>42241</v>
      </c>
      <c r="B358" s="262"/>
      <c r="C358" s="261">
        <v>42241</v>
      </c>
      <c r="D358" s="262" t="s">
        <v>1871</v>
      </c>
      <c r="E358" s="262" t="s">
        <v>1872</v>
      </c>
      <c r="F358" s="262" t="s">
        <v>1872</v>
      </c>
      <c r="G358" s="262" t="s">
        <v>1957</v>
      </c>
      <c r="H358" s="263" t="s">
        <v>155</v>
      </c>
      <c r="I358" s="264">
        <v>-40542.42</v>
      </c>
      <c r="J358" s="264">
        <v>124084.13</v>
      </c>
      <c r="K358" s="264"/>
      <c r="L358" s="265">
        <v>3.0606</v>
      </c>
      <c r="M358" s="265">
        <v>3.5937000000000001</v>
      </c>
      <c r="N358" s="261">
        <v>42278</v>
      </c>
      <c r="O358" s="264">
        <v>-21320.05</v>
      </c>
      <c r="P358" s="264">
        <v>0</v>
      </c>
      <c r="Q358" s="264">
        <v>-21320.05</v>
      </c>
      <c r="R358" s="264">
        <v>-21320.05</v>
      </c>
      <c r="S358" s="266">
        <v>3.6463999999999999</v>
      </c>
      <c r="T358" s="264">
        <v>-5846.876371215445</v>
      </c>
      <c r="U358" s="267"/>
      <c r="V358" s="262"/>
      <c r="W358" s="262"/>
      <c r="X358" s="262"/>
      <c r="Y358" s="262"/>
      <c r="Z358" s="262"/>
    </row>
    <row r="359" spans="1:26" x14ac:dyDescent="0.25">
      <c r="A359" s="261">
        <v>42241</v>
      </c>
      <c r="B359" s="262"/>
      <c r="C359" s="261">
        <v>42241</v>
      </c>
      <c r="D359" s="262" t="s">
        <v>1871</v>
      </c>
      <c r="E359" s="262" t="s">
        <v>1872</v>
      </c>
      <c r="F359" s="262" t="s">
        <v>1872</v>
      </c>
      <c r="G359" s="262" t="s">
        <v>1957</v>
      </c>
      <c r="H359" s="263" t="s">
        <v>155</v>
      </c>
      <c r="I359" s="264">
        <v>-14038.97</v>
      </c>
      <c r="J359" s="264">
        <v>44611.63</v>
      </c>
      <c r="K359" s="264"/>
      <c r="L359" s="265">
        <v>3.1777000000000002</v>
      </c>
      <c r="M359" s="265">
        <v>3.5937000000000001</v>
      </c>
      <c r="N359" s="261">
        <v>42278</v>
      </c>
      <c r="O359" s="264">
        <v>-5761.01</v>
      </c>
      <c r="P359" s="264">
        <v>0</v>
      </c>
      <c r="Q359" s="264">
        <v>-5761.01</v>
      </c>
      <c r="R359" s="264">
        <v>-5761.01</v>
      </c>
      <c r="S359" s="266">
        <v>3.6463999999999999</v>
      </c>
      <c r="T359" s="264">
        <v>-1579.9171785870997</v>
      </c>
      <c r="U359" s="267"/>
      <c r="V359" s="262"/>
      <c r="W359" s="262"/>
      <c r="X359" s="262"/>
      <c r="Y359" s="262"/>
      <c r="Z359" s="262"/>
    </row>
    <row r="360" spans="1:26" x14ac:dyDescent="0.25">
      <c r="A360" s="261">
        <v>42242</v>
      </c>
      <c r="B360" s="262"/>
      <c r="C360" s="261">
        <v>42242</v>
      </c>
      <c r="D360" s="262" t="s">
        <v>1871</v>
      </c>
      <c r="E360" s="262" t="s">
        <v>1872</v>
      </c>
      <c r="F360" s="262" t="s">
        <v>1872</v>
      </c>
      <c r="G360" s="262" t="s">
        <v>1957</v>
      </c>
      <c r="H360" s="263" t="s">
        <v>155</v>
      </c>
      <c r="I360" s="264">
        <v>9345.24</v>
      </c>
      <c r="J360" s="264">
        <v>-32923.279999999999</v>
      </c>
      <c r="K360" s="264"/>
      <c r="L360" s="265">
        <v>3.5230000000000001</v>
      </c>
      <c r="M360" s="265">
        <v>3.5365000000000002</v>
      </c>
      <c r="N360" s="261">
        <v>42243</v>
      </c>
      <c r="O360" s="264">
        <v>126.09</v>
      </c>
      <c r="P360" s="264">
        <v>0.01</v>
      </c>
      <c r="Q360" s="264">
        <v>126.08</v>
      </c>
      <c r="R360" s="264">
        <v>126.09</v>
      </c>
      <c r="S360" s="266">
        <v>3.6463999999999999</v>
      </c>
      <c r="T360" s="264">
        <v>34.579311101360247</v>
      </c>
      <c r="U360" s="267"/>
      <c r="V360" s="262"/>
      <c r="W360" s="262"/>
      <c r="X360" s="262"/>
      <c r="Y360" s="262"/>
      <c r="Z360" s="262"/>
    </row>
    <row r="361" spans="1:26" x14ac:dyDescent="0.25">
      <c r="A361" s="261">
        <v>42242</v>
      </c>
      <c r="B361" s="262"/>
      <c r="C361" s="261">
        <v>42242</v>
      </c>
      <c r="D361" s="262" t="s">
        <v>1871</v>
      </c>
      <c r="E361" s="262" t="s">
        <v>1872</v>
      </c>
      <c r="F361" s="262" t="s">
        <v>1872</v>
      </c>
      <c r="G361" s="262" t="s">
        <v>1957</v>
      </c>
      <c r="H361" s="263" t="s">
        <v>155</v>
      </c>
      <c r="I361" s="264">
        <v>-78300.5</v>
      </c>
      <c r="J361" s="264">
        <v>248815.5</v>
      </c>
      <c r="K361" s="264"/>
      <c r="L361" s="265">
        <v>3.1777000000000002</v>
      </c>
      <c r="M361" s="265">
        <v>3.5777999999999999</v>
      </c>
      <c r="N361" s="261">
        <v>42278</v>
      </c>
      <c r="O361" s="264">
        <v>-30918.87</v>
      </c>
      <c r="P361" s="264">
        <v>0</v>
      </c>
      <c r="Q361" s="264">
        <v>-30918.87</v>
      </c>
      <c r="R361" s="264">
        <v>-30918.87</v>
      </c>
      <c r="S361" s="266">
        <v>3.6463999999999999</v>
      </c>
      <c r="T361" s="264">
        <v>-8479.2864194822287</v>
      </c>
      <c r="U361" s="268"/>
      <c r="V361" s="262"/>
      <c r="W361" s="262"/>
      <c r="X361" s="262"/>
      <c r="Y361" s="262"/>
      <c r="Z361" s="262"/>
    </row>
    <row r="362" spans="1:26" x14ac:dyDescent="0.25">
      <c r="A362" s="261">
        <v>42243</v>
      </c>
      <c r="B362" s="262"/>
      <c r="C362" s="261">
        <v>42243</v>
      </c>
      <c r="D362" s="262" t="s">
        <v>1871</v>
      </c>
      <c r="E362" s="262" t="s">
        <v>1872</v>
      </c>
      <c r="F362" s="262" t="s">
        <v>1872</v>
      </c>
      <c r="G362" s="262" t="s">
        <v>1957</v>
      </c>
      <c r="H362" s="263" t="s">
        <v>155</v>
      </c>
      <c r="I362" s="264">
        <v>8740.5300000000007</v>
      </c>
      <c r="J362" s="264">
        <v>-30792.89</v>
      </c>
      <c r="K362" s="264"/>
      <c r="L362" s="265">
        <v>3.5230000000000001</v>
      </c>
      <c r="M362" s="265">
        <v>3.6335000000000002</v>
      </c>
      <c r="N362" s="261">
        <v>42243</v>
      </c>
      <c r="O362" s="264">
        <v>965.83</v>
      </c>
      <c r="P362" s="264">
        <v>0.05</v>
      </c>
      <c r="Q362" s="264">
        <v>965.78</v>
      </c>
      <c r="R362" s="264">
        <v>965.83</v>
      </c>
      <c r="S362" s="266">
        <v>3.6463999999999999</v>
      </c>
      <c r="T362" s="264">
        <v>264.87220272049149</v>
      </c>
      <c r="U362" s="267"/>
      <c r="V362" s="262"/>
      <c r="W362" s="262"/>
      <c r="X362" s="262"/>
      <c r="Y362" s="262"/>
      <c r="Z362" s="262"/>
    </row>
    <row r="363" spans="1:26" x14ac:dyDescent="0.25">
      <c r="A363" s="261">
        <v>42243</v>
      </c>
      <c r="B363" s="262"/>
      <c r="C363" s="261">
        <v>42243</v>
      </c>
      <c r="D363" s="262" t="s">
        <v>1871</v>
      </c>
      <c r="E363" s="262" t="s">
        <v>1872</v>
      </c>
      <c r="F363" s="262" t="s">
        <v>1872</v>
      </c>
      <c r="G363" s="262" t="s">
        <v>1957</v>
      </c>
      <c r="H363" s="263" t="s">
        <v>155</v>
      </c>
      <c r="I363" s="264">
        <v>-38322.25</v>
      </c>
      <c r="J363" s="264">
        <v>121776.61</v>
      </c>
      <c r="K363" s="264"/>
      <c r="L363" s="265">
        <v>3.1777000000000002</v>
      </c>
      <c r="M363" s="265">
        <v>3.6743000000000001</v>
      </c>
      <c r="N363" s="261">
        <v>42278</v>
      </c>
      <c r="O363" s="264">
        <v>-18792.47</v>
      </c>
      <c r="P363" s="264">
        <v>0</v>
      </c>
      <c r="Q363" s="264">
        <v>-18792.47</v>
      </c>
      <c r="R363" s="264">
        <v>-18792.47</v>
      </c>
      <c r="S363" s="266">
        <v>3.6463999999999999</v>
      </c>
      <c r="T363" s="264">
        <v>-5153.7050241333927</v>
      </c>
      <c r="U363" s="267"/>
      <c r="V363" s="262"/>
      <c r="W363" s="262"/>
      <c r="X363" s="262"/>
      <c r="Y363" s="262"/>
      <c r="Z363" s="262"/>
    </row>
    <row r="364" spans="1:26" x14ac:dyDescent="0.25">
      <c r="A364" s="261">
        <v>42243</v>
      </c>
      <c r="B364" s="262"/>
      <c r="C364" s="261">
        <v>42250</v>
      </c>
      <c r="D364" s="262" t="s">
        <v>1871</v>
      </c>
      <c r="E364" s="262" t="s">
        <v>1872</v>
      </c>
      <c r="F364" s="262" t="s">
        <v>1872</v>
      </c>
      <c r="G364" s="262" t="s">
        <v>1957</v>
      </c>
      <c r="H364" s="263" t="s">
        <v>155</v>
      </c>
      <c r="I364" s="264">
        <v>30013.040000000001</v>
      </c>
      <c r="J364" s="264">
        <v>-107461.69</v>
      </c>
      <c r="K364" s="264"/>
      <c r="L364" s="265">
        <v>3.5804999999999998</v>
      </c>
      <c r="M364" s="265">
        <v>3.7387999999999999</v>
      </c>
      <c r="N364" s="261">
        <v>42255</v>
      </c>
      <c r="O364" s="264">
        <v>4746.08</v>
      </c>
      <c r="P364" s="264">
        <v>0.24</v>
      </c>
      <c r="Q364" s="264">
        <v>4745.84</v>
      </c>
      <c r="R364" s="264">
        <v>4746.08</v>
      </c>
      <c r="S364" s="266">
        <v>3.9725999999999999</v>
      </c>
      <c r="T364" s="268">
        <v>1194.7037204853245</v>
      </c>
      <c r="U364" s="267"/>
      <c r="V364" s="262"/>
      <c r="W364" s="262"/>
      <c r="X364" s="262"/>
      <c r="Y364" s="262"/>
      <c r="Z364" s="262"/>
    </row>
    <row r="365" spans="1:26" x14ac:dyDescent="0.25">
      <c r="A365" s="261">
        <v>42243</v>
      </c>
      <c r="B365" s="262"/>
      <c r="C365" s="261">
        <v>42255</v>
      </c>
      <c r="D365" s="262" t="s">
        <v>1871</v>
      </c>
      <c r="E365" s="262" t="s">
        <v>1872</v>
      </c>
      <c r="F365" s="262" t="s">
        <v>1872</v>
      </c>
      <c r="G365" s="262" t="s">
        <v>1957</v>
      </c>
      <c r="H365" s="263" t="s">
        <v>155</v>
      </c>
      <c r="I365" s="264">
        <v>4016.51</v>
      </c>
      <c r="J365" s="264">
        <v>-14381.11</v>
      </c>
      <c r="K365" s="264"/>
      <c r="L365" s="265">
        <v>3.5804999999999998</v>
      </c>
      <c r="M365" s="265">
        <v>3.8032900000000001</v>
      </c>
      <c r="N365" s="261">
        <v>42255</v>
      </c>
      <c r="O365" s="264">
        <v>894.84</v>
      </c>
      <c r="P365" s="264">
        <v>0.04</v>
      </c>
      <c r="Q365" s="264">
        <v>894.8</v>
      </c>
      <c r="R365" s="264">
        <v>894.84</v>
      </c>
      <c r="S365" s="266">
        <v>3.9725999999999999</v>
      </c>
      <c r="T365" s="268">
        <v>225.25298293309169</v>
      </c>
      <c r="U365" s="267"/>
      <c r="V365" s="262"/>
      <c r="W365" s="262"/>
      <c r="X365" s="262"/>
      <c r="Y365" s="262"/>
      <c r="Z365" s="262"/>
    </row>
    <row r="366" spans="1:26" x14ac:dyDescent="0.25">
      <c r="A366" s="261">
        <v>42244</v>
      </c>
      <c r="B366" s="262"/>
      <c r="C366" s="261">
        <v>42244</v>
      </c>
      <c r="D366" s="262" t="s">
        <v>1871</v>
      </c>
      <c r="E366" s="262" t="s">
        <v>1872</v>
      </c>
      <c r="F366" s="262" t="s">
        <v>1872</v>
      </c>
      <c r="G366" s="262" t="s">
        <v>1957</v>
      </c>
      <c r="H366" s="263" t="s">
        <v>155</v>
      </c>
      <c r="I366" s="264">
        <v>4261.4799999999996</v>
      </c>
      <c r="J366" s="264">
        <v>-14910.92</v>
      </c>
      <c r="K366" s="264"/>
      <c r="L366" s="265">
        <v>3.4990000000000001</v>
      </c>
      <c r="M366" s="265">
        <v>3.58</v>
      </c>
      <c r="N366" s="261">
        <v>42244</v>
      </c>
      <c r="O366" s="264">
        <v>345.18</v>
      </c>
      <c r="P366" s="264">
        <v>0.02</v>
      </c>
      <c r="Q366" s="264">
        <v>345.16</v>
      </c>
      <c r="R366" s="264">
        <v>345.18</v>
      </c>
      <c r="S366" s="266">
        <v>3.6463999999999999</v>
      </c>
      <c r="T366" s="264">
        <v>94.663229486616942</v>
      </c>
      <c r="U366" s="267"/>
      <c r="V366" s="262"/>
      <c r="W366" s="262"/>
      <c r="X366" s="262"/>
      <c r="Y366" s="262"/>
      <c r="Z366" s="262"/>
    </row>
    <row r="367" spans="1:26" x14ac:dyDescent="0.25">
      <c r="A367" s="261">
        <v>42244</v>
      </c>
      <c r="B367" s="262"/>
      <c r="C367" s="261">
        <v>42244</v>
      </c>
      <c r="D367" s="262" t="s">
        <v>1871</v>
      </c>
      <c r="E367" s="262" t="s">
        <v>1872</v>
      </c>
      <c r="F367" s="262" t="s">
        <v>1872</v>
      </c>
      <c r="G367" s="262" t="s">
        <v>1957</v>
      </c>
      <c r="H367" s="263" t="s">
        <v>155</v>
      </c>
      <c r="I367" s="264">
        <v>38353.360000000001</v>
      </c>
      <c r="J367" s="264">
        <v>-134198.41</v>
      </c>
      <c r="K367" s="264"/>
      <c r="L367" s="265">
        <v>3.4990000000000001</v>
      </c>
      <c r="M367" s="265">
        <v>3.5560999999999998</v>
      </c>
      <c r="N367" s="261">
        <v>42244</v>
      </c>
      <c r="O367" s="264">
        <v>2189.98</v>
      </c>
      <c r="P367" s="264">
        <v>0.11</v>
      </c>
      <c r="Q367" s="264">
        <v>2189.87</v>
      </c>
      <c r="R367" s="264">
        <v>2189.98</v>
      </c>
      <c r="S367" s="266">
        <v>3.6463999999999999</v>
      </c>
      <c r="T367" s="264">
        <v>600.58688021061869</v>
      </c>
      <c r="U367" s="267"/>
      <c r="V367" s="262"/>
      <c r="W367" s="262"/>
      <c r="X367" s="262"/>
      <c r="Y367" s="262"/>
      <c r="Z367" s="262"/>
    </row>
    <row r="368" spans="1:26" x14ac:dyDescent="0.25">
      <c r="A368" s="261">
        <v>42263</v>
      </c>
      <c r="B368" s="262"/>
      <c r="C368" s="261">
        <v>42276</v>
      </c>
      <c r="D368" s="262" t="s">
        <v>1871</v>
      </c>
      <c r="E368" s="262" t="s">
        <v>1872</v>
      </c>
      <c r="F368" s="262" t="s">
        <v>1872</v>
      </c>
      <c r="G368" s="262" t="s">
        <v>1957</v>
      </c>
      <c r="H368" s="263" t="s">
        <v>155</v>
      </c>
      <c r="I368" s="264">
        <v>3710.3</v>
      </c>
      <c r="J368" s="264">
        <v>-14381.12</v>
      </c>
      <c r="K368" s="264"/>
      <c r="L368" s="265">
        <v>3.8759999999999999</v>
      </c>
      <c r="M368" s="265">
        <v>4.1172000000000004</v>
      </c>
      <c r="N368" s="261">
        <v>42277</v>
      </c>
      <c r="O368" s="264">
        <v>894.45</v>
      </c>
      <c r="P368" s="264">
        <v>0.04</v>
      </c>
      <c r="Q368" s="264">
        <v>894.41</v>
      </c>
      <c r="R368" s="264">
        <v>894.45</v>
      </c>
      <c r="S368" s="266">
        <v>3.9725999999999999</v>
      </c>
      <c r="T368" s="268">
        <v>225.15481045159342</v>
      </c>
      <c r="U368" s="267"/>
      <c r="V368" s="262"/>
      <c r="W368" s="262"/>
      <c r="X368" s="262"/>
      <c r="Y368" s="262"/>
      <c r="Z368" s="262"/>
    </row>
    <row r="369" spans="1:26" x14ac:dyDescent="0.25">
      <c r="A369" s="261">
        <v>42268</v>
      </c>
      <c r="B369" s="262"/>
      <c r="C369" s="261">
        <v>42276</v>
      </c>
      <c r="D369" s="262" t="s">
        <v>1871</v>
      </c>
      <c r="E369" s="262" t="s">
        <v>1872</v>
      </c>
      <c r="F369" s="262" t="s">
        <v>1872</v>
      </c>
      <c r="G369" s="262" t="s">
        <v>1957</v>
      </c>
      <c r="H369" s="263" t="s">
        <v>155</v>
      </c>
      <c r="I369" s="264">
        <v>137628.42000000001</v>
      </c>
      <c r="J369" s="264">
        <v>-550678.82999999996</v>
      </c>
      <c r="K369" s="264"/>
      <c r="L369" s="265">
        <v>4.0011999999999999</v>
      </c>
      <c r="M369" s="265">
        <v>4.0127800000000002</v>
      </c>
      <c r="N369" s="261">
        <v>42277</v>
      </c>
      <c r="O369" s="264">
        <v>1592.9</v>
      </c>
      <c r="P369" s="264">
        <v>0.08</v>
      </c>
      <c r="Q369" s="264">
        <v>1592.82</v>
      </c>
      <c r="R369" s="264">
        <v>1592.9</v>
      </c>
      <c r="S369" s="266">
        <v>3.9725999999999999</v>
      </c>
      <c r="T369" s="268">
        <v>400.97165584252133</v>
      </c>
      <c r="U369" s="267"/>
      <c r="V369" s="262"/>
      <c r="W369" s="262"/>
      <c r="X369" s="262"/>
      <c r="Y369" s="262"/>
      <c r="Z369" s="262"/>
    </row>
    <row r="370" spans="1:26" x14ac:dyDescent="0.25">
      <c r="A370" s="261">
        <v>42268</v>
      </c>
      <c r="B370" s="262"/>
      <c r="C370" s="261">
        <v>42276</v>
      </c>
      <c r="D370" s="262" t="s">
        <v>1871</v>
      </c>
      <c r="E370" s="262" t="s">
        <v>1872</v>
      </c>
      <c r="F370" s="262" t="s">
        <v>1872</v>
      </c>
      <c r="G370" s="262" t="s">
        <v>1957</v>
      </c>
      <c r="H370" s="263" t="s">
        <v>155</v>
      </c>
      <c r="I370" s="264">
        <v>15292.05</v>
      </c>
      <c r="J370" s="264">
        <v>-61186.55</v>
      </c>
      <c r="K370" s="264"/>
      <c r="L370" s="265">
        <v>4.0011999999999999</v>
      </c>
      <c r="M370" s="265">
        <v>4.1172000000000004</v>
      </c>
      <c r="N370" s="261">
        <v>42277</v>
      </c>
      <c r="O370" s="264">
        <v>1772.95</v>
      </c>
      <c r="P370" s="264">
        <v>0.09</v>
      </c>
      <c r="Q370" s="264">
        <v>1772.86</v>
      </c>
      <c r="R370" s="264">
        <v>1772.95</v>
      </c>
      <c r="S370" s="266">
        <v>3.9725999999999999</v>
      </c>
      <c r="T370" s="268">
        <v>446.29461813421943</v>
      </c>
      <c r="U370" s="267"/>
      <c r="V370" s="262"/>
      <c r="W370" s="262"/>
      <c r="X370" s="262"/>
      <c r="Y370" s="262"/>
      <c r="Z370" s="262"/>
    </row>
    <row r="371" spans="1:26" x14ac:dyDescent="0.25">
      <c r="A371" s="261">
        <v>42276</v>
      </c>
      <c r="B371" s="262"/>
      <c r="C371" s="261">
        <v>42290</v>
      </c>
      <c r="D371" s="262" t="s">
        <v>1871</v>
      </c>
      <c r="E371" s="262" t="s">
        <v>1872</v>
      </c>
      <c r="F371" s="262" t="s">
        <v>1872</v>
      </c>
      <c r="G371" s="262" t="s">
        <v>1957</v>
      </c>
      <c r="H371" s="263" t="s">
        <v>155</v>
      </c>
      <c r="I371" s="264">
        <v>11803.7</v>
      </c>
      <c r="J371" s="264">
        <v>-48189.79</v>
      </c>
      <c r="K371" s="264">
        <v>0</v>
      </c>
      <c r="L371" s="265">
        <v>4.0826000000000002</v>
      </c>
      <c r="M371" s="265">
        <v>3.7416900000000002</v>
      </c>
      <c r="N371" s="261">
        <v>42291</v>
      </c>
      <c r="O371" s="264">
        <v>-4021.89</v>
      </c>
      <c r="P371" s="264">
        <v>0</v>
      </c>
      <c r="Q371" s="264">
        <v>-4021.89</v>
      </c>
      <c r="R371" s="264">
        <v>-4021.89</v>
      </c>
      <c r="S371" s="266">
        <v>3.8586</v>
      </c>
      <c r="T371" s="268">
        <v>-1075.8606853382553</v>
      </c>
      <c r="U371" s="267"/>
      <c r="V371" s="262"/>
      <c r="W371" s="262"/>
      <c r="X371" s="262"/>
      <c r="Y371" s="262"/>
      <c r="Z371" s="262"/>
    </row>
    <row r="372" spans="1:26" x14ac:dyDescent="0.25">
      <c r="A372" s="261">
        <v>42276</v>
      </c>
      <c r="B372" s="262"/>
      <c r="C372" s="261">
        <v>42286</v>
      </c>
      <c r="D372" s="262" t="s">
        <v>1871</v>
      </c>
      <c r="E372" s="262" t="s">
        <v>1872</v>
      </c>
      <c r="F372" s="262" t="s">
        <v>1872</v>
      </c>
      <c r="G372" s="262" t="s">
        <v>1957</v>
      </c>
      <c r="H372" s="263" t="s">
        <v>155</v>
      </c>
      <c r="I372" s="264">
        <v>71007.94</v>
      </c>
      <c r="J372" s="264">
        <v>-289897.02</v>
      </c>
      <c r="K372" s="264">
        <v>0</v>
      </c>
      <c r="L372" s="265">
        <v>4.0826000000000002</v>
      </c>
      <c r="M372" s="265">
        <v>3.8742899999999998</v>
      </c>
      <c r="N372" s="261">
        <v>42291</v>
      </c>
      <c r="O372" s="264">
        <v>-14776.16</v>
      </c>
      <c r="P372" s="264">
        <v>0</v>
      </c>
      <c r="Q372" s="264">
        <v>-14776.16</v>
      </c>
      <c r="R372" s="264">
        <v>-14776.16</v>
      </c>
      <c r="S372" s="266">
        <v>3.8586</v>
      </c>
      <c r="T372" s="268">
        <v>-3836.57</v>
      </c>
      <c r="U372" s="267"/>
      <c r="V372" s="262"/>
      <c r="W372" s="262"/>
      <c r="X372" s="262"/>
      <c r="Y372" s="262"/>
      <c r="Z372" s="262"/>
    </row>
    <row r="373" spans="1:26" x14ac:dyDescent="0.25">
      <c r="A373" s="261">
        <v>42276</v>
      </c>
      <c r="B373" s="262"/>
      <c r="C373" s="261">
        <v>42286</v>
      </c>
      <c r="D373" s="262" t="s">
        <v>1871</v>
      </c>
      <c r="E373" s="262" t="s">
        <v>1872</v>
      </c>
      <c r="F373" s="262" t="s">
        <v>1872</v>
      </c>
      <c r="G373" s="262" t="s">
        <v>1957</v>
      </c>
      <c r="H373" s="263" t="s">
        <v>155</v>
      </c>
      <c r="I373" s="264">
        <v>3481.27</v>
      </c>
      <c r="J373" s="264">
        <v>-14381.13</v>
      </c>
      <c r="K373" s="264">
        <v>0</v>
      </c>
      <c r="L373" s="265">
        <v>4.1310000000000002</v>
      </c>
      <c r="M373" s="265">
        <v>3.85277</v>
      </c>
      <c r="N373" s="261">
        <v>42286</v>
      </c>
      <c r="O373" s="264">
        <v>-968.59</v>
      </c>
      <c r="P373" s="264">
        <v>0</v>
      </c>
      <c r="Q373" s="264">
        <v>-968.59</v>
      </c>
      <c r="R373" s="264">
        <v>-968.59</v>
      </c>
      <c r="S373" s="266">
        <v>3.8586</v>
      </c>
      <c r="T373" s="268">
        <v>-251.49</v>
      </c>
      <c r="U373" s="267"/>
      <c r="V373" s="262"/>
      <c r="W373" s="262"/>
      <c r="X373" s="262"/>
      <c r="Y373" s="262"/>
      <c r="Z373" s="262"/>
    </row>
    <row r="374" spans="1:26" x14ac:dyDescent="0.25">
      <c r="A374" s="261">
        <v>42276</v>
      </c>
      <c r="B374" s="262"/>
      <c r="C374" s="261">
        <v>42282</v>
      </c>
      <c r="D374" s="262" t="s">
        <v>1871</v>
      </c>
      <c r="E374" s="262" t="s">
        <v>1872</v>
      </c>
      <c r="F374" s="262" t="s">
        <v>1872</v>
      </c>
      <c r="G374" s="262" t="s">
        <v>1957</v>
      </c>
      <c r="H374" s="263" t="s">
        <v>155</v>
      </c>
      <c r="I374" s="264">
        <v>14811.56</v>
      </c>
      <c r="J374" s="264">
        <v>-61186.55</v>
      </c>
      <c r="K374" s="264">
        <v>0</v>
      </c>
      <c r="L374" s="265">
        <v>4.1310000000000002</v>
      </c>
      <c r="M374" s="265">
        <v>4.0086000000000004</v>
      </c>
      <c r="N374" s="261">
        <v>42286</v>
      </c>
      <c r="O374" s="264">
        <v>-1809.13</v>
      </c>
      <c r="P374" s="264">
        <v>0</v>
      </c>
      <c r="Q374" s="264">
        <v>-1809.13</v>
      </c>
      <c r="R374" s="264">
        <v>-1809.13</v>
      </c>
      <c r="S374" s="266">
        <v>3.8586</v>
      </c>
      <c r="T374" s="268">
        <v>-452.2</v>
      </c>
      <c r="U374" s="267"/>
      <c r="V374" s="262"/>
      <c r="W374" s="262"/>
      <c r="X374" s="262"/>
      <c r="Y374" s="262"/>
      <c r="Z374" s="262"/>
    </row>
    <row r="375" spans="1:26" x14ac:dyDescent="0.25">
      <c r="A375" s="261">
        <v>42276</v>
      </c>
      <c r="B375" s="262"/>
      <c r="C375" s="261">
        <v>42307</v>
      </c>
      <c r="D375" s="262" t="s">
        <v>1871</v>
      </c>
      <c r="E375" s="262" t="s">
        <v>1872</v>
      </c>
      <c r="F375" s="262" t="s">
        <v>1872</v>
      </c>
      <c r="G375" s="262" t="s">
        <v>1957</v>
      </c>
      <c r="H375" s="263" t="s">
        <v>1843</v>
      </c>
      <c r="I375" s="264">
        <v>-5930.91</v>
      </c>
      <c r="J375" s="264">
        <v>24655.98</v>
      </c>
      <c r="K375" s="264">
        <v>0</v>
      </c>
      <c r="L375" s="265">
        <v>4.1571999999999996</v>
      </c>
      <c r="M375" s="265">
        <v>3.9331700000000001</v>
      </c>
      <c r="N375" s="261">
        <v>42307</v>
      </c>
      <c r="O375" s="264">
        <v>1328.7</v>
      </c>
      <c r="P375" s="264">
        <v>7.0000000000000007E-2</v>
      </c>
      <c r="Q375" s="264">
        <v>1328.63</v>
      </c>
      <c r="R375" s="264">
        <v>1328.7</v>
      </c>
      <c r="S375" s="266">
        <v>3.8586</v>
      </c>
      <c r="T375" s="268">
        <v>337.88</v>
      </c>
      <c r="U375" s="267"/>
      <c r="V375" s="262"/>
      <c r="W375" s="262"/>
      <c r="X375" s="262"/>
      <c r="Y375" s="262"/>
      <c r="Z375" s="262"/>
    </row>
    <row r="376" spans="1:26" x14ac:dyDescent="0.25">
      <c r="A376" s="261">
        <v>42277</v>
      </c>
      <c r="B376" s="262"/>
      <c r="C376" s="261">
        <v>42290</v>
      </c>
      <c r="D376" s="262" t="s">
        <v>1871</v>
      </c>
      <c r="E376" s="262" t="s">
        <v>1872</v>
      </c>
      <c r="F376" s="262" t="s">
        <v>1872</v>
      </c>
      <c r="G376" s="262" t="s">
        <v>1957</v>
      </c>
      <c r="H376" s="263" t="s">
        <v>155</v>
      </c>
      <c r="I376" s="264">
        <v>7043.93</v>
      </c>
      <c r="J376" s="264">
        <v>-27980.6</v>
      </c>
      <c r="K376" s="264">
        <v>0</v>
      </c>
      <c r="L376" s="265">
        <v>3.9723000000000002</v>
      </c>
      <c r="M376" s="265">
        <v>3.7416900000000002</v>
      </c>
      <c r="N376" s="261">
        <v>42291</v>
      </c>
      <c r="O376" s="264">
        <v>-1623.55</v>
      </c>
      <c r="P376" s="264">
        <v>0</v>
      </c>
      <c r="Q376" s="264">
        <v>-1623.55</v>
      </c>
      <c r="R376" s="264">
        <v>-1623.55</v>
      </c>
      <c r="S376" s="266">
        <v>3.8586</v>
      </c>
      <c r="T376" s="268">
        <v>-434.30168793301766</v>
      </c>
      <c r="U376" s="267"/>
      <c r="V376" s="262"/>
      <c r="W376" s="262"/>
      <c r="X376" s="262"/>
      <c r="Y376" s="262"/>
      <c r="Z376" s="262"/>
    </row>
    <row r="377" spans="1:26" x14ac:dyDescent="0.25">
      <c r="A377" s="261">
        <v>42277</v>
      </c>
      <c r="B377" s="262"/>
      <c r="C377" s="261">
        <v>42290</v>
      </c>
      <c r="D377" s="262" t="s">
        <v>1871</v>
      </c>
      <c r="E377" s="262" t="s">
        <v>1872</v>
      </c>
      <c r="F377" s="262" t="s">
        <v>1872</v>
      </c>
      <c r="G377" s="262" t="s">
        <v>1957</v>
      </c>
      <c r="H377" s="263" t="s">
        <v>155</v>
      </c>
      <c r="I377" s="264">
        <v>57734.05</v>
      </c>
      <c r="J377" s="264">
        <v>-229336.97</v>
      </c>
      <c r="K377" s="264">
        <v>0</v>
      </c>
      <c r="L377" s="265">
        <v>3.9723000000000002</v>
      </c>
      <c r="M377" s="265">
        <v>3.7416900000000002</v>
      </c>
      <c r="N377" s="261">
        <v>42291</v>
      </c>
      <c r="O377" s="264">
        <v>-13307.06</v>
      </c>
      <c r="P377" s="264">
        <v>0</v>
      </c>
      <c r="Q377" s="264">
        <v>-13307.06</v>
      </c>
      <c r="R377" s="264">
        <v>-13307.06</v>
      </c>
      <c r="S377" s="266">
        <v>3.8586</v>
      </c>
      <c r="T377" s="268">
        <v>-3559.655458363427</v>
      </c>
      <c r="U377" s="267"/>
      <c r="V377" s="262"/>
      <c r="W377" s="262"/>
      <c r="X377" s="262"/>
      <c r="Y377" s="262"/>
      <c r="Z377" s="262"/>
    </row>
    <row r="378" spans="1:26" x14ac:dyDescent="0.25">
      <c r="A378" s="261">
        <v>42277</v>
      </c>
      <c r="B378" s="262"/>
      <c r="C378" s="261">
        <v>42285</v>
      </c>
      <c r="D378" s="262" t="s">
        <v>1871</v>
      </c>
      <c r="E378" s="262" t="s">
        <v>1872</v>
      </c>
      <c r="F378" s="262" t="s">
        <v>1872</v>
      </c>
      <c r="G378" s="262" t="s">
        <v>1957</v>
      </c>
      <c r="H378" s="263" t="s">
        <v>155</v>
      </c>
      <c r="I378" s="264">
        <v>-1007111.67</v>
      </c>
      <c r="J378" s="264">
        <v>4041035.58</v>
      </c>
      <c r="K378" s="264">
        <v>0</v>
      </c>
      <c r="L378" s="265">
        <v>4.0125000000000002</v>
      </c>
      <c r="M378" s="265">
        <v>3.8517000000000001</v>
      </c>
      <c r="N378" s="261">
        <v>42286</v>
      </c>
      <c r="O378" s="264">
        <v>161858.42000000001</v>
      </c>
      <c r="P378" s="264">
        <v>8.09</v>
      </c>
      <c r="Q378" s="264">
        <v>161850.32999999999</v>
      </c>
      <c r="R378" s="264">
        <v>161858.42000000001</v>
      </c>
      <c r="S378" s="266">
        <v>3.8586</v>
      </c>
      <c r="T378" s="268">
        <v>42530.53</v>
      </c>
      <c r="U378" s="267"/>
      <c r="V378" s="262"/>
      <c r="W378" s="262"/>
      <c r="X378" s="262"/>
      <c r="Y378" s="262"/>
      <c r="Z378" s="262"/>
    </row>
    <row r="379" spans="1:26" x14ac:dyDescent="0.25">
      <c r="A379" s="261">
        <v>42277</v>
      </c>
      <c r="B379" s="262"/>
      <c r="C379" s="261">
        <v>42282</v>
      </c>
      <c r="D379" s="262" t="s">
        <v>1871</v>
      </c>
      <c r="E379" s="262" t="s">
        <v>1872</v>
      </c>
      <c r="F379" s="262" t="s">
        <v>1872</v>
      </c>
      <c r="G379" s="262" t="s">
        <v>1957</v>
      </c>
      <c r="H379" s="263" t="s">
        <v>155</v>
      </c>
      <c r="I379" s="264">
        <v>-33648.81</v>
      </c>
      <c r="J379" s="264">
        <v>135015.85</v>
      </c>
      <c r="K379" s="264">
        <v>0</v>
      </c>
      <c r="L379" s="265">
        <v>4.0125000000000002</v>
      </c>
      <c r="M379" s="265">
        <v>4.0086000000000004</v>
      </c>
      <c r="N379" s="261">
        <v>42286</v>
      </c>
      <c r="O379" s="264">
        <v>130.94999999999999</v>
      </c>
      <c r="P379" s="264">
        <v>0.01</v>
      </c>
      <c r="Q379" s="264">
        <v>130.94</v>
      </c>
      <c r="R379" s="264">
        <v>130.94999999999999</v>
      </c>
      <c r="S379" s="266">
        <v>3.8586</v>
      </c>
      <c r="T379" s="268">
        <v>32.729999999999997</v>
      </c>
      <c r="U379" s="267"/>
      <c r="V379" s="262"/>
      <c r="W379" s="262"/>
      <c r="X379" s="262"/>
      <c r="Y379" s="262"/>
      <c r="Z379" s="262"/>
    </row>
    <row r="380" spans="1:26" x14ac:dyDescent="0.25">
      <c r="A380" s="261">
        <v>42277</v>
      </c>
      <c r="B380" s="262"/>
      <c r="C380" s="261">
        <v>42285</v>
      </c>
      <c r="D380" s="262" t="s">
        <v>1871</v>
      </c>
      <c r="E380" s="262" t="s">
        <v>1872</v>
      </c>
      <c r="F380" s="262" t="s">
        <v>1872</v>
      </c>
      <c r="G380" s="262" t="s">
        <v>1957</v>
      </c>
      <c r="H380" s="263" t="s">
        <v>155</v>
      </c>
      <c r="I380" s="264">
        <v>-78219.03</v>
      </c>
      <c r="J380" s="264">
        <v>313853.86</v>
      </c>
      <c r="K380" s="264">
        <v>0</v>
      </c>
      <c r="L380" s="265">
        <v>4.0125000000000002</v>
      </c>
      <c r="M380" s="265">
        <v>3.8081999999999998</v>
      </c>
      <c r="N380" s="261">
        <v>42286</v>
      </c>
      <c r="O380" s="264">
        <v>15971.77</v>
      </c>
      <c r="P380" s="264">
        <v>0.8</v>
      </c>
      <c r="Q380" s="264">
        <v>15970.97</v>
      </c>
      <c r="R380" s="264">
        <v>15971.77</v>
      </c>
      <c r="S380" s="266">
        <v>3.8586</v>
      </c>
      <c r="T380" s="268">
        <v>4196.8</v>
      </c>
      <c r="U380" s="267"/>
      <c r="V380" s="262"/>
      <c r="W380" s="262"/>
      <c r="X380" s="262"/>
      <c r="Y380" s="262"/>
      <c r="Z380" s="262"/>
    </row>
    <row r="381" spans="1:26" x14ac:dyDescent="0.25">
      <c r="A381" s="261">
        <v>42278</v>
      </c>
      <c r="B381" s="262"/>
      <c r="C381" s="261">
        <v>42291</v>
      </c>
      <c r="D381" s="262" t="s">
        <v>1871</v>
      </c>
      <c r="E381" s="262" t="s">
        <v>1872</v>
      </c>
      <c r="F381" s="262" t="s">
        <v>1872</v>
      </c>
      <c r="G381" s="262" t="s">
        <v>1957</v>
      </c>
      <c r="H381" s="263" t="s">
        <v>155</v>
      </c>
      <c r="I381" s="264">
        <v>13898.57</v>
      </c>
      <c r="J381" s="264">
        <v>-55793.03</v>
      </c>
      <c r="K381" s="264">
        <v>0</v>
      </c>
      <c r="L381" s="265">
        <v>4.0143000000000004</v>
      </c>
      <c r="M381" s="265">
        <v>3.8250000000000002</v>
      </c>
      <c r="N381" s="261">
        <v>42291</v>
      </c>
      <c r="O381" s="264">
        <v>-2631</v>
      </c>
      <c r="P381" s="264">
        <v>0</v>
      </c>
      <c r="Q381" s="264">
        <v>-2631</v>
      </c>
      <c r="R381" s="264">
        <v>-2631</v>
      </c>
      <c r="S381" s="266">
        <v>3.8586</v>
      </c>
      <c r="T381" s="268">
        <v>-687.9</v>
      </c>
      <c r="U381" s="267"/>
      <c r="V381" s="262"/>
      <c r="W381" s="262"/>
      <c r="X381" s="262"/>
      <c r="Y381" s="262"/>
      <c r="Z381" s="262"/>
    </row>
    <row r="382" spans="1:26" x14ac:dyDescent="0.25">
      <c r="A382" s="261">
        <v>42278</v>
      </c>
      <c r="B382" s="262"/>
      <c r="C382" s="261">
        <v>42290</v>
      </c>
      <c r="D382" s="262" t="s">
        <v>1871</v>
      </c>
      <c r="E382" s="262" t="s">
        <v>1872</v>
      </c>
      <c r="F382" s="262" t="s">
        <v>1872</v>
      </c>
      <c r="G382" s="262" t="s">
        <v>1957</v>
      </c>
      <c r="H382" s="263" t="s">
        <v>155</v>
      </c>
      <c r="I382" s="264">
        <v>25162.19</v>
      </c>
      <c r="J382" s="264">
        <v>-101008.58</v>
      </c>
      <c r="K382" s="264">
        <v>0</v>
      </c>
      <c r="L382" s="265">
        <v>4.0143000000000004</v>
      </c>
      <c r="M382" s="265">
        <v>3.7416900000000002</v>
      </c>
      <c r="N382" s="261">
        <v>42291</v>
      </c>
      <c r="O382" s="264">
        <v>-6855.87</v>
      </c>
      <c r="P382" s="264">
        <v>0</v>
      </c>
      <c r="Q382" s="264">
        <v>-6855.87</v>
      </c>
      <c r="R382" s="264">
        <v>-6855.87</v>
      </c>
      <c r="S382" s="266">
        <v>3.8586</v>
      </c>
      <c r="T382" s="268">
        <v>-1833.9539362811972</v>
      </c>
      <c r="U382" s="267"/>
      <c r="V382" s="262"/>
      <c r="W382" s="262"/>
      <c r="X382" s="262"/>
      <c r="Y382" s="262"/>
      <c r="Z382" s="262"/>
    </row>
    <row r="383" spans="1:26" x14ac:dyDescent="0.25">
      <c r="A383" s="261">
        <v>42283</v>
      </c>
      <c r="B383" s="262"/>
      <c r="C383" s="261">
        <v>42292</v>
      </c>
      <c r="D383" s="262" t="s">
        <v>1871</v>
      </c>
      <c r="E383" s="262" t="s">
        <v>1872</v>
      </c>
      <c r="F383" s="262" t="s">
        <v>1872</v>
      </c>
      <c r="G383" s="262" t="s">
        <v>1957</v>
      </c>
      <c r="H383" s="263" t="s">
        <v>155</v>
      </c>
      <c r="I383" s="264">
        <v>12935.57</v>
      </c>
      <c r="J383" s="264">
        <v>-49801.94</v>
      </c>
      <c r="K383" s="264">
        <v>0</v>
      </c>
      <c r="L383" s="265">
        <v>3.85</v>
      </c>
      <c r="M383" s="265">
        <v>3.79</v>
      </c>
      <c r="N383" s="261">
        <v>42293</v>
      </c>
      <c r="O383" s="264">
        <v>-775.73</v>
      </c>
      <c r="P383" s="264">
        <v>0</v>
      </c>
      <c r="Q383" s="264">
        <v>-775.73</v>
      </c>
      <c r="R383" s="264">
        <v>-775.73</v>
      </c>
      <c r="S383" s="266">
        <v>3.8586</v>
      </c>
      <c r="T383" s="268">
        <v>-201.47</v>
      </c>
      <c r="U383" s="267"/>
      <c r="V383" s="262"/>
      <c r="W383" s="262"/>
      <c r="X383" s="262"/>
      <c r="Y383" s="262"/>
      <c r="Z383" s="262"/>
    </row>
    <row r="384" spans="1:26" x14ac:dyDescent="0.25">
      <c r="A384" s="261">
        <v>42283</v>
      </c>
      <c r="B384" s="262"/>
      <c r="C384" s="261">
        <v>42292</v>
      </c>
      <c r="D384" s="262" t="s">
        <v>1871</v>
      </c>
      <c r="E384" s="262" t="s">
        <v>1872</v>
      </c>
      <c r="F384" s="262" t="s">
        <v>1872</v>
      </c>
      <c r="G384" s="262" t="s">
        <v>1957</v>
      </c>
      <c r="H384" s="263" t="s">
        <v>155</v>
      </c>
      <c r="I384" s="264">
        <v>79066.61</v>
      </c>
      <c r="J384" s="264">
        <v>-304406.45</v>
      </c>
      <c r="K384" s="264">
        <v>0</v>
      </c>
      <c r="L384" s="265">
        <v>3.85</v>
      </c>
      <c r="M384" s="265">
        <v>3.8523999999999998</v>
      </c>
      <c r="N384" s="261">
        <v>42293</v>
      </c>
      <c r="O384" s="264">
        <v>189.66</v>
      </c>
      <c r="P384" s="264">
        <v>0.01</v>
      </c>
      <c r="Q384" s="264">
        <v>189.65</v>
      </c>
      <c r="R384" s="264">
        <v>189.66</v>
      </c>
      <c r="S384" s="266">
        <v>3.8586</v>
      </c>
      <c r="T384" s="268">
        <v>49.26</v>
      </c>
      <c r="U384" s="267"/>
      <c r="V384" s="262"/>
      <c r="W384" s="262"/>
      <c r="X384" s="262"/>
      <c r="Y384" s="262"/>
      <c r="Z384" s="262"/>
    </row>
    <row r="385" spans="1:26" x14ac:dyDescent="0.25">
      <c r="A385" s="261">
        <v>42285</v>
      </c>
      <c r="B385" s="262"/>
      <c r="C385" s="261">
        <v>42306</v>
      </c>
      <c r="D385" s="262" t="s">
        <v>1871</v>
      </c>
      <c r="E385" s="262" t="s">
        <v>1872</v>
      </c>
      <c r="F385" s="262" t="s">
        <v>1872</v>
      </c>
      <c r="G385" s="262" t="s">
        <v>1957</v>
      </c>
      <c r="H385" s="263" t="s">
        <v>155</v>
      </c>
      <c r="I385" s="264">
        <v>-64869.7</v>
      </c>
      <c r="J385" s="264">
        <v>248094.17</v>
      </c>
      <c r="K385" s="264">
        <v>0</v>
      </c>
      <c r="L385" s="265">
        <v>3.8245</v>
      </c>
      <c r="M385" s="265">
        <v>3.8809</v>
      </c>
      <c r="N385" s="261">
        <v>42306</v>
      </c>
      <c r="O385" s="264">
        <v>-3658.65</v>
      </c>
      <c r="P385" s="264">
        <v>0</v>
      </c>
      <c r="Q385" s="264">
        <v>-3658.65</v>
      </c>
      <c r="R385" s="264">
        <v>-3658.65</v>
      </c>
      <c r="S385" s="266">
        <v>3.8586</v>
      </c>
      <c r="T385" s="268">
        <v>-943.1</v>
      </c>
      <c r="U385" s="267"/>
      <c r="V385" s="262"/>
      <c r="W385" s="262"/>
      <c r="X385" s="262"/>
      <c r="Y385" s="262"/>
      <c r="Z385" s="262"/>
    </row>
    <row r="386" spans="1:26" x14ac:dyDescent="0.25">
      <c r="A386" s="261">
        <v>42285</v>
      </c>
      <c r="B386" s="262"/>
      <c r="C386" s="261">
        <v>42292</v>
      </c>
      <c r="D386" s="262" t="s">
        <v>1871</v>
      </c>
      <c r="E386" s="262" t="s">
        <v>1872</v>
      </c>
      <c r="F386" s="262" t="s">
        <v>1872</v>
      </c>
      <c r="G386" s="262" t="s">
        <v>1957</v>
      </c>
      <c r="H386" s="263" t="s">
        <v>155</v>
      </c>
      <c r="I386" s="264">
        <v>-219344.88</v>
      </c>
      <c r="J386" s="264">
        <v>838884.49</v>
      </c>
      <c r="K386" s="264">
        <v>0</v>
      </c>
      <c r="L386" s="265">
        <v>3.8245</v>
      </c>
      <c r="M386" s="265">
        <v>3.8645</v>
      </c>
      <c r="N386" s="261">
        <v>42306</v>
      </c>
      <c r="O386" s="264">
        <v>-8727.84</v>
      </c>
      <c r="P386" s="264">
        <v>0</v>
      </c>
      <c r="Q386" s="264">
        <v>-8727.84</v>
      </c>
      <c r="R386" s="264">
        <v>-8727.84</v>
      </c>
      <c r="S386" s="266">
        <v>3.8586</v>
      </c>
      <c r="T386" s="268">
        <v>-2266.7399999999998</v>
      </c>
      <c r="U386" s="267"/>
      <c r="V386" s="262"/>
      <c r="W386" s="262"/>
      <c r="X386" s="262"/>
      <c r="Y386" s="262"/>
      <c r="Z386" s="262"/>
    </row>
    <row r="387" spans="1:26" x14ac:dyDescent="0.25">
      <c r="A387" s="261">
        <v>42285</v>
      </c>
      <c r="B387" s="262"/>
      <c r="C387" s="261">
        <v>42290</v>
      </c>
      <c r="D387" s="262" t="s">
        <v>1871</v>
      </c>
      <c r="E387" s="262" t="s">
        <v>1872</v>
      </c>
      <c r="F387" s="262" t="s">
        <v>1872</v>
      </c>
      <c r="G387" s="262" t="s">
        <v>1957</v>
      </c>
      <c r="H387" s="263" t="s">
        <v>155</v>
      </c>
      <c r="I387" s="264">
        <v>-71253.600000000006</v>
      </c>
      <c r="J387" s="264">
        <v>272509.39</v>
      </c>
      <c r="K387" s="264">
        <v>0</v>
      </c>
      <c r="L387" s="265">
        <v>3.8245</v>
      </c>
      <c r="M387" s="265">
        <v>3.7579099999999999</v>
      </c>
      <c r="N387" s="261">
        <v>42306</v>
      </c>
      <c r="O387" s="264">
        <v>4714.97</v>
      </c>
      <c r="P387" s="264">
        <v>0.24</v>
      </c>
      <c r="Q387" s="264">
        <v>4714.7299999999996</v>
      </c>
      <c r="R387" s="264">
        <v>4714.97</v>
      </c>
      <c r="S387" s="266">
        <v>3.8586</v>
      </c>
      <c r="T387" s="268">
        <v>1261.2604659872134</v>
      </c>
      <c r="U387" s="267"/>
      <c r="V387" s="262"/>
      <c r="W387" s="262"/>
      <c r="X387" s="262"/>
      <c r="Y387" s="262"/>
      <c r="Z387" s="262"/>
    </row>
    <row r="388" spans="1:26" x14ac:dyDescent="0.25">
      <c r="A388" s="261">
        <v>42285</v>
      </c>
      <c r="B388" s="262"/>
      <c r="C388" s="261">
        <v>42305</v>
      </c>
      <c r="D388" s="262" t="s">
        <v>1871</v>
      </c>
      <c r="E388" s="262" t="s">
        <v>1872</v>
      </c>
      <c r="F388" s="262" t="s">
        <v>1872</v>
      </c>
      <c r="G388" s="262" t="s">
        <v>1957</v>
      </c>
      <c r="H388" s="263" t="s">
        <v>155</v>
      </c>
      <c r="I388" s="264">
        <v>-424086.92</v>
      </c>
      <c r="J388" s="264">
        <v>1621920.43</v>
      </c>
      <c r="K388" s="264">
        <v>0</v>
      </c>
      <c r="L388" s="265">
        <v>3.8245</v>
      </c>
      <c r="M388" s="265">
        <v>3.88</v>
      </c>
      <c r="N388" s="261">
        <v>42306</v>
      </c>
      <c r="O388" s="264">
        <v>-23524.47</v>
      </c>
      <c r="P388" s="264">
        <v>0</v>
      </c>
      <c r="Q388" s="264">
        <v>-23524.47</v>
      </c>
      <c r="R388" s="264">
        <v>-23524.47</v>
      </c>
      <c r="S388" s="266">
        <v>3.8586</v>
      </c>
      <c r="T388" s="268">
        <v>-6014.8</v>
      </c>
      <c r="U388" s="267"/>
      <c r="V388" s="262"/>
      <c r="W388" s="262"/>
      <c r="X388" s="262"/>
      <c r="Y388" s="262"/>
      <c r="Z388" s="262"/>
    </row>
    <row r="389" spans="1:26" x14ac:dyDescent="0.25">
      <c r="A389" s="261">
        <v>42285</v>
      </c>
      <c r="B389" s="262"/>
      <c r="C389" s="261">
        <v>42299</v>
      </c>
      <c r="D389" s="262" t="s">
        <v>1871</v>
      </c>
      <c r="E389" s="262" t="s">
        <v>1872</v>
      </c>
      <c r="F389" s="262" t="s">
        <v>1872</v>
      </c>
      <c r="G389" s="262" t="s">
        <v>1957</v>
      </c>
      <c r="H389" s="263" t="s">
        <v>155</v>
      </c>
      <c r="I389" s="264">
        <v>-114071.39</v>
      </c>
      <c r="J389" s="264">
        <v>436266.03</v>
      </c>
      <c r="K389" s="264">
        <v>0</v>
      </c>
      <c r="L389" s="265">
        <v>3.8245</v>
      </c>
      <c r="M389" s="265">
        <v>3.9468899999999998</v>
      </c>
      <c r="N389" s="261">
        <v>42306</v>
      </c>
      <c r="O389" s="264">
        <v>-13924.61</v>
      </c>
      <c r="P389" s="264">
        <v>0</v>
      </c>
      <c r="Q389" s="264">
        <v>-13924.61</v>
      </c>
      <c r="R389" s="264">
        <v>-13924.61</v>
      </c>
      <c r="S389" s="266">
        <v>3.8586</v>
      </c>
      <c r="T389" s="268">
        <v>-3535.69</v>
      </c>
      <c r="U389" s="267"/>
      <c r="V389" s="262"/>
      <c r="W389" s="262"/>
      <c r="X389" s="262"/>
      <c r="Y389" s="262"/>
      <c r="Z389" s="262"/>
    </row>
    <row r="390" spans="1:26" x14ac:dyDescent="0.25">
      <c r="A390" s="261">
        <v>42285</v>
      </c>
      <c r="B390" s="262"/>
      <c r="C390" s="261">
        <v>42303</v>
      </c>
      <c r="D390" s="262" t="s">
        <v>1871</v>
      </c>
      <c r="E390" s="262" t="s">
        <v>1872</v>
      </c>
      <c r="F390" s="262" t="s">
        <v>1872</v>
      </c>
      <c r="G390" s="262" t="s">
        <v>1957</v>
      </c>
      <c r="H390" s="263" t="s">
        <v>155</v>
      </c>
      <c r="I390" s="264">
        <v>-34853.620000000003</v>
      </c>
      <c r="J390" s="264">
        <v>133297.67000000001</v>
      </c>
      <c r="K390" s="264">
        <v>0</v>
      </c>
      <c r="L390" s="265">
        <v>3.8245</v>
      </c>
      <c r="M390" s="265">
        <v>3.9035099999999998</v>
      </c>
      <c r="N390" s="261">
        <v>42306</v>
      </c>
      <c r="O390" s="264">
        <v>-2749.45</v>
      </c>
      <c r="P390" s="264">
        <v>0</v>
      </c>
      <c r="Q390" s="264">
        <v>-2749.45</v>
      </c>
      <c r="R390" s="264">
        <v>-2749.45</v>
      </c>
      <c r="S390" s="266">
        <v>3.8586</v>
      </c>
      <c r="T390" s="268">
        <v>-705.26</v>
      </c>
      <c r="U390" s="267"/>
      <c r="V390" s="262"/>
      <c r="W390" s="262"/>
      <c r="X390" s="262"/>
      <c r="Y390" s="262"/>
      <c r="Z390" s="262"/>
    </row>
    <row r="391" spans="1:26" x14ac:dyDescent="0.25">
      <c r="A391" s="261">
        <v>42285</v>
      </c>
      <c r="B391" s="262"/>
      <c r="C391" s="261">
        <v>42291</v>
      </c>
      <c r="D391" s="262" t="s">
        <v>1871</v>
      </c>
      <c r="E391" s="262" t="s">
        <v>1872</v>
      </c>
      <c r="F391" s="262" t="s">
        <v>1872</v>
      </c>
      <c r="G391" s="262" t="s">
        <v>1957</v>
      </c>
      <c r="H391" s="263" t="s">
        <v>155</v>
      </c>
      <c r="I391" s="264">
        <v>-128137.9</v>
      </c>
      <c r="J391" s="264">
        <v>490063.4</v>
      </c>
      <c r="K391" s="264">
        <v>0</v>
      </c>
      <c r="L391" s="265">
        <v>3.8245</v>
      </c>
      <c r="M391" s="265">
        <v>3.8408899999999999</v>
      </c>
      <c r="N391" s="261">
        <v>42306</v>
      </c>
      <c r="O391" s="264">
        <v>-2088.09</v>
      </c>
      <c r="P391" s="264">
        <v>0</v>
      </c>
      <c r="Q391" s="264">
        <v>-2088.09</v>
      </c>
      <c r="R391" s="264">
        <v>-2088.09</v>
      </c>
      <c r="S391" s="266">
        <v>3.8586</v>
      </c>
      <c r="T391" s="268">
        <v>-545.95000000000005</v>
      </c>
      <c r="U391" s="267"/>
      <c r="V391" s="262"/>
      <c r="W391" s="262"/>
      <c r="X391" s="262"/>
      <c r="Y391" s="262"/>
      <c r="Z391" s="262"/>
    </row>
    <row r="392" spans="1:26" x14ac:dyDescent="0.25">
      <c r="A392" s="261">
        <v>42290</v>
      </c>
      <c r="B392" s="262"/>
      <c r="C392" s="261">
        <v>42297</v>
      </c>
      <c r="D392" s="262" t="s">
        <v>1871</v>
      </c>
      <c r="E392" s="262" t="s">
        <v>1872</v>
      </c>
      <c r="F392" s="262" t="s">
        <v>1872</v>
      </c>
      <c r="G392" s="262" t="s">
        <v>1957</v>
      </c>
      <c r="H392" s="263" t="s">
        <v>155</v>
      </c>
      <c r="I392" s="264">
        <v>76552.92</v>
      </c>
      <c r="J392" s="264">
        <v>-296451.18</v>
      </c>
      <c r="K392" s="264">
        <v>0</v>
      </c>
      <c r="L392" s="265">
        <v>3.8725000000000001</v>
      </c>
      <c r="M392" s="265">
        <v>3.9050199999999999</v>
      </c>
      <c r="N392" s="261">
        <v>42299</v>
      </c>
      <c r="O392" s="264">
        <v>2486.89</v>
      </c>
      <c r="P392" s="264">
        <v>0.12</v>
      </c>
      <c r="Q392" s="264">
        <v>2486.77</v>
      </c>
      <c r="R392" s="264">
        <v>2486.89</v>
      </c>
      <c r="S392" s="266">
        <v>3.8586</v>
      </c>
      <c r="T392" s="268">
        <v>637.47</v>
      </c>
      <c r="U392" s="267"/>
      <c r="V392" s="262"/>
      <c r="W392" s="262"/>
      <c r="X392" s="262"/>
      <c r="Y392" s="262"/>
      <c r="Z392" s="262"/>
    </row>
    <row r="393" spans="1:26" s="269" customFormat="1" x14ac:dyDescent="0.25">
      <c r="A393" s="261">
        <v>42290</v>
      </c>
      <c r="B393" s="262"/>
      <c r="C393" s="261">
        <v>42296</v>
      </c>
      <c r="D393" s="262" t="s">
        <v>1871</v>
      </c>
      <c r="E393" s="262" t="s">
        <v>1872</v>
      </c>
      <c r="F393" s="262" t="s">
        <v>1872</v>
      </c>
      <c r="G393" s="262" t="s">
        <v>1957</v>
      </c>
      <c r="H393" s="263" t="s">
        <v>155</v>
      </c>
      <c r="I393" s="264">
        <v>62115.79</v>
      </c>
      <c r="J393" s="264">
        <v>-240325.99</v>
      </c>
      <c r="K393" s="264">
        <v>0</v>
      </c>
      <c r="L393" s="265">
        <v>3.8690000000000002</v>
      </c>
      <c r="M393" s="265">
        <v>3.8437999999999999</v>
      </c>
      <c r="N393" s="261">
        <v>42296</v>
      </c>
      <c r="O393" s="264">
        <v>-1565.32</v>
      </c>
      <c r="P393" s="264">
        <v>0</v>
      </c>
      <c r="Q393" s="264">
        <v>-1565.32</v>
      </c>
      <c r="R393" s="264">
        <v>-1565.32</v>
      </c>
      <c r="S393" s="266">
        <v>3.8586</v>
      </c>
      <c r="T393" s="268">
        <v>-407.26</v>
      </c>
      <c r="U393" s="267"/>
      <c r="V393" s="262"/>
      <c r="W393" s="262"/>
      <c r="X393" s="262"/>
      <c r="Y393" s="262"/>
      <c r="Z393" s="262"/>
    </row>
    <row r="394" spans="1:26" x14ac:dyDescent="0.25">
      <c r="A394" s="261">
        <v>42290</v>
      </c>
      <c r="B394" s="262"/>
      <c r="C394" s="261">
        <v>42296</v>
      </c>
      <c r="D394" s="262" t="s">
        <v>1871</v>
      </c>
      <c r="E394" s="262" t="s">
        <v>1872</v>
      </c>
      <c r="F394" s="262" t="s">
        <v>1872</v>
      </c>
      <c r="G394" s="262" t="s">
        <v>1957</v>
      </c>
      <c r="H394" s="263" t="s">
        <v>155</v>
      </c>
      <c r="I394" s="264">
        <v>73865.06</v>
      </c>
      <c r="J394" s="264">
        <v>-285783.92</v>
      </c>
      <c r="K394" s="264">
        <v>0</v>
      </c>
      <c r="L394" s="265">
        <v>3.8690000000000002</v>
      </c>
      <c r="M394" s="265">
        <v>3.84693</v>
      </c>
      <c r="N394" s="261">
        <v>42296</v>
      </c>
      <c r="O394" s="264">
        <v>-1630.2</v>
      </c>
      <c r="P394" s="264">
        <v>0</v>
      </c>
      <c r="Q394" s="264">
        <v>-1630.2</v>
      </c>
      <c r="R394" s="264">
        <v>-1630.2</v>
      </c>
      <c r="S394" s="266">
        <v>3.8586</v>
      </c>
      <c r="T394" s="268">
        <v>-424.14</v>
      </c>
      <c r="U394" s="267"/>
      <c r="V394" s="262"/>
      <c r="W394" s="262"/>
      <c r="X394" s="262"/>
      <c r="Y394" s="262"/>
      <c r="Z394" s="262"/>
    </row>
    <row r="395" spans="1:26" x14ac:dyDescent="0.25">
      <c r="A395" s="261">
        <v>42290</v>
      </c>
      <c r="B395" s="262"/>
      <c r="C395" s="261">
        <v>42290</v>
      </c>
      <c r="D395" s="262" t="s">
        <v>1871</v>
      </c>
      <c r="E395" s="262" t="s">
        <v>1872</v>
      </c>
      <c r="F395" s="262" t="s">
        <v>1872</v>
      </c>
      <c r="G395" s="262" t="s">
        <v>1957</v>
      </c>
      <c r="H395" s="263" t="s">
        <v>155</v>
      </c>
      <c r="I395" s="264">
        <v>14409.36</v>
      </c>
      <c r="J395" s="264">
        <v>-55793.04</v>
      </c>
      <c r="K395" s="264">
        <v>0</v>
      </c>
      <c r="L395" s="265">
        <v>3.8719999999999999</v>
      </c>
      <c r="M395" s="265">
        <v>3.8719999999999999</v>
      </c>
      <c r="N395" s="261">
        <v>42290</v>
      </c>
      <c r="O395" s="264">
        <v>0</v>
      </c>
      <c r="P395" s="264">
        <v>0</v>
      </c>
      <c r="Q395" s="264">
        <v>0</v>
      </c>
      <c r="R395" s="264">
        <v>0</v>
      </c>
      <c r="S395" s="266">
        <v>3.8586</v>
      </c>
      <c r="T395" s="268">
        <v>0</v>
      </c>
      <c r="U395" s="267"/>
      <c r="V395" s="262"/>
      <c r="W395" s="262"/>
      <c r="X395" s="262"/>
      <c r="Y395" s="262"/>
      <c r="Z395" s="262"/>
    </row>
    <row r="396" spans="1:26" x14ac:dyDescent="0.25">
      <c r="A396" s="261">
        <v>42290</v>
      </c>
      <c r="B396" s="262"/>
      <c r="C396" s="261">
        <v>42297</v>
      </c>
      <c r="D396" s="262" t="s">
        <v>1871</v>
      </c>
      <c r="E396" s="262" t="s">
        <v>1872</v>
      </c>
      <c r="F396" s="262" t="s">
        <v>1872</v>
      </c>
      <c r="G396" s="262" t="s">
        <v>1957</v>
      </c>
      <c r="H396" s="263" t="s">
        <v>155</v>
      </c>
      <c r="I396" s="264">
        <v>37094.370000000003</v>
      </c>
      <c r="J396" s="264">
        <v>-143688.75</v>
      </c>
      <c r="K396" s="264">
        <v>0</v>
      </c>
      <c r="L396" s="265">
        <v>3.8736000000000002</v>
      </c>
      <c r="M396" s="265">
        <v>3.9062000000000001</v>
      </c>
      <c r="N396" s="261">
        <v>42300</v>
      </c>
      <c r="O396" s="264">
        <v>1207.3699999999999</v>
      </c>
      <c r="P396" s="264">
        <v>0.06</v>
      </c>
      <c r="Q396" s="264">
        <v>1207.31</v>
      </c>
      <c r="R396" s="264">
        <v>1207.3699999999999</v>
      </c>
      <c r="S396" s="266">
        <v>3.8586</v>
      </c>
      <c r="T396" s="268">
        <v>309.49</v>
      </c>
      <c r="U396" s="267"/>
      <c r="V396" s="262"/>
      <c r="W396" s="262"/>
      <c r="X396" s="262"/>
      <c r="Y396" s="262"/>
      <c r="Z396" s="262"/>
    </row>
    <row r="397" spans="1:26" x14ac:dyDescent="0.25">
      <c r="A397" s="261">
        <v>42290</v>
      </c>
      <c r="B397" s="262"/>
      <c r="C397" s="261">
        <v>42298</v>
      </c>
      <c r="D397" s="262" t="s">
        <v>1871</v>
      </c>
      <c r="E397" s="262" t="s">
        <v>1872</v>
      </c>
      <c r="F397" s="262" t="s">
        <v>1872</v>
      </c>
      <c r="G397" s="262" t="s">
        <v>1957</v>
      </c>
      <c r="H397" s="263" t="s">
        <v>155</v>
      </c>
      <c r="I397" s="264">
        <v>198191.4</v>
      </c>
      <c r="J397" s="264">
        <v>-767714.21</v>
      </c>
      <c r="K397" s="264">
        <v>0</v>
      </c>
      <c r="L397" s="265">
        <v>3.8736000000000002</v>
      </c>
      <c r="M397" s="265">
        <v>3.8687999999999998</v>
      </c>
      <c r="N397" s="261">
        <v>42300</v>
      </c>
      <c r="O397" s="264">
        <v>-950.32</v>
      </c>
      <c r="P397" s="264">
        <v>0</v>
      </c>
      <c r="Q397" s="264">
        <v>-950.32</v>
      </c>
      <c r="R397" s="264">
        <v>-950.32</v>
      </c>
      <c r="S397" s="266">
        <v>3.8586</v>
      </c>
      <c r="T397" s="268">
        <v>-245.86</v>
      </c>
      <c r="U397" s="267"/>
      <c r="V397" s="262"/>
      <c r="W397" s="262"/>
      <c r="X397" s="262"/>
      <c r="Y397" s="262"/>
      <c r="Z397" s="262"/>
    </row>
    <row r="398" spans="1:26" x14ac:dyDescent="0.25">
      <c r="A398" s="261">
        <v>42291</v>
      </c>
      <c r="B398" s="262"/>
      <c r="C398" s="261">
        <v>42297</v>
      </c>
      <c r="D398" s="262" t="s">
        <v>1871</v>
      </c>
      <c r="E398" s="262" t="s">
        <v>1872</v>
      </c>
      <c r="F398" s="262" t="s">
        <v>1872</v>
      </c>
      <c r="G398" s="262" t="s">
        <v>1957</v>
      </c>
      <c r="H398" s="263" t="s">
        <v>155</v>
      </c>
      <c r="I398" s="264">
        <v>12969.26</v>
      </c>
      <c r="J398" s="264">
        <v>-49801.96</v>
      </c>
      <c r="K398" s="264">
        <v>0</v>
      </c>
      <c r="L398" s="265">
        <v>3.84</v>
      </c>
      <c r="M398" s="265">
        <v>3.9062000000000001</v>
      </c>
      <c r="N398" s="261">
        <v>42300</v>
      </c>
      <c r="O398" s="264">
        <v>857.21</v>
      </c>
      <c r="P398" s="264">
        <v>0.04</v>
      </c>
      <c r="Q398" s="264">
        <v>857.17</v>
      </c>
      <c r="R398" s="264">
        <v>857.21</v>
      </c>
      <c r="S398" s="266">
        <v>3.8586</v>
      </c>
      <c r="T398" s="268">
        <v>219.73</v>
      </c>
      <c r="U398" s="267"/>
      <c r="V398" s="262"/>
      <c r="W398" s="262"/>
      <c r="X398" s="262"/>
      <c r="Y398" s="262"/>
      <c r="Z398" s="262"/>
    </row>
    <row r="399" spans="1:26" x14ac:dyDescent="0.25">
      <c r="A399" s="261">
        <v>42296</v>
      </c>
      <c r="B399" s="262"/>
      <c r="C399" s="261">
        <v>42298</v>
      </c>
      <c r="D399" s="262" t="s">
        <v>1871</v>
      </c>
      <c r="E399" s="262" t="s">
        <v>1872</v>
      </c>
      <c r="F399" s="262" t="s">
        <v>1872</v>
      </c>
      <c r="G399" s="262" t="s">
        <v>1957</v>
      </c>
      <c r="H399" s="263" t="s">
        <v>155</v>
      </c>
      <c r="I399" s="264">
        <v>13648.95</v>
      </c>
      <c r="J399" s="264">
        <v>-52548.46</v>
      </c>
      <c r="K399" s="264">
        <v>0</v>
      </c>
      <c r="L399" s="265">
        <v>3.85</v>
      </c>
      <c r="M399" s="265">
        <v>3.8687999999999998</v>
      </c>
      <c r="N399" s="261">
        <v>42300</v>
      </c>
      <c r="O399" s="264">
        <v>256.33</v>
      </c>
      <c r="P399" s="264">
        <v>0.01</v>
      </c>
      <c r="Q399" s="264">
        <v>256.32</v>
      </c>
      <c r="R399" s="264">
        <v>256.33</v>
      </c>
      <c r="S399" s="266">
        <v>3.8586</v>
      </c>
      <c r="T399" s="268">
        <v>66.319999999999993</v>
      </c>
      <c r="U399" s="267"/>
      <c r="V399" s="262"/>
      <c r="W399" s="262"/>
      <c r="X399" s="262"/>
      <c r="Y399" s="262"/>
      <c r="Z399" s="262"/>
    </row>
    <row r="400" spans="1:26" x14ac:dyDescent="0.25">
      <c r="A400" s="261">
        <v>42296</v>
      </c>
      <c r="B400" s="262"/>
      <c r="C400" s="261">
        <v>42300</v>
      </c>
      <c r="D400" s="262" t="s">
        <v>1871</v>
      </c>
      <c r="E400" s="262" t="s">
        <v>1872</v>
      </c>
      <c r="F400" s="262" t="s">
        <v>1872</v>
      </c>
      <c r="G400" s="262" t="s">
        <v>1957</v>
      </c>
      <c r="H400" s="263" t="s">
        <v>155</v>
      </c>
      <c r="I400" s="264">
        <v>27442.46</v>
      </c>
      <c r="J400" s="264">
        <v>-105653.47</v>
      </c>
      <c r="K400" s="264">
        <v>0</v>
      </c>
      <c r="L400" s="265">
        <v>3.85</v>
      </c>
      <c r="M400" s="265">
        <v>3.9359999999999999</v>
      </c>
      <c r="N400" s="261">
        <v>42300</v>
      </c>
      <c r="O400" s="264">
        <v>2360.0500000000002</v>
      </c>
      <c r="P400" s="264">
        <v>0.12</v>
      </c>
      <c r="Q400" s="264">
        <v>2359.9299999999998</v>
      </c>
      <c r="R400" s="264">
        <v>2360.0500000000002</v>
      </c>
      <c r="S400" s="266">
        <v>3.8586</v>
      </c>
      <c r="T400" s="268">
        <v>599.65</v>
      </c>
      <c r="U400" s="267"/>
      <c r="V400" s="262"/>
      <c r="W400" s="262"/>
      <c r="X400" s="262"/>
      <c r="Y400" s="262"/>
      <c r="Z400" s="262"/>
    </row>
    <row r="401" spans="1:26" x14ac:dyDescent="0.25">
      <c r="A401" s="261">
        <v>42296</v>
      </c>
      <c r="B401" s="262"/>
      <c r="C401" s="261">
        <v>42300</v>
      </c>
      <c r="D401" s="262" t="s">
        <v>1871</v>
      </c>
      <c r="E401" s="262" t="s">
        <v>1872</v>
      </c>
      <c r="F401" s="262" t="s">
        <v>1872</v>
      </c>
      <c r="G401" s="262" t="s">
        <v>1957</v>
      </c>
      <c r="H401" s="263" t="s">
        <v>155</v>
      </c>
      <c r="I401" s="264">
        <v>15255.51</v>
      </c>
      <c r="J401" s="264">
        <v>-58733.71</v>
      </c>
      <c r="K401" s="264">
        <v>0</v>
      </c>
      <c r="L401" s="265">
        <v>3.85</v>
      </c>
      <c r="M401" s="265">
        <v>3.9371200000000002</v>
      </c>
      <c r="N401" s="261">
        <v>42300</v>
      </c>
      <c r="O401" s="264">
        <v>1329.06</v>
      </c>
      <c r="P401" s="264">
        <v>7.0000000000000007E-2</v>
      </c>
      <c r="Q401" s="264">
        <v>1328.99</v>
      </c>
      <c r="R401" s="264">
        <v>1329.06</v>
      </c>
      <c r="S401" s="266">
        <v>3.8586</v>
      </c>
      <c r="T401" s="268">
        <v>337.69</v>
      </c>
      <c r="U401" s="267"/>
      <c r="V401" s="262"/>
      <c r="W401" s="262"/>
      <c r="X401" s="262"/>
      <c r="Y401" s="262"/>
      <c r="Z401" s="262"/>
    </row>
    <row r="402" spans="1:26" x14ac:dyDescent="0.25">
      <c r="A402" s="261">
        <v>42296</v>
      </c>
      <c r="B402" s="262"/>
      <c r="C402" s="261">
        <v>42299</v>
      </c>
      <c r="D402" s="262" t="s">
        <v>1871</v>
      </c>
      <c r="E402" s="262" t="s">
        <v>1872</v>
      </c>
      <c r="F402" s="262" t="s">
        <v>1872</v>
      </c>
      <c r="G402" s="262" t="s">
        <v>1957</v>
      </c>
      <c r="H402" s="263" t="s">
        <v>155</v>
      </c>
      <c r="I402" s="264">
        <v>6075.41</v>
      </c>
      <c r="J402" s="264">
        <v>-23390.33</v>
      </c>
      <c r="K402" s="264">
        <v>0</v>
      </c>
      <c r="L402" s="265">
        <v>3.85</v>
      </c>
      <c r="M402" s="265">
        <v>3.9406300000000001</v>
      </c>
      <c r="N402" s="261">
        <v>42300</v>
      </c>
      <c r="O402" s="264">
        <v>550.33000000000004</v>
      </c>
      <c r="P402" s="264">
        <v>0.03</v>
      </c>
      <c r="Q402" s="264">
        <v>550.29999999999995</v>
      </c>
      <c r="R402" s="264">
        <v>550.33000000000004</v>
      </c>
      <c r="S402" s="266">
        <v>3.8586</v>
      </c>
      <c r="T402" s="268">
        <v>139.74</v>
      </c>
      <c r="U402" s="267"/>
      <c r="V402" s="262"/>
      <c r="W402" s="262"/>
      <c r="X402" s="262"/>
      <c r="Y402" s="262"/>
      <c r="Z402" s="262"/>
    </row>
    <row r="403" spans="1:26" x14ac:dyDescent="0.25">
      <c r="A403" s="261">
        <v>42297</v>
      </c>
      <c r="B403" s="262"/>
      <c r="C403" s="261">
        <v>42305</v>
      </c>
      <c r="D403" s="262" t="s">
        <v>1871</v>
      </c>
      <c r="E403" s="262" t="s">
        <v>1872</v>
      </c>
      <c r="F403" s="262" t="s">
        <v>1872</v>
      </c>
      <c r="G403" s="262" t="s">
        <v>1957</v>
      </c>
      <c r="H403" s="263" t="s">
        <v>155</v>
      </c>
      <c r="I403" s="264">
        <v>48143.72</v>
      </c>
      <c r="J403" s="264">
        <v>-188848.56</v>
      </c>
      <c r="K403" s="264">
        <v>0</v>
      </c>
      <c r="L403" s="265">
        <v>3.9226000000000001</v>
      </c>
      <c r="M403" s="265">
        <v>3.9144299999999999</v>
      </c>
      <c r="N403" s="261">
        <v>42307</v>
      </c>
      <c r="O403" s="264">
        <v>-392.92</v>
      </c>
      <c r="P403" s="264">
        <v>0</v>
      </c>
      <c r="Q403" s="264">
        <v>-392.92</v>
      </c>
      <c r="R403" s="264">
        <v>-392.92</v>
      </c>
      <c r="S403" s="266">
        <v>3.8586</v>
      </c>
      <c r="T403" s="268">
        <v>-100.46</v>
      </c>
      <c r="U403" s="267"/>
      <c r="V403" s="262"/>
      <c r="W403" s="262"/>
      <c r="X403" s="262"/>
      <c r="Y403" s="262"/>
      <c r="Z403" s="262"/>
    </row>
    <row r="404" spans="1:26" x14ac:dyDescent="0.25">
      <c r="A404" s="261">
        <v>42297</v>
      </c>
      <c r="B404" s="262"/>
      <c r="C404" s="261">
        <v>42306</v>
      </c>
      <c r="D404" s="262" t="s">
        <v>1871</v>
      </c>
      <c r="E404" s="262" t="s">
        <v>1872</v>
      </c>
      <c r="F404" s="262" t="s">
        <v>1872</v>
      </c>
      <c r="G404" s="262" t="s">
        <v>1957</v>
      </c>
      <c r="H404" s="263" t="s">
        <v>155</v>
      </c>
      <c r="I404" s="264">
        <v>33265.32</v>
      </c>
      <c r="J404" s="264">
        <v>-130486.54</v>
      </c>
      <c r="K404" s="264">
        <v>0</v>
      </c>
      <c r="L404" s="265">
        <v>3.9226000000000001</v>
      </c>
      <c r="M404" s="265">
        <v>3.8820999999999999</v>
      </c>
      <c r="N404" s="261">
        <v>42307</v>
      </c>
      <c r="O404" s="264">
        <v>-1346.54</v>
      </c>
      <c r="P404" s="264">
        <v>0</v>
      </c>
      <c r="Q404" s="264">
        <v>-1346.54</v>
      </c>
      <c r="R404" s="264">
        <v>-1346.54</v>
      </c>
      <c r="S404" s="266">
        <v>3.8586</v>
      </c>
      <c r="T404" s="268">
        <v>-347.1</v>
      </c>
      <c r="U404" s="267"/>
      <c r="V404" s="262"/>
      <c r="W404" s="262"/>
      <c r="X404" s="262"/>
      <c r="Y404" s="262"/>
      <c r="Z404" s="262"/>
    </row>
    <row r="405" spans="1:26" x14ac:dyDescent="0.25">
      <c r="A405" s="261">
        <v>42297</v>
      </c>
      <c r="B405" s="262"/>
      <c r="C405" s="261">
        <v>42307</v>
      </c>
      <c r="D405" s="262" t="s">
        <v>1871</v>
      </c>
      <c r="E405" s="262" t="s">
        <v>1872</v>
      </c>
      <c r="F405" s="262" t="s">
        <v>1872</v>
      </c>
      <c r="G405" s="262" t="s">
        <v>1957</v>
      </c>
      <c r="H405" s="263" t="s">
        <v>155</v>
      </c>
      <c r="I405" s="264">
        <v>15704.4</v>
      </c>
      <c r="J405" s="264">
        <v>-61602.080000000002</v>
      </c>
      <c r="K405" s="264">
        <v>0</v>
      </c>
      <c r="L405" s="265">
        <v>3.9226000000000001</v>
      </c>
      <c r="M405" s="265">
        <v>3.9331700000000001</v>
      </c>
      <c r="N405" s="261">
        <v>42307</v>
      </c>
      <c r="O405" s="264">
        <v>166</v>
      </c>
      <c r="P405" s="264">
        <v>0.01</v>
      </c>
      <c r="Q405" s="264">
        <v>165.99</v>
      </c>
      <c r="R405" s="264">
        <v>166</v>
      </c>
      <c r="S405" s="266">
        <v>3.8586</v>
      </c>
      <c r="T405" s="268">
        <v>42.21</v>
      </c>
      <c r="U405" s="267"/>
      <c r="V405" s="262"/>
      <c r="W405" s="262"/>
      <c r="X405" s="262"/>
      <c r="Y405" s="262"/>
      <c r="Z405" s="262"/>
    </row>
    <row r="406" spans="1:26" x14ac:dyDescent="0.25">
      <c r="A406" s="261">
        <v>42297</v>
      </c>
      <c r="B406" s="262"/>
      <c r="C406" s="261">
        <v>42303</v>
      </c>
      <c r="D406" s="262" t="s">
        <v>1871</v>
      </c>
      <c r="E406" s="262" t="s">
        <v>1872</v>
      </c>
      <c r="F406" s="262" t="s">
        <v>1872</v>
      </c>
      <c r="G406" s="262" t="s">
        <v>1957</v>
      </c>
      <c r="H406" s="263" t="s">
        <v>155</v>
      </c>
      <c r="I406" s="264">
        <v>23268.33</v>
      </c>
      <c r="J406" s="264">
        <v>-91272.35</v>
      </c>
      <c r="K406" s="264">
        <v>0</v>
      </c>
      <c r="L406" s="265">
        <v>3.9226000000000001</v>
      </c>
      <c r="M406" s="265">
        <v>3.9043600000000001</v>
      </c>
      <c r="N406" s="261">
        <v>42307</v>
      </c>
      <c r="O406" s="264">
        <v>-423.53</v>
      </c>
      <c r="P406" s="264">
        <v>0</v>
      </c>
      <c r="Q406" s="264">
        <v>-423.53</v>
      </c>
      <c r="R406" s="264">
        <v>-423.53</v>
      </c>
      <c r="S406" s="266">
        <v>3.8586</v>
      </c>
      <c r="T406" s="268">
        <v>-108.64</v>
      </c>
      <c r="U406" s="267"/>
      <c r="V406" s="262"/>
      <c r="W406" s="262"/>
      <c r="X406" s="262"/>
      <c r="Y406" s="262"/>
      <c r="Z406" s="262"/>
    </row>
    <row r="407" spans="1:26" x14ac:dyDescent="0.25">
      <c r="A407" s="261">
        <v>42300</v>
      </c>
      <c r="B407" s="262"/>
      <c r="C407" s="261">
        <v>42305</v>
      </c>
      <c r="D407" s="262" t="s">
        <v>1871</v>
      </c>
      <c r="E407" s="262" t="s">
        <v>1872</v>
      </c>
      <c r="F407" s="262" t="s">
        <v>1872</v>
      </c>
      <c r="G407" s="262" t="s">
        <v>1957</v>
      </c>
      <c r="H407" s="263" t="s">
        <v>155</v>
      </c>
      <c r="I407" s="264">
        <v>26842.86</v>
      </c>
      <c r="J407" s="264">
        <v>-105653.5</v>
      </c>
      <c r="K407" s="264">
        <v>0</v>
      </c>
      <c r="L407" s="265">
        <v>3.9359999999999999</v>
      </c>
      <c r="M407" s="265">
        <v>3.9123999999999999</v>
      </c>
      <c r="N407" s="261">
        <v>42305</v>
      </c>
      <c r="O407" s="264">
        <v>-633.49</v>
      </c>
      <c r="P407" s="264">
        <v>0</v>
      </c>
      <c r="Q407" s="264">
        <v>-633.49</v>
      </c>
      <c r="R407" s="264">
        <v>-633.49</v>
      </c>
      <c r="S407" s="266">
        <v>3.8586</v>
      </c>
      <c r="T407" s="268">
        <v>-161.97</v>
      </c>
      <c r="U407" s="267"/>
      <c r="V407" s="262"/>
      <c r="W407" s="262"/>
      <c r="X407" s="262"/>
      <c r="Y407" s="262"/>
      <c r="Z407" s="262"/>
    </row>
    <row r="408" spans="1:26" x14ac:dyDescent="0.25">
      <c r="A408" s="261">
        <v>42305</v>
      </c>
      <c r="B408" s="262"/>
      <c r="C408" s="261">
        <v>42317</v>
      </c>
      <c r="D408" s="262" t="s">
        <v>1871</v>
      </c>
      <c r="E408" s="262" t="s">
        <v>1872</v>
      </c>
      <c r="F408" s="262" t="s">
        <v>1872</v>
      </c>
      <c r="G408" s="262" t="s">
        <v>1957</v>
      </c>
      <c r="H408" s="263" t="s">
        <v>155</v>
      </c>
      <c r="I408" s="264">
        <v>-137955.26</v>
      </c>
      <c r="J408" s="264">
        <v>536783.92000000004</v>
      </c>
      <c r="K408" s="264">
        <v>0</v>
      </c>
      <c r="L408" s="265">
        <v>3.891</v>
      </c>
      <c r="M408" s="265">
        <v>3.8115600000000001</v>
      </c>
      <c r="N408" s="261">
        <v>42319</v>
      </c>
      <c r="O408" s="264">
        <v>10947.66</v>
      </c>
      <c r="P408" s="264">
        <v>0.55000000000000004</v>
      </c>
      <c r="Q408" s="264">
        <v>10947.11</v>
      </c>
      <c r="R408" s="264">
        <v>10947.66</v>
      </c>
      <c r="S408" s="266">
        <v>3.8056000000000001</v>
      </c>
      <c r="T408" s="268">
        <v>2876.7237754887533</v>
      </c>
      <c r="U408" s="267"/>
      <c r="V408" s="262"/>
      <c r="W408" s="262"/>
      <c r="X408" s="262"/>
      <c r="Y408" s="262"/>
      <c r="Z408" s="262"/>
    </row>
    <row r="409" spans="1:26" x14ac:dyDescent="0.25">
      <c r="A409" s="261">
        <v>42305</v>
      </c>
      <c r="B409" s="262"/>
      <c r="C409" s="261">
        <v>42319</v>
      </c>
      <c r="D409" s="262" t="s">
        <v>1871</v>
      </c>
      <c r="E409" s="262" t="s">
        <v>1872</v>
      </c>
      <c r="F409" s="262" t="s">
        <v>1872</v>
      </c>
      <c r="G409" s="262" t="s">
        <v>1957</v>
      </c>
      <c r="H409" s="263" t="s">
        <v>155</v>
      </c>
      <c r="I409" s="264">
        <v>-71582</v>
      </c>
      <c r="J409" s="264">
        <v>278525.56</v>
      </c>
      <c r="K409" s="264">
        <v>0</v>
      </c>
      <c r="L409" s="265">
        <v>3.891</v>
      </c>
      <c r="M409" s="265">
        <v>3.7993100000000002</v>
      </c>
      <c r="N409" s="261">
        <v>42319</v>
      </c>
      <c r="O409" s="264">
        <v>6563.35</v>
      </c>
      <c r="P409" s="264">
        <v>0.33</v>
      </c>
      <c r="Q409" s="264">
        <v>6563.02</v>
      </c>
      <c r="R409" s="264">
        <v>6563.35</v>
      </c>
      <c r="S409" s="266">
        <v>3.7978000000000001</v>
      </c>
      <c r="T409" s="268">
        <v>1728.2</v>
      </c>
      <c r="U409" s="267"/>
      <c r="V409" s="262"/>
      <c r="W409" s="262"/>
      <c r="X409" s="262"/>
      <c r="Y409" s="262"/>
      <c r="Z409" s="262"/>
    </row>
    <row r="410" spans="1:26" x14ac:dyDescent="0.25">
      <c r="A410" s="261">
        <v>42305</v>
      </c>
      <c r="B410" s="262"/>
      <c r="C410" s="261">
        <v>42317</v>
      </c>
      <c r="D410" s="262" t="s">
        <v>1871</v>
      </c>
      <c r="E410" s="262" t="s">
        <v>1872</v>
      </c>
      <c r="F410" s="262" t="s">
        <v>1872</v>
      </c>
      <c r="G410" s="262" t="s">
        <v>1957</v>
      </c>
      <c r="H410" s="263" t="s">
        <v>155</v>
      </c>
      <c r="I410" s="264">
        <v>-33732.39</v>
      </c>
      <c r="J410" s="264">
        <v>131252.73000000001</v>
      </c>
      <c r="K410" s="264">
        <v>0</v>
      </c>
      <c r="L410" s="265">
        <v>3.891</v>
      </c>
      <c r="M410" s="265">
        <v>3.8115600000000001</v>
      </c>
      <c r="N410" s="261">
        <v>42319</v>
      </c>
      <c r="O410" s="264">
        <v>2676.89</v>
      </c>
      <c r="P410" s="264">
        <v>0.13</v>
      </c>
      <c r="Q410" s="264">
        <v>2676.76</v>
      </c>
      <c r="R410" s="264">
        <v>2676.89</v>
      </c>
      <c r="S410" s="266">
        <v>3.8056000000000001</v>
      </c>
      <c r="T410" s="268">
        <v>703.40813537944075</v>
      </c>
      <c r="U410" s="267"/>
      <c r="V410" s="262"/>
      <c r="W410" s="262"/>
      <c r="X410" s="262"/>
      <c r="Y410" s="262"/>
      <c r="Z410" s="262"/>
    </row>
    <row r="411" spans="1:26" x14ac:dyDescent="0.25">
      <c r="A411" s="261">
        <v>42305</v>
      </c>
      <c r="B411" s="262"/>
      <c r="C411" s="261">
        <v>42318</v>
      </c>
      <c r="D411" s="262" t="s">
        <v>1871</v>
      </c>
      <c r="E411" s="262" t="s">
        <v>1872</v>
      </c>
      <c r="F411" s="262" t="s">
        <v>1872</v>
      </c>
      <c r="G411" s="262" t="s">
        <v>1957</v>
      </c>
      <c r="H411" s="263" t="s">
        <v>155</v>
      </c>
      <c r="I411" s="264">
        <v>-173569.32</v>
      </c>
      <c r="J411" s="264">
        <v>675358.22</v>
      </c>
      <c r="K411" s="264">
        <v>0</v>
      </c>
      <c r="L411" s="265">
        <v>3.891</v>
      </c>
      <c r="M411" s="265">
        <v>3.7950900000000001</v>
      </c>
      <c r="N411" s="261">
        <v>42319</v>
      </c>
      <c r="O411" s="264">
        <v>16638.29</v>
      </c>
      <c r="P411" s="264">
        <v>0.83</v>
      </c>
      <c r="Q411" s="264">
        <v>16637.46</v>
      </c>
      <c r="R411" s="264">
        <v>16638.29</v>
      </c>
      <c r="S411" s="266">
        <v>3.7925</v>
      </c>
      <c r="T411" s="268">
        <v>4387.1562294001324</v>
      </c>
      <c r="U411" s="267"/>
      <c r="V411" s="262"/>
      <c r="W411" s="262"/>
      <c r="X411" s="262"/>
      <c r="Y411" s="262"/>
      <c r="Z411" s="262"/>
    </row>
    <row r="412" spans="1:26" x14ac:dyDescent="0.25">
      <c r="A412" s="261">
        <v>42306</v>
      </c>
      <c r="B412" s="262"/>
      <c r="C412" s="261">
        <v>42314</v>
      </c>
      <c r="D412" s="262" t="s">
        <v>1871</v>
      </c>
      <c r="E412" s="262" t="s">
        <v>1872</v>
      </c>
      <c r="F412" s="262" t="s">
        <v>1872</v>
      </c>
      <c r="G412" s="262" t="s">
        <v>1957</v>
      </c>
      <c r="H412" s="263" t="s">
        <v>155</v>
      </c>
      <c r="I412" s="264">
        <v>3695.6</v>
      </c>
      <c r="J412" s="264">
        <v>-14551.43</v>
      </c>
      <c r="K412" s="264">
        <v>0</v>
      </c>
      <c r="L412" s="265">
        <v>3.9375</v>
      </c>
      <c r="M412" s="265">
        <v>3.79671</v>
      </c>
      <c r="N412" s="261">
        <v>42319</v>
      </c>
      <c r="O412" s="264">
        <v>-519.48</v>
      </c>
      <c r="P412" s="264">
        <v>0</v>
      </c>
      <c r="Q412" s="264">
        <v>-519.48</v>
      </c>
      <c r="R412" s="264">
        <v>-519.48</v>
      </c>
      <c r="S412" s="266">
        <v>3.7890000000000001</v>
      </c>
      <c r="T412" s="268">
        <v>-137.1</v>
      </c>
      <c r="U412" s="267"/>
      <c r="V412" s="262"/>
      <c r="W412" s="262"/>
      <c r="X412" s="262"/>
      <c r="Y412" s="262"/>
      <c r="Z412" s="262"/>
    </row>
    <row r="413" spans="1:26" x14ac:dyDescent="0.25">
      <c r="A413" s="261">
        <v>42306</v>
      </c>
      <c r="B413" s="262"/>
      <c r="C413" s="261">
        <v>42317</v>
      </c>
      <c r="D413" s="262" t="s">
        <v>1871</v>
      </c>
      <c r="E413" s="262" t="s">
        <v>1872</v>
      </c>
      <c r="F413" s="262" t="s">
        <v>1872</v>
      </c>
      <c r="G413" s="262" t="s">
        <v>1957</v>
      </c>
      <c r="H413" s="263" t="s">
        <v>155</v>
      </c>
      <c r="I413" s="264">
        <v>74959.25</v>
      </c>
      <c r="J413" s="264">
        <v>-295152.05</v>
      </c>
      <c r="K413" s="264">
        <v>0</v>
      </c>
      <c r="L413" s="265">
        <v>3.9375</v>
      </c>
      <c r="M413" s="265">
        <v>3.8115600000000001</v>
      </c>
      <c r="N413" s="261">
        <v>42319</v>
      </c>
      <c r="O413" s="264">
        <v>-9430.4599999999991</v>
      </c>
      <c r="P413" s="264">
        <v>0</v>
      </c>
      <c r="Q413" s="264">
        <v>-9430.4599999999991</v>
      </c>
      <c r="R413" s="264">
        <v>-9430.4599999999991</v>
      </c>
      <c r="S413" s="266">
        <v>3.8056000000000001</v>
      </c>
      <c r="T413" s="268">
        <v>-2478.048139583771</v>
      </c>
      <c r="U413" s="267"/>
      <c r="V413" s="262"/>
      <c r="W413" s="262"/>
      <c r="X413" s="262"/>
      <c r="Y413" s="262"/>
      <c r="Z413" s="262"/>
    </row>
    <row r="414" spans="1:26" x14ac:dyDescent="0.25">
      <c r="A414" s="261">
        <v>42307</v>
      </c>
      <c r="B414" s="262"/>
      <c r="C414" s="261">
        <v>42321</v>
      </c>
      <c r="D414" s="262" t="s">
        <v>1871</v>
      </c>
      <c r="E414" s="262" t="s">
        <v>1872</v>
      </c>
      <c r="F414" s="262" t="s">
        <v>1872</v>
      </c>
      <c r="G414" s="262" t="s">
        <v>1957</v>
      </c>
      <c r="H414" s="263" t="s">
        <v>1843</v>
      </c>
      <c r="I414" s="264">
        <v>0</v>
      </c>
      <c r="J414" s="264">
        <v>0</v>
      </c>
      <c r="K414" s="264">
        <v>0</v>
      </c>
      <c r="L414" s="265">
        <v>3.8839999999999999</v>
      </c>
      <c r="M414" s="265">
        <v>3.80077</v>
      </c>
      <c r="N414" s="261">
        <v>42321</v>
      </c>
      <c r="O414" s="264">
        <v>0</v>
      </c>
      <c r="P414" s="264">
        <v>0</v>
      </c>
      <c r="Q414" s="264">
        <v>0</v>
      </c>
      <c r="R414" s="264">
        <v>0</v>
      </c>
      <c r="S414" s="266">
        <v>3.7993000000000001</v>
      </c>
      <c r="T414" s="268">
        <v>0</v>
      </c>
      <c r="U414" s="267"/>
      <c r="V414" s="262"/>
      <c r="W414" s="262"/>
      <c r="X414" s="262"/>
      <c r="Y414" s="262"/>
      <c r="Z414" s="262"/>
    </row>
    <row r="415" spans="1:26" x14ac:dyDescent="0.25">
      <c r="A415" s="261">
        <v>42307</v>
      </c>
      <c r="B415" s="262"/>
      <c r="C415" s="261">
        <v>42320</v>
      </c>
      <c r="D415" s="262" t="s">
        <v>1871</v>
      </c>
      <c r="E415" s="262" t="s">
        <v>1872</v>
      </c>
      <c r="F415" s="262" t="s">
        <v>1872</v>
      </c>
      <c r="G415" s="262" t="s">
        <v>1957</v>
      </c>
      <c r="H415" s="263" t="s">
        <v>155</v>
      </c>
      <c r="I415" s="264">
        <v>-43131.17</v>
      </c>
      <c r="J415" s="264">
        <v>167521.46</v>
      </c>
      <c r="K415" s="264">
        <v>0</v>
      </c>
      <c r="L415" s="265">
        <v>3.8839999999999999</v>
      </c>
      <c r="M415" s="265">
        <v>3.7351100000000002</v>
      </c>
      <c r="N415" s="261">
        <v>42321</v>
      </c>
      <c r="O415" s="264">
        <v>6418.43</v>
      </c>
      <c r="P415" s="264">
        <v>0.32</v>
      </c>
      <c r="Q415" s="264">
        <v>6418.11</v>
      </c>
      <c r="R415" s="264">
        <v>6418.43</v>
      </c>
      <c r="S415" s="266">
        <v>3.7324000000000002</v>
      </c>
      <c r="T415" s="268">
        <v>1719.65</v>
      </c>
      <c r="U415" s="267"/>
      <c r="V415" s="262"/>
      <c r="W415" s="262"/>
      <c r="X415" s="262"/>
      <c r="Y415" s="262"/>
      <c r="Z415" s="262"/>
    </row>
    <row r="416" spans="1:26" x14ac:dyDescent="0.25">
      <c r="A416" s="261">
        <v>42307</v>
      </c>
      <c r="B416" s="262"/>
      <c r="C416" s="261">
        <v>42321</v>
      </c>
      <c r="D416" s="262" t="s">
        <v>1871</v>
      </c>
      <c r="E416" s="262" t="s">
        <v>1872</v>
      </c>
      <c r="F416" s="262" t="s">
        <v>1872</v>
      </c>
      <c r="G416" s="262" t="s">
        <v>1957</v>
      </c>
      <c r="H416" s="263" t="s">
        <v>1843</v>
      </c>
      <c r="I416" s="264">
        <v>-24047.37</v>
      </c>
      <c r="J416" s="264">
        <v>93399.99</v>
      </c>
      <c r="K416" s="264">
        <v>0</v>
      </c>
      <c r="L416" s="265">
        <v>3.8839999999999999</v>
      </c>
      <c r="M416" s="265">
        <v>3.80077</v>
      </c>
      <c r="N416" s="261">
        <v>42321</v>
      </c>
      <c r="O416" s="264">
        <v>2001.46</v>
      </c>
      <c r="P416" s="264">
        <v>0.1</v>
      </c>
      <c r="Q416" s="264">
        <v>2001.36</v>
      </c>
      <c r="R416" s="264">
        <v>2001.46</v>
      </c>
      <c r="S416" s="266">
        <v>3.7993000000000001</v>
      </c>
      <c r="T416" s="268">
        <v>526.79999999999995</v>
      </c>
      <c r="U416" s="267"/>
      <c r="V416" s="262"/>
      <c r="W416" s="262"/>
      <c r="X416" s="262"/>
      <c r="Y416" s="262"/>
      <c r="Z416" s="262"/>
    </row>
    <row r="417" spans="1:26" x14ac:dyDescent="0.25">
      <c r="A417" s="261">
        <v>42307</v>
      </c>
      <c r="B417" s="262"/>
      <c r="C417" s="261">
        <v>42321</v>
      </c>
      <c r="D417" s="262" t="s">
        <v>1871</v>
      </c>
      <c r="E417" s="262" t="s">
        <v>1872</v>
      </c>
      <c r="F417" s="262" t="s">
        <v>1872</v>
      </c>
      <c r="G417" s="262" t="s">
        <v>1957</v>
      </c>
      <c r="H417" s="263" t="s">
        <v>1843</v>
      </c>
      <c r="I417" s="264">
        <v>-84963.95</v>
      </c>
      <c r="J417" s="264">
        <v>329999.98</v>
      </c>
      <c r="K417" s="264">
        <v>0</v>
      </c>
      <c r="L417" s="265">
        <v>3.8839999999999999</v>
      </c>
      <c r="M417" s="265">
        <v>3.80077</v>
      </c>
      <c r="N417" s="261">
        <v>42321</v>
      </c>
      <c r="O417" s="264">
        <v>7071.55</v>
      </c>
      <c r="P417" s="264">
        <v>0.35</v>
      </c>
      <c r="Q417" s="264">
        <v>7071.2</v>
      </c>
      <c r="R417" s="264">
        <v>7071.55</v>
      </c>
      <c r="S417" s="266">
        <v>3.7993000000000001</v>
      </c>
      <c r="T417" s="268">
        <v>1861.28</v>
      </c>
      <c r="U417" s="267"/>
      <c r="V417" s="262"/>
      <c r="W417" s="262"/>
      <c r="X417" s="262"/>
      <c r="Y417" s="262"/>
      <c r="Z417" s="262"/>
    </row>
    <row r="418" spans="1:26" x14ac:dyDescent="0.25">
      <c r="A418" s="261">
        <v>42311</v>
      </c>
      <c r="B418" s="262"/>
      <c r="C418" s="261">
        <v>42314</v>
      </c>
      <c r="D418" s="262" t="s">
        <v>1871</v>
      </c>
      <c r="E418" s="262" t="s">
        <v>1872</v>
      </c>
      <c r="F418" s="262" t="s">
        <v>1872</v>
      </c>
      <c r="G418" s="262" t="s">
        <v>1957</v>
      </c>
      <c r="H418" s="263" t="s">
        <v>155</v>
      </c>
      <c r="I418" s="264">
        <v>8070.96</v>
      </c>
      <c r="J418" s="264">
        <v>-30917.43</v>
      </c>
      <c r="K418" s="264">
        <v>0</v>
      </c>
      <c r="L418" s="265">
        <v>3.8307000000000002</v>
      </c>
      <c r="M418" s="265">
        <v>3.8028200000000001</v>
      </c>
      <c r="N418" s="261">
        <v>42324</v>
      </c>
      <c r="O418" s="264">
        <v>-224.31</v>
      </c>
      <c r="P418" s="264">
        <v>0</v>
      </c>
      <c r="Q418" s="264">
        <v>-224.31</v>
      </c>
      <c r="R418" s="264">
        <v>-224.31</v>
      </c>
      <c r="S418" s="266">
        <v>3.7890000000000001</v>
      </c>
      <c r="T418" s="268">
        <v>-59.2</v>
      </c>
      <c r="U418" s="267"/>
      <c r="V418" s="262"/>
      <c r="W418" s="262"/>
      <c r="X418" s="262"/>
      <c r="Y418" s="262"/>
      <c r="Z418" s="262"/>
    </row>
    <row r="419" spans="1:26" x14ac:dyDescent="0.25">
      <c r="A419" s="261">
        <v>42311</v>
      </c>
      <c r="B419" s="262"/>
      <c r="C419" s="261">
        <v>42317</v>
      </c>
      <c r="D419" s="262" t="s">
        <v>1871</v>
      </c>
      <c r="E419" s="262" t="s">
        <v>1872</v>
      </c>
      <c r="F419" s="262" t="s">
        <v>1872</v>
      </c>
      <c r="G419" s="262" t="s">
        <v>1957</v>
      </c>
      <c r="H419" s="263" t="s">
        <v>155</v>
      </c>
      <c r="I419" s="264">
        <v>30297.55</v>
      </c>
      <c r="J419" s="264">
        <v>-116060.82</v>
      </c>
      <c r="K419" s="264">
        <v>0</v>
      </c>
      <c r="L419" s="265">
        <v>3.8307000000000002</v>
      </c>
      <c r="M419" s="265">
        <v>3.81717</v>
      </c>
      <c r="N419" s="261">
        <v>42324</v>
      </c>
      <c r="O419" s="264">
        <v>-408.85</v>
      </c>
      <c r="P419" s="264">
        <v>0</v>
      </c>
      <c r="Q419" s="264">
        <v>-408.85</v>
      </c>
      <c r="R419" s="264">
        <v>-408.85</v>
      </c>
      <c r="S419" s="266">
        <v>3.8056000000000001</v>
      </c>
      <c r="T419" s="268">
        <v>-107.4337817952491</v>
      </c>
      <c r="U419" s="267"/>
      <c r="V419" s="262"/>
      <c r="W419" s="262"/>
      <c r="X419" s="262"/>
      <c r="Y419" s="262"/>
      <c r="Z419" s="262"/>
    </row>
    <row r="420" spans="1:26" x14ac:dyDescent="0.25">
      <c r="A420" s="261">
        <v>42311</v>
      </c>
      <c r="B420" s="262"/>
      <c r="C420" s="261">
        <v>42319</v>
      </c>
      <c r="D420" s="262" t="s">
        <v>1871</v>
      </c>
      <c r="E420" s="262" t="s">
        <v>1872</v>
      </c>
      <c r="F420" s="262" t="s">
        <v>1872</v>
      </c>
      <c r="G420" s="262" t="s">
        <v>1957</v>
      </c>
      <c r="H420" s="263" t="s">
        <v>155</v>
      </c>
      <c r="I420" s="264">
        <v>130692.74</v>
      </c>
      <c r="J420" s="264">
        <v>-500644.68</v>
      </c>
      <c r="K420" s="264">
        <v>0</v>
      </c>
      <c r="L420" s="265">
        <v>3.8307000000000002</v>
      </c>
      <c r="M420" s="265">
        <v>3.8053300000000001</v>
      </c>
      <c r="N420" s="261">
        <v>42324</v>
      </c>
      <c r="O420" s="264">
        <v>-3310.46</v>
      </c>
      <c r="P420" s="264">
        <v>0</v>
      </c>
      <c r="Q420" s="264">
        <v>-3310.46</v>
      </c>
      <c r="R420" s="264">
        <v>-3310.46</v>
      </c>
      <c r="S420" s="266">
        <v>3.7978000000000001</v>
      </c>
      <c r="T420" s="268">
        <v>-871.68</v>
      </c>
      <c r="U420" s="267"/>
      <c r="V420" s="262"/>
      <c r="W420" s="262"/>
      <c r="X420" s="262"/>
      <c r="Y420" s="262"/>
      <c r="Z420" s="262"/>
    </row>
    <row r="421" spans="1:26" x14ac:dyDescent="0.25">
      <c r="A421" s="261">
        <v>42314</v>
      </c>
      <c r="B421" s="262"/>
      <c r="C421" s="261">
        <v>42324</v>
      </c>
      <c r="D421" s="262" t="s">
        <v>1871</v>
      </c>
      <c r="E421" s="262" t="s">
        <v>1872</v>
      </c>
      <c r="F421" s="262" t="s">
        <v>1872</v>
      </c>
      <c r="G421" s="262" t="s">
        <v>1957</v>
      </c>
      <c r="H421" s="263" t="s">
        <v>155</v>
      </c>
      <c r="I421" s="264">
        <v>29867.3</v>
      </c>
      <c r="J421" s="264">
        <v>-113017.86</v>
      </c>
      <c r="K421" s="264">
        <v>0</v>
      </c>
      <c r="L421" s="265">
        <v>3.7839999999999998</v>
      </c>
      <c r="M421" s="265">
        <v>3.8077899999999998</v>
      </c>
      <c r="N421" s="261">
        <v>42326</v>
      </c>
      <c r="O421" s="264">
        <v>709.8</v>
      </c>
      <c r="P421" s="264">
        <v>0.04</v>
      </c>
      <c r="Q421" s="264">
        <v>709.76</v>
      </c>
      <c r="R421" s="264">
        <v>709.8</v>
      </c>
      <c r="S421" s="266">
        <v>3.802</v>
      </c>
      <c r="T421" s="268">
        <v>186.69</v>
      </c>
      <c r="U421" s="267"/>
      <c r="V421" s="262"/>
      <c r="W421" s="262"/>
      <c r="X421" s="262"/>
      <c r="Y421" s="262"/>
      <c r="Z421" s="262"/>
    </row>
    <row r="422" spans="1:26" x14ac:dyDescent="0.25">
      <c r="A422" s="261">
        <v>42314</v>
      </c>
      <c r="B422" s="262"/>
      <c r="C422" s="261">
        <v>42320</v>
      </c>
      <c r="D422" s="262" t="s">
        <v>1871</v>
      </c>
      <c r="E422" s="262" t="s">
        <v>1872</v>
      </c>
      <c r="F422" s="262" t="s">
        <v>1872</v>
      </c>
      <c r="G422" s="262" t="s">
        <v>1957</v>
      </c>
      <c r="H422" s="263" t="s">
        <v>155</v>
      </c>
      <c r="I422" s="264">
        <v>6406.34</v>
      </c>
      <c r="J422" s="264">
        <v>-24241.59</v>
      </c>
      <c r="K422" s="264">
        <v>0</v>
      </c>
      <c r="L422" s="265">
        <v>3.7839999999999998</v>
      </c>
      <c r="M422" s="265">
        <v>3.7387299999999999</v>
      </c>
      <c r="N422" s="261">
        <v>42326</v>
      </c>
      <c r="O422" s="264">
        <v>-289.41000000000003</v>
      </c>
      <c r="P422" s="264">
        <v>0</v>
      </c>
      <c r="Q422" s="264">
        <v>-289.41000000000003</v>
      </c>
      <c r="R422" s="264">
        <v>-289.41000000000003</v>
      </c>
      <c r="S422" s="266">
        <v>3.7324000000000002</v>
      </c>
      <c r="T422" s="268">
        <v>-77.540000000000006</v>
      </c>
      <c r="U422" s="267"/>
      <c r="V422" s="262"/>
      <c r="W422" s="262"/>
      <c r="X422" s="262"/>
      <c r="Y422" s="262"/>
      <c r="Z422" s="262"/>
    </row>
    <row r="423" spans="1:26" x14ac:dyDescent="0.25">
      <c r="A423" s="261">
        <v>42314</v>
      </c>
      <c r="B423" s="262"/>
      <c r="C423" s="261">
        <v>42319</v>
      </c>
      <c r="D423" s="262" t="s">
        <v>1871</v>
      </c>
      <c r="E423" s="262" t="s">
        <v>1872</v>
      </c>
      <c r="F423" s="262" t="s">
        <v>1872</v>
      </c>
      <c r="G423" s="262" t="s">
        <v>1957</v>
      </c>
      <c r="H423" s="263" t="s">
        <v>155</v>
      </c>
      <c r="I423" s="264">
        <v>5640.93</v>
      </c>
      <c r="J423" s="264">
        <v>-21345.279999999999</v>
      </c>
      <c r="K423" s="264">
        <v>0</v>
      </c>
      <c r="L423" s="265">
        <v>3.7839999999999998</v>
      </c>
      <c r="M423" s="265">
        <v>3.8077200000000002</v>
      </c>
      <c r="N423" s="261">
        <v>42326</v>
      </c>
      <c r="O423" s="264">
        <v>133.44999999999999</v>
      </c>
      <c r="P423" s="264">
        <v>0.01</v>
      </c>
      <c r="Q423" s="264">
        <v>133.44</v>
      </c>
      <c r="R423" s="264">
        <v>133.44999999999999</v>
      </c>
      <c r="S423" s="266">
        <v>3.7978000000000001</v>
      </c>
      <c r="T423" s="268">
        <v>35.14</v>
      </c>
      <c r="U423" s="267"/>
      <c r="V423" s="262"/>
      <c r="W423" s="262"/>
      <c r="X423" s="262"/>
      <c r="Y423" s="262"/>
      <c r="Z423" s="262"/>
    </row>
    <row r="424" spans="1:26" x14ac:dyDescent="0.25">
      <c r="A424" s="261">
        <v>42318</v>
      </c>
      <c r="B424" s="262"/>
      <c r="C424" s="261">
        <v>42327</v>
      </c>
      <c r="D424" s="262" t="s">
        <v>1871</v>
      </c>
      <c r="E424" s="262" t="s">
        <v>1872</v>
      </c>
      <c r="F424" s="262" t="s">
        <v>1872</v>
      </c>
      <c r="G424" s="262" t="s">
        <v>1957</v>
      </c>
      <c r="H424" s="263" t="s">
        <v>155</v>
      </c>
      <c r="I424" s="264">
        <v>-71021.42</v>
      </c>
      <c r="J424" s="264">
        <v>270256.39</v>
      </c>
      <c r="K424" s="264">
        <v>0</v>
      </c>
      <c r="L424" s="265">
        <v>3.8052800000000002</v>
      </c>
      <c r="M424" s="265">
        <v>3.7943600000000002</v>
      </c>
      <c r="N424" s="261">
        <v>42328</v>
      </c>
      <c r="O424" s="264">
        <v>775.15</v>
      </c>
      <c r="P424" s="264">
        <v>0.04</v>
      </c>
      <c r="Q424" s="264">
        <v>775.11</v>
      </c>
      <c r="R424" s="264">
        <v>775.15</v>
      </c>
      <c r="S424" s="266">
        <v>3.7917999999999998</v>
      </c>
      <c r="T424" s="268">
        <v>204.43</v>
      </c>
      <c r="U424" s="267"/>
      <c r="V424" s="262"/>
      <c r="W424" s="262"/>
      <c r="X424" s="262"/>
      <c r="Y424" s="262"/>
      <c r="Z424" s="262"/>
    </row>
    <row r="425" spans="1:26" x14ac:dyDescent="0.25">
      <c r="A425" s="261">
        <v>42318</v>
      </c>
      <c r="B425" s="262"/>
      <c r="C425" s="261">
        <v>42327</v>
      </c>
      <c r="D425" s="262" t="s">
        <v>1871</v>
      </c>
      <c r="E425" s="262" t="s">
        <v>1872</v>
      </c>
      <c r="F425" s="262" t="s">
        <v>1872</v>
      </c>
      <c r="G425" s="262" t="s">
        <v>1957</v>
      </c>
      <c r="H425" s="263" t="s">
        <v>155</v>
      </c>
      <c r="I425" s="264">
        <v>-106457.82</v>
      </c>
      <c r="J425" s="264">
        <v>405101.81</v>
      </c>
      <c r="K425" s="264">
        <v>0</v>
      </c>
      <c r="L425" s="265">
        <v>3.8052800000000002</v>
      </c>
      <c r="M425" s="265">
        <v>3.7454999999999998</v>
      </c>
      <c r="N425" s="261">
        <v>42328</v>
      </c>
      <c r="O425" s="264">
        <v>6360.71</v>
      </c>
      <c r="P425" s="264">
        <v>0.32</v>
      </c>
      <c r="Q425" s="264">
        <v>6360.39</v>
      </c>
      <c r="R425" s="264">
        <v>6360.71</v>
      </c>
      <c r="S425" s="266">
        <v>3.7917999999999998</v>
      </c>
      <c r="T425" s="268">
        <v>1677.49</v>
      </c>
      <c r="U425" s="267"/>
      <c r="V425" s="262"/>
      <c r="W425" s="262"/>
      <c r="X425" s="262"/>
      <c r="Y425" s="262"/>
      <c r="Z425" s="262"/>
    </row>
    <row r="426" spans="1:26" x14ac:dyDescent="0.25">
      <c r="A426" s="261">
        <v>42321</v>
      </c>
      <c r="B426" s="262"/>
      <c r="C426" s="261">
        <v>42338</v>
      </c>
      <c r="D426" s="262" t="s">
        <v>1871</v>
      </c>
      <c r="E426" s="262" t="s">
        <v>1872</v>
      </c>
      <c r="F426" s="262" t="s">
        <v>2039</v>
      </c>
      <c r="G426" s="262" t="s">
        <v>1957</v>
      </c>
      <c r="H426" s="263" t="s">
        <v>1843</v>
      </c>
      <c r="I426" s="264">
        <v>-6542.28</v>
      </c>
      <c r="J426" s="264">
        <v>25000.01</v>
      </c>
      <c r="K426" s="264">
        <v>0</v>
      </c>
      <c r="L426" s="265">
        <v>3.8212999999999999</v>
      </c>
      <c r="M426" s="265">
        <v>3.7399</v>
      </c>
      <c r="N426" s="261">
        <v>42338</v>
      </c>
      <c r="O426" s="264">
        <v>532.54</v>
      </c>
      <c r="P426" s="264">
        <v>0.03</v>
      </c>
      <c r="Q426" s="264">
        <v>532.51</v>
      </c>
      <c r="R426" s="264">
        <v>532.54</v>
      </c>
      <c r="S426" s="266">
        <v>3.8502999999999998</v>
      </c>
      <c r="T426" s="268">
        <v>138.31130041814924</v>
      </c>
      <c r="U426" s="267"/>
      <c r="V426" s="262"/>
      <c r="W426" s="262"/>
      <c r="X426" s="262"/>
      <c r="Y426" s="262"/>
      <c r="Z426" s="262"/>
    </row>
    <row r="427" spans="1:26" x14ac:dyDescent="0.25">
      <c r="A427" s="261">
        <v>42321</v>
      </c>
      <c r="B427" s="262"/>
      <c r="C427" s="261">
        <v>42338</v>
      </c>
      <c r="D427" s="262" t="s">
        <v>1871</v>
      </c>
      <c r="E427" s="262" t="s">
        <v>1872</v>
      </c>
      <c r="F427" s="262" t="s">
        <v>1872</v>
      </c>
      <c r="G427" s="262" t="s">
        <v>1957</v>
      </c>
      <c r="H427" s="263" t="s">
        <v>1843</v>
      </c>
      <c r="I427" s="264">
        <v>-86358.05</v>
      </c>
      <c r="J427" s="264">
        <v>330000.02</v>
      </c>
      <c r="K427" s="264">
        <v>0</v>
      </c>
      <c r="L427" s="265">
        <v>3.8212999999999999</v>
      </c>
      <c r="M427" s="265">
        <v>3.7399</v>
      </c>
      <c r="N427" s="261">
        <v>42338</v>
      </c>
      <c r="O427" s="264">
        <v>7029.55</v>
      </c>
      <c r="P427" s="264">
        <v>0.35</v>
      </c>
      <c r="Q427" s="264">
        <v>7029.2</v>
      </c>
      <c r="R427" s="264">
        <v>7029.55</v>
      </c>
      <c r="S427" s="266">
        <v>3.8502999999999998</v>
      </c>
      <c r="T427" s="268">
        <v>1825.71487936005</v>
      </c>
      <c r="U427" s="267"/>
      <c r="V427" s="262"/>
      <c r="W427" s="262"/>
      <c r="X427" s="262"/>
      <c r="Y427" s="262"/>
      <c r="Z427" s="262"/>
    </row>
    <row r="428" spans="1:26" x14ac:dyDescent="0.25">
      <c r="A428" s="261">
        <v>42321</v>
      </c>
      <c r="B428" s="262"/>
      <c r="C428" s="261">
        <v>42338</v>
      </c>
      <c r="D428" s="262" t="s">
        <v>1871</v>
      </c>
      <c r="E428" s="262" t="s">
        <v>1872</v>
      </c>
      <c r="F428" s="262" t="s">
        <v>1872</v>
      </c>
      <c r="G428" s="262" t="s">
        <v>1957</v>
      </c>
      <c r="H428" s="263" t="s">
        <v>1843</v>
      </c>
      <c r="I428" s="264">
        <v>-24441.94</v>
      </c>
      <c r="J428" s="264">
        <v>93399.99</v>
      </c>
      <c r="K428" s="264">
        <v>0</v>
      </c>
      <c r="L428" s="265">
        <v>3.8212999999999999</v>
      </c>
      <c r="M428" s="265">
        <v>3.7399</v>
      </c>
      <c r="N428" s="261">
        <v>42338</v>
      </c>
      <c r="O428" s="264">
        <v>1989.57</v>
      </c>
      <c r="P428" s="264">
        <v>0.1</v>
      </c>
      <c r="Q428" s="264">
        <v>1989.47</v>
      </c>
      <c r="R428" s="264">
        <v>1989.57</v>
      </c>
      <c r="S428" s="266">
        <v>3.8502999999999998</v>
      </c>
      <c r="T428" s="268">
        <v>516.73116380541774</v>
      </c>
      <c r="U428" s="267"/>
      <c r="V428" s="262"/>
      <c r="W428" s="262"/>
      <c r="X428" s="262"/>
      <c r="Y428" s="262"/>
      <c r="Z428" s="262"/>
    </row>
    <row r="429" spans="1:26" x14ac:dyDescent="0.25">
      <c r="A429" s="261">
        <v>42327</v>
      </c>
      <c r="B429" s="262"/>
      <c r="C429" s="261">
        <v>42339</v>
      </c>
      <c r="D429" s="262" t="s">
        <v>1871</v>
      </c>
      <c r="E429" s="262" t="s">
        <v>1872</v>
      </c>
      <c r="F429" s="262" t="s">
        <v>1872</v>
      </c>
      <c r="G429" s="262" t="s">
        <v>1957</v>
      </c>
      <c r="H429" s="263" t="s">
        <v>155</v>
      </c>
      <c r="I429" s="264">
        <v>74789.399999999994</v>
      </c>
      <c r="J429" s="264">
        <v>-286069.46000000002</v>
      </c>
      <c r="K429" s="264">
        <v>0</v>
      </c>
      <c r="L429" s="265">
        <v>3.8250000000000002</v>
      </c>
      <c r="M429" s="265">
        <v>3.8506</v>
      </c>
      <c r="N429" s="261">
        <v>42339</v>
      </c>
      <c r="O429" s="264">
        <v>1914.61</v>
      </c>
      <c r="P429" s="264">
        <v>0.1</v>
      </c>
      <c r="Q429" s="264">
        <v>1914.51</v>
      </c>
      <c r="R429" s="264">
        <v>1914.61</v>
      </c>
      <c r="S429" s="266">
        <v>3.8502999999999998</v>
      </c>
      <c r="T429" s="268">
        <v>497.26</v>
      </c>
      <c r="U429" s="267"/>
      <c r="V429" s="262"/>
      <c r="W429" s="262"/>
      <c r="X429" s="262"/>
      <c r="Y429" s="262"/>
      <c r="Z429" s="262"/>
    </row>
    <row r="430" spans="1:26" x14ac:dyDescent="0.25">
      <c r="A430" s="261">
        <v>42333</v>
      </c>
      <c r="B430" s="262"/>
      <c r="C430" s="261">
        <v>42348</v>
      </c>
      <c r="D430" s="262" t="s">
        <v>1871</v>
      </c>
      <c r="E430" s="262" t="s">
        <v>1872</v>
      </c>
      <c r="F430" s="262" t="s">
        <v>1872</v>
      </c>
      <c r="G430" s="262" t="s">
        <v>1873</v>
      </c>
      <c r="H430" s="263" t="s">
        <v>155</v>
      </c>
      <c r="I430" s="264">
        <v>-135631.21</v>
      </c>
      <c r="J430" s="264">
        <v>511329.66</v>
      </c>
      <c r="K430" s="264">
        <v>0</v>
      </c>
      <c r="L430" s="265">
        <v>3.77</v>
      </c>
      <c r="M430" s="265">
        <v>3.7619600000000002</v>
      </c>
      <c r="N430" s="261">
        <v>42352</v>
      </c>
      <c r="O430" s="264">
        <v>1089.33</v>
      </c>
      <c r="P430" s="264">
        <v>0.05</v>
      </c>
      <c r="Q430" s="264">
        <v>1089.28</v>
      </c>
      <c r="R430" s="264">
        <v>1089.33</v>
      </c>
      <c r="S430" s="266">
        <v>3.7576999999999998</v>
      </c>
      <c r="T430" s="268">
        <v>289.89</v>
      </c>
      <c r="U430" s="267"/>
      <c r="V430" s="262"/>
      <c r="W430" s="262"/>
      <c r="X430" s="262"/>
      <c r="Y430" s="262"/>
      <c r="Z430" s="262"/>
    </row>
    <row r="431" spans="1:26" x14ac:dyDescent="0.25">
      <c r="A431" s="261">
        <v>42333</v>
      </c>
      <c r="B431" s="262"/>
      <c r="C431" s="261">
        <v>42352</v>
      </c>
      <c r="D431" s="262" t="s">
        <v>1871</v>
      </c>
      <c r="E431" s="262" t="s">
        <v>1872</v>
      </c>
      <c r="F431" s="262" t="s">
        <v>1872</v>
      </c>
      <c r="G431" s="262" t="s">
        <v>1873</v>
      </c>
      <c r="H431" s="263" t="s">
        <v>155</v>
      </c>
      <c r="I431" s="264">
        <v>-35077.629999999997</v>
      </c>
      <c r="J431" s="264">
        <v>132242.67000000001</v>
      </c>
      <c r="K431" s="264">
        <v>0</v>
      </c>
      <c r="L431" s="265">
        <v>3.77</v>
      </c>
      <c r="M431" s="265">
        <v>3.8548</v>
      </c>
      <c r="N431" s="261">
        <v>42352</v>
      </c>
      <c r="O431" s="264">
        <v>-2974.58</v>
      </c>
      <c r="P431" s="264">
        <v>0</v>
      </c>
      <c r="Q431" s="264">
        <v>-2974.58</v>
      </c>
      <c r="R431" s="264">
        <v>-2974.58</v>
      </c>
      <c r="S431" s="266">
        <v>3.8544999999999998</v>
      </c>
      <c r="T431" s="268">
        <v>-771.72</v>
      </c>
      <c r="U431" s="267"/>
      <c r="V431" s="262"/>
      <c r="W431" s="262"/>
      <c r="X431" s="262"/>
      <c r="Y431" s="262"/>
      <c r="Z431" s="262"/>
    </row>
    <row r="432" spans="1:26" x14ac:dyDescent="0.25">
      <c r="A432" s="261">
        <v>42333</v>
      </c>
      <c r="B432" s="262"/>
      <c r="C432" s="261">
        <v>42345</v>
      </c>
      <c r="D432" s="262" t="s">
        <v>1871</v>
      </c>
      <c r="E432" s="262" t="s">
        <v>1872</v>
      </c>
      <c r="F432" s="262" t="s">
        <v>1872</v>
      </c>
      <c r="G432" s="262" t="s">
        <v>1873</v>
      </c>
      <c r="H432" s="263" t="s">
        <v>155</v>
      </c>
      <c r="I432" s="264">
        <v>46037.01</v>
      </c>
      <c r="J432" s="264">
        <v>-172744.67</v>
      </c>
      <c r="K432" s="264">
        <v>0</v>
      </c>
      <c r="L432" s="265">
        <v>3.7523</v>
      </c>
      <c r="M432" s="265">
        <v>3.7574999999999998</v>
      </c>
      <c r="N432" s="261">
        <v>42345</v>
      </c>
      <c r="O432" s="264">
        <v>239.39</v>
      </c>
      <c r="P432" s="264">
        <v>0.01</v>
      </c>
      <c r="Q432" s="264">
        <v>239.38</v>
      </c>
      <c r="R432" s="264">
        <v>239.39</v>
      </c>
      <c r="S432" s="266">
        <v>3.7572000000000001</v>
      </c>
      <c r="T432" s="268">
        <v>63.72</v>
      </c>
      <c r="U432" s="267"/>
      <c r="V432" s="262"/>
      <c r="W432" s="262"/>
      <c r="X432" s="262"/>
      <c r="Y432" s="262"/>
      <c r="Z432" s="262"/>
    </row>
    <row r="433" spans="1:26" x14ac:dyDescent="0.25">
      <c r="A433" s="261">
        <v>42333</v>
      </c>
      <c r="B433" s="262"/>
      <c r="C433" s="261">
        <v>42347</v>
      </c>
      <c r="D433" s="262" t="s">
        <v>1871</v>
      </c>
      <c r="E433" s="262" t="s">
        <v>1872</v>
      </c>
      <c r="F433" s="262" t="s">
        <v>1872</v>
      </c>
      <c r="G433" s="262" t="s">
        <v>1873</v>
      </c>
      <c r="H433" s="263" t="s">
        <v>155</v>
      </c>
      <c r="I433" s="264">
        <v>-188972.86</v>
      </c>
      <c r="J433" s="264">
        <v>712427.68</v>
      </c>
      <c r="K433" s="264">
        <v>0</v>
      </c>
      <c r="L433" s="265">
        <v>3.77</v>
      </c>
      <c r="M433" s="265">
        <v>3.79739</v>
      </c>
      <c r="N433" s="261">
        <v>42352</v>
      </c>
      <c r="O433" s="264">
        <v>-5167.82</v>
      </c>
      <c r="P433" s="264">
        <v>0</v>
      </c>
      <c r="Q433" s="264">
        <v>-5167.82</v>
      </c>
      <c r="R433" s="264">
        <v>-5167.82</v>
      </c>
      <c r="S433" s="266">
        <v>3.7917999999999998</v>
      </c>
      <c r="T433" s="268">
        <v>-1362.89</v>
      </c>
      <c r="U433" s="267"/>
      <c r="V433" s="262"/>
      <c r="W433" s="262"/>
      <c r="X433" s="262"/>
      <c r="Y433" s="262"/>
      <c r="Z433" s="262"/>
    </row>
    <row r="434" spans="1:26" x14ac:dyDescent="0.25">
      <c r="A434" s="261">
        <v>42356</v>
      </c>
      <c r="B434" s="262"/>
      <c r="C434" s="261">
        <v>42397</v>
      </c>
      <c r="D434" s="262" t="s">
        <v>1871</v>
      </c>
      <c r="E434" s="262" t="s">
        <v>1872</v>
      </c>
      <c r="F434" s="262" t="s">
        <v>1872</v>
      </c>
      <c r="G434" s="262" t="s">
        <v>1873</v>
      </c>
      <c r="H434" s="263" t="s">
        <v>155</v>
      </c>
      <c r="I434" s="264">
        <v>-341708.87</v>
      </c>
      <c r="J434" s="264">
        <v>1369056.59</v>
      </c>
      <c r="K434" s="264">
        <v>0</v>
      </c>
      <c r="L434" s="265">
        <v>4.0065</v>
      </c>
      <c r="M434" s="265">
        <v>4.07</v>
      </c>
      <c r="N434" s="261">
        <v>42401</v>
      </c>
      <c r="O434" s="264">
        <v>-21675.73</v>
      </c>
      <c r="P434" s="264">
        <v>0</v>
      </c>
      <c r="Q434" s="264">
        <v>-21675.73</v>
      </c>
      <c r="R434" s="264">
        <v>-21675.73</v>
      </c>
      <c r="S434" s="266">
        <v>4.0445000000000002</v>
      </c>
      <c r="T434" s="268">
        <f t="shared" ref="T434:T484" si="1">R434/S434</f>
        <v>-5359.3101743107918</v>
      </c>
      <c r="U434" s="267"/>
      <c r="V434" s="262"/>
      <c r="W434" s="262"/>
      <c r="X434" s="262"/>
      <c r="Y434" s="262"/>
      <c r="Z434" s="262"/>
    </row>
    <row r="435" spans="1:26" x14ac:dyDescent="0.25">
      <c r="A435" s="261">
        <v>42356</v>
      </c>
      <c r="B435" s="262"/>
      <c r="C435" s="261">
        <v>42397</v>
      </c>
      <c r="D435" s="262" t="s">
        <v>1871</v>
      </c>
      <c r="E435" s="262" t="s">
        <v>1872</v>
      </c>
      <c r="F435" s="262" t="s">
        <v>1872</v>
      </c>
      <c r="G435" s="262" t="s">
        <v>1873</v>
      </c>
      <c r="H435" s="263" t="s">
        <v>1843</v>
      </c>
      <c r="I435" s="264">
        <v>-22449.37</v>
      </c>
      <c r="J435" s="264">
        <v>89943.4</v>
      </c>
      <c r="K435" s="264">
        <v>0</v>
      </c>
      <c r="L435" s="265">
        <v>4.0065</v>
      </c>
      <c r="M435" s="265">
        <v>4.07</v>
      </c>
      <c r="N435" s="261">
        <v>42401</v>
      </c>
      <c r="O435" s="264">
        <v>-1424.04</v>
      </c>
      <c r="P435" s="264">
        <v>0</v>
      </c>
      <c r="Q435" s="264">
        <v>-1424.04</v>
      </c>
      <c r="R435" s="264">
        <v>-1424.04</v>
      </c>
      <c r="S435" s="266">
        <v>4.0445000000000002</v>
      </c>
      <c r="T435" s="268">
        <f t="shared" si="1"/>
        <v>-352.09296575596488</v>
      </c>
      <c r="U435" s="267"/>
      <c r="V435" s="262"/>
      <c r="W435" s="262"/>
      <c r="X435" s="262"/>
      <c r="Y435" s="262"/>
      <c r="Z435" s="262"/>
    </row>
    <row r="436" spans="1:26" x14ac:dyDescent="0.25">
      <c r="A436" s="261">
        <v>42359</v>
      </c>
      <c r="B436" s="262"/>
      <c r="C436" s="261">
        <v>42397</v>
      </c>
      <c r="D436" s="262" t="s">
        <v>1871</v>
      </c>
      <c r="E436" s="262" t="s">
        <v>1872</v>
      </c>
      <c r="F436" s="262" t="s">
        <v>1872</v>
      </c>
      <c r="G436" s="262" t="s">
        <v>1873</v>
      </c>
      <c r="H436" s="263" t="s">
        <v>155</v>
      </c>
      <c r="I436" s="264">
        <v>-202341.8</v>
      </c>
      <c r="J436" s="264">
        <v>812199.99</v>
      </c>
      <c r="K436" s="264">
        <v>0</v>
      </c>
      <c r="L436" s="265">
        <v>4.0140000000000002</v>
      </c>
      <c r="M436" s="265">
        <v>4.07</v>
      </c>
      <c r="N436" s="261">
        <v>42401</v>
      </c>
      <c r="O436" s="264">
        <v>-11319.25</v>
      </c>
      <c r="P436" s="264">
        <v>0</v>
      </c>
      <c r="Q436" s="264">
        <v>-11319.25</v>
      </c>
      <c r="R436" s="264">
        <v>-11319.25</v>
      </c>
      <c r="S436" s="266">
        <v>4.0445000000000002</v>
      </c>
      <c r="T436" s="268">
        <f t="shared" si="1"/>
        <v>-2798.6772159723077</v>
      </c>
      <c r="U436" s="267"/>
      <c r="V436" s="262"/>
      <c r="W436" s="262"/>
      <c r="X436" s="262"/>
      <c r="Y436" s="262"/>
      <c r="Z436" s="262"/>
    </row>
    <row r="437" spans="1:26" x14ac:dyDescent="0.25">
      <c r="A437" s="261">
        <v>42359</v>
      </c>
      <c r="B437" s="262"/>
      <c r="C437" s="261">
        <v>42397</v>
      </c>
      <c r="D437" s="262" t="s">
        <v>1871</v>
      </c>
      <c r="E437" s="262" t="s">
        <v>1872</v>
      </c>
      <c r="F437" s="262" t="s">
        <v>1872</v>
      </c>
      <c r="G437" s="262" t="s">
        <v>1873</v>
      </c>
      <c r="H437" s="263" t="s">
        <v>1843</v>
      </c>
      <c r="I437" s="264">
        <v>-13153.96</v>
      </c>
      <c r="J437" s="264">
        <v>52800</v>
      </c>
      <c r="K437" s="264">
        <v>0</v>
      </c>
      <c r="L437" s="265">
        <v>4.0140000000000002</v>
      </c>
      <c r="M437" s="265">
        <v>4.07</v>
      </c>
      <c r="N437" s="261">
        <v>42401</v>
      </c>
      <c r="O437" s="264">
        <v>-735.85</v>
      </c>
      <c r="P437" s="264">
        <v>0</v>
      </c>
      <c r="Q437" s="264">
        <v>-735.85</v>
      </c>
      <c r="R437" s="264">
        <v>-735.85</v>
      </c>
      <c r="S437" s="266">
        <v>4.0445000000000002</v>
      </c>
      <c r="T437" s="268">
        <f t="shared" si="1"/>
        <v>-181.93843491160834</v>
      </c>
      <c r="U437" s="267"/>
      <c r="V437" s="262"/>
      <c r="W437" s="262"/>
      <c r="X437" s="262"/>
      <c r="Y437" s="262"/>
      <c r="Z437" s="262"/>
    </row>
    <row r="438" spans="1:26" x14ac:dyDescent="0.25">
      <c r="A438" s="261">
        <v>42359</v>
      </c>
      <c r="B438" s="262"/>
      <c r="C438" s="261">
        <v>42395</v>
      </c>
      <c r="D438" s="262" t="s">
        <v>1871</v>
      </c>
      <c r="E438" s="262" t="s">
        <v>1872</v>
      </c>
      <c r="F438" s="262" t="s">
        <v>1872</v>
      </c>
      <c r="G438" s="262" t="s">
        <v>1957</v>
      </c>
      <c r="H438" s="263" t="s">
        <v>155</v>
      </c>
      <c r="I438" s="264">
        <v>-299051.78999999998</v>
      </c>
      <c r="J438" s="264">
        <v>1230000.01</v>
      </c>
      <c r="K438" s="264">
        <v>0</v>
      </c>
      <c r="L438" s="265">
        <v>4.1130000000000004</v>
      </c>
      <c r="M438" s="265">
        <v>4.1130000000000004</v>
      </c>
      <c r="N438" s="261">
        <v>42430</v>
      </c>
      <c r="O438" s="264">
        <v>0</v>
      </c>
      <c r="P438" s="264">
        <v>0</v>
      </c>
      <c r="Q438" s="264">
        <v>0</v>
      </c>
      <c r="R438" s="264">
        <v>0</v>
      </c>
      <c r="S438" s="266">
        <v>4.0997000000000003</v>
      </c>
      <c r="T438" s="268">
        <f t="shared" si="1"/>
        <v>0</v>
      </c>
      <c r="U438" s="267"/>
      <c r="V438" s="262"/>
      <c r="W438" s="262"/>
      <c r="X438" s="262"/>
      <c r="Y438" s="262"/>
      <c r="Z438" s="262"/>
    </row>
    <row r="439" spans="1:26" x14ac:dyDescent="0.25">
      <c r="A439" s="261">
        <v>42359</v>
      </c>
      <c r="B439" s="262"/>
      <c r="C439" s="261">
        <v>42419</v>
      </c>
      <c r="D439" s="262" t="s">
        <v>1871</v>
      </c>
      <c r="E439" s="262" t="s">
        <v>1872</v>
      </c>
      <c r="F439" s="262" t="s">
        <v>1872</v>
      </c>
      <c r="G439" s="262" t="s">
        <v>1957</v>
      </c>
      <c r="H439" s="263" t="s">
        <v>155</v>
      </c>
      <c r="I439" s="264">
        <v>-3249.74</v>
      </c>
      <c r="J439" s="264">
        <v>13366.18</v>
      </c>
      <c r="K439" s="264">
        <v>0</v>
      </c>
      <c r="L439" s="265">
        <v>4.1130000000000004</v>
      </c>
      <c r="M439" s="265">
        <v>4.0225999999999997</v>
      </c>
      <c r="N439" s="261">
        <v>42430</v>
      </c>
      <c r="O439" s="264">
        <v>292.7</v>
      </c>
      <c r="P439" s="264">
        <v>0.01</v>
      </c>
      <c r="Q439" s="264">
        <v>292.69</v>
      </c>
      <c r="R439" s="264">
        <v>292.7</v>
      </c>
      <c r="S439" s="266">
        <v>4.0087999999999999</v>
      </c>
      <c r="T439" s="268">
        <f t="shared" si="1"/>
        <v>73.014368389543009</v>
      </c>
      <c r="U439" s="267"/>
      <c r="V439" s="262"/>
      <c r="W439" s="262"/>
      <c r="X439" s="262"/>
      <c r="Y439" s="262"/>
      <c r="Z439" s="262"/>
    </row>
    <row r="440" spans="1:26" x14ac:dyDescent="0.25">
      <c r="A440" s="261">
        <v>42359</v>
      </c>
      <c r="B440" s="262"/>
      <c r="C440" s="261">
        <v>42418</v>
      </c>
      <c r="D440" s="262" t="s">
        <v>1871</v>
      </c>
      <c r="E440" s="262" t="s">
        <v>1872</v>
      </c>
      <c r="F440" s="262" t="s">
        <v>1872</v>
      </c>
      <c r="G440" s="262" t="s">
        <v>1957</v>
      </c>
      <c r="H440" s="263" t="s">
        <v>155</v>
      </c>
      <c r="I440" s="264">
        <v>-86952.06</v>
      </c>
      <c r="J440" s="264">
        <v>357633.82</v>
      </c>
      <c r="K440" s="264">
        <v>0</v>
      </c>
      <c r="L440" s="265">
        <v>4.1130000000000004</v>
      </c>
      <c r="M440" s="265">
        <v>4.0465999999999998</v>
      </c>
      <c r="N440" s="261">
        <v>42430</v>
      </c>
      <c r="O440" s="264">
        <v>5749.41</v>
      </c>
      <c r="P440" s="264">
        <v>0.28999999999999998</v>
      </c>
      <c r="Q440" s="264">
        <v>5749.12</v>
      </c>
      <c r="R440" s="264">
        <v>5749.41</v>
      </c>
      <c r="S440" s="266">
        <v>4.0315000000000003</v>
      </c>
      <c r="T440" s="268">
        <f t="shared" si="1"/>
        <v>1426.1217908966885</v>
      </c>
      <c r="U440" s="267"/>
      <c r="V440" s="262"/>
      <c r="W440" s="262"/>
      <c r="X440" s="262"/>
      <c r="Y440" s="262"/>
      <c r="Z440" s="262"/>
    </row>
    <row r="441" spans="1:26" x14ac:dyDescent="0.25">
      <c r="A441" s="261">
        <v>42359</v>
      </c>
      <c r="B441" s="262"/>
      <c r="C441" s="261">
        <v>42439</v>
      </c>
      <c r="D441" s="262" t="s">
        <v>1871</v>
      </c>
      <c r="E441" s="262" t="s">
        <v>1872</v>
      </c>
      <c r="F441" s="262" t="s">
        <v>1872</v>
      </c>
      <c r="G441" s="262" t="s">
        <v>1957</v>
      </c>
      <c r="H441" s="263" t="s">
        <v>1843</v>
      </c>
      <c r="I441" s="264">
        <v>-34057.97</v>
      </c>
      <c r="J441" s="264">
        <v>141000</v>
      </c>
      <c r="K441" s="264">
        <v>0</v>
      </c>
      <c r="L441" s="265">
        <v>4.1399999999999997</v>
      </c>
      <c r="M441" s="265">
        <v>3.7231999999999998</v>
      </c>
      <c r="N441" s="261">
        <v>42460</v>
      </c>
      <c r="O441" s="264">
        <v>14091.51</v>
      </c>
      <c r="P441" s="264">
        <v>0.7</v>
      </c>
      <c r="Q441" s="264">
        <v>14090.81</v>
      </c>
      <c r="R441" s="264">
        <v>14091.51</v>
      </c>
      <c r="S441" s="266">
        <v>3.7033999999999998</v>
      </c>
      <c r="T441" s="268">
        <f t="shared" si="1"/>
        <v>3805.0197116163527</v>
      </c>
      <c r="U441" s="267"/>
      <c r="V441" s="262"/>
      <c r="W441" s="262"/>
      <c r="X441" s="262"/>
      <c r="Y441" s="262"/>
      <c r="Z441" s="262"/>
    </row>
    <row r="442" spans="1:26" x14ac:dyDescent="0.25">
      <c r="A442" s="261">
        <v>42360</v>
      </c>
      <c r="B442" s="262"/>
      <c r="C442" s="261">
        <v>42397</v>
      </c>
      <c r="D442" s="262" t="s">
        <v>1871</v>
      </c>
      <c r="E442" s="262" t="s">
        <v>1872</v>
      </c>
      <c r="F442" s="262" t="s">
        <v>1872</v>
      </c>
      <c r="G442" s="262" t="s">
        <v>1957</v>
      </c>
      <c r="H442" s="263" t="s">
        <v>155</v>
      </c>
      <c r="I442" s="264">
        <v>-388917.85</v>
      </c>
      <c r="J442" s="264">
        <v>1566950.02</v>
      </c>
      <c r="K442" s="264">
        <v>0</v>
      </c>
      <c r="L442" s="265">
        <v>4.0289999999999999</v>
      </c>
      <c r="M442" s="265">
        <v>4.07</v>
      </c>
      <c r="N442" s="261">
        <v>42401</v>
      </c>
      <c r="O442" s="264">
        <v>-15928.89</v>
      </c>
      <c r="P442" s="264">
        <v>0</v>
      </c>
      <c r="Q442" s="264">
        <v>-15928.89</v>
      </c>
      <c r="R442" s="264">
        <v>-15928.89</v>
      </c>
      <c r="S442" s="266">
        <v>4.0445000000000002</v>
      </c>
      <c r="T442" s="268">
        <f t="shared" si="1"/>
        <v>-3938.4077141797497</v>
      </c>
      <c r="U442" s="267"/>
      <c r="V442" s="262"/>
      <c r="W442" s="262"/>
      <c r="X442" s="262"/>
      <c r="Y442" s="262"/>
      <c r="Z442" s="262"/>
    </row>
    <row r="443" spans="1:26" x14ac:dyDescent="0.25">
      <c r="A443" s="261">
        <v>42360</v>
      </c>
      <c r="B443" s="262"/>
      <c r="C443" s="261">
        <v>42397</v>
      </c>
      <c r="D443" s="262" t="s">
        <v>1871</v>
      </c>
      <c r="E443" s="262" t="s">
        <v>1872</v>
      </c>
      <c r="F443" s="262" t="s">
        <v>1872</v>
      </c>
      <c r="G443" s="262" t="s">
        <v>1957</v>
      </c>
      <c r="H443" s="263" t="s">
        <v>1843</v>
      </c>
      <c r="I443" s="264">
        <v>-31037.48</v>
      </c>
      <c r="J443" s="264">
        <v>125050.01</v>
      </c>
      <c r="K443" s="264">
        <v>0</v>
      </c>
      <c r="L443" s="265">
        <v>4.0289999999999999</v>
      </c>
      <c r="M443" s="265">
        <v>4.07</v>
      </c>
      <c r="N443" s="261">
        <v>42401</v>
      </c>
      <c r="O443" s="264">
        <v>-1271.2</v>
      </c>
      <c r="P443" s="264">
        <v>0</v>
      </c>
      <c r="Q443" s="264">
        <v>-1271.2</v>
      </c>
      <c r="R443" s="264">
        <v>-1271.2</v>
      </c>
      <c r="S443" s="266">
        <v>4.0445000000000002</v>
      </c>
      <c r="T443" s="268">
        <f t="shared" si="1"/>
        <v>-314.30337495364074</v>
      </c>
      <c r="U443" s="267"/>
      <c r="V443" s="262"/>
      <c r="W443" s="262"/>
      <c r="X443" s="262"/>
      <c r="Y443" s="262"/>
      <c r="Z443" s="262"/>
    </row>
    <row r="444" spans="1:26" x14ac:dyDescent="0.25">
      <c r="A444" s="261">
        <v>42361</v>
      </c>
      <c r="B444" s="262"/>
      <c r="C444" s="261">
        <v>42375</v>
      </c>
      <c r="D444" s="262" t="s">
        <v>1871</v>
      </c>
      <c r="E444" s="262" t="s">
        <v>1872</v>
      </c>
      <c r="F444" s="262" t="s">
        <v>1872</v>
      </c>
      <c r="G444" s="262" t="s">
        <v>1957</v>
      </c>
      <c r="H444" s="263" t="s">
        <v>155</v>
      </c>
      <c r="I444" s="264">
        <v>-288893.33</v>
      </c>
      <c r="J444" s="264">
        <v>1144739.82</v>
      </c>
      <c r="K444" s="264">
        <v>0</v>
      </c>
      <c r="L444" s="265">
        <v>3.9624999999999999</v>
      </c>
      <c r="M444" s="265">
        <v>4.0126999999999997</v>
      </c>
      <c r="N444" s="261">
        <v>42375</v>
      </c>
      <c r="O444" s="264">
        <v>-14502.45</v>
      </c>
      <c r="P444" s="264">
        <v>0</v>
      </c>
      <c r="Q444" s="264">
        <v>-14502.45</v>
      </c>
      <c r="R444" s="264">
        <v>-14502.45</v>
      </c>
      <c r="S444" s="266">
        <v>4.0110999999999999</v>
      </c>
      <c r="T444" s="268">
        <f t="shared" si="1"/>
        <v>-3615.5792675325974</v>
      </c>
      <c r="U444" s="267"/>
      <c r="V444" s="262"/>
      <c r="W444" s="262"/>
      <c r="X444" s="262"/>
      <c r="Y444" s="262"/>
      <c r="Z444" s="262"/>
    </row>
    <row r="445" spans="1:26" x14ac:dyDescent="0.25">
      <c r="A445" s="261">
        <v>42368</v>
      </c>
      <c r="B445" s="262"/>
      <c r="C445" s="261">
        <v>42419</v>
      </c>
      <c r="D445" s="262" t="s">
        <v>1871</v>
      </c>
      <c r="E445" s="262" t="s">
        <v>1872</v>
      </c>
      <c r="F445" s="262" t="s">
        <v>1872</v>
      </c>
      <c r="G445" s="262" t="s">
        <v>1957</v>
      </c>
      <c r="H445" s="263" t="s">
        <v>155</v>
      </c>
      <c r="I445" s="264">
        <v>-145619.56</v>
      </c>
      <c r="J445" s="264">
        <v>596108.23</v>
      </c>
      <c r="K445" s="264">
        <v>0</v>
      </c>
      <c r="L445" s="265">
        <v>4.0936000000000003</v>
      </c>
      <c r="M445" s="265">
        <v>4.0587999999999997</v>
      </c>
      <c r="N445" s="261">
        <v>42459</v>
      </c>
      <c r="O445" s="264">
        <v>4996.16</v>
      </c>
      <c r="P445" s="264">
        <v>0.25</v>
      </c>
      <c r="Q445" s="264">
        <v>4995.91</v>
      </c>
      <c r="R445" s="264">
        <v>4996.16</v>
      </c>
      <c r="S445" s="266">
        <v>4.0087999999999999</v>
      </c>
      <c r="T445" s="268">
        <f t="shared" si="1"/>
        <v>1246.2981440830174</v>
      </c>
      <c r="U445" s="267"/>
      <c r="V445" s="262"/>
      <c r="W445" s="262"/>
      <c r="X445" s="262"/>
      <c r="Y445" s="262"/>
      <c r="Z445" s="262"/>
    </row>
    <row r="446" spans="1:26" x14ac:dyDescent="0.25">
      <c r="A446" s="261">
        <v>42368</v>
      </c>
      <c r="B446" s="262"/>
      <c r="C446" s="261">
        <v>42423</v>
      </c>
      <c r="D446" s="262" t="s">
        <v>1871</v>
      </c>
      <c r="E446" s="262" t="s">
        <v>1872</v>
      </c>
      <c r="F446" s="262" t="s">
        <v>1872</v>
      </c>
      <c r="G446" s="262" t="s">
        <v>1957</v>
      </c>
      <c r="H446" s="263" t="s">
        <v>155</v>
      </c>
      <c r="I446" s="264">
        <v>-335671.82</v>
      </c>
      <c r="J446" s="264">
        <v>1374106.16</v>
      </c>
      <c r="K446" s="264">
        <v>0</v>
      </c>
      <c r="L446" s="265">
        <v>4.0936000000000003</v>
      </c>
      <c r="M446" s="265">
        <v>4.0058999999999996</v>
      </c>
      <c r="N446" s="261">
        <v>42459</v>
      </c>
      <c r="O446" s="264">
        <v>29054.44</v>
      </c>
      <c r="P446" s="264">
        <v>1.45</v>
      </c>
      <c r="Q446" s="264">
        <v>29052.99</v>
      </c>
      <c r="R446" s="264">
        <v>29054.44</v>
      </c>
      <c r="S446" s="266">
        <v>3.9615</v>
      </c>
      <c r="T446" s="268">
        <f t="shared" si="1"/>
        <v>7334.2016912785557</v>
      </c>
      <c r="U446" s="267"/>
      <c r="V446" s="262"/>
      <c r="W446" s="262"/>
      <c r="X446" s="262"/>
      <c r="Y446" s="262"/>
      <c r="Z446" s="262"/>
    </row>
    <row r="447" spans="1:26" s="269" customFormat="1" x14ac:dyDescent="0.25">
      <c r="A447" s="261">
        <v>42368</v>
      </c>
      <c r="B447" s="262"/>
      <c r="C447" s="261">
        <v>42424</v>
      </c>
      <c r="D447" s="262" t="s">
        <v>1871</v>
      </c>
      <c r="E447" s="262" t="s">
        <v>1872</v>
      </c>
      <c r="F447" s="262" t="s">
        <v>1872</v>
      </c>
      <c r="G447" s="262" t="s">
        <v>1957</v>
      </c>
      <c r="H447" s="263" t="s">
        <v>155</v>
      </c>
      <c r="I447" s="264">
        <v>-376009.5</v>
      </c>
      <c r="J447" s="264">
        <v>1539232.49</v>
      </c>
      <c r="K447" s="264">
        <v>0</v>
      </c>
      <c r="L447" s="265">
        <v>4.0936000000000003</v>
      </c>
      <c r="M447" s="265">
        <v>4.0113000000000003</v>
      </c>
      <c r="N447" s="261">
        <v>42459</v>
      </c>
      <c r="O447" s="264">
        <v>30557.73</v>
      </c>
      <c r="P447" s="264">
        <v>1.53</v>
      </c>
      <c r="Q447" s="264">
        <v>30556.2</v>
      </c>
      <c r="R447" s="264">
        <v>30557.73</v>
      </c>
      <c r="S447" s="266">
        <v>3.9681000000000002</v>
      </c>
      <c r="T447" s="268">
        <f t="shared" si="1"/>
        <v>7700.8467528540104</v>
      </c>
      <c r="U447" s="267"/>
      <c r="V447" s="262"/>
      <c r="W447" s="262"/>
      <c r="X447" s="262"/>
      <c r="Y447" s="262"/>
      <c r="Z447" s="262"/>
    </row>
    <row r="448" spans="1:26" s="269" customFormat="1" x14ac:dyDescent="0.25">
      <c r="A448" s="261">
        <v>42368</v>
      </c>
      <c r="B448" s="262"/>
      <c r="C448" s="261">
        <v>42416</v>
      </c>
      <c r="D448" s="262" t="s">
        <v>1871</v>
      </c>
      <c r="E448" s="262" t="s">
        <v>1872</v>
      </c>
      <c r="F448" s="262" t="s">
        <v>1872</v>
      </c>
      <c r="G448" s="262" t="s">
        <v>1957</v>
      </c>
      <c r="H448" s="263" t="s">
        <v>155</v>
      </c>
      <c r="I448" s="264">
        <v>-1215602.78</v>
      </c>
      <c r="J448" s="264">
        <v>4976191.54</v>
      </c>
      <c r="K448" s="264">
        <v>0</v>
      </c>
      <c r="L448" s="265">
        <v>4.0936000000000003</v>
      </c>
      <c r="M448" s="265">
        <v>4.0416999999999996</v>
      </c>
      <c r="N448" s="261">
        <v>42459</v>
      </c>
      <c r="O448" s="264">
        <v>62100.99</v>
      </c>
      <c r="P448" s="264">
        <v>3.11</v>
      </c>
      <c r="Q448" s="264">
        <v>62097.88</v>
      </c>
      <c r="R448" s="264">
        <v>62100.99</v>
      </c>
      <c r="S448" s="266">
        <v>3.9882</v>
      </c>
      <c r="T448" s="268">
        <f t="shared" si="1"/>
        <v>15571.182488340604</v>
      </c>
      <c r="U448" s="267"/>
      <c r="V448" s="262"/>
      <c r="W448" s="262"/>
      <c r="X448" s="262"/>
      <c r="Y448" s="262"/>
      <c r="Z448" s="262"/>
    </row>
    <row r="449" spans="1:26" x14ac:dyDescent="0.25">
      <c r="A449" s="261">
        <v>42368</v>
      </c>
      <c r="B449" s="262"/>
      <c r="C449" s="261">
        <v>42433</v>
      </c>
      <c r="D449" s="262" t="s">
        <v>1871</v>
      </c>
      <c r="E449" s="262" t="s">
        <v>1872</v>
      </c>
      <c r="F449" s="262" t="s">
        <v>1872</v>
      </c>
      <c r="G449" s="262" t="s">
        <v>1957</v>
      </c>
      <c r="H449" s="263" t="s">
        <v>155</v>
      </c>
      <c r="I449" s="264">
        <v>-202674.98</v>
      </c>
      <c r="J449" s="264">
        <v>829670.3</v>
      </c>
      <c r="K449" s="264">
        <v>0</v>
      </c>
      <c r="L449" s="265">
        <v>4.0936000000000003</v>
      </c>
      <c r="M449" s="265">
        <v>3.77</v>
      </c>
      <c r="N449" s="261">
        <v>42459</v>
      </c>
      <c r="O449" s="264">
        <v>65003.46</v>
      </c>
      <c r="P449" s="264">
        <v>3.25</v>
      </c>
      <c r="Q449" s="264">
        <v>65000.21</v>
      </c>
      <c r="R449" s="264">
        <v>65003.46</v>
      </c>
      <c r="S449" s="266">
        <v>3.8500999999999999</v>
      </c>
      <c r="T449" s="268">
        <f t="shared" si="1"/>
        <v>16883.577049946754</v>
      </c>
      <c r="U449" s="267"/>
      <c r="V449" s="262"/>
      <c r="W449" s="262"/>
      <c r="X449" s="262"/>
      <c r="Y449" s="262"/>
      <c r="Z449" s="262"/>
    </row>
    <row r="450" spans="1:26" x14ac:dyDescent="0.25">
      <c r="A450" s="261">
        <v>42368</v>
      </c>
      <c r="B450" s="262"/>
      <c r="C450" s="261">
        <v>42436</v>
      </c>
      <c r="D450" s="262" t="s">
        <v>1871</v>
      </c>
      <c r="E450" s="262" t="s">
        <v>1872</v>
      </c>
      <c r="F450" s="262" t="s">
        <v>1872</v>
      </c>
      <c r="G450" s="262" t="s">
        <v>1957</v>
      </c>
      <c r="H450" s="263" t="s">
        <v>1843</v>
      </c>
      <c r="I450" s="264">
        <v>-164326.92000000001</v>
      </c>
      <c r="J450" s="264">
        <v>672688.68</v>
      </c>
      <c r="K450" s="264">
        <v>0</v>
      </c>
      <c r="L450" s="265">
        <v>4.0936000000000003</v>
      </c>
      <c r="M450" s="265">
        <v>3.7604000000000002</v>
      </c>
      <c r="N450" s="261">
        <v>42459</v>
      </c>
      <c r="O450" s="264">
        <v>54295.88</v>
      </c>
      <c r="P450" s="264">
        <v>2.71</v>
      </c>
      <c r="Q450" s="264">
        <v>54293.17</v>
      </c>
      <c r="R450" s="264">
        <v>54295.88</v>
      </c>
      <c r="S450" s="266">
        <v>3.7185000000000001</v>
      </c>
      <c r="T450" s="268">
        <f t="shared" si="1"/>
        <v>14601.554390211106</v>
      </c>
      <c r="U450" s="267"/>
      <c r="V450" s="262"/>
      <c r="W450" s="262"/>
      <c r="X450" s="262"/>
      <c r="Y450" s="262"/>
      <c r="Z450" s="262"/>
    </row>
    <row r="451" spans="1:26" x14ac:dyDescent="0.25">
      <c r="A451" s="261">
        <v>42368</v>
      </c>
      <c r="B451" s="262"/>
      <c r="C451" s="261">
        <v>42445</v>
      </c>
      <c r="D451" s="262" t="s">
        <v>1871</v>
      </c>
      <c r="E451" s="262" t="s">
        <v>1872</v>
      </c>
      <c r="F451" s="262" t="s">
        <v>1872</v>
      </c>
      <c r="G451" s="262" t="s">
        <v>1957</v>
      </c>
      <c r="H451" s="263" t="s">
        <v>155</v>
      </c>
      <c r="I451" s="264">
        <v>-1046480.38</v>
      </c>
      <c r="J451" s="264">
        <v>4283872.08</v>
      </c>
      <c r="K451" s="264">
        <v>0</v>
      </c>
      <c r="L451" s="265">
        <v>4.0936000000000003</v>
      </c>
      <c r="M451" s="265">
        <v>3.7258</v>
      </c>
      <c r="N451" s="261">
        <v>42459</v>
      </c>
      <c r="O451" s="264">
        <v>383082.95</v>
      </c>
      <c r="P451" s="264">
        <v>19.149999999999999</v>
      </c>
      <c r="Q451" s="264">
        <v>383063.8</v>
      </c>
      <c r="R451" s="264">
        <v>383082.95</v>
      </c>
      <c r="S451" s="266">
        <v>3.7113</v>
      </c>
      <c r="T451" s="268">
        <f t="shared" si="1"/>
        <v>103220.69086303991</v>
      </c>
      <c r="U451" s="267"/>
      <c r="V451" s="262"/>
      <c r="W451" s="262"/>
      <c r="X451" s="262"/>
      <c r="Y451" s="262"/>
      <c r="Z451" s="262"/>
    </row>
    <row r="452" spans="1:26" x14ac:dyDescent="0.25">
      <c r="A452" s="261">
        <v>42368</v>
      </c>
      <c r="B452" s="262"/>
      <c r="C452" s="261">
        <v>42452</v>
      </c>
      <c r="D452" s="262" t="s">
        <v>1871</v>
      </c>
      <c r="E452" s="262" t="s">
        <v>1872</v>
      </c>
      <c r="F452" s="262" t="s">
        <v>1872</v>
      </c>
      <c r="G452" s="262" t="s">
        <v>1957</v>
      </c>
      <c r="H452" s="263" t="s">
        <v>155</v>
      </c>
      <c r="I452" s="264">
        <v>-251435.41</v>
      </c>
      <c r="J452" s="264">
        <v>1029275.99</v>
      </c>
      <c r="K452" s="264">
        <v>0</v>
      </c>
      <c r="L452" s="265">
        <v>4.0936000000000003</v>
      </c>
      <c r="M452" s="265">
        <v>3.6122999999999998</v>
      </c>
      <c r="N452" s="261">
        <v>42459</v>
      </c>
      <c r="O452" s="264">
        <v>120762.08</v>
      </c>
      <c r="P452" s="264">
        <v>6.04</v>
      </c>
      <c r="Q452" s="264">
        <v>120756.04</v>
      </c>
      <c r="R452" s="264">
        <v>120762.08</v>
      </c>
      <c r="S452" s="266">
        <v>3.6070000000000002</v>
      </c>
      <c r="T452" s="268">
        <f t="shared" si="1"/>
        <v>33479.922373163296</v>
      </c>
      <c r="U452" s="267"/>
      <c r="V452" s="262"/>
      <c r="W452" s="262"/>
      <c r="X452" s="262"/>
      <c r="Y452" s="262"/>
      <c r="Z452" s="262"/>
    </row>
    <row r="453" spans="1:26" x14ac:dyDescent="0.25">
      <c r="A453" s="261">
        <v>42368</v>
      </c>
      <c r="B453" s="262"/>
      <c r="C453" s="261">
        <v>42457</v>
      </c>
      <c r="D453" s="262" t="s">
        <v>1871</v>
      </c>
      <c r="E453" s="262" t="s">
        <v>1872</v>
      </c>
      <c r="F453" s="262" t="s">
        <v>1872</v>
      </c>
      <c r="G453" s="262" t="s">
        <v>1957</v>
      </c>
      <c r="H453" s="263" t="s">
        <v>155</v>
      </c>
      <c r="I453" s="264">
        <v>-364272.43</v>
      </c>
      <c r="J453" s="264">
        <v>1491185.62</v>
      </c>
      <c r="K453" s="264">
        <v>0</v>
      </c>
      <c r="L453" s="265">
        <v>4.0936000000000003</v>
      </c>
      <c r="M453" s="265">
        <v>3.6993</v>
      </c>
      <c r="N453" s="261">
        <v>42459</v>
      </c>
      <c r="O453" s="264">
        <v>143482.03</v>
      </c>
      <c r="P453" s="264">
        <v>7.17</v>
      </c>
      <c r="Q453" s="264">
        <v>143474.85999999999</v>
      </c>
      <c r="R453" s="264">
        <v>143482.03</v>
      </c>
      <c r="S453" s="266">
        <v>3.6945000000000001</v>
      </c>
      <c r="T453" s="268">
        <f t="shared" si="1"/>
        <v>38836.657193124913</v>
      </c>
      <c r="U453" s="267"/>
      <c r="V453" s="262"/>
      <c r="W453" s="262"/>
      <c r="X453" s="262"/>
      <c r="Y453" s="262"/>
      <c r="Z453" s="262"/>
    </row>
    <row r="454" spans="1:26" s="269" customFormat="1" x14ac:dyDescent="0.25">
      <c r="A454" s="261">
        <v>42368</v>
      </c>
      <c r="B454" s="262"/>
      <c r="C454" s="261">
        <v>42458</v>
      </c>
      <c r="D454" s="262" t="s">
        <v>1871</v>
      </c>
      <c r="E454" s="262" t="s">
        <v>1872</v>
      </c>
      <c r="F454" s="262" t="s">
        <v>1872</v>
      </c>
      <c r="G454" s="262" t="s">
        <v>1957</v>
      </c>
      <c r="H454" s="263" t="s">
        <v>1843</v>
      </c>
      <c r="I454" s="264">
        <v>-131012.14</v>
      </c>
      <c r="J454" s="264">
        <v>536311.30000000005</v>
      </c>
      <c r="K454" s="264">
        <v>0</v>
      </c>
      <c r="L454" s="265">
        <v>4.0936000000000003</v>
      </c>
      <c r="M454" s="265">
        <v>3.67</v>
      </c>
      <c r="N454" s="261">
        <v>42459</v>
      </c>
      <c r="O454" s="264">
        <v>55467.62</v>
      </c>
      <c r="P454" s="264">
        <v>2.77</v>
      </c>
      <c r="Q454" s="264">
        <v>55464.85</v>
      </c>
      <c r="R454" s="264">
        <v>55467.62</v>
      </c>
      <c r="S454" s="266">
        <v>3.6404999999999998</v>
      </c>
      <c r="T454" s="268">
        <f t="shared" si="1"/>
        <v>15236.26424941629</v>
      </c>
      <c r="U454" s="267"/>
      <c r="V454" s="262"/>
      <c r="W454" s="262"/>
      <c r="X454" s="262"/>
      <c r="Y454" s="262"/>
      <c r="Z454" s="262"/>
    </row>
    <row r="455" spans="1:26" x14ac:dyDescent="0.25">
      <c r="A455" s="261">
        <v>42368</v>
      </c>
      <c r="B455" s="262"/>
      <c r="C455" s="261">
        <v>42458</v>
      </c>
      <c r="D455" s="262" t="s">
        <v>1871</v>
      </c>
      <c r="E455" s="262" t="s">
        <v>1872</v>
      </c>
      <c r="F455" s="262" t="s">
        <v>1872</v>
      </c>
      <c r="G455" s="262" t="s">
        <v>1957</v>
      </c>
      <c r="H455" s="263" t="s">
        <v>155</v>
      </c>
      <c r="I455" s="264">
        <v>-197704.22</v>
      </c>
      <c r="J455" s="264">
        <v>809321.99</v>
      </c>
      <c r="K455" s="264">
        <v>0</v>
      </c>
      <c r="L455" s="265">
        <v>4.0936000000000003</v>
      </c>
      <c r="M455" s="265">
        <v>3.6688999999999998</v>
      </c>
      <c r="N455" s="261">
        <v>42459</v>
      </c>
      <c r="O455" s="264">
        <v>83920.960000000006</v>
      </c>
      <c r="P455" s="264">
        <v>4.2</v>
      </c>
      <c r="Q455" s="264">
        <v>83916.76</v>
      </c>
      <c r="R455" s="264">
        <v>83920.960000000006</v>
      </c>
      <c r="S455" s="266">
        <v>3.6404999999999998</v>
      </c>
      <c r="T455" s="268">
        <f t="shared" si="1"/>
        <v>23052.042301881611</v>
      </c>
      <c r="U455" s="267"/>
      <c r="V455" s="262"/>
      <c r="W455" s="262"/>
      <c r="X455" s="262"/>
      <c r="Y455" s="262"/>
      <c r="Z455" s="262"/>
    </row>
    <row r="456" spans="1:26" x14ac:dyDescent="0.25">
      <c r="A456" s="261">
        <v>42368</v>
      </c>
      <c r="B456" s="262"/>
      <c r="C456" s="261">
        <v>42458</v>
      </c>
      <c r="D456" s="262" t="s">
        <v>1871</v>
      </c>
      <c r="E456" s="262" t="s">
        <v>1872</v>
      </c>
      <c r="F456" s="262" t="s">
        <v>1872</v>
      </c>
      <c r="G456" s="262" t="s">
        <v>1957</v>
      </c>
      <c r="H456" s="263" t="s">
        <v>155</v>
      </c>
      <c r="I456" s="264">
        <v>-81110.91</v>
      </c>
      <c r="J456" s="264">
        <v>332035.62</v>
      </c>
      <c r="K456" s="264">
        <v>0</v>
      </c>
      <c r="L456" s="265">
        <v>4.0936000000000003</v>
      </c>
      <c r="M456" s="265">
        <v>3.67</v>
      </c>
      <c r="N456" s="261">
        <v>42459</v>
      </c>
      <c r="O456" s="264">
        <v>34340.550000000003</v>
      </c>
      <c r="P456" s="264">
        <v>1.72</v>
      </c>
      <c r="Q456" s="264">
        <v>34338.83</v>
      </c>
      <c r="R456" s="264">
        <v>34340.550000000003</v>
      </c>
      <c r="S456" s="266">
        <v>3.6404999999999998</v>
      </c>
      <c r="T456" s="268">
        <f t="shared" si="1"/>
        <v>9432.9213020189545</v>
      </c>
      <c r="U456" s="267"/>
      <c r="V456" s="262"/>
      <c r="W456" s="262"/>
      <c r="X456" s="262"/>
      <c r="Y456" s="262"/>
      <c r="Z456" s="262"/>
    </row>
    <row r="457" spans="1:26" x14ac:dyDescent="0.25">
      <c r="A457" s="261">
        <v>42375</v>
      </c>
      <c r="B457" s="262"/>
      <c r="C457" s="261">
        <v>42383</v>
      </c>
      <c r="D457" s="262" t="s">
        <v>1871</v>
      </c>
      <c r="E457" s="262" t="s">
        <v>1872</v>
      </c>
      <c r="F457" s="262" t="s">
        <v>1872</v>
      </c>
      <c r="G457" s="262" t="s">
        <v>1957</v>
      </c>
      <c r="H457" s="263" t="s">
        <v>155</v>
      </c>
      <c r="I457" s="264">
        <v>-284577.09000000003</v>
      </c>
      <c r="J457" s="264">
        <v>1144739.8</v>
      </c>
      <c r="K457" s="264">
        <v>0</v>
      </c>
      <c r="L457" s="265">
        <v>4.0225999999999997</v>
      </c>
      <c r="M457" s="265">
        <v>3.98841</v>
      </c>
      <c r="N457" s="261">
        <v>42384</v>
      </c>
      <c r="O457" s="264">
        <v>9724.58</v>
      </c>
      <c r="P457" s="264">
        <v>0.49</v>
      </c>
      <c r="Q457" s="264">
        <v>9724.09</v>
      </c>
      <c r="R457" s="264">
        <v>9724.58</v>
      </c>
      <c r="S457" s="266">
        <v>3.9860000000000002</v>
      </c>
      <c r="T457" s="268">
        <f t="shared" si="1"/>
        <v>2439.6838936276968</v>
      </c>
      <c r="U457" s="267"/>
      <c r="V457" s="262"/>
      <c r="W457" s="262"/>
      <c r="X457" s="262"/>
      <c r="Y457" s="262"/>
      <c r="Z457" s="262"/>
    </row>
    <row r="458" spans="1:26" x14ac:dyDescent="0.25">
      <c r="A458" s="261">
        <v>42397</v>
      </c>
      <c r="B458" s="262"/>
      <c r="C458" s="261">
        <v>42419</v>
      </c>
      <c r="D458" s="262" t="s">
        <v>1871</v>
      </c>
      <c r="E458" s="262" t="s">
        <v>1872</v>
      </c>
      <c r="F458" s="262" t="s">
        <v>1872</v>
      </c>
      <c r="G458" s="262" t="s">
        <v>1873</v>
      </c>
      <c r="H458" s="263" t="s">
        <v>1843</v>
      </c>
      <c r="I458" s="264">
        <v>-12874.91</v>
      </c>
      <c r="J458" s="264">
        <v>52800.01</v>
      </c>
      <c r="K458" s="264">
        <v>0</v>
      </c>
      <c r="L458" s="265">
        <v>4.101</v>
      </c>
      <c r="M458" s="265">
        <v>4.0225999999999997</v>
      </c>
      <c r="N458" s="261">
        <v>42430</v>
      </c>
      <c r="O458" s="264">
        <v>1005.69</v>
      </c>
      <c r="P458" s="264">
        <v>0.05</v>
      </c>
      <c r="Q458" s="264">
        <v>1005.64</v>
      </c>
      <c r="R458" s="264">
        <v>1005.69</v>
      </c>
      <c r="S458" s="266">
        <v>4.0087999999999999</v>
      </c>
      <c r="T458" s="268">
        <f t="shared" si="1"/>
        <v>250.87058471363002</v>
      </c>
      <c r="U458" s="267"/>
      <c r="V458" s="262"/>
      <c r="W458" s="262"/>
      <c r="X458" s="262"/>
      <c r="Y458" s="262"/>
      <c r="Z458" s="262"/>
    </row>
    <row r="459" spans="1:26" x14ac:dyDescent="0.25">
      <c r="A459" s="261">
        <v>42397</v>
      </c>
      <c r="B459" s="262"/>
      <c r="C459" s="261">
        <v>42419</v>
      </c>
      <c r="D459" s="262" t="s">
        <v>1871</v>
      </c>
      <c r="E459" s="262" t="s">
        <v>1872</v>
      </c>
      <c r="F459" s="262" t="s">
        <v>1872</v>
      </c>
      <c r="G459" s="262" t="s">
        <v>1873</v>
      </c>
      <c r="H459" s="263" t="s">
        <v>1843</v>
      </c>
      <c r="I459" s="264">
        <v>-21932.07</v>
      </c>
      <c r="J459" s="264">
        <v>89943.42</v>
      </c>
      <c r="K459" s="264">
        <v>0</v>
      </c>
      <c r="L459" s="265">
        <v>4.101</v>
      </c>
      <c r="M459" s="265">
        <v>4.0225999999999997</v>
      </c>
      <c r="N459" s="261">
        <v>42430</v>
      </c>
      <c r="O459" s="264">
        <v>1713.17</v>
      </c>
      <c r="P459" s="264">
        <v>0.09</v>
      </c>
      <c r="Q459" s="264">
        <v>1713.08</v>
      </c>
      <c r="R459" s="264">
        <v>1713.17</v>
      </c>
      <c r="S459" s="266">
        <v>4.0087999999999999</v>
      </c>
      <c r="T459" s="268">
        <f t="shared" si="1"/>
        <v>427.35232488525247</v>
      </c>
      <c r="U459" s="267"/>
      <c r="V459" s="262"/>
      <c r="W459" s="262"/>
      <c r="X459" s="262"/>
      <c r="Y459" s="262"/>
      <c r="Z459" s="262"/>
    </row>
    <row r="460" spans="1:26" x14ac:dyDescent="0.25">
      <c r="A460" s="261">
        <v>42397</v>
      </c>
      <c r="B460" s="262"/>
      <c r="C460" s="261">
        <v>42419</v>
      </c>
      <c r="D460" s="262" t="s">
        <v>1871</v>
      </c>
      <c r="E460" s="262" t="s">
        <v>1872</v>
      </c>
      <c r="F460" s="262" t="s">
        <v>1872</v>
      </c>
      <c r="G460" s="262" t="s">
        <v>1957</v>
      </c>
      <c r="H460" s="263" t="s">
        <v>1843</v>
      </c>
      <c r="I460" s="264">
        <v>-30492.560000000001</v>
      </c>
      <c r="J460" s="264">
        <v>125049.99</v>
      </c>
      <c r="K460" s="264">
        <v>0</v>
      </c>
      <c r="L460" s="265">
        <v>4.101</v>
      </c>
      <c r="M460" s="265">
        <v>4.0225999999999997</v>
      </c>
      <c r="N460" s="261">
        <v>42430</v>
      </c>
      <c r="O460" s="264">
        <v>2381.85</v>
      </c>
      <c r="P460" s="264">
        <v>0.12</v>
      </c>
      <c r="Q460" s="264">
        <v>2381.73</v>
      </c>
      <c r="R460" s="264">
        <v>2381.85</v>
      </c>
      <c r="S460" s="266">
        <v>4.0087999999999999</v>
      </c>
      <c r="T460" s="268">
        <f t="shared" si="1"/>
        <v>594.15535821193373</v>
      </c>
      <c r="U460" s="267"/>
      <c r="V460" s="262"/>
      <c r="W460" s="262"/>
      <c r="X460" s="262"/>
      <c r="Y460" s="262"/>
      <c r="Z460" s="262"/>
    </row>
    <row r="461" spans="1:26" x14ac:dyDescent="0.25">
      <c r="A461" s="261">
        <v>42397</v>
      </c>
      <c r="B461" s="262"/>
      <c r="C461" s="261">
        <v>42404</v>
      </c>
      <c r="D461" s="262" t="s">
        <v>1871</v>
      </c>
      <c r="E461" s="262" t="s">
        <v>1872</v>
      </c>
      <c r="F461" s="262" t="s">
        <v>1872</v>
      </c>
      <c r="G461" s="262" t="s">
        <v>1873</v>
      </c>
      <c r="H461" s="263" t="s">
        <v>155</v>
      </c>
      <c r="I461" s="264">
        <v>-198049.26</v>
      </c>
      <c r="J461" s="264">
        <v>812200.02</v>
      </c>
      <c r="K461" s="264">
        <v>0</v>
      </c>
      <c r="L461" s="265">
        <v>4.101</v>
      </c>
      <c r="M461" s="265">
        <v>3.9832999999999998</v>
      </c>
      <c r="N461" s="261">
        <v>42430</v>
      </c>
      <c r="O461" s="264">
        <v>23115.35</v>
      </c>
      <c r="P461" s="264">
        <v>1.1599999999999999</v>
      </c>
      <c r="Q461" s="264">
        <v>23114.19</v>
      </c>
      <c r="R461" s="264">
        <v>23115.35</v>
      </c>
      <c r="S461" s="266">
        <v>3.9554999999999998</v>
      </c>
      <c r="T461" s="268">
        <f t="shared" si="1"/>
        <v>5843.8503349766152</v>
      </c>
      <c r="U461" s="267"/>
      <c r="V461" s="262"/>
      <c r="W461" s="262"/>
      <c r="X461" s="262"/>
      <c r="Y461" s="262"/>
      <c r="Z461" s="262"/>
    </row>
    <row r="462" spans="1:26" x14ac:dyDescent="0.25">
      <c r="A462" s="261">
        <v>42397</v>
      </c>
      <c r="B462" s="262"/>
      <c r="C462" s="261">
        <v>42404</v>
      </c>
      <c r="D462" s="262" t="s">
        <v>1871</v>
      </c>
      <c r="E462" s="262" t="s">
        <v>1872</v>
      </c>
      <c r="F462" s="262" t="s">
        <v>1872</v>
      </c>
      <c r="G462" s="262" t="s">
        <v>1873</v>
      </c>
      <c r="H462" s="263" t="s">
        <v>155</v>
      </c>
      <c r="I462" s="264">
        <v>-333834.82</v>
      </c>
      <c r="J462" s="264">
        <v>1369056.6</v>
      </c>
      <c r="K462" s="264">
        <v>0</v>
      </c>
      <c r="L462" s="265">
        <v>4.101</v>
      </c>
      <c r="M462" s="265">
        <v>3.9832999999999998</v>
      </c>
      <c r="N462" s="261">
        <v>42430</v>
      </c>
      <c r="O462" s="264">
        <v>38963.58</v>
      </c>
      <c r="P462" s="264">
        <v>1.95</v>
      </c>
      <c r="Q462" s="264">
        <v>38961.629999999997</v>
      </c>
      <c r="R462" s="264">
        <v>38963.58</v>
      </c>
      <c r="S462" s="266">
        <v>3.9554999999999998</v>
      </c>
      <c r="T462" s="268">
        <f t="shared" si="1"/>
        <v>9850.481607887752</v>
      </c>
      <c r="U462" s="267"/>
      <c r="V462" s="262"/>
      <c r="W462" s="262"/>
      <c r="X462" s="262"/>
      <c r="Y462" s="262"/>
      <c r="Z462" s="262"/>
    </row>
    <row r="463" spans="1:26" x14ac:dyDescent="0.25">
      <c r="A463" s="261">
        <v>42397</v>
      </c>
      <c r="B463" s="262"/>
      <c r="C463" s="261">
        <v>42404</v>
      </c>
      <c r="D463" s="262" t="s">
        <v>1871</v>
      </c>
      <c r="E463" s="262" t="s">
        <v>1872</v>
      </c>
      <c r="F463" s="262" t="s">
        <v>1872</v>
      </c>
      <c r="G463" s="262" t="s">
        <v>1957</v>
      </c>
      <c r="H463" s="263" t="s">
        <v>155</v>
      </c>
      <c r="I463" s="264">
        <v>-382089.73</v>
      </c>
      <c r="J463" s="264">
        <v>1566949.98</v>
      </c>
      <c r="K463" s="264">
        <v>0</v>
      </c>
      <c r="L463" s="265">
        <v>4.101</v>
      </c>
      <c r="M463" s="265">
        <v>3.9832999999999998</v>
      </c>
      <c r="N463" s="261">
        <v>42430</v>
      </c>
      <c r="O463" s="264">
        <v>44595.66</v>
      </c>
      <c r="P463" s="264">
        <v>2.23</v>
      </c>
      <c r="Q463" s="264">
        <v>44593.43</v>
      </c>
      <c r="R463" s="264">
        <v>44595.66</v>
      </c>
      <c r="S463" s="266">
        <v>3.9554999999999998</v>
      </c>
      <c r="T463" s="268">
        <f t="shared" si="1"/>
        <v>11274.342055365947</v>
      </c>
      <c r="U463" s="267"/>
      <c r="V463" s="262"/>
      <c r="W463" s="262"/>
      <c r="X463" s="262"/>
      <c r="Y463" s="262"/>
      <c r="Z463" s="262"/>
    </row>
    <row r="464" spans="1:26" x14ac:dyDescent="0.25">
      <c r="A464" s="261">
        <v>42416</v>
      </c>
      <c r="B464" s="262"/>
      <c r="C464" s="261">
        <v>42426</v>
      </c>
      <c r="D464" s="262" t="s">
        <v>1871</v>
      </c>
      <c r="E464" s="262" t="s">
        <v>1872</v>
      </c>
      <c r="F464" s="262" t="s">
        <v>1872</v>
      </c>
      <c r="G464" s="262" t="s">
        <v>1873</v>
      </c>
      <c r="H464" s="263" t="s">
        <v>155</v>
      </c>
      <c r="I464" s="264">
        <v>66677.94</v>
      </c>
      <c r="J464" s="264">
        <v>-272512.74</v>
      </c>
      <c r="K464" s="264">
        <v>0</v>
      </c>
      <c r="L464" s="265">
        <v>4.0869999999999997</v>
      </c>
      <c r="M464" s="265">
        <v>3.9432999999999998</v>
      </c>
      <c r="N464" s="261">
        <v>42430</v>
      </c>
      <c r="O464" s="264">
        <v>-9571.57</v>
      </c>
      <c r="P464" s="264">
        <v>0</v>
      </c>
      <c r="Q464" s="264">
        <v>-9571.57</v>
      </c>
      <c r="R464" s="264">
        <v>-9571.57</v>
      </c>
      <c r="S464" s="266">
        <v>3.9397000000000002</v>
      </c>
      <c r="T464" s="268">
        <f t="shared" si="1"/>
        <v>-2429.517475949945</v>
      </c>
      <c r="U464" s="267"/>
      <c r="V464" s="262"/>
      <c r="W464" s="262"/>
      <c r="X464" s="262"/>
      <c r="Y464" s="262"/>
      <c r="Z464" s="262"/>
    </row>
    <row r="465" spans="1:26" x14ac:dyDescent="0.25">
      <c r="A465" s="261">
        <v>42416</v>
      </c>
      <c r="B465" s="262"/>
      <c r="C465" s="261">
        <v>42422</v>
      </c>
      <c r="D465" s="262" t="s">
        <v>1871</v>
      </c>
      <c r="E465" s="262" t="s">
        <v>1872</v>
      </c>
      <c r="F465" s="262" t="s">
        <v>1872</v>
      </c>
      <c r="G465" s="262" t="s">
        <v>1873</v>
      </c>
      <c r="H465" s="263" t="s">
        <v>155</v>
      </c>
      <c r="I465" s="264">
        <v>38961.440000000002</v>
      </c>
      <c r="J465" s="264">
        <v>-158814.62</v>
      </c>
      <c r="K465" s="264">
        <v>0</v>
      </c>
      <c r="L465" s="265">
        <v>4.0762</v>
      </c>
      <c r="M465" s="265">
        <v>4.0523999999999996</v>
      </c>
      <c r="N465" s="261">
        <v>42422</v>
      </c>
      <c r="O465" s="264">
        <v>-927.28</v>
      </c>
      <c r="P465" s="264">
        <v>0</v>
      </c>
      <c r="Q465" s="264">
        <v>-927.28</v>
      </c>
      <c r="R465" s="264">
        <v>-927.28</v>
      </c>
      <c r="S465" s="266">
        <v>4.0488999999999997</v>
      </c>
      <c r="T465" s="268">
        <f t="shared" si="1"/>
        <v>-229.02022771616984</v>
      </c>
      <c r="U465" s="267"/>
      <c r="V465" s="262"/>
      <c r="W465" s="262"/>
      <c r="X465" s="262"/>
      <c r="Y465" s="262"/>
      <c r="Z465" s="262"/>
    </row>
    <row r="466" spans="1:26" x14ac:dyDescent="0.25">
      <c r="A466" s="261">
        <v>42416</v>
      </c>
      <c r="B466" s="262"/>
      <c r="C466" s="261">
        <v>42430</v>
      </c>
      <c r="D466" s="262" t="s">
        <v>1871</v>
      </c>
      <c r="E466" s="262" t="s">
        <v>1872</v>
      </c>
      <c r="F466" s="262" t="s">
        <v>1872</v>
      </c>
      <c r="G466" s="262" t="s">
        <v>1873</v>
      </c>
      <c r="H466" s="263" t="s">
        <v>155</v>
      </c>
      <c r="I466" s="264">
        <v>42378.91</v>
      </c>
      <c r="J466" s="264">
        <v>-173202.61</v>
      </c>
      <c r="K466" s="264">
        <v>0</v>
      </c>
      <c r="L466" s="265">
        <v>4.0869999999999997</v>
      </c>
      <c r="M466" s="265">
        <v>3.9807000000000001</v>
      </c>
      <c r="N466" s="261">
        <v>42430</v>
      </c>
      <c r="O466" s="264">
        <v>-4504.88</v>
      </c>
      <c r="P466" s="264">
        <v>0</v>
      </c>
      <c r="Q466" s="264">
        <v>-4504.88</v>
      </c>
      <c r="R466" s="264">
        <v>-4504.88</v>
      </c>
      <c r="S466" s="266">
        <v>3.9792999999999998</v>
      </c>
      <c r="T466" s="268">
        <f t="shared" si="1"/>
        <v>-1132.078506269947</v>
      </c>
      <c r="U466" s="267"/>
      <c r="V466" s="262"/>
      <c r="W466" s="262"/>
      <c r="X466" s="262"/>
      <c r="Y466" s="262"/>
      <c r="Z466" s="262"/>
    </row>
    <row r="467" spans="1:26" x14ac:dyDescent="0.25">
      <c r="A467" s="261">
        <v>42419</v>
      </c>
      <c r="B467" s="262"/>
      <c r="C467" s="261">
        <v>42433</v>
      </c>
      <c r="D467" s="262" t="s">
        <v>1871</v>
      </c>
      <c r="E467" s="262" t="s">
        <v>1872</v>
      </c>
      <c r="F467" s="262" t="s">
        <v>1872</v>
      </c>
      <c r="G467" s="262" t="s">
        <v>1873</v>
      </c>
      <c r="H467" s="263" t="s">
        <v>155</v>
      </c>
      <c r="I467" s="264">
        <v>36195.300000000003</v>
      </c>
      <c r="J467" s="264">
        <v>-146181.96</v>
      </c>
      <c r="K467" s="264">
        <v>0</v>
      </c>
      <c r="L467" s="265">
        <v>4.0387000000000004</v>
      </c>
      <c r="M467" s="265">
        <v>3.8513999999999999</v>
      </c>
      <c r="N467" s="261">
        <v>42433</v>
      </c>
      <c r="O467" s="264">
        <v>-6779.38</v>
      </c>
      <c r="P467" s="264">
        <v>0</v>
      </c>
      <c r="Q467" s="264">
        <v>-6779.38</v>
      </c>
      <c r="R467" s="264">
        <v>-6779.38</v>
      </c>
      <c r="S467" s="266">
        <v>3.8500999999999999</v>
      </c>
      <c r="T467" s="268">
        <f t="shared" si="1"/>
        <v>-1760.8321861769825</v>
      </c>
      <c r="U467" s="267"/>
      <c r="V467" s="262"/>
      <c r="W467" s="262"/>
      <c r="X467" s="262"/>
      <c r="Y467" s="262"/>
      <c r="Z467" s="262"/>
    </row>
    <row r="468" spans="1:26" x14ac:dyDescent="0.25">
      <c r="A468" s="261">
        <v>42437</v>
      </c>
      <c r="B468" s="262"/>
      <c r="C468" s="261">
        <v>42445</v>
      </c>
      <c r="D468" s="262" t="s">
        <v>1871</v>
      </c>
      <c r="E468" s="262" t="s">
        <v>1872</v>
      </c>
      <c r="F468" s="262" t="s">
        <v>1872</v>
      </c>
      <c r="G468" s="262" t="s">
        <v>1873</v>
      </c>
      <c r="H468" s="263" t="s">
        <v>155</v>
      </c>
      <c r="I468" s="264">
        <v>73277.53</v>
      </c>
      <c r="J468" s="264">
        <v>-275450.23999999999</v>
      </c>
      <c r="K468" s="264">
        <v>0</v>
      </c>
      <c r="L468" s="265">
        <v>3.7589999999999999</v>
      </c>
      <c r="M468" s="265">
        <v>3.7134999999999998</v>
      </c>
      <c r="N468" s="261">
        <v>42446</v>
      </c>
      <c r="O468" s="264">
        <v>-3332.38</v>
      </c>
      <c r="P468" s="264">
        <v>0</v>
      </c>
      <c r="Q468" s="264">
        <v>-3332.38</v>
      </c>
      <c r="R468" s="264">
        <v>-3332.38</v>
      </c>
      <c r="S468" s="266">
        <v>3.7113</v>
      </c>
      <c r="T468" s="268">
        <f t="shared" si="1"/>
        <v>-897.90100503866574</v>
      </c>
      <c r="U468" s="267"/>
      <c r="V468" s="262"/>
      <c r="W468" s="262"/>
      <c r="X468" s="262"/>
      <c r="Y468" s="262"/>
      <c r="Z468" s="262"/>
    </row>
    <row r="469" spans="1:26" x14ac:dyDescent="0.25">
      <c r="A469" s="261">
        <v>42437</v>
      </c>
      <c r="B469" s="262"/>
      <c r="C469" s="261">
        <v>42446</v>
      </c>
      <c r="D469" s="262" t="s">
        <v>1871</v>
      </c>
      <c r="E469" s="262" t="s">
        <v>1872</v>
      </c>
      <c r="F469" s="262" t="s">
        <v>1872</v>
      </c>
      <c r="G469" s="262" t="s">
        <v>1873</v>
      </c>
      <c r="H469" s="263" t="s">
        <v>155</v>
      </c>
      <c r="I469" s="264">
        <v>13192.71</v>
      </c>
      <c r="J469" s="264">
        <v>-49591.4</v>
      </c>
      <c r="K469" s="264">
        <v>0</v>
      </c>
      <c r="L469" s="265">
        <v>3.7589999999999999</v>
      </c>
      <c r="M469" s="265">
        <v>3.8088000000000002</v>
      </c>
      <c r="N469" s="261">
        <v>42446</v>
      </c>
      <c r="O469" s="264">
        <v>657</v>
      </c>
      <c r="P469" s="264">
        <v>0.03</v>
      </c>
      <c r="Q469" s="264">
        <v>656.97</v>
      </c>
      <c r="R469" s="264">
        <v>657</v>
      </c>
      <c r="S469" s="266">
        <v>3.8075999999999999</v>
      </c>
      <c r="T469" s="268">
        <f t="shared" si="1"/>
        <v>172.54963756697131</v>
      </c>
      <c r="U469" s="267"/>
      <c r="V469" s="262"/>
      <c r="W469" s="262"/>
      <c r="X469" s="262"/>
      <c r="Y469" s="262"/>
      <c r="Z469" s="262"/>
    </row>
    <row r="470" spans="1:26" x14ac:dyDescent="0.25">
      <c r="A470" s="261">
        <v>42439</v>
      </c>
      <c r="B470" s="262"/>
      <c r="C470" s="261">
        <v>42458</v>
      </c>
      <c r="D470" s="262" t="s">
        <v>1871</v>
      </c>
      <c r="E470" s="262" t="s">
        <v>1872</v>
      </c>
      <c r="F470" s="262" t="s">
        <v>1872</v>
      </c>
      <c r="G470" s="262" t="s">
        <v>1873</v>
      </c>
      <c r="H470" s="263" t="s">
        <v>155</v>
      </c>
      <c r="I470" s="264">
        <v>382874.4</v>
      </c>
      <c r="J470" s="264">
        <v>-1406680.55</v>
      </c>
      <c r="K470" s="264">
        <v>0</v>
      </c>
      <c r="L470" s="265">
        <v>3.6739999999999999</v>
      </c>
      <c r="M470" s="265">
        <v>3.67</v>
      </c>
      <c r="N470" s="261">
        <v>42460</v>
      </c>
      <c r="O470" s="264">
        <v>-1529.89</v>
      </c>
      <c r="P470" s="264">
        <v>0</v>
      </c>
      <c r="Q470" s="264">
        <v>-1529.89</v>
      </c>
      <c r="R470" s="264">
        <v>-1529.89</v>
      </c>
      <c r="S470" s="266">
        <v>3.6404999999999998</v>
      </c>
      <c r="T470" s="268">
        <f t="shared" si="1"/>
        <v>-420.24172503776958</v>
      </c>
      <c r="U470" s="267"/>
      <c r="V470" s="262"/>
      <c r="W470" s="262"/>
      <c r="X470" s="262"/>
      <c r="Y470" s="262"/>
      <c r="Z470" s="262"/>
    </row>
    <row r="471" spans="1:26" x14ac:dyDescent="0.25">
      <c r="A471" s="261">
        <v>42439</v>
      </c>
      <c r="B471" s="262"/>
      <c r="C471" s="261">
        <v>42460</v>
      </c>
      <c r="D471" s="262" t="s">
        <v>1871</v>
      </c>
      <c r="E471" s="262" t="s">
        <v>1872</v>
      </c>
      <c r="F471" s="262" t="s">
        <v>1872</v>
      </c>
      <c r="G471" s="262" t="s">
        <v>1873</v>
      </c>
      <c r="H471" s="263" t="s">
        <v>155</v>
      </c>
      <c r="I471" s="264">
        <v>273086.40999999997</v>
      </c>
      <c r="J471" s="264">
        <v>-1003319.47</v>
      </c>
      <c r="K471" s="264">
        <v>0</v>
      </c>
      <c r="L471" s="265">
        <v>3.6739999999999999</v>
      </c>
      <c r="M471" s="265">
        <v>3.6126999999999998</v>
      </c>
      <c r="N471" s="261">
        <v>42460</v>
      </c>
      <c r="O471" s="264">
        <v>-16740.2</v>
      </c>
      <c r="P471" s="264">
        <v>0</v>
      </c>
      <c r="Q471" s="264">
        <v>-16740.2</v>
      </c>
      <c r="R471" s="264">
        <v>-16740.2</v>
      </c>
      <c r="S471" s="266">
        <v>3.5586000000000002</v>
      </c>
      <c r="T471" s="268">
        <f t="shared" si="1"/>
        <v>-4704.1533187208452</v>
      </c>
      <c r="U471" s="267"/>
      <c r="V471" s="262"/>
      <c r="W471" s="262"/>
      <c r="X471" s="262"/>
      <c r="Y471" s="262"/>
      <c r="Z471" s="262"/>
    </row>
    <row r="472" spans="1:26" x14ac:dyDescent="0.25">
      <c r="A472" s="261">
        <v>42457</v>
      </c>
      <c r="B472" s="262"/>
      <c r="C472" s="261">
        <v>42468</v>
      </c>
      <c r="D472" s="262" t="s">
        <v>2512</v>
      </c>
      <c r="E472" s="262" t="s">
        <v>1872</v>
      </c>
      <c r="F472" s="262" t="s">
        <v>1872</v>
      </c>
      <c r="G472" s="262" t="s">
        <v>1957</v>
      </c>
      <c r="H472" s="263" t="s">
        <v>155</v>
      </c>
      <c r="I472" s="264">
        <v>-127193.62</v>
      </c>
      <c r="J472" s="264">
        <v>472117.28</v>
      </c>
      <c r="K472" s="264">
        <v>0</v>
      </c>
      <c r="L472" s="265">
        <v>3.7118000000000002</v>
      </c>
      <c r="M472" s="265">
        <v>3.7004000000000001</v>
      </c>
      <c r="N472" s="261">
        <v>42475</v>
      </c>
      <c r="O472" s="264">
        <v>1446.21</v>
      </c>
      <c r="P472" s="264">
        <v>7.0000000000000007E-2</v>
      </c>
      <c r="Q472" s="264">
        <v>1446.14</v>
      </c>
      <c r="R472" s="264">
        <v>1446.21</v>
      </c>
      <c r="S472" s="266">
        <v>3.6918000000000002</v>
      </c>
      <c r="T472" s="268">
        <f t="shared" si="1"/>
        <v>391.73573866406628</v>
      </c>
      <c r="U472" s="267"/>
      <c r="V472" s="262"/>
      <c r="W472" s="262"/>
      <c r="X472" s="262"/>
      <c r="Y472" s="262"/>
      <c r="Z472" s="262"/>
    </row>
    <row r="473" spans="1:26" x14ac:dyDescent="0.25">
      <c r="A473" s="261">
        <v>42457</v>
      </c>
      <c r="B473" s="262"/>
      <c r="C473" s="261">
        <v>42471</v>
      </c>
      <c r="D473" s="262" t="s">
        <v>2512</v>
      </c>
      <c r="E473" s="262" t="s">
        <v>1872</v>
      </c>
      <c r="F473" s="262" t="s">
        <v>1872</v>
      </c>
      <c r="G473" s="262" t="s">
        <v>1957</v>
      </c>
      <c r="H473" s="263" t="s">
        <v>155</v>
      </c>
      <c r="I473" s="264">
        <v>-43213.62</v>
      </c>
      <c r="J473" s="264">
        <v>160400.31</v>
      </c>
      <c r="K473" s="264">
        <v>0</v>
      </c>
      <c r="L473" s="265">
        <v>3.7118000000000002</v>
      </c>
      <c r="M473" s="265">
        <v>3.6454</v>
      </c>
      <c r="N473" s="261">
        <v>42475</v>
      </c>
      <c r="O473" s="264">
        <v>2863.37</v>
      </c>
      <c r="P473" s="264">
        <v>0.14000000000000001</v>
      </c>
      <c r="Q473" s="264">
        <v>2863.23</v>
      </c>
      <c r="R473" s="264">
        <v>2863.37</v>
      </c>
      <c r="S473" s="266">
        <v>3.6381999999999999</v>
      </c>
      <c r="T473" s="268">
        <f t="shared" si="1"/>
        <v>787.02930020339727</v>
      </c>
      <c r="U473" s="267"/>
      <c r="V473" s="262"/>
      <c r="W473" s="262"/>
      <c r="X473" s="262"/>
      <c r="Y473" s="262"/>
      <c r="Z473" s="262"/>
    </row>
    <row r="474" spans="1:26" x14ac:dyDescent="0.25">
      <c r="A474" s="261">
        <v>42457</v>
      </c>
      <c r="B474" s="262"/>
      <c r="C474" s="261">
        <v>42466</v>
      </c>
      <c r="D474" s="262" t="s">
        <v>2512</v>
      </c>
      <c r="E474" s="262" t="s">
        <v>1872</v>
      </c>
      <c r="F474" s="262" t="s">
        <v>1872</v>
      </c>
      <c r="G474" s="262" t="s">
        <v>1957</v>
      </c>
      <c r="H474" s="263" t="s">
        <v>155</v>
      </c>
      <c r="I474" s="264">
        <v>-150770.21</v>
      </c>
      <c r="J474" s="264">
        <v>559628.87</v>
      </c>
      <c r="K474" s="264">
        <v>0</v>
      </c>
      <c r="L474" s="265">
        <v>3.7118000000000002</v>
      </c>
      <c r="M474" s="265">
        <v>3.6682000000000001</v>
      </c>
      <c r="N474" s="261">
        <v>42475</v>
      </c>
      <c r="O474" s="264">
        <v>6549.48</v>
      </c>
      <c r="P474" s="264">
        <v>0.33</v>
      </c>
      <c r="Q474" s="264">
        <v>6549.15</v>
      </c>
      <c r="R474" s="264">
        <v>6549.48</v>
      </c>
      <c r="S474" s="266">
        <v>3.6577999999999999</v>
      </c>
      <c r="T474" s="268">
        <f t="shared" si="1"/>
        <v>1790.5516977418119</v>
      </c>
      <c r="U474" s="267"/>
      <c r="V474" s="262"/>
      <c r="W474" s="262"/>
      <c r="X474" s="262"/>
      <c r="Y474" s="262"/>
      <c r="Z474" s="262"/>
    </row>
    <row r="475" spans="1:26" x14ac:dyDescent="0.25">
      <c r="A475" s="261">
        <v>42457</v>
      </c>
      <c r="B475" s="262"/>
      <c r="C475" s="261">
        <v>42475</v>
      </c>
      <c r="D475" s="262" t="s">
        <v>2512</v>
      </c>
      <c r="E475" s="262" t="s">
        <v>1872</v>
      </c>
      <c r="F475" s="262" t="s">
        <v>1872</v>
      </c>
      <c r="G475" s="262" t="s">
        <v>1957</v>
      </c>
      <c r="H475" s="263" t="s">
        <v>155</v>
      </c>
      <c r="I475" s="264">
        <v>-80564.460000000006</v>
      </c>
      <c r="J475" s="264">
        <v>299039.15999999997</v>
      </c>
      <c r="K475" s="264">
        <v>0</v>
      </c>
      <c r="L475" s="265">
        <v>3.7118000000000002</v>
      </c>
      <c r="M475" s="265">
        <v>3.5135000000000001</v>
      </c>
      <c r="N475" s="261">
        <v>42475</v>
      </c>
      <c r="O475" s="264">
        <v>15975.93</v>
      </c>
      <c r="P475" s="264">
        <v>0.8</v>
      </c>
      <c r="Q475" s="264">
        <v>15975.13</v>
      </c>
      <c r="R475" s="264">
        <v>15975.93</v>
      </c>
      <c r="S475" s="266">
        <v>3.5123000000000002</v>
      </c>
      <c r="T475" s="268">
        <f t="shared" si="1"/>
        <v>4548.5664664180167</v>
      </c>
      <c r="U475" s="267"/>
      <c r="V475" s="262"/>
      <c r="W475" s="262"/>
      <c r="X475" s="262"/>
      <c r="Y475" s="262"/>
      <c r="Z475" s="262"/>
    </row>
    <row r="476" spans="1:26" x14ac:dyDescent="0.25">
      <c r="A476" s="261">
        <v>42458</v>
      </c>
      <c r="B476" s="262"/>
      <c r="C476" s="261">
        <v>42472</v>
      </c>
      <c r="D476" s="262" t="s">
        <v>2512</v>
      </c>
      <c r="E476" s="262" t="s">
        <v>1872</v>
      </c>
      <c r="F476" s="262" t="s">
        <v>1872</v>
      </c>
      <c r="G476" s="262" t="s">
        <v>1873</v>
      </c>
      <c r="H476" s="263" t="s">
        <v>155</v>
      </c>
      <c r="I476" s="264">
        <v>263678.58</v>
      </c>
      <c r="J476" s="264">
        <v>-970759.06</v>
      </c>
      <c r="K476" s="264">
        <v>0</v>
      </c>
      <c r="L476" s="265">
        <v>3.6816</v>
      </c>
      <c r="M476" s="265">
        <v>3.5304000000000002</v>
      </c>
      <c r="N476" s="261">
        <v>42473</v>
      </c>
      <c r="O476" s="264">
        <v>-39847.300000000003</v>
      </c>
      <c r="P476" s="264">
        <v>0</v>
      </c>
      <c r="Q476" s="264">
        <v>-39847.300000000003</v>
      </c>
      <c r="R476" s="264">
        <v>-39847.300000000003</v>
      </c>
      <c r="S476" s="266">
        <v>3.5280999999999998</v>
      </c>
      <c r="T476" s="268">
        <f t="shared" si="1"/>
        <v>-11294.266035543211</v>
      </c>
      <c r="U476" s="267"/>
      <c r="V476" s="262"/>
      <c r="W476" s="262"/>
      <c r="X476" s="262"/>
      <c r="Y476" s="262"/>
      <c r="Z476" s="262"/>
    </row>
    <row r="477" spans="1:26" x14ac:dyDescent="0.25">
      <c r="A477" s="261">
        <v>42458</v>
      </c>
      <c r="B477" s="262"/>
      <c r="C477" s="261">
        <v>42471</v>
      </c>
      <c r="D477" s="262" t="s">
        <v>2512</v>
      </c>
      <c r="E477" s="262" t="s">
        <v>1872</v>
      </c>
      <c r="F477" s="262" t="s">
        <v>1872</v>
      </c>
      <c r="G477" s="262" t="s">
        <v>1873</v>
      </c>
      <c r="H477" s="263" t="s">
        <v>155</v>
      </c>
      <c r="I477" s="264">
        <v>118405.44</v>
      </c>
      <c r="J477" s="264">
        <v>-435921.47</v>
      </c>
      <c r="K477" s="264">
        <v>0</v>
      </c>
      <c r="L477" s="265">
        <v>3.6816</v>
      </c>
      <c r="M477" s="265">
        <v>3.5207999999999999</v>
      </c>
      <c r="N477" s="261">
        <v>42473</v>
      </c>
      <c r="O477" s="264">
        <v>-19019.63</v>
      </c>
      <c r="P477" s="264">
        <v>0</v>
      </c>
      <c r="Q477" s="264">
        <v>-19019.63</v>
      </c>
      <c r="R477" s="264">
        <v>-19019.63</v>
      </c>
      <c r="S477" s="266">
        <v>3.6381999999999999</v>
      </c>
      <c r="T477" s="268">
        <f t="shared" si="1"/>
        <v>-5227.7582320927932</v>
      </c>
      <c r="U477" s="267"/>
      <c r="V477" s="262"/>
      <c r="W477" s="262"/>
      <c r="X477" s="262"/>
      <c r="Y477" s="262"/>
      <c r="Z477" s="262"/>
    </row>
    <row r="478" spans="1:26" x14ac:dyDescent="0.25">
      <c r="A478" s="261">
        <v>42465</v>
      </c>
      <c r="B478" s="262"/>
      <c r="C478" s="261">
        <v>42475</v>
      </c>
      <c r="D478" s="262" t="s">
        <v>2512</v>
      </c>
      <c r="E478" s="262" t="s">
        <v>1872</v>
      </c>
      <c r="F478" s="262" t="s">
        <v>1872</v>
      </c>
      <c r="G478" s="262" t="s">
        <v>1873</v>
      </c>
      <c r="H478" s="263" t="s">
        <v>155</v>
      </c>
      <c r="I478" s="264">
        <v>82504.86</v>
      </c>
      <c r="J478" s="264">
        <v>-304607.94</v>
      </c>
      <c r="K478" s="264">
        <v>0</v>
      </c>
      <c r="L478" s="265">
        <v>3.6920000000000002</v>
      </c>
      <c r="M478" s="265">
        <v>3.5135000000000001</v>
      </c>
      <c r="N478" s="261">
        <v>42475</v>
      </c>
      <c r="O478" s="264">
        <v>-14727.12</v>
      </c>
      <c r="P478" s="264">
        <v>0</v>
      </c>
      <c r="Q478" s="264">
        <v>-14727.12</v>
      </c>
      <c r="R478" s="264">
        <v>-14727.12</v>
      </c>
      <c r="S478" s="266">
        <v>3.5123000000000002</v>
      </c>
      <c r="T478" s="268">
        <f t="shared" si="1"/>
        <v>-4193.0131253025083</v>
      </c>
      <c r="U478" s="267"/>
      <c r="V478" s="262"/>
      <c r="W478" s="262"/>
      <c r="X478" s="262"/>
      <c r="Y478" s="262"/>
      <c r="Z478" s="262"/>
    </row>
    <row r="479" spans="1:26" x14ac:dyDescent="0.25">
      <c r="A479" s="261">
        <v>42472</v>
      </c>
      <c r="B479" s="262"/>
      <c r="C479" s="261">
        <v>42489</v>
      </c>
      <c r="D479" s="262" t="s">
        <v>2512</v>
      </c>
      <c r="E479" s="262" t="s">
        <v>1872</v>
      </c>
      <c r="F479" s="262" t="s">
        <v>1872</v>
      </c>
      <c r="G479" s="262" t="s">
        <v>1873</v>
      </c>
      <c r="H479" s="263" t="s">
        <v>155</v>
      </c>
      <c r="I479" s="264">
        <v>273754</v>
      </c>
      <c r="J479" s="264">
        <v>-970759.06</v>
      </c>
      <c r="K479" s="264">
        <v>0</v>
      </c>
      <c r="L479" s="265">
        <v>3.5461</v>
      </c>
      <c r="M479" s="265">
        <v>3.4996999999999998</v>
      </c>
      <c r="N479" s="261">
        <v>42489</v>
      </c>
      <c r="O479" s="264">
        <v>-12702.19</v>
      </c>
      <c r="P479" s="264">
        <v>0</v>
      </c>
      <c r="Q479" s="264">
        <v>-12702.19</v>
      </c>
      <c r="R479" s="264">
        <v>-12702.19</v>
      </c>
      <c r="S479" s="266">
        <v>3.4988999999999999</v>
      </c>
      <c r="T479" s="268">
        <f t="shared" si="1"/>
        <v>-3630.3381062619683</v>
      </c>
      <c r="U479" s="267"/>
      <c r="V479" s="262"/>
      <c r="W479" s="262"/>
      <c r="X479" s="262"/>
      <c r="Y479" s="262"/>
      <c r="Z479" s="262"/>
    </row>
    <row r="480" spans="1:26" x14ac:dyDescent="0.25">
      <c r="A480" s="261">
        <v>42473</v>
      </c>
      <c r="B480" s="262"/>
      <c r="C480" s="261">
        <v>42479</v>
      </c>
      <c r="D480" s="262" t="s">
        <v>2512</v>
      </c>
      <c r="E480" s="262" t="s">
        <v>1872</v>
      </c>
      <c r="F480" s="262" t="s">
        <v>1872</v>
      </c>
      <c r="G480" s="262" t="s">
        <v>1873</v>
      </c>
      <c r="H480" s="263" t="s">
        <v>155</v>
      </c>
      <c r="I480" s="264">
        <v>82505.789999999994</v>
      </c>
      <c r="J480" s="264">
        <v>-289339.55</v>
      </c>
      <c r="K480" s="264">
        <v>0</v>
      </c>
      <c r="L480" s="265">
        <v>3.5068999999999999</v>
      </c>
      <c r="M480" s="265">
        <v>3.5922999999999998</v>
      </c>
      <c r="N480" s="261">
        <v>42480</v>
      </c>
      <c r="O480" s="264">
        <v>7042.3</v>
      </c>
      <c r="P480" s="264">
        <v>0.35</v>
      </c>
      <c r="Q480" s="264">
        <v>7041.95</v>
      </c>
      <c r="R480" s="264">
        <v>7042.3</v>
      </c>
      <c r="S480" s="266">
        <v>3.5901000000000001</v>
      </c>
      <c r="T480" s="268">
        <f t="shared" si="1"/>
        <v>1961.5888136820702</v>
      </c>
      <c r="U480" s="267"/>
      <c r="V480" s="262"/>
      <c r="W480" s="262"/>
      <c r="X480" s="262"/>
      <c r="Y480" s="262"/>
      <c r="Z480" s="262"/>
    </row>
    <row r="481" spans="1:26" x14ac:dyDescent="0.25">
      <c r="A481" s="261">
        <v>42473</v>
      </c>
      <c r="B481" s="262"/>
      <c r="C481" s="261">
        <v>42485</v>
      </c>
      <c r="D481" s="262" t="s">
        <v>2512</v>
      </c>
      <c r="E481" s="262" t="s">
        <v>1872</v>
      </c>
      <c r="F481" s="262" t="s">
        <v>1872</v>
      </c>
      <c r="G481" s="262" t="s">
        <v>1873</v>
      </c>
      <c r="H481" s="263" t="s">
        <v>155</v>
      </c>
      <c r="I481" s="264">
        <v>150728.13</v>
      </c>
      <c r="J481" s="264">
        <v>-529447.63</v>
      </c>
      <c r="K481" s="264">
        <v>0</v>
      </c>
      <c r="L481" s="265">
        <v>3.5125999999999999</v>
      </c>
      <c r="M481" s="265">
        <v>3.5863</v>
      </c>
      <c r="N481" s="261">
        <v>42486</v>
      </c>
      <c r="O481" s="264">
        <v>11102.84</v>
      </c>
      <c r="P481" s="264">
        <v>0.56000000000000005</v>
      </c>
      <c r="Q481" s="264">
        <v>11102.28</v>
      </c>
      <c r="R481" s="264">
        <v>11102.84</v>
      </c>
      <c r="S481" s="266">
        <v>3.5825999999999998</v>
      </c>
      <c r="T481" s="268">
        <f t="shared" si="1"/>
        <v>3099.1012114107075</v>
      </c>
      <c r="U481" s="267"/>
      <c r="V481" s="262"/>
      <c r="W481" s="262"/>
      <c r="X481" s="262"/>
      <c r="Y481" s="262"/>
      <c r="Z481" s="262"/>
    </row>
    <row r="482" spans="1:26" x14ac:dyDescent="0.25">
      <c r="A482" s="261">
        <v>42489</v>
      </c>
      <c r="B482" s="262"/>
      <c r="C482" s="261">
        <v>42506</v>
      </c>
      <c r="D482" s="262" t="s">
        <v>2512</v>
      </c>
      <c r="E482" s="262" t="s">
        <v>1872</v>
      </c>
      <c r="F482" s="262" t="s">
        <v>1872</v>
      </c>
      <c r="G482" s="262" t="s">
        <v>1873</v>
      </c>
      <c r="H482" s="263" t="s">
        <v>155</v>
      </c>
      <c r="I482" s="264">
        <v>145207.4</v>
      </c>
      <c r="J482" s="264">
        <v>-513438.85</v>
      </c>
      <c r="K482" s="264">
        <v>0</v>
      </c>
      <c r="L482" s="265">
        <v>3.5358999999999998</v>
      </c>
      <c r="M482" s="265">
        <v>3.5215000000000001</v>
      </c>
      <c r="N482" s="261">
        <v>42522</v>
      </c>
      <c r="O482" s="264">
        <v>-2078.96</v>
      </c>
      <c r="P482" s="264">
        <v>0</v>
      </c>
      <c r="Q482" s="264">
        <v>-2078.96</v>
      </c>
      <c r="R482" s="264">
        <v>-2078.96</v>
      </c>
      <c r="S482" s="266">
        <v>3.5038</v>
      </c>
      <c r="T482" s="268">
        <f t="shared" si="1"/>
        <v>-593.34436897083162</v>
      </c>
      <c r="U482" s="267"/>
      <c r="V482" s="262"/>
      <c r="W482" s="262"/>
      <c r="X482" s="262"/>
      <c r="Y482" s="262"/>
      <c r="Z482" s="262"/>
    </row>
    <row r="483" spans="1:26" x14ac:dyDescent="0.25">
      <c r="A483" s="261">
        <v>42489</v>
      </c>
      <c r="B483" s="262"/>
      <c r="C483" s="261">
        <v>42521</v>
      </c>
      <c r="D483" s="262" t="s">
        <v>2512</v>
      </c>
      <c r="E483" s="262" t="s">
        <v>1872</v>
      </c>
      <c r="F483" s="262" t="s">
        <v>1872</v>
      </c>
      <c r="G483" s="262" t="s">
        <v>1873</v>
      </c>
      <c r="H483" s="263" t="s">
        <v>155</v>
      </c>
      <c r="I483" s="264">
        <v>129336.3</v>
      </c>
      <c r="J483" s="264">
        <v>-457320.22</v>
      </c>
      <c r="K483" s="264">
        <v>0</v>
      </c>
      <c r="L483" s="265">
        <v>3.5358999999999998</v>
      </c>
      <c r="M483" s="265">
        <v>3.6011000000000002</v>
      </c>
      <c r="N483" s="261">
        <v>42522</v>
      </c>
      <c r="O483" s="264">
        <v>8428.32</v>
      </c>
      <c r="P483" s="264">
        <v>0.42</v>
      </c>
      <c r="Q483" s="264">
        <v>8427.9</v>
      </c>
      <c r="R483" s="264">
        <v>8428.32</v>
      </c>
      <c r="S483" s="266">
        <v>3.5948000000000002</v>
      </c>
      <c r="T483" s="268">
        <f t="shared" si="1"/>
        <v>2344.5866251251805</v>
      </c>
      <c r="U483" s="267"/>
      <c r="V483" s="262"/>
      <c r="W483" s="262"/>
      <c r="X483" s="262"/>
      <c r="Y483" s="262"/>
      <c r="Z483" s="262"/>
    </row>
    <row r="484" spans="1:26" x14ac:dyDescent="0.25">
      <c r="A484" s="261">
        <v>42492</v>
      </c>
      <c r="B484" s="262"/>
      <c r="C484" s="261">
        <v>42501</v>
      </c>
      <c r="D484" s="262" t="s">
        <v>2512</v>
      </c>
      <c r="E484" s="262" t="s">
        <v>1872</v>
      </c>
      <c r="F484" s="262" t="s">
        <v>1872</v>
      </c>
      <c r="G484" s="262" t="s">
        <v>1873</v>
      </c>
      <c r="H484" s="263" t="s">
        <v>155</v>
      </c>
      <c r="I484" s="264">
        <v>39359.03</v>
      </c>
      <c r="J484" s="264">
        <v>-137914.04</v>
      </c>
      <c r="K484" s="264">
        <v>0</v>
      </c>
      <c r="L484" s="265">
        <v>3.504</v>
      </c>
      <c r="M484" s="265">
        <v>3.4790999999999999</v>
      </c>
      <c r="N484" s="261">
        <v>42502</v>
      </c>
      <c r="O484" s="264">
        <v>-979.53</v>
      </c>
      <c r="P484" s="264">
        <v>0</v>
      </c>
      <c r="Q484" s="264">
        <v>-979.53</v>
      </c>
      <c r="R484" s="264">
        <v>-979.53</v>
      </c>
      <c r="S484" s="266">
        <v>3.4769000000000001</v>
      </c>
      <c r="T484" s="268">
        <f t="shared" si="1"/>
        <v>-281.72509994535358</v>
      </c>
      <c r="U484" s="267"/>
      <c r="V484" s="262"/>
      <c r="W484" s="262"/>
      <c r="X484" s="267"/>
      <c r="Y484" s="262"/>
      <c r="Z484" s="262"/>
    </row>
    <row r="485" spans="1:26" x14ac:dyDescent="0.25">
      <c r="A485" s="261">
        <v>42521</v>
      </c>
      <c r="B485" s="262"/>
      <c r="C485" s="261">
        <v>42529</v>
      </c>
      <c r="D485" s="262" t="s">
        <v>2512</v>
      </c>
      <c r="E485" s="262" t="s">
        <v>1872</v>
      </c>
      <c r="F485" s="262" t="s">
        <v>1872</v>
      </c>
      <c r="G485" s="262" t="s">
        <v>1873</v>
      </c>
      <c r="H485" s="263" t="s">
        <v>155</v>
      </c>
      <c r="I485" s="264">
        <v>126783.35</v>
      </c>
      <c r="J485" s="264">
        <v>-457320.22</v>
      </c>
      <c r="K485" s="264">
        <v>0</v>
      </c>
      <c r="L485" s="265">
        <v>3.6071</v>
      </c>
      <c r="M485" s="265">
        <v>3.4756</v>
      </c>
      <c r="N485" s="261">
        <v>42529</v>
      </c>
      <c r="O485" s="264">
        <v>-16672.009999999998</v>
      </c>
      <c r="P485" s="264">
        <v>0</v>
      </c>
      <c r="Q485" s="264">
        <v>-16672.009999999998</v>
      </c>
      <c r="R485" s="264">
        <v>-16672.009999999998</v>
      </c>
      <c r="S485" s="266">
        <v>3.4742000000000002</v>
      </c>
      <c r="T485" s="268">
        <f>R485/S485</f>
        <v>-4798.8054803983641</v>
      </c>
      <c r="U485" s="267"/>
      <c r="V485" s="262"/>
      <c r="W485" s="262"/>
      <c r="X485" s="267"/>
      <c r="Y485" s="262"/>
      <c r="Z485" s="262"/>
    </row>
    <row r="486" spans="1:26" x14ac:dyDescent="0.25">
      <c r="A486" s="261">
        <v>42537</v>
      </c>
      <c r="B486" s="262"/>
      <c r="C486" s="261">
        <v>42538</v>
      </c>
      <c r="D486" s="262" t="s">
        <v>2512</v>
      </c>
      <c r="E486" s="262" t="s">
        <v>1872</v>
      </c>
      <c r="F486" s="262" t="s">
        <v>1872</v>
      </c>
      <c r="G486" s="262" t="s">
        <v>1873</v>
      </c>
      <c r="H486" s="263" t="s">
        <v>1843</v>
      </c>
      <c r="I486" s="264">
        <v>-446927.37</v>
      </c>
      <c r="J486" s="264">
        <v>1599999.98</v>
      </c>
      <c r="K486" s="264">
        <v>0</v>
      </c>
      <c r="L486" s="265">
        <v>3.58</v>
      </c>
      <c r="M486" s="265">
        <v>3.6036000000000001</v>
      </c>
      <c r="N486" s="261">
        <v>42657</v>
      </c>
      <c r="O486" s="264">
        <v>-10101.69</v>
      </c>
      <c r="P486" s="264">
        <v>0</v>
      </c>
      <c r="Q486" s="264">
        <v>-10101.69</v>
      </c>
      <c r="R486" s="264">
        <v>-10101.69</v>
      </c>
      <c r="S486" s="266">
        <v>3.4901</v>
      </c>
      <c r="T486" s="268">
        <f t="shared" ref="T486:T549" si="2">R486/S486</f>
        <v>-2894.3841150683361</v>
      </c>
      <c r="U486" s="267"/>
      <c r="V486" s="262"/>
      <c r="W486" s="262"/>
      <c r="X486" s="267"/>
      <c r="Y486" s="262"/>
      <c r="Z486" s="262"/>
    </row>
    <row r="487" spans="1:26" x14ac:dyDescent="0.25">
      <c r="A487" s="261">
        <v>42537</v>
      </c>
      <c r="B487" s="262"/>
      <c r="C487" s="261">
        <v>42538</v>
      </c>
      <c r="D487" s="262" t="s">
        <v>2512</v>
      </c>
      <c r="E487" s="262" t="s">
        <v>1872</v>
      </c>
      <c r="F487" s="262" t="s">
        <v>1872</v>
      </c>
      <c r="G487" s="262" t="s">
        <v>1873</v>
      </c>
      <c r="H487" s="263" t="s">
        <v>1843</v>
      </c>
      <c r="I487" s="264">
        <v>-530611.11</v>
      </c>
      <c r="J487" s="264">
        <v>1910200</v>
      </c>
      <c r="K487" s="264">
        <v>0</v>
      </c>
      <c r="L487" s="265">
        <v>3.6</v>
      </c>
      <c r="M487" s="265">
        <v>3.6217000000000001</v>
      </c>
      <c r="N487" s="261">
        <v>42674</v>
      </c>
      <c r="O487" s="264">
        <v>-10966.1</v>
      </c>
      <c r="P487" s="264">
        <v>0</v>
      </c>
      <c r="Q487" s="264">
        <v>-10966.1</v>
      </c>
      <c r="R487" s="264">
        <v>-10966.1</v>
      </c>
      <c r="S487" s="266">
        <v>3.4901</v>
      </c>
      <c r="T487" s="268">
        <f t="shared" si="2"/>
        <v>-3142.0589667917825</v>
      </c>
      <c r="U487" s="267"/>
      <c r="V487" s="262"/>
      <c r="W487" s="262"/>
      <c r="X487" s="267"/>
      <c r="Y487" s="262"/>
      <c r="Z487" s="262"/>
    </row>
    <row r="488" spans="1:26" x14ac:dyDescent="0.25">
      <c r="A488" s="261">
        <v>42563</v>
      </c>
      <c r="B488" s="262"/>
      <c r="C488" s="261">
        <v>42571</v>
      </c>
      <c r="D488" s="262" t="s">
        <v>2512</v>
      </c>
      <c r="E488" s="262" t="s">
        <v>1872</v>
      </c>
      <c r="F488" s="262" t="s">
        <v>1872</v>
      </c>
      <c r="G488" s="262" t="s">
        <v>1873</v>
      </c>
      <c r="H488" s="263" t="s">
        <v>155</v>
      </c>
      <c r="I488" s="264">
        <v>-47855.89</v>
      </c>
      <c r="J488" s="264">
        <v>177999.98</v>
      </c>
      <c r="K488" s="264">
        <v>0</v>
      </c>
      <c r="L488" s="266">
        <v>3.7195</v>
      </c>
      <c r="M488" s="266">
        <v>3.7195</v>
      </c>
      <c r="N488" s="270">
        <v>43069</v>
      </c>
      <c r="O488" s="264">
        <v>0</v>
      </c>
      <c r="P488" s="264">
        <v>0</v>
      </c>
      <c r="Q488" s="264">
        <v>0</v>
      </c>
      <c r="R488" s="264">
        <v>0</v>
      </c>
      <c r="S488" s="266">
        <v>3.2797999999999998</v>
      </c>
      <c r="T488" s="268">
        <f t="shared" si="2"/>
        <v>0</v>
      </c>
      <c r="U488" s="267"/>
      <c r="V488" s="262"/>
      <c r="W488" s="262"/>
      <c r="X488" s="262"/>
      <c r="Y488" s="262" t="s">
        <v>2519</v>
      </c>
      <c r="Z488" s="262"/>
    </row>
    <row r="489" spans="1:26" x14ac:dyDescent="0.25">
      <c r="A489" s="261">
        <v>42557</v>
      </c>
      <c r="B489" s="262"/>
      <c r="C489" s="261">
        <v>42571</v>
      </c>
      <c r="D489" s="262" t="s">
        <v>2512</v>
      </c>
      <c r="E489" s="262" t="s">
        <v>1872</v>
      </c>
      <c r="F489" s="262" t="s">
        <v>1872</v>
      </c>
      <c r="G489" s="262" t="s">
        <v>1873</v>
      </c>
      <c r="H489" s="263" t="s">
        <v>155</v>
      </c>
      <c r="I489" s="264">
        <v>291021.12</v>
      </c>
      <c r="J489" s="264">
        <v>-973000.01</v>
      </c>
      <c r="K489" s="264">
        <v>0</v>
      </c>
      <c r="L489" s="266">
        <v>3.3433999999999999</v>
      </c>
      <c r="M489" s="266">
        <v>3.2810000000000001</v>
      </c>
      <c r="N489" s="270">
        <v>42571</v>
      </c>
      <c r="O489" s="264">
        <v>-18159.72</v>
      </c>
      <c r="P489" s="264">
        <v>0</v>
      </c>
      <c r="Q489" s="264">
        <v>-18159.72</v>
      </c>
      <c r="R489" s="264">
        <v>-18159.72</v>
      </c>
      <c r="S489" s="266">
        <v>3.2797999999999998</v>
      </c>
      <c r="T489" s="268">
        <f t="shared" si="2"/>
        <v>-5536.8376120495159</v>
      </c>
      <c r="U489" s="267"/>
      <c r="V489" s="262"/>
      <c r="W489" s="262"/>
      <c r="X489" s="262"/>
      <c r="Y489" s="262" t="s">
        <v>2519</v>
      </c>
      <c r="Z489" s="262"/>
    </row>
    <row r="490" spans="1:26" x14ac:dyDescent="0.25">
      <c r="A490" s="261">
        <v>42209</v>
      </c>
      <c r="B490" s="262"/>
      <c r="C490" s="261">
        <v>42571</v>
      </c>
      <c r="D490" s="262" t="s">
        <v>2512</v>
      </c>
      <c r="E490" s="262" t="s">
        <v>1872</v>
      </c>
      <c r="F490" s="262" t="s">
        <v>1872</v>
      </c>
      <c r="G490" s="262" t="s">
        <v>1957</v>
      </c>
      <c r="H490" s="263" t="s">
        <v>155</v>
      </c>
      <c r="I490" s="264">
        <v>-247291.73</v>
      </c>
      <c r="J490" s="264">
        <v>939856.95</v>
      </c>
      <c r="K490" s="264">
        <v>0</v>
      </c>
      <c r="L490" s="266">
        <v>3.8006000000000002</v>
      </c>
      <c r="M490" s="266">
        <v>3.3845999999999998</v>
      </c>
      <c r="N490" s="270">
        <v>42675</v>
      </c>
      <c r="O490" s="264">
        <v>99083.39</v>
      </c>
      <c r="P490" s="264">
        <v>4.95</v>
      </c>
      <c r="Q490" s="264">
        <v>99078.44</v>
      </c>
      <c r="R490" s="264">
        <v>99083.39</v>
      </c>
      <c r="S490" s="266">
        <v>3.2797999999999998</v>
      </c>
      <c r="T490" s="268">
        <f t="shared" si="2"/>
        <v>30210.192694676505</v>
      </c>
      <c r="U490" s="267"/>
      <c r="V490" s="262"/>
      <c r="W490" s="262"/>
      <c r="X490" s="262"/>
      <c r="Y490" s="262" t="s">
        <v>2519</v>
      </c>
      <c r="Z490" s="262"/>
    </row>
    <row r="491" spans="1:26" x14ac:dyDescent="0.25">
      <c r="A491" s="261">
        <v>42558</v>
      </c>
      <c r="B491" s="262"/>
      <c r="C491" s="261">
        <v>42571</v>
      </c>
      <c r="D491" s="262" t="s">
        <v>2512</v>
      </c>
      <c r="E491" s="262" t="s">
        <v>1872</v>
      </c>
      <c r="F491" s="262" t="s">
        <v>1872</v>
      </c>
      <c r="G491" s="262" t="s">
        <v>1873</v>
      </c>
      <c r="H491" s="263" t="s">
        <v>155</v>
      </c>
      <c r="I491" s="264">
        <v>37375.910000000003</v>
      </c>
      <c r="J491" s="264">
        <v>-124999.99</v>
      </c>
      <c r="K491" s="264">
        <v>0</v>
      </c>
      <c r="L491" s="266">
        <v>3.3443999999999998</v>
      </c>
      <c r="M491" s="266">
        <v>3.2810000000000001</v>
      </c>
      <c r="N491" s="270">
        <v>42571</v>
      </c>
      <c r="O491" s="264">
        <v>-2369.63</v>
      </c>
      <c r="P491" s="264">
        <v>0</v>
      </c>
      <c r="Q491" s="264">
        <v>-2369.63</v>
      </c>
      <c r="R491" s="264">
        <v>-2369.63</v>
      </c>
      <c r="S491" s="266">
        <v>3.2797999999999998</v>
      </c>
      <c r="T491" s="268">
        <f t="shared" si="2"/>
        <v>-722.49222513567906</v>
      </c>
      <c r="U491" s="267"/>
      <c r="V491" s="262"/>
      <c r="W491" s="262"/>
      <c r="X491" s="262"/>
      <c r="Y491" s="262" t="s">
        <v>2519</v>
      </c>
      <c r="Z491" s="262"/>
    </row>
    <row r="492" spans="1:26" x14ac:dyDescent="0.25">
      <c r="A492" s="261">
        <v>42209</v>
      </c>
      <c r="B492" s="262"/>
      <c r="C492" s="261">
        <v>42572</v>
      </c>
      <c r="D492" s="262" t="s">
        <v>2512</v>
      </c>
      <c r="E492" s="262" t="s">
        <v>1872</v>
      </c>
      <c r="F492" s="262" t="s">
        <v>1872</v>
      </c>
      <c r="G492" s="262" t="s">
        <v>1957</v>
      </c>
      <c r="H492" s="263" t="s">
        <v>155</v>
      </c>
      <c r="I492" s="264">
        <v>-112756.68</v>
      </c>
      <c r="J492" s="264">
        <v>428543.04</v>
      </c>
      <c r="K492" s="264">
        <v>0</v>
      </c>
      <c r="L492" s="266">
        <v>3.8006000000000002</v>
      </c>
      <c r="M492" s="266">
        <v>3.3551000000000002</v>
      </c>
      <c r="N492" s="270">
        <v>42675</v>
      </c>
      <c r="O492" s="264">
        <v>48407.69</v>
      </c>
      <c r="P492" s="264">
        <v>2.42</v>
      </c>
      <c r="Q492" s="264">
        <v>48405.27</v>
      </c>
      <c r="R492" s="264">
        <v>48407.69</v>
      </c>
      <c r="S492" s="266">
        <v>3.2509000000000001</v>
      </c>
      <c r="T492" s="268">
        <f t="shared" si="2"/>
        <v>14890.550309145159</v>
      </c>
      <c r="U492" s="267"/>
      <c r="V492" s="262"/>
      <c r="W492" s="262"/>
      <c r="X492" s="262"/>
      <c r="Y492" s="262" t="s">
        <v>2519</v>
      </c>
      <c r="Z492" s="262"/>
    </row>
    <row r="493" spans="1:26" x14ac:dyDescent="0.25">
      <c r="A493" s="261">
        <v>42550</v>
      </c>
      <c r="B493" s="262"/>
      <c r="C493" s="261">
        <v>42576</v>
      </c>
      <c r="D493" s="262" t="s">
        <v>2512</v>
      </c>
      <c r="E493" s="262" t="s">
        <v>1872</v>
      </c>
      <c r="F493" s="262" t="s">
        <v>1872</v>
      </c>
      <c r="G493" s="262" t="s">
        <v>1873</v>
      </c>
      <c r="H493" s="263" t="s">
        <v>155</v>
      </c>
      <c r="I493" s="264">
        <v>25780.92</v>
      </c>
      <c r="J493" s="264">
        <v>-85999.99</v>
      </c>
      <c r="K493" s="264">
        <v>0</v>
      </c>
      <c r="L493" s="266">
        <v>3.3357999999999999</v>
      </c>
      <c r="M493" s="266">
        <v>3.3498999999999999</v>
      </c>
      <c r="N493" s="270">
        <v>42646</v>
      </c>
      <c r="O493" s="264">
        <v>354.3</v>
      </c>
      <c r="P493" s="264">
        <v>0.02</v>
      </c>
      <c r="Q493" s="264">
        <v>354.28</v>
      </c>
      <c r="R493" s="264">
        <v>354.3</v>
      </c>
      <c r="S493" s="266">
        <v>3.2850999999999999</v>
      </c>
      <c r="T493" s="268">
        <f t="shared" si="2"/>
        <v>107.85059815530731</v>
      </c>
      <c r="U493" s="267"/>
      <c r="V493" s="262"/>
      <c r="W493" s="262"/>
      <c r="X493" s="262"/>
      <c r="Y493" s="262" t="s">
        <v>2519</v>
      </c>
      <c r="Z493" s="262"/>
    </row>
    <row r="494" spans="1:26" x14ac:dyDescent="0.25">
      <c r="A494" s="261">
        <v>42550</v>
      </c>
      <c r="B494" s="262"/>
      <c r="C494" s="261">
        <v>42576</v>
      </c>
      <c r="D494" s="262" t="s">
        <v>2512</v>
      </c>
      <c r="E494" s="262" t="s">
        <v>1872</v>
      </c>
      <c r="F494" s="262" t="s">
        <v>1872</v>
      </c>
      <c r="G494" s="262" t="s">
        <v>1873</v>
      </c>
      <c r="H494" s="263" t="s">
        <v>155</v>
      </c>
      <c r="I494" s="264">
        <v>19518.84</v>
      </c>
      <c r="J494" s="264">
        <v>-64500.01</v>
      </c>
      <c r="K494" s="264">
        <v>0</v>
      </c>
      <c r="L494" s="266">
        <v>3.3045</v>
      </c>
      <c r="M494" s="266">
        <v>3.3197000000000001</v>
      </c>
      <c r="N494" s="270">
        <v>42614</v>
      </c>
      <c r="O494" s="264">
        <v>292.36</v>
      </c>
      <c r="P494" s="264">
        <v>0.01</v>
      </c>
      <c r="Q494" s="264">
        <v>292.35000000000002</v>
      </c>
      <c r="R494" s="264">
        <v>292.36</v>
      </c>
      <c r="S494" s="266">
        <v>3.2850999999999999</v>
      </c>
      <c r="T494" s="268">
        <f t="shared" si="2"/>
        <v>88.99576877416213</v>
      </c>
      <c r="U494" s="267"/>
      <c r="V494" s="262"/>
      <c r="W494" s="262"/>
      <c r="X494" s="262"/>
      <c r="Y494" s="262" t="s">
        <v>2519</v>
      </c>
      <c r="Z494" s="262"/>
    </row>
    <row r="495" spans="1:26" x14ac:dyDescent="0.25">
      <c r="A495" s="261">
        <v>42551</v>
      </c>
      <c r="B495" s="262"/>
      <c r="C495" s="261">
        <v>42576</v>
      </c>
      <c r="D495" s="262" t="s">
        <v>2512</v>
      </c>
      <c r="E495" s="262" t="s">
        <v>1872</v>
      </c>
      <c r="F495" s="262" t="s">
        <v>1872</v>
      </c>
      <c r="G495" s="262" t="s">
        <v>1873</v>
      </c>
      <c r="H495" s="263" t="s">
        <v>155</v>
      </c>
      <c r="I495" s="264">
        <v>38153.26</v>
      </c>
      <c r="J495" s="264">
        <v>-128999.99</v>
      </c>
      <c r="K495" s="264">
        <v>0</v>
      </c>
      <c r="L495" s="266">
        <v>3.3811</v>
      </c>
      <c r="M495" s="266">
        <v>3.4358</v>
      </c>
      <c r="N495" s="270">
        <v>42737</v>
      </c>
      <c r="O495" s="264">
        <v>1970.4</v>
      </c>
      <c r="P495" s="264">
        <v>0.1</v>
      </c>
      <c r="Q495" s="264">
        <v>1970.3</v>
      </c>
      <c r="R495" s="264">
        <v>1970.4</v>
      </c>
      <c r="S495" s="266">
        <v>3.2850999999999999</v>
      </c>
      <c r="T495" s="268">
        <f t="shared" si="2"/>
        <v>599.79909287388512</v>
      </c>
      <c r="U495" s="267"/>
      <c r="V495" s="262"/>
      <c r="W495" s="262"/>
      <c r="X495" s="262"/>
      <c r="Y495" s="262" t="s">
        <v>2519</v>
      </c>
      <c r="Z495" s="262"/>
    </row>
    <row r="496" spans="1:26" x14ac:dyDescent="0.25">
      <c r="A496" s="261">
        <v>42551</v>
      </c>
      <c r="B496" s="262"/>
      <c r="C496" s="261">
        <v>42576</v>
      </c>
      <c r="D496" s="262" t="s">
        <v>2512</v>
      </c>
      <c r="E496" s="262" t="s">
        <v>1872</v>
      </c>
      <c r="F496" s="262" t="s">
        <v>1872</v>
      </c>
      <c r="G496" s="262" t="s">
        <v>1873</v>
      </c>
      <c r="H496" s="263" t="s">
        <v>155</v>
      </c>
      <c r="I496" s="264">
        <v>37952.339999999997</v>
      </c>
      <c r="J496" s="264">
        <v>-129000</v>
      </c>
      <c r="K496" s="264">
        <v>0</v>
      </c>
      <c r="L496" s="266">
        <v>3.399</v>
      </c>
      <c r="M496" s="266">
        <v>3.4662000000000002</v>
      </c>
      <c r="N496" s="270">
        <v>42767</v>
      </c>
      <c r="O496" s="264">
        <v>2381.75</v>
      </c>
      <c r="P496" s="264">
        <v>0.12</v>
      </c>
      <c r="Q496" s="264">
        <v>2381.63</v>
      </c>
      <c r="R496" s="264">
        <v>2381.75</v>
      </c>
      <c r="S496" s="266">
        <v>3.2850999999999999</v>
      </c>
      <c r="T496" s="268">
        <f t="shared" si="2"/>
        <v>725.01598124866825</v>
      </c>
      <c r="U496" s="267"/>
      <c r="V496" s="262"/>
      <c r="W496" s="262"/>
      <c r="X496" s="262"/>
      <c r="Y496" s="262" t="s">
        <v>2519</v>
      </c>
      <c r="Z496" s="262"/>
    </row>
    <row r="497" spans="1:26" x14ac:dyDescent="0.25">
      <c r="A497" s="261">
        <v>42550</v>
      </c>
      <c r="B497" s="262"/>
      <c r="C497" s="261">
        <v>42576</v>
      </c>
      <c r="D497" s="262" t="s">
        <v>2512</v>
      </c>
      <c r="E497" s="262" t="s">
        <v>1872</v>
      </c>
      <c r="F497" s="262" t="s">
        <v>1872</v>
      </c>
      <c r="G497" s="262" t="s">
        <v>1873</v>
      </c>
      <c r="H497" s="263" t="s">
        <v>155</v>
      </c>
      <c r="I497" s="264">
        <v>31481.54</v>
      </c>
      <c r="J497" s="264">
        <v>-107500.01</v>
      </c>
      <c r="K497" s="264">
        <v>0</v>
      </c>
      <c r="L497" s="266">
        <v>3.4146999999999998</v>
      </c>
      <c r="M497" s="266">
        <v>3.4358</v>
      </c>
      <c r="N497" s="270">
        <v>42737</v>
      </c>
      <c r="O497" s="264">
        <v>627.15</v>
      </c>
      <c r="P497" s="264">
        <v>0.03</v>
      </c>
      <c r="Q497" s="264">
        <v>627.12</v>
      </c>
      <c r="R497" s="264">
        <v>627.15</v>
      </c>
      <c r="S497" s="266">
        <v>3.2850999999999999</v>
      </c>
      <c r="T497" s="268">
        <f t="shared" si="2"/>
        <v>190.90743051961888</v>
      </c>
      <c r="U497" s="267"/>
      <c r="V497" s="262"/>
      <c r="W497" s="262"/>
      <c r="X497" s="262"/>
      <c r="Y497" s="262" t="s">
        <v>2519</v>
      </c>
      <c r="Z497" s="262"/>
    </row>
    <row r="498" spans="1:26" x14ac:dyDescent="0.25">
      <c r="A498" s="261">
        <v>42550</v>
      </c>
      <c r="B498" s="262"/>
      <c r="C498" s="261">
        <v>42576</v>
      </c>
      <c r="D498" s="262" t="s">
        <v>2512</v>
      </c>
      <c r="E498" s="262" t="s">
        <v>1872</v>
      </c>
      <c r="F498" s="262" t="s">
        <v>1872</v>
      </c>
      <c r="G498" s="262" t="s">
        <v>1873</v>
      </c>
      <c r="H498" s="263" t="s">
        <v>155</v>
      </c>
      <c r="I498" s="264">
        <v>19343.810000000001</v>
      </c>
      <c r="J498" s="264">
        <v>-64500</v>
      </c>
      <c r="K498" s="264">
        <v>0</v>
      </c>
      <c r="L498" s="266">
        <v>3.3344</v>
      </c>
      <c r="M498" s="266">
        <v>3.3498999999999999</v>
      </c>
      <c r="N498" s="270">
        <v>42646</v>
      </c>
      <c r="O498" s="264">
        <v>292.23</v>
      </c>
      <c r="P498" s="264">
        <v>0.01</v>
      </c>
      <c r="Q498" s="264">
        <v>292.22000000000003</v>
      </c>
      <c r="R498" s="264">
        <v>292.23</v>
      </c>
      <c r="S498" s="266">
        <v>3.2850999999999999</v>
      </c>
      <c r="T498" s="268">
        <f t="shared" si="2"/>
        <v>88.956196158412226</v>
      </c>
      <c r="U498" s="267"/>
      <c r="V498" s="262"/>
      <c r="W498" s="262"/>
      <c r="X498" s="262"/>
      <c r="Y498" s="262" t="s">
        <v>2519</v>
      </c>
      <c r="Z498" s="262"/>
    </row>
    <row r="499" spans="1:26" x14ac:dyDescent="0.25">
      <c r="A499" s="261">
        <v>42551</v>
      </c>
      <c r="B499" s="262"/>
      <c r="C499" s="261">
        <v>42576</v>
      </c>
      <c r="D499" s="262" t="s">
        <v>2512</v>
      </c>
      <c r="E499" s="262" t="s">
        <v>1872</v>
      </c>
      <c r="F499" s="262" t="s">
        <v>1872</v>
      </c>
      <c r="G499" s="262" t="s">
        <v>1873</v>
      </c>
      <c r="H499" s="263" t="s">
        <v>155</v>
      </c>
      <c r="I499" s="264">
        <v>38497.120000000003</v>
      </c>
      <c r="J499" s="264">
        <v>-129000</v>
      </c>
      <c r="K499" s="264">
        <v>0</v>
      </c>
      <c r="L499" s="266">
        <v>3.3509000000000002</v>
      </c>
      <c r="M499" s="266">
        <v>3.4062000000000001</v>
      </c>
      <c r="N499" s="270">
        <v>42705</v>
      </c>
      <c r="O499" s="264">
        <v>2032.18</v>
      </c>
      <c r="P499" s="264">
        <v>0.1</v>
      </c>
      <c r="Q499" s="264">
        <v>2032.08</v>
      </c>
      <c r="R499" s="264">
        <v>2032.18</v>
      </c>
      <c r="S499" s="266">
        <v>3.2850999999999999</v>
      </c>
      <c r="T499" s="268">
        <f t="shared" si="2"/>
        <v>618.6052174971843</v>
      </c>
      <c r="U499" s="267"/>
      <c r="V499" s="262"/>
      <c r="W499" s="262"/>
      <c r="X499" s="262"/>
      <c r="Y499" s="262" t="s">
        <v>2519</v>
      </c>
      <c r="Z499" s="262"/>
    </row>
    <row r="500" spans="1:26" x14ac:dyDescent="0.25">
      <c r="A500" s="261">
        <v>42550</v>
      </c>
      <c r="B500" s="262"/>
      <c r="C500" s="261">
        <v>42576</v>
      </c>
      <c r="D500" s="262" t="s">
        <v>2512</v>
      </c>
      <c r="E500" s="262" t="s">
        <v>1872</v>
      </c>
      <c r="F500" s="262" t="s">
        <v>1872</v>
      </c>
      <c r="G500" s="262" t="s">
        <v>1873</v>
      </c>
      <c r="H500" s="263" t="s">
        <v>155</v>
      </c>
      <c r="I500" s="264">
        <v>32025.5</v>
      </c>
      <c r="J500" s="264">
        <v>-107500</v>
      </c>
      <c r="K500" s="264">
        <v>0</v>
      </c>
      <c r="L500" s="266">
        <v>3.3567</v>
      </c>
      <c r="M500" s="266">
        <v>3.3776999999999999</v>
      </c>
      <c r="N500" s="270">
        <v>42675</v>
      </c>
      <c r="O500" s="264">
        <v>648.67999999999995</v>
      </c>
      <c r="P500" s="264">
        <v>0.03</v>
      </c>
      <c r="Q500" s="264">
        <v>648.65</v>
      </c>
      <c r="R500" s="264">
        <v>648.67999999999995</v>
      </c>
      <c r="S500" s="266">
        <v>3.2850999999999999</v>
      </c>
      <c r="T500" s="268">
        <f t="shared" si="2"/>
        <v>197.46126449727558</v>
      </c>
      <c r="U500" s="267"/>
      <c r="V500" s="262"/>
      <c r="W500" s="262"/>
      <c r="X500" s="262"/>
      <c r="Y500" s="262" t="s">
        <v>2519</v>
      </c>
      <c r="Z500" s="262"/>
    </row>
    <row r="501" spans="1:26" x14ac:dyDescent="0.25">
      <c r="A501" s="261">
        <v>42551</v>
      </c>
      <c r="B501" s="262"/>
      <c r="C501" s="261">
        <v>42576</v>
      </c>
      <c r="D501" s="262" t="s">
        <v>2512</v>
      </c>
      <c r="E501" s="262" t="s">
        <v>1872</v>
      </c>
      <c r="F501" s="262" t="s">
        <v>1872</v>
      </c>
      <c r="G501" s="262" t="s">
        <v>1873</v>
      </c>
      <c r="H501" s="263" t="s">
        <v>155</v>
      </c>
      <c r="I501" s="264">
        <v>38565.019999999997</v>
      </c>
      <c r="J501" s="264">
        <v>-128999.99</v>
      </c>
      <c r="K501" s="264">
        <v>0</v>
      </c>
      <c r="L501" s="266">
        <v>3.3450000000000002</v>
      </c>
      <c r="M501" s="266">
        <v>3.4062000000000001</v>
      </c>
      <c r="N501" s="270">
        <v>42705</v>
      </c>
      <c r="O501" s="264">
        <v>2252.96</v>
      </c>
      <c r="P501" s="264">
        <v>0.11</v>
      </c>
      <c r="Q501" s="264">
        <v>2252.85</v>
      </c>
      <c r="R501" s="264">
        <v>2252.96</v>
      </c>
      <c r="S501" s="266">
        <v>3.2850999999999999</v>
      </c>
      <c r="T501" s="268">
        <f t="shared" si="2"/>
        <v>685.81169522997777</v>
      </c>
      <c r="U501" s="267"/>
      <c r="V501" s="262"/>
      <c r="W501" s="262"/>
      <c r="X501" s="262"/>
      <c r="Y501" s="262" t="s">
        <v>2519</v>
      </c>
      <c r="Z501" s="262"/>
    </row>
    <row r="502" spans="1:26" x14ac:dyDescent="0.25">
      <c r="A502" s="261">
        <v>42551</v>
      </c>
      <c r="B502" s="262"/>
      <c r="C502" s="261">
        <v>42576</v>
      </c>
      <c r="D502" s="262" t="s">
        <v>2512</v>
      </c>
      <c r="E502" s="262" t="s">
        <v>1872</v>
      </c>
      <c r="F502" s="262" t="s">
        <v>1872</v>
      </c>
      <c r="G502" s="262" t="s">
        <v>1873</v>
      </c>
      <c r="H502" s="263" t="s">
        <v>155</v>
      </c>
      <c r="I502" s="264">
        <v>38885.870000000003</v>
      </c>
      <c r="J502" s="264">
        <v>-128999.99</v>
      </c>
      <c r="K502" s="264">
        <v>0</v>
      </c>
      <c r="L502" s="266">
        <v>3.3174000000000001</v>
      </c>
      <c r="M502" s="266">
        <v>3.3776999999999999</v>
      </c>
      <c r="N502" s="270">
        <v>42675</v>
      </c>
      <c r="O502" s="264">
        <v>2261.64</v>
      </c>
      <c r="P502" s="264">
        <v>0.11</v>
      </c>
      <c r="Q502" s="264">
        <v>2261.5300000000002</v>
      </c>
      <c r="R502" s="264">
        <v>2261.64</v>
      </c>
      <c r="S502" s="266">
        <v>3.2850999999999999</v>
      </c>
      <c r="T502" s="268">
        <f t="shared" si="2"/>
        <v>688.45392834312497</v>
      </c>
      <c r="U502" s="267"/>
      <c r="V502" s="262"/>
      <c r="W502" s="262"/>
      <c r="X502" s="262"/>
      <c r="Y502" s="262" t="s">
        <v>2519</v>
      </c>
      <c r="Z502" s="262"/>
    </row>
    <row r="503" spans="1:26" x14ac:dyDescent="0.25">
      <c r="A503" s="261">
        <v>42552</v>
      </c>
      <c r="B503" s="262"/>
      <c r="C503" s="261">
        <v>42576</v>
      </c>
      <c r="D503" s="262" t="s">
        <v>2512</v>
      </c>
      <c r="E503" s="262" t="s">
        <v>1872</v>
      </c>
      <c r="F503" s="262" t="s">
        <v>1872</v>
      </c>
      <c r="G503" s="262" t="s">
        <v>1873</v>
      </c>
      <c r="H503" s="263" t="s">
        <v>155</v>
      </c>
      <c r="I503" s="264">
        <v>32950.69</v>
      </c>
      <c r="J503" s="264">
        <v>-109650.01</v>
      </c>
      <c r="K503" s="264">
        <v>0</v>
      </c>
      <c r="L503" s="266">
        <v>3.3277000000000001</v>
      </c>
      <c r="M503" s="266">
        <v>3.3776999999999999</v>
      </c>
      <c r="N503" s="270">
        <v>42675</v>
      </c>
      <c r="O503" s="264">
        <v>1589.09</v>
      </c>
      <c r="P503" s="264">
        <v>0.08</v>
      </c>
      <c r="Q503" s="264">
        <v>1589.01</v>
      </c>
      <c r="R503" s="264">
        <v>1589.09</v>
      </c>
      <c r="S503" s="266">
        <v>3.2850999999999999</v>
      </c>
      <c r="T503" s="268">
        <f t="shared" si="2"/>
        <v>483.72652278469451</v>
      </c>
      <c r="U503" s="267"/>
      <c r="V503" s="262"/>
      <c r="W503" s="262"/>
      <c r="X503" s="262"/>
      <c r="Y503" s="262" t="s">
        <v>2519</v>
      </c>
      <c r="Z503" s="262"/>
    </row>
    <row r="504" spans="1:26" x14ac:dyDescent="0.25">
      <c r="A504" s="261">
        <v>42550</v>
      </c>
      <c r="B504" s="262"/>
      <c r="C504" s="261">
        <v>42576</v>
      </c>
      <c r="D504" s="262" t="s">
        <v>2512</v>
      </c>
      <c r="E504" s="262" t="s">
        <v>1872</v>
      </c>
      <c r="F504" s="262" t="s">
        <v>1872</v>
      </c>
      <c r="G504" s="262" t="s">
        <v>1873</v>
      </c>
      <c r="H504" s="263" t="s">
        <v>155</v>
      </c>
      <c r="I504" s="264">
        <v>32297.8</v>
      </c>
      <c r="J504" s="264">
        <v>-107500</v>
      </c>
      <c r="K504" s="264">
        <v>0</v>
      </c>
      <c r="L504" s="266">
        <v>3.3283999999999998</v>
      </c>
      <c r="M504" s="266">
        <v>3.3498999999999999</v>
      </c>
      <c r="N504" s="270">
        <v>42646</v>
      </c>
      <c r="O504" s="264">
        <v>676.81</v>
      </c>
      <c r="P504" s="264">
        <v>0.03</v>
      </c>
      <c r="Q504" s="264">
        <v>676.78</v>
      </c>
      <c r="R504" s="264">
        <v>676.81</v>
      </c>
      <c r="S504" s="266">
        <v>3.2850999999999999</v>
      </c>
      <c r="T504" s="268">
        <f t="shared" si="2"/>
        <v>206.02416973608109</v>
      </c>
      <c r="U504" s="267"/>
      <c r="V504" s="262"/>
      <c r="W504" s="262"/>
      <c r="X504" s="262"/>
      <c r="Y504" s="262" t="s">
        <v>2519</v>
      </c>
      <c r="Z504" s="262"/>
    </row>
    <row r="505" spans="1:26" x14ac:dyDescent="0.25">
      <c r="A505" s="261">
        <v>42551</v>
      </c>
      <c r="B505" s="262"/>
      <c r="C505" s="261">
        <v>42576</v>
      </c>
      <c r="D505" s="262" t="s">
        <v>2512</v>
      </c>
      <c r="E505" s="262" t="s">
        <v>1872</v>
      </c>
      <c r="F505" s="262" t="s">
        <v>1872</v>
      </c>
      <c r="G505" s="262" t="s">
        <v>1873</v>
      </c>
      <c r="H505" s="263" t="s">
        <v>155</v>
      </c>
      <c r="I505" s="264">
        <v>13067.92</v>
      </c>
      <c r="J505" s="264">
        <v>-42999.99</v>
      </c>
      <c r="K505" s="264">
        <v>0</v>
      </c>
      <c r="L505" s="266">
        <v>3.2905000000000002</v>
      </c>
      <c r="M505" s="266">
        <v>3.3498999999999999</v>
      </c>
      <c r="N505" s="270">
        <v>42646</v>
      </c>
      <c r="O505" s="264">
        <v>756.57</v>
      </c>
      <c r="P505" s="264">
        <v>0.04</v>
      </c>
      <c r="Q505" s="264">
        <v>756.53</v>
      </c>
      <c r="R505" s="264">
        <v>756.57</v>
      </c>
      <c r="S505" s="266">
        <v>3.2850999999999999</v>
      </c>
      <c r="T505" s="268">
        <f t="shared" si="2"/>
        <v>230.3034915223281</v>
      </c>
      <c r="U505" s="267"/>
      <c r="V505" s="262"/>
      <c r="W505" s="262"/>
      <c r="X505" s="262"/>
      <c r="Y505" s="262" t="s">
        <v>2519</v>
      </c>
      <c r="Z505" s="262"/>
    </row>
    <row r="506" spans="1:26" x14ac:dyDescent="0.25">
      <c r="A506" s="261">
        <v>42550</v>
      </c>
      <c r="B506" s="262"/>
      <c r="C506" s="261">
        <v>42576</v>
      </c>
      <c r="D506" s="262" t="s">
        <v>2512</v>
      </c>
      <c r="E506" s="262" t="s">
        <v>1872</v>
      </c>
      <c r="F506" s="262" t="s">
        <v>1872</v>
      </c>
      <c r="G506" s="262" t="s">
        <v>1873</v>
      </c>
      <c r="H506" s="263" t="s">
        <v>155</v>
      </c>
      <c r="I506" s="264">
        <v>12847.33</v>
      </c>
      <c r="J506" s="264">
        <v>-43000.01</v>
      </c>
      <c r="K506" s="264">
        <v>0</v>
      </c>
      <c r="L506" s="266">
        <v>3.347</v>
      </c>
      <c r="M506" s="266">
        <v>3.3498999999999999</v>
      </c>
      <c r="N506" s="270">
        <v>42646</v>
      </c>
      <c r="O506" s="264">
        <v>36.31</v>
      </c>
      <c r="P506" s="264">
        <v>0</v>
      </c>
      <c r="Q506" s="264">
        <v>36.31</v>
      </c>
      <c r="R506" s="264">
        <v>36.31</v>
      </c>
      <c r="S506" s="266">
        <v>3.2850999999999999</v>
      </c>
      <c r="T506" s="268">
        <f t="shared" si="2"/>
        <v>11.052935983683907</v>
      </c>
      <c r="U506" s="267"/>
      <c r="V506" s="262"/>
      <c r="W506" s="262"/>
      <c r="X506" s="262"/>
      <c r="Y506" s="262" t="s">
        <v>2519</v>
      </c>
      <c r="Z506" s="262"/>
    </row>
    <row r="507" spans="1:26" x14ac:dyDescent="0.25">
      <c r="A507" s="261">
        <v>42552</v>
      </c>
      <c r="B507" s="262"/>
      <c r="C507" s="261">
        <v>42576</v>
      </c>
      <c r="D507" s="262" t="s">
        <v>2512</v>
      </c>
      <c r="E507" s="262" t="s">
        <v>1872</v>
      </c>
      <c r="F507" s="262" t="s">
        <v>1872</v>
      </c>
      <c r="G507" s="262" t="s">
        <v>1873</v>
      </c>
      <c r="H507" s="263" t="s">
        <v>155</v>
      </c>
      <c r="I507" s="264">
        <v>32666.01</v>
      </c>
      <c r="J507" s="264">
        <v>-109650</v>
      </c>
      <c r="K507" s="264">
        <v>0</v>
      </c>
      <c r="L507" s="266">
        <v>3.3567</v>
      </c>
      <c r="M507" s="266">
        <v>3.4062000000000001</v>
      </c>
      <c r="N507" s="270">
        <v>42705</v>
      </c>
      <c r="O507" s="264">
        <v>1543.51</v>
      </c>
      <c r="P507" s="264">
        <v>0.08</v>
      </c>
      <c r="Q507" s="264">
        <v>1543.43</v>
      </c>
      <c r="R507" s="264">
        <v>1543.51</v>
      </c>
      <c r="S507" s="266">
        <v>3.2850999999999999</v>
      </c>
      <c r="T507" s="268">
        <f t="shared" si="2"/>
        <v>469.85175489330612</v>
      </c>
      <c r="U507" s="267"/>
      <c r="V507" s="262"/>
      <c r="W507" s="262"/>
      <c r="X507" s="262"/>
      <c r="Y507" s="262" t="s">
        <v>2519</v>
      </c>
      <c r="Z507" s="262"/>
    </row>
    <row r="508" spans="1:26" x14ac:dyDescent="0.25">
      <c r="A508" s="261">
        <v>42551</v>
      </c>
      <c r="B508" s="262"/>
      <c r="C508" s="261">
        <v>42576</v>
      </c>
      <c r="D508" s="262" t="s">
        <v>2512</v>
      </c>
      <c r="E508" s="262" t="s">
        <v>1872</v>
      </c>
      <c r="F508" s="262" t="s">
        <v>1872</v>
      </c>
      <c r="G508" s="262" t="s">
        <v>1873</v>
      </c>
      <c r="H508" s="263" t="s">
        <v>155</v>
      </c>
      <c r="I508" s="264">
        <v>38230.15</v>
      </c>
      <c r="J508" s="264">
        <v>-129000</v>
      </c>
      <c r="K508" s="264">
        <v>0</v>
      </c>
      <c r="L508" s="266">
        <v>3.3742999999999999</v>
      </c>
      <c r="M508" s="266">
        <v>3.4358</v>
      </c>
      <c r="N508" s="270">
        <v>42737</v>
      </c>
      <c r="O508" s="264">
        <v>2219.81</v>
      </c>
      <c r="P508" s="264">
        <v>0.11</v>
      </c>
      <c r="Q508" s="264">
        <v>2219.6999999999998</v>
      </c>
      <c r="R508" s="264">
        <v>2219.81</v>
      </c>
      <c r="S508" s="266">
        <v>3.2850999999999999</v>
      </c>
      <c r="T508" s="268">
        <f t="shared" si="2"/>
        <v>675.72067821375299</v>
      </c>
      <c r="U508" s="267"/>
      <c r="V508" s="262"/>
      <c r="W508" s="262"/>
      <c r="X508" s="262"/>
      <c r="Y508" s="262" t="s">
        <v>2519</v>
      </c>
      <c r="Z508" s="262"/>
    </row>
    <row r="509" spans="1:26" x14ac:dyDescent="0.25">
      <c r="A509" s="261">
        <v>42551</v>
      </c>
      <c r="B509" s="262"/>
      <c r="C509" s="261">
        <v>42576</v>
      </c>
      <c r="D509" s="262" t="s">
        <v>2512</v>
      </c>
      <c r="E509" s="262" t="s">
        <v>1872</v>
      </c>
      <c r="F509" s="262" t="s">
        <v>1872</v>
      </c>
      <c r="G509" s="262" t="s">
        <v>1873</v>
      </c>
      <c r="H509" s="263" t="s">
        <v>155</v>
      </c>
      <c r="I509" s="264">
        <v>38829.69</v>
      </c>
      <c r="J509" s="264">
        <v>-129000</v>
      </c>
      <c r="K509" s="264">
        <v>0</v>
      </c>
      <c r="L509" s="266">
        <v>3.3222</v>
      </c>
      <c r="M509" s="266">
        <v>3.3776999999999999</v>
      </c>
      <c r="N509" s="270">
        <v>42675</v>
      </c>
      <c r="O509" s="264">
        <v>2078.6</v>
      </c>
      <c r="P509" s="264">
        <v>0.1</v>
      </c>
      <c r="Q509" s="264">
        <v>2078.5</v>
      </c>
      <c r="R509" s="264">
        <v>2078.6</v>
      </c>
      <c r="S509" s="266">
        <v>3.2850999999999999</v>
      </c>
      <c r="T509" s="268">
        <f t="shared" si="2"/>
        <v>632.7356853672643</v>
      </c>
      <c r="U509" s="267"/>
      <c r="V509" s="262"/>
      <c r="W509" s="262"/>
      <c r="X509" s="262"/>
      <c r="Y509" s="262" t="s">
        <v>2519</v>
      </c>
      <c r="Z509" s="262"/>
    </row>
    <row r="510" spans="1:26" x14ac:dyDescent="0.25">
      <c r="A510" s="261">
        <v>42552</v>
      </c>
      <c r="B510" s="262"/>
      <c r="C510" s="261">
        <v>42576</v>
      </c>
      <c r="D510" s="262" t="s">
        <v>2512</v>
      </c>
      <c r="E510" s="262" t="s">
        <v>1872</v>
      </c>
      <c r="F510" s="262" t="s">
        <v>1872</v>
      </c>
      <c r="G510" s="262" t="s">
        <v>1873</v>
      </c>
      <c r="H510" s="263" t="s">
        <v>155</v>
      </c>
      <c r="I510" s="264">
        <v>33238.35</v>
      </c>
      <c r="J510" s="264">
        <v>-109649.99</v>
      </c>
      <c r="K510" s="264">
        <v>0</v>
      </c>
      <c r="L510" s="266">
        <v>3.2989000000000002</v>
      </c>
      <c r="M510" s="266">
        <v>3.3498999999999999</v>
      </c>
      <c r="N510" s="270">
        <v>42646</v>
      </c>
      <c r="O510" s="264">
        <v>1652.2</v>
      </c>
      <c r="P510" s="264">
        <v>0.08</v>
      </c>
      <c r="Q510" s="264">
        <v>1652.12</v>
      </c>
      <c r="R510" s="264">
        <v>1652.2</v>
      </c>
      <c r="S510" s="266">
        <v>3.2850999999999999</v>
      </c>
      <c r="T510" s="268">
        <f t="shared" si="2"/>
        <v>502.93750570758885</v>
      </c>
      <c r="U510" s="267"/>
      <c r="V510" s="262"/>
      <c r="W510" s="262"/>
      <c r="X510" s="267"/>
      <c r="Y510" s="262" t="s">
        <v>2519</v>
      </c>
      <c r="Z510" s="262"/>
    </row>
    <row r="511" spans="1:26" x14ac:dyDescent="0.25">
      <c r="A511" s="261">
        <v>42550</v>
      </c>
      <c r="B511" s="262"/>
      <c r="C511" s="261">
        <v>42576</v>
      </c>
      <c r="D511" s="262" t="s">
        <v>2512</v>
      </c>
      <c r="E511" s="262" t="s">
        <v>1872</v>
      </c>
      <c r="F511" s="262" t="s">
        <v>1872</v>
      </c>
      <c r="G511" s="262" t="s">
        <v>1873</v>
      </c>
      <c r="H511" s="263" t="s">
        <v>155</v>
      </c>
      <c r="I511" s="264">
        <v>31812.26</v>
      </c>
      <c r="J511" s="264">
        <v>-107499.99</v>
      </c>
      <c r="K511" s="264">
        <v>0</v>
      </c>
      <c r="L511" s="266">
        <v>3.3792</v>
      </c>
      <c r="M511" s="266">
        <v>3.4062000000000001</v>
      </c>
      <c r="N511" s="270">
        <v>42705</v>
      </c>
      <c r="O511" s="264">
        <v>819.91</v>
      </c>
      <c r="P511" s="264">
        <v>0.04</v>
      </c>
      <c r="Q511" s="264">
        <v>819.87</v>
      </c>
      <c r="R511" s="264">
        <v>819.91</v>
      </c>
      <c r="S511" s="266">
        <v>3.2850999999999999</v>
      </c>
      <c r="T511" s="268">
        <f t="shared" si="2"/>
        <v>249.58448753462605</v>
      </c>
      <c r="U511" s="267"/>
      <c r="V511" s="262"/>
      <c r="W511" s="262"/>
      <c r="X511" s="267"/>
      <c r="Y511" s="262" t="s">
        <v>2519</v>
      </c>
      <c r="Z511" s="262"/>
    </row>
    <row r="512" spans="1:26" x14ac:dyDescent="0.25">
      <c r="A512" s="261">
        <v>42563</v>
      </c>
      <c r="B512" s="262"/>
      <c r="C512" s="261">
        <v>42580</v>
      </c>
      <c r="D512" s="262" t="s">
        <v>2512</v>
      </c>
      <c r="E512" s="262" t="s">
        <v>1872</v>
      </c>
      <c r="F512" s="262" t="s">
        <v>1872</v>
      </c>
      <c r="G512" s="262" t="s">
        <v>1873</v>
      </c>
      <c r="H512" s="263" t="s">
        <v>155</v>
      </c>
      <c r="I512" s="264">
        <v>-21537.22</v>
      </c>
      <c r="J512" s="264">
        <v>80000</v>
      </c>
      <c r="K512" s="264">
        <v>0</v>
      </c>
      <c r="L512" s="266">
        <v>3.7145000000000001</v>
      </c>
      <c r="M512" s="266">
        <v>3.7227000000000001</v>
      </c>
      <c r="N512" s="270">
        <v>43069</v>
      </c>
      <c r="O512" s="264">
        <v>-150.16999999999999</v>
      </c>
      <c r="P512" s="264">
        <v>0</v>
      </c>
      <c r="Q512" s="264">
        <v>-150.16999999999999</v>
      </c>
      <c r="R512" s="264">
        <v>-150.16999999999999</v>
      </c>
      <c r="S512" s="266">
        <v>3.2736999999999998</v>
      </c>
      <c r="T512" s="268">
        <f t="shared" si="2"/>
        <v>-45.871643705898521</v>
      </c>
      <c r="U512" s="267"/>
      <c r="V512" s="262"/>
      <c r="W512" s="262"/>
      <c r="X512" s="267"/>
      <c r="Y512" s="262" t="s">
        <v>2519</v>
      </c>
      <c r="Z512" s="262"/>
    </row>
    <row r="513" spans="1:26" x14ac:dyDescent="0.25">
      <c r="A513" s="261">
        <v>42563</v>
      </c>
      <c r="B513" s="262"/>
      <c r="C513" s="261">
        <v>42580</v>
      </c>
      <c r="D513" s="262" t="s">
        <v>2512</v>
      </c>
      <c r="E513" s="262" t="s">
        <v>1872</v>
      </c>
      <c r="F513" s="262" t="s">
        <v>1872</v>
      </c>
      <c r="G513" s="262" t="s">
        <v>1873</v>
      </c>
      <c r="H513" s="263" t="s">
        <v>155</v>
      </c>
      <c r="I513" s="264">
        <v>-21664.95</v>
      </c>
      <c r="J513" s="264">
        <v>79999.990000000005</v>
      </c>
      <c r="K513" s="264">
        <v>0</v>
      </c>
      <c r="L513" s="266">
        <v>3.6926000000000001</v>
      </c>
      <c r="M513" s="266">
        <v>3.6964999999999999</v>
      </c>
      <c r="N513" s="270">
        <v>43038</v>
      </c>
      <c r="O513" s="264">
        <v>-72.53</v>
      </c>
      <c r="P513" s="264">
        <v>0</v>
      </c>
      <c r="Q513" s="264">
        <v>-72.53</v>
      </c>
      <c r="R513" s="264">
        <v>-72.53</v>
      </c>
      <c r="S513" s="266">
        <v>3.2736999999999998</v>
      </c>
      <c r="T513" s="268">
        <f t="shared" si="2"/>
        <v>-22.1553593792956</v>
      </c>
      <c r="U513" s="267"/>
      <c r="V513" s="262"/>
      <c r="W513" s="262"/>
      <c r="X513" s="267"/>
      <c r="Y513" s="262" t="s">
        <v>2519</v>
      </c>
      <c r="Z513" s="262"/>
    </row>
    <row r="514" spans="1:26" x14ac:dyDescent="0.25">
      <c r="A514" s="261">
        <v>42090</v>
      </c>
      <c r="B514" s="262"/>
      <c r="C514" s="261">
        <v>42585</v>
      </c>
      <c r="D514" s="262" t="s">
        <v>2512</v>
      </c>
      <c r="E514" s="262" t="s">
        <v>1872</v>
      </c>
      <c r="F514" s="262" t="s">
        <v>1872</v>
      </c>
      <c r="G514" s="262" t="s">
        <v>1957</v>
      </c>
      <c r="H514" s="263" t="s">
        <v>1843</v>
      </c>
      <c r="I514" s="264">
        <v>-53454.5</v>
      </c>
      <c r="J514" s="264">
        <v>200000.01</v>
      </c>
      <c r="K514" s="264">
        <v>0</v>
      </c>
      <c r="L514" s="265">
        <v>3.7414999999999998</v>
      </c>
      <c r="M514" s="265">
        <v>3.3448000000000002</v>
      </c>
      <c r="N514" s="261">
        <v>42675</v>
      </c>
      <c r="O514" s="264">
        <v>20526.939999999999</v>
      </c>
      <c r="P514" s="264">
        <v>1.03</v>
      </c>
      <c r="Q514" s="264">
        <v>20525.91</v>
      </c>
      <c r="R514" s="264">
        <v>20526.939999999999</v>
      </c>
      <c r="S514" s="266">
        <v>3.2486999999999999</v>
      </c>
      <c r="T514" s="268">
        <f t="shared" si="2"/>
        <v>6318.5089420383538</v>
      </c>
      <c r="U514" s="267"/>
      <c r="V514" s="262"/>
      <c r="W514" s="262"/>
      <c r="X514" s="262" t="s">
        <v>2520</v>
      </c>
      <c r="Y514" s="262" t="s">
        <v>2519</v>
      </c>
      <c r="Z514" s="262"/>
    </row>
    <row r="515" spans="1:26" x14ac:dyDescent="0.25">
      <c r="A515" s="261">
        <v>42090</v>
      </c>
      <c r="B515" s="262"/>
      <c r="C515" s="261">
        <v>42585</v>
      </c>
      <c r="D515" s="262" t="s">
        <v>2512</v>
      </c>
      <c r="E515" s="262" t="s">
        <v>1872</v>
      </c>
      <c r="F515" s="262" t="s">
        <v>1872</v>
      </c>
      <c r="G515" s="262" t="s">
        <v>1957</v>
      </c>
      <c r="H515" s="263" t="s">
        <v>155</v>
      </c>
      <c r="I515" s="264">
        <v>-695443</v>
      </c>
      <c r="J515" s="264">
        <v>2601999.98</v>
      </c>
      <c r="K515" s="264">
        <v>0</v>
      </c>
      <c r="L515" s="265">
        <v>3.7414999999999998</v>
      </c>
      <c r="M515" s="265">
        <v>3.3448000000000002</v>
      </c>
      <c r="N515" s="261">
        <v>42675</v>
      </c>
      <c r="O515" s="264">
        <v>267055.52</v>
      </c>
      <c r="P515" s="264">
        <v>13.35</v>
      </c>
      <c r="Q515" s="264">
        <v>267042.17</v>
      </c>
      <c r="R515" s="264">
        <v>267055.52</v>
      </c>
      <c r="S515" s="266">
        <v>3.2486999999999999</v>
      </c>
      <c r="T515" s="268">
        <f t="shared" si="2"/>
        <v>82203.810755071274</v>
      </c>
      <c r="U515" s="267"/>
      <c r="V515" s="262"/>
      <c r="W515" s="262"/>
      <c r="X515" s="262" t="s">
        <v>2521</v>
      </c>
      <c r="Y515" s="262" t="s">
        <v>2519</v>
      </c>
      <c r="Z515" s="262"/>
    </row>
    <row r="516" spans="1:26" x14ac:dyDescent="0.25">
      <c r="A516" s="261">
        <v>42576</v>
      </c>
      <c r="B516" s="262"/>
      <c r="C516" s="261">
        <v>42587</v>
      </c>
      <c r="D516" s="262" t="s">
        <v>2512</v>
      </c>
      <c r="E516" s="262" t="s">
        <v>1872</v>
      </c>
      <c r="F516" s="262" t="s">
        <v>1872</v>
      </c>
      <c r="G516" s="262" t="s">
        <v>1873</v>
      </c>
      <c r="H516" s="263" t="s">
        <v>155</v>
      </c>
      <c r="I516" s="264">
        <v>211309.41</v>
      </c>
      <c r="J516" s="264">
        <v>-690854.99</v>
      </c>
      <c r="K516" s="264">
        <v>0</v>
      </c>
      <c r="L516" s="265">
        <v>3.2694000000000001</v>
      </c>
      <c r="M516" s="265">
        <v>3.1859000000000002</v>
      </c>
      <c r="N516" s="261">
        <v>42587</v>
      </c>
      <c r="O516" s="264">
        <v>-17644.34</v>
      </c>
      <c r="P516" s="264">
        <v>0</v>
      </c>
      <c r="Q516" s="264">
        <v>-17644.34</v>
      </c>
      <c r="R516" s="264">
        <v>-17644.34</v>
      </c>
      <c r="S516" s="266">
        <v>3.218</v>
      </c>
      <c r="T516" s="268">
        <f t="shared" si="2"/>
        <v>-5483.0142945929147</v>
      </c>
      <c r="U516" s="267"/>
      <c r="V516" s="262"/>
      <c r="W516" s="262"/>
      <c r="X516" s="262" t="s">
        <v>2522</v>
      </c>
      <c r="Y516" s="262" t="s">
        <v>2519</v>
      </c>
      <c r="Z516" s="262"/>
    </row>
    <row r="517" spans="1:26" x14ac:dyDescent="0.25">
      <c r="A517" s="261">
        <v>42576</v>
      </c>
      <c r="B517" s="262"/>
      <c r="C517" s="261">
        <v>42587</v>
      </c>
      <c r="D517" s="262" t="s">
        <v>2512</v>
      </c>
      <c r="E517" s="262" t="s">
        <v>1872</v>
      </c>
      <c r="F517" s="262" t="s">
        <v>1872</v>
      </c>
      <c r="G517" s="262" t="s">
        <v>1873</v>
      </c>
      <c r="H517" s="263" t="s">
        <v>155</v>
      </c>
      <c r="I517" s="264">
        <v>299536.61</v>
      </c>
      <c r="J517" s="264">
        <v>-979304.99</v>
      </c>
      <c r="K517" s="264">
        <v>0</v>
      </c>
      <c r="L517" s="265">
        <v>3.2694000000000001</v>
      </c>
      <c r="M517" s="265">
        <v>3.2193999999999998</v>
      </c>
      <c r="N517" s="261">
        <v>42587</v>
      </c>
      <c r="O517" s="264">
        <v>-14976.83</v>
      </c>
      <c r="P517" s="264">
        <v>0</v>
      </c>
      <c r="Q517" s="264">
        <v>-14976.83</v>
      </c>
      <c r="R517" s="264">
        <v>-14976.83</v>
      </c>
      <c r="S517" s="266">
        <v>3.218</v>
      </c>
      <c r="T517" s="268">
        <f t="shared" si="2"/>
        <v>-4654.0801740211309</v>
      </c>
      <c r="U517" s="267"/>
      <c r="V517" s="262"/>
      <c r="W517" s="262"/>
      <c r="X517" s="262" t="s">
        <v>2522</v>
      </c>
      <c r="Y517" s="262" t="s">
        <v>2519</v>
      </c>
      <c r="Z517" s="262"/>
    </row>
    <row r="518" spans="1:26" x14ac:dyDescent="0.25">
      <c r="A518" s="261">
        <v>42576</v>
      </c>
      <c r="B518" s="262"/>
      <c r="C518" s="261">
        <v>42587</v>
      </c>
      <c r="D518" s="262" t="s">
        <v>2512</v>
      </c>
      <c r="E518" s="262" t="s">
        <v>1872</v>
      </c>
      <c r="F518" s="262" t="s">
        <v>1872</v>
      </c>
      <c r="G518" s="262" t="s">
        <v>1873</v>
      </c>
      <c r="H518" s="263" t="s">
        <v>155</v>
      </c>
      <c r="I518" s="264">
        <v>145454.54999999999</v>
      </c>
      <c r="J518" s="264">
        <v>-480000.02</v>
      </c>
      <c r="K518" s="264">
        <v>0</v>
      </c>
      <c r="L518" s="265">
        <v>3.3</v>
      </c>
      <c r="M518" s="265">
        <v>3.1859000000000002</v>
      </c>
      <c r="N518" s="261">
        <v>42587</v>
      </c>
      <c r="O518" s="264">
        <v>-16596.36</v>
      </c>
      <c r="P518" s="264">
        <v>0</v>
      </c>
      <c r="Q518" s="264">
        <v>-16596.36</v>
      </c>
      <c r="R518" s="264">
        <v>-16596.36</v>
      </c>
      <c r="S518" s="266">
        <v>3.218</v>
      </c>
      <c r="T518" s="268">
        <f t="shared" si="2"/>
        <v>-5157.3523927905535</v>
      </c>
      <c r="U518" s="267"/>
      <c r="V518" s="262"/>
      <c r="W518" s="262"/>
      <c r="X518" s="262" t="s">
        <v>2523</v>
      </c>
      <c r="Y518" s="262" t="s">
        <v>2519</v>
      </c>
      <c r="Z518" s="262"/>
    </row>
    <row r="519" spans="1:26" x14ac:dyDescent="0.25">
      <c r="A519" s="261">
        <v>42576</v>
      </c>
      <c r="B519" s="262"/>
      <c r="C519" s="261">
        <v>42587</v>
      </c>
      <c r="D519" s="262" t="s">
        <v>2512</v>
      </c>
      <c r="E519" s="262" t="s">
        <v>1872</v>
      </c>
      <c r="F519" s="262" t="s">
        <v>1872</v>
      </c>
      <c r="G519" s="262" t="s">
        <v>1873</v>
      </c>
      <c r="H519" s="263" t="s">
        <v>155</v>
      </c>
      <c r="I519" s="264">
        <v>47972.1</v>
      </c>
      <c r="J519" s="264">
        <v>-156839.98000000001</v>
      </c>
      <c r="K519" s="264">
        <v>0</v>
      </c>
      <c r="L519" s="265">
        <v>3.2694000000000001</v>
      </c>
      <c r="M519" s="265">
        <v>3.1859000000000002</v>
      </c>
      <c r="N519" s="261">
        <v>42587</v>
      </c>
      <c r="O519" s="264">
        <v>-4005.67</v>
      </c>
      <c r="P519" s="264">
        <v>0</v>
      </c>
      <c r="Q519" s="264">
        <v>-4005.67</v>
      </c>
      <c r="R519" s="264">
        <v>-4005.67</v>
      </c>
      <c r="S519" s="266">
        <v>3.218</v>
      </c>
      <c r="T519" s="268">
        <f t="shared" si="2"/>
        <v>-1244.7700435052827</v>
      </c>
      <c r="U519" s="267"/>
      <c r="V519" s="262"/>
      <c r="W519" s="262"/>
      <c r="X519" s="262" t="s">
        <v>2522</v>
      </c>
      <c r="Y519" s="262" t="s">
        <v>2519</v>
      </c>
      <c r="Z519" s="262"/>
    </row>
    <row r="520" spans="1:26" x14ac:dyDescent="0.25">
      <c r="A520" s="261">
        <v>42213</v>
      </c>
      <c r="B520" s="262"/>
      <c r="C520" s="261">
        <v>42593</v>
      </c>
      <c r="D520" s="262" t="s">
        <v>2512</v>
      </c>
      <c r="E520" s="262" t="s">
        <v>1872</v>
      </c>
      <c r="F520" s="262" t="s">
        <v>1872</v>
      </c>
      <c r="G520" s="262" t="s">
        <v>1957</v>
      </c>
      <c r="H520" s="263" t="s">
        <v>155</v>
      </c>
      <c r="I520" s="264">
        <v>-105289.32</v>
      </c>
      <c r="J520" s="264">
        <v>408311.98</v>
      </c>
      <c r="K520" s="264">
        <v>0</v>
      </c>
      <c r="L520" s="265">
        <v>3.8780000000000001</v>
      </c>
      <c r="M520" s="265">
        <v>3.1909999999999998</v>
      </c>
      <c r="N520" s="261">
        <v>42646</v>
      </c>
      <c r="O520" s="264">
        <v>70981.72</v>
      </c>
      <c r="P520" s="264">
        <v>3.55</v>
      </c>
      <c r="Q520" s="264">
        <v>70978.17</v>
      </c>
      <c r="R520" s="264">
        <v>70981.72</v>
      </c>
      <c r="S520" s="266">
        <v>3.1299000000000001</v>
      </c>
      <c r="T520" s="268">
        <f t="shared" si="2"/>
        <v>22678.590370299371</v>
      </c>
      <c r="U520" s="267"/>
      <c r="V520" s="262"/>
      <c r="W520" s="262"/>
      <c r="X520" s="262" t="s">
        <v>2524</v>
      </c>
      <c r="Y520" s="262" t="s">
        <v>2519</v>
      </c>
      <c r="Z520" s="262"/>
    </row>
    <row r="521" spans="1:26" x14ac:dyDescent="0.25">
      <c r="A521" s="261">
        <v>42213</v>
      </c>
      <c r="B521" s="262"/>
      <c r="C521" s="261">
        <v>42593</v>
      </c>
      <c r="D521" s="262" t="s">
        <v>2512</v>
      </c>
      <c r="E521" s="262" t="s">
        <v>1872</v>
      </c>
      <c r="F521" s="262" t="s">
        <v>1872</v>
      </c>
      <c r="G521" s="262" t="s">
        <v>1957</v>
      </c>
      <c r="H521" s="263" t="s">
        <v>1843</v>
      </c>
      <c r="I521" s="264">
        <v>-7397.63</v>
      </c>
      <c r="J521" s="264">
        <v>28688.01</v>
      </c>
      <c r="K521" s="264">
        <v>0</v>
      </c>
      <c r="L521" s="265">
        <v>3.8780000000000001</v>
      </c>
      <c r="M521" s="265">
        <v>3.1909999999999998</v>
      </c>
      <c r="N521" s="261">
        <v>42646</v>
      </c>
      <c r="O521" s="264">
        <v>4987.18</v>
      </c>
      <c r="P521" s="264">
        <v>0.25</v>
      </c>
      <c r="Q521" s="264">
        <v>4986.93</v>
      </c>
      <c r="R521" s="264">
        <v>4987.18</v>
      </c>
      <c r="S521" s="266">
        <v>3.1299000000000001</v>
      </c>
      <c r="T521" s="268">
        <f t="shared" si="2"/>
        <v>1593.399150132592</v>
      </c>
      <c r="U521" s="267"/>
      <c r="V521" s="262"/>
      <c r="W521" s="262"/>
      <c r="X521" s="262" t="s">
        <v>2525</v>
      </c>
      <c r="Y521" s="262" t="s">
        <v>2519</v>
      </c>
      <c r="Z521" s="262"/>
    </row>
    <row r="522" spans="1:26" x14ac:dyDescent="0.25">
      <c r="A522" s="261">
        <v>42566</v>
      </c>
      <c r="B522" s="262"/>
      <c r="C522" s="261">
        <v>42593</v>
      </c>
      <c r="D522" s="262" t="s">
        <v>2512</v>
      </c>
      <c r="E522" s="262" t="s">
        <v>1872</v>
      </c>
      <c r="F522" s="262" t="s">
        <v>1872</v>
      </c>
      <c r="G522" s="262" t="s">
        <v>1873</v>
      </c>
      <c r="H522" s="263" t="s">
        <v>1843</v>
      </c>
      <c r="I522" s="264">
        <v>-9861.93</v>
      </c>
      <c r="J522" s="264">
        <v>32999.99</v>
      </c>
      <c r="K522" s="264">
        <v>0</v>
      </c>
      <c r="L522" s="265">
        <v>3.3462000000000001</v>
      </c>
      <c r="M522" s="265">
        <v>3.1817000000000002</v>
      </c>
      <c r="N522" s="261">
        <v>42646</v>
      </c>
      <c r="O522" s="264">
        <v>1591.96</v>
      </c>
      <c r="P522" s="264">
        <v>0.08</v>
      </c>
      <c r="Q522" s="264">
        <v>1591.88</v>
      </c>
      <c r="R522" s="264">
        <v>1591.96</v>
      </c>
      <c r="S522" s="266">
        <v>3.1299000000000001</v>
      </c>
      <c r="T522" s="268">
        <f t="shared" si="2"/>
        <v>508.62966867951053</v>
      </c>
      <c r="U522" s="267"/>
      <c r="V522" s="262"/>
      <c r="W522" s="262"/>
      <c r="X522" s="262" t="s">
        <v>2526</v>
      </c>
      <c r="Y522" s="262" t="s">
        <v>2519</v>
      </c>
      <c r="Z522" s="262"/>
    </row>
    <row r="523" spans="1:26" x14ac:dyDescent="0.25">
      <c r="A523" s="261">
        <v>42587</v>
      </c>
      <c r="B523" s="262"/>
      <c r="C523" s="261">
        <v>42593</v>
      </c>
      <c r="D523" s="262" t="s">
        <v>2512</v>
      </c>
      <c r="E523" s="262" t="s">
        <v>1872</v>
      </c>
      <c r="F523" s="262" t="s">
        <v>1872</v>
      </c>
      <c r="G523" s="262" t="s">
        <v>1873</v>
      </c>
      <c r="H523" s="263" t="s">
        <v>155</v>
      </c>
      <c r="I523" s="264">
        <v>255434.8</v>
      </c>
      <c r="J523" s="264">
        <v>-824237.01</v>
      </c>
      <c r="K523" s="264">
        <v>0</v>
      </c>
      <c r="L523" s="265">
        <v>3.2267999999999999</v>
      </c>
      <c r="M523" s="265">
        <v>3.1322000000000001</v>
      </c>
      <c r="N523" s="261">
        <v>42594</v>
      </c>
      <c r="O523" s="264">
        <v>-24151.46</v>
      </c>
      <c r="P523" s="264">
        <v>0</v>
      </c>
      <c r="Q523" s="264">
        <v>-24151.46</v>
      </c>
      <c r="R523" s="264">
        <v>-24151.46</v>
      </c>
      <c r="S523" s="266">
        <v>3.1299000000000001</v>
      </c>
      <c r="T523" s="268">
        <f t="shared" si="2"/>
        <v>-7716.3679350777975</v>
      </c>
      <c r="U523" s="267"/>
      <c r="V523" s="262"/>
      <c r="W523" s="262"/>
      <c r="X523" s="262" t="s">
        <v>2522</v>
      </c>
      <c r="Y523" s="262" t="s">
        <v>2519</v>
      </c>
      <c r="Z523" s="262"/>
    </row>
    <row r="524" spans="1:26" x14ac:dyDescent="0.25">
      <c r="A524" s="261">
        <v>42580</v>
      </c>
      <c r="B524" s="262"/>
      <c r="C524" s="261">
        <v>42593</v>
      </c>
      <c r="D524" s="262" t="s">
        <v>2512</v>
      </c>
      <c r="E524" s="262" t="s">
        <v>1872</v>
      </c>
      <c r="F524" s="262" t="s">
        <v>1872</v>
      </c>
      <c r="G524" s="262" t="s">
        <v>1873</v>
      </c>
      <c r="H524" s="263" t="s">
        <v>155</v>
      </c>
      <c r="I524" s="264">
        <v>98954.240000000005</v>
      </c>
      <c r="J524" s="264">
        <v>-323046.01</v>
      </c>
      <c r="K524" s="264">
        <v>0</v>
      </c>
      <c r="L524" s="265">
        <v>3.2646000000000002</v>
      </c>
      <c r="M524" s="265">
        <v>3.1322000000000001</v>
      </c>
      <c r="N524" s="261">
        <v>42594</v>
      </c>
      <c r="O524" s="264">
        <v>-13094.67</v>
      </c>
      <c r="P524" s="264">
        <v>0</v>
      </c>
      <c r="Q524" s="264">
        <v>-13094.67</v>
      </c>
      <c r="R524" s="264">
        <v>-13094.67</v>
      </c>
      <c r="S524" s="266">
        <v>3.1299000000000001</v>
      </c>
      <c r="T524" s="268">
        <f t="shared" si="2"/>
        <v>-4183.7343046103706</v>
      </c>
      <c r="U524" s="267"/>
      <c r="V524" s="262"/>
      <c r="W524" s="262"/>
      <c r="X524" s="262" t="s">
        <v>2527</v>
      </c>
      <c r="Y524" s="262" t="s">
        <v>2519</v>
      </c>
      <c r="Z524" s="262"/>
    </row>
    <row r="525" spans="1:26" x14ac:dyDescent="0.25">
      <c r="A525" s="261">
        <v>42580</v>
      </c>
      <c r="B525" s="262"/>
      <c r="C525" s="261">
        <v>42594</v>
      </c>
      <c r="D525" s="262" t="s">
        <v>2512</v>
      </c>
      <c r="E525" s="262" t="s">
        <v>1872</v>
      </c>
      <c r="F525" s="262" t="s">
        <v>1872</v>
      </c>
      <c r="G525" s="262" t="s">
        <v>1873</v>
      </c>
      <c r="H525" s="263" t="s">
        <v>155</v>
      </c>
      <c r="I525" s="264">
        <v>71051.28</v>
      </c>
      <c r="J525" s="264">
        <v>-231954.01</v>
      </c>
      <c r="K525" s="264">
        <v>0</v>
      </c>
      <c r="L525" s="265">
        <v>3.2646000000000002</v>
      </c>
      <c r="M525" s="265">
        <v>3.1374</v>
      </c>
      <c r="N525" s="261">
        <v>42594</v>
      </c>
      <c r="O525" s="264">
        <v>-9037.7199999999993</v>
      </c>
      <c r="P525" s="264">
        <v>0</v>
      </c>
      <c r="Q525" s="264">
        <v>-9037.7199999999993</v>
      </c>
      <c r="R525" s="264">
        <v>-9037.7199999999993</v>
      </c>
      <c r="S525" s="266">
        <v>3.1360999999999999</v>
      </c>
      <c r="T525" s="268">
        <f t="shared" si="2"/>
        <v>-2881.8341251873344</v>
      </c>
      <c r="U525" s="267"/>
      <c r="V525" s="262"/>
      <c r="W525" s="262"/>
      <c r="X525" s="262" t="s">
        <v>2527</v>
      </c>
      <c r="Y525" s="262" t="s">
        <v>2519</v>
      </c>
      <c r="Z525" s="262"/>
    </row>
    <row r="526" spans="1:26" x14ac:dyDescent="0.25">
      <c r="A526" s="261">
        <v>42587</v>
      </c>
      <c r="B526" s="262"/>
      <c r="C526" s="261">
        <v>42594</v>
      </c>
      <c r="D526" s="262" t="s">
        <v>2512</v>
      </c>
      <c r="E526" s="262" t="s">
        <v>1872</v>
      </c>
      <c r="F526" s="262" t="s">
        <v>1872</v>
      </c>
      <c r="G526" s="262" t="s">
        <v>1873</v>
      </c>
      <c r="H526" s="263" t="s">
        <v>155</v>
      </c>
      <c r="I526" s="264">
        <v>48056.28</v>
      </c>
      <c r="J526" s="264">
        <v>-155068</v>
      </c>
      <c r="K526" s="264">
        <v>0</v>
      </c>
      <c r="L526" s="265">
        <v>3.2267999999999999</v>
      </c>
      <c r="M526" s="265">
        <v>3.1374</v>
      </c>
      <c r="N526" s="261">
        <v>42594</v>
      </c>
      <c r="O526" s="264">
        <v>-4296.2299999999996</v>
      </c>
      <c r="P526" s="264">
        <v>0</v>
      </c>
      <c r="Q526" s="264">
        <v>-4296.2299999999996</v>
      </c>
      <c r="R526" s="264">
        <v>-4296.2299999999996</v>
      </c>
      <c r="S526" s="266">
        <v>3.1360999999999999</v>
      </c>
      <c r="T526" s="268">
        <f t="shared" si="2"/>
        <v>-1369.9276171040462</v>
      </c>
      <c r="U526" s="267"/>
      <c r="V526" s="262"/>
      <c r="W526" s="262"/>
      <c r="X526" s="262" t="s">
        <v>2522</v>
      </c>
      <c r="Y526" s="262" t="s">
        <v>2519</v>
      </c>
      <c r="Z526" s="262"/>
    </row>
    <row r="527" spans="1:26" x14ac:dyDescent="0.25">
      <c r="A527" s="261">
        <v>42593</v>
      </c>
      <c r="B527" s="262"/>
      <c r="C527" s="261">
        <v>42597</v>
      </c>
      <c r="D527" s="262" t="s">
        <v>2512</v>
      </c>
      <c r="E527" s="262" t="s">
        <v>1872</v>
      </c>
      <c r="F527" s="262" t="s">
        <v>1872</v>
      </c>
      <c r="G527" s="262" t="s">
        <v>1873</v>
      </c>
      <c r="H527" s="263" t="s">
        <v>155</v>
      </c>
      <c r="I527" s="264">
        <v>176467.78</v>
      </c>
      <c r="J527" s="264">
        <v>-553950.01</v>
      </c>
      <c r="K527" s="264">
        <v>0</v>
      </c>
      <c r="L527" s="265">
        <v>3.1391</v>
      </c>
      <c r="M527" s="265">
        <v>3.1669</v>
      </c>
      <c r="N527" s="261">
        <v>42601</v>
      </c>
      <c r="O527" s="264">
        <v>4895.5200000000004</v>
      </c>
      <c r="P527" s="264">
        <v>0.24</v>
      </c>
      <c r="Q527" s="264">
        <v>4895.28</v>
      </c>
      <c r="R527" s="264">
        <v>4895.5200000000004</v>
      </c>
      <c r="S527" s="266">
        <v>3.1598999999999999</v>
      </c>
      <c r="T527" s="268">
        <f t="shared" si="2"/>
        <v>1549.2642172220642</v>
      </c>
      <c r="U527" s="267"/>
      <c r="V527" s="262"/>
      <c r="W527" s="262"/>
      <c r="X527" s="262" t="s">
        <v>2522</v>
      </c>
      <c r="Y527" s="262" t="s">
        <v>2519</v>
      </c>
      <c r="Z527" s="262"/>
    </row>
    <row r="528" spans="1:26" x14ac:dyDescent="0.25">
      <c r="A528" s="261">
        <v>42215</v>
      </c>
      <c r="B528" s="262"/>
      <c r="C528" s="261">
        <v>42598</v>
      </c>
      <c r="D528" s="262" t="s">
        <v>2512</v>
      </c>
      <c r="E528" s="262" t="s">
        <v>1872</v>
      </c>
      <c r="F528" s="262" t="s">
        <v>1872</v>
      </c>
      <c r="G528" s="262" t="s">
        <v>1957</v>
      </c>
      <c r="H528" s="263" t="s">
        <v>1843</v>
      </c>
      <c r="I528" s="264">
        <v>-5783.51</v>
      </c>
      <c r="J528" s="264">
        <v>22200</v>
      </c>
      <c r="K528" s="264">
        <v>0</v>
      </c>
      <c r="L528" s="265">
        <v>3.8384999999999998</v>
      </c>
      <c r="M528" s="265">
        <v>3.2724000000000002</v>
      </c>
      <c r="N528" s="261">
        <v>42677</v>
      </c>
      <c r="O528" s="264">
        <v>3182.8</v>
      </c>
      <c r="P528" s="264">
        <v>0.16</v>
      </c>
      <c r="Q528" s="264">
        <v>3182.64</v>
      </c>
      <c r="R528" s="264">
        <v>3182.8</v>
      </c>
      <c r="S528" s="266">
        <v>3.1669</v>
      </c>
      <c r="T528" s="268">
        <f t="shared" si="2"/>
        <v>1005.020682686539</v>
      </c>
      <c r="U528" s="267"/>
      <c r="V528" s="262"/>
      <c r="W528" s="262"/>
      <c r="X528" s="262" t="s">
        <v>2528</v>
      </c>
      <c r="Y528" s="262" t="s">
        <v>2519</v>
      </c>
      <c r="Z528" s="262"/>
    </row>
    <row r="529" spans="1:26" x14ac:dyDescent="0.25">
      <c r="A529" s="261">
        <v>42215</v>
      </c>
      <c r="B529" s="262"/>
      <c r="C529" s="261">
        <v>42598</v>
      </c>
      <c r="D529" s="262" t="s">
        <v>2512</v>
      </c>
      <c r="E529" s="262" t="s">
        <v>1872</v>
      </c>
      <c r="F529" s="262" t="s">
        <v>1872</v>
      </c>
      <c r="G529" s="262" t="s">
        <v>1957</v>
      </c>
      <c r="H529" s="263" t="s">
        <v>1843</v>
      </c>
      <c r="I529" s="264">
        <v>-14075.66</v>
      </c>
      <c r="J529" s="264">
        <v>53799.99</v>
      </c>
      <c r="K529" s="264">
        <v>0</v>
      </c>
      <c r="L529" s="265">
        <v>3.8222</v>
      </c>
      <c r="M529" s="265">
        <v>3.2704</v>
      </c>
      <c r="N529" s="261">
        <v>42675</v>
      </c>
      <c r="O529" s="264">
        <v>7554.44</v>
      </c>
      <c r="P529" s="264">
        <v>0.38</v>
      </c>
      <c r="Q529" s="264">
        <v>7554.06</v>
      </c>
      <c r="R529" s="264">
        <v>7554.44</v>
      </c>
      <c r="S529" s="266">
        <v>3.1669</v>
      </c>
      <c r="T529" s="268">
        <f t="shared" si="2"/>
        <v>2385.4368625469701</v>
      </c>
      <c r="U529" s="267"/>
      <c r="V529" s="262"/>
      <c r="W529" s="262"/>
      <c r="X529" s="262" t="s">
        <v>2529</v>
      </c>
      <c r="Y529" s="262" t="s">
        <v>2519</v>
      </c>
      <c r="Z529" s="262"/>
    </row>
    <row r="530" spans="1:26" x14ac:dyDescent="0.25">
      <c r="A530" s="261">
        <v>42215</v>
      </c>
      <c r="B530" s="262"/>
      <c r="C530" s="261">
        <v>42598</v>
      </c>
      <c r="D530" s="262" t="s">
        <v>2512</v>
      </c>
      <c r="E530" s="262" t="s">
        <v>1872</v>
      </c>
      <c r="F530" s="262" t="s">
        <v>1872</v>
      </c>
      <c r="G530" s="262" t="s">
        <v>1957</v>
      </c>
      <c r="H530" s="263" t="s">
        <v>155</v>
      </c>
      <c r="I530" s="264">
        <v>-83053.279999999999</v>
      </c>
      <c r="J530" s="264">
        <v>318800.02</v>
      </c>
      <c r="K530" s="264">
        <v>0</v>
      </c>
      <c r="L530" s="265">
        <v>3.8384999999999998</v>
      </c>
      <c r="M530" s="265">
        <v>3.2724000000000002</v>
      </c>
      <c r="N530" s="261">
        <v>42677</v>
      </c>
      <c r="O530" s="264">
        <v>45706.13</v>
      </c>
      <c r="P530" s="264">
        <v>2.29</v>
      </c>
      <c r="Q530" s="264">
        <v>45703.839999999997</v>
      </c>
      <c r="R530" s="264">
        <v>45706.13</v>
      </c>
      <c r="S530" s="266">
        <v>3.1669</v>
      </c>
      <c r="T530" s="268">
        <f t="shared" si="2"/>
        <v>14432.451293062615</v>
      </c>
      <c r="U530" s="267"/>
      <c r="V530" s="262"/>
      <c r="W530" s="262"/>
      <c r="X530" s="262" t="s">
        <v>2530</v>
      </c>
      <c r="Y530" s="262" t="s">
        <v>2519</v>
      </c>
      <c r="Z530" s="262"/>
    </row>
    <row r="531" spans="1:26" x14ac:dyDescent="0.25">
      <c r="A531" s="261">
        <v>42215</v>
      </c>
      <c r="B531" s="262"/>
      <c r="C531" s="261">
        <v>42598</v>
      </c>
      <c r="D531" s="262" t="s">
        <v>2512</v>
      </c>
      <c r="E531" s="262" t="s">
        <v>1872</v>
      </c>
      <c r="F531" s="262" t="s">
        <v>1872</v>
      </c>
      <c r="G531" s="262" t="s">
        <v>1957</v>
      </c>
      <c r="H531" s="263" t="s">
        <v>155</v>
      </c>
      <c r="I531" s="264">
        <v>-194027.51999999999</v>
      </c>
      <c r="J531" s="264">
        <v>741611.99</v>
      </c>
      <c r="K531" s="264">
        <v>0</v>
      </c>
      <c r="L531" s="265">
        <v>3.8222</v>
      </c>
      <c r="M531" s="265">
        <v>3.2704</v>
      </c>
      <c r="N531" s="261">
        <v>42675</v>
      </c>
      <c r="O531" s="264">
        <v>104135.03</v>
      </c>
      <c r="P531" s="264">
        <v>5.21</v>
      </c>
      <c r="Q531" s="264">
        <v>104129.82</v>
      </c>
      <c r="R531" s="264">
        <v>104135.03</v>
      </c>
      <c r="S531" s="266">
        <v>3.1669</v>
      </c>
      <c r="T531" s="268">
        <f t="shared" si="2"/>
        <v>32882.323407748903</v>
      </c>
      <c r="U531" s="267"/>
      <c r="V531" s="262"/>
      <c r="W531" s="262"/>
      <c r="X531" s="262" t="s">
        <v>2531</v>
      </c>
      <c r="Y531" s="262" t="s">
        <v>2519</v>
      </c>
      <c r="Z531" s="262"/>
    </row>
    <row r="532" spans="1:26" x14ac:dyDescent="0.25">
      <c r="A532" s="261">
        <v>42593</v>
      </c>
      <c r="B532" s="262"/>
      <c r="C532" s="261">
        <v>42599</v>
      </c>
      <c r="D532" s="262" t="s">
        <v>2512</v>
      </c>
      <c r="E532" s="262" t="s">
        <v>1872</v>
      </c>
      <c r="F532" s="262" t="s">
        <v>1872</v>
      </c>
      <c r="G532" s="262" t="s">
        <v>1873</v>
      </c>
      <c r="H532" s="263" t="s">
        <v>155</v>
      </c>
      <c r="I532" s="264">
        <v>86103.34</v>
      </c>
      <c r="J532" s="264">
        <v>-270286.99</v>
      </c>
      <c r="K532" s="264">
        <v>0</v>
      </c>
      <c r="L532" s="265">
        <v>3.1391</v>
      </c>
      <c r="M532" s="265">
        <v>3.1779000000000002</v>
      </c>
      <c r="N532" s="261">
        <v>42601</v>
      </c>
      <c r="O532" s="264">
        <v>3337.31</v>
      </c>
      <c r="P532" s="264">
        <v>0.17</v>
      </c>
      <c r="Q532" s="264">
        <v>3337.14</v>
      </c>
      <c r="R532" s="264">
        <v>3337.31</v>
      </c>
      <c r="S532" s="266">
        <v>3.1745999999999999</v>
      </c>
      <c r="T532" s="268">
        <f t="shared" si="2"/>
        <v>1051.2537012537014</v>
      </c>
      <c r="U532" s="267"/>
      <c r="V532" s="262"/>
      <c r="W532" s="262"/>
      <c r="X532" s="262" t="s">
        <v>2522</v>
      </c>
      <c r="Y532" s="262" t="s">
        <v>2519</v>
      </c>
      <c r="Z532" s="262"/>
    </row>
    <row r="533" spans="1:26" x14ac:dyDescent="0.25">
      <c r="A533" s="261">
        <v>42584</v>
      </c>
      <c r="B533" s="262"/>
      <c r="C533" s="261">
        <v>42600</v>
      </c>
      <c r="D533" s="262" t="s">
        <v>2512</v>
      </c>
      <c r="E533" s="262" t="s">
        <v>1872</v>
      </c>
      <c r="F533" s="262" t="s">
        <v>1872</v>
      </c>
      <c r="G533" s="262" t="s">
        <v>1873</v>
      </c>
      <c r="H533" s="263" t="s">
        <v>155</v>
      </c>
      <c r="I533" s="264">
        <v>258494.26</v>
      </c>
      <c r="J533" s="264">
        <v>-846000.01</v>
      </c>
      <c r="K533" s="264">
        <v>0</v>
      </c>
      <c r="L533" s="265">
        <v>3.2728000000000002</v>
      </c>
      <c r="M533" s="265">
        <v>3.2267999999999999</v>
      </c>
      <c r="N533" s="261">
        <v>42601</v>
      </c>
      <c r="O533" s="264">
        <v>-11884.5</v>
      </c>
      <c r="P533" s="264">
        <v>0</v>
      </c>
      <c r="Q533" s="264">
        <v>-11884.5</v>
      </c>
      <c r="R533" s="264">
        <v>-11884.5</v>
      </c>
      <c r="S533" s="266">
        <v>3.2244999999999999</v>
      </c>
      <c r="T533" s="268">
        <f t="shared" si="2"/>
        <v>-3685.6877035199254</v>
      </c>
      <c r="U533" s="267"/>
      <c r="V533" s="262"/>
      <c r="W533" s="262"/>
      <c r="X533" s="262" t="s">
        <v>2532</v>
      </c>
      <c r="Y533" s="262" t="s">
        <v>2519</v>
      </c>
      <c r="Z533" s="262"/>
    </row>
    <row r="534" spans="1:26" x14ac:dyDescent="0.25">
      <c r="A534" s="261">
        <v>42584</v>
      </c>
      <c r="B534" s="262"/>
      <c r="C534" s="261">
        <v>42600</v>
      </c>
      <c r="D534" s="262" t="s">
        <v>2512</v>
      </c>
      <c r="E534" s="262" t="s">
        <v>1872</v>
      </c>
      <c r="F534" s="262" t="s">
        <v>1872</v>
      </c>
      <c r="G534" s="262" t="s">
        <v>1873</v>
      </c>
      <c r="H534" s="263" t="s">
        <v>155</v>
      </c>
      <c r="I534" s="264">
        <v>43082.38</v>
      </c>
      <c r="J534" s="264">
        <v>-141000.01</v>
      </c>
      <c r="K534" s="264">
        <v>0</v>
      </c>
      <c r="L534" s="265">
        <v>3.2728000000000002</v>
      </c>
      <c r="M534" s="265">
        <v>3.2267999999999999</v>
      </c>
      <c r="N534" s="261">
        <v>42601</v>
      </c>
      <c r="O534" s="264">
        <v>-1980.75</v>
      </c>
      <c r="P534" s="264">
        <v>0</v>
      </c>
      <c r="Q534" s="264">
        <v>-1980.75</v>
      </c>
      <c r="R534" s="264">
        <v>-1980.75</v>
      </c>
      <c r="S534" s="266">
        <v>3.2244999999999999</v>
      </c>
      <c r="T534" s="268">
        <f t="shared" si="2"/>
        <v>-614.28128391998757</v>
      </c>
      <c r="U534" s="267"/>
      <c r="V534" s="262"/>
      <c r="W534" s="262"/>
      <c r="X534" s="262" t="s">
        <v>2533</v>
      </c>
      <c r="Y534" s="262" t="s">
        <v>2519</v>
      </c>
      <c r="Z534" s="262"/>
    </row>
    <row r="535" spans="1:26" x14ac:dyDescent="0.25">
      <c r="A535" s="261">
        <v>42151</v>
      </c>
      <c r="B535" s="262"/>
      <c r="C535" s="261">
        <v>42600</v>
      </c>
      <c r="D535" s="262" t="s">
        <v>2512</v>
      </c>
      <c r="E535" s="262" t="s">
        <v>1872</v>
      </c>
      <c r="F535" s="262" t="s">
        <v>1872</v>
      </c>
      <c r="G535" s="262" t="s">
        <v>1957</v>
      </c>
      <c r="H535" s="263" t="s">
        <v>155</v>
      </c>
      <c r="I535" s="264">
        <v>-71504.84</v>
      </c>
      <c r="J535" s="264">
        <v>260670.89</v>
      </c>
      <c r="K535" s="264">
        <v>0</v>
      </c>
      <c r="L535" s="265">
        <v>3.6455000000000002</v>
      </c>
      <c r="M535" s="265">
        <v>3.2810999999999999</v>
      </c>
      <c r="N535" s="261">
        <v>42657</v>
      </c>
      <c r="O535" s="264">
        <v>25529.15</v>
      </c>
      <c r="P535" s="264">
        <v>1.28</v>
      </c>
      <c r="Q535" s="264">
        <v>25527.87</v>
      </c>
      <c r="R535" s="264">
        <v>25529.15</v>
      </c>
      <c r="S535" s="266">
        <v>3.2244999999999999</v>
      </c>
      <c r="T535" s="268">
        <f t="shared" si="2"/>
        <v>7917.2429834082814</v>
      </c>
      <c r="U535" s="267"/>
      <c r="V535" s="262"/>
      <c r="W535" s="262"/>
      <c r="X535" s="262" t="s">
        <v>2534</v>
      </c>
      <c r="Y535" s="262" t="s">
        <v>2519</v>
      </c>
      <c r="Z535" s="262"/>
    </row>
    <row r="536" spans="1:26" x14ac:dyDescent="0.25">
      <c r="A536" s="261">
        <v>42215</v>
      </c>
      <c r="B536" s="262"/>
      <c r="C536" s="261">
        <v>42601</v>
      </c>
      <c r="D536" s="262" t="s">
        <v>2512</v>
      </c>
      <c r="E536" s="262" t="s">
        <v>1872</v>
      </c>
      <c r="F536" s="262" t="s">
        <v>1872</v>
      </c>
      <c r="G536" s="262" t="s">
        <v>1957</v>
      </c>
      <c r="H536" s="263" t="s">
        <v>155</v>
      </c>
      <c r="I536" s="264">
        <v>-86271.6</v>
      </c>
      <c r="J536" s="264">
        <v>328306.57</v>
      </c>
      <c r="K536" s="264">
        <v>0</v>
      </c>
      <c r="L536" s="265">
        <v>3.8054999999999999</v>
      </c>
      <c r="M536" s="265">
        <v>3.2663000000000002</v>
      </c>
      <c r="N536" s="261">
        <v>42646</v>
      </c>
      <c r="O536" s="264">
        <v>45791.45</v>
      </c>
      <c r="P536" s="264">
        <v>2.29</v>
      </c>
      <c r="Q536" s="264">
        <v>45789.16</v>
      </c>
      <c r="R536" s="264">
        <v>45791.45</v>
      </c>
      <c r="S536" s="266">
        <v>3.2212000000000001</v>
      </c>
      <c r="T536" s="268">
        <f t="shared" si="2"/>
        <v>14215.649447410902</v>
      </c>
      <c r="U536" s="267"/>
      <c r="V536" s="262"/>
      <c r="W536" s="262"/>
      <c r="X536" s="262" t="s">
        <v>2535</v>
      </c>
      <c r="Y536" s="262" t="s">
        <v>2519</v>
      </c>
      <c r="Z536" s="262"/>
    </row>
    <row r="537" spans="1:26" x14ac:dyDescent="0.25">
      <c r="A537" s="261">
        <v>42600</v>
      </c>
      <c r="B537" s="262"/>
      <c r="C537" s="261">
        <v>42604</v>
      </c>
      <c r="D537" s="262" t="s">
        <v>2512</v>
      </c>
      <c r="E537" s="262" t="s">
        <v>1872</v>
      </c>
      <c r="F537" s="262" t="s">
        <v>1872</v>
      </c>
      <c r="G537" s="262" t="s">
        <v>1873</v>
      </c>
      <c r="H537" s="263" t="s">
        <v>155</v>
      </c>
      <c r="I537" s="264">
        <v>80920.710000000006</v>
      </c>
      <c r="J537" s="264">
        <v>-262086</v>
      </c>
      <c r="K537" s="264">
        <v>0</v>
      </c>
      <c r="L537" s="265">
        <v>3.2387999999999999</v>
      </c>
      <c r="M537" s="265">
        <v>3.2382</v>
      </c>
      <c r="N537" s="261">
        <v>42613</v>
      </c>
      <c r="O537" s="264">
        <v>-48.37</v>
      </c>
      <c r="P537" s="264">
        <v>0</v>
      </c>
      <c r="Q537" s="264">
        <v>-48.37</v>
      </c>
      <c r="R537" s="264">
        <v>-48.37</v>
      </c>
      <c r="S537" s="266">
        <v>3.2263999999999999</v>
      </c>
      <c r="T537" s="268">
        <f t="shared" si="2"/>
        <v>-14.991941482767171</v>
      </c>
      <c r="U537" s="267"/>
      <c r="V537" s="262"/>
      <c r="W537" s="262"/>
      <c r="X537" s="262" t="s">
        <v>2532</v>
      </c>
      <c r="Y537" s="262" t="s">
        <v>2519</v>
      </c>
      <c r="Z537" s="262"/>
    </row>
    <row r="538" spans="1:26" x14ac:dyDescent="0.25">
      <c r="A538" s="261">
        <v>42151</v>
      </c>
      <c r="B538" s="262"/>
      <c r="C538" s="261">
        <v>42604</v>
      </c>
      <c r="D538" s="262" t="s">
        <v>2512</v>
      </c>
      <c r="E538" s="262" t="s">
        <v>1872</v>
      </c>
      <c r="F538" s="262" t="s">
        <v>1872</v>
      </c>
      <c r="G538" s="262" t="s">
        <v>1957</v>
      </c>
      <c r="H538" s="263" t="s">
        <v>155</v>
      </c>
      <c r="I538" s="264">
        <v>-38742.959999999999</v>
      </c>
      <c r="J538" s="264">
        <v>141237.46</v>
      </c>
      <c r="K538" s="264">
        <v>0</v>
      </c>
      <c r="L538" s="265">
        <v>3.6455000000000002</v>
      </c>
      <c r="M538" s="265">
        <v>3.2805</v>
      </c>
      <c r="N538" s="261">
        <v>42657</v>
      </c>
      <c r="O538" s="264">
        <v>13869.76</v>
      </c>
      <c r="P538" s="264">
        <v>0.69</v>
      </c>
      <c r="Q538" s="264">
        <v>13869.07</v>
      </c>
      <c r="R538" s="264">
        <v>13869.76</v>
      </c>
      <c r="S538" s="266">
        <v>3.2263999999999999</v>
      </c>
      <c r="T538" s="268">
        <f t="shared" si="2"/>
        <v>4298.8346144309453</v>
      </c>
      <c r="U538" s="267"/>
      <c r="V538" s="262"/>
      <c r="W538" s="262"/>
      <c r="X538" s="262" t="s">
        <v>2534</v>
      </c>
      <c r="Y538" s="262" t="s">
        <v>2519</v>
      </c>
      <c r="Z538" s="262"/>
    </row>
    <row r="539" spans="1:26" x14ac:dyDescent="0.25">
      <c r="A539" s="261">
        <v>42600</v>
      </c>
      <c r="B539" s="262"/>
      <c r="C539" s="261">
        <v>42604</v>
      </c>
      <c r="D539" s="262" t="s">
        <v>2512</v>
      </c>
      <c r="E539" s="262" t="s">
        <v>1872</v>
      </c>
      <c r="F539" s="262" t="s">
        <v>1872</v>
      </c>
      <c r="G539" s="262" t="s">
        <v>1873</v>
      </c>
      <c r="H539" s="263" t="s">
        <v>155</v>
      </c>
      <c r="I539" s="264">
        <v>43534.64</v>
      </c>
      <c r="J539" s="264">
        <v>-140999.99</v>
      </c>
      <c r="K539" s="264">
        <v>0</v>
      </c>
      <c r="L539" s="265">
        <v>3.2387999999999999</v>
      </c>
      <c r="M539" s="265">
        <v>3.2382</v>
      </c>
      <c r="N539" s="261">
        <v>42613</v>
      </c>
      <c r="O539" s="264">
        <v>-26.03</v>
      </c>
      <c r="P539" s="264">
        <v>0</v>
      </c>
      <c r="Q539" s="264">
        <v>-26.03</v>
      </c>
      <c r="R539" s="264">
        <v>-26.03</v>
      </c>
      <c r="S539" s="266">
        <v>3.2263999999999999</v>
      </c>
      <c r="T539" s="268">
        <f t="shared" si="2"/>
        <v>-8.0678155219439631</v>
      </c>
      <c r="U539" s="267"/>
      <c r="V539" s="262"/>
      <c r="W539" s="262"/>
      <c r="X539" s="262" t="s">
        <v>2533</v>
      </c>
      <c r="Y539" s="262" t="s">
        <v>2519</v>
      </c>
      <c r="Z539" s="262"/>
    </row>
    <row r="540" spans="1:26" x14ac:dyDescent="0.25">
      <c r="A540" s="261">
        <v>42597</v>
      </c>
      <c r="B540" s="262"/>
      <c r="C540" s="261">
        <v>42604</v>
      </c>
      <c r="D540" s="262" t="s">
        <v>2512</v>
      </c>
      <c r="E540" s="262" t="s">
        <v>1872</v>
      </c>
      <c r="F540" s="262" t="s">
        <v>1872</v>
      </c>
      <c r="G540" s="262" t="s">
        <v>1873</v>
      </c>
      <c r="H540" s="263" t="s">
        <v>155</v>
      </c>
      <c r="I540" s="264">
        <v>-40975.440000000002</v>
      </c>
      <c r="J540" s="264">
        <v>130465.8</v>
      </c>
      <c r="K540" s="264">
        <v>0</v>
      </c>
      <c r="L540" s="265">
        <v>3.1840000000000002</v>
      </c>
      <c r="M540" s="265">
        <v>3.2315</v>
      </c>
      <c r="N540" s="261">
        <v>42606</v>
      </c>
      <c r="O540" s="264">
        <v>-1944.29</v>
      </c>
      <c r="P540" s="264">
        <v>0</v>
      </c>
      <c r="Q540" s="264">
        <v>-1944.29</v>
      </c>
      <c r="R540" s="264">
        <v>-1944.29</v>
      </c>
      <c r="S540" s="266">
        <v>3.2263999999999999</v>
      </c>
      <c r="T540" s="268">
        <f t="shared" si="2"/>
        <v>-602.61901810066945</v>
      </c>
      <c r="U540" s="267"/>
      <c r="V540" s="262"/>
      <c r="W540" s="262"/>
      <c r="X540" s="267" t="s">
        <v>2536</v>
      </c>
      <c r="Y540" s="262" t="s">
        <v>2519</v>
      </c>
      <c r="Z540" s="262"/>
    </row>
    <row r="541" spans="1:26" x14ac:dyDescent="0.25">
      <c r="A541" s="261">
        <v>42213</v>
      </c>
      <c r="B541" s="262"/>
      <c r="C541" s="261">
        <v>42604</v>
      </c>
      <c r="D541" s="262" t="s">
        <v>2512</v>
      </c>
      <c r="E541" s="262" t="s">
        <v>1872</v>
      </c>
      <c r="F541" s="262" t="s">
        <v>1872</v>
      </c>
      <c r="G541" s="262" t="s">
        <v>1957</v>
      </c>
      <c r="H541" s="263" t="s">
        <v>155</v>
      </c>
      <c r="I541" s="264">
        <v>-79755.070000000007</v>
      </c>
      <c r="J541" s="264">
        <v>306793.83</v>
      </c>
      <c r="K541" s="264">
        <v>0</v>
      </c>
      <c r="L541" s="265">
        <v>3.8466999999999998</v>
      </c>
      <c r="M541" s="265">
        <v>3.2986</v>
      </c>
      <c r="N541" s="261">
        <v>42675</v>
      </c>
      <c r="O541" s="264">
        <v>42606.83</v>
      </c>
      <c r="P541" s="264">
        <v>2.13</v>
      </c>
      <c r="Q541" s="264">
        <v>42604.7</v>
      </c>
      <c r="R541" s="264">
        <v>42606.83</v>
      </c>
      <c r="S541" s="266">
        <v>3.2263999999999999</v>
      </c>
      <c r="T541" s="268">
        <f t="shared" si="2"/>
        <v>13205.687453508555</v>
      </c>
      <c r="U541" s="267"/>
      <c r="V541" s="262"/>
      <c r="W541" s="262"/>
      <c r="X541" s="267" t="s">
        <v>2537</v>
      </c>
      <c r="Y541" s="262" t="s">
        <v>2519</v>
      </c>
      <c r="Z541" s="262"/>
    </row>
    <row r="542" spans="1:26" x14ac:dyDescent="0.25">
      <c r="A542" s="261">
        <v>42566</v>
      </c>
      <c r="B542" s="262"/>
      <c r="C542" s="261">
        <v>42605</v>
      </c>
      <c r="D542" s="262" t="s">
        <v>2512</v>
      </c>
      <c r="E542" s="262" t="s">
        <v>1872</v>
      </c>
      <c r="F542" s="262" t="s">
        <v>1872</v>
      </c>
      <c r="G542" s="262" t="s">
        <v>1873</v>
      </c>
      <c r="H542" s="263" t="s">
        <v>1843</v>
      </c>
      <c r="I542" s="264">
        <v>-16652.14</v>
      </c>
      <c r="J542" s="264">
        <v>55721.39</v>
      </c>
      <c r="K542" s="264">
        <v>0</v>
      </c>
      <c r="L542" s="265">
        <v>3.3462000000000001</v>
      </c>
      <c r="M542" s="265">
        <v>3.2581000000000002</v>
      </c>
      <c r="N542" s="261">
        <v>42646</v>
      </c>
      <c r="O542" s="264">
        <v>1445.68</v>
      </c>
      <c r="P542" s="264">
        <v>7.0000000000000007E-2</v>
      </c>
      <c r="Q542" s="264">
        <v>1445.61</v>
      </c>
      <c r="R542" s="264">
        <v>1445.68</v>
      </c>
      <c r="S542" s="266">
        <v>3.2160000000000002</v>
      </c>
      <c r="T542" s="268">
        <f t="shared" si="2"/>
        <v>449.5273631840796</v>
      </c>
      <c r="U542" s="267"/>
      <c r="V542" s="262"/>
      <c r="W542" s="262"/>
      <c r="X542" s="267" t="s">
        <v>2526</v>
      </c>
      <c r="Y542" s="262" t="s">
        <v>2519</v>
      </c>
      <c r="Z542" s="262"/>
    </row>
    <row r="543" spans="1:26" x14ac:dyDescent="0.25">
      <c r="A543" s="261">
        <v>42597</v>
      </c>
      <c r="B543" s="262"/>
      <c r="C543" s="261">
        <v>42605</v>
      </c>
      <c r="D543" s="262" t="s">
        <v>2512</v>
      </c>
      <c r="E543" s="262" t="s">
        <v>1872</v>
      </c>
      <c r="F543" s="262" t="s">
        <v>1872</v>
      </c>
      <c r="G543" s="262" t="s">
        <v>1873</v>
      </c>
      <c r="H543" s="263" t="s">
        <v>155</v>
      </c>
      <c r="I543" s="264">
        <v>-86786.92</v>
      </c>
      <c r="J543" s="264">
        <v>276329.55</v>
      </c>
      <c r="K543" s="264">
        <v>0</v>
      </c>
      <c r="L543" s="265">
        <v>3.1840000000000002</v>
      </c>
      <c r="M543" s="265">
        <v>3.2185000000000001</v>
      </c>
      <c r="N543" s="261">
        <v>42606</v>
      </c>
      <c r="O543" s="264">
        <v>-2992.58</v>
      </c>
      <c r="P543" s="264">
        <v>0</v>
      </c>
      <c r="Q543" s="264">
        <v>-2992.58</v>
      </c>
      <c r="R543" s="264">
        <v>-2992.58</v>
      </c>
      <c r="S543" s="266">
        <v>3.2160000000000002</v>
      </c>
      <c r="T543" s="268">
        <f t="shared" si="2"/>
        <v>-930.52860696517405</v>
      </c>
      <c r="U543" s="267"/>
      <c r="V543" s="262"/>
      <c r="W543" s="262"/>
      <c r="X543" s="267" t="s">
        <v>2536</v>
      </c>
      <c r="Y543" s="262" t="s">
        <v>2519</v>
      </c>
      <c r="Z543" s="262"/>
    </row>
    <row r="544" spans="1:26" x14ac:dyDescent="0.25">
      <c r="A544" s="261">
        <v>42348</v>
      </c>
      <c r="B544" s="262"/>
      <c r="C544" s="261">
        <v>42605</v>
      </c>
      <c r="D544" s="262" t="s">
        <v>2512</v>
      </c>
      <c r="E544" s="262" t="s">
        <v>1872</v>
      </c>
      <c r="F544" s="262" t="s">
        <v>1872</v>
      </c>
      <c r="G544" s="262" t="s">
        <v>1957</v>
      </c>
      <c r="H544" s="263" t="s">
        <v>1843</v>
      </c>
      <c r="I544" s="264">
        <v>-18020.349999999999</v>
      </c>
      <c r="J544" s="264">
        <v>73703.23</v>
      </c>
      <c r="K544" s="264">
        <v>0</v>
      </c>
      <c r="L544" s="266">
        <v>4.09</v>
      </c>
      <c r="M544" s="266">
        <v>3.2721</v>
      </c>
      <c r="N544" s="270">
        <v>42660</v>
      </c>
      <c r="O544" s="264">
        <v>14455.96</v>
      </c>
      <c r="P544" s="264">
        <v>0.72</v>
      </c>
      <c r="Q544" s="264">
        <v>14455.24</v>
      </c>
      <c r="R544" s="264">
        <v>14455.96</v>
      </c>
      <c r="S544" s="266">
        <v>3.2160000000000002</v>
      </c>
      <c r="T544" s="268">
        <f t="shared" si="2"/>
        <v>4495.0124378109449</v>
      </c>
      <c r="U544" s="267"/>
      <c r="V544" s="262"/>
      <c r="W544" s="262"/>
      <c r="X544" s="262" t="s">
        <v>2538</v>
      </c>
      <c r="Y544" s="262" t="s">
        <v>2519</v>
      </c>
      <c r="Z544" s="262"/>
    </row>
    <row r="545" spans="1:26" x14ac:dyDescent="0.25">
      <c r="A545" s="261">
        <v>42215</v>
      </c>
      <c r="B545" s="262"/>
      <c r="C545" s="261">
        <v>42606</v>
      </c>
      <c r="D545" s="262" t="s">
        <v>2512</v>
      </c>
      <c r="E545" s="262" t="s">
        <v>1872</v>
      </c>
      <c r="F545" s="262" t="s">
        <v>1872</v>
      </c>
      <c r="G545" s="262" t="s">
        <v>1957</v>
      </c>
      <c r="H545" s="263" t="s">
        <v>155</v>
      </c>
      <c r="I545" s="264">
        <v>-55696.61</v>
      </c>
      <c r="J545" s="264">
        <v>211953.45</v>
      </c>
      <c r="K545" s="264">
        <v>0</v>
      </c>
      <c r="L545" s="266">
        <v>3.8054999999999999</v>
      </c>
      <c r="M545" s="266">
        <v>3.2450999999999999</v>
      </c>
      <c r="N545" s="270">
        <v>42646</v>
      </c>
      <c r="O545" s="264">
        <v>30773.5</v>
      </c>
      <c r="P545" s="264">
        <v>1.54</v>
      </c>
      <c r="Q545" s="264">
        <v>30771.96</v>
      </c>
      <c r="R545" s="264">
        <v>30773.5</v>
      </c>
      <c r="S545" s="266">
        <v>3.2050999999999998</v>
      </c>
      <c r="T545" s="268">
        <f t="shared" si="2"/>
        <v>9601.4164924651341</v>
      </c>
      <c r="U545" s="267"/>
      <c r="V545" s="262"/>
      <c r="W545" s="262"/>
      <c r="X545" s="262" t="s">
        <v>2535</v>
      </c>
      <c r="Y545" s="262" t="s">
        <v>2519</v>
      </c>
      <c r="Z545" s="262"/>
    </row>
    <row r="546" spans="1:26" x14ac:dyDescent="0.25">
      <c r="A546" s="261">
        <v>42600</v>
      </c>
      <c r="B546" s="262"/>
      <c r="C546" s="261">
        <v>42606</v>
      </c>
      <c r="D546" s="262" t="s">
        <v>2512</v>
      </c>
      <c r="E546" s="262" t="s">
        <v>1872</v>
      </c>
      <c r="F546" s="262" t="s">
        <v>1872</v>
      </c>
      <c r="G546" s="262" t="s">
        <v>1873</v>
      </c>
      <c r="H546" s="263" t="s">
        <v>155</v>
      </c>
      <c r="I546" s="264">
        <v>-105024.14</v>
      </c>
      <c r="J546" s="264">
        <v>340278.21</v>
      </c>
      <c r="K546" s="264">
        <v>0</v>
      </c>
      <c r="L546" s="266">
        <v>3.24</v>
      </c>
      <c r="M546" s="266">
        <v>3.2063999999999999</v>
      </c>
      <c r="N546" s="270">
        <v>42606</v>
      </c>
      <c r="O546" s="264">
        <v>3528.81</v>
      </c>
      <c r="P546" s="264">
        <v>0.18</v>
      </c>
      <c r="Q546" s="264">
        <v>3528.63</v>
      </c>
      <c r="R546" s="264">
        <v>3528.81</v>
      </c>
      <c r="S546" s="266">
        <v>3.2050999999999998</v>
      </c>
      <c r="T546" s="268">
        <f t="shared" si="2"/>
        <v>1100.9984087859973</v>
      </c>
      <c r="U546" s="267"/>
      <c r="V546" s="262"/>
      <c r="W546" s="262"/>
      <c r="X546" s="262" t="s">
        <v>2539</v>
      </c>
      <c r="Y546" s="262" t="s">
        <v>2519</v>
      </c>
      <c r="Z546" s="262"/>
    </row>
    <row r="547" spans="1:26" x14ac:dyDescent="0.25">
      <c r="A547" s="261">
        <v>42598</v>
      </c>
      <c r="B547" s="262"/>
      <c r="C547" s="261">
        <v>42606</v>
      </c>
      <c r="D547" s="262" t="s">
        <v>2512</v>
      </c>
      <c r="E547" s="262" t="s">
        <v>1872</v>
      </c>
      <c r="F547" s="262" t="s">
        <v>1872</v>
      </c>
      <c r="G547" s="262" t="s">
        <v>1873</v>
      </c>
      <c r="H547" s="263" t="s">
        <v>155</v>
      </c>
      <c r="I547" s="264">
        <v>-84035.16</v>
      </c>
      <c r="J547" s="264">
        <v>269752.86</v>
      </c>
      <c r="K547" s="264">
        <v>0</v>
      </c>
      <c r="L547" s="266">
        <v>3.21</v>
      </c>
      <c r="M547" s="266">
        <v>3.2063999999999999</v>
      </c>
      <c r="N547" s="270">
        <v>42606</v>
      </c>
      <c r="O547" s="264">
        <v>302.52999999999997</v>
      </c>
      <c r="P547" s="264">
        <v>0.02</v>
      </c>
      <c r="Q547" s="264">
        <v>302.51</v>
      </c>
      <c r="R547" s="264">
        <v>302.52999999999997</v>
      </c>
      <c r="S547" s="266">
        <v>3.2050999999999998</v>
      </c>
      <c r="T547" s="268">
        <f t="shared" si="2"/>
        <v>94.390190633677577</v>
      </c>
      <c r="U547" s="267"/>
      <c r="V547" s="262"/>
      <c r="W547" s="262"/>
      <c r="X547" s="262" t="s">
        <v>2540</v>
      </c>
      <c r="Y547" s="262" t="s">
        <v>2519</v>
      </c>
      <c r="Z547" s="262"/>
    </row>
    <row r="548" spans="1:26" x14ac:dyDescent="0.25">
      <c r="A548" s="261">
        <v>42550</v>
      </c>
      <c r="B548" s="262"/>
      <c r="C548" s="261">
        <v>42606</v>
      </c>
      <c r="D548" s="262" t="s">
        <v>2512</v>
      </c>
      <c r="E548" s="262" t="s">
        <v>1872</v>
      </c>
      <c r="F548" s="262" t="s">
        <v>1872</v>
      </c>
      <c r="G548" s="262" t="s">
        <v>1873</v>
      </c>
      <c r="H548" s="263" t="s">
        <v>155</v>
      </c>
      <c r="I548" s="264">
        <v>48075.6</v>
      </c>
      <c r="J548" s="264">
        <v>-160370.59</v>
      </c>
      <c r="K548" s="264">
        <v>0</v>
      </c>
      <c r="L548" s="266">
        <v>3.3357999999999999</v>
      </c>
      <c r="M548" s="266">
        <v>3.2450999999999999</v>
      </c>
      <c r="N548" s="270">
        <v>42646</v>
      </c>
      <c r="O548" s="264">
        <v>-4299.1400000000003</v>
      </c>
      <c r="P548" s="264">
        <v>0</v>
      </c>
      <c r="Q548" s="264">
        <v>-4299.1400000000003</v>
      </c>
      <c r="R548" s="264">
        <v>-4299.1400000000003</v>
      </c>
      <c r="S548" s="266">
        <v>3.2050999999999998</v>
      </c>
      <c r="T548" s="268">
        <f t="shared" si="2"/>
        <v>-1341.3434838226578</v>
      </c>
      <c r="U548" s="267"/>
      <c r="V548" s="262"/>
      <c r="W548" s="262"/>
      <c r="X548" s="262" t="s">
        <v>2541</v>
      </c>
      <c r="Y548" s="262" t="s">
        <v>2519</v>
      </c>
      <c r="Z548" s="262"/>
    </row>
    <row r="549" spans="1:26" x14ac:dyDescent="0.25">
      <c r="A549" s="261">
        <v>42566</v>
      </c>
      <c r="B549" s="262"/>
      <c r="C549" s="261">
        <v>42607</v>
      </c>
      <c r="D549" s="262" t="s">
        <v>2512</v>
      </c>
      <c r="E549" s="262" t="s">
        <v>1872</v>
      </c>
      <c r="F549" s="262" t="s">
        <v>1872</v>
      </c>
      <c r="G549" s="262" t="s">
        <v>1873</v>
      </c>
      <c r="H549" s="263" t="s">
        <v>1843</v>
      </c>
      <c r="I549" s="264">
        <v>-27046.1</v>
      </c>
      <c r="J549" s="264">
        <v>92000.01</v>
      </c>
      <c r="K549" s="264">
        <v>0</v>
      </c>
      <c r="L549" s="266">
        <v>3.4016000000000002</v>
      </c>
      <c r="M549" s="266">
        <v>3.3311000000000002</v>
      </c>
      <c r="N549" s="270">
        <v>42704</v>
      </c>
      <c r="O549" s="264">
        <v>1843.01</v>
      </c>
      <c r="P549" s="264">
        <v>0.09</v>
      </c>
      <c r="Q549" s="264">
        <v>1842.92</v>
      </c>
      <c r="R549" s="264">
        <v>1843.01</v>
      </c>
      <c r="S549" s="266">
        <v>3.2368999999999999</v>
      </c>
      <c r="T549" s="268">
        <f t="shared" si="2"/>
        <v>569.37501930859776</v>
      </c>
      <c r="U549" s="267"/>
      <c r="V549" s="262"/>
      <c r="W549" s="262"/>
      <c r="X549" s="262" t="s">
        <v>2542</v>
      </c>
      <c r="Y549" s="262" t="s">
        <v>2519</v>
      </c>
      <c r="Z549" s="262"/>
    </row>
    <row r="550" spans="1:26" x14ac:dyDescent="0.25">
      <c r="A550" s="261">
        <v>42591</v>
      </c>
      <c r="B550" s="262"/>
      <c r="C550" s="261">
        <v>42607</v>
      </c>
      <c r="D550" s="262" t="s">
        <v>2512</v>
      </c>
      <c r="E550" s="262" t="s">
        <v>1872</v>
      </c>
      <c r="F550" s="262" t="s">
        <v>1872</v>
      </c>
      <c r="G550" s="262" t="s">
        <v>1873</v>
      </c>
      <c r="H550" s="263" t="s">
        <v>155</v>
      </c>
      <c r="I550" s="264">
        <v>104331.07</v>
      </c>
      <c r="J550" s="264">
        <v>-330729.49</v>
      </c>
      <c r="K550" s="264">
        <v>0</v>
      </c>
      <c r="L550" s="266">
        <v>3.17</v>
      </c>
      <c r="M550" s="266">
        <v>3.2387999999999999</v>
      </c>
      <c r="N550" s="270">
        <v>42608</v>
      </c>
      <c r="O550" s="264">
        <v>7174.21</v>
      </c>
      <c r="P550" s="264">
        <v>0.36</v>
      </c>
      <c r="Q550" s="264">
        <v>7173.85</v>
      </c>
      <c r="R550" s="264">
        <v>7174.21</v>
      </c>
      <c r="S550" s="266">
        <v>3.2368999999999999</v>
      </c>
      <c r="T550" s="268">
        <f t="shared" ref="T550:T567" si="3">R550/S550</f>
        <v>2216.3829590039854</v>
      </c>
      <c r="U550" s="267"/>
      <c r="V550" s="262"/>
      <c r="W550" s="262"/>
      <c r="X550" s="262" t="s">
        <v>2543</v>
      </c>
      <c r="Y550" s="262" t="s">
        <v>2519</v>
      </c>
      <c r="Z550" s="262"/>
    </row>
    <row r="551" spans="1:26" x14ac:dyDescent="0.25">
      <c r="A551" s="261">
        <v>42600</v>
      </c>
      <c r="B551" s="262"/>
      <c r="C551" s="261">
        <v>42607</v>
      </c>
      <c r="D551" s="262" t="s">
        <v>2512</v>
      </c>
      <c r="E551" s="262" t="s">
        <v>1872</v>
      </c>
      <c r="F551" s="262" t="s">
        <v>1872</v>
      </c>
      <c r="G551" s="262" t="s">
        <v>1873</v>
      </c>
      <c r="H551" s="263" t="s">
        <v>155</v>
      </c>
      <c r="I551" s="264">
        <v>59779.22</v>
      </c>
      <c r="J551" s="264">
        <v>-193612.94</v>
      </c>
      <c r="K551" s="264">
        <v>0</v>
      </c>
      <c r="L551" s="266">
        <v>3.2387999999999999</v>
      </c>
      <c r="M551" s="266">
        <v>3.2429999999999999</v>
      </c>
      <c r="N551" s="270">
        <v>42613</v>
      </c>
      <c r="O551" s="264">
        <v>250.55</v>
      </c>
      <c r="P551" s="264">
        <v>0.01</v>
      </c>
      <c r="Q551" s="264">
        <v>250.54</v>
      </c>
      <c r="R551" s="264">
        <v>250.55</v>
      </c>
      <c r="S551" s="266">
        <v>3.2368999999999999</v>
      </c>
      <c r="T551" s="268">
        <f t="shared" si="3"/>
        <v>77.404306589638239</v>
      </c>
      <c r="U551" s="267"/>
      <c r="V551" s="262"/>
      <c r="W551" s="262"/>
      <c r="X551" s="262" t="s">
        <v>2532</v>
      </c>
      <c r="Y551" s="262" t="s">
        <v>2519</v>
      </c>
      <c r="Z551" s="262"/>
    </row>
    <row r="552" spans="1:26" x14ac:dyDescent="0.25">
      <c r="A552" s="261">
        <v>42591</v>
      </c>
      <c r="B552" s="262"/>
      <c r="C552" s="261">
        <v>42607</v>
      </c>
      <c r="D552" s="262" t="s">
        <v>2512</v>
      </c>
      <c r="E552" s="262" t="s">
        <v>1872</v>
      </c>
      <c r="F552" s="262" t="s">
        <v>1872</v>
      </c>
      <c r="G552" s="262" t="s">
        <v>1873</v>
      </c>
      <c r="H552" s="263" t="s">
        <v>155</v>
      </c>
      <c r="I552" s="264">
        <v>329422.88</v>
      </c>
      <c r="J552" s="264">
        <v>-1044270.53</v>
      </c>
      <c r="K552" s="264">
        <v>0</v>
      </c>
      <c r="L552" s="266">
        <v>3.17</v>
      </c>
      <c r="M552" s="266">
        <v>3.2387999999999999</v>
      </c>
      <c r="N552" s="270">
        <v>42608</v>
      </c>
      <c r="O552" s="264">
        <v>22652.41</v>
      </c>
      <c r="P552" s="264">
        <v>1.1299999999999999</v>
      </c>
      <c r="Q552" s="264">
        <v>22651.279999999999</v>
      </c>
      <c r="R552" s="264">
        <v>22652.41</v>
      </c>
      <c r="S552" s="266">
        <v>3.2368999999999999</v>
      </c>
      <c r="T552" s="268">
        <f t="shared" si="3"/>
        <v>6998.1803577496994</v>
      </c>
      <c r="U552" s="267"/>
      <c r="V552" s="262"/>
      <c r="W552" s="262"/>
      <c r="X552" s="262" t="s">
        <v>2543</v>
      </c>
      <c r="Y552" s="262" t="s">
        <v>2519</v>
      </c>
      <c r="Z552" s="262"/>
    </row>
    <row r="553" spans="1:26" x14ac:dyDescent="0.25">
      <c r="A553" s="261">
        <v>42600</v>
      </c>
      <c r="B553" s="262"/>
      <c r="C553" s="261">
        <v>42607</v>
      </c>
      <c r="D553" s="262" t="s">
        <v>2512</v>
      </c>
      <c r="E553" s="262" t="s">
        <v>1872</v>
      </c>
      <c r="F553" s="262" t="s">
        <v>1872</v>
      </c>
      <c r="G553" s="262" t="s">
        <v>1873</v>
      </c>
      <c r="H553" s="263" t="s">
        <v>155</v>
      </c>
      <c r="I553" s="264">
        <v>-41145.39</v>
      </c>
      <c r="J553" s="264">
        <v>132574.56</v>
      </c>
      <c r="K553" s="264">
        <v>0</v>
      </c>
      <c r="L553" s="266">
        <v>3.2221000000000002</v>
      </c>
      <c r="M553" s="266">
        <v>3.2387999999999999</v>
      </c>
      <c r="N553" s="270">
        <v>42608</v>
      </c>
      <c r="O553" s="264">
        <v>-686.77</v>
      </c>
      <c r="P553" s="264">
        <v>0</v>
      </c>
      <c r="Q553" s="264">
        <v>-686.77</v>
      </c>
      <c r="R553" s="264">
        <v>-686.77</v>
      </c>
      <c r="S553" s="266">
        <v>3.2368999999999999</v>
      </c>
      <c r="T553" s="268">
        <f t="shared" si="3"/>
        <v>-212.16905063486669</v>
      </c>
      <c r="U553" s="267"/>
      <c r="V553" s="262"/>
      <c r="W553" s="262"/>
      <c r="X553" s="262" t="s">
        <v>2544</v>
      </c>
      <c r="Y553" s="262" t="s">
        <v>2519</v>
      </c>
      <c r="Z553" s="262"/>
    </row>
    <row r="554" spans="1:26" x14ac:dyDescent="0.25">
      <c r="A554" s="261">
        <v>42592</v>
      </c>
      <c r="B554" s="262"/>
      <c r="C554" s="261">
        <v>42607</v>
      </c>
      <c r="D554" s="262" t="s">
        <v>2512</v>
      </c>
      <c r="E554" s="262" t="s">
        <v>1872</v>
      </c>
      <c r="F554" s="262" t="s">
        <v>1872</v>
      </c>
      <c r="G554" s="262" t="s">
        <v>1873</v>
      </c>
      <c r="H554" s="263" t="s">
        <v>155</v>
      </c>
      <c r="I554" s="264">
        <v>112077.84</v>
      </c>
      <c r="J554" s="264">
        <v>-353459.88</v>
      </c>
      <c r="K554" s="264">
        <v>0</v>
      </c>
      <c r="L554" s="266">
        <v>3.1537000000000002</v>
      </c>
      <c r="M554" s="266">
        <v>3.2387999999999999</v>
      </c>
      <c r="N554" s="270">
        <v>42608</v>
      </c>
      <c r="O554" s="264">
        <v>9532.82</v>
      </c>
      <c r="P554" s="264">
        <v>0.48</v>
      </c>
      <c r="Q554" s="264">
        <v>9532.34</v>
      </c>
      <c r="R554" s="264">
        <v>9532.82</v>
      </c>
      <c r="S554" s="266">
        <v>3.2368999999999999</v>
      </c>
      <c r="T554" s="268">
        <f t="shared" si="3"/>
        <v>2945.0461861657759</v>
      </c>
      <c r="U554" s="267"/>
      <c r="V554" s="262"/>
      <c r="W554" s="262"/>
      <c r="X554" s="262" t="s">
        <v>2545</v>
      </c>
      <c r="Y554" s="262" t="s">
        <v>2519</v>
      </c>
      <c r="Z554" s="262"/>
    </row>
    <row r="555" spans="1:26" x14ac:dyDescent="0.25">
      <c r="A555" s="261">
        <v>42592</v>
      </c>
      <c r="B555" s="262"/>
      <c r="C555" s="261">
        <v>42607</v>
      </c>
      <c r="D555" s="262" t="s">
        <v>2512</v>
      </c>
      <c r="E555" s="262" t="s">
        <v>1872</v>
      </c>
      <c r="F555" s="262" t="s">
        <v>1872</v>
      </c>
      <c r="G555" s="262" t="s">
        <v>1873</v>
      </c>
      <c r="H555" s="263" t="s">
        <v>155</v>
      </c>
      <c r="I555" s="264">
        <v>42289.35</v>
      </c>
      <c r="J555" s="264">
        <v>-133000.01</v>
      </c>
      <c r="K555" s="264">
        <v>0</v>
      </c>
      <c r="L555" s="266">
        <v>3.145</v>
      </c>
      <c r="M555" s="266">
        <v>3.2387999999999999</v>
      </c>
      <c r="N555" s="270">
        <v>42608</v>
      </c>
      <c r="O555" s="264">
        <v>3964.66</v>
      </c>
      <c r="P555" s="264">
        <v>0.2</v>
      </c>
      <c r="Q555" s="264">
        <v>3964.46</v>
      </c>
      <c r="R555" s="264">
        <v>3964.66</v>
      </c>
      <c r="S555" s="266">
        <v>3.2368999999999999</v>
      </c>
      <c r="T555" s="268">
        <f t="shared" si="3"/>
        <v>1224.8324013716829</v>
      </c>
      <c r="U555" s="267"/>
      <c r="V555" s="262"/>
      <c r="W555" s="262"/>
      <c r="X555" s="262" t="s">
        <v>2546</v>
      </c>
      <c r="Y555" s="262" t="s">
        <v>2519</v>
      </c>
      <c r="Z555" s="262"/>
    </row>
    <row r="556" spans="1:26" x14ac:dyDescent="0.25">
      <c r="A556" s="261">
        <v>42592</v>
      </c>
      <c r="B556" s="262"/>
      <c r="C556" s="261">
        <v>42608</v>
      </c>
      <c r="D556" s="262" t="s">
        <v>2512</v>
      </c>
      <c r="E556" s="262" t="s">
        <v>1872</v>
      </c>
      <c r="F556" s="262" t="s">
        <v>1872</v>
      </c>
      <c r="G556" s="262" t="s">
        <v>1873</v>
      </c>
      <c r="H556" s="263" t="s">
        <v>155</v>
      </c>
      <c r="I556" s="264">
        <v>99419.76</v>
      </c>
      <c r="J556" s="264">
        <v>-313540.09999999998</v>
      </c>
      <c r="K556" s="264">
        <v>0</v>
      </c>
      <c r="L556" s="266">
        <v>3.1537000000000002</v>
      </c>
      <c r="M556" s="266">
        <v>3.2326999999999999</v>
      </c>
      <c r="N556" s="270">
        <v>42608</v>
      </c>
      <c r="O556" s="264">
        <v>7854.16</v>
      </c>
      <c r="P556" s="264">
        <v>0.39</v>
      </c>
      <c r="Q556" s="264">
        <v>7853.77</v>
      </c>
      <c r="R556" s="264">
        <v>7854.16</v>
      </c>
      <c r="S556" s="266">
        <v>3.2315999999999998</v>
      </c>
      <c r="T556" s="268">
        <f t="shared" si="3"/>
        <v>2430.4245574947395</v>
      </c>
      <c r="U556" s="267"/>
      <c r="V556" s="262"/>
      <c r="W556" s="262"/>
      <c r="X556" s="262" t="s">
        <v>2545</v>
      </c>
      <c r="Y556" s="262" t="s">
        <v>2519</v>
      </c>
      <c r="Z556" s="262"/>
    </row>
    <row r="557" spans="1:26" x14ac:dyDescent="0.25">
      <c r="A557" s="261">
        <v>42600</v>
      </c>
      <c r="B557" s="262"/>
      <c r="C557" s="261">
        <v>42608</v>
      </c>
      <c r="D557" s="262" t="s">
        <v>2512</v>
      </c>
      <c r="E557" s="262" t="s">
        <v>1872</v>
      </c>
      <c r="F557" s="262" t="s">
        <v>1872</v>
      </c>
      <c r="G557" s="262" t="s">
        <v>1873</v>
      </c>
      <c r="H557" s="263" t="s">
        <v>155</v>
      </c>
      <c r="I557" s="264">
        <v>69190.33</v>
      </c>
      <c r="J557" s="264">
        <v>-224093.64</v>
      </c>
      <c r="K557" s="264">
        <v>0</v>
      </c>
      <c r="L557" s="266">
        <v>3.2387999999999999</v>
      </c>
      <c r="M557" s="266">
        <v>3.2366000000000001</v>
      </c>
      <c r="N557" s="270">
        <v>42613</v>
      </c>
      <c r="O557" s="264">
        <v>-151.97999999999999</v>
      </c>
      <c r="P557" s="264">
        <v>0</v>
      </c>
      <c r="Q557" s="264">
        <v>-151.97999999999999</v>
      </c>
      <c r="R557" s="264">
        <v>-151.97999999999999</v>
      </c>
      <c r="S557" s="266">
        <v>3.2315999999999998</v>
      </c>
      <c r="T557" s="268">
        <f t="shared" si="3"/>
        <v>-47.029335313776457</v>
      </c>
      <c r="U557" s="267"/>
      <c r="V557" s="262"/>
      <c r="W557" s="262"/>
      <c r="X557" s="262" t="s">
        <v>2532</v>
      </c>
      <c r="Y557" s="262" t="s">
        <v>2519</v>
      </c>
      <c r="Z557" s="262"/>
    </row>
    <row r="558" spans="1:26" x14ac:dyDescent="0.25">
      <c r="A558" s="261">
        <v>42598</v>
      </c>
      <c r="B558" s="262"/>
      <c r="C558" s="261">
        <v>42611</v>
      </c>
      <c r="D558" s="262" t="s">
        <v>2512</v>
      </c>
      <c r="E558" s="262" t="s">
        <v>1872</v>
      </c>
      <c r="F558" s="262" t="s">
        <v>1872</v>
      </c>
      <c r="G558" s="262" t="s">
        <v>1873</v>
      </c>
      <c r="H558" s="263" t="s">
        <v>155</v>
      </c>
      <c r="I558" s="264">
        <v>138217.43</v>
      </c>
      <c r="J558" s="264">
        <v>-446000</v>
      </c>
      <c r="K558" s="264">
        <v>0</v>
      </c>
      <c r="L558" s="266">
        <v>3.2267999999999999</v>
      </c>
      <c r="M558" s="266">
        <v>3.2505999999999999</v>
      </c>
      <c r="N558" s="270">
        <v>42646</v>
      </c>
      <c r="O558" s="264">
        <v>3248.43</v>
      </c>
      <c r="P558" s="264">
        <v>0.16</v>
      </c>
      <c r="Q558" s="264">
        <v>3248.27</v>
      </c>
      <c r="R558" s="264">
        <v>3248.43</v>
      </c>
      <c r="S558" s="266">
        <v>3.2149999999999999</v>
      </c>
      <c r="T558" s="268">
        <f t="shared" si="3"/>
        <v>1010.398133748056</v>
      </c>
      <c r="U558" s="267"/>
      <c r="V558" s="262"/>
      <c r="W558" s="262"/>
      <c r="X558" s="262" t="s">
        <v>2547</v>
      </c>
      <c r="Y558" s="262" t="s">
        <v>2519</v>
      </c>
      <c r="Z558" s="262"/>
    </row>
    <row r="559" spans="1:26" x14ac:dyDescent="0.25">
      <c r="A559" s="261">
        <v>42601</v>
      </c>
      <c r="B559" s="262"/>
      <c r="C559" s="261">
        <v>42611</v>
      </c>
      <c r="D559" s="262" t="s">
        <v>2512</v>
      </c>
      <c r="E559" s="262" t="s">
        <v>1872</v>
      </c>
      <c r="F559" s="262" t="s">
        <v>1872</v>
      </c>
      <c r="G559" s="262" t="s">
        <v>1873</v>
      </c>
      <c r="H559" s="263" t="s">
        <v>155</v>
      </c>
      <c r="I559" s="264">
        <v>408327.16</v>
      </c>
      <c r="J559" s="264">
        <v>-1322000.01</v>
      </c>
      <c r="K559" s="264">
        <v>0</v>
      </c>
      <c r="L559" s="266">
        <v>3.2376</v>
      </c>
      <c r="M559" s="266">
        <v>3.2181999999999999</v>
      </c>
      <c r="N559" s="270">
        <v>42612</v>
      </c>
      <c r="O559" s="264">
        <v>-7917.39</v>
      </c>
      <c r="P559" s="264">
        <v>0</v>
      </c>
      <c r="Q559" s="264">
        <v>-7917.39</v>
      </c>
      <c r="R559" s="264">
        <v>-7917.39</v>
      </c>
      <c r="S559" s="266">
        <v>3.2149999999999999</v>
      </c>
      <c r="T559" s="268">
        <f t="shared" si="3"/>
        <v>-2462.6407465007778</v>
      </c>
      <c r="U559" s="267"/>
      <c r="V559" s="262"/>
      <c r="W559" s="262"/>
      <c r="X559" s="262" t="s">
        <v>2548</v>
      </c>
      <c r="Y559" s="262" t="s">
        <v>2519</v>
      </c>
      <c r="Z559" s="262"/>
    </row>
    <row r="560" spans="1:26" x14ac:dyDescent="0.25">
      <c r="A560" s="261">
        <v>42550</v>
      </c>
      <c r="B560" s="262"/>
      <c r="C560" s="261">
        <v>42612</v>
      </c>
      <c r="D560" s="262" t="s">
        <v>2512</v>
      </c>
      <c r="E560" s="262" t="s">
        <v>1872</v>
      </c>
      <c r="F560" s="262" t="s">
        <v>1872</v>
      </c>
      <c r="G560" s="262" t="s">
        <v>1873</v>
      </c>
      <c r="H560" s="263" t="s">
        <v>155</v>
      </c>
      <c r="I560" s="264">
        <v>47330.61</v>
      </c>
      <c r="J560" s="264">
        <v>-157885.45000000001</v>
      </c>
      <c r="K560" s="264">
        <v>0</v>
      </c>
      <c r="L560" s="266">
        <v>3.3357999999999999</v>
      </c>
      <c r="M560" s="266">
        <v>3.2949999999999999</v>
      </c>
      <c r="N560" s="270">
        <v>42646</v>
      </c>
      <c r="O560" s="264">
        <v>-1907.95</v>
      </c>
      <c r="P560" s="264">
        <v>0</v>
      </c>
      <c r="Q560" s="264">
        <v>-1907.95</v>
      </c>
      <c r="R560" s="264">
        <v>-1907.95</v>
      </c>
      <c r="S560" s="266">
        <v>3.2610000000000001</v>
      </c>
      <c r="T560" s="268">
        <f t="shared" si="3"/>
        <v>-585.08126341613001</v>
      </c>
      <c r="U560" s="267"/>
      <c r="V560" s="262"/>
      <c r="W560" s="262"/>
      <c r="X560" s="262" t="s">
        <v>2541</v>
      </c>
      <c r="Y560" s="262" t="s">
        <v>2519</v>
      </c>
      <c r="Z560" s="262"/>
    </row>
    <row r="561" spans="1:26" x14ac:dyDescent="0.25">
      <c r="A561" s="261">
        <v>42604</v>
      </c>
      <c r="B561" s="262"/>
      <c r="C561" s="261">
        <v>42612</v>
      </c>
      <c r="D561" s="262" t="s">
        <v>2512</v>
      </c>
      <c r="E561" s="262" t="s">
        <v>1872</v>
      </c>
      <c r="F561" s="262" t="s">
        <v>1872</v>
      </c>
      <c r="G561" s="262" t="s">
        <v>1873</v>
      </c>
      <c r="H561" s="263" t="s">
        <v>155</v>
      </c>
      <c r="I561" s="264">
        <v>109315.35</v>
      </c>
      <c r="J561" s="264">
        <v>-353460.25</v>
      </c>
      <c r="K561" s="264">
        <v>0</v>
      </c>
      <c r="L561" s="266">
        <v>3.2334000000000001</v>
      </c>
      <c r="M561" s="266">
        <v>3.2629999999999999</v>
      </c>
      <c r="N561" s="270">
        <v>42613</v>
      </c>
      <c r="O561" s="264">
        <v>3234.04</v>
      </c>
      <c r="P561" s="264">
        <v>0.16</v>
      </c>
      <c r="Q561" s="264">
        <v>3233.88</v>
      </c>
      <c r="R561" s="264">
        <v>3234.04</v>
      </c>
      <c r="S561" s="266">
        <v>3.2610000000000001</v>
      </c>
      <c r="T561" s="268">
        <f t="shared" si="3"/>
        <v>991.73259736277214</v>
      </c>
      <c r="U561" s="267"/>
      <c r="V561" s="262"/>
      <c r="W561" s="262"/>
      <c r="X561" s="262" t="s">
        <v>2549</v>
      </c>
      <c r="Y561" s="262" t="s">
        <v>2519</v>
      </c>
      <c r="Z561" s="262"/>
    </row>
    <row r="562" spans="1:26" x14ac:dyDescent="0.25">
      <c r="A562" s="261">
        <v>42607</v>
      </c>
      <c r="B562" s="262"/>
      <c r="C562" s="261">
        <v>42612</v>
      </c>
      <c r="D562" s="262" t="s">
        <v>2512</v>
      </c>
      <c r="E562" s="262" t="s">
        <v>1872</v>
      </c>
      <c r="F562" s="262" t="s">
        <v>1872</v>
      </c>
      <c r="G562" s="262" t="s">
        <v>1873</v>
      </c>
      <c r="H562" s="263" t="s">
        <v>155</v>
      </c>
      <c r="I562" s="264">
        <v>204587.5</v>
      </c>
      <c r="J562" s="264">
        <v>-665093.5</v>
      </c>
      <c r="K562" s="264">
        <v>0</v>
      </c>
      <c r="L562" s="266">
        <v>3.2509000000000001</v>
      </c>
      <c r="M562" s="266">
        <v>3.2711999999999999</v>
      </c>
      <c r="N562" s="270">
        <v>42622</v>
      </c>
      <c r="O562" s="264">
        <v>4137.91</v>
      </c>
      <c r="P562" s="264">
        <v>0.21</v>
      </c>
      <c r="Q562" s="264">
        <v>4137.7</v>
      </c>
      <c r="R562" s="264">
        <v>4137.91</v>
      </c>
      <c r="S562" s="266">
        <v>3.2610000000000001</v>
      </c>
      <c r="T562" s="268">
        <f t="shared" si="3"/>
        <v>1268.9083103342532</v>
      </c>
      <c r="U562" s="267"/>
      <c r="V562" s="262"/>
      <c r="W562" s="262"/>
      <c r="X562" s="262" t="s">
        <v>2543</v>
      </c>
      <c r="Y562" s="262" t="s">
        <v>2519</v>
      </c>
      <c r="Z562" s="262"/>
    </row>
    <row r="563" spans="1:26" x14ac:dyDescent="0.25">
      <c r="A563" s="261">
        <v>42600</v>
      </c>
      <c r="B563" s="262"/>
      <c r="C563" s="261">
        <v>42612</v>
      </c>
      <c r="D563" s="262" t="s">
        <v>2512</v>
      </c>
      <c r="E563" s="262" t="s">
        <v>1872</v>
      </c>
      <c r="F563" s="262" t="s">
        <v>1872</v>
      </c>
      <c r="G563" s="262" t="s">
        <v>1873</v>
      </c>
      <c r="H563" s="263" t="s">
        <v>155</v>
      </c>
      <c r="I563" s="264">
        <v>51317.599999999999</v>
      </c>
      <c r="J563" s="264">
        <v>-166207.44</v>
      </c>
      <c r="K563" s="264">
        <v>0</v>
      </c>
      <c r="L563" s="266">
        <v>3.2387999999999999</v>
      </c>
      <c r="M563" s="266">
        <v>3.2629999999999999</v>
      </c>
      <c r="N563" s="270">
        <v>42613</v>
      </c>
      <c r="O563" s="264">
        <v>1241.23</v>
      </c>
      <c r="P563" s="264">
        <v>0.06</v>
      </c>
      <c r="Q563" s="264">
        <v>1241.17</v>
      </c>
      <c r="R563" s="264">
        <v>1241.23</v>
      </c>
      <c r="S563" s="266">
        <v>3.2610000000000001</v>
      </c>
      <c r="T563" s="268">
        <f t="shared" si="3"/>
        <v>380.62864152100582</v>
      </c>
      <c r="U563" s="267"/>
      <c r="V563" s="262"/>
      <c r="W563" s="262"/>
      <c r="X563" s="262" t="s">
        <v>2532</v>
      </c>
      <c r="Y563" s="262" t="s">
        <v>2519</v>
      </c>
      <c r="Z563" s="262"/>
    </row>
    <row r="564" spans="1:26" x14ac:dyDescent="0.25">
      <c r="A564" s="261">
        <v>42607</v>
      </c>
      <c r="B564" s="262"/>
      <c r="C564" s="261">
        <v>42612</v>
      </c>
      <c r="D564" s="262" t="s">
        <v>2512</v>
      </c>
      <c r="E564" s="262" t="s">
        <v>1872</v>
      </c>
      <c r="F564" s="262" t="s">
        <v>1872</v>
      </c>
      <c r="G564" s="262" t="s">
        <v>1873</v>
      </c>
      <c r="H564" s="263" t="s">
        <v>155</v>
      </c>
      <c r="I564" s="264">
        <v>108726.78</v>
      </c>
      <c r="J564" s="264">
        <v>-353459.89</v>
      </c>
      <c r="K564" s="264">
        <v>0</v>
      </c>
      <c r="L564" s="266">
        <v>3.2509000000000001</v>
      </c>
      <c r="M564" s="266">
        <v>3.2711999999999999</v>
      </c>
      <c r="N564" s="270">
        <v>42622</v>
      </c>
      <c r="O564" s="264">
        <v>2199.0700000000002</v>
      </c>
      <c r="P564" s="264">
        <v>0.11</v>
      </c>
      <c r="Q564" s="264">
        <v>2198.96</v>
      </c>
      <c r="R564" s="264">
        <v>2199.0700000000002</v>
      </c>
      <c r="S564" s="266">
        <v>3.2610000000000001</v>
      </c>
      <c r="T564" s="268">
        <f t="shared" si="3"/>
        <v>674.35449248696716</v>
      </c>
      <c r="U564" s="267"/>
      <c r="V564" s="262"/>
      <c r="W564" s="262"/>
      <c r="X564" s="262" t="s">
        <v>2545</v>
      </c>
      <c r="Y564" s="262" t="s">
        <v>2519</v>
      </c>
      <c r="Z564" s="262"/>
    </row>
    <row r="565" spans="1:26" x14ac:dyDescent="0.25">
      <c r="A565" s="261">
        <v>42607</v>
      </c>
      <c r="B565" s="262"/>
      <c r="C565" s="261">
        <v>42613</v>
      </c>
      <c r="D565" s="262" t="s">
        <v>2512</v>
      </c>
      <c r="E565" s="262" t="s">
        <v>1872</v>
      </c>
      <c r="F565" s="262" t="s">
        <v>1872</v>
      </c>
      <c r="G565" s="262" t="s">
        <v>1873</v>
      </c>
      <c r="H565" s="263" t="s">
        <v>155</v>
      </c>
      <c r="I565" s="264">
        <v>40911.75</v>
      </c>
      <c r="J565" s="264">
        <v>-133000.01</v>
      </c>
      <c r="K565" s="264">
        <v>0</v>
      </c>
      <c r="L565" s="266">
        <v>3.2509000000000001</v>
      </c>
      <c r="M565" s="266">
        <v>3.2572000000000001</v>
      </c>
      <c r="N565" s="270">
        <v>42622</v>
      </c>
      <c r="O565" s="264">
        <v>256.94</v>
      </c>
      <c r="P565" s="264">
        <v>0.01</v>
      </c>
      <c r="Q565" s="264">
        <v>256.93</v>
      </c>
      <c r="R565" s="264">
        <v>256.94</v>
      </c>
      <c r="S565" s="266">
        <v>3.24</v>
      </c>
      <c r="T565" s="268">
        <f t="shared" si="3"/>
        <v>79.302469135802468</v>
      </c>
      <c r="U565" s="267"/>
      <c r="V565" s="262"/>
      <c r="W565" s="262"/>
      <c r="X565" s="262" t="s">
        <v>2546</v>
      </c>
      <c r="Y565" s="262" t="s">
        <v>2519</v>
      </c>
      <c r="Z565" s="262"/>
    </row>
    <row r="566" spans="1:26" x14ac:dyDescent="0.25">
      <c r="A566" s="261">
        <v>42213</v>
      </c>
      <c r="B566" s="262"/>
      <c r="C566" s="261">
        <v>42613</v>
      </c>
      <c r="D566" s="262" t="s">
        <v>2512</v>
      </c>
      <c r="E566" s="262" t="s">
        <v>1872</v>
      </c>
      <c r="F566" s="262" t="s">
        <v>1872</v>
      </c>
      <c r="G566" s="262" t="s">
        <v>1957</v>
      </c>
      <c r="H566" s="263" t="s">
        <v>155</v>
      </c>
      <c r="I566" s="264">
        <v>-61079.93</v>
      </c>
      <c r="J566" s="264">
        <v>234956.17</v>
      </c>
      <c r="K566" s="264">
        <v>0</v>
      </c>
      <c r="L566" s="266">
        <v>3.8466999999999998</v>
      </c>
      <c r="M566" s="266">
        <v>3.3113000000000001</v>
      </c>
      <c r="N566" s="270">
        <v>42675</v>
      </c>
      <c r="O566" s="264">
        <v>31991.11</v>
      </c>
      <c r="P566" s="264">
        <v>1.6</v>
      </c>
      <c r="Q566" s="264">
        <v>31989.51</v>
      </c>
      <c r="R566" s="264">
        <v>31991.11</v>
      </c>
      <c r="S566" s="266">
        <v>3.24</v>
      </c>
      <c r="T566" s="268">
        <f t="shared" si="3"/>
        <v>9873.7993827160481</v>
      </c>
      <c r="U566" s="267"/>
      <c r="V566" s="262"/>
      <c r="W566" s="262"/>
      <c r="X566" s="267" t="s">
        <v>2537</v>
      </c>
      <c r="Y566" s="262" t="s">
        <v>2519</v>
      </c>
      <c r="Z566" s="262"/>
    </row>
    <row r="567" spans="1:26" x14ac:dyDescent="0.25">
      <c r="A567" s="261">
        <v>42151</v>
      </c>
      <c r="B567" s="262"/>
      <c r="C567" s="261">
        <v>42613</v>
      </c>
      <c r="D567" s="262" t="s">
        <v>2512</v>
      </c>
      <c r="E567" s="262" t="s">
        <v>1872</v>
      </c>
      <c r="F567" s="262" t="s">
        <v>1872</v>
      </c>
      <c r="G567" s="262" t="s">
        <v>1957</v>
      </c>
      <c r="H567" s="263" t="s">
        <v>155</v>
      </c>
      <c r="I567" s="264">
        <v>-228705.32</v>
      </c>
      <c r="J567" s="264">
        <v>833745.24</v>
      </c>
      <c r="K567" s="264">
        <v>0</v>
      </c>
      <c r="L567" s="266">
        <v>3.6455000000000002</v>
      </c>
      <c r="M567" s="266">
        <v>3.294</v>
      </c>
      <c r="N567" s="270">
        <v>42657</v>
      </c>
      <c r="O567" s="264">
        <v>79135.77</v>
      </c>
      <c r="P567" s="264">
        <v>3.96</v>
      </c>
      <c r="Q567" s="264">
        <v>79131.81</v>
      </c>
      <c r="R567" s="264">
        <v>79135.77</v>
      </c>
      <c r="S567" s="266">
        <v>3.24</v>
      </c>
      <c r="T567" s="268">
        <f t="shared" si="3"/>
        <v>24424.620370370369</v>
      </c>
      <c r="U567" s="267"/>
      <c r="V567" s="262"/>
      <c r="W567" s="262"/>
      <c r="X567" s="267" t="s">
        <v>2534</v>
      </c>
      <c r="Y567" s="262" t="s">
        <v>2519</v>
      </c>
      <c r="Z567" s="262"/>
    </row>
    <row r="568" spans="1:26" x14ac:dyDescent="0.25">
      <c r="A568" s="261">
        <v>42349</v>
      </c>
      <c r="B568" s="262"/>
      <c r="C568" s="261">
        <v>42613</v>
      </c>
      <c r="D568" s="262" t="s">
        <v>2512</v>
      </c>
      <c r="E568" s="262" t="s">
        <v>1872</v>
      </c>
      <c r="F568" s="262" t="s">
        <v>1872</v>
      </c>
      <c r="G568" s="262" t="s">
        <v>1873</v>
      </c>
      <c r="H568" s="263" t="s">
        <v>155</v>
      </c>
      <c r="I568" s="264">
        <v>-163734.18</v>
      </c>
      <c r="J568" s="264">
        <v>696066.75</v>
      </c>
      <c r="K568" s="264">
        <v>0</v>
      </c>
      <c r="L568" s="266">
        <v>4.2511999999999999</v>
      </c>
      <c r="M568" s="266">
        <v>3.3132999999999999</v>
      </c>
      <c r="N568" s="270">
        <v>42677</v>
      </c>
      <c r="O568" s="264">
        <v>150148.48000000001</v>
      </c>
      <c r="P568" s="264">
        <v>7.51</v>
      </c>
      <c r="Q568" s="264">
        <v>150140.97</v>
      </c>
      <c r="R568" s="264">
        <v>150148.48000000001</v>
      </c>
      <c r="S568" s="266">
        <v>3.24</v>
      </c>
      <c r="T568" s="268">
        <f>R568/S568</f>
        <v>46342.123456790127</v>
      </c>
      <c r="U568" s="267"/>
      <c r="V568" s="262"/>
      <c r="W568" s="262"/>
      <c r="X568" s="267" t="s">
        <v>2550</v>
      </c>
      <c r="Y568" s="262" t="s">
        <v>2519</v>
      </c>
      <c r="Z568" s="262"/>
    </row>
    <row r="569" spans="1:26" x14ac:dyDescent="0.25">
      <c r="A569" s="261">
        <v>42604</v>
      </c>
      <c r="B569" s="262"/>
      <c r="C569" s="261">
        <v>42613</v>
      </c>
      <c r="D569" s="262" t="s">
        <v>2512</v>
      </c>
      <c r="E569" s="262" t="s">
        <v>1872</v>
      </c>
      <c r="F569" s="262" t="s">
        <v>1872</v>
      </c>
      <c r="G569" s="262" t="s">
        <v>1873</v>
      </c>
      <c r="H569" s="263" t="s">
        <v>155</v>
      </c>
      <c r="I569" s="264">
        <v>53361.71</v>
      </c>
      <c r="J569" s="264">
        <v>-172539.75</v>
      </c>
      <c r="K569" s="264">
        <v>0</v>
      </c>
      <c r="L569" s="266">
        <v>3.2334000000000001</v>
      </c>
      <c r="M569" s="266">
        <v>3.2526999999999999</v>
      </c>
      <c r="N569" s="270">
        <v>42613</v>
      </c>
      <c r="O569" s="264">
        <v>1029.8800000000001</v>
      </c>
      <c r="P569" s="264">
        <v>0.05</v>
      </c>
      <c r="Q569" s="264">
        <v>1029.83</v>
      </c>
      <c r="R569" s="264">
        <v>1029.8800000000001</v>
      </c>
      <c r="S569" s="266">
        <v>3.24</v>
      </c>
      <c r="T569" s="268">
        <f>R569/S569</f>
        <v>317.8641975308642</v>
      </c>
      <c r="U569" s="267"/>
      <c r="V569" s="262"/>
      <c r="W569" s="262"/>
      <c r="X569" s="267" t="s">
        <v>2549</v>
      </c>
      <c r="Y569" s="262" t="s">
        <v>2519</v>
      </c>
      <c r="Z569" s="262"/>
    </row>
    <row r="570" spans="1:26" x14ac:dyDescent="0.25">
      <c r="A570" s="261">
        <v>42502</v>
      </c>
      <c r="B570" s="262"/>
      <c r="C570" s="261">
        <v>42614</v>
      </c>
      <c r="D570" s="262" t="s">
        <v>2512</v>
      </c>
      <c r="E570" s="262" t="s">
        <v>1872</v>
      </c>
      <c r="F570" s="262" t="s">
        <v>1872</v>
      </c>
      <c r="G570" s="262" t="s">
        <v>1873</v>
      </c>
      <c r="H570" s="263" t="s">
        <v>155</v>
      </c>
      <c r="I570" s="264">
        <v>142634.28</v>
      </c>
      <c r="J570" s="264">
        <v>-512000.01</v>
      </c>
      <c r="K570" s="264">
        <v>0</v>
      </c>
      <c r="L570" s="265">
        <v>3.5895999999999999</v>
      </c>
      <c r="M570" s="265">
        <v>3.2412000000000001</v>
      </c>
      <c r="N570" s="261">
        <v>42614</v>
      </c>
      <c r="O570" s="264">
        <v>-49693.78</v>
      </c>
      <c r="P570" s="264">
        <v>0</v>
      </c>
      <c r="Q570" s="264">
        <v>-49693.78</v>
      </c>
      <c r="R570" s="264">
        <v>-49693.78</v>
      </c>
      <c r="S570" s="266">
        <v>3.24</v>
      </c>
      <c r="T570" s="268">
        <f t="shared" ref="T570:T633" si="4">R570/S570</f>
        <v>-15337.586419753085</v>
      </c>
      <c r="U570" s="267"/>
      <c r="V570" s="262"/>
      <c r="W570" s="262"/>
      <c r="X570" s="262" t="s">
        <v>2551</v>
      </c>
      <c r="Y570" s="262" t="s">
        <v>2519</v>
      </c>
      <c r="Z570" s="262"/>
    </row>
    <row r="571" spans="1:26" x14ac:dyDescent="0.25">
      <c r="A571" s="261">
        <v>42550</v>
      </c>
      <c r="B571" s="262"/>
      <c r="C571" s="261">
        <v>42614</v>
      </c>
      <c r="D571" s="262" t="s">
        <v>2512</v>
      </c>
      <c r="E571" s="262" t="s">
        <v>1872</v>
      </c>
      <c r="F571" s="262" t="s">
        <v>1872</v>
      </c>
      <c r="G571" s="262" t="s">
        <v>1873</v>
      </c>
      <c r="H571" s="263" t="s">
        <v>155</v>
      </c>
      <c r="I571" s="264">
        <v>200036.62</v>
      </c>
      <c r="J571" s="264">
        <v>-661021.01</v>
      </c>
      <c r="K571" s="264">
        <v>0</v>
      </c>
      <c r="L571" s="265">
        <v>3.3045</v>
      </c>
      <c r="M571" s="265">
        <v>3.2412000000000001</v>
      </c>
      <c r="N571" s="261">
        <v>42614</v>
      </c>
      <c r="O571" s="264">
        <v>-12662.32</v>
      </c>
      <c r="P571" s="264">
        <v>0</v>
      </c>
      <c r="Q571" s="264">
        <v>-12662.32</v>
      </c>
      <c r="R571" s="264">
        <v>-12662.32</v>
      </c>
      <c r="S571" s="266">
        <v>3.24</v>
      </c>
      <c r="T571" s="268">
        <f t="shared" si="4"/>
        <v>-3908.1234567901233</v>
      </c>
      <c r="U571" s="267"/>
      <c r="V571" s="262"/>
      <c r="W571" s="262"/>
      <c r="X571" s="262" t="s">
        <v>2552</v>
      </c>
      <c r="Y571" s="262" t="s">
        <v>2519</v>
      </c>
      <c r="Z571" s="262"/>
    </row>
    <row r="572" spans="1:26" x14ac:dyDescent="0.25">
      <c r="A572" s="261">
        <v>42215</v>
      </c>
      <c r="B572" s="262"/>
      <c r="C572" s="261">
        <v>42614</v>
      </c>
      <c r="D572" s="262" t="s">
        <v>2512</v>
      </c>
      <c r="E572" s="262" t="s">
        <v>1872</v>
      </c>
      <c r="F572" s="262" t="s">
        <v>1872</v>
      </c>
      <c r="G572" s="262" t="s">
        <v>1957</v>
      </c>
      <c r="H572" s="263" t="s">
        <v>155</v>
      </c>
      <c r="I572" s="264">
        <v>-119672.83</v>
      </c>
      <c r="J572" s="264">
        <v>459364.16</v>
      </c>
      <c r="K572" s="264">
        <v>0</v>
      </c>
      <c r="L572" s="265">
        <v>3.8384999999999998</v>
      </c>
      <c r="M572" s="265">
        <v>3.3012000000000001</v>
      </c>
      <c r="N572" s="261">
        <v>42677</v>
      </c>
      <c r="O572" s="264">
        <v>64300.21</v>
      </c>
      <c r="P572" s="264">
        <v>3.22</v>
      </c>
      <c r="Q572" s="264">
        <v>64296.99</v>
      </c>
      <c r="R572" s="264">
        <v>64300.21</v>
      </c>
      <c r="S572" s="266">
        <v>3.24</v>
      </c>
      <c r="T572" s="268">
        <f t="shared" si="4"/>
        <v>19845.743827160491</v>
      </c>
      <c r="U572" s="267"/>
      <c r="V572" s="262"/>
      <c r="W572" s="262"/>
      <c r="X572" s="262" t="s">
        <v>2553</v>
      </c>
      <c r="Y572" s="262" t="s">
        <v>2519</v>
      </c>
      <c r="Z572" s="262"/>
    </row>
    <row r="573" spans="1:26" x14ac:dyDescent="0.25">
      <c r="A573" s="261">
        <v>42349</v>
      </c>
      <c r="B573" s="262"/>
      <c r="C573" s="261">
        <v>42614</v>
      </c>
      <c r="D573" s="262" t="s">
        <v>2512</v>
      </c>
      <c r="E573" s="262" t="s">
        <v>1872</v>
      </c>
      <c r="F573" s="262" t="s">
        <v>1872</v>
      </c>
      <c r="G573" s="262" t="s">
        <v>1873</v>
      </c>
      <c r="H573" s="263" t="s">
        <v>155</v>
      </c>
      <c r="I573" s="264">
        <v>-155264.69</v>
      </c>
      <c r="J573" s="264">
        <v>660061.25</v>
      </c>
      <c r="K573" s="264">
        <v>0</v>
      </c>
      <c r="L573" s="265">
        <v>4.2511999999999999</v>
      </c>
      <c r="M573" s="265">
        <v>3.3012000000000001</v>
      </c>
      <c r="N573" s="261">
        <v>42677</v>
      </c>
      <c r="O573" s="264">
        <v>147501.46</v>
      </c>
      <c r="P573" s="264">
        <v>7.38</v>
      </c>
      <c r="Q573" s="264">
        <v>147494.07999999999</v>
      </c>
      <c r="R573" s="264">
        <v>147501.46</v>
      </c>
      <c r="S573" s="266">
        <v>3.24</v>
      </c>
      <c r="T573" s="268">
        <f t="shared" si="4"/>
        <v>45525.141975308637</v>
      </c>
      <c r="U573" s="267"/>
      <c r="V573" s="262"/>
      <c r="W573" s="262"/>
      <c r="X573" s="262" t="s">
        <v>2550</v>
      </c>
      <c r="Y573" s="262" t="s">
        <v>2519</v>
      </c>
      <c r="Z573" s="262"/>
    </row>
    <row r="574" spans="1:26" x14ac:dyDescent="0.25">
      <c r="A574" s="261">
        <v>42506</v>
      </c>
      <c r="B574" s="262"/>
      <c r="C574" s="261">
        <v>42614</v>
      </c>
      <c r="D574" s="262" t="s">
        <v>2512</v>
      </c>
      <c r="E574" s="262" t="s">
        <v>1872</v>
      </c>
      <c r="F574" s="262" t="s">
        <v>1872</v>
      </c>
      <c r="G574" s="262" t="s">
        <v>1873</v>
      </c>
      <c r="H574" s="263" t="s">
        <v>155</v>
      </c>
      <c r="I574" s="264">
        <v>142691.85999999999</v>
      </c>
      <c r="J574" s="264">
        <v>-517999.99</v>
      </c>
      <c r="K574" s="264">
        <v>0</v>
      </c>
      <c r="L574" s="265">
        <v>3.6301999999999999</v>
      </c>
      <c r="M574" s="265">
        <v>3.2412000000000001</v>
      </c>
      <c r="N574" s="261">
        <v>42614</v>
      </c>
      <c r="O574" s="264">
        <v>-55507.13</v>
      </c>
      <c r="P574" s="264">
        <v>0</v>
      </c>
      <c r="Q574" s="264">
        <v>-55507.13</v>
      </c>
      <c r="R574" s="264">
        <v>-55507.13</v>
      </c>
      <c r="S574" s="266">
        <v>3.24</v>
      </c>
      <c r="T574" s="268">
        <f t="shared" si="4"/>
        <v>-17131.830246913578</v>
      </c>
      <c r="U574" s="267"/>
      <c r="V574" s="262"/>
      <c r="W574" s="262"/>
      <c r="X574" s="262" t="s">
        <v>2554</v>
      </c>
      <c r="Y574" s="262" t="s">
        <v>2519</v>
      </c>
      <c r="Z574" s="262"/>
    </row>
    <row r="575" spans="1:26" x14ac:dyDescent="0.25">
      <c r="A575" s="261">
        <v>42496</v>
      </c>
      <c r="B575" s="262"/>
      <c r="C575" s="261">
        <v>42614</v>
      </c>
      <c r="D575" s="262" t="s">
        <v>2512</v>
      </c>
      <c r="E575" s="262" t="s">
        <v>1872</v>
      </c>
      <c r="F575" s="262" t="s">
        <v>1872</v>
      </c>
      <c r="G575" s="262" t="s">
        <v>1873</v>
      </c>
      <c r="H575" s="263" t="s">
        <v>155</v>
      </c>
      <c r="I575" s="264">
        <v>325549.45</v>
      </c>
      <c r="J575" s="264">
        <v>-1185000</v>
      </c>
      <c r="K575" s="264">
        <v>0</v>
      </c>
      <c r="L575" s="265">
        <v>3.64</v>
      </c>
      <c r="M575" s="265">
        <v>3.2412000000000001</v>
      </c>
      <c r="N575" s="261">
        <v>42614</v>
      </c>
      <c r="O575" s="264">
        <v>-129829.12</v>
      </c>
      <c r="P575" s="264">
        <v>0</v>
      </c>
      <c r="Q575" s="264">
        <v>-129829.12</v>
      </c>
      <c r="R575" s="264">
        <v>-129829.12</v>
      </c>
      <c r="S575" s="266">
        <v>3.24</v>
      </c>
      <c r="T575" s="268">
        <f t="shared" si="4"/>
        <v>-40070.71604938271</v>
      </c>
      <c r="U575" s="267"/>
      <c r="V575" s="262"/>
      <c r="W575" s="262"/>
      <c r="X575" s="262" t="s">
        <v>2555</v>
      </c>
      <c r="Y575" s="262" t="s">
        <v>2519</v>
      </c>
      <c r="Z575" s="262"/>
    </row>
    <row r="576" spans="1:26" x14ac:dyDescent="0.25">
      <c r="A576" s="261">
        <v>42607</v>
      </c>
      <c r="B576" s="262"/>
      <c r="C576" s="261">
        <v>42614</v>
      </c>
      <c r="D576" s="262" t="s">
        <v>2512</v>
      </c>
      <c r="E576" s="262" t="s">
        <v>1872</v>
      </c>
      <c r="F576" s="262" t="s">
        <v>1872</v>
      </c>
      <c r="G576" s="262" t="s">
        <v>1873</v>
      </c>
      <c r="H576" s="263" t="s">
        <v>155</v>
      </c>
      <c r="I576" s="264">
        <v>51518.54</v>
      </c>
      <c r="J576" s="264">
        <v>-167481.62</v>
      </c>
      <c r="K576" s="264">
        <v>0</v>
      </c>
      <c r="L576" s="265">
        <v>3.2509000000000001</v>
      </c>
      <c r="M576" s="265">
        <v>3.2483</v>
      </c>
      <c r="N576" s="261">
        <v>42622</v>
      </c>
      <c r="O576" s="264">
        <v>-133.6</v>
      </c>
      <c r="P576" s="264">
        <v>0</v>
      </c>
      <c r="Q576" s="264">
        <v>-133.6</v>
      </c>
      <c r="R576" s="264">
        <v>-133.6</v>
      </c>
      <c r="S576" s="266">
        <v>3.24</v>
      </c>
      <c r="T576" s="268">
        <f t="shared" si="4"/>
        <v>-41.234567901234563</v>
      </c>
      <c r="U576" s="267"/>
      <c r="V576" s="262"/>
      <c r="W576" s="262"/>
      <c r="X576" s="262" t="s">
        <v>2543</v>
      </c>
      <c r="Y576" s="262" t="s">
        <v>2519</v>
      </c>
      <c r="Z576" s="262"/>
    </row>
    <row r="577" spans="1:26" x14ac:dyDescent="0.25">
      <c r="A577" s="261">
        <v>42558</v>
      </c>
      <c r="B577" s="262"/>
      <c r="C577" s="261">
        <v>42614</v>
      </c>
      <c r="D577" s="262" t="s">
        <v>2512</v>
      </c>
      <c r="E577" s="262" t="s">
        <v>1872</v>
      </c>
      <c r="F577" s="262" t="s">
        <v>1872</v>
      </c>
      <c r="G577" s="262" t="s">
        <v>1873</v>
      </c>
      <c r="H577" s="263" t="s">
        <v>155</v>
      </c>
      <c r="I577" s="264">
        <v>104493.66</v>
      </c>
      <c r="J577" s="264">
        <v>-357786.29</v>
      </c>
      <c r="K577" s="264">
        <v>0</v>
      </c>
      <c r="L577" s="265">
        <v>3.4239999999999999</v>
      </c>
      <c r="M577" s="265">
        <v>3.2536</v>
      </c>
      <c r="N577" s="261">
        <v>42628</v>
      </c>
      <c r="O577" s="264">
        <v>-17721.87</v>
      </c>
      <c r="P577" s="264">
        <v>0</v>
      </c>
      <c r="Q577" s="264">
        <v>-17721.87</v>
      </c>
      <c r="R577" s="264">
        <v>-17721.87</v>
      </c>
      <c r="S577" s="266">
        <v>3.24</v>
      </c>
      <c r="T577" s="268">
        <f t="shared" si="4"/>
        <v>-5469.7129629629626</v>
      </c>
      <c r="U577" s="267"/>
      <c r="V577" s="262"/>
      <c r="W577" s="262"/>
      <c r="X577" s="262" t="s">
        <v>2556</v>
      </c>
      <c r="Y577" s="262" t="s">
        <v>2519</v>
      </c>
      <c r="Z577" s="262"/>
    </row>
    <row r="578" spans="1:26" x14ac:dyDescent="0.25">
      <c r="A578" s="261">
        <v>42607</v>
      </c>
      <c r="B578" s="262"/>
      <c r="C578" s="261">
        <v>42614</v>
      </c>
      <c r="D578" s="262" t="s">
        <v>2512</v>
      </c>
      <c r="E578" s="262" t="s">
        <v>1872</v>
      </c>
      <c r="F578" s="262" t="s">
        <v>1872</v>
      </c>
      <c r="G578" s="262" t="s">
        <v>1873</v>
      </c>
      <c r="H578" s="263" t="s">
        <v>155</v>
      </c>
      <c r="I578" s="264">
        <v>-44386.68</v>
      </c>
      <c r="J578" s="264">
        <v>143724.07</v>
      </c>
      <c r="K578" s="264">
        <v>0</v>
      </c>
      <c r="L578" s="265">
        <v>3.238</v>
      </c>
      <c r="M578" s="265">
        <v>3.2403</v>
      </c>
      <c r="N578" s="261">
        <v>42614</v>
      </c>
      <c r="O578" s="264">
        <v>-102.09</v>
      </c>
      <c r="P578" s="264">
        <v>0</v>
      </c>
      <c r="Q578" s="264">
        <v>-102.09</v>
      </c>
      <c r="R578" s="264">
        <v>-102.09</v>
      </c>
      <c r="S578" s="266">
        <v>3.24</v>
      </c>
      <c r="T578" s="268">
        <f t="shared" si="4"/>
        <v>-31.50925925925926</v>
      </c>
      <c r="U578" s="267"/>
      <c r="V578" s="262"/>
      <c r="W578" s="262"/>
      <c r="X578" s="262" t="s">
        <v>2557</v>
      </c>
      <c r="Y578" s="262" t="s">
        <v>2519</v>
      </c>
      <c r="Z578" s="262"/>
    </row>
    <row r="579" spans="1:26" x14ac:dyDescent="0.25">
      <c r="A579" s="261">
        <v>42095</v>
      </c>
      <c r="B579" s="262"/>
      <c r="C579" s="261">
        <v>42614</v>
      </c>
      <c r="D579" s="262" t="s">
        <v>2512</v>
      </c>
      <c r="E579" s="262" t="s">
        <v>1872</v>
      </c>
      <c r="F579" s="262" t="s">
        <v>1872</v>
      </c>
      <c r="G579" s="262" t="s">
        <v>1957</v>
      </c>
      <c r="H579" s="263" t="s">
        <v>155</v>
      </c>
      <c r="I579" s="264">
        <v>-42192.79</v>
      </c>
      <c r="J579" s="264">
        <v>157484.59</v>
      </c>
      <c r="K579" s="264">
        <v>0</v>
      </c>
      <c r="L579" s="265">
        <v>3.7324999999999999</v>
      </c>
      <c r="M579" s="265">
        <v>3.2991999999999999</v>
      </c>
      <c r="N579" s="261">
        <v>42675</v>
      </c>
      <c r="O579" s="264">
        <v>17893.71</v>
      </c>
      <c r="P579" s="264">
        <v>0.89</v>
      </c>
      <c r="Q579" s="264">
        <v>17892.82</v>
      </c>
      <c r="R579" s="264">
        <v>17893.71</v>
      </c>
      <c r="S579" s="266">
        <v>3.24</v>
      </c>
      <c r="T579" s="268">
        <f t="shared" si="4"/>
        <v>5522.7499999999991</v>
      </c>
      <c r="U579" s="267"/>
      <c r="V579" s="262"/>
      <c r="W579" s="262"/>
      <c r="X579" s="262" t="s">
        <v>2558</v>
      </c>
      <c r="Y579" s="262" t="s">
        <v>2519</v>
      </c>
      <c r="Z579" s="262"/>
    </row>
    <row r="580" spans="1:26" x14ac:dyDescent="0.25">
      <c r="A580" s="261">
        <v>42550</v>
      </c>
      <c r="B580" s="262"/>
      <c r="C580" s="261">
        <v>42614</v>
      </c>
      <c r="D580" s="262" t="s">
        <v>2512</v>
      </c>
      <c r="E580" s="262" t="s">
        <v>1872</v>
      </c>
      <c r="F580" s="262" t="s">
        <v>1872</v>
      </c>
      <c r="G580" s="262" t="s">
        <v>1873</v>
      </c>
      <c r="H580" s="263" t="s">
        <v>155</v>
      </c>
      <c r="I580" s="264">
        <v>47655.92</v>
      </c>
      <c r="J580" s="264">
        <v>-157478.99</v>
      </c>
      <c r="K580" s="264">
        <v>0</v>
      </c>
      <c r="L580" s="265">
        <v>3.3045</v>
      </c>
      <c r="M580" s="265">
        <v>3.2403</v>
      </c>
      <c r="N580" s="261">
        <v>42614</v>
      </c>
      <c r="O580" s="264">
        <v>-3059.51</v>
      </c>
      <c r="P580" s="264">
        <v>0</v>
      </c>
      <c r="Q580" s="264">
        <v>-3059.51</v>
      </c>
      <c r="R580" s="264">
        <v>-3059.51</v>
      </c>
      <c r="S580" s="266">
        <v>3.24</v>
      </c>
      <c r="T580" s="268">
        <f t="shared" si="4"/>
        <v>-944.29320987654319</v>
      </c>
      <c r="U580" s="267"/>
      <c r="V580" s="262"/>
      <c r="W580" s="262"/>
      <c r="X580" s="262" t="s">
        <v>2552</v>
      </c>
      <c r="Y580" s="262" t="s">
        <v>2519</v>
      </c>
      <c r="Z580" s="262"/>
    </row>
    <row r="581" spans="1:26" x14ac:dyDescent="0.25">
      <c r="A581" s="261">
        <v>42566</v>
      </c>
      <c r="B581" s="262"/>
      <c r="C581" s="261">
        <v>42615</v>
      </c>
      <c r="D581" s="262" t="s">
        <v>2512</v>
      </c>
      <c r="E581" s="262" t="s">
        <v>1872</v>
      </c>
      <c r="F581" s="262" t="s">
        <v>1872</v>
      </c>
      <c r="G581" s="262" t="s">
        <v>1873</v>
      </c>
      <c r="H581" s="263" t="s">
        <v>1843</v>
      </c>
      <c r="I581" s="264">
        <v>-10715.11</v>
      </c>
      <c r="J581" s="264">
        <v>35854.9</v>
      </c>
      <c r="K581" s="264">
        <v>0</v>
      </c>
      <c r="L581" s="265">
        <v>3.3462000000000001</v>
      </c>
      <c r="M581" s="265">
        <v>3.2746</v>
      </c>
      <c r="N581" s="261">
        <v>42646</v>
      </c>
      <c r="O581" s="264">
        <v>759.2</v>
      </c>
      <c r="P581" s="264">
        <v>0.04</v>
      </c>
      <c r="Q581" s="264">
        <v>759.16</v>
      </c>
      <c r="R581" s="264">
        <v>759.2</v>
      </c>
      <c r="S581" s="266">
        <v>3.2469000000000001</v>
      </c>
      <c r="T581" s="268">
        <f t="shared" si="4"/>
        <v>233.82303119898981</v>
      </c>
      <c r="U581" s="267"/>
      <c r="V581" s="262"/>
      <c r="W581" s="262"/>
      <c r="X581" s="262" t="s">
        <v>2526</v>
      </c>
      <c r="Y581" s="262" t="s">
        <v>2519</v>
      </c>
      <c r="Z581" s="262"/>
    </row>
    <row r="582" spans="1:26" x14ac:dyDescent="0.25">
      <c r="A582" s="261">
        <v>42550</v>
      </c>
      <c r="B582" s="262"/>
      <c r="C582" s="261">
        <v>42615</v>
      </c>
      <c r="D582" s="262" t="s">
        <v>2512</v>
      </c>
      <c r="E582" s="262" t="s">
        <v>1872</v>
      </c>
      <c r="F582" s="262" t="s">
        <v>1872</v>
      </c>
      <c r="G582" s="262" t="s">
        <v>1873</v>
      </c>
      <c r="H582" s="263" t="s">
        <v>155</v>
      </c>
      <c r="I582" s="264">
        <v>47516.86</v>
      </c>
      <c r="J582" s="264">
        <v>-158506.74</v>
      </c>
      <c r="K582" s="264">
        <v>0</v>
      </c>
      <c r="L582" s="265">
        <v>3.3357999999999999</v>
      </c>
      <c r="M582" s="265">
        <v>3.2746</v>
      </c>
      <c r="N582" s="261">
        <v>42646</v>
      </c>
      <c r="O582" s="264">
        <v>-2877.69</v>
      </c>
      <c r="P582" s="264">
        <v>0</v>
      </c>
      <c r="Q582" s="264">
        <v>-2877.69</v>
      </c>
      <c r="R582" s="264">
        <v>-2877.69</v>
      </c>
      <c r="S582" s="266">
        <v>3.2469000000000001</v>
      </c>
      <c r="T582" s="268">
        <f t="shared" si="4"/>
        <v>-886.28845976161881</v>
      </c>
      <c r="U582" s="267"/>
      <c r="V582" s="262"/>
      <c r="W582" s="262"/>
      <c r="X582" s="262" t="s">
        <v>2541</v>
      </c>
      <c r="Y582" s="262" t="s">
        <v>2519</v>
      </c>
      <c r="Z582" s="262"/>
    </row>
    <row r="583" spans="1:26" x14ac:dyDescent="0.25">
      <c r="A583" s="261">
        <v>42151</v>
      </c>
      <c r="B583" s="262"/>
      <c r="C583" s="261">
        <v>42615</v>
      </c>
      <c r="D583" s="262" t="s">
        <v>2512</v>
      </c>
      <c r="E583" s="262" t="s">
        <v>1872</v>
      </c>
      <c r="F583" s="262" t="s">
        <v>1872</v>
      </c>
      <c r="G583" s="262" t="s">
        <v>1957</v>
      </c>
      <c r="H583" s="263" t="s">
        <v>1843</v>
      </c>
      <c r="I583" s="264">
        <v>-9532.14</v>
      </c>
      <c r="J583" s="264">
        <v>34749.42</v>
      </c>
      <c r="K583" s="264">
        <v>0</v>
      </c>
      <c r="L583" s="265">
        <v>3.6455000000000002</v>
      </c>
      <c r="M583" s="265">
        <v>3.2854000000000001</v>
      </c>
      <c r="N583" s="261">
        <v>42657</v>
      </c>
      <c r="O583" s="264">
        <v>3382.52</v>
      </c>
      <c r="P583" s="264">
        <v>0.17</v>
      </c>
      <c r="Q583" s="264">
        <v>3382.35</v>
      </c>
      <c r="R583" s="264">
        <v>3382.52</v>
      </c>
      <c r="S583" s="266">
        <v>3.2469000000000001</v>
      </c>
      <c r="T583" s="268">
        <f t="shared" si="4"/>
        <v>1041.7690720379439</v>
      </c>
      <c r="U583" s="267"/>
      <c r="V583" s="262"/>
      <c r="W583" s="262"/>
      <c r="X583" s="262" t="s">
        <v>2559</v>
      </c>
      <c r="Y583" s="262" t="s">
        <v>2519</v>
      </c>
      <c r="Z583" s="262"/>
    </row>
    <row r="584" spans="1:26" x14ac:dyDescent="0.25">
      <c r="A584" s="261">
        <v>42088</v>
      </c>
      <c r="B584" s="262"/>
      <c r="C584" s="261">
        <v>42615</v>
      </c>
      <c r="D584" s="262" t="s">
        <v>2512</v>
      </c>
      <c r="E584" s="262" t="s">
        <v>1872</v>
      </c>
      <c r="F584" s="262" t="s">
        <v>1872</v>
      </c>
      <c r="G584" s="262" t="s">
        <v>1957</v>
      </c>
      <c r="H584" s="263" t="s">
        <v>155</v>
      </c>
      <c r="I584" s="264">
        <v>-77395.02</v>
      </c>
      <c r="J584" s="264">
        <v>282754.96999999997</v>
      </c>
      <c r="K584" s="264">
        <v>0</v>
      </c>
      <c r="L584" s="265">
        <v>3.6534</v>
      </c>
      <c r="M584" s="265">
        <v>3.3035999999999999</v>
      </c>
      <c r="N584" s="261">
        <v>42675</v>
      </c>
      <c r="O584" s="264">
        <v>26511.84</v>
      </c>
      <c r="P584" s="264">
        <v>1.33</v>
      </c>
      <c r="Q584" s="264">
        <v>26510.51</v>
      </c>
      <c r="R584" s="264">
        <v>26511.84</v>
      </c>
      <c r="S584" s="266">
        <v>3.2469000000000001</v>
      </c>
      <c r="T584" s="268">
        <f t="shared" si="4"/>
        <v>8165.277649450245</v>
      </c>
      <c r="U584" s="267"/>
      <c r="V584" s="262"/>
      <c r="W584" s="262"/>
      <c r="X584" s="262" t="s">
        <v>2560</v>
      </c>
      <c r="Y584" s="262" t="s">
        <v>2519</v>
      </c>
      <c r="Z584" s="262"/>
    </row>
    <row r="585" spans="1:26" x14ac:dyDescent="0.25">
      <c r="A585" s="261">
        <v>42349</v>
      </c>
      <c r="B585" s="262"/>
      <c r="C585" s="261">
        <v>42615</v>
      </c>
      <c r="D585" s="262" t="s">
        <v>2512</v>
      </c>
      <c r="E585" s="262" t="s">
        <v>1872</v>
      </c>
      <c r="F585" s="262" t="s">
        <v>1872</v>
      </c>
      <c r="G585" s="262" t="s">
        <v>1873</v>
      </c>
      <c r="H585" s="263" t="s">
        <v>155</v>
      </c>
      <c r="I585" s="264">
        <v>-173781.05</v>
      </c>
      <c r="J585" s="264">
        <v>738778</v>
      </c>
      <c r="K585" s="264">
        <v>0</v>
      </c>
      <c r="L585" s="265">
        <v>4.2511999999999999</v>
      </c>
      <c r="M585" s="265">
        <v>3.3056000000000001</v>
      </c>
      <c r="N585" s="261">
        <v>42677</v>
      </c>
      <c r="O585" s="264">
        <v>160838.35</v>
      </c>
      <c r="P585" s="264">
        <v>8.0399999999999991</v>
      </c>
      <c r="Q585" s="264">
        <v>160830.31</v>
      </c>
      <c r="R585" s="264">
        <v>160838.35</v>
      </c>
      <c r="S585" s="266">
        <v>3.2469000000000001</v>
      </c>
      <c r="T585" s="268">
        <f t="shared" si="4"/>
        <v>49535.972774030612</v>
      </c>
      <c r="U585" s="267"/>
      <c r="V585" s="262"/>
      <c r="W585" s="262"/>
      <c r="X585" s="262" t="s">
        <v>2550</v>
      </c>
      <c r="Y585" s="262" t="s">
        <v>2519</v>
      </c>
      <c r="Z585" s="262"/>
    </row>
    <row r="586" spans="1:26" x14ac:dyDescent="0.25">
      <c r="A586" s="261">
        <v>42348</v>
      </c>
      <c r="B586" s="262"/>
      <c r="C586" s="261">
        <v>42615</v>
      </c>
      <c r="D586" s="262" t="s">
        <v>2512</v>
      </c>
      <c r="E586" s="262" t="s">
        <v>1872</v>
      </c>
      <c r="F586" s="262" t="s">
        <v>1872</v>
      </c>
      <c r="G586" s="262" t="s">
        <v>1957</v>
      </c>
      <c r="H586" s="263" t="s">
        <v>1843</v>
      </c>
      <c r="I586" s="264">
        <v>-97.8</v>
      </c>
      <c r="J586" s="264">
        <v>400</v>
      </c>
      <c r="K586" s="264">
        <v>0</v>
      </c>
      <c r="L586" s="265">
        <v>4.09</v>
      </c>
      <c r="M586" s="265">
        <v>3.2884000000000002</v>
      </c>
      <c r="N586" s="261">
        <v>42660</v>
      </c>
      <c r="O586" s="264">
        <v>77.209999999999994</v>
      </c>
      <c r="P586" s="264">
        <v>0</v>
      </c>
      <c r="Q586" s="264">
        <v>77.209999999999994</v>
      </c>
      <c r="R586" s="264">
        <v>77.209999999999994</v>
      </c>
      <c r="S586" s="266">
        <v>3.2469000000000001</v>
      </c>
      <c r="T586" s="268">
        <f t="shared" si="4"/>
        <v>23.779605161846682</v>
      </c>
      <c r="U586" s="267"/>
      <c r="V586" s="262"/>
      <c r="W586" s="262"/>
      <c r="X586" s="262" t="s">
        <v>2538</v>
      </c>
      <c r="Y586" s="262" t="s">
        <v>2519</v>
      </c>
      <c r="Z586" s="262"/>
    </row>
    <row r="587" spans="1:26" x14ac:dyDescent="0.25">
      <c r="A587" s="261">
        <v>42606</v>
      </c>
      <c r="B587" s="262"/>
      <c r="C587" s="261">
        <v>42615</v>
      </c>
      <c r="D587" s="262" t="s">
        <v>2512</v>
      </c>
      <c r="E587" s="262" t="s">
        <v>1872</v>
      </c>
      <c r="F587" s="262" t="s">
        <v>1872</v>
      </c>
      <c r="G587" s="262" t="s">
        <v>1873</v>
      </c>
      <c r="H587" s="263" t="s">
        <v>155</v>
      </c>
      <c r="I587" s="264">
        <v>-1507103.15</v>
      </c>
      <c r="J587" s="264">
        <v>4880000</v>
      </c>
      <c r="K587" s="264">
        <v>0</v>
      </c>
      <c r="L587" s="265">
        <v>3.238</v>
      </c>
      <c r="M587" s="265">
        <v>3.2480000000000002</v>
      </c>
      <c r="N587" s="261">
        <v>42615</v>
      </c>
      <c r="O587" s="264">
        <v>-15071.03</v>
      </c>
      <c r="P587" s="264">
        <v>0</v>
      </c>
      <c r="Q587" s="264">
        <v>-15071.03</v>
      </c>
      <c r="R587" s="264">
        <v>-15071.03</v>
      </c>
      <c r="S587" s="266">
        <v>3.2469000000000001</v>
      </c>
      <c r="T587" s="268">
        <f t="shared" si="4"/>
        <v>-4641.6674366318639</v>
      </c>
      <c r="U587" s="267"/>
      <c r="V587" s="262"/>
      <c r="W587" s="262"/>
      <c r="X587" s="262" t="s">
        <v>2561</v>
      </c>
      <c r="Y587" s="262" t="s">
        <v>2519</v>
      </c>
      <c r="Z587" s="262"/>
    </row>
    <row r="588" spans="1:26" x14ac:dyDescent="0.25">
      <c r="A588" s="261">
        <v>42090</v>
      </c>
      <c r="B588" s="262"/>
      <c r="C588" s="261">
        <v>42615</v>
      </c>
      <c r="D588" s="262" t="s">
        <v>2512</v>
      </c>
      <c r="E588" s="262" t="s">
        <v>1872</v>
      </c>
      <c r="F588" s="262" t="s">
        <v>1872</v>
      </c>
      <c r="G588" s="262" t="s">
        <v>1957</v>
      </c>
      <c r="H588" s="263" t="s">
        <v>1843</v>
      </c>
      <c r="I588" s="264">
        <v>-1155.69</v>
      </c>
      <c r="J588" s="264">
        <v>4313.6099999999997</v>
      </c>
      <c r="K588" s="264">
        <v>0</v>
      </c>
      <c r="L588" s="265">
        <v>3.7324999999999999</v>
      </c>
      <c r="M588" s="265">
        <v>3.3035999999999999</v>
      </c>
      <c r="N588" s="261">
        <v>42675</v>
      </c>
      <c r="O588" s="264">
        <v>485.41</v>
      </c>
      <c r="P588" s="264">
        <v>0.02</v>
      </c>
      <c r="Q588" s="264">
        <v>485.39</v>
      </c>
      <c r="R588" s="264">
        <v>485.41</v>
      </c>
      <c r="S588" s="266">
        <v>3.2469000000000001</v>
      </c>
      <c r="T588" s="268">
        <f t="shared" si="4"/>
        <v>149.49952262157751</v>
      </c>
      <c r="U588" s="267"/>
      <c r="V588" s="262"/>
      <c r="W588" s="262"/>
      <c r="X588" s="262" t="s">
        <v>2562</v>
      </c>
      <c r="Y588" s="262" t="s">
        <v>2519</v>
      </c>
      <c r="Z588" s="262"/>
    </row>
    <row r="589" spans="1:26" x14ac:dyDescent="0.25">
      <c r="A589" s="261">
        <v>42208</v>
      </c>
      <c r="B589" s="262"/>
      <c r="C589" s="261">
        <v>42615</v>
      </c>
      <c r="D589" s="262" t="s">
        <v>2512</v>
      </c>
      <c r="E589" s="262" t="s">
        <v>1872</v>
      </c>
      <c r="F589" s="262" t="s">
        <v>1872</v>
      </c>
      <c r="G589" s="262" t="s">
        <v>1957</v>
      </c>
      <c r="H589" s="263" t="s">
        <v>155</v>
      </c>
      <c r="I589" s="264">
        <v>-190862.14</v>
      </c>
      <c r="J589" s="264">
        <v>715236.78</v>
      </c>
      <c r="K589" s="264">
        <v>0</v>
      </c>
      <c r="L589" s="265">
        <v>3.7473999999999998</v>
      </c>
      <c r="M589" s="265">
        <v>3.3035999999999999</v>
      </c>
      <c r="N589" s="261">
        <v>42675</v>
      </c>
      <c r="O589" s="264">
        <v>82949.570000000007</v>
      </c>
      <c r="P589" s="264">
        <v>4.1500000000000004</v>
      </c>
      <c r="Q589" s="264">
        <v>82945.42</v>
      </c>
      <c r="R589" s="264">
        <v>82949.570000000007</v>
      </c>
      <c r="S589" s="266">
        <v>3.2469000000000001</v>
      </c>
      <c r="T589" s="268">
        <f t="shared" si="4"/>
        <v>25547.312821460469</v>
      </c>
      <c r="U589" s="267"/>
      <c r="V589" s="262"/>
      <c r="W589" s="262"/>
      <c r="X589" s="262" t="s">
        <v>2563</v>
      </c>
      <c r="Y589" s="262" t="s">
        <v>2519</v>
      </c>
      <c r="Z589" s="262"/>
    </row>
    <row r="590" spans="1:26" x14ac:dyDescent="0.25">
      <c r="A590" s="261">
        <v>42608</v>
      </c>
      <c r="B590" s="262"/>
      <c r="C590" s="261">
        <v>42615</v>
      </c>
      <c r="D590" s="262" t="s">
        <v>2512</v>
      </c>
      <c r="E590" s="262" t="s">
        <v>1872</v>
      </c>
      <c r="F590" s="262" t="s">
        <v>1872</v>
      </c>
      <c r="G590" s="262" t="s">
        <v>1873</v>
      </c>
      <c r="H590" s="263" t="s">
        <v>155</v>
      </c>
      <c r="I590" s="264">
        <v>-232114.1</v>
      </c>
      <c r="J590" s="264">
        <v>759013.11</v>
      </c>
      <c r="K590" s="264">
        <v>0</v>
      </c>
      <c r="L590" s="265">
        <v>3.27</v>
      </c>
      <c r="M590" s="265">
        <v>3.2513000000000001</v>
      </c>
      <c r="N590" s="261">
        <v>42619</v>
      </c>
      <c r="O590" s="264">
        <v>4335.9799999999996</v>
      </c>
      <c r="P590" s="264">
        <v>0.22</v>
      </c>
      <c r="Q590" s="264">
        <v>4335.76</v>
      </c>
      <c r="R590" s="264">
        <v>4335.9799999999996</v>
      </c>
      <c r="S590" s="266">
        <v>3.2469000000000001</v>
      </c>
      <c r="T590" s="268">
        <f t="shared" si="4"/>
        <v>1335.4214789491514</v>
      </c>
      <c r="U590" s="267"/>
      <c r="V590" s="262"/>
      <c r="W590" s="262"/>
      <c r="X590" s="262" t="s">
        <v>2564</v>
      </c>
      <c r="Y590" s="262" t="s">
        <v>2519</v>
      </c>
      <c r="Z590" s="262"/>
    </row>
    <row r="591" spans="1:26" x14ac:dyDescent="0.25">
      <c r="A591" s="261">
        <v>42269</v>
      </c>
      <c r="B591" s="262"/>
      <c r="C591" s="261">
        <v>42615</v>
      </c>
      <c r="D591" s="262" t="s">
        <v>2512</v>
      </c>
      <c r="E591" s="262" t="s">
        <v>1872</v>
      </c>
      <c r="F591" s="262" t="s">
        <v>1872</v>
      </c>
      <c r="G591" s="262" t="s">
        <v>1957</v>
      </c>
      <c r="H591" s="263" t="s">
        <v>1843</v>
      </c>
      <c r="I591" s="264">
        <v>-3052.85</v>
      </c>
      <c r="J591" s="264">
        <v>13749.12</v>
      </c>
      <c r="K591" s="264">
        <v>0</v>
      </c>
      <c r="L591" s="265">
        <v>4.5037000000000003</v>
      </c>
      <c r="M591" s="265">
        <v>3.2884000000000002</v>
      </c>
      <c r="N591" s="261">
        <v>42660</v>
      </c>
      <c r="O591" s="264">
        <v>3654.16</v>
      </c>
      <c r="P591" s="264">
        <v>0.18</v>
      </c>
      <c r="Q591" s="264">
        <v>3653.98</v>
      </c>
      <c r="R591" s="264">
        <v>3654.16</v>
      </c>
      <c r="S591" s="266">
        <v>3.2469000000000001</v>
      </c>
      <c r="T591" s="268">
        <f t="shared" si="4"/>
        <v>1125.4304105454432</v>
      </c>
      <c r="U591" s="267"/>
      <c r="V591" s="262"/>
      <c r="W591" s="262"/>
      <c r="X591" s="262" t="s">
        <v>2565</v>
      </c>
      <c r="Y591" s="262" t="s">
        <v>2519</v>
      </c>
      <c r="Z591" s="262"/>
    </row>
    <row r="592" spans="1:26" x14ac:dyDescent="0.25">
      <c r="A592" s="261">
        <v>42611</v>
      </c>
      <c r="B592" s="262"/>
      <c r="C592" s="261">
        <v>42618</v>
      </c>
      <c r="D592" s="262" t="s">
        <v>2512</v>
      </c>
      <c r="E592" s="262" t="s">
        <v>1872</v>
      </c>
      <c r="F592" s="262" t="s">
        <v>1872</v>
      </c>
      <c r="G592" s="262" t="s">
        <v>1873</v>
      </c>
      <c r="H592" s="263" t="s">
        <v>155</v>
      </c>
      <c r="I592" s="264">
        <v>-57334.93</v>
      </c>
      <c r="J592" s="264">
        <v>185799.57</v>
      </c>
      <c r="K592" s="264">
        <v>0</v>
      </c>
      <c r="L592" s="265">
        <v>3.2406000000000001</v>
      </c>
      <c r="M592" s="265">
        <v>3.2477999999999998</v>
      </c>
      <c r="N592" s="261">
        <v>42621</v>
      </c>
      <c r="O592" s="264">
        <v>-412.38</v>
      </c>
      <c r="P592" s="264">
        <v>0</v>
      </c>
      <c r="Q592" s="264">
        <v>-412.38</v>
      </c>
      <c r="R592" s="264">
        <v>-412.38</v>
      </c>
      <c r="S592" s="266">
        <v>3.2427999999999999</v>
      </c>
      <c r="T592" s="268">
        <f t="shared" si="4"/>
        <v>-127.1678796102134</v>
      </c>
      <c r="U592" s="267"/>
      <c r="V592" s="262"/>
      <c r="W592" s="262"/>
      <c r="X592" s="262" t="s">
        <v>2566</v>
      </c>
      <c r="Y592" s="262" t="s">
        <v>2519</v>
      </c>
      <c r="Z592" s="262"/>
    </row>
    <row r="593" spans="1:26" x14ac:dyDescent="0.25">
      <c r="A593" s="261">
        <v>42208</v>
      </c>
      <c r="B593" s="262"/>
      <c r="C593" s="261">
        <v>42618</v>
      </c>
      <c r="D593" s="262" t="s">
        <v>2512</v>
      </c>
      <c r="E593" s="262" t="s">
        <v>1872</v>
      </c>
      <c r="F593" s="262" t="s">
        <v>1872</v>
      </c>
      <c r="G593" s="262" t="s">
        <v>1957</v>
      </c>
      <c r="H593" s="263" t="s">
        <v>155</v>
      </c>
      <c r="I593" s="264">
        <v>-233698.89</v>
      </c>
      <c r="J593" s="264">
        <v>875763.22</v>
      </c>
      <c r="K593" s="264">
        <v>0</v>
      </c>
      <c r="L593" s="265">
        <v>3.7473999999999998</v>
      </c>
      <c r="M593" s="265">
        <v>3.2974000000000001</v>
      </c>
      <c r="N593" s="261">
        <v>42675</v>
      </c>
      <c r="O593" s="264">
        <v>103039.45</v>
      </c>
      <c r="P593" s="264">
        <v>5.15</v>
      </c>
      <c r="Q593" s="264">
        <v>103034.3</v>
      </c>
      <c r="R593" s="264">
        <v>103039.45</v>
      </c>
      <c r="S593" s="266">
        <v>3.2427999999999999</v>
      </c>
      <c r="T593" s="268">
        <f t="shared" si="4"/>
        <v>31774.83964475145</v>
      </c>
      <c r="U593" s="267"/>
      <c r="V593" s="262"/>
      <c r="W593" s="262"/>
      <c r="X593" s="262" t="s">
        <v>2563</v>
      </c>
      <c r="Y593" s="262" t="s">
        <v>2519</v>
      </c>
      <c r="Z593" s="262"/>
    </row>
    <row r="594" spans="1:26" x14ac:dyDescent="0.25">
      <c r="A594" s="261">
        <v>42349</v>
      </c>
      <c r="B594" s="262"/>
      <c r="C594" s="261">
        <v>42618</v>
      </c>
      <c r="D594" s="262" t="s">
        <v>2512</v>
      </c>
      <c r="E594" s="262" t="s">
        <v>1872</v>
      </c>
      <c r="F594" s="262" t="s">
        <v>1872</v>
      </c>
      <c r="G594" s="262" t="s">
        <v>1873</v>
      </c>
      <c r="H594" s="263" t="s">
        <v>155</v>
      </c>
      <c r="I594" s="264">
        <v>-119407.15</v>
      </c>
      <c r="J594" s="264">
        <v>507623.67999999999</v>
      </c>
      <c r="K594" s="264">
        <v>0</v>
      </c>
      <c r="L594" s="265">
        <v>4.2511999999999999</v>
      </c>
      <c r="M594" s="265">
        <v>3.2993000000000001</v>
      </c>
      <c r="N594" s="261">
        <v>42677</v>
      </c>
      <c r="O594" s="264">
        <v>111308.59</v>
      </c>
      <c r="P594" s="264">
        <v>5.57</v>
      </c>
      <c r="Q594" s="264">
        <v>111303.02</v>
      </c>
      <c r="R594" s="264">
        <v>111308.59</v>
      </c>
      <c r="S594" s="266">
        <v>3.2427999999999999</v>
      </c>
      <c r="T594" s="268">
        <f t="shared" si="4"/>
        <v>34324.839644751446</v>
      </c>
      <c r="U594" s="267"/>
      <c r="V594" s="262"/>
      <c r="W594" s="262"/>
      <c r="X594" s="262" t="s">
        <v>2550</v>
      </c>
      <c r="Y594" s="262" t="s">
        <v>2519</v>
      </c>
      <c r="Z594" s="262"/>
    </row>
    <row r="595" spans="1:26" x14ac:dyDescent="0.25">
      <c r="A595" s="261">
        <v>42608</v>
      </c>
      <c r="B595" s="262"/>
      <c r="C595" s="261">
        <v>42618</v>
      </c>
      <c r="D595" s="262" t="s">
        <v>2512</v>
      </c>
      <c r="E595" s="262" t="s">
        <v>1872</v>
      </c>
      <c r="F595" s="262" t="s">
        <v>1872</v>
      </c>
      <c r="G595" s="262" t="s">
        <v>1873</v>
      </c>
      <c r="H595" s="263" t="s">
        <v>155</v>
      </c>
      <c r="I595" s="264">
        <v>-35718.46</v>
      </c>
      <c r="J595" s="264">
        <v>116799.36</v>
      </c>
      <c r="K595" s="264">
        <v>0</v>
      </c>
      <c r="L595" s="265">
        <v>3.27</v>
      </c>
      <c r="M595" s="265">
        <v>3.2462</v>
      </c>
      <c r="N595" s="261">
        <v>42619</v>
      </c>
      <c r="O595" s="264">
        <v>849.65</v>
      </c>
      <c r="P595" s="264">
        <v>0.04</v>
      </c>
      <c r="Q595" s="264">
        <v>849.61</v>
      </c>
      <c r="R595" s="264">
        <v>849.65</v>
      </c>
      <c r="S595" s="266">
        <v>3.2427999999999999</v>
      </c>
      <c r="T595" s="268">
        <f t="shared" si="4"/>
        <v>262.01122486739854</v>
      </c>
      <c r="U595" s="267"/>
      <c r="V595" s="262"/>
      <c r="W595" s="262"/>
      <c r="X595" s="262" t="s">
        <v>2567</v>
      </c>
      <c r="Y595" s="262" t="s">
        <v>2519</v>
      </c>
      <c r="Z595" s="262"/>
    </row>
    <row r="596" spans="1:26" x14ac:dyDescent="0.25">
      <c r="A596" s="261">
        <v>42608</v>
      </c>
      <c r="B596" s="262"/>
      <c r="C596" s="261">
        <v>42618</v>
      </c>
      <c r="D596" s="262" t="s">
        <v>2512</v>
      </c>
      <c r="E596" s="262" t="s">
        <v>1872</v>
      </c>
      <c r="F596" s="262" t="s">
        <v>1872</v>
      </c>
      <c r="G596" s="262" t="s">
        <v>1873</v>
      </c>
      <c r="H596" s="263" t="s">
        <v>155</v>
      </c>
      <c r="I596" s="264">
        <v>-58279.51</v>
      </c>
      <c r="J596" s="264">
        <v>190574</v>
      </c>
      <c r="K596" s="264">
        <v>0</v>
      </c>
      <c r="L596" s="265">
        <v>3.27</v>
      </c>
      <c r="M596" s="265">
        <v>3.2462</v>
      </c>
      <c r="N596" s="261">
        <v>42619</v>
      </c>
      <c r="O596" s="264">
        <v>1386.33</v>
      </c>
      <c r="P596" s="264">
        <v>7.0000000000000007E-2</v>
      </c>
      <c r="Q596" s="264">
        <v>1386.26</v>
      </c>
      <c r="R596" s="264">
        <v>1386.33</v>
      </c>
      <c r="S596" s="266">
        <v>3.2427999999999999</v>
      </c>
      <c r="T596" s="268">
        <f t="shared" si="4"/>
        <v>427.51017639077338</v>
      </c>
      <c r="U596" s="267"/>
      <c r="V596" s="262"/>
      <c r="W596" s="262"/>
      <c r="X596" s="262" t="s">
        <v>2564</v>
      </c>
      <c r="Y596" s="262" t="s">
        <v>2519</v>
      </c>
      <c r="Z596" s="262"/>
    </row>
    <row r="597" spans="1:26" x14ac:dyDescent="0.25">
      <c r="A597" s="261">
        <v>42215</v>
      </c>
      <c r="B597" s="262"/>
      <c r="C597" s="261">
        <v>42618</v>
      </c>
      <c r="D597" s="262" t="s">
        <v>2512</v>
      </c>
      <c r="E597" s="262" t="s">
        <v>1872</v>
      </c>
      <c r="F597" s="262" t="s">
        <v>1872</v>
      </c>
      <c r="G597" s="262" t="s">
        <v>1957</v>
      </c>
      <c r="H597" s="263" t="s">
        <v>155</v>
      </c>
      <c r="I597" s="264">
        <v>-161354.65</v>
      </c>
      <c r="J597" s="264">
        <v>619359.81999999995</v>
      </c>
      <c r="K597" s="264">
        <v>0</v>
      </c>
      <c r="L597" s="265">
        <v>3.8384999999999998</v>
      </c>
      <c r="M597" s="265">
        <v>3.2993000000000001</v>
      </c>
      <c r="N597" s="261">
        <v>42677</v>
      </c>
      <c r="O597" s="264">
        <v>85199.77</v>
      </c>
      <c r="P597" s="264">
        <v>4.26</v>
      </c>
      <c r="Q597" s="264">
        <v>85195.51</v>
      </c>
      <c r="R597" s="264">
        <v>85199.77</v>
      </c>
      <c r="S597" s="266">
        <v>3.2427999999999999</v>
      </c>
      <c r="T597" s="268">
        <f t="shared" si="4"/>
        <v>26273.519797705689</v>
      </c>
      <c r="U597" s="267"/>
      <c r="V597" s="262"/>
      <c r="W597" s="262"/>
      <c r="X597" s="262" t="s">
        <v>2553</v>
      </c>
      <c r="Y597" s="262" t="s">
        <v>2519</v>
      </c>
      <c r="Z597" s="262"/>
    </row>
    <row r="598" spans="1:26" x14ac:dyDescent="0.25">
      <c r="A598" s="261">
        <v>42088</v>
      </c>
      <c r="B598" s="262"/>
      <c r="C598" s="261">
        <v>42618</v>
      </c>
      <c r="D598" s="262" t="s">
        <v>2512</v>
      </c>
      <c r="E598" s="262" t="s">
        <v>1872</v>
      </c>
      <c r="F598" s="262" t="s">
        <v>1872</v>
      </c>
      <c r="G598" s="262" t="s">
        <v>1957</v>
      </c>
      <c r="H598" s="263" t="s">
        <v>155</v>
      </c>
      <c r="I598" s="264">
        <v>-40000.65</v>
      </c>
      <c r="J598" s="264">
        <v>146138.37</v>
      </c>
      <c r="K598" s="264">
        <v>0</v>
      </c>
      <c r="L598" s="265">
        <v>3.6534</v>
      </c>
      <c r="M598" s="265">
        <v>3.2974000000000001</v>
      </c>
      <c r="N598" s="261">
        <v>42675</v>
      </c>
      <c r="O598" s="264">
        <v>13952.48</v>
      </c>
      <c r="P598" s="264">
        <v>0.7</v>
      </c>
      <c r="Q598" s="264">
        <v>13951.78</v>
      </c>
      <c r="R598" s="264">
        <v>13952.48</v>
      </c>
      <c r="S598" s="266">
        <v>3.2427999999999999</v>
      </c>
      <c r="T598" s="268">
        <f t="shared" si="4"/>
        <v>4302.6026890341682</v>
      </c>
      <c r="U598" s="267"/>
      <c r="V598" s="262"/>
      <c r="W598" s="262"/>
      <c r="X598" s="262" t="s">
        <v>2560</v>
      </c>
      <c r="Y598" s="262" t="s">
        <v>2519</v>
      </c>
      <c r="Z598" s="262"/>
    </row>
    <row r="599" spans="1:26" x14ac:dyDescent="0.25">
      <c r="A599" s="261">
        <v>42613</v>
      </c>
      <c r="B599" s="262"/>
      <c r="C599" s="261">
        <v>42619</v>
      </c>
      <c r="D599" s="262" t="s">
        <v>2512</v>
      </c>
      <c r="E599" s="262" t="s">
        <v>1872</v>
      </c>
      <c r="F599" s="262" t="s">
        <v>1872</v>
      </c>
      <c r="G599" s="262" t="s">
        <v>1873</v>
      </c>
      <c r="H599" s="263" t="s">
        <v>155</v>
      </c>
      <c r="I599" s="264">
        <v>-65892.05</v>
      </c>
      <c r="J599" s="264">
        <v>212798.38</v>
      </c>
      <c r="K599" s="264">
        <v>0</v>
      </c>
      <c r="L599" s="265">
        <v>3.2294999999999998</v>
      </c>
      <c r="M599" s="265">
        <v>3.2757000000000001</v>
      </c>
      <c r="N599" s="261">
        <v>42622</v>
      </c>
      <c r="O599" s="264">
        <v>-3041.02</v>
      </c>
      <c r="P599" s="264">
        <v>0</v>
      </c>
      <c r="Q599" s="264">
        <v>-3041.02</v>
      </c>
      <c r="R599" s="264">
        <v>-3041.02</v>
      </c>
      <c r="S599" s="266">
        <v>3.2717999999999998</v>
      </c>
      <c r="T599" s="268">
        <f t="shared" si="4"/>
        <v>-929.46390366159301</v>
      </c>
      <c r="U599" s="267"/>
      <c r="V599" s="262"/>
      <c r="W599" s="262"/>
      <c r="X599" s="262" t="s">
        <v>2568</v>
      </c>
      <c r="Y599" s="262" t="s">
        <v>2519</v>
      </c>
      <c r="Z599" s="262"/>
    </row>
    <row r="600" spans="1:26" x14ac:dyDescent="0.25">
      <c r="A600" s="261">
        <v>42614</v>
      </c>
      <c r="B600" s="262"/>
      <c r="C600" s="261">
        <v>42619</v>
      </c>
      <c r="D600" s="262" t="s">
        <v>2512</v>
      </c>
      <c r="E600" s="262" t="s">
        <v>1872</v>
      </c>
      <c r="F600" s="262" t="s">
        <v>1872</v>
      </c>
      <c r="G600" s="262" t="s">
        <v>1873</v>
      </c>
      <c r="H600" s="263" t="s">
        <v>155</v>
      </c>
      <c r="I600" s="264">
        <v>-57877.84</v>
      </c>
      <c r="J600" s="264">
        <v>188403.94</v>
      </c>
      <c r="K600" s="264">
        <v>0</v>
      </c>
      <c r="L600" s="265">
        <v>3.2551999999999999</v>
      </c>
      <c r="M600" s="265">
        <v>3.2747999999999999</v>
      </c>
      <c r="N600" s="261">
        <v>42621</v>
      </c>
      <c r="O600" s="264">
        <v>-1133.81</v>
      </c>
      <c r="P600" s="264">
        <v>0</v>
      </c>
      <c r="Q600" s="264">
        <v>-1133.81</v>
      </c>
      <c r="R600" s="264">
        <v>-1133.81</v>
      </c>
      <c r="S600" s="266">
        <v>3.2717999999999998</v>
      </c>
      <c r="T600" s="268">
        <f t="shared" si="4"/>
        <v>-346.54013081484197</v>
      </c>
      <c r="U600" s="267"/>
      <c r="V600" s="262"/>
      <c r="W600" s="262"/>
      <c r="X600" s="262" t="s">
        <v>2569</v>
      </c>
      <c r="Y600" s="262" t="s">
        <v>2519</v>
      </c>
      <c r="Z600" s="262"/>
    </row>
    <row r="601" spans="1:26" s="269" customFormat="1" x14ac:dyDescent="0.25">
      <c r="A601" s="261">
        <v>42349</v>
      </c>
      <c r="B601" s="262"/>
      <c r="C601" s="261">
        <v>42619</v>
      </c>
      <c r="D601" s="262" t="s">
        <v>2512</v>
      </c>
      <c r="E601" s="262" t="s">
        <v>1872</v>
      </c>
      <c r="F601" s="262" t="s">
        <v>1872</v>
      </c>
      <c r="G601" s="262" t="s">
        <v>1873</v>
      </c>
      <c r="H601" s="263" t="s">
        <v>155</v>
      </c>
      <c r="I601" s="264">
        <v>-132527.18</v>
      </c>
      <c r="J601" s="264">
        <v>563399.55000000005</v>
      </c>
      <c r="K601" s="264">
        <v>0</v>
      </c>
      <c r="L601" s="265">
        <v>4.2511999999999999</v>
      </c>
      <c r="M601" s="265">
        <v>3.3288000000000002</v>
      </c>
      <c r="N601" s="261">
        <v>42677</v>
      </c>
      <c r="O601" s="264">
        <v>119771.29</v>
      </c>
      <c r="P601" s="264">
        <v>5.99</v>
      </c>
      <c r="Q601" s="264">
        <v>119765.3</v>
      </c>
      <c r="R601" s="264">
        <v>119771.29</v>
      </c>
      <c r="S601" s="266">
        <v>3.2717999999999998</v>
      </c>
      <c r="T601" s="268">
        <f t="shared" si="4"/>
        <v>36607.155082829027</v>
      </c>
      <c r="U601" s="267"/>
      <c r="V601" s="262"/>
      <c r="W601" s="262"/>
      <c r="X601" s="262" t="s">
        <v>2550</v>
      </c>
      <c r="Y601" s="262" t="s">
        <v>2519</v>
      </c>
      <c r="Z601" s="262"/>
    </row>
    <row r="602" spans="1:26" s="269" customFormat="1" x14ac:dyDescent="0.25">
      <c r="A602" s="261">
        <v>42088</v>
      </c>
      <c r="B602" s="262"/>
      <c r="C602" s="261">
        <v>42619</v>
      </c>
      <c r="D602" s="262" t="s">
        <v>2512</v>
      </c>
      <c r="E602" s="262" t="s">
        <v>1872</v>
      </c>
      <c r="F602" s="262" t="s">
        <v>1872</v>
      </c>
      <c r="G602" s="262" t="s">
        <v>1957</v>
      </c>
      <c r="H602" s="263" t="s">
        <v>155</v>
      </c>
      <c r="I602" s="264">
        <v>-86227.39</v>
      </c>
      <c r="J602" s="264">
        <v>315023.15000000002</v>
      </c>
      <c r="K602" s="264">
        <v>0</v>
      </c>
      <c r="L602" s="265">
        <v>3.6534</v>
      </c>
      <c r="M602" s="265">
        <v>3.3269009999999999</v>
      </c>
      <c r="N602" s="261">
        <v>42675</v>
      </c>
      <c r="O602" s="264">
        <v>27598.35</v>
      </c>
      <c r="P602" s="264">
        <v>1.38</v>
      </c>
      <c r="Q602" s="264">
        <v>27596.97</v>
      </c>
      <c r="R602" s="264">
        <v>27598.35</v>
      </c>
      <c r="S602" s="266">
        <v>3.2717999999999998</v>
      </c>
      <c r="T602" s="268">
        <f t="shared" si="4"/>
        <v>8435.2191454245367</v>
      </c>
      <c r="U602" s="267"/>
      <c r="V602" s="262"/>
      <c r="W602" s="262"/>
      <c r="X602" s="262" t="s">
        <v>2560</v>
      </c>
      <c r="Y602" s="262" t="s">
        <v>2519</v>
      </c>
      <c r="Z602" s="262"/>
    </row>
    <row r="603" spans="1:26" x14ac:dyDescent="0.25">
      <c r="A603" s="261">
        <v>42215</v>
      </c>
      <c r="B603" s="262"/>
      <c r="C603" s="261">
        <v>42619</v>
      </c>
      <c r="D603" s="262" t="s">
        <v>2512</v>
      </c>
      <c r="E603" s="262" t="s">
        <v>1872</v>
      </c>
      <c r="F603" s="262" t="s">
        <v>1872</v>
      </c>
      <c r="G603" s="262" t="s">
        <v>1957</v>
      </c>
      <c r="H603" s="263" t="s">
        <v>155</v>
      </c>
      <c r="I603" s="264">
        <v>-123478.9</v>
      </c>
      <c r="J603" s="264">
        <v>473973.76000000001</v>
      </c>
      <c r="K603" s="264">
        <v>0</v>
      </c>
      <c r="L603" s="265">
        <v>3.8384999999999998</v>
      </c>
      <c r="M603" s="265">
        <v>3.3288000000000002</v>
      </c>
      <c r="N603" s="261">
        <v>42677</v>
      </c>
      <c r="O603" s="264">
        <v>61664.59</v>
      </c>
      <c r="P603" s="264">
        <v>3.08</v>
      </c>
      <c r="Q603" s="264">
        <v>61661.51</v>
      </c>
      <c r="R603" s="264">
        <v>61664.59</v>
      </c>
      <c r="S603" s="266">
        <v>3.2717999999999998</v>
      </c>
      <c r="T603" s="268">
        <f t="shared" si="4"/>
        <v>18847.298123357174</v>
      </c>
      <c r="U603" s="267"/>
      <c r="V603" s="262"/>
      <c r="W603" s="262"/>
      <c r="X603" s="262" t="s">
        <v>2553</v>
      </c>
      <c r="Y603" s="262" t="s">
        <v>2519</v>
      </c>
      <c r="Z603" s="262"/>
    </row>
    <row r="604" spans="1:26" x14ac:dyDescent="0.25">
      <c r="A604" s="261">
        <v>42611</v>
      </c>
      <c r="B604" s="262"/>
      <c r="C604" s="261">
        <v>42621</v>
      </c>
      <c r="D604" s="262" t="s">
        <v>2512</v>
      </c>
      <c r="E604" s="262" t="s">
        <v>1872</v>
      </c>
      <c r="F604" s="262" t="s">
        <v>1872</v>
      </c>
      <c r="G604" s="262" t="s">
        <v>1873</v>
      </c>
      <c r="H604" s="263" t="s">
        <v>155</v>
      </c>
      <c r="I604" s="264">
        <v>409744.61</v>
      </c>
      <c r="J604" s="264">
        <v>-1322000.01</v>
      </c>
      <c r="K604" s="264">
        <v>0</v>
      </c>
      <c r="L604" s="265">
        <v>3.2263999999999999</v>
      </c>
      <c r="M604" s="265">
        <v>3.2477999999999998</v>
      </c>
      <c r="N604" s="261">
        <v>42622</v>
      </c>
      <c r="O604" s="264">
        <v>8763.94</v>
      </c>
      <c r="P604" s="264">
        <v>0.44</v>
      </c>
      <c r="Q604" s="264">
        <v>8763.5</v>
      </c>
      <c r="R604" s="264">
        <v>8763.94</v>
      </c>
      <c r="S604" s="266">
        <v>3.2448999999999999</v>
      </c>
      <c r="T604" s="268">
        <f t="shared" si="4"/>
        <v>2700.8351567074487</v>
      </c>
      <c r="U604" s="267"/>
      <c r="V604" s="262"/>
      <c r="W604" s="262"/>
      <c r="X604" s="262" t="s">
        <v>2548</v>
      </c>
      <c r="Y604" s="262" t="s">
        <v>2519</v>
      </c>
      <c r="Z604" s="262"/>
    </row>
    <row r="605" spans="1:26" x14ac:dyDescent="0.25">
      <c r="A605" s="261">
        <v>42612</v>
      </c>
      <c r="B605" s="262"/>
      <c r="C605" s="261">
        <v>42621</v>
      </c>
      <c r="D605" s="262" t="s">
        <v>2512</v>
      </c>
      <c r="E605" s="262" t="s">
        <v>1872</v>
      </c>
      <c r="F605" s="262" t="s">
        <v>1872</v>
      </c>
      <c r="G605" s="262" t="s">
        <v>1873</v>
      </c>
      <c r="H605" s="263" t="s">
        <v>155</v>
      </c>
      <c r="I605" s="264">
        <v>50809.32</v>
      </c>
      <c r="J605" s="264">
        <v>-166207.45000000001</v>
      </c>
      <c r="K605" s="264">
        <v>0</v>
      </c>
      <c r="L605" s="265">
        <v>3.2711999999999999</v>
      </c>
      <c r="M605" s="265">
        <v>3.2477999999999998</v>
      </c>
      <c r="N605" s="261">
        <v>42622</v>
      </c>
      <c r="O605" s="264">
        <v>-1188.31</v>
      </c>
      <c r="P605" s="264">
        <v>0</v>
      </c>
      <c r="Q605" s="264">
        <v>-1188.31</v>
      </c>
      <c r="R605" s="264">
        <v>-1188.31</v>
      </c>
      <c r="S605" s="266">
        <v>3.2448999999999999</v>
      </c>
      <c r="T605" s="268">
        <f t="shared" si="4"/>
        <v>-366.20851181854601</v>
      </c>
      <c r="U605" s="267"/>
      <c r="V605" s="262"/>
      <c r="W605" s="262"/>
      <c r="X605" s="262" t="s">
        <v>2532</v>
      </c>
      <c r="Y605" s="262" t="s">
        <v>2519</v>
      </c>
      <c r="Z605" s="262"/>
    </row>
    <row r="606" spans="1:26" x14ac:dyDescent="0.25">
      <c r="A606" s="261">
        <v>42607</v>
      </c>
      <c r="B606" s="262"/>
      <c r="C606" s="261">
        <v>42621</v>
      </c>
      <c r="D606" s="262" t="s">
        <v>2512</v>
      </c>
      <c r="E606" s="262" t="s">
        <v>1872</v>
      </c>
      <c r="F606" s="262" t="s">
        <v>1872</v>
      </c>
      <c r="G606" s="262" t="s">
        <v>1873</v>
      </c>
      <c r="H606" s="263" t="s">
        <v>155</v>
      </c>
      <c r="I606" s="264">
        <v>185974.67</v>
      </c>
      <c r="J606" s="264">
        <v>-602000.01</v>
      </c>
      <c r="K606" s="264">
        <v>0</v>
      </c>
      <c r="L606" s="265">
        <v>3.2370000000000001</v>
      </c>
      <c r="M606" s="265">
        <v>3.2477999999999998</v>
      </c>
      <c r="N606" s="261">
        <v>42622</v>
      </c>
      <c r="O606" s="264">
        <v>2007.47</v>
      </c>
      <c r="P606" s="264">
        <v>0.1</v>
      </c>
      <c r="Q606" s="264">
        <v>2007.37</v>
      </c>
      <c r="R606" s="264">
        <v>2007.47</v>
      </c>
      <c r="S606" s="266">
        <v>3.2448999999999999</v>
      </c>
      <c r="T606" s="268">
        <f t="shared" si="4"/>
        <v>618.65388763906435</v>
      </c>
      <c r="U606" s="267"/>
      <c r="V606" s="262"/>
      <c r="W606" s="262"/>
      <c r="X606" s="262" t="s">
        <v>2570</v>
      </c>
      <c r="Y606" s="262" t="s">
        <v>2519</v>
      </c>
      <c r="Z606" s="262"/>
    </row>
    <row r="607" spans="1:26" x14ac:dyDescent="0.25">
      <c r="A607" s="261">
        <v>42607</v>
      </c>
      <c r="B607" s="262"/>
      <c r="C607" s="261">
        <v>42621</v>
      </c>
      <c r="D607" s="262" t="s">
        <v>2512</v>
      </c>
      <c r="E607" s="262" t="s">
        <v>1872</v>
      </c>
      <c r="F607" s="262" t="s">
        <v>1872</v>
      </c>
      <c r="G607" s="262" t="s">
        <v>1873</v>
      </c>
      <c r="H607" s="263" t="s">
        <v>155</v>
      </c>
      <c r="I607" s="264">
        <v>65119.01</v>
      </c>
      <c r="J607" s="264">
        <v>-211695.39</v>
      </c>
      <c r="K607" s="264">
        <v>0</v>
      </c>
      <c r="L607" s="265">
        <v>3.2509000000000001</v>
      </c>
      <c r="M607" s="265">
        <v>3.2477999999999998</v>
      </c>
      <c r="N607" s="261">
        <v>42622</v>
      </c>
      <c r="O607" s="264">
        <v>-201.76</v>
      </c>
      <c r="P607" s="264">
        <v>0</v>
      </c>
      <c r="Q607" s="264">
        <v>-201.76</v>
      </c>
      <c r="R607" s="264">
        <v>-201.76</v>
      </c>
      <c r="S607" s="266">
        <v>3.2448999999999999</v>
      </c>
      <c r="T607" s="268">
        <f t="shared" si="4"/>
        <v>-62.177570957502539</v>
      </c>
      <c r="U607" s="267"/>
      <c r="V607" s="262"/>
      <c r="W607" s="262"/>
      <c r="X607" s="262" t="s">
        <v>2543</v>
      </c>
      <c r="Y607" s="262" t="s">
        <v>2519</v>
      </c>
      <c r="Z607" s="262"/>
    </row>
    <row r="608" spans="1:26" s="269" customFormat="1" x14ac:dyDescent="0.25">
      <c r="A608" s="261">
        <v>42550</v>
      </c>
      <c r="B608" s="262"/>
      <c r="C608" s="261">
        <v>42622</v>
      </c>
      <c r="D608" s="262" t="s">
        <v>2512</v>
      </c>
      <c r="E608" s="262" t="s">
        <v>1872</v>
      </c>
      <c r="F608" s="262" t="s">
        <v>1872</v>
      </c>
      <c r="G608" s="262" t="s">
        <v>1873</v>
      </c>
      <c r="H608" s="263" t="s">
        <v>155</v>
      </c>
      <c r="I608" s="264">
        <v>162533.60999999999</v>
      </c>
      <c r="J608" s="264">
        <v>-543999.99</v>
      </c>
      <c r="K608" s="264">
        <v>0</v>
      </c>
      <c r="L608" s="265">
        <v>3.347</v>
      </c>
      <c r="M608" s="265">
        <v>3.2153</v>
      </c>
      <c r="N608" s="261">
        <v>42646</v>
      </c>
      <c r="O608" s="264">
        <v>-21226.68</v>
      </c>
      <c r="P608" s="264">
        <v>0</v>
      </c>
      <c r="Q608" s="264">
        <v>-21226.68</v>
      </c>
      <c r="R608" s="264">
        <v>-21226.68</v>
      </c>
      <c r="S608" s="266">
        <v>3.1930999999999998</v>
      </c>
      <c r="T608" s="268">
        <f t="shared" si="4"/>
        <v>-6647.6715417619243</v>
      </c>
      <c r="U608" s="267"/>
      <c r="V608" s="262"/>
      <c r="W608" s="262"/>
      <c r="X608" s="262" t="s">
        <v>2571</v>
      </c>
      <c r="Y608" s="262" t="s">
        <v>2519</v>
      </c>
      <c r="Z608" s="262"/>
    </row>
    <row r="609" spans="1:26" x14ac:dyDescent="0.25">
      <c r="A609" s="261">
        <v>42594</v>
      </c>
      <c r="B609" s="262"/>
      <c r="C609" s="261">
        <v>42622</v>
      </c>
      <c r="D609" s="262" t="s">
        <v>2512</v>
      </c>
      <c r="E609" s="262" t="s">
        <v>1872</v>
      </c>
      <c r="F609" s="262" t="s">
        <v>1872</v>
      </c>
      <c r="G609" s="262" t="s">
        <v>1873</v>
      </c>
      <c r="H609" s="263" t="s">
        <v>155</v>
      </c>
      <c r="I609" s="264">
        <v>412603.15</v>
      </c>
      <c r="J609" s="264">
        <v>-1320000</v>
      </c>
      <c r="K609" s="264">
        <v>0</v>
      </c>
      <c r="L609" s="265">
        <v>3.1991999999999998</v>
      </c>
      <c r="M609" s="265">
        <v>3.1968000000000001</v>
      </c>
      <c r="N609" s="261">
        <v>42625</v>
      </c>
      <c r="O609" s="264">
        <v>-989.73</v>
      </c>
      <c r="P609" s="264">
        <v>0</v>
      </c>
      <c r="Q609" s="264">
        <v>-989.73</v>
      </c>
      <c r="R609" s="264">
        <v>-989.73</v>
      </c>
      <c r="S609" s="266">
        <v>3.1930999999999998</v>
      </c>
      <c r="T609" s="268">
        <f t="shared" si="4"/>
        <v>-309.95897403776894</v>
      </c>
      <c r="U609" s="267"/>
      <c r="V609" s="262"/>
      <c r="W609" s="262"/>
      <c r="X609" s="262" t="s">
        <v>2572</v>
      </c>
      <c r="Y609" s="262" t="s">
        <v>2519</v>
      </c>
      <c r="Z609" s="262"/>
    </row>
    <row r="610" spans="1:26" x14ac:dyDescent="0.25">
      <c r="A610" s="261">
        <v>42612</v>
      </c>
      <c r="B610" s="262"/>
      <c r="C610" s="261">
        <v>42622</v>
      </c>
      <c r="D610" s="262" t="s">
        <v>2512</v>
      </c>
      <c r="E610" s="262" t="s">
        <v>1872</v>
      </c>
      <c r="F610" s="262" t="s">
        <v>1872</v>
      </c>
      <c r="G610" s="262" t="s">
        <v>1873</v>
      </c>
      <c r="H610" s="263" t="s">
        <v>155</v>
      </c>
      <c r="I610" s="264">
        <v>108052.16</v>
      </c>
      <c r="J610" s="264">
        <v>-353460.23</v>
      </c>
      <c r="K610" s="264">
        <v>0</v>
      </c>
      <c r="L610" s="265">
        <v>3.2711999999999999</v>
      </c>
      <c r="M610" s="265">
        <v>3.1943000000000001</v>
      </c>
      <c r="N610" s="261">
        <v>42622</v>
      </c>
      <c r="O610" s="264">
        <v>-8309.2099999999991</v>
      </c>
      <c r="P610" s="264">
        <v>0</v>
      </c>
      <c r="Q610" s="264">
        <v>-8309.2099999999991</v>
      </c>
      <c r="R610" s="264">
        <v>-8309.2099999999991</v>
      </c>
      <c r="S610" s="266">
        <v>3.1930999999999998</v>
      </c>
      <c r="T610" s="268">
        <f t="shared" si="4"/>
        <v>-2602.2392032820767</v>
      </c>
      <c r="U610" s="267"/>
      <c r="V610" s="262"/>
      <c r="W610" s="262"/>
      <c r="X610" s="262" t="s">
        <v>2549</v>
      </c>
      <c r="Y610" s="262" t="s">
        <v>2519</v>
      </c>
      <c r="Z610" s="262"/>
    </row>
    <row r="611" spans="1:26" x14ac:dyDescent="0.25">
      <c r="A611" s="261">
        <v>42088</v>
      </c>
      <c r="B611" s="262"/>
      <c r="C611" s="261">
        <v>42622</v>
      </c>
      <c r="D611" s="262" t="s">
        <v>2512</v>
      </c>
      <c r="E611" s="262" t="s">
        <v>1872</v>
      </c>
      <c r="F611" s="262" t="s">
        <v>1872</v>
      </c>
      <c r="G611" s="262" t="s">
        <v>1957</v>
      </c>
      <c r="H611" s="263" t="s">
        <v>155</v>
      </c>
      <c r="I611" s="264">
        <v>-35974.43</v>
      </c>
      <c r="J611" s="264">
        <v>131428.98000000001</v>
      </c>
      <c r="K611" s="264">
        <v>0</v>
      </c>
      <c r="L611" s="265">
        <v>3.6534</v>
      </c>
      <c r="M611" s="265">
        <v>3.2433999999999998</v>
      </c>
      <c r="N611" s="261">
        <v>42675</v>
      </c>
      <c r="O611" s="264">
        <v>14474.18</v>
      </c>
      <c r="P611" s="264">
        <v>0.72</v>
      </c>
      <c r="Q611" s="264">
        <v>14473.46</v>
      </c>
      <c r="R611" s="264">
        <v>14474.18</v>
      </c>
      <c r="S611" s="266">
        <v>3.1930999999999998</v>
      </c>
      <c r="T611" s="268">
        <f t="shared" si="4"/>
        <v>4532.9554351570578</v>
      </c>
      <c r="U611" s="267"/>
      <c r="V611" s="262"/>
      <c r="W611" s="262"/>
      <c r="X611" s="262" t="s">
        <v>2560</v>
      </c>
      <c r="Y611" s="262" t="s">
        <v>2519</v>
      </c>
      <c r="Z611" s="262"/>
    </row>
    <row r="612" spans="1:26" x14ac:dyDescent="0.25">
      <c r="A612" s="261">
        <v>42614</v>
      </c>
      <c r="B612" s="262"/>
      <c r="C612" s="261">
        <v>42622</v>
      </c>
      <c r="D612" s="262" t="s">
        <v>2512</v>
      </c>
      <c r="E612" s="262" t="s">
        <v>1872</v>
      </c>
      <c r="F612" s="262" t="s">
        <v>1872</v>
      </c>
      <c r="G612" s="262" t="s">
        <v>1873</v>
      </c>
      <c r="H612" s="263" t="s">
        <v>155</v>
      </c>
      <c r="I612" s="264">
        <v>-40326.1</v>
      </c>
      <c r="J612" s="264">
        <v>131301.78</v>
      </c>
      <c r="K612" s="264">
        <v>0</v>
      </c>
      <c r="L612" s="265">
        <v>3.2559999999999998</v>
      </c>
      <c r="M612" s="265">
        <v>3.1943000000000001</v>
      </c>
      <c r="N612" s="261">
        <v>42622</v>
      </c>
      <c r="O612" s="264">
        <v>2488.12</v>
      </c>
      <c r="P612" s="264">
        <v>0.12</v>
      </c>
      <c r="Q612" s="264">
        <v>2488</v>
      </c>
      <c r="R612" s="264">
        <v>2488.12</v>
      </c>
      <c r="S612" s="266">
        <v>3.1930999999999998</v>
      </c>
      <c r="T612" s="268">
        <f t="shared" si="4"/>
        <v>779.21768814005202</v>
      </c>
      <c r="U612" s="267"/>
      <c r="V612" s="262"/>
      <c r="W612" s="262"/>
      <c r="X612" s="262" t="s">
        <v>2573</v>
      </c>
      <c r="Y612" s="262" t="s">
        <v>2519</v>
      </c>
      <c r="Z612" s="262"/>
    </row>
    <row r="613" spans="1:26" x14ac:dyDescent="0.25">
      <c r="A613" s="261">
        <v>42614</v>
      </c>
      <c r="B613" s="262"/>
      <c r="C613" s="261">
        <v>42622</v>
      </c>
      <c r="D613" s="262" t="s">
        <v>2512</v>
      </c>
      <c r="E613" s="262" t="s">
        <v>1872</v>
      </c>
      <c r="F613" s="262" t="s">
        <v>1872</v>
      </c>
      <c r="G613" s="262" t="s">
        <v>1873</v>
      </c>
      <c r="H613" s="263" t="s">
        <v>155</v>
      </c>
      <c r="I613" s="264">
        <v>157320.63</v>
      </c>
      <c r="J613" s="264">
        <v>-511999.99</v>
      </c>
      <c r="K613" s="264">
        <v>0</v>
      </c>
      <c r="L613" s="265">
        <v>3.2545000000000002</v>
      </c>
      <c r="M613" s="265">
        <v>3.2002000000000002</v>
      </c>
      <c r="N613" s="261">
        <v>42629</v>
      </c>
      <c r="O613" s="264">
        <v>-8520.1200000000008</v>
      </c>
      <c r="P613" s="264">
        <v>0</v>
      </c>
      <c r="Q613" s="264">
        <v>-8520.1200000000008</v>
      </c>
      <c r="R613" s="264">
        <v>-8520.1200000000008</v>
      </c>
      <c r="S613" s="266">
        <v>3.1930999999999998</v>
      </c>
      <c r="T613" s="268">
        <f t="shared" si="4"/>
        <v>-2668.291002474085</v>
      </c>
      <c r="U613" s="267"/>
      <c r="V613" s="262"/>
      <c r="W613" s="262"/>
      <c r="X613" s="262" t="s">
        <v>2551</v>
      </c>
      <c r="Y613" s="262" t="s">
        <v>2519</v>
      </c>
      <c r="Z613" s="262"/>
    </row>
    <row r="614" spans="1:26" x14ac:dyDescent="0.25">
      <c r="A614" s="261">
        <v>42614</v>
      </c>
      <c r="B614" s="262"/>
      <c r="C614" s="261">
        <v>42622</v>
      </c>
      <c r="D614" s="262" t="s">
        <v>2512</v>
      </c>
      <c r="E614" s="262" t="s">
        <v>1872</v>
      </c>
      <c r="F614" s="262" t="s">
        <v>1872</v>
      </c>
      <c r="G614" s="262" t="s">
        <v>1873</v>
      </c>
      <c r="H614" s="263" t="s">
        <v>155</v>
      </c>
      <c r="I614" s="264">
        <v>-83184.86</v>
      </c>
      <c r="J614" s="264">
        <v>270849.90000000002</v>
      </c>
      <c r="K614" s="264">
        <v>0</v>
      </c>
      <c r="L614" s="265">
        <v>3.2559999999999998</v>
      </c>
      <c r="M614" s="265">
        <v>3.1943000000000001</v>
      </c>
      <c r="N614" s="261">
        <v>42622</v>
      </c>
      <c r="O614" s="264">
        <v>5132.51</v>
      </c>
      <c r="P614" s="264">
        <v>0.26</v>
      </c>
      <c r="Q614" s="264">
        <v>5132.25</v>
      </c>
      <c r="R614" s="264">
        <v>5132.51</v>
      </c>
      <c r="S614" s="266">
        <v>3.1930999999999998</v>
      </c>
      <c r="T614" s="268">
        <f t="shared" si="4"/>
        <v>1607.3752779430649</v>
      </c>
      <c r="U614" s="267"/>
      <c r="V614" s="262"/>
      <c r="W614" s="262"/>
      <c r="X614" s="262" t="s">
        <v>2574</v>
      </c>
      <c r="Y614" s="262" t="s">
        <v>2519</v>
      </c>
      <c r="Z614" s="262"/>
    </row>
    <row r="615" spans="1:26" x14ac:dyDescent="0.25">
      <c r="A615" s="261">
        <v>42614</v>
      </c>
      <c r="B615" s="262"/>
      <c r="C615" s="261">
        <v>42622</v>
      </c>
      <c r="D615" s="262" t="s">
        <v>2512</v>
      </c>
      <c r="E615" s="262" t="s">
        <v>1872</v>
      </c>
      <c r="F615" s="262" t="s">
        <v>1872</v>
      </c>
      <c r="G615" s="262" t="s">
        <v>1873</v>
      </c>
      <c r="H615" s="263" t="s">
        <v>155</v>
      </c>
      <c r="I615" s="264">
        <v>89107.39</v>
      </c>
      <c r="J615" s="264">
        <v>-290000</v>
      </c>
      <c r="K615" s="264">
        <v>0</v>
      </c>
      <c r="L615" s="265">
        <v>3.2545000000000002</v>
      </c>
      <c r="M615" s="265">
        <v>3.2002000000000002</v>
      </c>
      <c r="N615" s="261">
        <v>42629</v>
      </c>
      <c r="O615" s="264">
        <v>-4825.8500000000004</v>
      </c>
      <c r="P615" s="264">
        <v>0</v>
      </c>
      <c r="Q615" s="264">
        <v>-4825.8500000000004</v>
      </c>
      <c r="R615" s="264">
        <v>-4825.8500000000004</v>
      </c>
      <c r="S615" s="266">
        <v>3.1930999999999998</v>
      </c>
      <c r="T615" s="268">
        <f t="shared" si="4"/>
        <v>-1511.336945288278</v>
      </c>
      <c r="U615" s="267"/>
      <c r="V615" s="262"/>
      <c r="W615" s="262"/>
      <c r="X615" s="262" t="s">
        <v>2554</v>
      </c>
      <c r="Y615" s="262" t="s">
        <v>2519</v>
      </c>
      <c r="Z615" s="262"/>
    </row>
    <row r="616" spans="1:26" x14ac:dyDescent="0.25">
      <c r="A616" s="261">
        <v>42349</v>
      </c>
      <c r="B616" s="262"/>
      <c r="C616" s="261">
        <v>42622</v>
      </c>
      <c r="D616" s="262" t="s">
        <v>2512</v>
      </c>
      <c r="E616" s="262" t="s">
        <v>1872</v>
      </c>
      <c r="F616" s="262" t="s">
        <v>1872</v>
      </c>
      <c r="G616" s="262" t="s">
        <v>1873</v>
      </c>
      <c r="H616" s="263" t="s">
        <v>155</v>
      </c>
      <c r="I616" s="264">
        <v>-296505.93</v>
      </c>
      <c r="J616" s="264">
        <v>1260506.01</v>
      </c>
      <c r="K616" s="264">
        <v>0</v>
      </c>
      <c r="L616" s="265">
        <v>4.2511999999999999</v>
      </c>
      <c r="M616" s="265">
        <v>3.2454000000000001</v>
      </c>
      <c r="N616" s="261">
        <v>42677</v>
      </c>
      <c r="O616" s="264">
        <v>292505.49</v>
      </c>
      <c r="P616" s="264">
        <v>14.63</v>
      </c>
      <c r="Q616" s="264">
        <v>292490.86</v>
      </c>
      <c r="R616" s="264">
        <v>292505.49</v>
      </c>
      <c r="S616" s="266">
        <v>3.1930999999999998</v>
      </c>
      <c r="T616" s="268">
        <f t="shared" si="4"/>
        <v>91605.489962732143</v>
      </c>
      <c r="U616" s="267"/>
      <c r="V616" s="262"/>
      <c r="W616" s="262"/>
      <c r="X616" s="262" t="s">
        <v>2550</v>
      </c>
      <c r="Y616" s="262" t="s">
        <v>2519</v>
      </c>
      <c r="Z616" s="262"/>
    </row>
    <row r="617" spans="1:26" x14ac:dyDescent="0.25">
      <c r="A617" s="261">
        <v>42607</v>
      </c>
      <c r="B617" s="262"/>
      <c r="C617" s="261">
        <v>42622</v>
      </c>
      <c r="D617" s="262" t="s">
        <v>2512</v>
      </c>
      <c r="E617" s="262" t="s">
        <v>1872</v>
      </c>
      <c r="F617" s="262" t="s">
        <v>1872</v>
      </c>
      <c r="G617" s="262" t="s">
        <v>1873</v>
      </c>
      <c r="H617" s="263" t="s">
        <v>155</v>
      </c>
      <c r="I617" s="264">
        <v>15446.4</v>
      </c>
      <c r="J617" s="264">
        <v>-50000</v>
      </c>
      <c r="K617" s="264">
        <v>0</v>
      </c>
      <c r="L617" s="265">
        <v>3.2370000000000001</v>
      </c>
      <c r="M617" s="265">
        <v>3.1943000000000001</v>
      </c>
      <c r="N617" s="261">
        <v>42622</v>
      </c>
      <c r="O617" s="264">
        <v>-659.56</v>
      </c>
      <c r="P617" s="264">
        <v>0</v>
      </c>
      <c r="Q617" s="264">
        <v>-659.56</v>
      </c>
      <c r="R617" s="264">
        <v>-659.56</v>
      </c>
      <c r="S617" s="266">
        <v>3.1930999999999998</v>
      </c>
      <c r="T617" s="268">
        <f t="shared" si="4"/>
        <v>-206.55789045128557</v>
      </c>
      <c r="U617" s="267"/>
      <c r="V617" s="262"/>
      <c r="W617" s="262"/>
      <c r="X617" s="262" t="s">
        <v>2570</v>
      </c>
      <c r="Y617" s="262" t="s">
        <v>2519</v>
      </c>
      <c r="Z617" s="262"/>
    </row>
    <row r="618" spans="1:26" x14ac:dyDescent="0.25">
      <c r="A618" s="261">
        <v>42614</v>
      </c>
      <c r="B618" s="262"/>
      <c r="C618" s="261">
        <v>42622</v>
      </c>
      <c r="D618" s="262" t="s">
        <v>2512</v>
      </c>
      <c r="E618" s="262" t="s">
        <v>1872</v>
      </c>
      <c r="F618" s="262" t="s">
        <v>1872</v>
      </c>
      <c r="G618" s="262" t="s">
        <v>1873</v>
      </c>
      <c r="H618" s="263" t="s">
        <v>155</v>
      </c>
      <c r="I618" s="264">
        <v>92180.06</v>
      </c>
      <c r="J618" s="264">
        <v>-300000.01</v>
      </c>
      <c r="K618" s="264">
        <v>0</v>
      </c>
      <c r="L618" s="265">
        <v>3.2545000000000002</v>
      </c>
      <c r="M618" s="265">
        <v>3.2002000000000002</v>
      </c>
      <c r="N618" s="261">
        <v>42629</v>
      </c>
      <c r="O618" s="264">
        <v>-4992.26</v>
      </c>
      <c r="P618" s="264">
        <v>0</v>
      </c>
      <c r="Q618" s="264">
        <v>-4992.26</v>
      </c>
      <c r="R618" s="264">
        <v>-4992.26</v>
      </c>
      <c r="S618" s="266">
        <v>3.1930999999999998</v>
      </c>
      <c r="T618" s="268">
        <f t="shared" si="4"/>
        <v>-1563.4524443330934</v>
      </c>
      <c r="U618" s="267"/>
      <c r="V618" s="262"/>
      <c r="W618" s="262"/>
      <c r="X618" s="262" t="s">
        <v>2552</v>
      </c>
      <c r="Y618" s="262" t="s">
        <v>2519</v>
      </c>
      <c r="Z618" s="262"/>
    </row>
    <row r="619" spans="1:26" x14ac:dyDescent="0.25">
      <c r="A619" s="261">
        <v>42156</v>
      </c>
      <c r="B619" s="262"/>
      <c r="C619" s="261">
        <v>42622</v>
      </c>
      <c r="D619" s="262" t="s">
        <v>2512</v>
      </c>
      <c r="E619" s="262" t="s">
        <v>1872</v>
      </c>
      <c r="F619" s="262" t="s">
        <v>1872</v>
      </c>
      <c r="G619" s="262" t="s">
        <v>1957</v>
      </c>
      <c r="H619" s="263" t="s">
        <v>155</v>
      </c>
      <c r="I619" s="264">
        <v>-99321.71</v>
      </c>
      <c r="J619" s="264">
        <v>369000.02</v>
      </c>
      <c r="K619" s="264">
        <v>0</v>
      </c>
      <c r="L619" s="265">
        <v>3.7151999999999998</v>
      </c>
      <c r="M619" s="265">
        <v>3.2521</v>
      </c>
      <c r="N619" s="261">
        <v>42684</v>
      </c>
      <c r="O619" s="264">
        <v>44996.39</v>
      </c>
      <c r="P619" s="264">
        <v>2.25</v>
      </c>
      <c r="Q619" s="264">
        <v>44994.14</v>
      </c>
      <c r="R619" s="264">
        <v>44996.39</v>
      </c>
      <c r="S619" s="266">
        <v>3.1930999999999998</v>
      </c>
      <c r="T619" s="268">
        <f t="shared" si="4"/>
        <v>14091.757226519683</v>
      </c>
      <c r="U619" s="267"/>
      <c r="V619" s="262"/>
      <c r="W619" s="262"/>
      <c r="X619" s="262" t="s">
        <v>2575</v>
      </c>
      <c r="Y619" s="262" t="s">
        <v>2519</v>
      </c>
      <c r="Z619" s="262"/>
    </row>
    <row r="620" spans="1:26" x14ac:dyDescent="0.25">
      <c r="A620" s="261">
        <v>42619</v>
      </c>
      <c r="B620" s="262"/>
      <c r="C620" s="261">
        <v>42625</v>
      </c>
      <c r="D620" s="262" t="s">
        <v>2512</v>
      </c>
      <c r="E620" s="262" t="s">
        <v>1872</v>
      </c>
      <c r="F620" s="262" t="s">
        <v>1872</v>
      </c>
      <c r="G620" s="262" t="s">
        <v>1873</v>
      </c>
      <c r="H620" s="263" t="s">
        <v>155</v>
      </c>
      <c r="I620" s="264">
        <v>-57468.26</v>
      </c>
      <c r="J620" s="264">
        <v>188403.94</v>
      </c>
      <c r="K620" s="264">
        <v>0</v>
      </c>
      <c r="L620" s="265">
        <v>3.2784</v>
      </c>
      <c r="M620" s="265">
        <v>3.2663000000000002</v>
      </c>
      <c r="N620" s="261">
        <v>42625</v>
      </c>
      <c r="O620" s="264">
        <v>695.37</v>
      </c>
      <c r="P620" s="264">
        <v>0.03</v>
      </c>
      <c r="Q620" s="264">
        <v>695.34</v>
      </c>
      <c r="R620" s="264">
        <v>695.37</v>
      </c>
      <c r="S620" s="266">
        <v>3.2635000000000001</v>
      </c>
      <c r="T620" s="268">
        <f t="shared" si="4"/>
        <v>213.07491956488431</v>
      </c>
      <c r="U620" s="267"/>
      <c r="V620" s="262"/>
      <c r="W620" s="262"/>
      <c r="X620" s="262" t="s">
        <v>2569</v>
      </c>
      <c r="Y620" s="262" t="s">
        <v>2519</v>
      </c>
      <c r="Z620" s="262"/>
    </row>
    <row r="621" spans="1:26" x14ac:dyDescent="0.25">
      <c r="A621" s="261">
        <v>42614</v>
      </c>
      <c r="B621" s="262"/>
      <c r="C621" s="261">
        <v>42625</v>
      </c>
      <c r="D621" s="262" t="s">
        <v>2512</v>
      </c>
      <c r="E621" s="262" t="s">
        <v>1872</v>
      </c>
      <c r="F621" s="262" t="s">
        <v>1872</v>
      </c>
      <c r="G621" s="262" t="s">
        <v>1873</v>
      </c>
      <c r="H621" s="263" t="s">
        <v>155</v>
      </c>
      <c r="I621" s="264">
        <v>70056.84</v>
      </c>
      <c r="J621" s="264">
        <v>-227999.99</v>
      </c>
      <c r="K621" s="264">
        <v>0</v>
      </c>
      <c r="L621" s="265">
        <v>3.2545000000000002</v>
      </c>
      <c r="M621" s="265">
        <v>3.2696999999999998</v>
      </c>
      <c r="N621" s="261">
        <v>42629</v>
      </c>
      <c r="O621" s="264">
        <v>1062.6300000000001</v>
      </c>
      <c r="P621" s="264">
        <v>0.05</v>
      </c>
      <c r="Q621" s="264">
        <v>1062.58</v>
      </c>
      <c r="R621" s="264">
        <v>1062.6300000000001</v>
      </c>
      <c r="S621" s="266">
        <v>3.2635000000000001</v>
      </c>
      <c r="T621" s="268">
        <f t="shared" si="4"/>
        <v>325.61054083039681</v>
      </c>
      <c r="U621" s="267"/>
      <c r="V621" s="262"/>
      <c r="W621" s="262"/>
      <c r="X621" s="262" t="s">
        <v>2554</v>
      </c>
      <c r="Y621" s="262" t="s">
        <v>2519</v>
      </c>
      <c r="Z621" s="262"/>
    </row>
    <row r="622" spans="1:26" x14ac:dyDescent="0.25">
      <c r="A622" s="261">
        <v>42608</v>
      </c>
      <c r="B622" s="262"/>
      <c r="C622" s="261">
        <v>42625</v>
      </c>
      <c r="D622" s="262" t="s">
        <v>2512</v>
      </c>
      <c r="E622" s="262" t="s">
        <v>1872</v>
      </c>
      <c r="F622" s="262" t="s">
        <v>1872</v>
      </c>
      <c r="G622" s="262" t="s">
        <v>1873</v>
      </c>
      <c r="H622" s="263" t="s">
        <v>155</v>
      </c>
      <c r="I622" s="264">
        <v>116277.95</v>
      </c>
      <c r="J622" s="264">
        <v>-377507.99</v>
      </c>
      <c r="K622" s="264">
        <v>0</v>
      </c>
      <c r="L622" s="265">
        <v>3.2465999999999999</v>
      </c>
      <c r="M622" s="265">
        <v>3.2696999999999998</v>
      </c>
      <c r="N622" s="261">
        <v>42629</v>
      </c>
      <c r="O622" s="264">
        <v>2680.39</v>
      </c>
      <c r="P622" s="264">
        <v>0.13</v>
      </c>
      <c r="Q622" s="264">
        <v>2680.26</v>
      </c>
      <c r="R622" s="264">
        <v>2680.39</v>
      </c>
      <c r="S622" s="266">
        <v>3.2635000000000001</v>
      </c>
      <c r="T622" s="268">
        <f t="shared" si="4"/>
        <v>821.32373218936721</v>
      </c>
      <c r="U622" s="267"/>
      <c r="V622" s="262"/>
      <c r="W622" s="262"/>
      <c r="X622" s="262" t="s">
        <v>2576</v>
      </c>
      <c r="Y622" s="262" t="s">
        <v>2519</v>
      </c>
      <c r="Z622" s="262"/>
    </row>
    <row r="623" spans="1:26" x14ac:dyDescent="0.25">
      <c r="A623" s="261">
        <v>42552</v>
      </c>
      <c r="B623" s="262"/>
      <c r="C623" s="261">
        <v>42625</v>
      </c>
      <c r="D623" s="262" t="s">
        <v>2512</v>
      </c>
      <c r="E623" s="262" t="s">
        <v>1872</v>
      </c>
      <c r="F623" s="262" t="s">
        <v>1872</v>
      </c>
      <c r="G623" s="262" t="s">
        <v>1873</v>
      </c>
      <c r="H623" s="263" t="s">
        <v>155</v>
      </c>
      <c r="I623" s="264">
        <v>136831.67000000001</v>
      </c>
      <c r="J623" s="264">
        <v>-451394</v>
      </c>
      <c r="K623" s="264">
        <v>0</v>
      </c>
      <c r="L623" s="265">
        <v>3.2989000000000002</v>
      </c>
      <c r="M623" s="265">
        <v>3.2845</v>
      </c>
      <c r="N623" s="261">
        <v>42646</v>
      </c>
      <c r="O623" s="264">
        <v>-1954.93</v>
      </c>
      <c r="P623" s="264">
        <v>0</v>
      </c>
      <c r="Q623" s="264">
        <v>-1954.93</v>
      </c>
      <c r="R623" s="264">
        <v>-1954.93</v>
      </c>
      <c r="S623" s="266">
        <v>3.2635000000000001</v>
      </c>
      <c r="T623" s="268">
        <f t="shared" si="4"/>
        <v>-599.02865022215417</v>
      </c>
      <c r="U623" s="267"/>
      <c r="V623" s="262"/>
      <c r="W623" s="262"/>
      <c r="X623" s="262" t="s">
        <v>2577</v>
      </c>
      <c r="Y623" s="262" t="s">
        <v>2519</v>
      </c>
      <c r="Z623" s="262"/>
    </row>
    <row r="624" spans="1:26" x14ac:dyDescent="0.25">
      <c r="A624" s="261">
        <v>42215</v>
      </c>
      <c r="B624" s="262"/>
      <c r="C624" s="261">
        <v>42626</v>
      </c>
      <c r="D624" s="262" t="s">
        <v>2512</v>
      </c>
      <c r="E624" s="262" t="s">
        <v>1872</v>
      </c>
      <c r="F624" s="262" t="s">
        <v>1872</v>
      </c>
      <c r="G624" s="262" t="s">
        <v>1957</v>
      </c>
      <c r="H624" s="263" t="s">
        <v>155</v>
      </c>
      <c r="I624" s="264">
        <v>-481177.54</v>
      </c>
      <c r="J624" s="264">
        <v>1846999.99</v>
      </c>
      <c r="K624" s="264">
        <v>0</v>
      </c>
      <c r="L624" s="265">
        <v>3.8384999999999998</v>
      </c>
      <c r="M624" s="265">
        <v>3.3349000000000002</v>
      </c>
      <c r="N624" s="261">
        <v>42677</v>
      </c>
      <c r="O624" s="264">
        <v>237919.17</v>
      </c>
      <c r="P624" s="264">
        <v>11.9</v>
      </c>
      <c r="Q624" s="264">
        <v>237907.27</v>
      </c>
      <c r="R624" s="264">
        <v>237919.17</v>
      </c>
      <c r="S624" s="266">
        <v>3.2850999999999999</v>
      </c>
      <c r="T624" s="268">
        <f t="shared" si="4"/>
        <v>72423.722261118382</v>
      </c>
      <c r="U624" s="267"/>
      <c r="V624" s="262"/>
      <c r="W624" s="262"/>
      <c r="X624" s="262" t="s">
        <v>2553</v>
      </c>
      <c r="Y624" s="262" t="s">
        <v>2519</v>
      </c>
      <c r="Z624" s="262"/>
    </row>
    <row r="625" spans="1:26" x14ac:dyDescent="0.25">
      <c r="A625" s="261">
        <v>42614</v>
      </c>
      <c r="B625" s="262"/>
      <c r="C625" s="261">
        <v>42626</v>
      </c>
      <c r="D625" s="262" t="s">
        <v>2512</v>
      </c>
      <c r="E625" s="262" t="s">
        <v>1872</v>
      </c>
      <c r="F625" s="262" t="s">
        <v>1872</v>
      </c>
      <c r="G625" s="262" t="s">
        <v>1873</v>
      </c>
      <c r="H625" s="263" t="s">
        <v>155</v>
      </c>
      <c r="I625" s="264">
        <v>55792.29</v>
      </c>
      <c r="J625" s="264">
        <v>-181576.01</v>
      </c>
      <c r="K625" s="264">
        <v>0</v>
      </c>
      <c r="L625" s="265">
        <v>3.2545000000000002</v>
      </c>
      <c r="M625" s="265">
        <v>3.2890000000000001</v>
      </c>
      <c r="N625" s="261">
        <v>42629</v>
      </c>
      <c r="O625" s="264">
        <v>1921.81</v>
      </c>
      <c r="P625" s="264">
        <v>0.1</v>
      </c>
      <c r="Q625" s="264">
        <v>1921.71</v>
      </c>
      <c r="R625" s="264">
        <v>1921.81</v>
      </c>
      <c r="S625" s="266">
        <v>3.2850999999999999</v>
      </c>
      <c r="T625" s="268">
        <f t="shared" si="4"/>
        <v>585.00806672551823</v>
      </c>
      <c r="U625" s="267"/>
      <c r="V625" s="262"/>
      <c r="W625" s="262"/>
      <c r="X625" s="262" t="s">
        <v>2552</v>
      </c>
      <c r="Y625" s="262" t="s">
        <v>2519</v>
      </c>
      <c r="Z625" s="262"/>
    </row>
    <row r="626" spans="1:26" x14ac:dyDescent="0.25">
      <c r="A626" s="261">
        <v>42151</v>
      </c>
      <c r="B626" s="262"/>
      <c r="C626" s="261">
        <v>42626</v>
      </c>
      <c r="D626" s="262" t="s">
        <v>2512</v>
      </c>
      <c r="E626" s="262" t="s">
        <v>1872</v>
      </c>
      <c r="F626" s="262" t="s">
        <v>1872</v>
      </c>
      <c r="G626" s="262" t="s">
        <v>1957</v>
      </c>
      <c r="H626" s="263" t="s">
        <v>155</v>
      </c>
      <c r="I626" s="264">
        <v>-152487.45000000001</v>
      </c>
      <c r="J626" s="264">
        <v>555893</v>
      </c>
      <c r="K626" s="264">
        <v>0</v>
      </c>
      <c r="L626" s="265">
        <v>3.6455000000000002</v>
      </c>
      <c r="M626" s="265">
        <v>3.3153000000000001</v>
      </c>
      <c r="N626" s="261">
        <v>42657</v>
      </c>
      <c r="O626" s="264">
        <v>49773.72</v>
      </c>
      <c r="P626" s="264">
        <v>2.4900000000000002</v>
      </c>
      <c r="Q626" s="264">
        <v>49771.23</v>
      </c>
      <c r="R626" s="264">
        <v>49773.72</v>
      </c>
      <c r="S626" s="266">
        <v>3.2850999999999999</v>
      </c>
      <c r="T626" s="268">
        <f t="shared" si="4"/>
        <v>15151.356123101275</v>
      </c>
      <c r="U626" s="267"/>
      <c r="V626" s="262"/>
      <c r="W626" s="262"/>
      <c r="X626" s="262" t="s">
        <v>2534</v>
      </c>
      <c r="Y626" s="262" t="s">
        <v>2519</v>
      </c>
      <c r="Z626" s="262"/>
    </row>
    <row r="627" spans="1:26" x14ac:dyDescent="0.25">
      <c r="A627" s="261">
        <v>42611</v>
      </c>
      <c r="B627" s="262"/>
      <c r="C627" s="261">
        <v>42626</v>
      </c>
      <c r="D627" s="262" t="s">
        <v>2512</v>
      </c>
      <c r="E627" s="262" t="s">
        <v>1872</v>
      </c>
      <c r="F627" s="262" t="s">
        <v>1872</v>
      </c>
      <c r="G627" s="262" t="s">
        <v>1873</v>
      </c>
      <c r="H627" s="263" t="s">
        <v>155</v>
      </c>
      <c r="I627" s="264">
        <v>237231.88</v>
      </c>
      <c r="J627" s="264">
        <v>-771999.98</v>
      </c>
      <c r="K627" s="264">
        <v>0</v>
      </c>
      <c r="L627" s="265">
        <v>3.2542</v>
      </c>
      <c r="M627" s="265">
        <v>3.2890000000000001</v>
      </c>
      <c r="N627" s="261">
        <v>42629</v>
      </c>
      <c r="O627" s="264">
        <v>8242.69</v>
      </c>
      <c r="P627" s="264">
        <v>0.41</v>
      </c>
      <c r="Q627" s="264">
        <v>8242.2800000000007</v>
      </c>
      <c r="R627" s="264">
        <v>8242.69</v>
      </c>
      <c r="S627" s="266">
        <v>3.2850999999999999</v>
      </c>
      <c r="T627" s="268">
        <f t="shared" si="4"/>
        <v>2509.1138778119389</v>
      </c>
      <c r="U627" s="267"/>
      <c r="V627" s="262"/>
      <c r="W627" s="262"/>
      <c r="X627" s="262" t="s">
        <v>2578</v>
      </c>
      <c r="Y627" s="262" t="s">
        <v>2519</v>
      </c>
      <c r="Z627" s="262"/>
    </row>
    <row r="628" spans="1:26" x14ac:dyDescent="0.25">
      <c r="A628" s="261">
        <v>42621</v>
      </c>
      <c r="B628" s="262"/>
      <c r="C628" s="261">
        <v>42628</v>
      </c>
      <c r="D628" s="262" t="s">
        <v>2512</v>
      </c>
      <c r="E628" s="262" t="s">
        <v>1872</v>
      </c>
      <c r="F628" s="262" t="s">
        <v>1872</v>
      </c>
      <c r="G628" s="262" t="s">
        <v>1873</v>
      </c>
      <c r="H628" s="263" t="s">
        <v>155</v>
      </c>
      <c r="I628" s="264">
        <v>185008.76</v>
      </c>
      <c r="J628" s="264">
        <v>-602000</v>
      </c>
      <c r="K628" s="264">
        <v>0</v>
      </c>
      <c r="L628" s="265">
        <v>3.2538999999999998</v>
      </c>
      <c r="M628" s="265">
        <v>3.3279000000000001</v>
      </c>
      <c r="N628" s="261">
        <v>42629</v>
      </c>
      <c r="O628" s="264">
        <v>13683.47</v>
      </c>
      <c r="P628" s="264">
        <v>0.68</v>
      </c>
      <c r="Q628" s="264">
        <v>13682.79</v>
      </c>
      <c r="R628" s="264">
        <v>13683.47</v>
      </c>
      <c r="S628" s="266">
        <v>3.3258999999999999</v>
      </c>
      <c r="T628" s="268">
        <f t="shared" si="4"/>
        <v>4114.2157010132596</v>
      </c>
      <c r="U628" s="267"/>
      <c r="V628" s="262"/>
      <c r="W628" s="262"/>
      <c r="X628" s="262" t="s">
        <v>2570</v>
      </c>
      <c r="Y628" s="262" t="s">
        <v>2519</v>
      </c>
      <c r="Z628" s="262"/>
    </row>
    <row r="629" spans="1:26" x14ac:dyDescent="0.25">
      <c r="A629" s="261">
        <v>42614</v>
      </c>
      <c r="B629" s="262"/>
      <c r="C629" s="261">
        <v>42628</v>
      </c>
      <c r="D629" s="262" t="s">
        <v>2512</v>
      </c>
      <c r="E629" s="262" t="s">
        <v>1872</v>
      </c>
      <c r="F629" s="262" t="s">
        <v>1872</v>
      </c>
      <c r="G629" s="262" t="s">
        <v>1873</v>
      </c>
      <c r="H629" s="263" t="s">
        <v>155</v>
      </c>
      <c r="I629" s="264">
        <v>55137.5</v>
      </c>
      <c r="J629" s="264">
        <v>-179444.99</v>
      </c>
      <c r="K629" s="264">
        <v>0</v>
      </c>
      <c r="L629" s="265">
        <v>3.2545000000000002</v>
      </c>
      <c r="M629" s="265">
        <v>3.3279000000000001</v>
      </c>
      <c r="N629" s="261">
        <v>42629</v>
      </c>
      <c r="O629" s="264">
        <v>4044.97</v>
      </c>
      <c r="P629" s="264">
        <v>0.2</v>
      </c>
      <c r="Q629" s="264">
        <v>4044.77</v>
      </c>
      <c r="R629" s="264">
        <v>4044.97</v>
      </c>
      <c r="S629" s="266">
        <v>3.3258999999999999</v>
      </c>
      <c r="T629" s="268">
        <f t="shared" si="4"/>
        <v>1216.2031329865599</v>
      </c>
      <c r="U629" s="267"/>
      <c r="V629" s="262"/>
      <c r="W629" s="262"/>
      <c r="X629" s="262" t="s">
        <v>2552</v>
      </c>
      <c r="Y629" s="262" t="s">
        <v>2519</v>
      </c>
      <c r="Z629" s="262"/>
    </row>
    <row r="630" spans="1:26" x14ac:dyDescent="0.25">
      <c r="A630" s="261">
        <v>42621</v>
      </c>
      <c r="B630" s="262"/>
      <c r="C630" s="261">
        <v>42628</v>
      </c>
      <c r="D630" s="262" t="s">
        <v>2512</v>
      </c>
      <c r="E630" s="262" t="s">
        <v>1872</v>
      </c>
      <c r="F630" s="262" t="s">
        <v>1872</v>
      </c>
      <c r="G630" s="262" t="s">
        <v>1873</v>
      </c>
      <c r="H630" s="263" t="s">
        <v>155</v>
      </c>
      <c r="I630" s="264">
        <v>65058.98</v>
      </c>
      <c r="J630" s="264">
        <v>-211695.42</v>
      </c>
      <c r="K630" s="264">
        <v>0</v>
      </c>
      <c r="L630" s="265">
        <v>3.2538999999999998</v>
      </c>
      <c r="M630" s="265">
        <v>3.3279000000000001</v>
      </c>
      <c r="N630" s="261">
        <v>42629</v>
      </c>
      <c r="O630" s="264">
        <v>4811.84</v>
      </c>
      <c r="P630" s="264">
        <v>0.24</v>
      </c>
      <c r="Q630" s="264">
        <v>4811.6000000000004</v>
      </c>
      <c r="R630" s="264">
        <v>4811.84</v>
      </c>
      <c r="S630" s="266">
        <v>3.3258999999999999</v>
      </c>
      <c r="T630" s="268">
        <f t="shared" si="4"/>
        <v>1446.7783156438859</v>
      </c>
      <c r="U630" s="267"/>
      <c r="V630" s="262"/>
      <c r="W630" s="262"/>
      <c r="X630" s="262" t="s">
        <v>2543</v>
      </c>
      <c r="Y630" s="262" t="s">
        <v>2519</v>
      </c>
      <c r="Z630" s="262"/>
    </row>
    <row r="631" spans="1:26" x14ac:dyDescent="0.25">
      <c r="A631" s="261">
        <v>42592</v>
      </c>
      <c r="B631" s="262"/>
      <c r="C631" s="261">
        <v>42628</v>
      </c>
      <c r="D631" s="262" t="s">
        <v>2512</v>
      </c>
      <c r="E631" s="262" t="s">
        <v>1872</v>
      </c>
      <c r="F631" s="262" t="s">
        <v>1872</v>
      </c>
      <c r="G631" s="262" t="s">
        <v>1873</v>
      </c>
      <c r="H631" s="263" t="s">
        <v>155</v>
      </c>
      <c r="I631" s="264">
        <v>453782.58</v>
      </c>
      <c r="J631" s="264">
        <v>-1433000.01</v>
      </c>
      <c r="K631" s="264">
        <v>0</v>
      </c>
      <c r="L631" s="265">
        <v>3.1579000000000002</v>
      </c>
      <c r="M631" s="265">
        <v>3.3279000000000001</v>
      </c>
      <c r="N631" s="261">
        <v>42629</v>
      </c>
      <c r="O631" s="264">
        <v>77102.59</v>
      </c>
      <c r="P631" s="264">
        <v>3.86</v>
      </c>
      <c r="Q631" s="264">
        <v>77098.73</v>
      </c>
      <c r="R631" s="264">
        <v>77102.59</v>
      </c>
      <c r="S631" s="266">
        <v>3.3258999999999999</v>
      </c>
      <c r="T631" s="268">
        <f t="shared" si="4"/>
        <v>23182.47391683454</v>
      </c>
      <c r="U631" s="267"/>
      <c r="V631" s="262"/>
      <c r="W631" s="262"/>
      <c r="X631" s="262" t="s">
        <v>2579</v>
      </c>
      <c r="Y631" s="262" t="s">
        <v>2519</v>
      </c>
      <c r="Z631" s="262"/>
    </row>
    <row r="632" spans="1:26" x14ac:dyDescent="0.25">
      <c r="A632" s="261">
        <v>42611</v>
      </c>
      <c r="B632" s="262"/>
      <c r="C632" s="261">
        <v>42628</v>
      </c>
      <c r="D632" s="262" t="s">
        <v>2512</v>
      </c>
      <c r="E632" s="262" t="s">
        <v>1872</v>
      </c>
      <c r="F632" s="262" t="s">
        <v>1872</v>
      </c>
      <c r="G632" s="262" t="s">
        <v>1873</v>
      </c>
      <c r="H632" s="263" t="s">
        <v>155</v>
      </c>
      <c r="I632" s="264">
        <v>153632.04999999999</v>
      </c>
      <c r="J632" s="264">
        <v>-501455.01</v>
      </c>
      <c r="K632" s="264">
        <v>0</v>
      </c>
      <c r="L632" s="265">
        <v>3.2639999999999998</v>
      </c>
      <c r="M632" s="265">
        <v>3.3279000000000001</v>
      </c>
      <c r="N632" s="261">
        <v>42629</v>
      </c>
      <c r="O632" s="264">
        <v>9811.94</v>
      </c>
      <c r="P632" s="264">
        <v>0.49</v>
      </c>
      <c r="Q632" s="264">
        <v>9811.4500000000007</v>
      </c>
      <c r="R632" s="264">
        <v>9811.94</v>
      </c>
      <c r="S632" s="266">
        <v>3.3258999999999999</v>
      </c>
      <c r="T632" s="268">
        <f t="shared" si="4"/>
        <v>2950.1608587149344</v>
      </c>
      <c r="U632" s="267"/>
      <c r="V632" s="262"/>
      <c r="W632" s="262"/>
      <c r="X632" s="262" t="s">
        <v>2580</v>
      </c>
      <c r="Y632" s="262" t="s">
        <v>2519</v>
      </c>
      <c r="Z632" s="262"/>
    </row>
    <row r="633" spans="1:26" x14ac:dyDescent="0.25">
      <c r="A633" s="261">
        <v>42608</v>
      </c>
      <c r="B633" s="262"/>
      <c r="C633" s="261">
        <v>42628</v>
      </c>
      <c r="D633" s="262" t="s">
        <v>2512</v>
      </c>
      <c r="E633" s="262" t="s">
        <v>1872</v>
      </c>
      <c r="F633" s="262" t="s">
        <v>1872</v>
      </c>
      <c r="G633" s="262" t="s">
        <v>1873</v>
      </c>
      <c r="H633" s="263" t="s">
        <v>155</v>
      </c>
      <c r="I633" s="264">
        <v>76533.91</v>
      </c>
      <c r="J633" s="264">
        <v>-248474.99</v>
      </c>
      <c r="K633" s="264">
        <v>0</v>
      </c>
      <c r="L633" s="265">
        <v>3.2465999999999999</v>
      </c>
      <c r="M633" s="265">
        <v>3.3279000000000001</v>
      </c>
      <c r="N633" s="261">
        <v>42629</v>
      </c>
      <c r="O633" s="264">
        <v>6218.94</v>
      </c>
      <c r="P633" s="264">
        <v>0.31</v>
      </c>
      <c r="Q633" s="264">
        <v>6218.63</v>
      </c>
      <c r="R633" s="264">
        <v>6218.94</v>
      </c>
      <c r="S633" s="266">
        <v>3.3258999999999999</v>
      </c>
      <c r="T633" s="268">
        <f t="shared" si="4"/>
        <v>1869.8517694458642</v>
      </c>
      <c r="U633" s="267"/>
      <c r="V633" s="262"/>
      <c r="W633" s="262"/>
      <c r="X633" s="262" t="s">
        <v>2576</v>
      </c>
      <c r="Y633" s="262" t="s">
        <v>2519</v>
      </c>
      <c r="Z633" s="262"/>
    </row>
    <row r="634" spans="1:26" x14ac:dyDescent="0.25">
      <c r="A634" s="261">
        <v>42614</v>
      </c>
      <c r="B634" s="262"/>
      <c r="C634" s="261">
        <v>42628</v>
      </c>
      <c r="D634" s="262" t="s">
        <v>2512</v>
      </c>
      <c r="E634" s="262" t="s">
        <v>1872</v>
      </c>
      <c r="F634" s="262" t="s">
        <v>1872</v>
      </c>
      <c r="G634" s="262" t="s">
        <v>1873</v>
      </c>
      <c r="H634" s="263" t="s">
        <v>155</v>
      </c>
      <c r="I634" s="264">
        <v>364111.23</v>
      </c>
      <c r="J634" s="264">
        <v>-1185000</v>
      </c>
      <c r="K634" s="264">
        <v>0</v>
      </c>
      <c r="L634" s="265">
        <v>3.2545000000000002</v>
      </c>
      <c r="M634" s="265">
        <v>3.3279000000000001</v>
      </c>
      <c r="N634" s="261">
        <v>42629</v>
      </c>
      <c r="O634" s="264">
        <v>26711.75</v>
      </c>
      <c r="P634" s="264">
        <v>1.34</v>
      </c>
      <c r="Q634" s="264">
        <v>26710.41</v>
      </c>
      <c r="R634" s="264">
        <v>26711.75</v>
      </c>
      <c r="S634" s="266">
        <v>3.3258999999999999</v>
      </c>
      <c r="T634" s="268">
        <f t="shared" ref="T634:T697" si="5">R634/S634</f>
        <v>8031.4351002736103</v>
      </c>
      <c r="U634" s="267"/>
      <c r="V634" s="262"/>
      <c r="W634" s="262"/>
      <c r="X634" s="262" t="s">
        <v>2555</v>
      </c>
      <c r="Y634" s="262" t="s">
        <v>2519</v>
      </c>
      <c r="Z634" s="262"/>
    </row>
    <row r="635" spans="1:26" x14ac:dyDescent="0.25">
      <c r="A635" s="261">
        <v>42611</v>
      </c>
      <c r="B635" s="262"/>
      <c r="C635" s="261">
        <v>42628</v>
      </c>
      <c r="D635" s="262" t="s">
        <v>2512</v>
      </c>
      <c r="E635" s="262" t="s">
        <v>1872</v>
      </c>
      <c r="F635" s="262" t="s">
        <v>1872</v>
      </c>
      <c r="G635" s="262" t="s">
        <v>1873</v>
      </c>
      <c r="H635" s="263" t="s">
        <v>155</v>
      </c>
      <c r="I635" s="264">
        <v>160715.38</v>
      </c>
      <c r="J635" s="264">
        <v>-522999.99</v>
      </c>
      <c r="K635" s="264">
        <v>0</v>
      </c>
      <c r="L635" s="265">
        <v>3.2542</v>
      </c>
      <c r="M635" s="265">
        <v>3.3279000000000001</v>
      </c>
      <c r="N635" s="261">
        <v>42629</v>
      </c>
      <c r="O635" s="264">
        <v>11838.51</v>
      </c>
      <c r="P635" s="264">
        <v>0.59</v>
      </c>
      <c r="Q635" s="264">
        <v>11837.92</v>
      </c>
      <c r="R635" s="264">
        <v>11838.51</v>
      </c>
      <c r="S635" s="266">
        <v>3.3258999999999999</v>
      </c>
      <c r="T635" s="268">
        <f t="shared" si="5"/>
        <v>3559.490664181124</v>
      </c>
      <c r="U635" s="267"/>
      <c r="V635" s="262"/>
      <c r="W635" s="262"/>
      <c r="X635" s="262" t="s">
        <v>2578</v>
      </c>
      <c r="Y635" s="262" t="s">
        <v>2519</v>
      </c>
      <c r="Z635" s="262"/>
    </row>
    <row r="636" spans="1:26" x14ac:dyDescent="0.25">
      <c r="A636" s="261">
        <v>42621</v>
      </c>
      <c r="B636" s="262"/>
      <c r="C636" s="261">
        <v>42628</v>
      </c>
      <c r="D636" s="262" t="s">
        <v>2512</v>
      </c>
      <c r="E636" s="262" t="s">
        <v>1872</v>
      </c>
      <c r="F636" s="262" t="s">
        <v>1872</v>
      </c>
      <c r="G636" s="262" t="s">
        <v>1873</v>
      </c>
      <c r="H636" s="263" t="s">
        <v>155</v>
      </c>
      <c r="I636" s="264">
        <v>51079.46</v>
      </c>
      <c r="J636" s="264">
        <v>-166207.45000000001</v>
      </c>
      <c r="K636" s="264">
        <v>0</v>
      </c>
      <c r="L636" s="265">
        <v>3.2538999999999998</v>
      </c>
      <c r="M636" s="265">
        <v>3.3279000000000001</v>
      </c>
      <c r="N636" s="261">
        <v>42629</v>
      </c>
      <c r="O636" s="264">
        <v>3777.9</v>
      </c>
      <c r="P636" s="264">
        <v>0.19</v>
      </c>
      <c r="Q636" s="264">
        <v>3777.71</v>
      </c>
      <c r="R636" s="264">
        <v>3777.9</v>
      </c>
      <c r="S636" s="266">
        <v>3.3258999999999999</v>
      </c>
      <c r="T636" s="268">
        <f t="shared" si="5"/>
        <v>1135.9030638323461</v>
      </c>
      <c r="U636" s="267"/>
      <c r="V636" s="262"/>
      <c r="W636" s="262"/>
      <c r="X636" s="262" t="s">
        <v>2532</v>
      </c>
      <c r="Y636" s="262" t="s">
        <v>2519</v>
      </c>
      <c r="Z636" s="262"/>
    </row>
    <row r="637" spans="1:26" x14ac:dyDescent="0.25">
      <c r="A637" s="261">
        <v>42558</v>
      </c>
      <c r="B637" s="262"/>
      <c r="C637" s="261">
        <v>42628</v>
      </c>
      <c r="D637" s="262" t="s">
        <v>2512</v>
      </c>
      <c r="E637" s="262" t="s">
        <v>1872</v>
      </c>
      <c r="F637" s="262" t="s">
        <v>1872</v>
      </c>
      <c r="G637" s="262" t="s">
        <v>1873</v>
      </c>
      <c r="H637" s="263" t="s">
        <v>155</v>
      </c>
      <c r="I637" s="264">
        <v>80961.95</v>
      </c>
      <c r="J637" s="264">
        <v>-277213.71999999997</v>
      </c>
      <c r="K637" s="264">
        <v>0</v>
      </c>
      <c r="L637" s="265">
        <v>3.4239999999999999</v>
      </c>
      <c r="M637" s="265">
        <v>3.3271000000000002</v>
      </c>
      <c r="N637" s="261">
        <v>42628</v>
      </c>
      <c r="O637" s="264">
        <v>-7845.21</v>
      </c>
      <c r="P637" s="264">
        <v>0</v>
      </c>
      <c r="Q637" s="264">
        <v>-7845.21</v>
      </c>
      <c r="R637" s="264">
        <v>-7845.21</v>
      </c>
      <c r="S637" s="266">
        <v>3.3258999999999999</v>
      </c>
      <c r="T637" s="268">
        <f t="shared" si="5"/>
        <v>-2358.8231756817704</v>
      </c>
      <c r="U637" s="267"/>
      <c r="V637" s="262"/>
      <c r="W637" s="262"/>
      <c r="X637" s="262" t="s">
        <v>2556</v>
      </c>
      <c r="Y637" s="262" t="s">
        <v>2519</v>
      </c>
      <c r="Z637" s="262"/>
    </row>
    <row r="638" spans="1:26" x14ac:dyDescent="0.25">
      <c r="A638" s="261">
        <v>42621</v>
      </c>
      <c r="B638" s="262"/>
      <c r="C638" s="261">
        <v>42629</v>
      </c>
      <c r="D638" s="262" t="s">
        <v>2512</v>
      </c>
      <c r="E638" s="262" t="s">
        <v>1872</v>
      </c>
      <c r="F638" s="262" t="s">
        <v>1872</v>
      </c>
      <c r="G638" s="262" t="s">
        <v>1873</v>
      </c>
      <c r="H638" s="263" t="s">
        <v>155</v>
      </c>
      <c r="I638" s="264">
        <v>216755.89</v>
      </c>
      <c r="J638" s="264">
        <v>-705301.99</v>
      </c>
      <c r="K638" s="264">
        <v>0</v>
      </c>
      <c r="L638" s="265">
        <v>3.2538999999999998</v>
      </c>
      <c r="M638" s="265">
        <v>3.335</v>
      </c>
      <c r="N638" s="261">
        <v>42629</v>
      </c>
      <c r="O638" s="264">
        <v>17578.900000000001</v>
      </c>
      <c r="P638" s="264">
        <v>0.88</v>
      </c>
      <c r="Q638" s="264">
        <v>17578.02</v>
      </c>
      <c r="R638" s="264">
        <v>17578.900000000001</v>
      </c>
      <c r="S638" s="266">
        <v>3.3323</v>
      </c>
      <c r="T638" s="268">
        <f t="shared" si="5"/>
        <v>5275.3053446568438</v>
      </c>
      <c r="U638" s="267"/>
      <c r="V638" s="262"/>
      <c r="W638" s="262"/>
      <c r="X638" s="267" t="s">
        <v>2548</v>
      </c>
      <c r="Y638" s="262" t="s">
        <v>2519</v>
      </c>
      <c r="Z638" s="262"/>
    </row>
    <row r="639" spans="1:26" x14ac:dyDescent="0.25">
      <c r="A639" s="261">
        <v>42608</v>
      </c>
      <c r="B639" s="262"/>
      <c r="C639" s="261">
        <v>42629</v>
      </c>
      <c r="D639" s="262" t="s">
        <v>2512</v>
      </c>
      <c r="E639" s="262" t="s">
        <v>1872</v>
      </c>
      <c r="F639" s="262" t="s">
        <v>1872</v>
      </c>
      <c r="G639" s="262" t="s">
        <v>1873</v>
      </c>
      <c r="H639" s="263" t="s">
        <v>155</v>
      </c>
      <c r="I639" s="264">
        <v>94179.76</v>
      </c>
      <c r="J639" s="264">
        <v>-305764.01</v>
      </c>
      <c r="K639" s="264">
        <v>0</v>
      </c>
      <c r="L639" s="265">
        <v>3.2465999999999999</v>
      </c>
      <c r="M639" s="265">
        <v>3.335</v>
      </c>
      <c r="N639" s="261">
        <v>42629</v>
      </c>
      <c r="O639" s="264">
        <v>8325.49</v>
      </c>
      <c r="P639" s="264">
        <v>0.42</v>
      </c>
      <c r="Q639" s="264">
        <v>8325.07</v>
      </c>
      <c r="R639" s="264">
        <v>8325.49</v>
      </c>
      <c r="S639" s="266">
        <v>3.3323</v>
      </c>
      <c r="T639" s="268">
        <f t="shared" si="5"/>
        <v>2498.4215106683073</v>
      </c>
      <c r="U639" s="267"/>
      <c r="V639" s="262"/>
      <c r="W639" s="262"/>
      <c r="X639" s="267" t="s">
        <v>2576</v>
      </c>
      <c r="Y639" s="262" t="s">
        <v>2519</v>
      </c>
      <c r="Z639" s="262"/>
    </row>
    <row r="640" spans="1:26" x14ac:dyDescent="0.25">
      <c r="A640" s="261">
        <v>42611</v>
      </c>
      <c r="B640" s="262"/>
      <c r="C640" s="261">
        <v>42629</v>
      </c>
      <c r="D640" s="262" t="s">
        <v>2512</v>
      </c>
      <c r="E640" s="262" t="s">
        <v>1872</v>
      </c>
      <c r="F640" s="262" t="s">
        <v>1872</v>
      </c>
      <c r="G640" s="262" t="s">
        <v>1873</v>
      </c>
      <c r="H640" s="263" t="s">
        <v>155</v>
      </c>
      <c r="I640" s="264">
        <v>48267.46</v>
      </c>
      <c r="J640" s="264">
        <v>-157544.99</v>
      </c>
      <c r="K640" s="264">
        <v>0</v>
      </c>
      <c r="L640" s="265">
        <v>3.2639999999999998</v>
      </c>
      <c r="M640" s="265">
        <v>3.335</v>
      </c>
      <c r="N640" s="261">
        <v>42629</v>
      </c>
      <c r="O640" s="264">
        <v>3426.99</v>
      </c>
      <c r="P640" s="264">
        <v>0.17</v>
      </c>
      <c r="Q640" s="264">
        <v>3426.82</v>
      </c>
      <c r="R640" s="264">
        <v>3426.99</v>
      </c>
      <c r="S640" s="266">
        <v>3.3323</v>
      </c>
      <c r="T640" s="268">
        <f t="shared" si="5"/>
        <v>1028.4158089007592</v>
      </c>
      <c r="U640" s="267"/>
      <c r="V640" s="262"/>
      <c r="W640" s="262"/>
      <c r="X640" s="267" t="s">
        <v>2580</v>
      </c>
      <c r="Y640" s="262" t="s">
        <v>2519</v>
      </c>
      <c r="Z640" s="262"/>
    </row>
    <row r="641" spans="1:26" x14ac:dyDescent="0.25">
      <c r="A641" s="261">
        <v>42215</v>
      </c>
      <c r="B641" s="262"/>
      <c r="C641" s="261">
        <v>42629</v>
      </c>
      <c r="D641" s="262" t="s">
        <v>2512</v>
      </c>
      <c r="E641" s="262" t="s">
        <v>1872</v>
      </c>
      <c r="F641" s="262" t="s">
        <v>1872</v>
      </c>
      <c r="G641" s="262" t="s">
        <v>1957</v>
      </c>
      <c r="H641" s="263" t="s">
        <v>155</v>
      </c>
      <c r="I641" s="264">
        <v>-99825.19</v>
      </c>
      <c r="J641" s="264">
        <v>383178.99</v>
      </c>
      <c r="K641" s="264">
        <v>0</v>
      </c>
      <c r="L641" s="265">
        <v>3.8384999999999998</v>
      </c>
      <c r="M641" s="265">
        <v>3.3795999999999999</v>
      </c>
      <c r="N641" s="261">
        <v>42677</v>
      </c>
      <c r="O641" s="264">
        <v>45048.36</v>
      </c>
      <c r="P641" s="264">
        <v>2.25</v>
      </c>
      <c r="Q641" s="264">
        <v>45046.11</v>
      </c>
      <c r="R641" s="264">
        <v>45048.36</v>
      </c>
      <c r="S641" s="266">
        <v>3.3323</v>
      </c>
      <c r="T641" s="268">
        <f t="shared" si="5"/>
        <v>13518.698796626953</v>
      </c>
      <c r="U641" s="267"/>
      <c r="V641" s="262"/>
      <c r="W641" s="262"/>
      <c r="X641" s="267" t="s">
        <v>2553</v>
      </c>
      <c r="Y641" s="262" t="s">
        <v>2519</v>
      </c>
      <c r="Z641" s="262"/>
    </row>
    <row r="642" spans="1:26" x14ac:dyDescent="0.25">
      <c r="A642" s="261">
        <v>42608</v>
      </c>
      <c r="B642" s="262"/>
      <c r="C642" s="261">
        <v>42629</v>
      </c>
      <c r="D642" s="262" t="s">
        <v>2512</v>
      </c>
      <c r="E642" s="262" t="s">
        <v>1872</v>
      </c>
      <c r="F642" s="262" t="s">
        <v>1872</v>
      </c>
      <c r="G642" s="262" t="s">
        <v>1873</v>
      </c>
      <c r="H642" s="263" t="s">
        <v>155</v>
      </c>
      <c r="I642" s="264">
        <v>118355.51</v>
      </c>
      <c r="J642" s="264">
        <v>-384253</v>
      </c>
      <c r="K642" s="264">
        <v>0</v>
      </c>
      <c r="L642" s="266">
        <v>3.2465999999999999</v>
      </c>
      <c r="M642" s="266">
        <v>3.335</v>
      </c>
      <c r="N642" s="270">
        <v>42629</v>
      </c>
      <c r="O642" s="264">
        <v>10462.629999999999</v>
      </c>
      <c r="P642" s="264">
        <v>0.52</v>
      </c>
      <c r="Q642" s="264">
        <v>10462.11</v>
      </c>
      <c r="R642" s="264">
        <v>10462.629999999999</v>
      </c>
      <c r="S642" s="266">
        <v>3.3323</v>
      </c>
      <c r="T642" s="268">
        <f t="shared" si="5"/>
        <v>3139.7623263211594</v>
      </c>
      <c r="U642" s="267"/>
      <c r="V642" s="262"/>
      <c r="W642" s="262"/>
      <c r="X642" s="262" t="s">
        <v>2576</v>
      </c>
      <c r="Y642" s="262" t="s">
        <v>2519</v>
      </c>
      <c r="Z642" s="262"/>
    </row>
    <row r="643" spans="1:26" x14ac:dyDescent="0.25">
      <c r="A643" s="261">
        <v>42621</v>
      </c>
      <c r="B643" s="262"/>
      <c r="C643" s="261">
        <v>42629</v>
      </c>
      <c r="D643" s="262" t="s">
        <v>2512</v>
      </c>
      <c r="E643" s="262" t="s">
        <v>1872</v>
      </c>
      <c r="F643" s="262" t="s">
        <v>1872</v>
      </c>
      <c r="G643" s="262" t="s">
        <v>1873</v>
      </c>
      <c r="H643" s="263" t="s">
        <v>155</v>
      </c>
      <c r="I643" s="264">
        <v>189525.8</v>
      </c>
      <c r="J643" s="264">
        <v>-616698</v>
      </c>
      <c r="K643" s="264">
        <v>0</v>
      </c>
      <c r="L643" s="266">
        <v>3.2538999999999998</v>
      </c>
      <c r="M643" s="266">
        <v>3.335</v>
      </c>
      <c r="N643" s="270">
        <v>42629</v>
      </c>
      <c r="O643" s="264">
        <v>15370.54</v>
      </c>
      <c r="P643" s="264">
        <v>0.77</v>
      </c>
      <c r="Q643" s="264">
        <v>15369.77</v>
      </c>
      <c r="R643" s="264">
        <v>15370.54</v>
      </c>
      <c r="S643" s="266">
        <v>3.3323</v>
      </c>
      <c r="T643" s="268">
        <f t="shared" si="5"/>
        <v>4612.5919034900826</v>
      </c>
      <c r="U643" s="267"/>
      <c r="V643" s="262"/>
      <c r="W643" s="262"/>
      <c r="X643" s="262" t="s">
        <v>2548</v>
      </c>
      <c r="Y643" s="262" t="s">
        <v>2519</v>
      </c>
      <c r="Z643" s="262"/>
    </row>
    <row r="644" spans="1:26" x14ac:dyDescent="0.25">
      <c r="A644" s="261">
        <v>42551</v>
      </c>
      <c r="B644" s="262"/>
      <c r="C644" s="261">
        <v>42629</v>
      </c>
      <c r="D644" s="262" t="s">
        <v>2512</v>
      </c>
      <c r="E644" s="262" t="s">
        <v>1872</v>
      </c>
      <c r="F644" s="262" t="s">
        <v>1872</v>
      </c>
      <c r="G644" s="262" t="s">
        <v>1873</v>
      </c>
      <c r="H644" s="263" t="s">
        <v>155</v>
      </c>
      <c r="I644" s="264">
        <v>47029.63</v>
      </c>
      <c r="J644" s="264">
        <v>-154751</v>
      </c>
      <c r="K644" s="264">
        <v>0</v>
      </c>
      <c r="L644" s="266">
        <v>3.2905000000000002</v>
      </c>
      <c r="M644" s="266">
        <v>3.31</v>
      </c>
      <c r="N644" s="270">
        <v>42646</v>
      </c>
      <c r="O644" s="264">
        <v>911.8</v>
      </c>
      <c r="P644" s="264">
        <v>0.05</v>
      </c>
      <c r="Q644" s="264">
        <v>911.75</v>
      </c>
      <c r="R644" s="264">
        <v>911.8</v>
      </c>
      <c r="S644" s="266">
        <v>3.3323</v>
      </c>
      <c r="T644" s="268">
        <f t="shared" si="5"/>
        <v>273.62482369534553</v>
      </c>
      <c r="U644" s="267"/>
      <c r="V644" s="262"/>
      <c r="W644" s="262"/>
      <c r="X644" s="262" t="s">
        <v>2581</v>
      </c>
      <c r="Y644" s="262" t="s">
        <v>2519</v>
      </c>
      <c r="Z644" s="262"/>
    </row>
    <row r="645" spans="1:26" x14ac:dyDescent="0.25">
      <c r="A645" s="261">
        <v>42607</v>
      </c>
      <c r="B645" s="262"/>
      <c r="C645" s="261">
        <v>42629</v>
      </c>
      <c r="D645" s="262" t="s">
        <v>2512</v>
      </c>
      <c r="E645" s="262" t="s">
        <v>1872</v>
      </c>
      <c r="F645" s="262" t="s">
        <v>1872</v>
      </c>
      <c r="G645" s="262" t="s">
        <v>1873</v>
      </c>
      <c r="H645" s="263" t="s">
        <v>155</v>
      </c>
      <c r="I645" s="264">
        <v>204779.21</v>
      </c>
      <c r="J645" s="264">
        <v>-665000.01</v>
      </c>
      <c r="K645" s="264">
        <v>0</v>
      </c>
      <c r="L645" s="266">
        <v>3.2473999999999998</v>
      </c>
      <c r="M645" s="266">
        <v>3.335</v>
      </c>
      <c r="N645" s="270">
        <v>42629</v>
      </c>
      <c r="O645" s="264">
        <v>17938.66</v>
      </c>
      <c r="P645" s="264">
        <v>0.9</v>
      </c>
      <c r="Q645" s="264">
        <v>17937.759999999998</v>
      </c>
      <c r="R645" s="264">
        <v>17938.66</v>
      </c>
      <c r="S645" s="266">
        <v>3.3323</v>
      </c>
      <c r="T645" s="268">
        <f t="shared" si="5"/>
        <v>5383.2668127119405</v>
      </c>
      <c r="U645" s="267"/>
      <c r="V645" s="262"/>
      <c r="W645" s="262"/>
      <c r="X645" s="262" t="s">
        <v>2582</v>
      </c>
      <c r="Y645" s="262" t="s">
        <v>2519</v>
      </c>
      <c r="Z645" s="262"/>
    </row>
    <row r="646" spans="1:26" x14ac:dyDescent="0.25">
      <c r="A646" s="261">
        <v>42622</v>
      </c>
      <c r="B646" s="262"/>
      <c r="C646" s="261">
        <v>42629</v>
      </c>
      <c r="D646" s="262" t="s">
        <v>2512</v>
      </c>
      <c r="E646" s="262" t="s">
        <v>1872</v>
      </c>
      <c r="F646" s="262" t="s">
        <v>1872</v>
      </c>
      <c r="G646" s="262" t="s">
        <v>1873</v>
      </c>
      <c r="H646" s="263" t="s">
        <v>155</v>
      </c>
      <c r="I646" s="264">
        <v>412023.6</v>
      </c>
      <c r="J646" s="264">
        <v>-1320000.01</v>
      </c>
      <c r="K646" s="264">
        <v>0</v>
      </c>
      <c r="L646" s="266">
        <v>3.2037</v>
      </c>
      <c r="M646" s="266">
        <v>3.3370000000000002</v>
      </c>
      <c r="N646" s="270">
        <v>42633</v>
      </c>
      <c r="O646" s="264">
        <v>54865.16</v>
      </c>
      <c r="P646" s="264">
        <v>2.74</v>
      </c>
      <c r="Q646" s="264">
        <v>54862.42</v>
      </c>
      <c r="R646" s="264">
        <v>54865.16</v>
      </c>
      <c r="S646" s="266">
        <v>3.3323</v>
      </c>
      <c r="T646" s="268">
        <f t="shared" si="5"/>
        <v>16464.652042133061</v>
      </c>
      <c r="U646" s="267"/>
      <c r="V646" s="262"/>
      <c r="W646" s="262"/>
      <c r="X646" s="262" t="s">
        <v>2572</v>
      </c>
      <c r="Y646" s="262" t="s">
        <v>2519</v>
      </c>
      <c r="Z646" s="262"/>
    </row>
    <row r="647" spans="1:26" x14ac:dyDescent="0.25">
      <c r="A647" s="261">
        <v>42151</v>
      </c>
      <c r="B647" s="262"/>
      <c r="C647" s="261">
        <v>42629</v>
      </c>
      <c r="D647" s="262" t="s">
        <v>2512</v>
      </c>
      <c r="E647" s="262" t="s">
        <v>1872</v>
      </c>
      <c r="F647" s="262" t="s">
        <v>1872</v>
      </c>
      <c r="G647" s="262" t="s">
        <v>1957</v>
      </c>
      <c r="H647" s="263" t="s">
        <v>155</v>
      </c>
      <c r="I647" s="264">
        <v>-143074.48000000001</v>
      </c>
      <c r="J647" s="264">
        <v>521578.02</v>
      </c>
      <c r="K647" s="264">
        <v>0</v>
      </c>
      <c r="L647" s="266">
        <v>3.6455000000000002</v>
      </c>
      <c r="M647" s="266">
        <v>3.3595000000000002</v>
      </c>
      <c r="N647" s="270">
        <v>42657</v>
      </c>
      <c r="O647" s="264">
        <v>40513.56</v>
      </c>
      <c r="P647" s="264">
        <v>2.0299999999999998</v>
      </c>
      <c r="Q647" s="264">
        <v>40511.53</v>
      </c>
      <c r="R647" s="264">
        <v>40513.56</v>
      </c>
      <c r="S647" s="266">
        <v>3.3323</v>
      </c>
      <c r="T647" s="268">
        <f t="shared" si="5"/>
        <v>12157.836929448127</v>
      </c>
      <c r="U647" s="267"/>
      <c r="V647" s="262"/>
      <c r="W647" s="262"/>
      <c r="X647" s="262" t="s">
        <v>2534</v>
      </c>
      <c r="Y647" s="262" t="s">
        <v>2519</v>
      </c>
      <c r="Z647" s="262"/>
    </row>
    <row r="648" spans="1:26" x14ac:dyDescent="0.25">
      <c r="A648" s="261">
        <v>42215</v>
      </c>
      <c r="B648" s="262"/>
      <c r="C648" s="261">
        <v>42632</v>
      </c>
      <c r="D648" s="262" t="s">
        <v>2512</v>
      </c>
      <c r="E648" s="262" t="s">
        <v>1872</v>
      </c>
      <c r="F648" s="262" t="s">
        <v>1872</v>
      </c>
      <c r="G648" s="262" t="s">
        <v>1957</v>
      </c>
      <c r="H648" s="263" t="s">
        <v>155</v>
      </c>
      <c r="I648" s="264">
        <v>-105724.44</v>
      </c>
      <c r="J648" s="264">
        <v>405823.26</v>
      </c>
      <c r="K648" s="264">
        <v>0</v>
      </c>
      <c r="L648" s="266">
        <v>3.8384999999999998</v>
      </c>
      <c r="M648" s="266">
        <v>3.3218999999999999</v>
      </c>
      <c r="N648" s="270">
        <v>42677</v>
      </c>
      <c r="O648" s="264">
        <v>53738.16</v>
      </c>
      <c r="P648" s="264">
        <v>2.69</v>
      </c>
      <c r="Q648" s="264">
        <v>53735.47</v>
      </c>
      <c r="R648" s="264">
        <v>53738.16</v>
      </c>
      <c r="S648" s="266">
        <v>3.3001</v>
      </c>
      <c r="T648" s="268">
        <f t="shared" si="5"/>
        <v>16283.79746068301</v>
      </c>
      <c r="U648" s="267"/>
      <c r="V648" s="262"/>
      <c r="W648" s="262"/>
      <c r="X648" s="262" t="s">
        <v>2553</v>
      </c>
      <c r="Y648" s="262" t="s">
        <v>2519</v>
      </c>
      <c r="Z648" s="262"/>
    </row>
    <row r="649" spans="1:26" x14ac:dyDescent="0.25">
      <c r="A649" s="261">
        <v>42269</v>
      </c>
      <c r="B649" s="262"/>
      <c r="C649" s="261">
        <v>42632</v>
      </c>
      <c r="D649" s="262" t="s">
        <v>2512</v>
      </c>
      <c r="E649" s="262" t="s">
        <v>1872</v>
      </c>
      <c r="F649" s="262" t="s">
        <v>1872</v>
      </c>
      <c r="G649" s="262" t="s">
        <v>1957</v>
      </c>
      <c r="H649" s="263" t="s">
        <v>1843</v>
      </c>
      <c r="I649" s="264">
        <v>-7847.33</v>
      </c>
      <c r="J649" s="264">
        <v>35342.019999999997</v>
      </c>
      <c r="K649" s="264">
        <v>0</v>
      </c>
      <c r="L649" s="266">
        <v>4.5037000000000003</v>
      </c>
      <c r="M649" s="266">
        <v>3.3045</v>
      </c>
      <c r="N649" s="270">
        <v>42660</v>
      </c>
      <c r="O649" s="264">
        <v>9317.27</v>
      </c>
      <c r="P649" s="264">
        <v>0.47</v>
      </c>
      <c r="Q649" s="264">
        <v>9316.7999999999993</v>
      </c>
      <c r="R649" s="264">
        <v>9317.27</v>
      </c>
      <c r="S649" s="266">
        <v>3.3001</v>
      </c>
      <c r="T649" s="268">
        <f t="shared" si="5"/>
        <v>2823.3295960728465</v>
      </c>
      <c r="U649" s="267"/>
      <c r="V649" s="262"/>
      <c r="W649" s="262"/>
      <c r="X649" s="262" t="s">
        <v>2565</v>
      </c>
      <c r="Y649" s="262" t="s">
        <v>2519</v>
      </c>
      <c r="Z649" s="262"/>
    </row>
    <row r="650" spans="1:26" x14ac:dyDescent="0.25">
      <c r="A650" s="261">
        <v>42542</v>
      </c>
      <c r="B650" s="262"/>
      <c r="C650" s="261">
        <v>42632</v>
      </c>
      <c r="D650" s="262" t="s">
        <v>2512</v>
      </c>
      <c r="E650" s="262" t="s">
        <v>1872</v>
      </c>
      <c r="F650" s="262" t="s">
        <v>1872</v>
      </c>
      <c r="G650" s="262" t="s">
        <v>1873</v>
      </c>
      <c r="H650" s="263" t="s">
        <v>155</v>
      </c>
      <c r="I650" s="264">
        <v>28829.24</v>
      </c>
      <c r="J650" s="264">
        <v>-99999.98</v>
      </c>
      <c r="K650" s="264">
        <v>0</v>
      </c>
      <c r="L650" s="266">
        <v>3.4687000000000001</v>
      </c>
      <c r="M650" s="266">
        <v>3.2831999999999999</v>
      </c>
      <c r="N650" s="270">
        <v>42643</v>
      </c>
      <c r="O650" s="264">
        <v>-5322.64</v>
      </c>
      <c r="P650" s="264">
        <v>0</v>
      </c>
      <c r="Q650" s="264">
        <v>-5322.64</v>
      </c>
      <c r="R650" s="264">
        <v>-5322.64</v>
      </c>
      <c r="S650" s="266">
        <v>3.3001</v>
      </c>
      <c r="T650" s="268">
        <f t="shared" si="5"/>
        <v>-1612.8723372019031</v>
      </c>
      <c r="U650" s="267"/>
      <c r="V650" s="262"/>
      <c r="W650" s="262"/>
      <c r="X650" s="262" t="s">
        <v>2583</v>
      </c>
      <c r="Y650" s="262" t="s">
        <v>2519</v>
      </c>
      <c r="Z650" s="262"/>
    </row>
    <row r="651" spans="1:26" x14ac:dyDescent="0.25">
      <c r="A651" s="261">
        <v>42628</v>
      </c>
      <c r="B651" s="262"/>
      <c r="C651" s="261">
        <v>42632</v>
      </c>
      <c r="D651" s="262" t="s">
        <v>2512</v>
      </c>
      <c r="E651" s="262" t="s">
        <v>1872</v>
      </c>
      <c r="F651" s="262" t="s">
        <v>1872</v>
      </c>
      <c r="G651" s="262" t="s">
        <v>1873</v>
      </c>
      <c r="H651" s="263" t="s">
        <v>155</v>
      </c>
      <c r="I651" s="264">
        <v>49850.77</v>
      </c>
      <c r="J651" s="264">
        <v>-166207.45000000001</v>
      </c>
      <c r="K651" s="264">
        <v>0</v>
      </c>
      <c r="L651" s="266">
        <v>3.3340999999999998</v>
      </c>
      <c r="M651" s="266">
        <v>3.2768999999999999</v>
      </c>
      <c r="N651" s="270">
        <v>42636</v>
      </c>
      <c r="O651" s="264">
        <v>-2845.49</v>
      </c>
      <c r="P651" s="264">
        <v>0</v>
      </c>
      <c r="Q651" s="264">
        <v>-2845.49</v>
      </c>
      <c r="R651" s="264">
        <v>-2845.49</v>
      </c>
      <c r="S651" s="266">
        <v>3.3001</v>
      </c>
      <c r="T651" s="268">
        <f t="shared" si="5"/>
        <v>-862.24356837671576</v>
      </c>
      <c r="U651" s="267"/>
      <c r="V651" s="262"/>
      <c r="W651" s="262"/>
      <c r="X651" s="262" t="s">
        <v>2532</v>
      </c>
      <c r="Y651" s="262" t="s">
        <v>2519</v>
      </c>
      <c r="Z651" s="262"/>
    </row>
    <row r="652" spans="1:26" x14ac:dyDescent="0.25">
      <c r="A652" s="261">
        <v>42550</v>
      </c>
      <c r="B652" s="262"/>
      <c r="C652" s="261">
        <v>42632</v>
      </c>
      <c r="D652" s="262" t="s">
        <v>2512</v>
      </c>
      <c r="E652" s="262" t="s">
        <v>1872</v>
      </c>
      <c r="F652" s="262" t="s">
        <v>1872</v>
      </c>
      <c r="G652" s="262" t="s">
        <v>1873</v>
      </c>
      <c r="H652" s="263" t="s">
        <v>155</v>
      </c>
      <c r="I652" s="264">
        <v>134357.01</v>
      </c>
      <c r="J652" s="264">
        <v>-448000.01</v>
      </c>
      <c r="K652" s="264">
        <v>0</v>
      </c>
      <c r="L652" s="266">
        <v>3.3344</v>
      </c>
      <c r="M652" s="266">
        <v>3.2850000000000001</v>
      </c>
      <c r="N652" s="270">
        <v>42646</v>
      </c>
      <c r="O652" s="264">
        <v>-6602.52</v>
      </c>
      <c r="P652" s="264">
        <v>0</v>
      </c>
      <c r="Q652" s="264">
        <v>-6602.52</v>
      </c>
      <c r="R652" s="264">
        <v>-6602.52</v>
      </c>
      <c r="S652" s="266">
        <v>3.3001</v>
      </c>
      <c r="T652" s="268">
        <f t="shared" si="5"/>
        <v>-2000.7030089997274</v>
      </c>
      <c r="U652" s="267"/>
      <c r="V652" s="262"/>
      <c r="W652" s="262"/>
      <c r="X652" s="262" t="s">
        <v>2552</v>
      </c>
      <c r="Y652" s="262" t="s">
        <v>2519</v>
      </c>
      <c r="Z652" s="262"/>
    </row>
    <row r="653" spans="1:26" x14ac:dyDescent="0.25">
      <c r="A653" s="261">
        <v>42570</v>
      </c>
      <c r="B653" s="262"/>
      <c r="C653" s="261">
        <v>42632</v>
      </c>
      <c r="D653" s="262" t="s">
        <v>2512</v>
      </c>
      <c r="E653" s="262" t="s">
        <v>1872</v>
      </c>
      <c r="F653" s="262" t="s">
        <v>1872</v>
      </c>
      <c r="G653" s="262" t="s">
        <v>1873</v>
      </c>
      <c r="H653" s="263" t="s">
        <v>1843</v>
      </c>
      <c r="I653" s="264">
        <v>-3766.32</v>
      </c>
      <c r="J653" s="264">
        <v>12610.02</v>
      </c>
      <c r="K653" s="264">
        <v>0</v>
      </c>
      <c r="L653" s="266">
        <v>3.3481000000000001</v>
      </c>
      <c r="M653" s="266">
        <v>3.2850000000000001</v>
      </c>
      <c r="N653" s="270">
        <v>42646</v>
      </c>
      <c r="O653" s="264">
        <v>236.41</v>
      </c>
      <c r="P653" s="264">
        <v>0.01</v>
      </c>
      <c r="Q653" s="264">
        <v>236.4</v>
      </c>
      <c r="R653" s="264">
        <v>236.41</v>
      </c>
      <c r="S653" s="266">
        <v>3.3001</v>
      </c>
      <c r="T653" s="268">
        <f t="shared" si="5"/>
        <v>71.637223114451075</v>
      </c>
      <c r="U653" s="267"/>
      <c r="V653" s="262"/>
      <c r="W653" s="262"/>
      <c r="X653" s="262" t="s">
        <v>2584</v>
      </c>
      <c r="Y653" s="262" t="s">
        <v>2519</v>
      </c>
      <c r="Z653" s="262"/>
    </row>
    <row r="654" spans="1:26" x14ac:dyDescent="0.25">
      <c r="A654" s="261">
        <v>42215</v>
      </c>
      <c r="B654" s="262"/>
      <c r="C654" s="261">
        <v>42632</v>
      </c>
      <c r="D654" s="262" t="s">
        <v>2512</v>
      </c>
      <c r="E654" s="262" t="s">
        <v>1872</v>
      </c>
      <c r="F654" s="262" t="s">
        <v>1872</v>
      </c>
      <c r="G654" s="262" t="s">
        <v>1957</v>
      </c>
      <c r="H654" s="263" t="s">
        <v>155</v>
      </c>
      <c r="I654" s="264">
        <v>-80934.539999999994</v>
      </c>
      <c r="J654" s="264">
        <v>309348</v>
      </c>
      <c r="K654" s="264">
        <v>0</v>
      </c>
      <c r="L654" s="266">
        <v>3.8222</v>
      </c>
      <c r="M654" s="266">
        <v>3.32</v>
      </c>
      <c r="N654" s="270">
        <v>42675</v>
      </c>
      <c r="O654" s="264">
        <v>40011.64</v>
      </c>
      <c r="P654" s="264">
        <v>2</v>
      </c>
      <c r="Q654" s="264">
        <v>40009.64</v>
      </c>
      <c r="R654" s="264">
        <v>40011.64</v>
      </c>
      <c r="S654" s="266">
        <v>3.3001</v>
      </c>
      <c r="T654" s="268">
        <f t="shared" si="5"/>
        <v>12124.371988727615</v>
      </c>
      <c r="U654" s="267"/>
      <c r="V654" s="262"/>
      <c r="W654" s="262"/>
      <c r="X654" s="262" t="s">
        <v>2531</v>
      </c>
      <c r="Y654" s="262" t="s">
        <v>2519</v>
      </c>
      <c r="Z654" s="262"/>
    </row>
    <row r="655" spans="1:26" x14ac:dyDescent="0.25">
      <c r="A655" s="261">
        <v>42598</v>
      </c>
      <c r="B655" s="262"/>
      <c r="C655" s="261">
        <v>42632</v>
      </c>
      <c r="D655" s="262" t="s">
        <v>2512</v>
      </c>
      <c r="E655" s="262" t="s">
        <v>1872</v>
      </c>
      <c r="F655" s="262" t="s">
        <v>1872</v>
      </c>
      <c r="G655" s="262" t="s">
        <v>1873</v>
      </c>
      <c r="H655" s="263" t="s">
        <v>155</v>
      </c>
      <c r="I655" s="264">
        <v>241650.66</v>
      </c>
      <c r="J655" s="264">
        <v>-780000</v>
      </c>
      <c r="K655" s="264">
        <v>0</v>
      </c>
      <c r="L655" s="266">
        <v>3.2277999999999998</v>
      </c>
      <c r="M655" s="266">
        <v>3.2850000000000001</v>
      </c>
      <c r="N655" s="270">
        <v>42646</v>
      </c>
      <c r="O655" s="264">
        <v>13750.11</v>
      </c>
      <c r="P655" s="264">
        <v>0.69</v>
      </c>
      <c r="Q655" s="264">
        <v>13749.42</v>
      </c>
      <c r="R655" s="264">
        <v>13750.11</v>
      </c>
      <c r="S655" s="266">
        <v>3.3001</v>
      </c>
      <c r="T655" s="268">
        <f t="shared" si="5"/>
        <v>4166.5737401896913</v>
      </c>
      <c r="U655" s="267"/>
      <c r="V655" s="262"/>
      <c r="W655" s="262"/>
      <c r="X655" s="262" t="s">
        <v>2585</v>
      </c>
      <c r="Y655" s="262" t="s">
        <v>2519</v>
      </c>
      <c r="Z655" s="262"/>
    </row>
    <row r="656" spans="1:26" x14ac:dyDescent="0.25">
      <c r="A656" s="261">
        <v>42628</v>
      </c>
      <c r="B656" s="262"/>
      <c r="C656" s="261">
        <v>42632</v>
      </c>
      <c r="D656" s="262" t="s">
        <v>2512</v>
      </c>
      <c r="E656" s="262" t="s">
        <v>1872</v>
      </c>
      <c r="F656" s="262" t="s">
        <v>1872</v>
      </c>
      <c r="G656" s="262" t="s">
        <v>1873</v>
      </c>
      <c r="H656" s="263" t="s">
        <v>155</v>
      </c>
      <c r="I656" s="264">
        <v>35991.72</v>
      </c>
      <c r="J656" s="264">
        <v>-119999.99</v>
      </c>
      <c r="K656" s="264">
        <v>0</v>
      </c>
      <c r="L656" s="266">
        <v>3.3340999999999998</v>
      </c>
      <c r="M656" s="266">
        <v>3.2768999999999999</v>
      </c>
      <c r="N656" s="270">
        <v>42636</v>
      </c>
      <c r="O656" s="264">
        <v>-2054.41</v>
      </c>
      <c r="P656" s="264">
        <v>0</v>
      </c>
      <c r="Q656" s="264">
        <v>-2054.41</v>
      </c>
      <c r="R656" s="264">
        <v>-2054.41</v>
      </c>
      <c r="S656" s="266">
        <v>3.3001</v>
      </c>
      <c r="T656" s="268">
        <f t="shared" si="5"/>
        <v>-622.52962031453592</v>
      </c>
      <c r="U656" s="267"/>
      <c r="V656" s="262"/>
      <c r="W656" s="262"/>
      <c r="X656" s="262" t="s">
        <v>2555</v>
      </c>
      <c r="Y656" s="262" t="s">
        <v>2519</v>
      </c>
      <c r="Z656" s="262"/>
    </row>
    <row r="657" spans="1:26" x14ac:dyDescent="0.25">
      <c r="A657" s="261">
        <v>42208</v>
      </c>
      <c r="B657" s="262"/>
      <c r="C657" s="261">
        <v>42632</v>
      </c>
      <c r="D657" s="262" t="s">
        <v>2512</v>
      </c>
      <c r="E657" s="262" t="s">
        <v>1872</v>
      </c>
      <c r="F657" s="262" t="s">
        <v>1872</v>
      </c>
      <c r="G657" s="262" t="s">
        <v>1957</v>
      </c>
      <c r="H657" s="263" t="s">
        <v>1843</v>
      </c>
      <c r="I657" s="264">
        <v>-4553.82</v>
      </c>
      <c r="J657" s="264">
        <v>17064.990000000002</v>
      </c>
      <c r="K657" s="264">
        <v>0</v>
      </c>
      <c r="L657" s="266">
        <v>3.7473999999999998</v>
      </c>
      <c r="M657" s="266">
        <v>3.32</v>
      </c>
      <c r="N657" s="270">
        <v>42675</v>
      </c>
      <c r="O657" s="264">
        <v>1915.96</v>
      </c>
      <c r="P657" s="264">
        <v>0.1</v>
      </c>
      <c r="Q657" s="264">
        <v>1915.86</v>
      </c>
      <c r="R657" s="264">
        <v>1915.96</v>
      </c>
      <c r="S657" s="266">
        <v>3.3001</v>
      </c>
      <c r="T657" s="268">
        <f t="shared" si="5"/>
        <v>580.57634617132817</v>
      </c>
      <c r="U657" s="267"/>
      <c r="V657" s="262"/>
      <c r="W657" s="262"/>
      <c r="X657" s="262" t="s">
        <v>2586</v>
      </c>
      <c r="Y657" s="262" t="s">
        <v>2519</v>
      </c>
      <c r="Z657" s="262"/>
    </row>
    <row r="658" spans="1:26" x14ac:dyDescent="0.25">
      <c r="A658" s="261">
        <v>42552</v>
      </c>
      <c r="B658" s="262"/>
      <c r="C658" s="261">
        <v>42632</v>
      </c>
      <c r="D658" s="262" t="s">
        <v>2512</v>
      </c>
      <c r="E658" s="262" t="s">
        <v>1872</v>
      </c>
      <c r="F658" s="262" t="s">
        <v>1872</v>
      </c>
      <c r="G658" s="262" t="s">
        <v>1873</v>
      </c>
      <c r="H658" s="263" t="s">
        <v>155</v>
      </c>
      <c r="I658" s="264">
        <v>275533.06</v>
      </c>
      <c r="J658" s="264">
        <v>-908956.01</v>
      </c>
      <c r="K658" s="264">
        <v>0</v>
      </c>
      <c r="L658" s="266">
        <v>3.2989000000000002</v>
      </c>
      <c r="M658" s="266">
        <v>3.2850000000000001</v>
      </c>
      <c r="N658" s="270">
        <v>42646</v>
      </c>
      <c r="O658" s="264">
        <v>-3809.88</v>
      </c>
      <c r="P658" s="264">
        <v>0</v>
      </c>
      <c r="Q658" s="264">
        <v>-3809.88</v>
      </c>
      <c r="R658" s="264">
        <v>-3809.88</v>
      </c>
      <c r="S658" s="266">
        <v>3.3001</v>
      </c>
      <c r="T658" s="268">
        <f t="shared" si="5"/>
        <v>-1154.4741068452472</v>
      </c>
      <c r="U658" s="267"/>
      <c r="V658" s="262"/>
      <c r="W658" s="262"/>
      <c r="X658" s="262" t="s">
        <v>2577</v>
      </c>
      <c r="Y658" s="262" t="s">
        <v>2519</v>
      </c>
      <c r="Z658" s="262"/>
    </row>
    <row r="659" spans="1:26" x14ac:dyDescent="0.25">
      <c r="A659" s="261">
        <v>42348</v>
      </c>
      <c r="B659" s="262"/>
      <c r="C659" s="261">
        <v>42632</v>
      </c>
      <c r="D659" s="262" t="s">
        <v>2512</v>
      </c>
      <c r="E659" s="262" t="s">
        <v>1872</v>
      </c>
      <c r="F659" s="262" t="s">
        <v>1872</v>
      </c>
      <c r="G659" s="262" t="s">
        <v>1957</v>
      </c>
      <c r="H659" s="263" t="s">
        <v>1843</v>
      </c>
      <c r="I659" s="264">
        <v>-735.94</v>
      </c>
      <c r="J659" s="264">
        <v>3009.99</v>
      </c>
      <c r="K659" s="264">
        <v>0</v>
      </c>
      <c r="L659" s="266">
        <v>4.09</v>
      </c>
      <c r="M659" s="266">
        <v>3.3045</v>
      </c>
      <c r="N659" s="270">
        <v>42660</v>
      </c>
      <c r="O659" s="264">
        <v>572.35</v>
      </c>
      <c r="P659" s="264">
        <v>0.03</v>
      </c>
      <c r="Q659" s="264">
        <v>572.32000000000005</v>
      </c>
      <c r="R659" s="264">
        <v>572.35</v>
      </c>
      <c r="S659" s="266">
        <v>3.3001</v>
      </c>
      <c r="T659" s="268">
        <f t="shared" si="5"/>
        <v>173.43413835944366</v>
      </c>
      <c r="U659" s="267"/>
      <c r="V659" s="262"/>
      <c r="W659" s="262"/>
      <c r="X659" s="262" t="s">
        <v>2538</v>
      </c>
      <c r="Y659" s="262" t="s">
        <v>2519</v>
      </c>
      <c r="Z659" s="262"/>
    </row>
    <row r="660" spans="1:26" x14ac:dyDescent="0.25">
      <c r="A660" s="261">
        <v>42628</v>
      </c>
      <c r="B660" s="262"/>
      <c r="C660" s="261">
        <v>42632</v>
      </c>
      <c r="D660" s="262" t="s">
        <v>2512</v>
      </c>
      <c r="E660" s="262" t="s">
        <v>1872</v>
      </c>
      <c r="F660" s="262" t="s">
        <v>1872</v>
      </c>
      <c r="G660" s="262" t="s">
        <v>1873</v>
      </c>
      <c r="H660" s="263" t="s">
        <v>155</v>
      </c>
      <c r="I660" s="264">
        <v>74525.36</v>
      </c>
      <c r="J660" s="264">
        <v>-248475</v>
      </c>
      <c r="K660" s="264">
        <v>0</v>
      </c>
      <c r="L660" s="266">
        <v>3.3340999999999998</v>
      </c>
      <c r="M660" s="266">
        <v>3.2768999999999999</v>
      </c>
      <c r="N660" s="270">
        <v>42636</v>
      </c>
      <c r="O660" s="264">
        <v>-4253.92</v>
      </c>
      <c r="P660" s="264">
        <v>0</v>
      </c>
      <c r="Q660" s="264">
        <v>-4253.92</v>
      </c>
      <c r="R660" s="264">
        <v>-4253.92</v>
      </c>
      <c r="S660" s="266">
        <v>3.3001</v>
      </c>
      <c r="T660" s="268">
        <f t="shared" si="5"/>
        <v>-1289.027605224084</v>
      </c>
      <c r="U660" s="267"/>
      <c r="V660" s="262"/>
      <c r="W660" s="262"/>
      <c r="X660" s="262" t="s">
        <v>2576</v>
      </c>
      <c r="Y660" s="262" t="s">
        <v>2519</v>
      </c>
      <c r="Z660" s="262"/>
    </row>
    <row r="661" spans="1:26" x14ac:dyDescent="0.25">
      <c r="A661" s="261">
        <v>42628</v>
      </c>
      <c r="B661" s="262"/>
      <c r="C661" s="261">
        <v>42632</v>
      </c>
      <c r="D661" s="262" t="s">
        <v>2512</v>
      </c>
      <c r="E661" s="262" t="s">
        <v>1872</v>
      </c>
      <c r="F661" s="262" t="s">
        <v>1872</v>
      </c>
      <c r="G661" s="262" t="s">
        <v>1873</v>
      </c>
      <c r="H661" s="263" t="s">
        <v>155</v>
      </c>
      <c r="I661" s="264">
        <v>53821.120000000003</v>
      </c>
      <c r="J661" s="264">
        <v>-179445</v>
      </c>
      <c r="K661" s="264">
        <v>0</v>
      </c>
      <c r="L661" s="266">
        <v>3.3340999999999998</v>
      </c>
      <c r="M661" s="266">
        <v>3.2768999999999999</v>
      </c>
      <c r="N661" s="270">
        <v>42636</v>
      </c>
      <c r="O661" s="264">
        <v>-3072.12</v>
      </c>
      <c r="P661" s="264">
        <v>0</v>
      </c>
      <c r="Q661" s="264">
        <v>-3072.12</v>
      </c>
      <c r="R661" s="264">
        <v>-3072.12</v>
      </c>
      <c r="S661" s="266">
        <v>3.3001</v>
      </c>
      <c r="T661" s="268">
        <f t="shared" si="5"/>
        <v>-930.91724493197171</v>
      </c>
      <c r="U661" s="267"/>
      <c r="V661" s="262"/>
      <c r="W661" s="262"/>
      <c r="X661" s="262" t="s">
        <v>2552</v>
      </c>
      <c r="Y661" s="262" t="s">
        <v>2519</v>
      </c>
      <c r="Z661" s="262"/>
    </row>
    <row r="662" spans="1:26" x14ac:dyDescent="0.25">
      <c r="A662" s="261">
        <v>42349</v>
      </c>
      <c r="B662" s="262"/>
      <c r="C662" s="261">
        <v>42632</v>
      </c>
      <c r="D662" s="262" t="s">
        <v>2512</v>
      </c>
      <c r="E662" s="262" t="s">
        <v>1872</v>
      </c>
      <c r="F662" s="262" t="s">
        <v>1872</v>
      </c>
      <c r="G662" s="262" t="s">
        <v>1873</v>
      </c>
      <c r="H662" s="263" t="s">
        <v>1843</v>
      </c>
      <c r="I662" s="264">
        <v>-15973.84</v>
      </c>
      <c r="J662" s="264">
        <v>67907.990000000005</v>
      </c>
      <c r="K662" s="264">
        <v>0</v>
      </c>
      <c r="L662" s="266">
        <v>4.2511999999999999</v>
      </c>
      <c r="M662" s="266">
        <v>3.3218999999999999</v>
      </c>
      <c r="N662" s="270">
        <v>42677</v>
      </c>
      <c r="O662" s="264">
        <v>14605.56</v>
      </c>
      <c r="P662" s="264">
        <v>0.73</v>
      </c>
      <c r="Q662" s="264">
        <v>14604.83</v>
      </c>
      <c r="R662" s="264">
        <v>14605.56</v>
      </c>
      <c r="S662" s="266">
        <v>3.3001</v>
      </c>
      <c r="T662" s="268">
        <f t="shared" si="5"/>
        <v>4425.7931577830968</v>
      </c>
      <c r="U662" s="267"/>
      <c r="V662" s="262"/>
      <c r="W662" s="262"/>
      <c r="X662" s="262" t="s">
        <v>2587</v>
      </c>
      <c r="Y662" s="262" t="s">
        <v>2519</v>
      </c>
      <c r="Z662" s="262"/>
    </row>
    <row r="663" spans="1:26" x14ac:dyDescent="0.25">
      <c r="A663" s="261">
        <v>42628</v>
      </c>
      <c r="B663" s="262"/>
      <c r="C663" s="261">
        <v>42632</v>
      </c>
      <c r="D663" s="262" t="s">
        <v>2512</v>
      </c>
      <c r="E663" s="262" t="s">
        <v>1872</v>
      </c>
      <c r="F663" s="262" t="s">
        <v>1872</v>
      </c>
      <c r="G663" s="262" t="s">
        <v>1873</v>
      </c>
      <c r="H663" s="263" t="s">
        <v>155</v>
      </c>
      <c r="I663" s="264">
        <v>93278.55</v>
      </c>
      <c r="J663" s="264">
        <v>-311000.01</v>
      </c>
      <c r="K663" s="264">
        <v>0</v>
      </c>
      <c r="L663" s="266">
        <v>3.3340999999999998</v>
      </c>
      <c r="M663" s="266">
        <v>3.2768999999999999</v>
      </c>
      <c r="N663" s="270">
        <v>42636</v>
      </c>
      <c r="O663" s="264">
        <v>-5324.35</v>
      </c>
      <c r="P663" s="264">
        <v>0</v>
      </c>
      <c r="Q663" s="264">
        <v>-5324.35</v>
      </c>
      <c r="R663" s="264">
        <v>-5324.35</v>
      </c>
      <c r="S663" s="266">
        <v>3.3001</v>
      </c>
      <c r="T663" s="268">
        <f t="shared" si="5"/>
        <v>-1613.3905033180813</v>
      </c>
      <c r="U663" s="267"/>
      <c r="V663" s="262"/>
      <c r="W663" s="262"/>
      <c r="X663" s="262" t="s">
        <v>2580</v>
      </c>
      <c r="Y663" s="262" t="s">
        <v>2519</v>
      </c>
      <c r="Z663" s="262"/>
    </row>
    <row r="664" spans="1:26" x14ac:dyDescent="0.25">
      <c r="A664" s="261">
        <v>42151</v>
      </c>
      <c r="B664" s="262"/>
      <c r="C664" s="261">
        <v>42632</v>
      </c>
      <c r="D664" s="262" t="s">
        <v>2512</v>
      </c>
      <c r="E664" s="262" t="s">
        <v>1872</v>
      </c>
      <c r="F664" s="262" t="s">
        <v>1872</v>
      </c>
      <c r="G664" s="262" t="s">
        <v>1957</v>
      </c>
      <c r="H664" s="263" t="s">
        <v>1843</v>
      </c>
      <c r="I664" s="264">
        <v>-3340.28</v>
      </c>
      <c r="J664" s="264">
        <v>12176.99</v>
      </c>
      <c r="K664" s="264">
        <v>0</v>
      </c>
      <c r="L664" s="266">
        <v>3.6455000000000002</v>
      </c>
      <c r="M664" s="266">
        <v>3.3016000000000001</v>
      </c>
      <c r="N664" s="270">
        <v>42657</v>
      </c>
      <c r="O664" s="264">
        <v>1137.93</v>
      </c>
      <c r="P664" s="264">
        <v>0.06</v>
      </c>
      <c r="Q664" s="264">
        <v>1137.8699999999999</v>
      </c>
      <c r="R664" s="264">
        <v>1137.93</v>
      </c>
      <c r="S664" s="266">
        <v>3.3001</v>
      </c>
      <c r="T664" s="268">
        <f t="shared" si="5"/>
        <v>344.81682373261418</v>
      </c>
      <c r="U664" s="267"/>
      <c r="V664" s="262"/>
      <c r="W664" s="262"/>
      <c r="X664" s="267" t="s">
        <v>2559</v>
      </c>
      <c r="Y664" s="262" t="s">
        <v>2519</v>
      </c>
      <c r="Z664" s="262"/>
    </row>
    <row r="665" spans="1:26" x14ac:dyDescent="0.25">
      <c r="A665" s="261">
        <v>42628</v>
      </c>
      <c r="B665" s="262"/>
      <c r="C665" s="261">
        <v>42632</v>
      </c>
      <c r="D665" s="262" t="s">
        <v>2512</v>
      </c>
      <c r="E665" s="262" t="s">
        <v>1872</v>
      </c>
      <c r="F665" s="262" t="s">
        <v>1872</v>
      </c>
      <c r="G665" s="262" t="s">
        <v>1873</v>
      </c>
      <c r="H665" s="263" t="s">
        <v>155</v>
      </c>
      <c r="I665" s="264">
        <v>180558.47</v>
      </c>
      <c r="J665" s="264">
        <v>-601999.99</v>
      </c>
      <c r="K665" s="264">
        <v>0</v>
      </c>
      <c r="L665" s="266">
        <v>3.3340999999999998</v>
      </c>
      <c r="M665" s="266">
        <v>3.2768999999999999</v>
      </c>
      <c r="N665" s="270">
        <v>42636</v>
      </c>
      <c r="O665" s="264">
        <v>-10306.299999999999</v>
      </c>
      <c r="P665" s="264">
        <v>0</v>
      </c>
      <c r="Q665" s="264">
        <v>-10306.299999999999</v>
      </c>
      <c r="R665" s="264">
        <v>-10306.299999999999</v>
      </c>
      <c r="S665" s="266">
        <v>3.3001</v>
      </c>
      <c r="T665" s="268">
        <f t="shared" si="5"/>
        <v>-3123.0265749522741</v>
      </c>
      <c r="U665" s="267"/>
      <c r="V665" s="262"/>
      <c r="W665" s="262"/>
      <c r="X665" s="267" t="s">
        <v>2570</v>
      </c>
      <c r="Y665" s="262" t="s">
        <v>2519</v>
      </c>
      <c r="Z665" s="262"/>
    </row>
    <row r="666" spans="1:26" x14ac:dyDescent="0.25">
      <c r="A666" s="261">
        <v>42628</v>
      </c>
      <c r="B666" s="262"/>
      <c r="C666" s="261">
        <v>42632</v>
      </c>
      <c r="D666" s="262" t="s">
        <v>2512</v>
      </c>
      <c r="E666" s="262" t="s">
        <v>1872</v>
      </c>
      <c r="F666" s="262" t="s">
        <v>1872</v>
      </c>
      <c r="G666" s="262" t="s">
        <v>1873</v>
      </c>
      <c r="H666" s="263" t="s">
        <v>155</v>
      </c>
      <c r="I666" s="264">
        <v>83144.990000000005</v>
      </c>
      <c r="J666" s="264">
        <v>-277213.71000000002</v>
      </c>
      <c r="K666" s="264">
        <v>0</v>
      </c>
      <c r="L666" s="266">
        <v>3.3340999999999998</v>
      </c>
      <c r="M666" s="266">
        <v>3.2768999999999999</v>
      </c>
      <c r="N666" s="270">
        <v>42636</v>
      </c>
      <c r="O666" s="264">
        <v>-4745.93</v>
      </c>
      <c r="P666" s="264">
        <v>0</v>
      </c>
      <c r="Q666" s="264">
        <v>-4745.93</v>
      </c>
      <c r="R666" s="264">
        <v>-4745.93</v>
      </c>
      <c r="S666" s="266">
        <v>3.3001</v>
      </c>
      <c r="T666" s="268">
        <f t="shared" si="5"/>
        <v>-1438.117026756765</v>
      </c>
      <c r="U666" s="267"/>
      <c r="V666" s="262"/>
      <c r="W666" s="262"/>
      <c r="X666" s="267" t="s">
        <v>2556</v>
      </c>
      <c r="Y666" s="262" t="s">
        <v>2519</v>
      </c>
      <c r="Z666" s="262"/>
    </row>
    <row r="667" spans="1:26" x14ac:dyDescent="0.25">
      <c r="A667" s="261">
        <v>42566</v>
      </c>
      <c r="B667" s="262"/>
      <c r="C667" s="261">
        <v>42632</v>
      </c>
      <c r="D667" s="262" t="s">
        <v>2512</v>
      </c>
      <c r="E667" s="262" t="s">
        <v>1872</v>
      </c>
      <c r="F667" s="262" t="s">
        <v>1872</v>
      </c>
      <c r="G667" s="262" t="s">
        <v>1873</v>
      </c>
      <c r="H667" s="263" t="s">
        <v>1843</v>
      </c>
      <c r="I667" s="264">
        <v>-25231.61</v>
      </c>
      <c r="J667" s="264">
        <v>84430.01</v>
      </c>
      <c r="K667" s="264">
        <v>0</v>
      </c>
      <c r="L667" s="266">
        <v>3.3462000000000001</v>
      </c>
      <c r="M667" s="266">
        <v>3.2850000000000001</v>
      </c>
      <c r="N667" s="270">
        <v>42646</v>
      </c>
      <c r="O667" s="264">
        <v>1536.1</v>
      </c>
      <c r="P667" s="264">
        <v>0.08</v>
      </c>
      <c r="Q667" s="264">
        <v>1536.02</v>
      </c>
      <c r="R667" s="264">
        <v>1536.1</v>
      </c>
      <c r="S667" s="266">
        <v>3.3001</v>
      </c>
      <c r="T667" s="268">
        <f t="shared" si="5"/>
        <v>465.47074331080876</v>
      </c>
      <c r="U667" s="267"/>
      <c r="V667" s="262"/>
      <c r="W667" s="262"/>
      <c r="X667" s="267" t="s">
        <v>2526</v>
      </c>
      <c r="Y667" s="262" t="s">
        <v>2519</v>
      </c>
      <c r="Z667" s="262"/>
    </row>
    <row r="668" spans="1:26" x14ac:dyDescent="0.25">
      <c r="A668" s="261">
        <v>42151</v>
      </c>
      <c r="B668" s="262"/>
      <c r="C668" s="261">
        <v>42632</v>
      </c>
      <c r="D668" s="262" t="s">
        <v>2512</v>
      </c>
      <c r="E668" s="262" t="s">
        <v>1872</v>
      </c>
      <c r="F668" s="262" t="s">
        <v>1872</v>
      </c>
      <c r="G668" s="262" t="s">
        <v>1957</v>
      </c>
      <c r="H668" s="263" t="s">
        <v>155</v>
      </c>
      <c r="I668" s="264">
        <v>-47614.87</v>
      </c>
      <c r="J668" s="264">
        <v>173580.01</v>
      </c>
      <c r="K668" s="264">
        <v>0</v>
      </c>
      <c r="L668" s="265">
        <v>3.6455000000000002</v>
      </c>
      <c r="M668" s="265">
        <v>3.3016000000000001</v>
      </c>
      <c r="N668" s="261">
        <v>42657</v>
      </c>
      <c r="O668" s="264">
        <v>16220.89</v>
      </c>
      <c r="P668" s="264">
        <v>0.81</v>
      </c>
      <c r="Q668" s="264">
        <v>16220.08</v>
      </c>
      <c r="R668" s="264">
        <v>16220.89</v>
      </c>
      <c r="S668" s="266">
        <v>3.3001</v>
      </c>
      <c r="T668" s="268">
        <f t="shared" si="5"/>
        <v>4915.2722644768337</v>
      </c>
      <c r="U668" s="267"/>
      <c r="V668" s="262"/>
      <c r="W668" s="262"/>
      <c r="X668" s="262" t="s">
        <v>2534</v>
      </c>
      <c r="Y668" s="262" t="s">
        <v>2519</v>
      </c>
      <c r="Z668" s="262"/>
    </row>
    <row r="669" spans="1:26" x14ac:dyDescent="0.25">
      <c r="A669" s="261">
        <v>42208</v>
      </c>
      <c r="B669" s="262"/>
      <c r="C669" s="261">
        <v>42635</v>
      </c>
      <c r="D669" s="262" t="s">
        <v>2512</v>
      </c>
      <c r="E669" s="262" t="s">
        <v>1872</v>
      </c>
      <c r="F669" s="262" t="s">
        <v>1872</v>
      </c>
      <c r="G669" s="262" t="s">
        <v>1957</v>
      </c>
      <c r="H669" s="263" t="s">
        <v>155</v>
      </c>
      <c r="I669" s="264">
        <v>-83855.350000000006</v>
      </c>
      <c r="J669" s="264">
        <v>314792.98</v>
      </c>
      <c r="K669" s="264">
        <v>0</v>
      </c>
      <c r="L669" s="265">
        <v>3.754</v>
      </c>
      <c r="M669" s="265">
        <v>3.282</v>
      </c>
      <c r="N669" s="261">
        <v>42681</v>
      </c>
      <c r="O669" s="264">
        <v>38964.28</v>
      </c>
      <c r="P669" s="264">
        <v>1.95</v>
      </c>
      <c r="Q669" s="264">
        <v>38962.33</v>
      </c>
      <c r="R669" s="264">
        <v>38964.28</v>
      </c>
      <c r="S669" s="266">
        <v>3.2404999999999999</v>
      </c>
      <c r="T669" s="268">
        <f t="shared" si="5"/>
        <v>12024.156765931184</v>
      </c>
      <c r="U669" s="267"/>
      <c r="V669" s="262"/>
      <c r="W669" s="262"/>
      <c r="X669" s="262" t="s">
        <v>2588</v>
      </c>
      <c r="Y669" s="262" t="s">
        <v>2519</v>
      </c>
      <c r="Z669" s="262"/>
    </row>
    <row r="670" spans="1:26" x14ac:dyDescent="0.25">
      <c r="A670" s="261">
        <v>42095</v>
      </c>
      <c r="B670" s="262"/>
      <c r="C670" s="261">
        <v>42635</v>
      </c>
      <c r="D670" s="262" t="s">
        <v>2512</v>
      </c>
      <c r="E670" s="262" t="s">
        <v>1872</v>
      </c>
      <c r="F670" s="262" t="s">
        <v>1872</v>
      </c>
      <c r="G670" s="262" t="s">
        <v>1957</v>
      </c>
      <c r="H670" s="263" t="s">
        <v>155</v>
      </c>
      <c r="I670" s="264">
        <v>-73781.649999999994</v>
      </c>
      <c r="J670" s="264">
        <v>275390.01</v>
      </c>
      <c r="K670" s="264">
        <v>0</v>
      </c>
      <c r="L670" s="265">
        <v>3.7324999999999999</v>
      </c>
      <c r="M670" s="265">
        <v>3.2763</v>
      </c>
      <c r="N670" s="261">
        <v>42675</v>
      </c>
      <c r="O670" s="264">
        <v>33187.46</v>
      </c>
      <c r="P670" s="264">
        <v>1.66</v>
      </c>
      <c r="Q670" s="264">
        <v>33185.800000000003</v>
      </c>
      <c r="R670" s="264">
        <v>33187.46</v>
      </c>
      <c r="S670" s="266">
        <v>3.2404999999999999</v>
      </c>
      <c r="T670" s="268">
        <f t="shared" si="5"/>
        <v>10241.462737231908</v>
      </c>
      <c r="U670" s="267"/>
      <c r="V670" s="262"/>
      <c r="W670" s="262"/>
      <c r="X670" s="262" t="s">
        <v>2558</v>
      </c>
      <c r="Y670" s="262" t="s">
        <v>2519</v>
      </c>
      <c r="Z670" s="262"/>
    </row>
    <row r="671" spans="1:26" x14ac:dyDescent="0.25">
      <c r="A671" s="261">
        <v>42215</v>
      </c>
      <c r="B671" s="262"/>
      <c r="C671" s="261">
        <v>42635</v>
      </c>
      <c r="D671" s="262" t="s">
        <v>2512</v>
      </c>
      <c r="E671" s="262" t="s">
        <v>1872</v>
      </c>
      <c r="F671" s="262" t="s">
        <v>1872</v>
      </c>
      <c r="G671" s="262" t="s">
        <v>1957</v>
      </c>
      <c r="H671" s="263" t="s">
        <v>155</v>
      </c>
      <c r="I671" s="264">
        <v>-117448.07</v>
      </c>
      <c r="J671" s="264">
        <v>448910.01</v>
      </c>
      <c r="K671" s="264">
        <v>0</v>
      </c>
      <c r="L671" s="265">
        <v>3.8222</v>
      </c>
      <c r="M671" s="265">
        <v>3.2763</v>
      </c>
      <c r="N671" s="261">
        <v>42675</v>
      </c>
      <c r="O671" s="264">
        <v>63216.35</v>
      </c>
      <c r="P671" s="264">
        <v>3.16</v>
      </c>
      <c r="Q671" s="264">
        <v>63213.19</v>
      </c>
      <c r="R671" s="264">
        <v>63216.35</v>
      </c>
      <c r="S671" s="266">
        <v>3.2404999999999999</v>
      </c>
      <c r="T671" s="268">
        <f t="shared" si="5"/>
        <v>19508.208609782439</v>
      </c>
      <c r="U671" s="267"/>
      <c r="V671" s="262"/>
      <c r="W671" s="262"/>
      <c r="X671" s="262" t="s">
        <v>2531</v>
      </c>
      <c r="Y671" s="262" t="s">
        <v>2519</v>
      </c>
      <c r="Z671" s="262"/>
    </row>
    <row r="672" spans="1:26" x14ac:dyDescent="0.25">
      <c r="A672" s="261">
        <v>42628</v>
      </c>
      <c r="B672" s="262"/>
      <c r="C672" s="261">
        <v>42636</v>
      </c>
      <c r="D672" s="262" t="s">
        <v>2512</v>
      </c>
      <c r="E672" s="262" t="s">
        <v>1872</v>
      </c>
      <c r="F672" s="262" t="s">
        <v>1872</v>
      </c>
      <c r="G672" s="262" t="s">
        <v>1873</v>
      </c>
      <c r="H672" s="263" t="s">
        <v>155</v>
      </c>
      <c r="I672" s="264">
        <v>63494.02</v>
      </c>
      <c r="J672" s="264">
        <v>-211695.41</v>
      </c>
      <c r="K672" s="264">
        <v>0</v>
      </c>
      <c r="L672" s="265">
        <v>3.3340999999999998</v>
      </c>
      <c r="M672" s="265">
        <v>3.2021000000000002</v>
      </c>
      <c r="N672" s="261">
        <v>42636</v>
      </c>
      <c r="O672" s="264">
        <v>-8381.2099999999991</v>
      </c>
      <c r="P672" s="264">
        <v>0</v>
      </c>
      <c r="Q672" s="264">
        <v>-8381.2099999999991</v>
      </c>
      <c r="R672" s="264">
        <v>-8381.2099999999991</v>
      </c>
      <c r="S672" s="266">
        <v>3.2012</v>
      </c>
      <c r="T672" s="268">
        <f t="shared" si="5"/>
        <v>-2618.1463201299512</v>
      </c>
      <c r="U672" s="267"/>
      <c r="V672" s="262"/>
      <c r="W672" s="262"/>
      <c r="X672" s="262" t="s">
        <v>2543</v>
      </c>
      <c r="Y672" s="262" t="s">
        <v>2519</v>
      </c>
      <c r="Z672" s="262"/>
    </row>
    <row r="673" spans="1:26" x14ac:dyDescent="0.25">
      <c r="A673" s="261">
        <v>42550</v>
      </c>
      <c r="B673" s="262"/>
      <c r="C673" s="261">
        <v>42636</v>
      </c>
      <c r="D673" s="262" t="s">
        <v>2512</v>
      </c>
      <c r="E673" s="262" t="s">
        <v>1872</v>
      </c>
      <c r="F673" s="262" t="s">
        <v>1872</v>
      </c>
      <c r="G673" s="262" t="s">
        <v>1873</v>
      </c>
      <c r="H673" s="263" t="s">
        <v>155</v>
      </c>
      <c r="I673" s="264">
        <v>46870.02</v>
      </c>
      <c r="J673" s="264">
        <v>-156349.01</v>
      </c>
      <c r="K673" s="264">
        <v>0</v>
      </c>
      <c r="L673" s="265">
        <v>3.3357999999999999</v>
      </c>
      <c r="M673" s="265">
        <v>3.2088000000000001</v>
      </c>
      <c r="N673" s="261">
        <v>42646</v>
      </c>
      <c r="O673" s="264">
        <v>-5933.79</v>
      </c>
      <c r="P673" s="264">
        <v>0</v>
      </c>
      <c r="Q673" s="264">
        <v>-5933.79</v>
      </c>
      <c r="R673" s="264">
        <v>-5933.79</v>
      </c>
      <c r="S673" s="266">
        <v>3.2012</v>
      </c>
      <c r="T673" s="268">
        <f t="shared" si="5"/>
        <v>-1853.6142696488816</v>
      </c>
      <c r="U673" s="267"/>
      <c r="V673" s="262"/>
      <c r="W673" s="262"/>
      <c r="X673" s="262" t="s">
        <v>2541</v>
      </c>
      <c r="Y673" s="262" t="s">
        <v>2519</v>
      </c>
      <c r="Z673" s="262"/>
    </row>
    <row r="674" spans="1:26" x14ac:dyDescent="0.25">
      <c r="A674" s="261">
        <v>42628</v>
      </c>
      <c r="B674" s="262"/>
      <c r="C674" s="261">
        <v>42636</v>
      </c>
      <c r="D674" s="262" t="s">
        <v>2512</v>
      </c>
      <c r="E674" s="262" t="s">
        <v>1872</v>
      </c>
      <c r="F674" s="262" t="s">
        <v>1872</v>
      </c>
      <c r="G674" s="262" t="s">
        <v>1873</v>
      </c>
      <c r="H674" s="263" t="s">
        <v>155</v>
      </c>
      <c r="I674" s="264">
        <v>339821.84</v>
      </c>
      <c r="J674" s="264">
        <v>-1133000</v>
      </c>
      <c r="K674" s="264">
        <v>0</v>
      </c>
      <c r="L674" s="265">
        <v>3.3340999999999998</v>
      </c>
      <c r="M674" s="265">
        <v>3.2021000000000002</v>
      </c>
      <c r="N674" s="261">
        <v>42636</v>
      </c>
      <c r="O674" s="264">
        <v>-44856.480000000003</v>
      </c>
      <c r="P674" s="264">
        <v>0</v>
      </c>
      <c r="Q674" s="264">
        <v>-44856.480000000003</v>
      </c>
      <c r="R674" s="264">
        <v>-44856.480000000003</v>
      </c>
      <c r="S674" s="266">
        <v>3.2012</v>
      </c>
      <c r="T674" s="268">
        <f t="shared" si="5"/>
        <v>-14012.395351743096</v>
      </c>
      <c r="U674" s="267"/>
      <c r="V674" s="262"/>
      <c r="W674" s="262"/>
      <c r="X674" s="262" t="s">
        <v>2579</v>
      </c>
      <c r="Y674" s="262" t="s">
        <v>2519</v>
      </c>
      <c r="Z674" s="262"/>
    </row>
    <row r="675" spans="1:26" x14ac:dyDescent="0.25">
      <c r="A675" s="261">
        <v>42628</v>
      </c>
      <c r="B675" s="262"/>
      <c r="C675" s="261">
        <v>42636</v>
      </c>
      <c r="D675" s="262" t="s">
        <v>2512</v>
      </c>
      <c r="E675" s="262" t="s">
        <v>1872</v>
      </c>
      <c r="F675" s="262" t="s">
        <v>1872</v>
      </c>
      <c r="G675" s="262" t="s">
        <v>1873</v>
      </c>
      <c r="H675" s="263" t="s">
        <v>155</v>
      </c>
      <c r="I675" s="264">
        <v>156863.92000000001</v>
      </c>
      <c r="J675" s="264">
        <v>-523000</v>
      </c>
      <c r="K675" s="264">
        <v>0</v>
      </c>
      <c r="L675" s="265">
        <v>3.3340999999999998</v>
      </c>
      <c r="M675" s="265">
        <v>3.2021000000000002</v>
      </c>
      <c r="N675" s="261">
        <v>42636</v>
      </c>
      <c r="O675" s="264">
        <v>-20706.04</v>
      </c>
      <c r="P675" s="264">
        <v>0</v>
      </c>
      <c r="Q675" s="264">
        <v>-20706.04</v>
      </c>
      <c r="R675" s="264">
        <v>-20706.04</v>
      </c>
      <c r="S675" s="266">
        <v>3.2012</v>
      </c>
      <c r="T675" s="268">
        <f t="shared" si="5"/>
        <v>-6468.2119205298013</v>
      </c>
      <c r="U675" s="267"/>
      <c r="V675" s="262"/>
      <c r="W675" s="262"/>
      <c r="X675" s="262" t="s">
        <v>2578</v>
      </c>
      <c r="Y675" s="262" t="s">
        <v>2519</v>
      </c>
      <c r="Z675" s="262"/>
    </row>
    <row r="676" spans="1:26" x14ac:dyDescent="0.25">
      <c r="A676" s="261">
        <v>42550</v>
      </c>
      <c r="B676" s="262"/>
      <c r="C676" s="261">
        <v>42636</v>
      </c>
      <c r="D676" s="262" t="s">
        <v>2512</v>
      </c>
      <c r="E676" s="262" t="s">
        <v>1872</v>
      </c>
      <c r="F676" s="262" t="s">
        <v>1872</v>
      </c>
      <c r="G676" s="262" t="s">
        <v>1873</v>
      </c>
      <c r="H676" s="263" t="s">
        <v>155</v>
      </c>
      <c r="I676" s="264">
        <v>88622.24</v>
      </c>
      <c r="J676" s="264">
        <v>-295502</v>
      </c>
      <c r="K676" s="264">
        <v>0</v>
      </c>
      <c r="L676" s="265">
        <v>3.3344</v>
      </c>
      <c r="M676" s="265">
        <v>3.2088000000000001</v>
      </c>
      <c r="N676" s="261">
        <v>42646</v>
      </c>
      <c r="O676" s="264">
        <v>-11095.98</v>
      </c>
      <c r="P676" s="264">
        <v>0</v>
      </c>
      <c r="Q676" s="264">
        <v>-11095.98</v>
      </c>
      <c r="R676" s="264">
        <v>-11095.98</v>
      </c>
      <c r="S676" s="266">
        <v>3.2012</v>
      </c>
      <c r="T676" s="268">
        <f t="shared" si="5"/>
        <v>-3466.1939272772706</v>
      </c>
      <c r="U676" s="267"/>
      <c r="V676" s="262"/>
      <c r="W676" s="262"/>
      <c r="X676" s="262" t="s">
        <v>2552</v>
      </c>
      <c r="Y676" s="262" t="s">
        <v>2519</v>
      </c>
      <c r="Z676" s="262"/>
    </row>
    <row r="677" spans="1:26" x14ac:dyDescent="0.25">
      <c r="A677" s="261">
        <v>42628</v>
      </c>
      <c r="B677" s="262"/>
      <c r="C677" s="261">
        <v>42636</v>
      </c>
      <c r="D677" s="262" t="s">
        <v>2512</v>
      </c>
      <c r="E677" s="262" t="s">
        <v>1872</v>
      </c>
      <c r="F677" s="262" t="s">
        <v>1872</v>
      </c>
      <c r="G677" s="262" t="s">
        <v>1873</v>
      </c>
      <c r="H677" s="263" t="s">
        <v>155</v>
      </c>
      <c r="I677" s="264">
        <v>57123.360000000001</v>
      </c>
      <c r="J677" s="264">
        <v>-190454.99</v>
      </c>
      <c r="K677" s="264">
        <v>0</v>
      </c>
      <c r="L677" s="265">
        <v>3.3340999999999998</v>
      </c>
      <c r="M677" s="265">
        <v>3.2418</v>
      </c>
      <c r="N677" s="261">
        <v>42636</v>
      </c>
      <c r="O677" s="264">
        <v>-5272.49</v>
      </c>
      <c r="P677" s="264">
        <v>0</v>
      </c>
      <c r="Q677" s="264">
        <v>-5272.49</v>
      </c>
      <c r="R677" s="264">
        <v>-5272.49</v>
      </c>
      <c r="S677" s="266">
        <v>3.2012</v>
      </c>
      <c r="T677" s="268">
        <f t="shared" si="5"/>
        <v>-1647.0354866924902</v>
      </c>
      <c r="U677" s="267"/>
      <c r="V677" s="262"/>
      <c r="W677" s="262"/>
      <c r="X677" s="262" t="s">
        <v>2580</v>
      </c>
      <c r="Y677" s="262" t="s">
        <v>2519</v>
      </c>
      <c r="Z677" s="262"/>
    </row>
    <row r="678" spans="1:26" x14ac:dyDescent="0.25">
      <c r="A678" s="261">
        <v>42594</v>
      </c>
      <c r="B678" s="262"/>
      <c r="C678" s="261">
        <v>42636</v>
      </c>
      <c r="D678" s="262" t="s">
        <v>2512</v>
      </c>
      <c r="E678" s="262" t="s">
        <v>1872</v>
      </c>
      <c r="F678" s="262" t="s">
        <v>1872</v>
      </c>
      <c r="G678" s="262" t="s">
        <v>1873</v>
      </c>
      <c r="H678" s="263" t="s">
        <v>155</v>
      </c>
      <c r="I678" s="264">
        <v>82272.59</v>
      </c>
      <c r="J678" s="264">
        <v>-265000.01</v>
      </c>
      <c r="K678" s="264">
        <v>0</v>
      </c>
      <c r="L678" s="265">
        <v>3.2210000000000001</v>
      </c>
      <c r="M678" s="265">
        <v>3.2088000000000001</v>
      </c>
      <c r="N678" s="261">
        <v>42646</v>
      </c>
      <c r="O678" s="264">
        <v>-1000.57</v>
      </c>
      <c r="P678" s="264">
        <v>0</v>
      </c>
      <c r="Q678" s="264">
        <v>-1000.57</v>
      </c>
      <c r="R678" s="264">
        <v>-1000.57</v>
      </c>
      <c r="S678" s="266">
        <v>3.2012</v>
      </c>
      <c r="T678" s="268">
        <f t="shared" si="5"/>
        <v>-312.56091465700365</v>
      </c>
      <c r="U678" s="267"/>
      <c r="V678" s="262"/>
      <c r="W678" s="262"/>
      <c r="X678" s="262" t="s">
        <v>2589</v>
      </c>
      <c r="Y678" s="262" t="s">
        <v>2519</v>
      </c>
      <c r="Z678" s="262"/>
    </row>
    <row r="679" spans="1:26" x14ac:dyDescent="0.25">
      <c r="A679" s="261">
        <v>42628</v>
      </c>
      <c r="B679" s="262"/>
      <c r="C679" s="261">
        <v>42636</v>
      </c>
      <c r="D679" s="262" t="s">
        <v>2512</v>
      </c>
      <c r="E679" s="262" t="s">
        <v>1872</v>
      </c>
      <c r="F679" s="262" t="s">
        <v>1872</v>
      </c>
      <c r="G679" s="262" t="s">
        <v>1873</v>
      </c>
      <c r="H679" s="263" t="s">
        <v>155</v>
      </c>
      <c r="I679" s="264">
        <v>319426.53000000003</v>
      </c>
      <c r="J679" s="264">
        <v>-1064999.99</v>
      </c>
      <c r="K679" s="264">
        <v>0</v>
      </c>
      <c r="L679" s="265">
        <v>3.3340999999999998</v>
      </c>
      <c r="M679" s="265">
        <v>3.2021000000000002</v>
      </c>
      <c r="N679" s="261">
        <v>42636</v>
      </c>
      <c r="O679" s="264">
        <v>-42164.3</v>
      </c>
      <c r="P679" s="264">
        <v>0</v>
      </c>
      <c r="Q679" s="264">
        <v>-42164.3</v>
      </c>
      <c r="R679" s="264">
        <v>-42164.3</v>
      </c>
      <c r="S679" s="266">
        <v>3.2012</v>
      </c>
      <c r="T679" s="268">
        <f t="shared" si="5"/>
        <v>-13171.404473322506</v>
      </c>
      <c r="U679" s="267"/>
      <c r="V679" s="262"/>
      <c r="W679" s="262"/>
      <c r="X679" s="262" t="s">
        <v>2555</v>
      </c>
      <c r="Y679" s="262" t="s">
        <v>2519</v>
      </c>
      <c r="Z679" s="262"/>
    </row>
    <row r="680" spans="1:26" x14ac:dyDescent="0.25">
      <c r="A680" s="261">
        <v>42628</v>
      </c>
      <c r="B680" s="262"/>
      <c r="C680" s="261">
        <v>42636</v>
      </c>
      <c r="D680" s="262" t="s">
        <v>2512</v>
      </c>
      <c r="E680" s="262" t="s">
        <v>1872</v>
      </c>
      <c r="F680" s="262" t="s">
        <v>1872</v>
      </c>
      <c r="G680" s="262" t="s">
        <v>1873</v>
      </c>
      <c r="H680" s="263" t="s">
        <v>155</v>
      </c>
      <c r="I680" s="264">
        <v>89979.3</v>
      </c>
      <c r="J680" s="264">
        <v>-299999.98</v>
      </c>
      <c r="K680" s="264">
        <v>0</v>
      </c>
      <c r="L680" s="265">
        <v>3.3340999999999998</v>
      </c>
      <c r="M680" s="265">
        <v>3.2021000000000002</v>
      </c>
      <c r="N680" s="261">
        <v>42636</v>
      </c>
      <c r="O680" s="264">
        <v>-11877.27</v>
      </c>
      <c r="P680" s="264">
        <v>0</v>
      </c>
      <c r="Q680" s="264">
        <v>-11877.27</v>
      </c>
      <c r="R680" s="264">
        <v>-11877.27</v>
      </c>
      <c r="S680" s="266">
        <v>3.2012</v>
      </c>
      <c r="T680" s="268">
        <f t="shared" si="5"/>
        <v>-3710.2555291765589</v>
      </c>
      <c r="U680" s="267"/>
      <c r="V680" s="262"/>
      <c r="W680" s="262"/>
      <c r="X680" s="262" t="s">
        <v>2579</v>
      </c>
      <c r="Y680" s="262" t="s">
        <v>2519</v>
      </c>
      <c r="Z680" s="262"/>
    </row>
    <row r="681" spans="1:26" x14ac:dyDescent="0.25">
      <c r="A681" s="261">
        <v>42215</v>
      </c>
      <c r="B681" s="262"/>
      <c r="C681" s="261">
        <v>42639</v>
      </c>
      <c r="D681" s="262" t="s">
        <v>2512</v>
      </c>
      <c r="E681" s="262" t="s">
        <v>1872</v>
      </c>
      <c r="F681" s="262" t="s">
        <v>1872</v>
      </c>
      <c r="G681" s="262" t="s">
        <v>1957</v>
      </c>
      <c r="H681" s="263" t="s">
        <v>155</v>
      </c>
      <c r="I681" s="264">
        <v>-301431.11</v>
      </c>
      <c r="J681" s="264">
        <v>1152129.99</v>
      </c>
      <c r="K681" s="264">
        <v>0</v>
      </c>
      <c r="L681" s="265">
        <v>3.8222</v>
      </c>
      <c r="M681" s="265">
        <v>3.2563</v>
      </c>
      <c r="N681" s="261">
        <v>42675</v>
      </c>
      <c r="O681" s="264">
        <v>168369.55</v>
      </c>
      <c r="P681" s="264">
        <v>8.42</v>
      </c>
      <c r="Q681" s="264">
        <v>168361.13</v>
      </c>
      <c r="R681" s="264">
        <v>168369.55</v>
      </c>
      <c r="S681" s="266">
        <v>3.2239</v>
      </c>
      <c r="T681" s="268">
        <f t="shared" si="5"/>
        <v>52225.425726604422</v>
      </c>
      <c r="U681" s="267"/>
      <c r="V681" s="262"/>
      <c r="W681" s="262"/>
      <c r="X681" s="262" t="s">
        <v>2531</v>
      </c>
      <c r="Y681" s="262" t="s">
        <v>2519</v>
      </c>
      <c r="Z681" s="262"/>
    </row>
    <row r="682" spans="1:26" x14ac:dyDescent="0.25">
      <c r="A682" s="261">
        <v>42208</v>
      </c>
      <c r="B682" s="262"/>
      <c r="C682" s="261">
        <v>42639</v>
      </c>
      <c r="D682" s="262" t="s">
        <v>2512</v>
      </c>
      <c r="E682" s="262" t="s">
        <v>1872</v>
      </c>
      <c r="F682" s="262" t="s">
        <v>1872</v>
      </c>
      <c r="G682" s="262" t="s">
        <v>1957</v>
      </c>
      <c r="H682" s="263" t="s">
        <v>155</v>
      </c>
      <c r="I682" s="264">
        <v>-87906.23</v>
      </c>
      <c r="J682" s="264">
        <v>329999.99</v>
      </c>
      <c r="K682" s="264">
        <v>0</v>
      </c>
      <c r="L682" s="265">
        <v>3.754</v>
      </c>
      <c r="M682" s="265">
        <v>3.262</v>
      </c>
      <c r="N682" s="261">
        <v>42681</v>
      </c>
      <c r="O682" s="264">
        <v>42623.1</v>
      </c>
      <c r="P682" s="264">
        <v>2.13</v>
      </c>
      <c r="Q682" s="264">
        <v>42620.97</v>
      </c>
      <c r="R682" s="264">
        <v>42623.1</v>
      </c>
      <c r="S682" s="266">
        <v>3.2239</v>
      </c>
      <c r="T682" s="268">
        <f t="shared" si="5"/>
        <v>13220.974595986227</v>
      </c>
      <c r="U682" s="267"/>
      <c r="V682" s="262"/>
      <c r="W682" s="262"/>
      <c r="X682" s="262" t="s">
        <v>2588</v>
      </c>
      <c r="Y682" s="262" t="s">
        <v>2519</v>
      </c>
      <c r="Z682" s="262"/>
    </row>
    <row r="683" spans="1:26" x14ac:dyDescent="0.25">
      <c r="A683" s="261">
        <v>42550</v>
      </c>
      <c r="B683" s="262"/>
      <c r="C683" s="261">
        <v>42640</v>
      </c>
      <c r="D683" s="262" t="s">
        <v>2512</v>
      </c>
      <c r="E683" s="262" t="s">
        <v>1872</v>
      </c>
      <c r="F683" s="262" t="s">
        <v>1872</v>
      </c>
      <c r="G683" s="262" t="s">
        <v>1873</v>
      </c>
      <c r="H683" s="263" t="s">
        <v>155</v>
      </c>
      <c r="I683" s="264">
        <v>166746.79</v>
      </c>
      <c r="J683" s="264">
        <v>-555000.02</v>
      </c>
      <c r="K683" s="264">
        <v>0</v>
      </c>
      <c r="L683" s="265">
        <v>3.3283999999999998</v>
      </c>
      <c r="M683" s="265">
        <v>3.2439</v>
      </c>
      <c r="N683" s="261">
        <v>42646</v>
      </c>
      <c r="O683" s="264">
        <v>-14060.58</v>
      </c>
      <c r="P683" s="264">
        <v>0</v>
      </c>
      <c r="Q683" s="264">
        <v>-14060.58</v>
      </c>
      <c r="R683" s="264">
        <v>-14060.58</v>
      </c>
      <c r="S683" s="266">
        <v>3.2397</v>
      </c>
      <c r="T683" s="268">
        <f t="shared" si="5"/>
        <v>-4340.0870450967677</v>
      </c>
      <c r="U683" s="267"/>
      <c r="V683" s="262"/>
      <c r="W683" s="262"/>
      <c r="X683" s="262" t="s">
        <v>2590</v>
      </c>
      <c r="Y683" s="262" t="s">
        <v>2519</v>
      </c>
      <c r="Z683" s="262"/>
    </row>
    <row r="684" spans="1:26" x14ac:dyDescent="0.25">
      <c r="A684" s="261">
        <v>42090</v>
      </c>
      <c r="B684" s="262"/>
      <c r="C684" s="261">
        <v>42641</v>
      </c>
      <c r="D684" s="262" t="s">
        <v>2512</v>
      </c>
      <c r="E684" s="262" t="s">
        <v>1872</v>
      </c>
      <c r="F684" s="262" t="s">
        <v>1872</v>
      </c>
      <c r="G684" s="262" t="s">
        <v>1957</v>
      </c>
      <c r="H684" s="263" t="s">
        <v>1843</v>
      </c>
      <c r="I684" s="264">
        <v>-12414.99</v>
      </c>
      <c r="J684" s="264">
        <v>46369.99</v>
      </c>
      <c r="K684" s="264">
        <v>0</v>
      </c>
      <c r="L684" s="265">
        <v>3.7349999999999999</v>
      </c>
      <c r="M684" s="265">
        <v>3.2764000000000002</v>
      </c>
      <c r="N684" s="261">
        <v>42690</v>
      </c>
      <c r="O684" s="264">
        <v>5599.63</v>
      </c>
      <c r="P684" s="264">
        <v>0.28000000000000003</v>
      </c>
      <c r="Q684" s="264">
        <v>5599.35</v>
      </c>
      <c r="R684" s="264">
        <v>5599.63</v>
      </c>
      <c r="S684" s="266">
        <v>3.2355</v>
      </c>
      <c r="T684" s="268">
        <f t="shared" si="5"/>
        <v>1730.6845927986401</v>
      </c>
      <c r="U684" s="267"/>
      <c r="V684" s="262"/>
      <c r="W684" s="262"/>
      <c r="X684" s="262" t="s">
        <v>2591</v>
      </c>
      <c r="Y684" s="262" t="s">
        <v>2519</v>
      </c>
      <c r="Z684" s="262"/>
    </row>
    <row r="685" spans="1:26" x14ac:dyDescent="0.25">
      <c r="A685" s="261">
        <v>42269</v>
      </c>
      <c r="B685" s="262"/>
      <c r="C685" s="261">
        <v>42641</v>
      </c>
      <c r="D685" s="262" t="s">
        <v>2512</v>
      </c>
      <c r="E685" s="262" t="s">
        <v>1872</v>
      </c>
      <c r="F685" s="262" t="s">
        <v>1872</v>
      </c>
      <c r="G685" s="262" t="s">
        <v>1957</v>
      </c>
      <c r="H685" s="263" t="s">
        <v>1843</v>
      </c>
      <c r="I685" s="264">
        <v>-7327.31</v>
      </c>
      <c r="J685" s="264">
        <v>33000.01</v>
      </c>
      <c r="K685" s="264">
        <v>0</v>
      </c>
      <c r="L685" s="265">
        <v>4.5037000000000003</v>
      </c>
      <c r="M685" s="265">
        <v>3.2469999999999999</v>
      </c>
      <c r="N685" s="261">
        <v>42660</v>
      </c>
      <c r="O685" s="264">
        <v>9150.57</v>
      </c>
      <c r="P685" s="264">
        <v>0.46</v>
      </c>
      <c r="Q685" s="264">
        <v>9150.11</v>
      </c>
      <c r="R685" s="264">
        <v>9150.57</v>
      </c>
      <c r="S685" s="266">
        <v>3.2355</v>
      </c>
      <c r="T685" s="268">
        <f t="shared" si="5"/>
        <v>2828.1780250347706</v>
      </c>
      <c r="U685" s="267"/>
      <c r="V685" s="262"/>
      <c r="W685" s="262"/>
      <c r="X685" s="262" t="s">
        <v>2565</v>
      </c>
      <c r="Y685" s="262" t="s">
        <v>2519</v>
      </c>
      <c r="Z685" s="262"/>
    </row>
    <row r="686" spans="1:26" x14ac:dyDescent="0.25">
      <c r="A686" s="261">
        <v>42550</v>
      </c>
      <c r="B686" s="262"/>
      <c r="C686" s="261">
        <v>42641</v>
      </c>
      <c r="D686" s="262" t="s">
        <v>2512</v>
      </c>
      <c r="E686" s="262" t="s">
        <v>1872</v>
      </c>
      <c r="F686" s="262" t="s">
        <v>1872</v>
      </c>
      <c r="G686" s="262" t="s">
        <v>1873</v>
      </c>
      <c r="H686" s="263" t="s">
        <v>155</v>
      </c>
      <c r="I686" s="264">
        <v>199495.25</v>
      </c>
      <c r="J686" s="264">
        <v>-663999.99</v>
      </c>
      <c r="K686" s="264">
        <v>0</v>
      </c>
      <c r="L686" s="265">
        <v>3.3283999999999998</v>
      </c>
      <c r="M686" s="265">
        <v>3.2372999999999998</v>
      </c>
      <c r="N686" s="261">
        <v>42646</v>
      </c>
      <c r="O686" s="264">
        <v>-18145.439999999999</v>
      </c>
      <c r="P686" s="264">
        <v>0</v>
      </c>
      <c r="Q686" s="264">
        <v>-18145.439999999999</v>
      </c>
      <c r="R686" s="264">
        <v>-18145.439999999999</v>
      </c>
      <c r="S686" s="266">
        <v>3.2355</v>
      </c>
      <c r="T686" s="268">
        <f t="shared" si="5"/>
        <v>-5608.2336578581362</v>
      </c>
      <c r="U686" s="267"/>
      <c r="V686" s="262"/>
      <c r="W686" s="262"/>
      <c r="X686" s="262" t="s">
        <v>2590</v>
      </c>
      <c r="Y686" s="262" t="s">
        <v>2519</v>
      </c>
      <c r="Z686" s="262"/>
    </row>
    <row r="687" spans="1:26" x14ac:dyDescent="0.25">
      <c r="A687" s="261">
        <v>42156</v>
      </c>
      <c r="B687" s="262"/>
      <c r="C687" s="261">
        <v>42641</v>
      </c>
      <c r="D687" s="262" t="s">
        <v>2512</v>
      </c>
      <c r="E687" s="262" t="s">
        <v>1872</v>
      </c>
      <c r="F687" s="262" t="s">
        <v>1872</v>
      </c>
      <c r="G687" s="262" t="s">
        <v>1957</v>
      </c>
      <c r="H687" s="263" t="s">
        <v>1843</v>
      </c>
      <c r="I687" s="264">
        <v>-4441.21</v>
      </c>
      <c r="J687" s="264">
        <v>16499.98</v>
      </c>
      <c r="K687" s="264">
        <v>0</v>
      </c>
      <c r="L687" s="265">
        <v>3.7151999999999998</v>
      </c>
      <c r="M687" s="265">
        <v>3.2711000000000001</v>
      </c>
      <c r="N687" s="261">
        <v>42684</v>
      </c>
      <c r="O687" s="264">
        <v>1942.82</v>
      </c>
      <c r="P687" s="264">
        <v>0.1</v>
      </c>
      <c r="Q687" s="264">
        <v>1942.72</v>
      </c>
      <c r="R687" s="264">
        <v>1942.82</v>
      </c>
      <c r="S687" s="266">
        <v>3.2355</v>
      </c>
      <c r="T687" s="268">
        <f t="shared" si="5"/>
        <v>600.4697882861999</v>
      </c>
      <c r="U687" s="267"/>
      <c r="V687" s="262"/>
      <c r="W687" s="262"/>
      <c r="X687" s="262" t="s">
        <v>2592</v>
      </c>
      <c r="Y687" s="262" t="s">
        <v>2519</v>
      </c>
      <c r="Z687" s="262"/>
    </row>
    <row r="688" spans="1:26" x14ac:dyDescent="0.25">
      <c r="A688" s="261">
        <v>42509</v>
      </c>
      <c r="B688" s="262"/>
      <c r="C688" s="261">
        <v>42641</v>
      </c>
      <c r="D688" s="262" t="s">
        <v>2512</v>
      </c>
      <c r="E688" s="262" t="s">
        <v>1872</v>
      </c>
      <c r="F688" s="262" t="s">
        <v>1872</v>
      </c>
      <c r="G688" s="262" t="s">
        <v>1873</v>
      </c>
      <c r="H688" s="263" t="s">
        <v>1843</v>
      </c>
      <c r="I688" s="264">
        <v>-3943.83</v>
      </c>
      <c r="J688" s="264">
        <v>14800.01</v>
      </c>
      <c r="K688" s="264">
        <v>0</v>
      </c>
      <c r="L688" s="265">
        <v>3.7526999999999999</v>
      </c>
      <c r="M688" s="265">
        <v>3.2372999999999998</v>
      </c>
      <c r="N688" s="261">
        <v>42646</v>
      </c>
      <c r="O688" s="264">
        <v>2029.45</v>
      </c>
      <c r="P688" s="264">
        <v>0.1</v>
      </c>
      <c r="Q688" s="264">
        <v>2029.35</v>
      </c>
      <c r="R688" s="264">
        <v>2029.45</v>
      </c>
      <c r="S688" s="266">
        <v>3.2355</v>
      </c>
      <c r="T688" s="268">
        <f t="shared" si="5"/>
        <v>627.24462988718903</v>
      </c>
      <c r="U688" s="267"/>
      <c r="V688" s="262"/>
      <c r="W688" s="262"/>
      <c r="X688" s="262" t="s">
        <v>2593</v>
      </c>
      <c r="Y688" s="262" t="s">
        <v>2519</v>
      </c>
      <c r="Z688" s="262"/>
    </row>
    <row r="689" spans="1:26" x14ac:dyDescent="0.25">
      <c r="A689" s="261">
        <v>42213</v>
      </c>
      <c r="B689" s="262"/>
      <c r="C689" s="261">
        <v>42641</v>
      </c>
      <c r="D689" s="262" t="s">
        <v>2512</v>
      </c>
      <c r="E689" s="262" t="s">
        <v>1872</v>
      </c>
      <c r="F689" s="262" t="s">
        <v>1872</v>
      </c>
      <c r="G689" s="262" t="s">
        <v>1957</v>
      </c>
      <c r="H689" s="263" t="s">
        <v>1843</v>
      </c>
      <c r="I689" s="264">
        <v>-3032.21</v>
      </c>
      <c r="J689" s="264">
        <v>11664</v>
      </c>
      <c r="K689" s="264">
        <v>0</v>
      </c>
      <c r="L689" s="265">
        <v>3.8466999999999998</v>
      </c>
      <c r="M689" s="265">
        <v>3.2624</v>
      </c>
      <c r="N689" s="261">
        <v>42675</v>
      </c>
      <c r="O689" s="264">
        <v>1750.62</v>
      </c>
      <c r="P689" s="264">
        <v>0.09</v>
      </c>
      <c r="Q689" s="264">
        <v>1750.53</v>
      </c>
      <c r="R689" s="264">
        <v>1750.62</v>
      </c>
      <c r="S689" s="266">
        <v>3.2355</v>
      </c>
      <c r="T689" s="268">
        <f t="shared" si="5"/>
        <v>541.06629578117747</v>
      </c>
      <c r="U689" s="267"/>
      <c r="V689" s="262"/>
      <c r="W689" s="262"/>
      <c r="X689" s="262" t="s">
        <v>2594</v>
      </c>
      <c r="Y689" s="262" t="s">
        <v>2519</v>
      </c>
      <c r="Z689" s="262"/>
    </row>
    <row r="690" spans="1:26" x14ac:dyDescent="0.25">
      <c r="A690" s="261">
        <v>42215</v>
      </c>
      <c r="B690" s="262"/>
      <c r="C690" s="261">
        <v>42641</v>
      </c>
      <c r="D690" s="262" t="s">
        <v>2512</v>
      </c>
      <c r="E690" s="262" t="s">
        <v>1872</v>
      </c>
      <c r="F690" s="262" t="s">
        <v>1872</v>
      </c>
      <c r="G690" s="262" t="s">
        <v>1957</v>
      </c>
      <c r="H690" s="263" t="s">
        <v>1843</v>
      </c>
      <c r="I690" s="264">
        <v>-12363.14</v>
      </c>
      <c r="J690" s="264">
        <v>47425.01</v>
      </c>
      <c r="K690" s="264">
        <v>0</v>
      </c>
      <c r="L690" s="265">
        <v>3.8359999999999999</v>
      </c>
      <c r="M690" s="265">
        <v>3.2624</v>
      </c>
      <c r="N690" s="261">
        <v>42675</v>
      </c>
      <c r="O690" s="264">
        <v>7007.03</v>
      </c>
      <c r="P690" s="264">
        <v>0.35</v>
      </c>
      <c r="Q690" s="264">
        <v>7006.68</v>
      </c>
      <c r="R690" s="264">
        <v>7007.03</v>
      </c>
      <c r="S690" s="266">
        <v>3.2355</v>
      </c>
      <c r="T690" s="268">
        <f t="shared" si="5"/>
        <v>2165.6714572709006</v>
      </c>
      <c r="U690" s="267"/>
      <c r="V690" s="262"/>
      <c r="W690" s="262"/>
      <c r="X690" s="262" t="s">
        <v>2595</v>
      </c>
      <c r="Y690" s="262" t="s">
        <v>2519</v>
      </c>
      <c r="Z690" s="262"/>
    </row>
    <row r="691" spans="1:26" x14ac:dyDescent="0.25">
      <c r="A691" s="261">
        <v>42215</v>
      </c>
      <c r="B691" s="262"/>
      <c r="C691" s="261">
        <v>42641</v>
      </c>
      <c r="D691" s="262" t="s">
        <v>2512</v>
      </c>
      <c r="E691" s="262" t="s">
        <v>1872</v>
      </c>
      <c r="F691" s="262" t="s">
        <v>1872</v>
      </c>
      <c r="G691" s="262" t="s">
        <v>1957</v>
      </c>
      <c r="H691" s="263" t="s">
        <v>1843</v>
      </c>
      <c r="I691" s="264">
        <v>-19652.240000000002</v>
      </c>
      <c r="J691" s="264">
        <v>75385.990000000005</v>
      </c>
      <c r="K691" s="264">
        <v>0</v>
      </c>
      <c r="L691" s="265">
        <v>3.8359999999999999</v>
      </c>
      <c r="M691" s="265">
        <v>3.2624</v>
      </c>
      <c r="N691" s="261">
        <v>42675</v>
      </c>
      <c r="O691" s="264">
        <v>11138.25</v>
      </c>
      <c r="P691" s="264">
        <v>0.56000000000000005</v>
      </c>
      <c r="Q691" s="264">
        <v>11137.69</v>
      </c>
      <c r="R691" s="264">
        <v>11138.25</v>
      </c>
      <c r="S691" s="266">
        <v>3.2355</v>
      </c>
      <c r="T691" s="268">
        <f t="shared" si="5"/>
        <v>3442.5127491886878</v>
      </c>
      <c r="U691" s="267"/>
      <c r="V691" s="262"/>
      <c r="W691" s="262"/>
      <c r="X691" s="262" t="s">
        <v>2595</v>
      </c>
      <c r="Y691" s="262" t="s">
        <v>2519</v>
      </c>
      <c r="Z691" s="262"/>
    </row>
    <row r="692" spans="1:26" x14ac:dyDescent="0.25">
      <c r="A692" s="261">
        <v>42349</v>
      </c>
      <c r="B692" s="262"/>
      <c r="C692" s="261">
        <v>42641</v>
      </c>
      <c r="D692" s="262" t="s">
        <v>2512</v>
      </c>
      <c r="E692" s="262" t="s">
        <v>1872</v>
      </c>
      <c r="F692" s="262" t="s">
        <v>1872</v>
      </c>
      <c r="G692" s="262" t="s">
        <v>1873</v>
      </c>
      <c r="H692" s="263" t="s">
        <v>1843</v>
      </c>
      <c r="I692" s="264">
        <v>-5889.87</v>
      </c>
      <c r="J692" s="264">
        <v>25039.02</v>
      </c>
      <c r="K692" s="264">
        <v>0</v>
      </c>
      <c r="L692" s="265">
        <v>4.2511999999999999</v>
      </c>
      <c r="M692" s="265">
        <v>3.2644000000000002</v>
      </c>
      <c r="N692" s="261">
        <v>42677</v>
      </c>
      <c r="O692" s="264">
        <v>5739.9</v>
      </c>
      <c r="P692" s="264">
        <v>0.28999999999999998</v>
      </c>
      <c r="Q692" s="264">
        <v>5739.61</v>
      </c>
      <c r="R692" s="264">
        <v>5739.9</v>
      </c>
      <c r="S692" s="266">
        <v>3.2355</v>
      </c>
      <c r="T692" s="268">
        <f t="shared" si="5"/>
        <v>1774.0380157626332</v>
      </c>
      <c r="U692" s="267"/>
      <c r="V692" s="262"/>
      <c r="W692" s="262"/>
      <c r="X692" s="262" t="s">
        <v>2587</v>
      </c>
      <c r="Y692" s="262" t="s">
        <v>2519</v>
      </c>
      <c r="Z692" s="262"/>
    </row>
    <row r="693" spans="1:26" x14ac:dyDescent="0.25">
      <c r="A693" s="261">
        <v>42151</v>
      </c>
      <c r="B693" s="262"/>
      <c r="C693" s="261">
        <v>42641</v>
      </c>
      <c r="D693" s="262" t="s">
        <v>2512</v>
      </c>
      <c r="E693" s="262" t="s">
        <v>1872</v>
      </c>
      <c r="F693" s="262" t="s">
        <v>1872</v>
      </c>
      <c r="G693" s="262" t="s">
        <v>1957</v>
      </c>
      <c r="H693" s="263" t="s">
        <v>1843</v>
      </c>
      <c r="I693" s="264">
        <v>-6583.46</v>
      </c>
      <c r="J693" s="264">
        <v>24000</v>
      </c>
      <c r="K693" s="264">
        <v>0</v>
      </c>
      <c r="L693" s="265">
        <v>3.6455000000000002</v>
      </c>
      <c r="M693" s="265">
        <v>3.2443</v>
      </c>
      <c r="N693" s="261">
        <v>42657</v>
      </c>
      <c r="O693" s="264">
        <v>2626.11</v>
      </c>
      <c r="P693" s="264">
        <v>0.13</v>
      </c>
      <c r="Q693" s="264">
        <v>2625.98</v>
      </c>
      <c r="R693" s="264">
        <v>2626.11</v>
      </c>
      <c r="S693" s="266">
        <v>3.2355</v>
      </c>
      <c r="T693" s="268">
        <f t="shared" si="5"/>
        <v>811.65507649513211</v>
      </c>
      <c r="U693" s="267"/>
      <c r="V693" s="262"/>
      <c r="W693" s="262"/>
      <c r="X693" s="262" t="s">
        <v>2559</v>
      </c>
      <c r="Y693" s="262" t="s">
        <v>2519</v>
      </c>
      <c r="Z693" s="262"/>
    </row>
    <row r="694" spans="1:26" x14ac:dyDescent="0.25">
      <c r="A694" s="261">
        <v>42570</v>
      </c>
      <c r="B694" s="262"/>
      <c r="C694" s="261">
        <v>42641</v>
      </c>
      <c r="D694" s="262" t="s">
        <v>2512</v>
      </c>
      <c r="E694" s="262" t="s">
        <v>1872</v>
      </c>
      <c r="F694" s="262" t="s">
        <v>1872</v>
      </c>
      <c r="G694" s="262" t="s">
        <v>1873</v>
      </c>
      <c r="H694" s="263" t="s">
        <v>1843</v>
      </c>
      <c r="I694" s="264">
        <v>-735.94</v>
      </c>
      <c r="J694" s="264">
        <v>2464</v>
      </c>
      <c r="K694" s="264">
        <v>0</v>
      </c>
      <c r="L694" s="265">
        <v>3.3481000000000001</v>
      </c>
      <c r="M694" s="265">
        <v>3.2372999999999998</v>
      </c>
      <c r="N694" s="261">
        <v>42646</v>
      </c>
      <c r="O694" s="264">
        <v>81.41</v>
      </c>
      <c r="P694" s="264">
        <v>0</v>
      </c>
      <c r="Q694" s="264">
        <v>81.41</v>
      </c>
      <c r="R694" s="264">
        <v>81.41</v>
      </c>
      <c r="S694" s="266">
        <v>3.2355</v>
      </c>
      <c r="T694" s="268">
        <f t="shared" si="5"/>
        <v>25.161489723381237</v>
      </c>
      <c r="U694" s="267"/>
      <c r="V694" s="262"/>
      <c r="W694" s="262"/>
      <c r="X694" s="267" t="s">
        <v>2584</v>
      </c>
      <c r="Y694" s="262" t="s">
        <v>2519</v>
      </c>
      <c r="Z694" s="262"/>
    </row>
    <row r="695" spans="1:26" x14ac:dyDescent="0.25">
      <c r="A695" s="261">
        <v>42550</v>
      </c>
      <c r="B695" s="262"/>
      <c r="C695" s="261">
        <v>42641</v>
      </c>
      <c r="D695" s="262" t="s">
        <v>2512</v>
      </c>
      <c r="E695" s="262" t="s">
        <v>1872</v>
      </c>
      <c r="F695" s="262" t="s">
        <v>1872</v>
      </c>
      <c r="G695" s="262" t="s">
        <v>1873</v>
      </c>
      <c r="H695" s="263" t="s">
        <v>155</v>
      </c>
      <c r="I695" s="264">
        <v>22492.2</v>
      </c>
      <c r="J695" s="264">
        <v>-74997.990000000005</v>
      </c>
      <c r="K695" s="264">
        <v>0</v>
      </c>
      <c r="L695" s="265">
        <v>3.3344</v>
      </c>
      <c r="M695" s="265">
        <v>3.2372999999999998</v>
      </c>
      <c r="N695" s="261">
        <v>42646</v>
      </c>
      <c r="O695" s="264">
        <v>-2180.56</v>
      </c>
      <c r="P695" s="264">
        <v>0</v>
      </c>
      <c r="Q695" s="264">
        <v>-2180.56</v>
      </c>
      <c r="R695" s="264">
        <v>-2180.56</v>
      </c>
      <c r="S695" s="266">
        <v>3.2355</v>
      </c>
      <c r="T695" s="268">
        <f t="shared" si="5"/>
        <v>-673.94838510276611</v>
      </c>
      <c r="U695" s="267"/>
      <c r="V695" s="262"/>
      <c r="W695" s="262"/>
      <c r="X695" s="267" t="s">
        <v>2552</v>
      </c>
      <c r="Y695" s="262" t="s">
        <v>2519</v>
      </c>
      <c r="Z695" s="262"/>
    </row>
    <row r="696" spans="1:26" x14ac:dyDescent="0.25">
      <c r="A696" s="261">
        <v>42215</v>
      </c>
      <c r="B696" s="262"/>
      <c r="C696" s="261">
        <v>42641</v>
      </c>
      <c r="D696" s="262" t="s">
        <v>2512</v>
      </c>
      <c r="E696" s="262" t="s">
        <v>1872</v>
      </c>
      <c r="F696" s="262" t="s">
        <v>1872</v>
      </c>
      <c r="G696" s="262" t="s">
        <v>1957</v>
      </c>
      <c r="H696" s="263" t="s">
        <v>1843</v>
      </c>
      <c r="I696" s="264">
        <v>-14650.99</v>
      </c>
      <c r="J696" s="264">
        <v>55999.01</v>
      </c>
      <c r="K696" s="264">
        <v>0</v>
      </c>
      <c r="L696" s="265">
        <v>3.8222</v>
      </c>
      <c r="M696" s="265">
        <v>3.2624</v>
      </c>
      <c r="N696" s="261">
        <v>42675</v>
      </c>
      <c r="O696" s="264">
        <v>8103.93</v>
      </c>
      <c r="P696" s="264">
        <v>0.41</v>
      </c>
      <c r="Q696" s="264">
        <v>8103.52</v>
      </c>
      <c r="R696" s="264">
        <v>8103.93</v>
      </c>
      <c r="S696" s="266">
        <v>3.2355</v>
      </c>
      <c r="T696" s="268">
        <f t="shared" si="5"/>
        <v>2504.6917014371811</v>
      </c>
      <c r="U696" s="267"/>
      <c r="V696" s="262"/>
      <c r="W696" s="262"/>
      <c r="X696" s="267" t="s">
        <v>2529</v>
      </c>
      <c r="Y696" s="262" t="s">
        <v>2519</v>
      </c>
      <c r="Z696" s="262"/>
    </row>
    <row r="697" spans="1:26" x14ac:dyDescent="0.25">
      <c r="A697" s="261">
        <v>42090</v>
      </c>
      <c r="B697" s="262"/>
      <c r="C697" s="261">
        <v>42641</v>
      </c>
      <c r="D697" s="262" t="s">
        <v>2512</v>
      </c>
      <c r="E697" s="262" t="s">
        <v>1872</v>
      </c>
      <c r="F697" s="262" t="s">
        <v>1872</v>
      </c>
      <c r="G697" s="262" t="s">
        <v>1957</v>
      </c>
      <c r="H697" s="263" t="s">
        <v>1843</v>
      </c>
      <c r="I697" s="264">
        <v>-9756.1</v>
      </c>
      <c r="J697" s="264">
        <v>36000.01</v>
      </c>
      <c r="K697" s="264">
        <v>0</v>
      </c>
      <c r="L697" s="265">
        <v>3.69</v>
      </c>
      <c r="M697" s="265">
        <v>3.2372999999999998</v>
      </c>
      <c r="N697" s="261">
        <v>42646</v>
      </c>
      <c r="O697" s="264">
        <v>4409.6400000000003</v>
      </c>
      <c r="P697" s="264">
        <v>0.22</v>
      </c>
      <c r="Q697" s="264">
        <v>4409.42</v>
      </c>
      <c r="R697" s="264">
        <v>4409.6400000000003</v>
      </c>
      <c r="S697" s="266">
        <v>3.2355</v>
      </c>
      <c r="T697" s="268">
        <f t="shared" si="5"/>
        <v>1362.892906815021</v>
      </c>
      <c r="U697" s="267"/>
      <c r="V697" s="262"/>
      <c r="W697" s="262"/>
      <c r="X697" s="267" t="s">
        <v>2596</v>
      </c>
      <c r="Y697" s="262" t="s">
        <v>2519</v>
      </c>
      <c r="Z697" s="262"/>
    </row>
    <row r="698" spans="1:26" x14ac:dyDescent="0.25">
      <c r="A698" s="261">
        <v>42269</v>
      </c>
      <c r="B698" s="262"/>
      <c r="C698" s="261">
        <v>42641</v>
      </c>
      <c r="D698" s="262" t="s">
        <v>2512</v>
      </c>
      <c r="E698" s="262" t="s">
        <v>1872</v>
      </c>
      <c r="F698" s="262" t="s">
        <v>1872</v>
      </c>
      <c r="G698" s="262" t="s">
        <v>1957</v>
      </c>
      <c r="H698" s="263" t="s">
        <v>1843</v>
      </c>
      <c r="I698" s="264">
        <v>-19610.54</v>
      </c>
      <c r="J698" s="264">
        <v>88319.99</v>
      </c>
      <c r="K698" s="264">
        <v>0</v>
      </c>
      <c r="L698" s="266">
        <v>4.5037000000000003</v>
      </c>
      <c r="M698" s="266">
        <v>3.2469999999999999</v>
      </c>
      <c r="N698" s="270">
        <v>42660</v>
      </c>
      <c r="O698" s="264">
        <v>24490.25</v>
      </c>
      <c r="P698" s="264">
        <v>1.22</v>
      </c>
      <c r="Q698" s="264">
        <v>24489.03</v>
      </c>
      <c r="R698" s="264">
        <v>24490.25</v>
      </c>
      <c r="S698" s="266">
        <v>3.2355</v>
      </c>
      <c r="T698" s="268">
        <f t="shared" ref="T698:T727" si="6">R698/S698</f>
        <v>7569.2319579663108</v>
      </c>
      <c r="U698" s="267"/>
      <c r="V698" s="262"/>
      <c r="W698" s="262"/>
      <c r="X698" s="262" t="s">
        <v>2565</v>
      </c>
      <c r="Y698" s="262" t="s">
        <v>2519</v>
      </c>
      <c r="Z698" s="262"/>
    </row>
    <row r="699" spans="1:26" x14ac:dyDescent="0.25">
      <c r="A699" s="261">
        <v>42348</v>
      </c>
      <c r="B699" s="262"/>
      <c r="C699" s="261">
        <v>42641</v>
      </c>
      <c r="D699" s="262" t="s">
        <v>2512</v>
      </c>
      <c r="E699" s="262" t="s">
        <v>1872</v>
      </c>
      <c r="F699" s="262" t="s">
        <v>1872</v>
      </c>
      <c r="G699" s="262" t="s">
        <v>1957</v>
      </c>
      <c r="H699" s="263" t="s">
        <v>1843</v>
      </c>
      <c r="I699" s="264">
        <v>-5478.73</v>
      </c>
      <c r="J699" s="264">
        <v>22408.01</v>
      </c>
      <c r="K699" s="264">
        <v>0</v>
      </c>
      <c r="L699" s="266">
        <v>4.09</v>
      </c>
      <c r="M699" s="266">
        <v>3.2469999999999999</v>
      </c>
      <c r="N699" s="270">
        <v>42660</v>
      </c>
      <c r="O699" s="264">
        <v>4589.6499999999996</v>
      </c>
      <c r="P699" s="264">
        <v>0.23</v>
      </c>
      <c r="Q699" s="264">
        <v>4589.42</v>
      </c>
      <c r="R699" s="264">
        <v>4589.6499999999996</v>
      </c>
      <c r="S699" s="266">
        <v>3.2355</v>
      </c>
      <c r="T699" s="268">
        <f t="shared" si="6"/>
        <v>1418.5288208932157</v>
      </c>
      <c r="U699" s="267"/>
      <c r="V699" s="262"/>
      <c r="W699" s="262"/>
      <c r="X699" s="262" t="s">
        <v>2597</v>
      </c>
      <c r="Y699" s="262" t="s">
        <v>2519</v>
      </c>
      <c r="Z699" s="262"/>
    </row>
    <row r="700" spans="1:26" x14ac:dyDescent="0.25">
      <c r="A700" s="261">
        <v>42208</v>
      </c>
      <c r="B700" s="262"/>
      <c r="C700" s="261">
        <v>42641</v>
      </c>
      <c r="D700" s="262" t="s">
        <v>2512</v>
      </c>
      <c r="E700" s="262" t="s">
        <v>1872</v>
      </c>
      <c r="F700" s="262" t="s">
        <v>1872</v>
      </c>
      <c r="G700" s="262" t="s">
        <v>1957</v>
      </c>
      <c r="H700" s="263" t="s">
        <v>1843</v>
      </c>
      <c r="I700" s="264">
        <v>-5558.25</v>
      </c>
      <c r="J700" s="264">
        <v>20828.990000000002</v>
      </c>
      <c r="K700" s="264">
        <v>0</v>
      </c>
      <c r="L700" s="266">
        <v>3.7473999999999998</v>
      </c>
      <c r="M700" s="266">
        <v>3.2624</v>
      </c>
      <c r="N700" s="270">
        <v>42675</v>
      </c>
      <c r="O700" s="264">
        <v>2663.64</v>
      </c>
      <c r="P700" s="264">
        <v>0.13</v>
      </c>
      <c r="Q700" s="264">
        <v>2663.51</v>
      </c>
      <c r="R700" s="264">
        <v>2663.64</v>
      </c>
      <c r="S700" s="266">
        <v>3.2355</v>
      </c>
      <c r="T700" s="268">
        <f t="shared" si="6"/>
        <v>823.25452016689837</v>
      </c>
      <c r="U700" s="267"/>
      <c r="V700" s="262"/>
      <c r="W700" s="262"/>
      <c r="X700" s="262" t="s">
        <v>2586</v>
      </c>
      <c r="Y700" s="262" t="s">
        <v>2519</v>
      </c>
      <c r="Z700" s="262"/>
    </row>
    <row r="701" spans="1:26" x14ac:dyDescent="0.25">
      <c r="A701" s="261">
        <v>42566</v>
      </c>
      <c r="B701" s="262"/>
      <c r="C701" s="261">
        <v>42641</v>
      </c>
      <c r="D701" s="262" t="s">
        <v>2512</v>
      </c>
      <c r="E701" s="262" t="s">
        <v>1872</v>
      </c>
      <c r="F701" s="262" t="s">
        <v>1872</v>
      </c>
      <c r="G701" s="262" t="s">
        <v>1873</v>
      </c>
      <c r="H701" s="263" t="s">
        <v>1843</v>
      </c>
      <c r="I701" s="264">
        <v>-10677.48</v>
      </c>
      <c r="J701" s="264">
        <v>35728.980000000003</v>
      </c>
      <c r="K701" s="264">
        <v>0</v>
      </c>
      <c r="L701" s="266">
        <v>3.3462000000000001</v>
      </c>
      <c r="M701" s="266">
        <v>3.2372999999999998</v>
      </c>
      <c r="N701" s="270">
        <v>42646</v>
      </c>
      <c r="O701" s="264">
        <v>1160.95</v>
      </c>
      <c r="P701" s="264">
        <v>0.06</v>
      </c>
      <c r="Q701" s="264">
        <v>1160.8900000000001</v>
      </c>
      <c r="R701" s="264">
        <v>1160.95</v>
      </c>
      <c r="S701" s="266">
        <v>3.2355</v>
      </c>
      <c r="T701" s="268">
        <f t="shared" si="6"/>
        <v>358.81625714727244</v>
      </c>
      <c r="U701" s="267"/>
      <c r="V701" s="262"/>
      <c r="W701" s="262"/>
      <c r="X701" s="262" t="s">
        <v>2526</v>
      </c>
      <c r="Y701" s="262" t="s">
        <v>2519</v>
      </c>
      <c r="Z701" s="262"/>
    </row>
    <row r="702" spans="1:26" x14ac:dyDescent="0.25">
      <c r="A702" s="261">
        <v>42090</v>
      </c>
      <c r="B702" s="262"/>
      <c r="C702" s="261">
        <v>42642</v>
      </c>
      <c r="D702" s="262" t="s">
        <v>2512</v>
      </c>
      <c r="E702" s="262" t="s">
        <v>1872</v>
      </c>
      <c r="F702" s="262" t="s">
        <v>1872</v>
      </c>
      <c r="G702" s="262" t="s">
        <v>1957</v>
      </c>
      <c r="H702" s="263" t="s">
        <v>1843</v>
      </c>
      <c r="I702" s="264">
        <v>-47154.47</v>
      </c>
      <c r="J702" s="264">
        <v>173999.99</v>
      </c>
      <c r="K702" s="264">
        <v>0</v>
      </c>
      <c r="L702" s="266">
        <v>3.69</v>
      </c>
      <c r="M702" s="266">
        <v>3.2475999999999998</v>
      </c>
      <c r="N702" s="270">
        <v>42646</v>
      </c>
      <c r="O702" s="264">
        <v>20839.27</v>
      </c>
      <c r="P702" s="264">
        <v>1.04</v>
      </c>
      <c r="Q702" s="264">
        <v>20838.23</v>
      </c>
      <c r="R702" s="264">
        <v>20839.27</v>
      </c>
      <c r="S702" s="266">
        <v>3.2473000000000001</v>
      </c>
      <c r="T702" s="268">
        <f t="shared" si="6"/>
        <v>6417.4144674036888</v>
      </c>
      <c r="U702" s="267"/>
      <c r="V702" s="262"/>
      <c r="W702" s="262"/>
      <c r="X702" s="262" t="s">
        <v>2596</v>
      </c>
      <c r="Y702" s="262" t="s">
        <v>2519</v>
      </c>
      <c r="Z702" s="262"/>
    </row>
    <row r="703" spans="1:26" x14ac:dyDescent="0.25">
      <c r="A703" s="261">
        <v>42629</v>
      </c>
      <c r="B703" s="262"/>
      <c r="C703" s="261">
        <v>42642</v>
      </c>
      <c r="D703" s="262" t="s">
        <v>2512</v>
      </c>
      <c r="E703" s="262" t="s">
        <v>1872</v>
      </c>
      <c r="F703" s="262" t="s">
        <v>1872</v>
      </c>
      <c r="G703" s="262" t="s">
        <v>1873</v>
      </c>
      <c r="H703" s="263" t="s">
        <v>155</v>
      </c>
      <c r="I703" s="264">
        <v>394500.9</v>
      </c>
      <c r="J703" s="264">
        <v>-1320000.01</v>
      </c>
      <c r="K703" s="264">
        <v>0</v>
      </c>
      <c r="L703" s="266">
        <v>3.3460000000000001</v>
      </c>
      <c r="M703" s="266">
        <v>3.2475000000000001</v>
      </c>
      <c r="N703" s="270">
        <v>42643</v>
      </c>
      <c r="O703" s="264">
        <v>-38837.96</v>
      </c>
      <c r="P703" s="264">
        <v>0</v>
      </c>
      <c r="Q703" s="264">
        <v>-38837.96</v>
      </c>
      <c r="R703" s="264">
        <v>-38837.96</v>
      </c>
      <c r="S703" s="266">
        <v>3.2473000000000001</v>
      </c>
      <c r="T703" s="268">
        <f t="shared" si="6"/>
        <v>-11960.077602931666</v>
      </c>
      <c r="U703" s="267"/>
      <c r="V703" s="262"/>
      <c r="W703" s="262"/>
      <c r="X703" s="262" t="s">
        <v>2572</v>
      </c>
      <c r="Y703" s="262" t="s">
        <v>2519</v>
      </c>
      <c r="Z703" s="262"/>
    </row>
    <row r="704" spans="1:26" x14ac:dyDescent="0.25">
      <c r="A704" s="261">
        <v>42629</v>
      </c>
      <c r="B704" s="262"/>
      <c r="C704" s="261">
        <v>42642</v>
      </c>
      <c r="D704" s="262" t="s">
        <v>2512</v>
      </c>
      <c r="E704" s="262" t="s">
        <v>1872</v>
      </c>
      <c r="F704" s="262" t="s">
        <v>1872</v>
      </c>
      <c r="G704" s="262" t="s">
        <v>1873</v>
      </c>
      <c r="H704" s="263" t="s">
        <v>155</v>
      </c>
      <c r="I704" s="264">
        <v>487429.45</v>
      </c>
      <c r="J704" s="264">
        <v>-1615000</v>
      </c>
      <c r="K704" s="264">
        <v>0</v>
      </c>
      <c r="L704" s="266">
        <v>3.3132999999999999</v>
      </c>
      <c r="M704" s="266">
        <v>3.2475999999999998</v>
      </c>
      <c r="N704" s="270">
        <v>42646</v>
      </c>
      <c r="O704" s="264">
        <v>-31990.54</v>
      </c>
      <c r="P704" s="264">
        <v>0</v>
      </c>
      <c r="Q704" s="264">
        <v>-31990.54</v>
      </c>
      <c r="R704" s="264">
        <v>-31990.54</v>
      </c>
      <c r="S704" s="266">
        <v>3.2473000000000001</v>
      </c>
      <c r="T704" s="268">
        <f t="shared" si="6"/>
        <v>-9851.4273396360059</v>
      </c>
      <c r="U704" s="267"/>
      <c r="V704" s="262"/>
      <c r="W704" s="262"/>
      <c r="X704" s="262" t="s">
        <v>2598</v>
      </c>
      <c r="Y704" s="262" t="s">
        <v>2519</v>
      </c>
      <c r="Z704" s="262"/>
    </row>
    <row r="705" spans="1:26" x14ac:dyDescent="0.25">
      <c r="A705" s="261">
        <v>42606</v>
      </c>
      <c r="B705" s="262"/>
      <c r="C705" s="261">
        <v>42642</v>
      </c>
      <c r="D705" s="262" t="s">
        <v>2512</v>
      </c>
      <c r="E705" s="262" t="s">
        <v>1872</v>
      </c>
      <c r="F705" s="262" t="s">
        <v>1872</v>
      </c>
      <c r="G705" s="262" t="s">
        <v>1873</v>
      </c>
      <c r="H705" s="263" t="s">
        <v>1843</v>
      </c>
      <c r="I705" s="264">
        <v>-139080.35</v>
      </c>
      <c r="J705" s="264">
        <v>453999.99</v>
      </c>
      <c r="K705" s="264">
        <v>0</v>
      </c>
      <c r="L705" s="266">
        <v>3.2643</v>
      </c>
      <c r="M705" s="266">
        <v>3.2475999999999998</v>
      </c>
      <c r="N705" s="270">
        <v>42646</v>
      </c>
      <c r="O705" s="264">
        <v>2320.21</v>
      </c>
      <c r="P705" s="264">
        <v>0.12</v>
      </c>
      <c r="Q705" s="264">
        <v>2320.09</v>
      </c>
      <c r="R705" s="264">
        <v>2320.21</v>
      </c>
      <c r="S705" s="266">
        <v>3.2473000000000001</v>
      </c>
      <c r="T705" s="268">
        <f t="shared" si="6"/>
        <v>714.50435746620269</v>
      </c>
      <c r="U705" s="267"/>
      <c r="V705" s="262"/>
      <c r="W705" s="262"/>
      <c r="X705" s="262" t="s">
        <v>2599</v>
      </c>
      <c r="Y705" s="262" t="s">
        <v>2519</v>
      </c>
      <c r="Z705" s="262"/>
    </row>
    <row r="706" spans="1:26" x14ac:dyDescent="0.25">
      <c r="A706" s="261">
        <v>42509</v>
      </c>
      <c r="B706" s="262"/>
      <c r="C706" s="261">
        <v>42642</v>
      </c>
      <c r="D706" s="262" t="s">
        <v>2512</v>
      </c>
      <c r="E706" s="262" t="s">
        <v>1872</v>
      </c>
      <c r="F706" s="262" t="s">
        <v>1872</v>
      </c>
      <c r="G706" s="262" t="s">
        <v>1873</v>
      </c>
      <c r="H706" s="263" t="s">
        <v>1843</v>
      </c>
      <c r="I706" s="264">
        <v>-53348.26</v>
      </c>
      <c r="J706" s="264">
        <v>200200.02</v>
      </c>
      <c r="K706" s="264">
        <v>0</v>
      </c>
      <c r="L706" s="266">
        <v>3.7526999999999999</v>
      </c>
      <c r="M706" s="266">
        <v>3.2475999999999998</v>
      </c>
      <c r="N706" s="270">
        <v>42646</v>
      </c>
      <c r="O706" s="264">
        <v>26917.96</v>
      </c>
      <c r="P706" s="264">
        <v>1.35</v>
      </c>
      <c r="Q706" s="264">
        <v>26916.61</v>
      </c>
      <c r="R706" s="264">
        <v>26917.96</v>
      </c>
      <c r="S706" s="266">
        <v>3.2473000000000001</v>
      </c>
      <c r="T706" s="268">
        <f t="shared" si="6"/>
        <v>8289.3357558587122</v>
      </c>
      <c r="U706" s="267"/>
      <c r="V706" s="262"/>
      <c r="W706" s="262"/>
      <c r="X706" s="262" t="s">
        <v>2593</v>
      </c>
      <c r="Y706" s="262" t="s">
        <v>2519</v>
      </c>
      <c r="Z706" s="262"/>
    </row>
    <row r="707" spans="1:26" x14ac:dyDescent="0.25">
      <c r="A707" s="261">
        <v>42566</v>
      </c>
      <c r="B707" s="262"/>
      <c r="C707" s="261">
        <v>42642</v>
      </c>
      <c r="D707" s="262" t="s">
        <v>2512</v>
      </c>
      <c r="E707" s="262" t="s">
        <v>1872</v>
      </c>
      <c r="F707" s="262" t="s">
        <v>1872</v>
      </c>
      <c r="G707" s="262" t="s">
        <v>1873</v>
      </c>
      <c r="H707" s="263" t="s">
        <v>1843</v>
      </c>
      <c r="I707" s="264">
        <v>-308638.07</v>
      </c>
      <c r="J707" s="264">
        <v>1032764.71</v>
      </c>
      <c r="K707" s="264">
        <v>0</v>
      </c>
      <c r="L707" s="266">
        <v>3.3462000000000001</v>
      </c>
      <c r="M707" s="266">
        <v>3.2475999999999998</v>
      </c>
      <c r="N707" s="270">
        <v>42646</v>
      </c>
      <c r="O707" s="264">
        <v>30399.81</v>
      </c>
      <c r="P707" s="264">
        <v>1.52</v>
      </c>
      <c r="Q707" s="264">
        <v>30398.29</v>
      </c>
      <c r="R707" s="264">
        <v>30399.81</v>
      </c>
      <c r="S707" s="266">
        <v>3.2473000000000001</v>
      </c>
      <c r="T707" s="268">
        <f t="shared" si="6"/>
        <v>9361.5649924552708</v>
      </c>
      <c r="U707" s="267"/>
      <c r="V707" s="262"/>
      <c r="W707" s="262"/>
      <c r="X707" s="262" t="s">
        <v>2526</v>
      </c>
      <c r="Y707" s="262" t="s">
        <v>2519</v>
      </c>
      <c r="Z707" s="262"/>
    </row>
    <row r="708" spans="1:26" x14ac:dyDescent="0.25">
      <c r="A708" s="261">
        <v>42219</v>
      </c>
      <c r="B708" s="262"/>
      <c r="C708" s="261">
        <v>42642</v>
      </c>
      <c r="D708" s="262" t="s">
        <v>2512</v>
      </c>
      <c r="E708" s="262" t="s">
        <v>1872</v>
      </c>
      <c r="F708" s="262" t="s">
        <v>1872</v>
      </c>
      <c r="G708" s="262" t="s">
        <v>1957</v>
      </c>
      <c r="H708" s="263" t="s">
        <v>1843</v>
      </c>
      <c r="I708" s="264">
        <v>-12016.42</v>
      </c>
      <c r="J708" s="264">
        <v>46250</v>
      </c>
      <c r="K708" s="264">
        <v>0</v>
      </c>
      <c r="L708" s="266">
        <v>3.8489</v>
      </c>
      <c r="M708" s="266">
        <v>3.2475999999999998</v>
      </c>
      <c r="N708" s="270">
        <v>42646</v>
      </c>
      <c r="O708" s="264">
        <v>7217.9</v>
      </c>
      <c r="P708" s="264">
        <v>0.36</v>
      </c>
      <c r="Q708" s="264">
        <v>7217.54</v>
      </c>
      <c r="R708" s="264">
        <v>7217.9</v>
      </c>
      <c r="S708" s="266">
        <v>3.2473000000000001</v>
      </c>
      <c r="T708" s="268">
        <f t="shared" si="6"/>
        <v>2222.7388907707941</v>
      </c>
      <c r="U708" s="267"/>
      <c r="V708" s="262"/>
      <c r="W708" s="262"/>
      <c r="X708" s="262" t="s">
        <v>2600</v>
      </c>
      <c r="Y708" s="262" t="s">
        <v>2519</v>
      </c>
      <c r="Z708" s="262"/>
    </row>
    <row r="709" spans="1:26" x14ac:dyDescent="0.25">
      <c r="A709" s="261">
        <v>42612</v>
      </c>
      <c r="B709" s="262"/>
      <c r="C709" s="261">
        <v>42642</v>
      </c>
      <c r="D709" s="262" t="s">
        <v>2512</v>
      </c>
      <c r="E709" s="262" t="s">
        <v>1872</v>
      </c>
      <c r="F709" s="262" t="s">
        <v>1872</v>
      </c>
      <c r="G709" s="262" t="s">
        <v>1873</v>
      </c>
      <c r="H709" s="263" t="s">
        <v>155</v>
      </c>
      <c r="I709" s="264">
        <v>245068.19</v>
      </c>
      <c r="J709" s="264">
        <v>-804999.99</v>
      </c>
      <c r="K709" s="264">
        <v>0</v>
      </c>
      <c r="L709" s="266">
        <v>3.2848000000000002</v>
      </c>
      <c r="M709" s="266">
        <v>3.2475999999999998</v>
      </c>
      <c r="N709" s="270">
        <v>42646</v>
      </c>
      <c r="O709" s="264">
        <v>-9106.98</v>
      </c>
      <c r="P709" s="264">
        <v>0</v>
      </c>
      <c r="Q709" s="264">
        <v>-9106.98</v>
      </c>
      <c r="R709" s="264">
        <v>-9106.98</v>
      </c>
      <c r="S709" s="266">
        <v>3.2473000000000001</v>
      </c>
      <c r="T709" s="268">
        <f t="shared" si="6"/>
        <v>-2804.4775659778893</v>
      </c>
      <c r="U709" s="267"/>
      <c r="V709" s="262"/>
      <c r="W709" s="262"/>
      <c r="X709" s="262" t="s">
        <v>2601</v>
      </c>
      <c r="Y709" s="262" t="s">
        <v>2519</v>
      </c>
      <c r="Z709" s="262"/>
    </row>
    <row r="710" spans="1:26" x14ac:dyDescent="0.25">
      <c r="A710" s="261">
        <v>42550</v>
      </c>
      <c r="B710" s="262"/>
      <c r="C710" s="261">
        <v>42642</v>
      </c>
      <c r="D710" s="262" t="s">
        <v>2512</v>
      </c>
      <c r="E710" s="262" t="s">
        <v>1872</v>
      </c>
      <c r="F710" s="262" t="s">
        <v>1872</v>
      </c>
      <c r="G710" s="262" t="s">
        <v>1873</v>
      </c>
      <c r="H710" s="263" t="s">
        <v>155</v>
      </c>
      <c r="I710" s="264">
        <v>157050.25</v>
      </c>
      <c r="J710" s="264">
        <v>-523888.22</v>
      </c>
      <c r="K710" s="264">
        <v>0</v>
      </c>
      <c r="L710" s="266">
        <v>3.3357999999999999</v>
      </c>
      <c r="M710" s="266">
        <v>3.2475999999999998</v>
      </c>
      <c r="N710" s="270">
        <v>42646</v>
      </c>
      <c r="O710" s="264">
        <v>-13837.31</v>
      </c>
      <c r="P710" s="264">
        <v>0</v>
      </c>
      <c r="Q710" s="264">
        <v>-13837.31</v>
      </c>
      <c r="R710" s="264">
        <v>-13837.31</v>
      </c>
      <c r="S710" s="266">
        <v>3.2473000000000001</v>
      </c>
      <c r="T710" s="268">
        <f t="shared" si="6"/>
        <v>-4261.1738983155237</v>
      </c>
      <c r="U710" s="267"/>
      <c r="V710" s="262"/>
      <c r="W710" s="262"/>
      <c r="X710" s="262" t="s">
        <v>2541</v>
      </c>
      <c r="Y710" s="262" t="s">
        <v>2519</v>
      </c>
      <c r="Z710" s="262"/>
    </row>
    <row r="711" spans="1:26" x14ac:dyDescent="0.25">
      <c r="A711" s="261">
        <v>42570</v>
      </c>
      <c r="B711" s="262"/>
      <c r="C711" s="261">
        <v>42642</v>
      </c>
      <c r="D711" s="262" t="s">
        <v>2512</v>
      </c>
      <c r="E711" s="262" t="s">
        <v>1872</v>
      </c>
      <c r="F711" s="262" t="s">
        <v>1872</v>
      </c>
      <c r="G711" s="262" t="s">
        <v>1873</v>
      </c>
      <c r="H711" s="263" t="s">
        <v>1843</v>
      </c>
      <c r="I711" s="264">
        <v>-156783.25</v>
      </c>
      <c r="J711" s="264">
        <v>524926</v>
      </c>
      <c r="K711" s="264">
        <v>0</v>
      </c>
      <c r="L711" s="266">
        <v>3.3481000000000001</v>
      </c>
      <c r="M711" s="266">
        <v>3.2475999999999998</v>
      </c>
      <c r="N711" s="270">
        <v>42646</v>
      </c>
      <c r="O711" s="264">
        <v>15740.2</v>
      </c>
      <c r="P711" s="264">
        <v>0.79</v>
      </c>
      <c r="Q711" s="264">
        <v>15739.41</v>
      </c>
      <c r="R711" s="264">
        <v>15740.2</v>
      </c>
      <c r="S711" s="266">
        <v>3.2473000000000001</v>
      </c>
      <c r="T711" s="268">
        <f t="shared" si="6"/>
        <v>4847.1653373571889</v>
      </c>
      <c r="U711" s="267"/>
      <c r="V711" s="262"/>
      <c r="W711" s="262"/>
      <c r="X711" s="262" t="s">
        <v>2584</v>
      </c>
      <c r="Y711" s="262" t="s">
        <v>2519</v>
      </c>
      <c r="Z711" s="262"/>
    </row>
    <row r="712" spans="1:26" x14ac:dyDescent="0.25">
      <c r="A712" s="261">
        <v>42215</v>
      </c>
      <c r="B712" s="262"/>
      <c r="C712" s="261">
        <v>42642</v>
      </c>
      <c r="D712" s="262" t="s">
        <v>2512</v>
      </c>
      <c r="E712" s="262" t="s">
        <v>1872</v>
      </c>
      <c r="F712" s="262" t="s">
        <v>1872</v>
      </c>
      <c r="G712" s="262" t="s">
        <v>1957</v>
      </c>
      <c r="H712" s="263" t="s">
        <v>1843</v>
      </c>
      <c r="I712" s="264">
        <v>-9917.23</v>
      </c>
      <c r="J712" s="264">
        <v>37740.019999999997</v>
      </c>
      <c r="K712" s="264">
        <v>0</v>
      </c>
      <c r="L712" s="266">
        <v>3.8054999999999999</v>
      </c>
      <c r="M712" s="266">
        <v>3.2475999999999998</v>
      </c>
      <c r="N712" s="270">
        <v>42646</v>
      </c>
      <c r="O712" s="264">
        <v>5527.02</v>
      </c>
      <c r="P712" s="264">
        <v>0.28000000000000003</v>
      </c>
      <c r="Q712" s="264">
        <v>5526.74</v>
      </c>
      <c r="R712" s="264">
        <v>5527.02</v>
      </c>
      <c r="S712" s="266">
        <v>3.2473000000000001</v>
      </c>
      <c r="T712" s="268">
        <f t="shared" si="6"/>
        <v>1702.0355372155329</v>
      </c>
      <c r="U712" s="267"/>
      <c r="V712" s="262"/>
      <c r="W712" s="262"/>
      <c r="X712" s="262" t="s">
        <v>2602</v>
      </c>
      <c r="Y712" s="262" t="s">
        <v>2519</v>
      </c>
      <c r="Z712" s="262"/>
    </row>
    <row r="713" spans="1:26" x14ac:dyDescent="0.25">
      <c r="A713" s="261">
        <v>42506</v>
      </c>
      <c r="B713" s="262"/>
      <c r="C713" s="261">
        <v>42642</v>
      </c>
      <c r="D713" s="262" t="s">
        <v>2512</v>
      </c>
      <c r="E713" s="262" t="s">
        <v>1872</v>
      </c>
      <c r="F713" s="262" t="s">
        <v>1872</v>
      </c>
      <c r="G713" s="262" t="s">
        <v>1873</v>
      </c>
      <c r="H713" s="263" t="s">
        <v>155</v>
      </c>
      <c r="I713" s="264">
        <v>530482.98</v>
      </c>
      <c r="J713" s="264">
        <v>-1943000.01</v>
      </c>
      <c r="K713" s="264">
        <v>0</v>
      </c>
      <c r="L713" s="266">
        <v>3.6627000000000001</v>
      </c>
      <c r="M713" s="266">
        <v>3.2475999999999998</v>
      </c>
      <c r="N713" s="270">
        <v>42646</v>
      </c>
      <c r="O713" s="264">
        <v>-219972.62</v>
      </c>
      <c r="P713" s="264">
        <v>0</v>
      </c>
      <c r="Q713" s="264">
        <v>-219972.62</v>
      </c>
      <c r="R713" s="264">
        <v>-219972.62</v>
      </c>
      <c r="S713" s="266">
        <v>3.2473000000000001</v>
      </c>
      <c r="T713" s="268">
        <f t="shared" si="6"/>
        <v>-67740.159517137305</v>
      </c>
      <c r="U713" s="267"/>
      <c r="V713" s="262"/>
      <c r="W713" s="262"/>
      <c r="X713" s="262" t="s">
        <v>2554</v>
      </c>
      <c r="Y713" s="262" t="s">
        <v>2519</v>
      </c>
      <c r="Z713" s="262"/>
    </row>
    <row r="714" spans="1:26" x14ac:dyDescent="0.25">
      <c r="A714" s="261">
        <v>42598</v>
      </c>
      <c r="B714" s="262"/>
      <c r="C714" s="261">
        <v>42642</v>
      </c>
      <c r="D714" s="262" t="s">
        <v>2512</v>
      </c>
      <c r="E714" s="262" t="s">
        <v>1872</v>
      </c>
      <c r="F714" s="262" t="s">
        <v>1872</v>
      </c>
      <c r="G714" s="262" t="s">
        <v>1873</v>
      </c>
      <c r="H714" s="263" t="s">
        <v>155</v>
      </c>
      <c r="I714" s="264">
        <v>257530.68</v>
      </c>
      <c r="J714" s="264">
        <v>-831000</v>
      </c>
      <c r="K714" s="264">
        <v>0</v>
      </c>
      <c r="L714" s="266">
        <v>3.2267999999999999</v>
      </c>
      <c r="M714" s="266">
        <v>3.2475999999999998</v>
      </c>
      <c r="N714" s="270">
        <v>42646</v>
      </c>
      <c r="O714" s="264">
        <v>5351.02</v>
      </c>
      <c r="P714" s="264">
        <v>0.27</v>
      </c>
      <c r="Q714" s="264">
        <v>5350.75</v>
      </c>
      <c r="R714" s="264">
        <v>5351.02</v>
      </c>
      <c r="S714" s="266">
        <v>3.2473000000000001</v>
      </c>
      <c r="T714" s="268">
        <f t="shared" si="6"/>
        <v>1647.8366643057311</v>
      </c>
      <c r="U714" s="267"/>
      <c r="V714" s="262"/>
      <c r="W714" s="262"/>
      <c r="X714" s="262" t="s">
        <v>2547</v>
      </c>
      <c r="Y714" s="262" t="s">
        <v>2519</v>
      </c>
      <c r="Z714" s="262"/>
    </row>
    <row r="715" spans="1:26" x14ac:dyDescent="0.25">
      <c r="A715" s="261">
        <v>42597</v>
      </c>
      <c r="B715" s="262"/>
      <c r="C715" s="261">
        <v>42642</v>
      </c>
      <c r="D715" s="262" t="s">
        <v>2512</v>
      </c>
      <c r="E715" s="262" t="s">
        <v>1872</v>
      </c>
      <c r="F715" s="262" t="s">
        <v>1872</v>
      </c>
      <c r="G715" s="262" t="s">
        <v>1873</v>
      </c>
      <c r="H715" s="263" t="s">
        <v>155</v>
      </c>
      <c r="I715" s="264">
        <v>406086.63</v>
      </c>
      <c r="J715" s="264">
        <v>-1304999.99</v>
      </c>
      <c r="K715" s="264">
        <v>0</v>
      </c>
      <c r="L715" s="266">
        <v>3.2136</v>
      </c>
      <c r="M715" s="266">
        <v>3.2475999999999998</v>
      </c>
      <c r="N715" s="270">
        <v>42646</v>
      </c>
      <c r="O715" s="264">
        <v>13792.47</v>
      </c>
      <c r="P715" s="264">
        <v>0.69</v>
      </c>
      <c r="Q715" s="264">
        <v>13791.78</v>
      </c>
      <c r="R715" s="264">
        <v>13792.47</v>
      </c>
      <c r="S715" s="266">
        <v>3.2473000000000001</v>
      </c>
      <c r="T715" s="268">
        <f t="shared" si="6"/>
        <v>4247.3655036491855</v>
      </c>
      <c r="U715" s="267"/>
      <c r="V715" s="262"/>
      <c r="W715" s="262"/>
      <c r="X715" s="262" t="s">
        <v>2603</v>
      </c>
      <c r="Y715" s="262" t="s">
        <v>2519</v>
      </c>
      <c r="Z715" s="262"/>
    </row>
    <row r="716" spans="1:26" x14ac:dyDescent="0.25">
      <c r="A716" s="261">
        <v>42542</v>
      </c>
      <c r="B716" s="262"/>
      <c r="C716" s="261">
        <v>42642</v>
      </c>
      <c r="D716" s="262" t="s">
        <v>2512</v>
      </c>
      <c r="E716" s="262" t="s">
        <v>1872</v>
      </c>
      <c r="F716" s="262" t="s">
        <v>1872</v>
      </c>
      <c r="G716" s="262" t="s">
        <v>1873</v>
      </c>
      <c r="H716" s="263" t="s">
        <v>155</v>
      </c>
      <c r="I716" s="264">
        <v>342959.25</v>
      </c>
      <c r="J716" s="264">
        <v>-1190000.01</v>
      </c>
      <c r="K716" s="264">
        <v>0</v>
      </c>
      <c r="L716" s="266">
        <v>3.4698000000000002</v>
      </c>
      <c r="M716" s="266">
        <v>3.2475999999999998</v>
      </c>
      <c r="N716" s="270">
        <v>42646</v>
      </c>
      <c r="O716" s="264">
        <v>-76125.649999999994</v>
      </c>
      <c r="P716" s="264">
        <v>0</v>
      </c>
      <c r="Q716" s="264">
        <v>-76125.649999999994</v>
      </c>
      <c r="R716" s="264">
        <v>-76125.649999999994</v>
      </c>
      <c r="S716" s="266">
        <v>3.2473000000000001</v>
      </c>
      <c r="T716" s="268">
        <f t="shared" si="6"/>
        <v>-23442.752440489021</v>
      </c>
      <c r="U716" s="267"/>
      <c r="V716" s="262"/>
      <c r="W716" s="262"/>
      <c r="X716" s="262" t="s">
        <v>2604</v>
      </c>
      <c r="Y716" s="262" t="s">
        <v>2519</v>
      </c>
      <c r="Z716" s="262"/>
    </row>
    <row r="717" spans="1:26" x14ac:dyDescent="0.25">
      <c r="A717" s="261">
        <v>42502</v>
      </c>
      <c r="B717" s="262"/>
      <c r="C717" s="261">
        <v>42642</v>
      </c>
      <c r="D717" s="262" t="s">
        <v>2512</v>
      </c>
      <c r="E717" s="262" t="s">
        <v>1872</v>
      </c>
      <c r="F717" s="262" t="s">
        <v>1872</v>
      </c>
      <c r="G717" s="262" t="s">
        <v>1873</v>
      </c>
      <c r="H717" s="263" t="s">
        <v>155</v>
      </c>
      <c r="I717" s="264">
        <v>141436.46</v>
      </c>
      <c r="J717" s="264">
        <v>-511999.99</v>
      </c>
      <c r="K717" s="264">
        <v>0</v>
      </c>
      <c r="L717" s="266">
        <v>3.62</v>
      </c>
      <c r="M717" s="266">
        <v>3.2475999999999998</v>
      </c>
      <c r="N717" s="270">
        <v>42646</v>
      </c>
      <c r="O717" s="264">
        <v>-52615.72</v>
      </c>
      <c r="P717" s="264">
        <v>0</v>
      </c>
      <c r="Q717" s="264">
        <v>-52615.72</v>
      </c>
      <c r="R717" s="264">
        <v>-52615.72</v>
      </c>
      <c r="S717" s="266">
        <v>3.2473000000000001</v>
      </c>
      <c r="T717" s="268">
        <f t="shared" si="6"/>
        <v>-16202.913189418901</v>
      </c>
      <c r="U717" s="267"/>
      <c r="V717" s="262"/>
      <c r="W717" s="262"/>
      <c r="X717" s="262" t="s">
        <v>2551</v>
      </c>
      <c r="Y717" s="262" t="s">
        <v>2519</v>
      </c>
      <c r="Z717" s="262"/>
    </row>
    <row r="718" spans="1:26" x14ac:dyDescent="0.25">
      <c r="A718" s="261">
        <v>42550</v>
      </c>
      <c r="B718" s="262"/>
      <c r="C718" s="261">
        <v>42642</v>
      </c>
      <c r="D718" s="262" t="s">
        <v>2512</v>
      </c>
      <c r="E718" s="262" t="s">
        <v>1872</v>
      </c>
      <c r="F718" s="262" t="s">
        <v>1872</v>
      </c>
      <c r="G718" s="262" t="s">
        <v>1873</v>
      </c>
      <c r="H718" s="263" t="s">
        <v>155</v>
      </c>
      <c r="I718" s="264">
        <v>53328.93</v>
      </c>
      <c r="J718" s="264">
        <v>-177500.01</v>
      </c>
      <c r="K718" s="264">
        <v>0</v>
      </c>
      <c r="L718" s="266">
        <v>3.3283999999999998</v>
      </c>
      <c r="M718" s="266">
        <v>3.2475999999999998</v>
      </c>
      <c r="N718" s="270">
        <v>42646</v>
      </c>
      <c r="O718" s="264">
        <v>-4304.46</v>
      </c>
      <c r="P718" s="264">
        <v>0</v>
      </c>
      <c r="Q718" s="264">
        <v>-4304.46</v>
      </c>
      <c r="R718" s="264">
        <v>-4304.46</v>
      </c>
      <c r="S718" s="266">
        <v>3.2473000000000001</v>
      </c>
      <c r="T718" s="268">
        <f t="shared" si="6"/>
        <v>-1325.5504573029903</v>
      </c>
      <c r="U718" s="267"/>
      <c r="V718" s="262"/>
      <c r="W718" s="262"/>
      <c r="X718" s="262" t="s">
        <v>2590</v>
      </c>
      <c r="Y718" s="262" t="s">
        <v>2519</v>
      </c>
      <c r="Z718" s="262"/>
    </row>
    <row r="719" spans="1:26" x14ac:dyDescent="0.25">
      <c r="A719" s="261">
        <v>42219</v>
      </c>
      <c r="B719" s="262"/>
      <c r="C719" s="261">
        <v>42642</v>
      </c>
      <c r="D719" s="262" t="s">
        <v>2512</v>
      </c>
      <c r="E719" s="262" t="s">
        <v>1872</v>
      </c>
      <c r="F719" s="262" t="s">
        <v>1872</v>
      </c>
      <c r="G719" s="262" t="s">
        <v>1957</v>
      </c>
      <c r="H719" s="263" t="s">
        <v>155</v>
      </c>
      <c r="I719" s="264">
        <v>-168554.65</v>
      </c>
      <c r="J719" s="264">
        <v>648749.99</v>
      </c>
      <c r="K719" s="264">
        <v>0</v>
      </c>
      <c r="L719" s="266">
        <v>3.8489</v>
      </c>
      <c r="M719" s="266">
        <v>3.2475999999999998</v>
      </c>
      <c r="N719" s="270">
        <v>42646</v>
      </c>
      <c r="O719" s="264">
        <v>101245.65</v>
      </c>
      <c r="P719" s="264">
        <v>5.0599999999999996</v>
      </c>
      <c r="Q719" s="264">
        <v>101240.59</v>
      </c>
      <c r="R719" s="264">
        <v>101245.65</v>
      </c>
      <c r="S719" s="266">
        <v>3.2473000000000001</v>
      </c>
      <c r="T719" s="268">
        <f t="shared" si="6"/>
        <v>31178.409755797122</v>
      </c>
      <c r="U719" s="267"/>
      <c r="V719" s="262"/>
      <c r="W719" s="262"/>
      <c r="X719" s="262" t="s">
        <v>2605</v>
      </c>
      <c r="Y719" s="262" t="s">
        <v>2519</v>
      </c>
      <c r="Z719" s="262"/>
    </row>
    <row r="720" spans="1:26" x14ac:dyDescent="0.25">
      <c r="A720" s="261">
        <v>42551</v>
      </c>
      <c r="B720" s="262"/>
      <c r="C720" s="261">
        <v>42642</v>
      </c>
      <c r="D720" s="262" t="s">
        <v>2512</v>
      </c>
      <c r="E720" s="262" t="s">
        <v>1872</v>
      </c>
      <c r="F720" s="262" t="s">
        <v>1872</v>
      </c>
      <c r="G720" s="262" t="s">
        <v>1873</v>
      </c>
      <c r="H720" s="263" t="s">
        <v>155</v>
      </c>
      <c r="I720" s="264">
        <v>115255.74</v>
      </c>
      <c r="J720" s="264">
        <v>-379249.01</v>
      </c>
      <c r="K720" s="264">
        <v>0</v>
      </c>
      <c r="L720" s="266">
        <v>3.2905000000000002</v>
      </c>
      <c r="M720" s="266">
        <v>3.2475999999999998</v>
      </c>
      <c r="N720" s="270">
        <v>42646</v>
      </c>
      <c r="O720" s="264">
        <v>-4939.29</v>
      </c>
      <c r="P720" s="264">
        <v>0</v>
      </c>
      <c r="Q720" s="264">
        <v>-4939.29</v>
      </c>
      <c r="R720" s="264">
        <v>-4939.29</v>
      </c>
      <c r="S720" s="266">
        <v>3.2473000000000001</v>
      </c>
      <c r="T720" s="268">
        <f t="shared" si="6"/>
        <v>-1521.0451759923628</v>
      </c>
      <c r="U720" s="267"/>
      <c r="V720" s="262"/>
      <c r="W720" s="262"/>
      <c r="X720" s="267" t="s">
        <v>2581</v>
      </c>
      <c r="Y720" s="262" t="s">
        <v>2519</v>
      </c>
      <c r="Z720" s="262"/>
    </row>
    <row r="721" spans="1:26" x14ac:dyDescent="0.25">
      <c r="A721" s="261">
        <v>42629</v>
      </c>
      <c r="B721" s="262"/>
      <c r="C721" s="261">
        <v>42643</v>
      </c>
      <c r="D721" s="262" t="s">
        <v>2512</v>
      </c>
      <c r="E721" s="262" t="s">
        <v>1872</v>
      </c>
      <c r="F721" s="262" t="s">
        <v>1872</v>
      </c>
      <c r="G721" s="262" t="s">
        <v>1873</v>
      </c>
      <c r="H721" s="263" t="s">
        <v>155</v>
      </c>
      <c r="I721" s="264">
        <v>127838.77</v>
      </c>
      <c r="J721" s="264">
        <v>-424999.99</v>
      </c>
      <c r="K721" s="264">
        <v>0</v>
      </c>
      <c r="L721" s="266">
        <v>3.3245</v>
      </c>
      <c r="M721" s="266">
        <v>3.2250000000000001</v>
      </c>
      <c r="N721" s="270">
        <v>42646</v>
      </c>
      <c r="O721" s="264">
        <v>-12713.29</v>
      </c>
      <c r="P721" s="264">
        <v>0</v>
      </c>
      <c r="Q721" s="264">
        <v>-12713.29</v>
      </c>
      <c r="R721" s="264">
        <v>-12713.29</v>
      </c>
      <c r="S721" s="266">
        <v>3.2458999999999998</v>
      </c>
      <c r="T721" s="268">
        <f t="shared" si="6"/>
        <v>-3916.722634708402</v>
      </c>
      <c r="U721" s="267"/>
      <c r="V721" s="262"/>
      <c r="W721" s="262"/>
      <c r="X721" s="267" t="s">
        <v>2606</v>
      </c>
      <c r="Y721" s="262" t="s">
        <v>2519</v>
      </c>
      <c r="Z721" s="262"/>
    </row>
    <row r="722" spans="1:26" x14ac:dyDescent="0.25">
      <c r="A722" s="261">
        <v>42636</v>
      </c>
      <c r="B722" s="262"/>
      <c r="C722" s="261">
        <v>42643</v>
      </c>
      <c r="D722" s="262" t="s">
        <v>2512</v>
      </c>
      <c r="E722" s="262" t="s">
        <v>1872</v>
      </c>
      <c r="F722" s="262" t="s">
        <v>1872</v>
      </c>
      <c r="G722" s="262" t="s">
        <v>1873</v>
      </c>
      <c r="H722" s="263" t="s">
        <v>155</v>
      </c>
      <c r="I722" s="264">
        <v>291416.3</v>
      </c>
      <c r="J722" s="264">
        <v>-936000.01</v>
      </c>
      <c r="K722" s="264">
        <v>0</v>
      </c>
      <c r="L722" s="266">
        <v>3.2119</v>
      </c>
      <c r="M722" s="266">
        <v>3.2273999999999998</v>
      </c>
      <c r="N722" s="270">
        <v>42650</v>
      </c>
      <c r="O722" s="264">
        <v>4505.12</v>
      </c>
      <c r="P722" s="264">
        <v>0.23</v>
      </c>
      <c r="Q722" s="264">
        <v>4504.8900000000003</v>
      </c>
      <c r="R722" s="264">
        <v>4505.12</v>
      </c>
      <c r="S722" s="266">
        <v>3.2458999999999998</v>
      </c>
      <c r="T722" s="268">
        <f t="shared" si="6"/>
        <v>1387.9417110816723</v>
      </c>
      <c r="U722" s="267"/>
      <c r="V722" s="262"/>
      <c r="W722" s="262"/>
      <c r="X722" s="267" t="s">
        <v>2579</v>
      </c>
      <c r="Y722" s="262" t="s">
        <v>2519</v>
      </c>
      <c r="Z722" s="262"/>
    </row>
    <row r="723" spans="1:26" x14ac:dyDescent="0.25">
      <c r="A723" s="261">
        <v>42629</v>
      </c>
      <c r="B723" s="262"/>
      <c r="C723" s="261">
        <v>42643</v>
      </c>
      <c r="D723" s="262" t="s">
        <v>2512</v>
      </c>
      <c r="E723" s="262" t="s">
        <v>1872</v>
      </c>
      <c r="F723" s="262" t="s">
        <v>1872</v>
      </c>
      <c r="G723" s="262" t="s">
        <v>1873</v>
      </c>
      <c r="H723" s="263" t="s">
        <v>155</v>
      </c>
      <c r="I723" s="264">
        <v>109645.36</v>
      </c>
      <c r="J723" s="264">
        <v>-364516</v>
      </c>
      <c r="K723" s="264">
        <v>0</v>
      </c>
      <c r="L723" s="266">
        <v>3.3245</v>
      </c>
      <c r="M723" s="266">
        <v>3.2250000000000001</v>
      </c>
      <c r="N723" s="270">
        <v>42646</v>
      </c>
      <c r="O723" s="264">
        <v>-10903.99</v>
      </c>
      <c r="P723" s="264">
        <v>0</v>
      </c>
      <c r="Q723" s="264">
        <v>-10903.99</v>
      </c>
      <c r="R723" s="264">
        <v>-10903.99</v>
      </c>
      <c r="S723" s="266">
        <v>3.2458999999999998</v>
      </c>
      <c r="T723" s="268">
        <f t="shared" si="6"/>
        <v>-3359.3117471271453</v>
      </c>
      <c r="U723" s="267"/>
      <c r="V723" s="262"/>
      <c r="W723" s="262"/>
      <c r="X723" s="267" t="s">
        <v>2606</v>
      </c>
      <c r="Y723" s="262" t="s">
        <v>2519</v>
      </c>
      <c r="Z723" s="262"/>
    </row>
    <row r="724" spans="1:26" x14ac:dyDescent="0.25">
      <c r="A724" s="261">
        <v>42640</v>
      </c>
      <c r="B724" s="262"/>
      <c r="C724" s="261">
        <v>42646</v>
      </c>
      <c r="D724" s="262" t="s">
        <v>2512</v>
      </c>
      <c r="E724" s="262" t="s">
        <v>1872</v>
      </c>
      <c r="F724" s="262" t="s">
        <v>1872</v>
      </c>
      <c r="G724" s="262" t="s">
        <v>1873</v>
      </c>
      <c r="H724" s="263" t="s">
        <v>155</v>
      </c>
      <c r="I724" s="264">
        <v>82158.899999999994</v>
      </c>
      <c r="J724" s="264">
        <v>-266999.99</v>
      </c>
      <c r="K724" s="264">
        <v>0</v>
      </c>
      <c r="L724" s="266">
        <v>3.2498</v>
      </c>
      <c r="M724" s="266">
        <v>3.2519999999999998</v>
      </c>
      <c r="N724" s="270">
        <v>42650</v>
      </c>
      <c r="O724" s="264">
        <v>180.37</v>
      </c>
      <c r="P724" s="264">
        <v>0.01</v>
      </c>
      <c r="Q724" s="264">
        <v>180.36</v>
      </c>
      <c r="R724" s="264">
        <v>180.37</v>
      </c>
      <c r="S724" s="266">
        <v>3.2458999999999998</v>
      </c>
      <c r="T724" s="268">
        <f t="shared" si="6"/>
        <v>55.568563418466375</v>
      </c>
      <c r="U724" s="267"/>
      <c r="V724" s="262"/>
      <c r="W724" s="262"/>
      <c r="X724" s="262" t="s">
        <v>2545</v>
      </c>
      <c r="Y724" s="262" t="s">
        <v>2519</v>
      </c>
      <c r="Z724" s="262"/>
    </row>
    <row r="725" spans="1:26" x14ac:dyDescent="0.25">
      <c r="A725" s="261">
        <v>42095</v>
      </c>
      <c r="B725" s="262"/>
      <c r="C725" s="261">
        <v>42646</v>
      </c>
      <c r="D725" s="262" t="s">
        <v>2512</v>
      </c>
      <c r="E725" s="262" t="s">
        <v>1872</v>
      </c>
      <c r="F725" s="262" t="s">
        <v>1872</v>
      </c>
      <c r="G725" s="262" t="s">
        <v>1957</v>
      </c>
      <c r="H725" s="263" t="s">
        <v>155</v>
      </c>
      <c r="I725" s="264">
        <v>-170289.08</v>
      </c>
      <c r="J725" s="264">
        <v>635603.99</v>
      </c>
      <c r="K725" s="264">
        <v>0</v>
      </c>
      <c r="L725" s="266">
        <v>3.7324999999999999</v>
      </c>
      <c r="M725" s="266">
        <v>3.2736999999999998</v>
      </c>
      <c r="N725" s="270">
        <v>42675</v>
      </c>
      <c r="O725" s="264">
        <v>77318.759999999995</v>
      </c>
      <c r="P725" s="264">
        <v>3.87</v>
      </c>
      <c r="Q725" s="264">
        <v>77314.89</v>
      </c>
      <c r="R725" s="264">
        <v>77318.759999999995</v>
      </c>
      <c r="S725" s="266">
        <v>3.2458999999999998</v>
      </c>
      <c r="T725" s="268">
        <f t="shared" si="6"/>
        <v>23820.438091130349</v>
      </c>
      <c r="U725" s="267"/>
      <c r="V725" s="262"/>
      <c r="W725" s="262"/>
      <c r="X725" s="262" t="s">
        <v>2546</v>
      </c>
      <c r="Y725" s="262" t="s">
        <v>2519</v>
      </c>
      <c r="Z725" s="262"/>
    </row>
    <row r="726" spans="1:26" x14ac:dyDescent="0.25">
      <c r="A726" s="261">
        <v>42208</v>
      </c>
      <c r="B726" s="262"/>
      <c r="C726" s="261">
        <v>42646</v>
      </c>
      <c r="D726" s="262" t="s">
        <v>2512</v>
      </c>
      <c r="E726" s="262" t="s">
        <v>1872</v>
      </c>
      <c r="F726" s="262" t="s">
        <v>1872</v>
      </c>
      <c r="G726" s="262" t="s">
        <v>1957</v>
      </c>
      <c r="H726" s="263" t="s">
        <v>155</v>
      </c>
      <c r="I726" s="264">
        <v>-202951.78</v>
      </c>
      <c r="J726" s="264">
        <v>761880.98</v>
      </c>
      <c r="K726" s="264">
        <v>0</v>
      </c>
      <c r="L726" s="266">
        <v>3.754</v>
      </c>
      <c r="M726" s="266">
        <v>3.2793000000000001</v>
      </c>
      <c r="N726" s="270">
        <v>42681</v>
      </c>
      <c r="O726" s="264">
        <v>95195.93</v>
      </c>
      <c r="P726" s="264">
        <v>4.76</v>
      </c>
      <c r="Q726" s="264">
        <v>95191.17</v>
      </c>
      <c r="R726" s="264">
        <v>95195.93</v>
      </c>
      <c r="S726" s="266">
        <v>3.2458999999999998</v>
      </c>
      <c r="T726" s="268">
        <f t="shared" si="6"/>
        <v>29328.05385255245</v>
      </c>
      <c r="U726" s="267"/>
      <c r="V726" s="262"/>
      <c r="W726" s="262"/>
      <c r="X726" s="267" t="s">
        <v>2537</v>
      </c>
      <c r="Y726" s="262" t="s">
        <v>2519</v>
      </c>
      <c r="Z726" s="262"/>
    </row>
    <row r="727" spans="1:26" x14ac:dyDescent="0.25">
      <c r="A727" s="261">
        <v>42629</v>
      </c>
      <c r="B727" s="262"/>
      <c r="C727" s="261">
        <v>42646</v>
      </c>
      <c r="D727" s="262" t="s">
        <v>2512</v>
      </c>
      <c r="E727" s="262" t="s">
        <v>1872</v>
      </c>
      <c r="F727" s="262" t="s">
        <v>1872</v>
      </c>
      <c r="G727" s="262" t="s">
        <v>1873</v>
      </c>
      <c r="H727" s="263" t="s">
        <v>155</v>
      </c>
      <c r="I727" s="264">
        <v>83767.179999999993</v>
      </c>
      <c r="J727" s="264">
        <v>-278483.99</v>
      </c>
      <c r="K727" s="264">
        <v>0</v>
      </c>
      <c r="L727" s="266">
        <v>3.3245</v>
      </c>
      <c r="M727" s="266">
        <v>3.2486999999999999</v>
      </c>
      <c r="N727" s="270">
        <v>42646</v>
      </c>
      <c r="O727" s="264">
        <v>-6349.55</v>
      </c>
      <c r="P727" s="264">
        <v>0</v>
      </c>
      <c r="Q727" s="264">
        <v>-6349.55</v>
      </c>
      <c r="R727" s="264">
        <v>-6349.55</v>
      </c>
      <c r="S727" s="266">
        <v>3.2458999999999998</v>
      </c>
      <c r="T727" s="268">
        <f t="shared" si="6"/>
        <v>-1956.1754829169108</v>
      </c>
      <c r="U727" s="267"/>
      <c r="V727" s="262"/>
      <c r="W727" s="262"/>
      <c r="X727" s="267" t="s">
        <v>2534</v>
      </c>
      <c r="Y727" s="262" t="s">
        <v>2519</v>
      </c>
      <c r="Z727" s="262"/>
    </row>
    <row r="728" spans="1:26" x14ac:dyDescent="0.25">
      <c r="A728" s="261">
        <v>42641</v>
      </c>
      <c r="B728" s="262"/>
      <c r="C728" s="261">
        <v>42647</v>
      </c>
      <c r="D728" s="262" t="s">
        <v>2512</v>
      </c>
      <c r="E728" s="262" t="s">
        <v>1872</v>
      </c>
      <c r="F728" s="262" t="s">
        <v>1872</v>
      </c>
      <c r="G728" s="262" t="s">
        <v>1873</v>
      </c>
      <c r="H728" s="263" t="s">
        <v>155</v>
      </c>
      <c r="I728" s="264">
        <v>100000</v>
      </c>
      <c r="J728" s="264">
        <v>-325000</v>
      </c>
      <c r="K728" s="264">
        <v>0</v>
      </c>
      <c r="L728" s="266">
        <v>3.25</v>
      </c>
      <c r="M728" s="266">
        <v>3.2435999999999998</v>
      </c>
      <c r="N728" s="270">
        <v>42657</v>
      </c>
      <c r="O728" s="264">
        <v>-637.66</v>
      </c>
      <c r="P728" s="264">
        <v>0</v>
      </c>
      <c r="Q728" s="264">
        <v>-637.66</v>
      </c>
      <c r="R728" s="264">
        <v>-637.66</v>
      </c>
      <c r="S728" s="266">
        <v>3.2334999999999998</v>
      </c>
      <c r="T728" s="268">
        <f>R728/S728</f>
        <v>-197.20426782124633</v>
      </c>
      <c r="U728" s="267"/>
      <c r="V728" s="262"/>
      <c r="W728" s="262"/>
      <c r="X728" s="267" t="s">
        <v>2550</v>
      </c>
      <c r="Y728" s="262" t="s">
        <v>2519</v>
      </c>
      <c r="Z728" s="262"/>
    </row>
    <row r="729" spans="1:26" x14ac:dyDescent="0.25">
      <c r="A729" s="261">
        <v>42636</v>
      </c>
      <c r="B729" s="262"/>
      <c r="C729" s="261">
        <v>42648</v>
      </c>
      <c r="D729" s="262" t="s">
        <v>2512</v>
      </c>
      <c r="E729" s="262" t="s">
        <v>1872</v>
      </c>
      <c r="F729" s="262" t="s">
        <v>1872</v>
      </c>
      <c r="G729" s="262" t="s">
        <v>1873</v>
      </c>
      <c r="H729" s="263" t="s">
        <v>155</v>
      </c>
      <c r="I729" s="264">
        <v>61334.41</v>
      </c>
      <c r="J729" s="264">
        <v>-196999.99</v>
      </c>
      <c r="K729" s="264">
        <v>0</v>
      </c>
      <c r="L729" s="266">
        <v>3.2119</v>
      </c>
      <c r="M729" s="266">
        <v>3.2229999999999999</v>
      </c>
      <c r="N729" s="270">
        <v>42650</v>
      </c>
      <c r="O729" s="264">
        <v>680.1</v>
      </c>
      <c r="P729" s="264">
        <v>0.03</v>
      </c>
      <c r="Q729" s="264">
        <v>680.07</v>
      </c>
      <c r="R729" s="264">
        <v>680.1</v>
      </c>
      <c r="S729" s="266">
        <v>3.22</v>
      </c>
      <c r="T729" s="268">
        <f>R729/S729</f>
        <v>211.2111801242236</v>
      </c>
      <c r="U729" s="267"/>
      <c r="V729" s="262"/>
      <c r="W729" s="262"/>
      <c r="X729" s="267" t="s">
        <v>2549</v>
      </c>
      <c r="Y729" s="262" t="s">
        <v>2519</v>
      </c>
      <c r="Z729" s="262"/>
    </row>
    <row r="730" spans="1:26" x14ac:dyDescent="0.25">
      <c r="A730" s="261">
        <v>42636</v>
      </c>
      <c r="B730" s="262"/>
      <c r="C730" s="261">
        <v>42648</v>
      </c>
      <c r="D730" s="262" t="s">
        <v>2512</v>
      </c>
      <c r="E730" s="262" t="s">
        <v>1872</v>
      </c>
      <c r="F730" s="262" t="s">
        <v>1872</v>
      </c>
      <c r="G730" s="262" t="s">
        <v>1873</v>
      </c>
      <c r="H730" s="263" t="s">
        <v>155</v>
      </c>
      <c r="I730" s="264">
        <v>162831.97</v>
      </c>
      <c r="J730" s="264">
        <v>-523000</v>
      </c>
      <c r="K730" s="264">
        <v>0</v>
      </c>
      <c r="L730" s="265">
        <v>3.2119</v>
      </c>
      <c r="M730" s="265">
        <v>3.2229999999999999</v>
      </c>
      <c r="N730" s="261">
        <v>42650</v>
      </c>
      <c r="O730" s="264">
        <v>1805.54</v>
      </c>
      <c r="P730" s="264">
        <v>0.09</v>
      </c>
      <c r="Q730" s="264">
        <v>1805.45</v>
      </c>
      <c r="R730" s="264">
        <v>1805.54</v>
      </c>
      <c r="S730" s="266">
        <v>3.22</v>
      </c>
      <c r="T730" s="268">
        <f t="shared" ref="T730:T793" si="7">R730/S730</f>
        <v>560.72670807453414</v>
      </c>
      <c r="U730" s="267"/>
      <c r="V730" s="262"/>
      <c r="W730" s="262"/>
      <c r="X730" s="262" t="s">
        <v>2551</v>
      </c>
      <c r="Y730" s="262" t="s">
        <v>2519</v>
      </c>
      <c r="Z730" s="262"/>
    </row>
    <row r="731" spans="1:26" x14ac:dyDescent="0.25">
      <c r="A731" s="261">
        <v>42636</v>
      </c>
      <c r="B731" s="262"/>
      <c r="C731" s="261">
        <v>42648</v>
      </c>
      <c r="D731" s="262" t="s">
        <v>2512</v>
      </c>
      <c r="E731" s="262" t="s">
        <v>1872</v>
      </c>
      <c r="F731" s="262" t="s">
        <v>1872</v>
      </c>
      <c r="G731" s="262" t="s">
        <v>1873</v>
      </c>
      <c r="H731" s="263" t="s">
        <v>155</v>
      </c>
      <c r="I731" s="264">
        <v>65909.710000000006</v>
      </c>
      <c r="J731" s="264">
        <v>-211695.4</v>
      </c>
      <c r="K731" s="264">
        <v>0</v>
      </c>
      <c r="L731" s="265">
        <v>3.2119</v>
      </c>
      <c r="M731" s="265">
        <v>3.2229999999999999</v>
      </c>
      <c r="N731" s="261">
        <v>42650</v>
      </c>
      <c r="O731" s="264">
        <v>730.83</v>
      </c>
      <c r="P731" s="264">
        <v>0.04</v>
      </c>
      <c r="Q731" s="264">
        <v>730.79</v>
      </c>
      <c r="R731" s="264">
        <v>730.83</v>
      </c>
      <c r="S731" s="266">
        <v>3.22</v>
      </c>
      <c r="T731" s="268">
        <f t="shared" si="7"/>
        <v>226.96583850931677</v>
      </c>
      <c r="U731" s="267"/>
      <c r="V731" s="262"/>
      <c r="W731" s="262"/>
      <c r="X731" s="262" t="s">
        <v>2552</v>
      </c>
      <c r="Y731" s="262" t="s">
        <v>2519</v>
      </c>
      <c r="Z731" s="262"/>
    </row>
    <row r="732" spans="1:26" x14ac:dyDescent="0.25">
      <c r="A732" s="261">
        <v>42156</v>
      </c>
      <c r="B732" s="262"/>
      <c r="C732" s="261">
        <v>42648</v>
      </c>
      <c r="D732" s="262" t="s">
        <v>2512</v>
      </c>
      <c r="E732" s="262" t="s">
        <v>1872</v>
      </c>
      <c r="F732" s="262" t="s">
        <v>1872</v>
      </c>
      <c r="G732" s="262" t="s">
        <v>1957</v>
      </c>
      <c r="H732" s="263" t="s">
        <v>155</v>
      </c>
      <c r="I732" s="264">
        <v>-202003.39</v>
      </c>
      <c r="J732" s="264">
        <v>750482.99</v>
      </c>
      <c r="K732" s="264">
        <v>0</v>
      </c>
      <c r="L732" s="265">
        <v>3.7151999999999998</v>
      </c>
      <c r="M732" s="265">
        <v>3.2543000000000002</v>
      </c>
      <c r="N732" s="261">
        <v>42684</v>
      </c>
      <c r="O732" s="264">
        <v>91949.52</v>
      </c>
      <c r="P732" s="264">
        <v>4.5999999999999996</v>
      </c>
      <c r="Q732" s="264">
        <v>91944.92</v>
      </c>
      <c r="R732" s="264">
        <v>91949.52</v>
      </c>
      <c r="S732" s="266">
        <v>3.22</v>
      </c>
      <c r="T732" s="268">
        <f t="shared" si="7"/>
        <v>28555.751552795031</v>
      </c>
      <c r="U732" s="267"/>
      <c r="V732" s="262"/>
      <c r="W732" s="262"/>
      <c r="X732" s="262" t="s">
        <v>2553</v>
      </c>
      <c r="Y732" s="262" t="s">
        <v>2519</v>
      </c>
      <c r="Z732" s="262"/>
    </row>
    <row r="733" spans="1:26" x14ac:dyDescent="0.25">
      <c r="A733" s="261">
        <v>42636</v>
      </c>
      <c r="B733" s="262"/>
      <c r="C733" s="261">
        <v>42648</v>
      </c>
      <c r="D733" s="262" t="s">
        <v>2512</v>
      </c>
      <c r="E733" s="262" t="s">
        <v>1872</v>
      </c>
      <c r="F733" s="262" t="s">
        <v>1872</v>
      </c>
      <c r="G733" s="262" t="s">
        <v>1873</v>
      </c>
      <c r="H733" s="263" t="s">
        <v>155</v>
      </c>
      <c r="I733" s="264">
        <v>331579.44</v>
      </c>
      <c r="J733" s="264">
        <v>-1065000</v>
      </c>
      <c r="K733" s="264">
        <v>0</v>
      </c>
      <c r="L733" s="265">
        <v>3.2119</v>
      </c>
      <c r="M733" s="265">
        <v>3.2229999999999999</v>
      </c>
      <c r="N733" s="261">
        <v>42650</v>
      </c>
      <c r="O733" s="264">
        <v>3676.68</v>
      </c>
      <c r="P733" s="264">
        <v>0.18</v>
      </c>
      <c r="Q733" s="264">
        <v>3676.5</v>
      </c>
      <c r="R733" s="264">
        <v>3676.68</v>
      </c>
      <c r="S733" s="266">
        <v>3.22</v>
      </c>
      <c r="T733" s="268">
        <f t="shared" si="7"/>
        <v>1141.8260869565215</v>
      </c>
      <c r="U733" s="267"/>
      <c r="V733" s="262"/>
      <c r="W733" s="262"/>
      <c r="X733" s="262" t="s">
        <v>2550</v>
      </c>
      <c r="Y733" s="262" t="s">
        <v>2519</v>
      </c>
      <c r="Z733" s="262"/>
    </row>
    <row r="734" spans="1:26" x14ac:dyDescent="0.25">
      <c r="A734" s="261">
        <v>42642</v>
      </c>
      <c r="B734" s="262"/>
      <c r="C734" s="261">
        <v>42649</v>
      </c>
      <c r="D734" s="262" t="s">
        <v>2512</v>
      </c>
      <c r="E734" s="262" t="s">
        <v>1872</v>
      </c>
      <c r="F734" s="262" t="s">
        <v>1872</v>
      </c>
      <c r="G734" s="262" t="s">
        <v>1873</v>
      </c>
      <c r="H734" s="263" t="s">
        <v>155</v>
      </c>
      <c r="I734" s="264">
        <v>-106847.85</v>
      </c>
      <c r="J734" s="264">
        <v>347992.76</v>
      </c>
      <c r="K734" s="264">
        <v>0</v>
      </c>
      <c r="L734" s="265">
        <v>3.2568999999999999</v>
      </c>
      <c r="M734" s="265">
        <v>3.2368000000000001</v>
      </c>
      <c r="N734" s="261">
        <v>42649</v>
      </c>
      <c r="O734" s="264">
        <v>2147.64</v>
      </c>
      <c r="P734" s="264">
        <v>0.11</v>
      </c>
      <c r="Q734" s="264">
        <v>2147.5300000000002</v>
      </c>
      <c r="R734" s="264">
        <v>2147.64</v>
      </c>
      <c r="S734" s="266">
        <v>3.2355999999999998</v>
      </c>
      <c r="T734" s="268">
        <f t="shared" si="7"/>
        <v>663.75324514773149</v>
      </c>
      <c r="U734" s="267"/>
      <c r="V734" s="262"/>
      <c r="W734" s="262"/>
      <c r="X734" s="262" t="s">
        <v>2554</v>
      </c>
      <c r="Y734" s="262" t="s">
        <v>2519</v>
      </c>
      <c r="Z734" s="262"/>
    </row>
    <row r="735" spans="1:26" x14ac:dyDescent="0.25">
      <c r="A735" s="261">
        <v>42642</v>
      </c>
      <c r="B735" s="262"/>
      <c r="C735" s="261">
        <v>42649</v>
      </c>
      <c r="D735" s="262" t="s">
        <v>2512</v>
      </c>
      <c r="E735" s="262" t="s">
        <v>1872</v>
      </c>
      <c r="F735" s="262" t="s">
        <v>1872</v>
      </c>
      <c r="G735" s="262" t="s">
        <v>1873</v>
      </c>
      <c r="H735" s="263" t="s">
        <v>155</v>
      </c>
      <c r="I735" s="264">
        <v>34859.11</v>
      </c>
      <c r="J735" s="264">
        <v>-114059.01</v>
      </c>
      <c r="K735" s="264">
        <v>0</v>
      </c>
      <c r="L735" s="265">
        <v>3.2719999999999998</v>
      </c>
      <c r="M735" s="265">
        <v>3.2461000000000002</v>
      </c>
      <c r="N735" s="261">
        <v>42674</v>
      </c>
      <c r="O735" s="264">
        <v>-895.38</v>
      </c>
      <c r="P735" s="264">
        <v>0</v>
      </c>
      <c r="Q735" s="264">
        <v>-895.38</v>
      </c>
      <c r="R735" s="264">
        <v>-895.38</v>
      </c>
      <c r="S735" s="266">
        <v>3.2355999999999998</v>
      </c>
      <c r="T735" s="268">
        <f t="shared" si="7"/>
        <v>-276.72765483990605</v>
      </c>
      <c r="U735" s="267"/>
      <c r="V735" s="262"/>
      <c r="W735" s="262"/>
      <c r="X735" s="262" t="s">
        <v>2555</v>
      </c>
      <c r="Y735" s="262" t="s">
        <v>2519</v>
      </c>
      <c r="Z735" s="262"/>
    </row>
    <row r="736" spans="1:26" x14ac:dyDescent="0.25">
      <c r="A736" s="261">
        <v>42642</v>
      </c>
      <c r="B736" s="262"/>
      <c r="C736" s="261">
        <v>42649</v>
      </c>
      <c r="D736" s="262" t="s">
        <v>2512</v>
      </c>
      <c r="E736" s="262" t="s">
        <v>1872</v>
      </c>
      <c r="F736" s="262" t="s">
        <v>1872</v>
      </c>
      <c r="G736" s="262" t="s">
        <v>1873</v>
      </c>
      <c r="H736" s="263" t="s">
        <v>155</v>
      </c>
      <c r="I736" s="264">
        <v>246026.89</v>
      </c>
      <c r="J736" s="264">
        <v>-804999.98</v>
      </c>
      <c r="K736" s="264">
        <v>0</v>
      </c>
      <c r="L736" s="265">
        <v>3.2719999999999998</v>
      </c>
      <c r="M736" s="265">
        <v>3.2530999999999999</v>
      </c>
      <c r="N736" s="261">
        <v>42674</v>
      </c>
      <c r="O736" s="264">
        <v>-4611.41</v>
      </c>
      <c r="P736" s="264">
        <v>0</v>
      </c>
      <c r="Q736" s="264">
        <v>-4611.41</v>
      </c>
      <c r="R736" s="264">
        <v>-4611.41</v>
      </c>
      <c r="S736" s="266">
        <v>3.2355999999999998</v>
      </c>
      <c r="T736" s="268">
        <f t="shared" si="7"/>
        <v>-1425.2101619483249</v>
      </c>
      <c r="U736" s="267"/>
      <c r="V736" s="262"/>
      <c r="W736" s="262"/>
      <c r="X736" s="262" t="s">
        <v>2543</v>
      </c>
      <c r="Y736" s="262" t="s">
        <v>2519</v>
      </c>
      <c r="Z736" s="262"/>
    </row>
    <row r="737" spans="1:26" x14ac:dyDescent="0.25">
      <c r="A737" s="261">
        <v>42642</v>
      </c>
      <c r="B737" s="262"/>
      <c r="C737" s="261">
        <v>42649</v>
      </c>
      <c r="D737" s="262" t="s">
        <v>2512</v>
      </c>
      <c r="E737" s="262" t="s">
        <v>1872</v>
      </c>
      <c r="F737" s="262" t="s">
        <v>1872</v>
      </c>
      <c r="G737" s="262" t="s">
        <v>1873</v>
      </c>
      <c r="H737" s="263" t="s">
        <v>155</v>
      </c>
      <c r="I737" s="264">
        <v>276876.83</v>
      </c>
      <c r="J737" s="264">
        <v>-905940.99</v>
      </c>
      <c r="K737" s="264">
        <v>0</v>
      </c>
      <c r="L737" s="265">
        <v>3.2719999999999998</v>
      </c>
      <c r="M737" s="265">
        <v>3.2530999999999999</v>
      </c>
      <c r="N737" s="261">
        <v>42674</v>
      </c>
      <c r="O737" s="264">
        <v>-5189.6499999999996</v>
      </c>
      <c r="P737" s="264">
        <v>0</v>
      </c>
      <c r="Q737" s="264">
        <v>-5189.6499999999996</v>
      </c>
      <c r="R737" s="264">
        <v>-5189.6499999999996</v>
      </c>
      <c r="S737" s="266">
        <v>3.2355999999999998</v>
      </c>
      <c r="T737" s="268">
        <f t="shared" si="7"/>
        <v>-1603.9219928297689</v>
      </c>
      <c r="U737" s="267"/>
      <c r="V737" s="262"/>
      <c r="W737" s="262"/>
      <c r="X737" s="262" t="s">
        <v>2556</v>
      </c>
      <c r="Y737" s="262" t="s">
        <v>2519</v>
      </c>
      <c r="Z737" s="262"/>
    </row>
    <row r="738" spans="1:26" x14ac:dyDescent="0.25">
      <c r="A738" s="261">
        <v>42641</v>
      </c>
      <c r="B738" s="262"/>
      <c r="C738" s="261">
        <v>42649</v>
      </c>
      <c r="D738" s="262" t="s">
        <v>2512</v>
      </c>
      <c r="E738" s="262" t="s">
        <v>1872</v>
      </c>
      <c r="F738" s="262" t="s">
        <v>1872</v>
      </c>
      <c r="G738" s="262" t="s">
        <v>1873</v>
      </c>
      <c r="H738" s="263" t="s">
        <v>155</v>
      </c>
      <c r="I738" s="264">
        <v>107692.31</v>
      </c>
      <c r="J738" s="264">
        <v>-350000.01</v>
      </c>
      <c r="K738" s="264">
        <v>0</v>
      </c>
      <c r="L738" s="265">
        <v>3.25</v>
      </c>
      <c r="M738" s="265">
        <v>3.2387999999999999</v>
      </c>
      <c r="N738" s="261">
        <v>42657</v>
      </c>
      <c r="O738" s="264">
        <v>-1203.01</v>
      </c>
      <c r="P738" s="264">
        <v>0</v>
      </c>
      <c r="Q738" s="264">
        <v>-1203.01</v>
      </c>
      <c r="R738" s="264">
        <v>-1203.01</v>
      </c>
      <c r="S738" s="266">
        <v>3.2355999999999998</v>
      </c>
      <c r="T738" s="268">
        <f t="shared" si="7"/>
        <v>-371.80430213870693</v>
      </c>
      <c r="U738" s="267"/>
      <c r="V738" s="262"/>
      <c r="W738" s="262"/>
      <c r="X738" s="262" t="s">
        <v>2557</v>
      </c>
      <c r="Y738" s="262" t="s">
        <v>2519</v>
      </c>
      <c r="Z738" s="262"/>
    </row>
    <row r="739" spans="1:26" x14ac:dyDescent="0.25">
      <c r="A739" s="261">
        <v>42643</v>
      </c>
      <c r="B739" s="262"/>
      <c r="C739" s="261">
        <v>42649</v>
      </c>
      <c r="D739" s="262" t="s">
        <v>2512</v>
      </c>
      <c r="E739" s="262" t="s">
        <v>1872</v>
      </c>
      <c r="F739" s="262" t="s">
        <v>1872</v>
      </c>
      <c r="G739" s="262" t="s">
        <v>1873</v>
      </c>
      <c r="H739" s="263" t="s">
        <v>155</v>
      </c>
      <c r="I739" s="264">
        <v>-106975.71</v>
      </c>
      <c r="J739" s="264">
        <v>347991.98</v>
      </c>
      <c r="K739" s="264">
        <v>0</v>
      </c>
      <c r="L739" s="265">
        <v>3.2530000000000001</v>
      </c>
      <c r="M739" s="265">
        <v>3.2368000000000001</v>
      </c>
      <c r="N739" s="261">
        <v>42649</v>
      </c>
      <c r="O739" s="264">
        <v>1733.01</v>
      </c>
      <c r="P739" s="264">
        <v>0.09</v>
      </c>
      <c r="Q739" s="264">
        <v>1732.92</v>
      </c>
      <c r="R739" s="264">
        <v>1733.01</v>
      </c>
      <c r="S739" s="266">
        <v>3.2355999999999998</v>
      </c>
      <c r="T739" s="268">
        <f t="shared" si="7"/>
        <v>535.60699715663247</v>
      </c>
      <c r="U739" s="267"/>
      <c r="V739" s="262"/>
      <c r="W739" s="262"/>
      <c r="X739" s="262" t="s">
        <v>2558</v>
      </c>
      <c r="Y739" s="262" t="s">
        <v>2519</v>
      </c>
      <c r="Z739" s="262"/>
    </row>
    <row r="740" spans="1:26" x14ac:dyDescent="0.25">
      <c r="A740" s="261">
        <v>42642</v>
      </c>
      <c r="B740" s="262"/>
      <c r="C740" s="261">
        <v>42649</v>
      </c>
      <c r="D740" s="262" t="s">
        <v>2512</v>
      </c>
      <c r="E740" s="262" t="s">
        <v>1872</v>
      </c>
      <c r="F740" s="262" t="s">
        <v>1872</v>
      </c>
      <c r="G740" s="262" t="s">
        <v>1873</v>
      </c>
      <c r="H740" s="263" t="s">
        <v>155</v>
      </c>
      <c r="I740" s="264">
        <v>48594.13</v>
      </c>
      <c r="J740" s="264">
        <v>-158999.99</v>
      </c>
      <c r="K740" s="264">
        <v>0</v>
      </c>
      <c r="L740" s="265">
        <v>3.2719999999999998</v>
      </c>
      <c r="M740" s="265">
        <v>3.2461000000000002</v>
      </c>
      <c r="N740" s="261">
        <v>42674</v>
      </c>
      <c r="O740" s="264">
        <v>-1248.17</v>
      </c>
      <c r="P740" s="264">
        <v>0</v>
      </c>
      <c r="Q740" s="264">
        <v>-1248.17</v>
      </c>
      <c r="R740" s="264">
        <v>-1248.17</v>
      </c>
      <c r="S740" s="266">
        <v>3.2355999999999998</v>
      </c>
      <c r="T740" s="268">
        <f t="shared" si="7"/>
        <v>-385.76152800098902</v>
      </c>
      <c r="U740" s="267"/>
      <c r="V740" s="262"/>
      <c r="W740" s="262"/>
      <c r="X740" s="262" t="s">
        <v>2552</v>
      </c>
      <c r="Y740" s="262" t="s">
        <v>2519</v>
      </c>
      <c r="Z740" s="262"/>
    </row>
    <row r="741" spans="1:26" x14ac:dyDescent="0.25">
      <c r="A741" s="261">
        <v>42156</v>
      </c>
      <c r="B741" s="262"/>
      <c r="C741" s="261">
        <v>42653</v>
      </c>
      <c r="D741" s="262" t="s">
        <v>2512</v>
      </c>
      <c r="E741" s="262" t="s">
        <v>1872</v>
      </c>
      <c r="F741" s="262" t="s">
        <v>1872</v>
      </c>
      <c r="G741" s="262" t="s">
        <v>1957</v>
      </c>
      <c r="H741" s="263" t="s">
        <v>155</v>
      </c>
      <c r="I741" s="264">
        <v>-171391.31</v>
      </c>
      <c r="J741" s="264">
        <v>636752.99</v>
      </c>
      <c r="K741" s="264">
        <v>0</v>
      </c>
      <c r="L741" s="265">
        <v>3.7151999999999998</v>
      </c>
      <c r="M741" s="265">
        <v>3.2408999999999999</v>
      </c>
      <c r="N741" s="261">
        <v>42684</v>
      </c>
      <c r="O741" s="264">
        <v>80412.23</v>
      </c>
      <c r="P741" s="264">
        <v>4.0199999999999996</v>
      </c>
      <c r="Q741" s="264">
        <v>80408.210000000006</v>
      </c>
      <c r="R741" s="264">
        <v>80412.23</v>
      </c>
      <c r="S741" s="266">
        <v>3.2130999999999998</v>
      </c>
      <c r="T741" s="268">
        <f t="shared" si="7"/>
        <v>25026.370172107934</v>
      </c>
      <c r="U741" s="267"/>
      <c r="V741" s="262"/>
      <c r="W741" s="262"/>
      <c r="X741" s="262" t="s">
        <v>2526</v>
      </c>
      <c r="Y741" s="262" t="s">
        <v>2519</v>
      </c>
      <c r="Z741" s="262"/>
    </row>
    <row r="742" spans="1:26" x14ac:dyDescent="0.25">
      <c r="A742" s="261">
        <v>42643</v>
      </c>
      <c r="B742" s="262"/>
      <c r="C742" s="261">
        <v>42653</v>
      </c>
      <c r="D742" s="262" t="s">
        <v>2512</v>
      </c>
      <c r="E742" s="262" t="s">
        <v>1872</v>
      </c>
      <c r="F742" s="262" t="s">
        <v>1872</v>
      </c>
      <c r="G742" s="262" t="s">
        <v>1873</v>
      </c>
      <c r="H742" s="263" t="s">
        <v>155</v>
      </c>
      <c r="I742" s="264">
        <v>-85122.6</v>
      </c>
      <c r="J742" s="264">
        <v>279117.01</v>
      </c>
      <c r="K742" s="264">
        <v>0</v>
      </c>
      <c r="L742" s="265">
        <v>3.2789999999999999</v>
      </c>
      <c r="M742" s="265">
        <v>3.2155999999999998</v>
      </c>
      <c r="N742" s="261">
        <v>42653</v>
      </c>
      <c r="O742" s="264">
        <v>5396.77</v>
      </c>
      <c r="P742" s="264">
        <v>0.27</v>
      </c>
      <c r="Q742" s="264">
        <v>5396.5</v>
      </c>
      <c r="R742" s="264">
        <v>5396.77</v>
      </c>
      <c r="S742" s="266">
        <v>3.2130999999999998</v>
      </c>
      <c r="T742" s="268">
        <f t="shared" si="7"/>
        <v>1679.6147023124088</v>
      </c>
      <c r="U742" s="267"/>
      <c r="V742" s="262"/>
      <c r="W742" s="262"/>
      <c r="X742" s="262" t="s">
        <v>2541</v>
      </c>
      <c r="Y742" s="262" t="s">
        <v>2519</v>
      </c>
      <c r="Z742" s="262"/>
    </row>
    <row r="743" spans="1:26" x14ac:dyDescent="0.25">
      <c r="A743" s="261">
        <v>42646</v>
      </c>
      <c r="B743" s="262"/>
      <c r="C743" s="261">
        <v>42653</v>
      </c>
      <c r="D743" s="262" t="s">
        <v>2512</v>
      </c>
      <c r="E743" s="262" t="s">
        <v>1872</v>
      </c>
      <c r="F743" s="262" t="s">
        <v>1872</v>
      </c>
      <c r="G743" s="262" t="s">
        <v>1873</v>
      </c>
      <c r="H743" s="263" t="s">
        <v>155</v>
      </c>
      <c r="I743" s="264">
        <v>-416154.48</v>
      </c>
      <c r="J743" s="264">
        <v>1339018.6499999999</v>
      </c>
      <c r="K743" s="264">
        <v>0</v>
      </c>
      <c r="L743" s="265">
        <v>3.2176</v>
      </c>
      <c r="M743" s="265">
        <v>3.2178</v>
      </c>
      <c r="N743" s="261">
        <v>42656</v>
      </c>
      <c r="O743" s="264">
        <v>-83.14</v>
      </c>
      <c r="P743" s="264">
        <v>0</v>
      </c>
      <c r="Q743" s="264">
        <v>-83.14</v>
      </c>
      <c r="R743" s="264">
        <v>-83.14</v>
      </c>
      <c r="S743" s="266">
        <v>3.2130999999999998</v>
      </c>
      <c r="T743" s="268">
        <f t="shared" si="7"/>
        <v>-25.875322896890854</v>
      </c>
      <c r="U743" s="267"/>
      <c r="V743" s="262"/>
      <c r="W743" s="262"/>
      <c r="X743" s="262" t="s">
        <v>2559</v>
      </c>
      <c r="Y743" s="262" t="s">
        <v>2519</v>
      </c>
      <c r="Z743" s="262"/>
    </row>
    <row r="744" spans="1:26" x14ac:dyDescent="0.25">
      <c r="A744" s="261">
        <v>42090</v>
      </c>
      <c r="B744" s="262"/>
      <c r="C744" s="261">
        <v>42654</v>
      </c>
      <c r="D744" s="262" t="s">
        <v>2512</v>
      </c>
      <c r="E744" s="262" t="s">
        <v>1872</v>
      </c>
      <c r="F744" s="262" t="s">
        <v>1872</v>
      </c>
      <c r="G744" s="262" t="s">
        <v>1957</v>
      </c>
      <c r="H744" s="263" t="s">
        <v>1843</v>
      </c>
      <c r="I744" s="264">
        <v>-3485.87</v>
      </c>
      <c r="J744" s="264">
        <v>13011.01</v>
      </c>
      <c r="K744" s="264">
        <v>0</v>
      </c>
      <c r="L744" s="265">
        <v>3.7324999999999999</v>
      </c>
      <c r="M744" s="265">
        <v>3.2151000000000001</v>
      </c>
      <c r="N744" s="261">
        <v>42675</v>
      </c>
      <c r="O744" s="264">
        <v>1790.55</v>
      </c>
      <c r="P744" s="264">
        <v>0.09</v>
      </c>
      <c r="Q744" s="264">
        <v>1790.46</v>
      </c>
      <c r="R744" s="264">
        <v>1790.55</v>
      </c>
      <c r="S744" s="266">
        <v>3.2122000000000002</v>
      </c>
      <c r="T744" s="268">
        <f t="shared" si="7"/>
        <v>557.42170475063813</v>
      </c>
      <c r="U744" s="267"/>
      <c r="V744" s="262"/>
      <c r="W744" s="262"/>
      <c r="X744" s="262" t="s">
        <v>2560</v>
      </c>
      <c r="Y744" s="262" t="s">
        <v>2519</v>
      </c>
      <c r="Z744" s="262"/>
    </row>
    <row r="745" spans="1:26" x14ac:dyDescent="0.25">
      <c r="A745" s="261">
        <v>42348</v>
      </c>
      <c r="B745" s="262"/>
      <c r="C745" s="261">
        <v>42654</v>
      </c>
      <c r="D745" s="262" t="s">
        <v>2512</v>
      </c>
      <c r="E745" s="262" t="s">
        <v>1872</v>
      </c>
      <c r="F745" s="262" t="s">
        <v>1872</v>
      </c>
      <c r="G745" s="262" t="s">
        <v>1957</v>
      </c>
      <c r="H745" s="263" t="s">
        <v>1843</v>
      </c>
      <c r="I745" s="264">
        <v>-1444.74</v>
      </c>
      <c r="J745" s="264">
        <v>5908.99</v>
      </c>
      <c r="K745" s="264">
        <v>0</v>
      </c>
      <c r="L745" s="265">
        <v>4.09</v>
      </c>
      <c r="M745" s="265">
        <v>3.2023000000000001</v>
      </c>
      <c r="N745" s="261">
        <v>42660</v>
      </c>
      <c r="O745" s="264">
        <v>1280.49</v>
      </c>
      <c r="P745" s="264">
        <v>0.06</v>
      </c>
      <c r="Q745" s="264">
        <v>1280.43</v>
      </c>
      <c r="R745" s="264">
        <v>1280.49</v>
      </c>
      <c r="S745" s="266">
        <v>3.2122000000000002</v>
      </c>
      <c r="T745" s="268">
        <f t="shared" si="7"/>
        <v>398.63333540875414</v>
      </c>
      <c r="U745" s="267"/>
      <c r="V745" s="262"/>
      <c r="W745" s="262"/>
      <c r="X745" s="262" t="s">
        <v>2550</v>
      </c>
      <c r="Y745" s="262" t="s">
        <v>2519</v>
      </c>
      <c r="Z745" s="262"/>
    </row>
    <row r="746" spans="1:26" x14ac:dyDescent="0.25">
      <c r="A746" s="261">
        <v>42349</v>
      </c>
      <c r="B746" s="262"/>
      <c r="C746" s="261">
        <v>42654</v>
      </c>
      <c r="D746" s="262" t="s">
        <v>2512</v>
      </c>
      <c r="E746" s="262" t="s">
        <v>1872</v>
      </c>
      <c r="F746" s="262" t="s">
        <v>1872</v>
      </c>
      <c r="G746" s="262" t="s">
        <v>1873</v>
      </c>
      <c r="H746" s="263" t="s">
        <v>155</v>
      </c>
      <c r="I746" s="264">
        <v>-205522.21</v>
      </c>
      <c r="J746" s="264">
        <v>873716.02</v>
      </c>
      <c r="K746" s="264">
        <v>0</v>
      </c>
      <c r="L746" s="265">
        <v>4.2511999999999999</v>
      </c>
      <c r="M746" s="265">
        <v>3.2332000000000001</v>
      </c>
      <c r="N746" s="261">
        <v>42677</v>
      </c>
      <c r="O746" s="264">
        <v>207600.51</v>
      </c>
      <c r="P746" s="264">
        <v>10.38</v>
      </c>
      <c r="Q746" s="264">
        <v>207590.13</v>
      </c>
      <c r="R746" s="264">
        <v>207600.51</v>
      </c>
      <c r="S746" s="266">
        <v>3.2122000000000002</v>
      </c>
      <c r="T746" s="268">
        <f t="shared" si="7"/>
        <v>64628.762219039912</v>
      </c>
      <c r="U746" s="267"/>
      <c r="V746" s="262"/>
      <c r="W746" s="262"/>
      <c r="X746" s="262" t="s">
        <v>2538</v>
      </c>
      <c r="Y746" s="262" t="s">
        <v>2519</v>
      </c>
      <c r="Z746" s="262"/>
    </row>
    <row r="747" spans="1:26" x14ac:dyDescent="0.25">
      <c r="A747" s="261">
        <v>42215</v>
      </c>
      <c r="B747" s="262"/>
      <c r="C747" s="261">
        <v>42654</v>
      </c>
      <c r="D747" s="262" t="s">
        <v>2512</v>
      </c>
      <c r="E747" s="262" t="s">
        <v>1872</v>
      </c>
      <c r="F747" s="262" t="s">
        <v>1872</v>
      </c>
      <c r="G747" s="262" t="s">
        <v>1957</v>
      </c>
      <c r="H747" s="263" t="s">
        <v>1843</v>
      </c>
      <c r="I747" s="264">
        <v>-2088.89</v>
      </c>
      <c r="J747" s="264">
        <v>8012.98</v>
      </c>
      <c r="K747" s="264">
        <v>0</v>
      </c>
      <c r="L747" s="265">
        <v>3.8359999999999999</v>
      </c>
      <c r="M747" s="265">
        <v>3.2151000000000001</v>
      </c>
      <c r="N747" s="261">
        <v>42675</v>
      </c>
      <c r="O747" s="264">
        <v>1287.6199999999999</v>
      </c>
      <c r="P747" s="264">
        <v>0.06</v>
      </c>
      <c r="Q747" s="264">
        <v>1287.56</v>
      </c>
      <c r="R747" s="264">
        <v>1287.6199999999999</v>
      </c>
      <c r="S747" s="266">
        <v>3.2122000000000002</v>
      </c>
      <c r="T747" s="268">
        <f t="shared" si="7"/>
        <v>400.85299794533336</v>
      </c>
      <c r="U747" s="267"/>
      <c r="V747" s="262"/>
      <c r="W747" s="262"/>
      <c r="X747" s="262" t="s">
        <v>2561</v>
      </c>
      <c r="Y747" s="262" t="s">
        <v>2519</v>
      </c>
      <c r="Z747" s="262"/>
    </row>
    <row r="748" spans="1:26" x14ac:dyDescent="0.25">
      <c r="A748" s="261">
        <v>42349</v>
      </c>
      <c r="B748" s="262"/>
      <c r="C748" s="261">
        <v>42654</v>
      </c>
      <c r="D748" s="262" t="s">
        <v>2512</v>
      </c>
      <c r="E748" s="262" t="s">
        <v>1872</v>
      </c>
      <c r="F748" s="262" t="s">
        <v>1872</v>
      </c>
      <c r="G748" s="262" t="s">
        <v>1873</v>
      </c>
      <c r="H748" s="263" t="s">
        <v>1843</v>
      </c>
      <c r="I748" s="264">
        <v>-1562.62</v>
      </c>
      <c r="J748" s="264">
        <v>6643.01</v>
      </c>
      <c r="K748" s="264">
        <v>0</v>
      </c>
      <c r="L748" s="265">
        <v>4.2511999999999999</v>
      </c>
      <c r="M748" s="265">
        <v>3.2168000000000001</v>
      </c>
      <c r="N748" s="261">
        <v>42677</v>
      </c>
      <c r="O748" s="264">
        <v>1603.87</v>
      </c>
      <c r="P748" s="264">
        <v>0.08</v>
      </c>
      <c r="Q748" s="264">
        <v>1603.79</v>
      </c>
      <c r="R748" s="264">
        <v>1603.87</v>
      </c>
      <c r="S748" s="266">
        <v>3.2122000000000002</v>
      </c>
      <c r="T748" s="268">
        <f t="shared" si="7"/>
        <v>499.30577174522131</v>
      </c>
      <c r="U748" s="267"/>
      <c r="V748" s="262"/>
      <c r="W748" s="262"/>
      <c r="X748" s="262" t="s">
        <v>2562</v>
      </c>
      <c r="Y748" s="262" t="s">
        <v>2519</v>
      </c>
      <c r="Z748" s="262"/>
    </row>
    <row r="749" spans="1:26" x14ac:dyDescent="0.25">
      <c r="A749" s="261">
        <v>42642</v>
      </c>
      <c r="B749" s="262"/>
      <c r="C749" s="261">
        <v>42654</v>
      </c>
      <c r="D749" s="262" t="s">
        <v>2512</v>
      </c>
      <c r="E749" s="262" t="s">
        <v>1872</v>
      </c>
      <c r="F749" s="262" t="s">
        <v>1872</v>
      </c>
      <c r="G749" s="262" t="s">
        <v>1873</v>
      </c>
      <c r="H749" s="263" t="s">
        <v>155</v>
      </c>
      <c r="I749" s="264">
        <v>46454.77</v>
      </c>
      <c r="J749" s="264">
        <v>-152000.01</v>
      </c>
      <c r="K749" s="264">
        <v>0</v>
      </c>
      <c r="L749" s="265">
        <v>3.2719999999999998</v>
      </c>
      <c r="M749" s="265">
        <v>3.2305000000000001</v>
      </c>
      <c r="N749" s="261">
        <v>42674</v>
      </c>
      <c r="O749" s="264">
        <v>-1914.91</v>
      </c>
      <c r="P749" s="264">
        <v>0</v>
      </c>
      <c r="Q749" s="264">
        <v>-1914.91</v>
      </c>
      <c r="R749" s="264">
        <v>-1914.91</v>
      </c>
      <c r="S749" s="266">
        <v>3.2122000000000002</v>
      </c>
      <c r="T749" s="268">
        <f t="shared" si="7"/>
        <v>-596.1366041965008</v>
      </c>
      <c r="U749" s="267"/>
      <c r="V749" s="262"/>
      <c r="W749" s="262"/>
      <c r="X749" s="262" t="s">
        <v>2563</v>
      </c>
      <c r="Y749" s="262" t="s">
        <v>2519</v>
      </c>
      <c r="Z749" s="262"/>
    </row>
    <row r="750" spans="1:26" x14ac:dyDescent="0.25">
      <c r="A750" s="261">
        <v>42151</v>
      </c>
      <c r="B750" s="262"/>
      <c r="C750" s="261">
        <v>42654</v>
      </c>
      <c r="D750" s="262" t="s">
        <v>2512</v>
      </c>
      <c r="E750" s="262" t="s">
        <v>1872</v>
      </c>
      <c r="F750" s="262" t="s">
        <v>1872</v>
      </c>
      <c r="G750" s="262" t="s">
        <v>1957</v>
      </c>
      <c r="H750" s="263" t="s">
        <v>1843</v>
      </c>
      <c r="I750" s="264">
        <v>-7402</v>
      </c>
      <c r="J750" s="264">
        <v>26983.99</v>
      </c>
      <c r="K750" s="264">
        <v>0</v>
      </c>
      <c r="L750" s="265">
        <v>3.6455000000000002</v>
      </c>
      <c r="M750" s="265">
        <v>3.1998000000000002</v>
      </c>
      <c r="N750" s="261">
        <v>42657</v>
      </c>
      <c r="O750" s="264">
        <v>3295.62</v>
      </c>
      <c r="P750" s="264">
        <v>0.16</v>
      </c>
      <c r="Q750" s="264">
        <v>3295.46</v>
      </c>
      <c r="R750" s="264">
        <v>3295.62</v>
      </c>
      <c r="S750" s="266">
        <v>3.2122000000000002</v>
      </c>
      <c r="T750" s="268">
        <f t="shared" si="7"/>
        <v>1025.9697403648588</v>
      </c>
      <c r="U750" s="267"/>
      <c r="V750" s="262"/>
      <c r="W750" s="262"/>
      <c r="X750" s="262" t="s">
        <v>2564</v>
      </c>
      <c r="Y750" s="262" t="s">
        <v>2519</v>
      </c>
      <c r="Z750" s="262"/>
    </row>
    <row r="751" spans="1:26" x14ac:dyDescent="0.25">
      <c r="A751" s="261">
        <v>42648</v>
      </c>
      <c r="B751" s="262"/>
      <c r="C751" s="261">
        <v>42654</v>
      </c>
      <c r="D751" s="262" t="s">
        <v>2512</v>
      </c>
      <c r="E751" s="262" t="s">
        <v>1872</v>
      </c>
      <c r="F751" s="262" t="s">
        <v>1872</v>
      </c>
      <c r="G751" s="262" t="s">
        <v>1873</v>
      </c>
      <c r="H751" s="263" t="s">
        <v>155</v>
      </c>
      <c r="I751" s="264">
        <v>60764.959999999999</v>
      </c>
      <c r="J751" s="264">
        <v>-197000</v>
      </c>
      <c r="K751" s="264">
        <v>0</v>
      </c>
      <c r="L751" s="265">
        <v>3.242</v>
      </c>
      <c r="M751" s="265">
        <v>3.2279</v>
      </c>
      <c r="N751" s="261">
        <v>42671</v>
      </c>
      <c r="O751" s="264">
        <v>-851.46</v>
      </c>
      <c r="P751" s="264">
        <v>0</v>
      </c>
      <c r="Q751" s="264">
        <v>-851.46</v>
      </c>
      <c r="R751" s="264">
        <v>-851.46</v>
      </c>
      <c r="S751" s="266">
        <v>3.2122000000000002</v>
      </c>
      <c r="T751" s="268">
        <f t="shared" si="7"/>
        <v>-265.0706680779528</v>
      </c>
      <c r="U751" s="267"/>
      <c r="V751" s="262"/>
      <c r="W751" s="262"/>
      <c r="X751" s="262" t="s">
        <v>2565</v>
      </c>
      <c r="Y751" s="262" t="s">
        <v>2519</v>
      </c>
      <c r="Z751" s="262"/>
    </row>
    <row r="752" spans="1:26" x14ac:dyDescent="0.25">
      <c r="A752" s="261">
        <v>42642</v>
      </c>
      <c r="B752" s="262"/>
      <c r="C752" s="261">
        <v>42654</v>
      </c>
      <c r="D752" s="262" t="s">
        <v>2512</v>
      </c>
      <c r="E752" s="262" t="s">
        <v>1872</v>
      </c>
      <c r="F752" s="262" t="s">
        <v>1872</v>
      </c>
      <c r="G752" s="262" t="s">
        <v>1873</v>
      </c>
      <c r="H752" s="263" t="s">
        <v>155</v>
      </c>
      <c r="I752" s="264">
        <v>197573.35</v>
      </c>
      <c r="J752" s="264">
        <v>-646460</v>
      </c>
      <c r="K752" s="264">
        <v>0</v>
      </c>
      <c r="L752" s="265">
        <v>3.2719999999999998</v>
      </c>
      <c r="M752" s="265">
        <v>3.2141000000000002</v>
      </c>
      <c r="N752" s="261">
        <v>42674</v>
      </c>
      <c r="O752" s="264">
        <v>-11362.64</v>
      </c>
      <c r="P752" s="264">
        <v>0</v>
      </c>
      <c r="Q752" s="264">
        <v>-11362.64</v>
      </c>
      <c r="R752" s="264">
        <v>-11362.64</v>
      </c>
      <c r="S752" s="266">
        <v>3.2122000000000002</v>
      </c>
      <c r="T752" s="268">
        <f t="shared" si="7"/>
        <v>-3537.3388954610546</v>
      </c>
      <c r="U752" s="267"/>
      <c r="V752" s="262"/>
      <c r="W752" s="262"/>
      <c r="X752" s="262" t="s">
        <v>2566</v>
      </c>
      <c r="Y752" s="262" t="s">
        <v>2519</v>
      </c>
      <c r="Z752" s="262"/>
    </row>
    <row r="753" spans="1:26" x14ac:dyDescent="0.25">
      <c r="A753" s="261">
        <v>42269</v>
      </c>
      <c r="B753" s="262"/>
      <c r="C753" s="261">
        <v>42654</v>
      </c>
      <c r="D753" s="262" t="s">
        <v>2512</v>
      </c>
      <c r="E753" s="262" t="s">
        <v>1872</v>
      </c>
      <c r="F753" s="262" t="s">
        <v>1872</v>
      </c>
      <c r="G753" s="262" t="s">
        <v>1957</v>
      </c>
      <c r="H753" s="263" t="s">
        <v>1843</v>
      </c>
      <c r="I753" s="264">
        <v>-7248.04</v>
      </c>
      <c r="J753" s="264">
        <v>32643</v>
      </c>
      <c r="K753" s="264">
        <v>0</v>
      </c>
      <c r="L753" s="265">
        <v>4.5037000000000003</v>
      </c>
      <c r="M753" s="265">
        <v>3.2023000000000001</v>
      </c>
      <c r="N753" s="261">
        <v>42660</v>
      </c>
      <c r="O753" s="264">
        <v>9417.83</v>
      </c>
      <c r="P753" s="264">
        <v>0.47</v>
      </c>
      <c r="Q753" s="264">
        <v>9417.36</v>
      </c>
      <c r="R753" s="264">
        <v>9417.83</v>
      </c>
      <c r="S753" s="266">
        <v>3.2122000000000002</v>
      </c>
      <c r="T753" s="268">
        <f t="shared" si="7"/>
        <v>2931.8940290143823</v>
      </c>
      <c r="U753" s="267"/>
      <c r="V753" s="262"/>
      <c r="W753" s="262"/>
      <c r="X753" s="262" t="s">
        <v>2563</v>
      </c>
      <c r="Y753" s="262" t="s">
        <v>2519</v>
      </c>
      <c r="Z753" s="262"/>
    </row>
    <row r="754" spans="1:26" x14ac:dyDescent="0.25">
      <c r="A754" s="261">
        <v>42643</v>
      </c>
      <c r="B754" s="262"/>
      <c r="C754" s="261">
        <v>42654</v>
      </c>
      <c r="D754" s="262" t="s">
        <v>2512</v>
      </c>
      <c r="E754" s="262" t="s">
        <v>1872</v>
      </c>
      <c r="F754" s="262" t="s">
        <v>1872</v>
      </c>
      <c r="G754" s="262" t="s">
        <v>1873</v>
      </c>
      <c r="H754" s="263" t="s">
        <v>155</v>
      </c>
      <c r="I754" s="264">
        <v>181817.27</v>
      </c>
      <c r="J754" s="264">
        <v>-597997</v>
      </c>
      <c r="K754" s="264">
        <v>0</v>
      </c>
      <c r="L754" s="265">
        <v>3.2890000000000001</v>
      </c>
      <c r="M754" s="265">
        <v>3.2056</v>
      </c>
      <c r="N754" s="261">
        <v>42664</v>
      </c>
      <c r="O754" s="264">
        <v>-15108.36</v>
      </c>
      <c r="P754" s="264">
        <v>0</v>
      </c>
      <c r="Q754" s="264">
        <v>-15108.36</v>
      </c>
      <c r="R754" s="264">
        <v>-15108.36</v>
      </c>
      <c r="S754" s="266">
        <v>3.2122000000000002</v>
      </c>
      <c r="T754" s="268">
        <f t="shared" si="7"/>
        <v>-4703.4306705684576</v>
      </c>
      <c r="U754" s="267"/>
      <c r="V754" s="262"/>
      <c r="W754" s="262"/>
      <c r="X754" s="262" t="s">
        <v>2550</v>
      </c>
      <c r="Y754" s="262" t="s">
        <v>2519</v>
      </c>
      <c r="Z754" s="262"/>
    </row>
    <row r="755" spans="1:26" x14ac:dyDescent="0.25">
      <c r="A755" s="261">
        <v>42215</v>
      </c>
      <c r="B755" s="262"/>
      <c r="C755" s="261">
        <v>42654</v>
      </c>
      <c r="D755" s="262" t="s">
        <v>2512</v>
      </c>
      <c r="E755" s="262" t="s">
        <v>1872</v>
      </c>
      <c r="F755" s="262" t="s">
        <v>1872</v>
      </c>
      <c r="G755" s="262" t="s">
        <v>1957</v>
      </c>
      <c r="H755" s="263" t="s">
        <v>1843</v>
      </c>
      <c r="I755" s="264">
        <v>-3872.12</v>
      </c>
      <c r="J755" s="264">
        <v>14800.02</v>
      </c>
      <c r="K755" s="264">
        <v>0</v>
      </c>
      <c r="L755" s="265">
        <v>3.8222</v>
      </c>
      <c r="M755" s="265">
        <v>3.2151000000000001</v>
      </c>
      <c r="N755" s="261">
        <v>42675</v>
      </c>
      <c r="O755" s="264">
        <v>2333.77</v>
      </c>
      <c r="P755" s="264">
        <v>0.12</v>
      </c>
      <c r="Q755" s="264">
        <v>2333.65</v>
      </c>
      <c r="R755" s="264">
        <v>2333.77</v>
      </c>
      <c r="S755" s="266">
        <v>3.2122000000000002</v>
      </c>
      <c r="T755" s="268">
        <f t="shared" si="7"/>
        <v>726.533217109769</v>
      </c>
      <c r="U755" s="267"/>
      <c r="V755" s="262"/>
      <c r="W755" s="262"/>
      <c r="X755" s="262" t="s">
        <v>2567</v>
      </c>
      <c r="Y755" s="262" t="s">
        <v>2519</v>
      </c>
      <c r="Z755" s="262"/>
    </row>
    <row r="756" spans="1:26" x14ac:dyDescent="0.25">
      <c r="A756" s="261">
        <v>42648</v>
      </c>
      <c r="B756" s="262"/>
      <c r="C756" s="261">
        <v>42656</v>
      </c>
      <c r="D756" s="262" t="s">
        <v>2512</v>
      </c>
      <c r="E756" s="262" t="s">
        <v>1872</v>
      </c>
      <c r="F756" s="262" t="s">
        <v>1872</v>
      </c>
      <c r="G756" s="262" t="s">
        <v>1873</v>
      </c>
      <c r="H756" s="263" t="s">
        <v>155</v>
      </c>
      <c r="I756" s="264">
        <v>101092.23</v>
      </c>
      <c r="J756" s="264">
        <v>-327741.01</v>
      </c>
      <c r="K756" s="264">
        <v>0</v>
      </c>
      <c r="L756" s="265">
        <v>3.242</v>
      </c>
      <c r="M756" s="265">
        <v>3.1880000000000002</v>
      </c>
      <c r="N756" s="261">
        <v>42671</v>
      </c>
      <c r="O756" s="264">
        <v>-5427.91</v>
      </c>
      <c r="P756" s="264">
        <v>0</v>
      </c>
      <c r="Q756" s="264">
        <v>-5427.91</v>
      </c>
      <c r="R756" s="264">
        <v>-5427.91</v>
      </c>
      <c r="S756" s="266">
        <v>3.2132999999999998</v>
      </c>
      <c r="T756" s="268">
        <f t="shared" si="7"/>
        <v>-1689.201132791834</v>
      </c>
      <c r="U756" s="267"/>
      <c r="V756" s="262"/>
      <c r="W756" s="262"/>
      <c r="X756" s="262" t="s">
        <v>2564</v>
      </c>
      <c r="Y756" s="262" t="s">
        <v>2519</v>
      </c>
      <c r="Z756" s="262"/>
    </row>
    <row r="757" spans="1:26" x14ac:dyDescent="0.25">
      <c r="A757" s="261">
        <v>42156</v>
      </c>
      <c r="B757" s="262"/>
      <c r="C757" s="261">
        <v>42656</v>
      </c>
      <c r="D757" s="262" t="s">
        <v>2512</v>
      </c>
      <c r="E757" s="262" t="s">
        <v>1872</v>
      </c>
      <c r="F757" s="262" t="s">
        <v>1872</v>
      </c>
      <c r="G757" s="262" t="s">
        <v>1957</v>
      </c>
      <c r="H757" s="263" t="s">
        <v>155</v>
      </c>
      <c r="I757" s="264">
        <v>-41595.61</v>
      </c>
      <c r="J757" s="264">
        <v>154536.01</v>
      </c>
      <c r="K757" s="264">
        <v>0</v>
      </c>
      <c r="L757" s="265">
        <v>3.7151999999999998</v>
      </c>
      <c r="M757" s="265">
        <v>3.206</v>
      </c>
      <c r="N757" s="261">
        <v>42684</v>
      </c>
      <c r="O757" s="264">
        <v>20973.8</v>
      </c>
      <c r="P757" s="264">
        <v>1.05</v>
      </c>
      <c r="Q757" s="264">
        <v>20972.75</v>
      </c>
      <c r="R757" s="264">
        <v>20973.8</v>
      </c>
      <c r="S757" s="266">
        <v>3.2132999999999998</v>
      </c>
      <c r="T757" s="268">
        <f t="shared" si="7"/>
        <v>6527.1838919490865</v>
      </c>
      <c r="U757" s="267"/>
      <c r="V757" s="262"/>
      <c r="W757" s="262"/>
      <c r="X757" s="262" t="s">
        <v>2553</v>
      </c>
      <c r="Y757" s="262" t="s">
        <v>2519</v>
      </c>
      <c r="Z757" s="262"/>
    </row>
    <row r="758" spans="1:26" x14ac:dyDescent="0.25">
      <c r="A758" s="261">
        <v>42648</v>
      </c>
      <c r="B758" s="262"/>
      <c r="C758" s="261">
        <v>42656</v>
      </c>
      <c r="D758" s="262" t="s">
        <v>2512</v>
      </c>
      <c r="E758" s="262" t="s">
        <v>1872</v>
      </c>
      <c r="F758" s="262" t="s">
        <v>1872</v>
      </c>
      <c r="G758" s="262" t="s">
        <v>1873</v>
      </c>
      <c r="H758" s="263" t="s">
        <v>155</v>
      </c>
      <c r="I758" s="264">
        <v>260625.5</v>
      </c>
      <c r="J758" s="264">
        <v>-845000</v>
      </c>
      <c r="K758" s="264">
        <v>0</v>
      </c>
      <c r="L758" s="265">
        <v>3.2422</v>
      </c>
      <c r="M758" s="265">
        <v>3.2088999999999999</v>
      </c>
      <c r="N758" s="261">
        <v>42657</v>
      </c>
      <c r="O758" s="264">
        <v>-8674.2800000000007</v>
      </c>
      <c r="P758" s="264">
        <v>0</v>
      </c>
      <c r="Q758" s="264">
        <v>-8674.2800000000007</v>
      </c>
      <c r="R758" s="264">
        <v>-8674.2800000000007</v>
      </c>
      <c r="S758" s="266">
        <v>3.2132999999999998</v>
      </c>
      <c r="T758" s="268">
        <f t="shared" si="7"/>
        <v>-2699.4927333271094</v>
      </c>
      <c r="U758" s="267"/>
      <c r="V758" s="262"/>
      <c r="W758" s="262"/>
      <c r="X758" s="262" t="s">
        <v>2560</v>
      </c>
      <c r="Y758" s="262" t="s">
        <v>2519</v>
      </c>
      <c r="Z758" s="262"/>
    </row>
    <row r="759" spans="1:26" x14ac:dyDescent="0.25">
      <c r="A759" s="261">
        <v>42642</v>
      </c>
      <c r="B759" s="262"/>
      <c r="C759" s="261">
        <v>42656</v>
      </c>
      <c r="D759" s="262" t="s">
        <v>2512</v>
      </c>
      <c r="E759" s="262" t="s">
        <v>1872</v>
      </c>
      <c r="F759" s="262" t="s">
        <v>1872</v>
      </c>
      <c r="G759" s="262" t="s">
        <v>1873</v>
      </c>
      <c r="H759" s="263" t="s">
        <v>155</v>
      </c>
      <c r="I759" s="264">
        <v>5654.03</v>
      </c>
      <c r="J759" s="264">
        <v>-18499.990000000002</v>
      </c>
      <c r="K759" s="264">
        <v>0</v>
      </c>
      <c r="L759" s="265">
        <v>3.2719999999999998</v>
      </c>
      <c r="M759" s="265">
        <v>3.1905999999999999</v>
      </c>
      <c r="N759" s="261">
        <v>42674</v>
      </c>
      <c r="O759" s="264">
        <v>-457.39</v>
      </c>
      <c r="P759" s="264">
        <v>0</v>
      </c>
      <c r="Q759" s="264">
        <v>-457.39</v>
      </c>
      <c r="R759" s="264">
        <v>-457.39</v>
      </c>
      <c r="S759" s="266">
        <v>3.2132999999999998</v>
      </c>
      <c r="T759" s="268">
        <f t="shared" si="7"/>
        <v>-142.34276289173124</v>
      </c>
      <c r="U759" s="267"/>
      <c r="V759" s="262"/>
      <c r="W759" s="262"/>
      <c r="X759" s="262" t="s">
        <v>2568</v>
      </c>
      <c r="Y759" s="262" t="s">
        <v>2519</v>
      </c>
      <c r="Z759" s="262"/>
    </row>
    <row r="760" spans="1:26" x14ac:dyDescent="0.25">
      <c r="A760" s="261">
        <v>42642</v>
      </c>
      <c r="B760" s="262"/>
      <c r="C760" s="261">
        <v>42656</v>
      </c>
      <c r="D760" s="262" t="s">
        <v>2512</v>
      </c>
      <c r="E760" s="262" t="s">
        <v>1872</v>
      </c>
      <c r="F760" s="262" t="s">
        <v>1872</v>
      </c>
      <c r="G760" s="262" t="s">
        <v>1873</v>
      </c>
      <c r="H760" s="263" t="s">
        <v>155</v>
      </c>
      <c r="I760" s="264">
        <v>96310.82</v>
      </c>
      <c r="J760" s="264">
        <v>-315129</v>
      </c>
      <c r="K760" s="264">
        <v>0</v>
      </c>
      <c r="L760" s="265">
        <v>3.2719999999999998</v>
      </c>
      <c r="M760" s="265">
        <v>3.1905999999999999</v>
      </c>
      <c r="N760" s="261">
        <v>42674</v>
      </c>
      <c r="O760" s="264">
        <v>-7791.13</v>
      </c>
      <c r="P760" s="264">
        <v>0</v>
      </c>
      <c r="Q760" s="264">
        <v>-7791.13</v>
      </c>
      <c r="R760" s="264">
        <v>-7791.13</v>
      </c>
      <c r="S760" s="266">
        <v>3.2132999999999998</v>
      </c>
      <c r="T760" s="268">
        <f t="shared" si="7"/>
        <v>-2424.6506706501104</v>
      </c>
      <c r="U760" s="267"/>
      <c r="V760" s="262"/>
      <c r="W760" s="262"/>
      <c r="X760" s="262" t="s">
        <v>2569</v>
      </c>
      <c r="Y760" s="262" t="s">
        <v>2519</v>
      </c>
      <c r="Z760" s="262"/>
    </row>
    <row r="761" spans="1:26" s="269" customFormat="1" x14ac:dyDescent="0.25">
      <c r="A761" s="261">
        <v>42642</v>
      </c>
      <c r="B761" s="262"/>
      <c r="C761" s="261">
        <v>42656</v>
      </c>
      <c r="D761" s="262" t="s">
        <v>2512</v>
      </c>
      <c r="E761" s="262" t="s">
        <v>1872</v>
      </c>
      <c r="F761" s="262" t="s">
        <v>1872</v>
      </c>
      <c r="G761" s="262" t="s">
        <v>1873</v>
      </c>
      <c r="H761" s="263" t="s">
        <v>155</v>
      </c>
      <c r="I761" s="264">
        <v>41259.17</v>
      </c>
      <c r="J761" s="264">
        <v>-135000</v>
      </c>
      <c r="K761" s="264">
        <v>0</v>
      </c>
      <c r="L761" s="265">
        <v>3.2719999999999998</v>
      </c>
      <c r="M761" s="265">
        <v>3.1905999999999999</v>
      </c>
      <c r="N761" s="261">
        <v>42674</v>
      </c>
      <c r="O761" s="264">
        <v>-3337.69</v>
      </c>
      <c r="P761" s="264">
        <v>0</v>
      </c>
      <c r="Q761" s="264">
        <v>-3337.69</v>
      </c>
      <c r="R761" s="264">
        <v>-3337.69</v>
      </c>
      <c r="S761" s="266">
        <v>3.2132999999999998</v>
      </c>
      <c r="T761" s="268">
        <f t="shared" si="7"/>
        <v>-1038.7109824790714</v>
      </c>
      <c r="U761" s="267"/>
      <c r="V761" s="262"/>
      <c r="W761" s="262"/>
      <c r="X761" s="262" t="s">
        <v>2550</v>
      </c>
      <c r="Y761" s="262" t="s">
        <v>2519</v>
      </c>
      <c r="Z761" s="262"/>
    </row>
    <row r="762" spans="1:26" s="269" customFormat="1" x14ac:dyDescent="0.25">
      <c r="A762" s="261">
        <v>42349</v>
      </c>
      <c r="B762" s="262"/>
      <c r="C762" s="261">
        <v>42656</v>
      </c>
      <c r="D762" s="262" t="s">
        <v>2512</v>
      </c>
      <c r="E762" s="262" t="s">
        <v>1872</v>
      </c>
      <c r="F762" s="262" t="s">
        <v>1872</v>
      </c>
      <c r="G762" s="262" t="s">
        <v>1873</v>
      </c>
      <c r="H762" s="263" t="s">
        <v>155</v>
      </c>
      <c r="I762" s="264">
        <v>-44220.22</v>
      </c>
      <c r="J762" s="264">
        <v>187989</v>
      </c>
      <c r="K762" s="264">
        <v>0</v>
      </c>
      <c r="L762" s="265">
        <v>4.2511999999999999</v>
      </c>
      <c r="M762" s="265">
        <v>3.1998000000000002</v>
      </c>
      <c r="N762" s="261">
        <v>42677</v>
      </c>
      <c r="O762" s="264">
        <v>46157.73</v>
      </c>
      <c r="P762" s="264">
        <v>2.31</v>
      </c>
      <c r="Q762" s="264">
        <v>46155.42</v>
      </c>
      <c r="R762" s="264">
        <v>46157.73</v>
      </c>
      <c r="S762" s="266">
        <v>3.2132999999999998</v>
      </c>
      <c r="T762" s="268">
        <f t="shared" si="7"/>
        <v>14364.58780692746</v>
      </c>
      <c r="U762" s="267"/>
      <c r="V762" s="262"/>
      <c r="W762" s="262"/>
      <c r="X762" s="262" t="s">
        <v>2560</v>
      </c>
      <c r="Y762" s="262" t="s">
        <v>2519</v>
      </c>
      <c r="Z762" s="262"/>
    </row>
    <row r="763" spans="1:26" x14ac:dyDescent="0.25">
      <c r="A763" s="261">
        <v>42641</v>
      </c>
      <c r="B763" s="262"/>
      <c r="C763" s="261">
        <v>42657</v>
      </c>
      <c r="D763" s="262" t="s">
        <v>2512</v>
      </c>
      <c r="E763" s="262" t="s">
        <v>1872</v>
      </c>
      <c r="F763" s="262" t="s">
        <v>1872</v>
      </c>
      <c r="G763" s="262" t="s">
        <v>1873</v>
      </c>
      <c r="H763" s="263" t="s">
        <v>155</v>
      </c>
      <c r="I763" s="264">
        <v>41538.46</v>
      </c>
      <c r="J763" s="264">
        <v>-135000</v>
      </c>
      <c r="K763" s="264">
        <v>0</v>
      </c>
      <c r="L763" s="265">
        <v>3.25</v>
      </c>
      <c r="M763" s="265">
        <v>3.2094999999999998</v>
      </c>
      <c r="N763" s="261">
        <v>42657</v>
      </c>
      <c r="O763" s="264">
        <v>-1682.31</v>
      </c>
      <c r="P763" s="264">
        <v>0</v>
      </c>
      <c r="Q763" s="264">
        <v>-1682.31</v>
      </c>
      <c r="R763" s="264">
        <v>-1682.31</v>
      </c>
      <c r="S763" s="266">
        <v>3.2084000000000001</v>
      </c>
      <c r="T763" s="268">
        <f t="shared" si="7"/>
        <v>-524.34546814611645</v>
      </c>
      <c r="U763" s="267"/>
      <c r="V763" s="262"/>
      <c r="W763" s="262"/>
      <c r="X763" s="262" t="s">
        <v>2553</v>
      </c>
      <c r="Y763" s="262" t="s">
        <v>2519</v>
      </c>
      <c r="Z763" s="262"/>
    </row>
    <row r="764" spans="1:26" x14ac:dyDescent="0.25">
      <c r="A764" s="261">
        <v>42642</v>
      </c>
      <c r="B764" s="262"/>
      <c r="C764" s="261">
        <v>42657</v>
      </c>
      <c r="D764" s="262" t="s">
        <v>2512</v>
      </c>
      <c r="E764" s="262" t="s">
        <v>1872</v>
      </c>
      <c r="F764" s="262" t="s">
        <v>1872</v>
      </c>
      <c r="G764" s="262" t="s">
        <v>1873</v>
      </c>
      <c r="H764" s="263" t="s">
        <v>155</v>
      </c>
      <c r="I764" s="264">
        <v>156479.22</v>
      </c>
      <c r="J764" s="264">
        <v>-512000.01</v>
      </c>
      <c r="K764" s="264">
        <v>0</v>
      </c>
      <c r="L764" s="265">
        <v>3.2719999999999998</v>
      </c>
      <c r="M764" s="265">
        <v>3.2107000000000001</v>
      </c>
      <c r="N764" s="261">
        <v>42674</v>
      </c>
      <c r="O764" s="264">
        <v>-9537.69</v>
      </c>
      <c r="P764" s="264">
        <v>0</v>
      </c>
      <c r="Q764" s="264">
        <v>-9537.69</v>
      </c>
      <c r="R764" s="264">
        <v>-9537.69</v>
      </c>
      <c r="S764" s="266">
        <v>3.2084000000000001</v>
      </c>
      <c r="T764" s="268">
        <f t="shared" si="7"/>
        <v>-2972.7247226031668</v>
      </c>
      <c r="U764" s="267"/>
      <c r="V764" s="262"/>
      <c r="W764" s="262"/>
      <c r="X764" s="262" t="s">
        <v>2548</v>
      </c>
      <c r="Y764" s="262" t="s">
        <v>2519</v>
      </c>
      <c r="Z764" s="262"/>
    </row>
    <row r="765" spans="1:26" x14ac:dyDescent="0.25">
      <c r="A765" s="261">
        <v>42625</v>
      </c>
      <c r="B765" s="262"/>
      <c r="C765" s="261">
        <v>42657</v>
      </c>
      <c r="D765" s="262" t="s">
        <v>2512</v>
      </c>
      <c r="E765" s="262" t="s">
        <v>1872</v>
      </c>
      <c r="F765" s="262" t="s">
        <v>1872</v>
      </c>
      <c r="G765" s="262" t="s">
        <v>1873</v>
      </c>
      <c r="H765" s="263" t="s">
        <v>155</v>
      </c>
      <c r="I765" s="264">
        <v>77985.67</v>
      </c>
      <c r="J765" s="264">
        <v>-257999.99</v>
      </c>
      <c r="K765" s="264">
        <v>0</v>
      </c>
      <c r="L765" s="265">
        <v>3.3083</v>
      </c>
      <c r="M765" s="265">
        <v>3.2094999999999998</v>
      </c>
      <c r="N765" s="261">
        <v>42657</v>
      </c>
      <c r="O765" s="264">
        <v>-7704.98</v>
      </c>
      <c r="P765" s="264">
        <v>0</v>
      </c>
      <c r="Q765" s="264">
        <v>-7704.98</v>
      </c>
      <c r="R765" s="264">
        <v>-7704.98</v>
      </c>
      <c r="S765" s="266">
        <v>3.2084000000000001</v>
      </c>
      <c r="T765" s="268">
        <f t="shared" si="7"/>
        <v>-2401.50230644558</v>
      </c>
      <c r="U765" s="267"/>
      <c r="V765" s="262"/>
      <c r="W765" s="262"/>
      <c r="X765" s="262" t="s">
        <v>2532</v>
      </c>
      <c r="Y765" s="262" t="s">
        <v>2519</v>
      </c>
      <c r="Z765" s="262"/>
    </row>
    <row r="766" spans="1:26" x14ac:dyDescent="0.25">
      <c r="A766" s="261">
        <v>42648</v>
      </c>
      <c r="B766" s="262"/>
      <c r="C766" s="261">
        <v>42657</v>
      </c>
      <c r="D766" s="262" t="s">
        <v>2512</v>
      </c>
      <c r="E766" s="262" t="s">
        <v>1872</v>
      </c>
      <c r="F766" s="262" t="s">
        <v>1872</v>
      </c>
      <c r="G766" s="262" t="s">
        <v>1873</v>
      </c>
      <c r="H766" s="263" t="s">
        <v>155</v>
      </c>
      <c r="I766" s="264">
        <v>148056.76</v>
      </c>
      <c r="J766" s="264">
        <v>-480000.02</v>
      </c>
      <c r="K766" s="264">
        <v>0</v>
      </c>
      <c r="L766" s="265">
        <v>3.242</v>
      </c>
      <c r="M766" s="265">
        <v>3.2082000000000002</v>
      </c>
      <c r="N766" s="261">
        <v>42671</v>
      </c>
      <c r="O766" s="264">
        <v>-4978.6400000000003</v>
      </c>
      <c r="P766" s="264">
        <v>0</v>
      </c>
      <c r="Q766" s="264">
        <v>-4978.6400000000003</v>
      </c>
      <c r="R766" s="264">
        <v>-4978.6400000000003</v>
      </c>
      <c r="S766" s="266">
        <v>3.2084000000000001</v>
      </c>
      <c r="T766" s="268">
        <f t="shared" si="7"/>
        <v>-1551.7516519137264</v>
      </c>
      <c r="U766" s="267"/>
      <c r="V766" s="262"/>
      <c r="W766" s="262"/>
      <c r="X766" s="262" t="s">
        <v>2570</v>
      </c>
      <c r="Y766" s="262" t="s">
        <v>2519</v>
      </c>
      <c r="Z766" s="262"/>
    </row>
    <row r="767" spans="1:26" x14ac:dyDescent="0.25">
      <c r="A767" s="261">
        <v>42151</v>
      </c>
      <c r="B767" s="262"/>
      <c r="C767" s="261">
        <v>42657</v>
      </c>
      <c r="D767" s="262" t="s">
        <v>2512</v>
      </c>
      <c r="E767" s="262" t="s">
        <v>1872</v>
      </c>
      <c r="F767" s="262" t="s">
        <v>1872</v>
      </c>
      <c r="G767" s="262" t="s">
        <v>1957</v>
      </c>
      <c r="H767" s="263" t="s">
        <v>1843</v>
      </c>
      <c r="I767" s="264">
        <v>-28552.9</v>
      </c>
      <c r="J767" s="264">
        <v>104089.60000000001</v>
      </c>
      <c r="K767" s="264">
        <v>0</v>
      </c>
      <c r="L767" s="265">
        <v>3.6455000000000002</v>
      </c>
      <c r="M767" s="265">
        <v>3.2094999999999998</v>
      </c>
      <c r="N767" s="261">
        <v>42657</v>
      </c>
      <c r="O767" s="264">
        <v>12449.06</v>
      </c>
      <c r="P767" s="264">
        <v>0.62</v>
      </c>
      <c r="Q767" s="264">
        <v>12448.44</v>
      </c>
      <c r="R767" s="264">
        <v>12449.06</v>
      </c>
      <c r="S767" s="266">
        <v>3.2084000000000001</v>
      </c>
      <c r="T767" s="268">
        <f t="shared" si="7"/>
        <v>3880.145867098865</v>
      </c>
      <c r="U767" s="267"/>
      <c r="V767" s="262"/>
      <c r="W767" s="262"/>
      <c r="X767" s="262" t="s">
        <v>2543</v>
      </c>
      <c r="Y767" s="262" t="s">
        <v>2519</v>
      </c>
      <c r="Z767" s="262"/>
    </row>
    <row r="768" spans="1:26" s="269" customFormat="1" x14ac:dyDescent="0.25">
      <c r="A768" s="261">
        <v>42151</v>
      </c>
      <c r="B768" s="262"/>
      <c r="C768" s="261">
        <v>42657</v>
      </c>
      <c r="D768" s="262" t="s">
        <v>2512</v>
      </c>
      <c r="E768" s="262" t="s">
        <v>1872</v>
      </c>
      <c r="F768" s="262" t="s">
        <v>1872</v>
      </c>
      <c r="G768" s="262" t="s">
        <v>1957</v>
      </c>
      <c r="H768" s="263" t="s">
        <v>155</v>
      </c>
      <c r="I768" s="264">
        <v>-13522.26</v>
      </c>
      <c r="J768" s="264">
        <v>49295.4</v>
      </c>
      <c r="K768" s="264">
        <v>0</v>
      </c>
      <c r="L768" s="265">
        <v>3.6455000000000002</v>
      </c>
      <c r="M768" s="265">
        <v>3.2094999999999998</v>
      </c>
      <c r="N768" s="261">
        <v>42657</v>
      </c>
      <c r="O768" s="264">
        <v>5895.71</v>
      </c>
      <c r="P768" s="264">
        <v>0.28999999999999998</v>
      </c>
      <c r="Q768" s="264">
        <v>5895.42</v>
      </c>
      <c r="R768" s="264">
        <v>5895.71</v>
      </c>
      <c r="S768" s="266">
        <v>3.2084000000000001</v>
      </c>
      <c r="T768" s="268">
        <f t="shared" si="7"/>
        <v>1837.5857125046753</v>
      </c>
      <c r="U768" s="267"/>
      <c r="V768" s="262"/>
      <c r="W768" s="262"/>
      <c r="X768" s="262" t="s">
        <v>2571</v>
      </c>
      <c r="Y768" s="262" t="s">
        <v>2519</v>
      </c>
      <c r="Z768" s="262"/>
    </row>
    <row r="769" spans="1:26" x14ac:dyDescent="0.25">
      <c r="A769" s="261">
        <v>42648</v>
      </c>
      <c r="B769" s="262"/>
      <c r="C769" s="261">
        <v>42657</v>
      </c>
      <c r="D769" s="262" t="s">
        <v>2512</v>
      </c>
      <c r="E769" s="262" t="s">
        <v>1872</v>
      </c>
      <c r="F769" s="262" t="s">
        <v>1872</v>
      </c>
      <c r="G769" s="262" t="s">
        <v>1873</v>
      </c>
      <c r="H769" s="263" t="s">
        <v>155</v>
      </c>
      <c r="I769" s="264">
        <v>247054.47</v>
      </c>
      <c r="J769" s="264">
        <v>-801000</v>
      </c>
      <c r="K769" s="264">
        <v>0</v>
      </c>
      <c r="L769" s="265">
        <v>3.2422</v>
      </c>
      <c r="M769" s="265">
        <v>3.2094999999999998</v>
      </c>
      <c r="N769" s="261">
        <v>42657</v>
      </c>
      <c r="O769" s="264">
        <v>-8078.68</v>
      </c>
      <c r="P769" s="264">
        <v>0</v>
      </c>
      <c r="Q769" s="264">
        <v>-8078.68</v>
      </c>
      <c r="R769" s="264">
        <v>-8078.68</v>
      </c>
      <c r="S769" s="266">
        <v>3.2084000000000001</v>
      </c>
      <c r="T769" s="268">
        <f t="shared" si="7"/>
        <v>-2517.9778082533348</v>
      </c>
      <c r="U769" s="267"/>
      <c r="V769" s="262"/>
      <c r="W769" s="262"/>
      <c r="X769" s="262" t="s">
        <v>2572</v>
      </c>
      <c r="Y769" s="262" t="s">
        <v>2519</v>
      </c>
      <c r="Z769" s="262"/>
    </row>
    <row r="770" spans="1:26" x14ac:dyDescent="0.25">
      <c r="A770" s="261">
        <v>42619</v>
      </c>
      <c r="B770" s="262"/>
      <c r="C770" s="261">
        <v>42657</v>
      </c>
      <c r="D770" s="262" t="s">
        <v>2512</v>
      </c>
      <c r="E770" s="262" t="s">
        <v>1872</v>
      </c>
      <c r="F770" s="262" t="s">
        <v>1872</v>
      </c>
      <c r="G770" s="262" t="s">
        <v>1873</v>
      </c>
      <c r="H770" s="263" t="s">
        <v>155</v>
      </c>
      <c r="I770" s="264">
        <v>-161328.78</v>
      </c>
      <c r="J770" s="264">
        <v>531658.99</v>
      </c>
      <c r="K770" s="264">
        <v>0</v>
      </c>
      <c r="L770" s="265">
        <v>3.2955000000000001</v>
      </c>
      <c r="M770" s="265">
        <v>3.2294999999999998</v>
      </c>
      <c r="N770" s="261">
        <v>42688</v>
      </c>
      <c r="O770" s="264">
        <v>10538.21</v>
      </c>
      <c r="P770" s="264">
        <v>0.53</v>
      </c>
      <c r="Q770" s="264">
        <v>10537.68</v>
      </c>
      <c r="R770" s="264">
        <v>10538.21</v>
      </c>
      <c r="S770" s="266">
        <v>3.2084000000000001</v>
      </c>
      <c r="T770" s="268">
        <f t="shared" si="7"/>
        <v>3284.5686323401069</v>
      </c>
      <c r="U770" s="267"/>
      <c r="V770" s="262"/>
      <c r="W770" s="262"/>
      <c r="X770" s="262" t="s">
        <v>2549</v>
      </c>
      <c r="Y770" s="262" t="s">
        <v>2519</v>
      </c>
      <c r="Z770" s="262"/>
    </row>
    <row r="771" spans="1:26" x14ac:dyDescent="0.25">
      <c r="A771" s="261">
        <v>42348</v>
      </c>
      <c r="B771" s="262"/>
      <c r="C771" s="261">
        <v>42660</v>
      </c>
      <c r="D771" s="262" t="s">
        <v>2512</v>
      </c>
      <c r="E771" s="262" t="s">
        <v>1872</v>
      </c>
      <c r="F771" s="262" t="s">
        <v>1872</v>
      </c>
      <c r="G771" s="262" t="s">
        <v>1957</v>
      </c>
      <c r="H771" s="263" t="s">
        <v>1843</v>
      </c>
      <c r="I771" s="264">
        <v>-14669.93</v>
      </c>
      <c r="J771" s="264">
        <v>60000.01</v>
      </c>
      <c r="K771" s="264">
        <v>0</v>
      </c>
      <c r="L771" s="265">
        <v>4.09</v>
      </c>
      <c r="M771" s="265">
        <v>3.1886999999999999</v>
      </c>
      <c r="N771" s="261">
        <v>42660</v>
      </c>
      <c r="O771" s="264">
        <v>13222.01</v>
      </c>
      <c r="P771" s="264">
        <v>0.66</v>
      </c>
      <c r="Q771" s="264">
        <v>13221.35</v>
      </c>
      <c r="R771" s="264">
        <v>13222.01</v>
      </c>
      <c r="S771" s="266">
        <v>3.1861000000000002</v>
      </c>
      <c r="T771" s="268">
        <f t="shared" si="7"/>
        <v>4149.9042716801105</v>
      </c>
      <c r="U771" s="267"/>
      <c r="V771" s="262"/>
      <c r="W771" s="262"/>
      <c r="X771" s="262" t="s">
        <v>2560</v>
      </c>
      <c r="Y771" s="262" t="s">
        <v>2519</v>
      </c>
      <c r="Z771" s="262"/>
    </row>
    <row r="772" spans="1:26" x14ac:dyDescent="0.25">
      <c r="A772" s="261">
        <v>42269</v>
      </c>
      <c r="B772" s="262"/>
      <c r="C772" s="261">
        <v>42660</v>
      </c>
      <c r="D772" s="262" t="s">
        <v>2512</v>
      </c>
      <c r="E772" s="262" t="s">
        <v>1872</v>
      </c>
      <c r="F772" s="262" t="s">
        <v>1872</v>
      </c>
      <c r="G772" s="262" t="s">
        <v>1957</v>
      </c>
      <c r="H772" s="263" t="s">
        <v>1843</v>
      </c>
      <c r="I772" s="264">
        <v>-117766.85</v>
      </c>
      <c r="J772" s="264">
        <v>530386.56000000006</v>
      </c>
      <c r="K772" s="264">
        <v>0</v>
      </c>
      <c r="L772" s="265">
        <v>4.5037000000000003</v>
      </c>
      <c r="M772" s="265">
        <v>3.1886999999999999</v>
      </c>
      <c r="N772" s="261">
        <v>42660</v>
      </c>
      <c r="O772" s="264">
        <v>154863.41</v>
      </c>
      <c r="P772" s="264">
        <v>7.74</v>
      </c>
      <c r="Q772" s="264">
        <v>154855.67000000001</v>
      </c>
      <c r="R772" s="264">
        <v>154863.41</v>
      </c>
      <c r="S772" s="266">
        <v>3.1861000000000002</v>
      </c>
      <c r="T772" s="268">
        <f t="shared" si="7"/>
        <v>48605.947710366905</v>
      </c>
      <c r="U772" s="267"/>
      <c r="V772" s="262"/>
      <c r="W772" s="262"/>
      <c r="X772" s="262" t="s">
        <v>2573</v>
      </c>
      <c r="Y772" s="262" t="s">
        <v>2519</v>
      </c>
      <c r="Z772" s="262"/>
    </row>
    <row r="773" spans="1:26" x14ac:dyDescent="0.25">
      <c r="A773" s="261">
        <v>42348</v>
      </c>
      <c r="B773" s="262"/>
      <c r="C773" s="261">
        <v>42660</v>
      </c>
      <c r="D773" s="262" t="s">
        <v>2512</v>
      </c>
      <c r="E773" s="262" t="s">
        <v>1872</v>
      </c>
      <c r="F773" s="262" t="s">
        <v>1872</v>
      </c>
      <c r="G773" s="262" t="s">
        <v>1957</v>
      </c>
      <c r="H773" s="263" t="s">
        <v>1843</v>
      </c>
      <c r="I773" s="264">
        <v>-17526.41</v>
      </c>
      <c r="J773" s="264">
        <v>71683.02</v>
      </c>
      <c r="K773" s="264">
        <v>0</v>
      </c>
      <c r="L773" s="265">
        <v>4.09</v>
      </c>
      <c r="M773" s="265">
        <v>3.1886999999999999</v>
      </c>
      <c r="N773" s="261">
        <v>42660</v>
      </c>
      <c r="O773" s="264">
        <v>15796.55</v>
      </c>
      <c r="P773" s="264">
        <v>0.79</v>
      </c>
      <c r="Q773" s="264">
        <v>15795.76</v>
      </c>
      <c r="R773" s="264">
        <v>15796.55</v>
      </c>
      <c r="S773" s="266">
        <v>3.1861000000000002</v>
      </c>
      <c r="T773" s="268">
        <f t="shared" si="7"/>
        <v>4957.9580050845861</v>
      </c>
      <c r="U773" s="267"/>
      <c r="V773" s="262"/>
      <c r="W773" s="262"/>
      <c r="X773" s="262" t="s">
        <v>2551</v>
      </c>
      <c r="Y773" s="262" t="s">
        <v>2519</v>
      </c>
      <c r="Z773" s="262"/>
    </row>
    <row r="774" spans="1:26" x14ac:dyDescent="0.25">
      <c r="A774" s="261">
        <v>42348</v>
      </c>
      <c r="B774" s="262"/>
      <c r="C774" s="261">
        <v>42660</v>
      </c>
      <c r="D774" s="262" t="s">
        <v>2512</v>
      </c>
      <c r="E774" s="262" t="s">
        <v>1872</v>
      </c>
      <c r="F774" s="262" t="s">
        <v>1872</v>
      </c>
      <c r="G774" s="262" t="s">
        <v>1957</v>
      </c>
      <c r="H774" s="263" t="s">
        <v>1843</v>
      </c>
      <c r="I774" s="264">
        <v>-5595.78</v>
      </c>
      <c r="J774" s="264">
        <v>22886.74</v>
      </c>
      <c r="K774" s="264">
        <v>0</v>
      </c>
      <c r="L774" s="265">
        <v>4.09</v>
      </c>
      <c r="M774" s="265">
        <v>3.1886999999999999</v>
      </c>
      <c r="N774" s="261">
        <v>42660</v>
      </c>
      <c r="O774" s="264">
        <v>5043.4799999999996</v>
      </c>
      <c r="P774" s="264">
        <v>0.25</v>
      </c>
      <c r="Q774" s="264">
        <v>5043.2299999999996</v>
      </c>
      <c r="R774" s="264">
        <v>5043.4799999999996</v>
      </c>
      <c r="S774" s="266">
        <v>3.1861000000000002</v>
      </c>
      <c r="T774" s="268">
        <f t="shared" si="7"/>
        <v>1582.9634976931043</v>
      </c>
      <c r="U774" s="267"/>
      <c r="V774" s="262"/>
      <c r="W774" s="262"/>
      <c r="X774" s="262" t="s">
        <v>2574</v>
      </c>
      <c r="Y774" s="262" t="s">
        <v>2519</v>
      </c>
      <c r="Z774" s="262"/>
    </row>
    <row r="775" spans="1:26" x14ac:dyDescent="0.25">
      <c r="A775" s="261">
        <v>42657</v>
      </c>
      <c r="B775" s="262"/>
      <c r="C775" s="261">
        <v>42661</v>
      </c>
      <c r="D775" s="262" t="s">
        <v>2512</v>
      </c>
      <c r="E775" s="262" t="s">
        <v>1872</v>
      </c>
      <c r="F775" s="262" t="s">
        <v>1872</v>
      </c>
      <c r="G775" s="262" t="s">
        <v>1873</v>
      </c>
      <c r="H775" s="263" t="s">
        <v>155</v>
      </c>
      <c r="I775" s="264">
        <v>41878.639999999999</v>
      </c>
      <c r="J775" s="264">
        <v>-134999.98000000001</v>
      </c>
      <c r="K775" s="264">
        <v>0</v>
      </c>
      <c r="L775" s="265">
        <v>3.2235999999999998</v>
      </c>
      <c r="M775" s="265">
        <v>3.1882000000000001</v>
      </c>
      <c r="N775" s="261">
        <v>42674</v>
      </c>
      <c r="O775" s="264">
        <v>-1475.63</v>
      </c>
      <c r="P775" s="264">
        <v>0</v>
      </c>
      <c r="Q775" s="264">
        <v>-1475.63</v>
      </c>
      <c r="R775" s="264">
        <v>-1475.63</v>
      </c>
      <c r="S775" s="266">
        <v>3.1960000000000002</v>
      </c>
      <c r="T775" s="268">
        <f t="shared" si="7"/>
        <v>-461.71151439299126</v>
      </c>
      <c r="U775" s="267"/>
      <c r="V775" s="262"/>
      <c r="W775" s="262"/>
      <c r="X775" s="262" t="s">
        <v>2554</v>
      </c>
      <c r="Y775" s="262" t="s">
        <v>2519</v>
      </c>
      <c r="Z775" s="262"/>
    </row>
    <row r="776" spans="1:26" x14ac:dyDescent="0.25">
      <c r="A776" s="261">
        <v>42642</v>
      </c>
      <c r="B776" s="262"/>
      <c r="C776" s="261">
        <v>42661</v>
      </c>
      <c r="D776" s="262" t="s">
        <v>2512</v>
      </c>
      <c r="E776" s="262" t="s">
        <v>1872</v>
      </c>
      <c r="F776" s="262" t="s">
        <v>1872</v>
      </c>
      <c r="G776" s="262" t="s">
        <v>1873</v>
      </c>
      <c r="H776" s="263" t="s">
        <v>155</v>
      </c>
      <c r="I776" s="264">
        <v>50733.5</v>
      </c>
      <c r="J776" s="264">
        <v>-166000.01</v>
      </c>
      <c r="K776" s="264">
        <v>0</v>
      </c>
      <c r="L776" s="265">
        <v>3.2719999999999998</v>
      </c>
      <c r="M776" s="265">
        <v>3.1882000000000001</v>
      </c>
      <c r="N776" s="261">
        <v>42674</v>
      </c>
      <c r="O776" s="264">
        <v>-4231.76</v>
      </c>
      <c r="P776" s="264">
        <v>0</v>
      </c>
      <c r="Q776" s="264">
        <v>-4231.76</v>
      </c>
      <c r="R776" s="264">
        <v>-4231.76</v>
      </c>
      <c r="S776" s="266">
        <v>3.1960000000000002</v>
      </c>
      <c r="T776" s="268">
        <f t="shared" si="7"/>
        <v>-1324.0801001251564</v>
      </c>
      <c r="U776" s="267"/>
      <c r="V776" s="262"/>
      <c r="W776" s="262"/>
      <c r="X776" s="262" t="s">
        <v>2550</v>
      </c>
      <c r="Y776" s="262" t="s">
        <v>2519</v>
      </c>
      <c r="Z776" s="262"/>
    </row>
    <row r="777" spans="1:26" x14ac:dyDescent="0.25">
      <c r="A777" s="261">
        <v>42657</v>
      </c>
      <c r="B777" s="262"/>
      <c r="C777" s="261">
        <v>42661</v>
      </c>
      <c r="D777" s="262" t="s">
        <v>2512</v>
      </c>
      <c r="E777" s="262" t="s">
        <v>1872</v>
      </c>
      <c r="F777" s="262" t="s">
        <v>1872</v>
      </c>
      <c r="G777" s="262" t="s">
        <v>1873</v>
      </c>
      <c r="H777" s="263" t="s">
        <v>155</v>
      </c>
      <c r="I777" s="264">
        <v>51185.01</v>
      </c>
      <c r="J777" s="264">
        <v>-165000</v>
      </c>
      <c r="K777" s="264">
        <v>0</v>
      </c>
      <c r="L777" s="265">
        <v>3.2235999999999998</v>
      </c>
      <c r="M777" s="265">
        <v>3.1882000000000001</v>
      </c>
      <c r="N777" s="261">
        <v>42674</v>
      </c>
      <c r="O777" s="264">
        <v>-1803.55</v>
      </c>
      <c r="P777" s="264">
        <v>0</v>
      </c>
      <c r="Q777" s="264">
        <v>-1803.55</v>
      </c>
      <c r="R777" s="264">
        <v>-1803.55</v>
      </c>
      <c r="S777" s="266">
        <v>3.1960000000000002</v>
      </c>
      <c r="T777" s="268">
        <f t="shared" si="7"/>
        <v>-564.31476846057569</v>
      </c>
      <c r="U777" s="267"/>
      <c r="V777" s="262"/>
      <c r="W777" s="262"/>
      <c r="X777" s="262" t="s">
        <v>2570</v>
      </c>
      <c r="Y777" s="262" t="s">
        <v>2519</v>
      </c>
      <c r="Z777" s="262"/>
    </row>
    <row r="778" spans="1:26" x14ac:dyDescent="0.25">
      <c r="A778" s="261">
        <v>42642</v>
      </c>
      <c r="B778" s="262"/>
      <c r="C778" s="261">
        <v>42661</v>
      </c>
      <c r="D778" s="262" t="s">
        <v>2512</v>
      </c>
      <c r="E778" s="262" t="s">
        <v>1872</v>
      </c>
      <c r="F778" s="262" t="s">
        <v>1872</v>
      </c>
      <c r="G778" s="262" t="s">
        <v>1873</v>
      </c>
      <c r="H778" s="263" t="s">
        <v>155</v>
      </c>
      <c r="I778" s="264">
        <v>48288.51</v>
      </c>
      <c r="J778" s="264">
        <v>-158000</v>
      </c>
      <c r="K778" s="264">
        <v>0</v>
      </c>
      <c r="L778" s="265">
        <v>3.2719999999999998</v>
      </c>
      <c r="M778" s="265">
        <v>3.1882000000000001</v>
      </c>
      <c r="N778" s="261">
        <v>42674</v>
      </c>
      <c r="O778" s="264">
        <v>-4027.82</v>
      </c>
      <c r="P778" s="264">
        <v>0</v>
      </c>
      <c r="Q778" s="264">
        <v>-4027.82</v>
      </c>
      <c r="R778" s="264">
        <v>-4027.82</v>
      </c>
      <c r="S778" s="266">
        <v>3.1960000000000002</v>
      </c>
      <c r="T778" s="268">
        <f t="shared" si="7"/>
        <v>-1260.2690863579473</v>
      </c>
      <c r="U778" s="267"/>
      <c r="V778" s="262"/>
      <c r="W778" s="262"/>
      <c r="X778" s="262" t="s">
        <v>2552</v>
      </c>
      <c r="Y778" s="262" t="s">
        <v>2519</v>
      </c>
      <c r="Z778" s="262"/>
    </row>
    <row r="779" spans="1:26" x14ac:dyDescent="0.25">
      <c r="A779" s="261">
        <v>42642</v>
      </c>
      <c r="B779" s="262"/>
      <c r="C779" s="261">
        <v>42662</v>
      </c>
      <c r="D779" s="262" t="s">
        <v>2512</v>
      </c>
      <c r="E779" s="262" t="s">
        <v>1872</v>
      </c>
      <c r="F779" s="262" t="s">
        <v>1872</v>
      </c>
      <c r="G779" s="262" t="s">
        <v>1873</v>
      </c>
      <c r="H779" s="263" t="s">
        <v>1843</v>
      </c>
      <c r="I779" s="264">
        <v>-18031.78</v>
      </c>
      <c r="J779" s="264">
        <v>58999.98</v>
      </c>
      <c r="K779" s="264">
        <v>0</v>
      </c>
      <c r="L779" s="265">
        <v>3.2719999999999998</v>
      </c>
      <c r="M779" s="265">
        <v>3.1817000000000002</v>
      </c>
      <c r="N779" s="261">
        <v>42674</v>
      </c>
      <c r="O779" s="264">
        <v>1621.57</v>
      </c>
      <c r="P779" s="264">
        <v>0.08</v>
      </c>
      <c r="Q779" s="264">
        <v>1621.49</v>
      </c>
      <c r="R779" s="264">
        <v>1621.57</v>
      </c>
      <c r="S779" s="266">
        <v>3.1871</v>
      </c>
      <c r="T779" s="268">
        <f t="shared" si="7"/>
        <v>508.79169150638506</v>
      </c>
      <c r="U779" s="267"/>
      <c r="V779" s="262"/>
      <c r="W779" s="262"/>
      <c r="X779" s="262" t="s">
        <v>2575</v>
      </c>
      <c r="Y779" s="262" t="s">
        <v>2519</v>
      </c>
      <c r="Z779" s="262"/>
    </row>
    <row r="780" spans="1:26" x14ac:dyDescent="0.25">
      <c r="A780" s="261">
        <v>42642</v>
      </c>
      <c r="B780" s="262"/>
      <c r="C780" s="261">
        <v>42662</v>
      </c>
      <c r="D780" s="262" t="s">
        <v>2512</v>
      </c>
      <c r="E780" s="262" t="s">
        <v>1872</v>
      </c>
      <c r="F780" s="262" t="s">
        <v>1872</v>
      </c>
      <c r="G780" s="262" t="s">
        <v>1873</v>
      </c>
      <c r="H780" s="263" t="s">
        <v>1843</v>
      </c>
      <c r="I780" s="264">
        <v>-27506.11</v>
      </c>
      <c r="J780" s="264">
        <v>89999.99</v>
      </c>
      <c r="K780" s="264">
        <v>0</v>
      </c>
      <c r="L780" s="265">
        <v>3.2719999999999998</v>
      </c>
      <c r="M780" s="265">
        <v>3.1817000000000002</v>
      </c>
      <c r="N780" s="261">
        <v>42674</v>
      </c>
      <c r="O780" s="264">
        <v>2473.59</v>
      </c>
      <c r="P780" s="264">
        <v>0.12</v>
      </c>
      <c r="Q780" s="264">
        <v>2473.4699999999998</v>
      </c>
      <c r="R780" s="264">
        <v>2473.59</v>
      </c>
      <c r="S780" s="266">
        <v>3.1871</v>
      </c>
      <c r="T780" s="268">
        <f t="shared" si="7"/>
        <v>776.12563145179001</v>
      </c>
      <c r="U780" s="267"/>
      <c r="V780" s="262"/>
      <c r="W780" s="262"/>
      <c r="X780" s="262" t="s">
        <v>2569</v>
      </c>
      <c r="Y780" s="262" t="s">
        <v>2519</v>
      </c>
      <c r="Z780" s="262"/>
    </row>
    <row r="781" spans="1:26" x14ac:dyDescent="0.25">
      <c r="A781" s="261">
        <v>42660</v>
      </c>
      <c r="B781" s="262"/>
      <c r="C781" s="261">
        <v>42662</v>
      </c>
      <c r="D781" s="262" t="s">
        <v>2512</v>
      </c>
      <c r="E781" s="262" t="s">
        <v>1872</v>
      </c>
      <c r="F781" s="262" t="s">
        <v>1872</v>
      </c>
      <c r="G781" s="262" t="s">
        <v>1957</v>
      </c>
      <c r="H781" s="263" t="s">
        <v>1843</v>
      </c>
      <c r="I781" s="264">
        <v>-7813.23</v>
      </c>
      <c r="J781" s="264">
        <v>24999.99</v>
      </c>
      <c r="K781" s="264">
        <v>0</v>
      </c>
      <c r="L781" s="265">
        <v>3.1997</v>
      </c>
      <c r="M781" s="265">
        <v>3.1817000000000002</v>
      </c>
      <c r="N781" s="261">
        <v>42674</v>
      </c>
      <c r="O781" s="264">
        <v>140.06</v>
      </c>
      <c r="P781" s="264">
        <v>0.01</v>
      </c>
      <c r="Q781" s="264">
        <v>140.05000000000001</v>
      </c>
      <c r="R781" s="264">
        <v>140.06</v>
      </c>
      <c r="S781" s="266">
        <v>3.1871</v>
      </c>
      <c r="T781" s="268">
        <f t="shared" si="7"/>
        <v>43.945906937341157</v>
      </c>
      <c r="U781" s="267"/>
      <c r="V781" s="262"/>
      <c r="W781" s="262"/>
      <c r="X781" s="262" t="s">
        <v>2554</v>
      </c>
      <c r="Y781" s="262" t="s">
        <v>2519</v>
      </c>
      <c r="Z781" s="262"/>
    </row>
    <row r="782" spans="1:26" x14ac:dyDescent="0.25">
      <c r="A782" s="261">
        <v>42660</v>
      </c>
      <c r="B782" s="262"/>
      <c r="C782" s="261">
        <v>42662</v>
      </c>
      <c r="D782" s="262" t="s">
        <v>2512</v>
      </c>
      <c r="E782" s="262" t="s">
        <v>1872</v>
      </c>
      <c r="F782" s="262" t="s">
        <v>1872</v>
      </c>
      <c r="G782" s="262" t="s">
        <v>1957</v>
      </c>
      <c r="H782" s="263" t="s">
        <v>1843</v>
      </c>
      <c r="I782" s="264">
        <v>-19074.29</v>
      </c>
      <c r="J782" s="264">
        <v>61032.01</v>
      </c>
      <c r="K782" s="264">
        <v>0</v>
      </c>
      <c r="L782" s="265">
        <v>3.1997</v>
      </c>
      <c r="M782" s="265">
        <v>3.1817000000000002</v>
      </c>
      <c r="N782" s="261">
        <v>42674</v>
      </c>
      <c r="O782" s="264">
        <v>341.93</v>
      </c>
      <c r="P782" s="264">
        <v>0.02</v>
      </c>
      <c r="Q782" s="264">
        <v>341.91</v>
      </c>
      <c r="R782" s="264">
        <v>341.93</v>
      </c>
      <c r="S782" s="266">
        <v>3.1871</v>
      </c>
      <c r="T782" s="268">
        <f t="shared" si="7"/>
        <v>107.28562015625491</v>
      </c>
      <c r="U782" s="267"/>
      <c r="V782" s="262"/>
      <c r="W782" s="262"/>
      <c r="X782" s="262" t="s">
        <v>2576</v>
      </c>
      <c r="Y782" s="262" t="s">
        <v>2519</v>
      </c>
      <c r="Z782" s="262"/>
    </row>
    <row r="783" spans="1:26" x14ac:dyDescent="0.25">
      <c r="A783" s="261">
        <v>42156</v>
      </c>
      <c r="B783" s="262"/>
      <c r="C783" s="261">
        <v>42662</v>
      </c>
      <c r="D783" s="262" t="s">
        <v>2512</v>
      </c>
      <c r="E783" s="262" t="s">
        <v>1872</v>
      </c>
      <c r="F783" s="262" t="s">
        <v>1872</v>
      </c>
      <c r="G783" s="262" t="s">
        <v>1957</v>
      </c>
      <c r="H783" s="263" t="s">
        <v>1843</v>
      </c>
      <c r="I783" s="264">
        <v>-16149.87</v>
      </c>
      <c r="J783" s="264">
        <v>60000</v>
      </c>
      <c r="K783" s="264">
        <v>0</v>
      </c>
      <c r="L783" s="265">
        <v>3.7151999999999998</v>
      </c>
      <c r="M783" s="265">
        <v>3.1909000000000001</v>
      </c>
      <c r="N783" s="261">
        <v>42684</v>
      </c>
      <c r="O783" s="264">
        <v>8402.6</v>
      </c>
      <c r="P783" s="264">
        <v>0.42</v>
      </c>
      <c r="Q783" s="264">
        <v>8402.18</v>
      </c>
      <c r="R783" s="264">
        <v>8402.6</v>
      </c>
      <c r="S783" s="266">
        <v>3.1871</v>
      </c>
      <c r="T783" s="268">
        <f t="shared" si="7"/>
        <v>2636.440651375859</v>
      </c>
      <c r="U783" s="267"/>
      <c r="V783" s="262"/>
      <c r="W783" s="262"/>
      <c r="X783" s="262" t="s">
        <v>2577</v>
      </c>
      <c r="Y783" s="262" t="s">
        <v>2519</v>
      </c>
      <c r="Z783" s="262"/>
    </row>
    <row r="784" spans="1:26" x14ac:dyDescent="0.25">
      <c r="A784" s="261">
        <v>42208</v>
      </c>
      <c r="B784" s="262"/>
      <c r="C784" s="261">
        <v>42662</v>
      </c>
      <c r="D784" s="262" t="s">
        <v>2512</v>
      </c>
      <c r="E784" s="262" t="s">
        <v>1872</v>
      </c>
      <c r="F784" s="262" t="s">
        <v>1872</v>
      </c>
      <c r="G784" s="262" t="s">
        <v>1957</v>
      </c>
      <c r="H784" s="263" t="s">
        <v>1843</v>
      </c>
      <c r="I784" s="264">
        <v>-4266.67</v>
      </c>
      <c r="J784" s="264">
        <v>16000.01</v>
      </c>
      <c r="K784" s="264">
        <v>0</v>
      </c>
      <c r="L784" s="265">
        <v>3.75</v>
      </c>
      <c r="M784" s="265">
        <v>3.1829999999999998</v>
      </c>
      <c r="N784" s="261">
        <v>42675</v>
      </c>
      <c r="O784" s="264">
        <v>2408.0300000000002</v>
      </c>
      <c r="P784" s="264">
        <v>0.12</v>
      </c>
      <c r="Q784" s="264">
        <v>2407.91</v>
      </c>
      <c r="R784" s="264">
        <v>2408.0300000000002</v>
      </c>
      <c r="S784" s="266">
        <v>3.1871</v>
      </c>
      <c r="T784" s="268">
        <f t="shared" si="7"/>
        <v>755.55520692792823</v>
      </c>
      <c r="U784" s="267"/>
      <c r="V784" s="262"/>
      <c r="W784" s="262"/>
      <c r="X784" s="262" t="s">
        <v>2553</v>
      </c>
      <c r="Y784" s="262" t="s">
        <v>2519</v>
      </c>
      <c r="Z784" s="262"/>
    </row>
    <row r="785" spans="1:26" x14ac:dyDescent="0.25">
      <c r="A785" s="261">
        <v>42642</v>
      </c>
      <c r="B785" s="262"/>
      <c r="C785" s="261">
        <v>42662</v>
      </c>
      <c r="D785" s="262" t="s">
        <v>2512</v>
      </c>
      <c r="E785" s="262" t="s">
        <v>1872</v>
      </c>
      <c r="F785" s="262" t="s">
        <v>1872</v>
      </c>
      <c r="G785" s="262" t="s">
        <v>1873</v>
      </c>
      <c r="H785" s="263" t="s">
        <v>1843</v>
      </c>
      <c r="I785" s="264">
        <v>-4889.9799999999996</v>
      </c>
      <c r="J785" s="264">
        <v>16000.01</v>
      </c>
      <c r="K785" s="264">
        <v>0</v>
      </c>
      <c r="L785" s="265">
        <v>3.2719999999999998</v>
      </c>
      <c r="M785" s="265">
        <v>3.1817000000000002</v>
      </c>
      <c r="N785" s="261">
        <v>42674</v>
      </c>
      <c r="O785" s="264">
        <v>439.75</v>
      </c>
      <c r="P785" s="264">
        <v>0.02</v>
      </c>
      <c r="Q785" s="264">
        <v>439.73</v>
      </c>
      <c r="R785" s="264">
        <v>439.75</v>
      </c>
      <c r="S785" s="266">
        <v>3.1871</v>
      </c>
      <c r="T785" s="268">
        <f t="shared" si="7"/>
        <v>137.97809921245019</v>
      </c>
      <c r="U785" s="267"/>
      <c r="V785" s="262"/>
      <c r="W785" s="262"/>
      <c r="X785" s="262" t="s">
        <v>2552</v>
      </c>
      <c r="Y785" s="262" t="s">
        <v>2519</v>
      </c>
      <c r="Z785" s="262"/>
    </row>
    <row r="786" spans="1:26" x14ac:dyDescent="0.25">
      <c r="A786" s="261">
        <v>42349</v>
      </c>
      <c r="B786" s="262"/>
      <c r="C786" s="261">
        <v>42662</v>
      </c>
      <c r="D786" s="262" t="s">
        <v>2512</v>
      </c>
      <c r="E786" s="262" t="s">
        <v>1872</v>
      </c>
      <c r="F786" s="262" t="s">
        <v>1872</v>
      </c>
      <c r="G786" s="262" t="s">
        <v>1873</v>
      </c>
      <c r="H786" s="263" t="s">
        <v>1843</v>
      </c>
      <c r="I786" s="264">
        <v>-6115.92</v>
      </c>
      <c r="J786" s="264">
        <v>26000</v>
      </c>
      <c r="K786" s="264">
        <v>0</v>
      </c>
      <c r="L786" s="265">
        <v>4.2511999999999999</v>
      </c>
      <c r="M786" s="265">
        <v>3.1846999999999999</v>
      </c>
      <c r="N786" s="261">
        <v>42677</v>
      </c>
      <c r="O786" s="264">
        <v>6489.23</v>
      </c>
      <c r="P786" s="264">
        <v>0.32</v>
      </c>
      <c r="Q786" s="264">
        <v>6488.91</v>
      </c>
      <c r="R786" s="264">
        <v>6489.23</v>
      </c>
      <c r="S786" s="266">
        <v>3.1871</v>
      </c>
      <c r="T786" s="268">
        <f t="shared" si="7"/>
        <v>2036.0923723761412</v>
      </c>
      <c r="U786" s="267"/>
      <c r="V786" s="262"/>
      <c r="W786" s="262"/>
      <c r="X786" s="262" t="s">
        <v>2534</v>
      </c>
      <c r="Y786" s="262" t="s">
        <v>2519</v>
      </c>
      <c r="Z786" s="262"/>
    </row>
    <row r="787" spans="1:26" x14ac:dyDescent="0.25">
      <c r="A787" s="261">
        <v>42660</v>
      </c>
      <c r="B787" s="262"/>
      <c r="C787" s="261">
        <v>42662</v>
      </c>
      <c r="D787" s="262" t="s">
        <v>2512</v>
      </c>
      <c r="E787" s="262" t="s">
        <v>1872</v>
      </c>
      <c r="F787" s="262" t="s">
        <v>1872</v>
      </c>
      <c r="G787" s="262" t="s">
        <v>1957</v>
      </c>
      <c r="H787" s="263" t="s">
        <v>1843</v>
      </c>
      <c r="I787" s="264">
        <v>-7152.78</v>
      </c>
      <c r="J787" s="264">
        <v>22886.75</v>
      </c>
      <c r="K787" s="264">
        <v>0</v>
      </c>
      <c r="L787" s="265">
        <v>3.1997</v>
      </c>
      <c r="M787" s="265">
        <v>3.1817000000000002</v>
      </c>
      <c r="N787" s="261">
        <v>42674</v>
      </c>
      <c r="O787" s="264">
        <v>128.22</v>
      </c>
      <c r="P787" s="264">
        <v>0.01</v>
      </c>
      <c r="Q787" s="264">
        <v>128.21</v>
      </c>
      <c r="R787" s="264">
        <v>128.22</v>
      </c>
      <c r="S787" s="266">
        <v>3.1871</v>
      </c>
      <c r="T787" s="268">
        <f t="shared" si="7"/>
        <v>40.230930940353296</v>
      </c>
      <c r="U787" s="267"/>
      <c r="V787" s="262"/>
      <c r="W787" s="262"/>
      <c r="X787" s="262" t="s">
        <v>2578</v>
      </c>
      <c r="Y787" s="262" t="s">
        <v>2519</v>
      </c>
      <c r="Z787" s="262"/>
    </row>
    <row r="788" spans="1:26" x14ac:dyDescent="0.25">
      <c r="A788" s="261">
        <v>42657</v>
      </c>
      <c r="B788" s="262"/>
      <c r="C788" s="261">
        <v>42662</v>
      </c>
      <c r="D788" s="262" t="s">
        <v>2512</v>
      </c>
      <c r="E788" s="262" t="s">
        <v>1872</v>
      </c>
      <c r="F788" s="262" t="s">
        <v>1872</v>
      </c>
      <c r="G788" s="262" t="s">
        <v>1957</v>
      </c>
      <c r="H788" s="263" t="s">
        <v>1843</v>
      </c>
      <c r="I788" s="264">
        <v>-2326.59</v>
      </c>
      <c r="J788" s="264">
        <v>7500</v>
      </c>
      <c r="K788" s="264">
        <v>0</v>
      </c>
      <c r="L788" s="265">
        <v>3.2235999999999998</v>
      </c>
      <c r="M788" s="265">
        <v>3.1817000000000002</v>
      </c>
      <c r="N788" s="261">
        <v>42674</v>
      </c>
      <c r="O788" s="264">
        <v>97.08</v>
      </c>
      <c r="P788" s="264">
        <v>0</v>
      </c>
      <c r="Q788" s="264">
        <v>97.08</v>
      </c>
      <c r="R788" s="264">
        <v>97.08</v>
      </c>
      <c r="S788" s="266">
        <v>3.1871</v>
      </c>
      <c r="T788" s="268">
        <f t="shared" si="7"/>
        <v>30.460293056383545</v>
      </c>
      <c r="U788" s="267"/>
      <c r="V788" s="262"/>
      <c r="W788" s="262"/>
      <c r="X788" s="262" t="s">
        <v>2570</v>
      </c>
      <c r="Y788" s="262" t="s">
        <v>2519</v>
      </c>
      <c r="Z788" s="262"/>
    </row>
    <row r="789" spans="1:26" x14ac:dyDescent="0.25">
      <c r="A789" s="261">
        <v>42656</v>
      </c>
      <c r="B789" s="262"/>
      <c r="C789" s="261">
        <v>42662</v>
      </c>
      <c r="D789" s="262" t="s">
        <v>2512</v>
      </c>
      <c r="E789" s="262" t="s">
        <v>1872</v>
      </c>
      <c r="F789" s="262" t="s">
        <v>1872</v>
      </c>
      <c r="G789" s="262" t="s">
        <v>1873</v>
      </c>
      <c r="H789" s="263" t="s">
        <v>155</v>
      </c>
      <c r="I789" s="264">
        <v>-54343.41</v>
      </c>
      <c r="J789" s="264">
        <v>172898.99</v>
      </c>
      <c r="K789" s="264">
        <v>0</v>
      </c>
      <c r="L789" s="265">
        <v>3.1816</v>
      </c>
      <c r="M789" s="265">
        <v>3.1716000000000002</v>
      </c>
      <c r="N789" s="261">
        <v>42664</v>
      </c>
      <c r="O789" s="264">
        <v>542.87</v>
      </c>
      <c r="P789" s="264">
        <v>0.03</v>
      </c>
      <c r="Q789" s="264">
        <v>542.84</v>
      </c>
      <c r="R789" s="264">
        <v>542.87</v>
      </c>
      <c r="S789" s="266">
        <v>3.1871</v>
      </c>
      <c r="T789" s="268">
        <f t="shared" si="7"/>
        <v>170.33353205108091</v>
      </c>
      <c r="U789" s="267"/>
      <c r="V789" s="262"/>
      <c r="W789" s="262"/>
      <c r="X789" s="262" t="s">
        <v>2552</v>
      </c>
      <c r="Y789" s="262" t="s">
        <v>2519</v>
      </c>
      <c r="Z789" s="262"/>
    </row>
    <row r="790" spans="1:26" x14ac:dyDescent="0.25">
      <c r="A790" s="261">
        <v>42642</v>
      </c>
      <c r="B790" s="262"/>
      <c r="C790" s="261">
        <v>42662</v>
      </c>
      <c r="D790" s="262" t="s">
        <v>2512</v>
      </c>
      <c r="E790" s="262" t="s">
        <v>1872</v>
      </c>
      <c r="F790" s="262" t="s">
        <v>1872</v>
      </c>
      <c r="G790" s="262" t="s">
        <v>1873</v>
      </c>
      <c r="H790" s="263" t="s">
        <v>1843</v>
      </c>
      <c r="I790" s="264">
        <v>-3667.48</v>
      </c>
      <c r="J790" s="264">
        <v>11999.99</v>
      </c>
      <c r="K790" s="264">
        <v>0</v>
      </c>
      <c r="L790" s="265">
        <v>3.2719999999999998</v>
      </c>
      <c r="M790" s="265">
        <v>3.1817000000000002</v>
      </c>
      <c r="N790" s="261">
        <v>42674</v>
      </c>
      <c r="O790" s="264">
        <v>329.81</v>
      </c>
      <c r="P790" s="264">
        <v>0.02</v>
      </c>
      <c r="Q790" s="264">
        <v>329.79</v>
      </c>
      <c r="R790" s="264">
        <v>329.81</v>
      </c>
      <c r="S790" s="266">
        <v>3.1871</v>
      </c>
      <c r="T790" s="268">
        <f t="shared" si="7"/>
        <v>103.48278999717611</v>
      </c>
      <c r="U790" s="267"/>
      <c r="V790" s="262"/>
      <c r="W790" s="262"/>
      <c r="X790" s="262" t="s">
        <v>2543</v>
      </c>
      <c r="Y790" s="262" t="s">
        <v>2519</v>
      </c>
      <c r="Z790" s="262"/>
    </row>
    <row r="791" spans="1:26" x14ac:dyDescent="0.25">
      <c r="A791" s="261">
        <v>42643</v>
      </c>
      <c r="B791" s="262"/>
      <c r="C791" s="261">
        <v>42662</v>
      </c>
      <c r="D791" s="262" t="s">
        <v>2512</v>
      </c>
      <c r="E791" s="262" t="s">
        <v>1872</v>
      </c>
      <c r="F791" s="262" t="s">
        <v>1872</v>
      </c>
      <c r="G791" s="262" t="s">
        <v>1873</v>
      </c>
      <c r="H791" s="263" t="s">
        <v>155</v>
      </c>
      <c r="I791" s="264">
        <v>58377.32</v>
      </c>
      <c r="J791" s="264">
        <v>-192003.01</v>
      </c>
      <c r="K791" s="264">
        <v>0</v>
      </c>
      <c r="L791" s="265">
        <v>3.2890000000000001</v>
      </c>
      <c r="M791" s="265">
        <v>3.1718999999999999</v>
      </c>
      <c r="N791" s="261">
        <v>42664</v>
      </c>
      <c r="O791" s="264">
        <v>-6828.84</v>
      </c>
      <c r="P791" s="264">
        <v>0</v>
      </c>
      <c r="Q791" s="264">
        <v>-6828.84</v>
      </c>
      <c r="R791" s="264">
        <v>-6828.84</v>
      </c>
      <c r="S791" s="266">
        <v>3.1871</v>
      </c>
      <c r="T791" s="268">
        <f t="shared" si="7"/>
        <v>-2142.6500580464999</v>
      </c>
      <c r="U791" s="267"/>
      <c r="V791" s="262"/>
      <c r="W791" s="262"/>
      <c r="X791" s="262" t="s">
        <v>2579</v>
      </c>
      <c r="Y791" s="262" t="s">
        <v>2519</v>
      </c>
      <c r="Z791" s="262"/>
    </row>
    <row r="792" spans="1:26" x14ac:dyDescent="0.25">
      <c r="A792" s="261">
        <v>42095</v>
      </c>
      <c r="B792" s="262"/>
      <c r="C792" s="261">
        <v>42662</v>
      </c>
      <c r="D792" s="262" t="s">
        <v>2512</v>
      </c>
      <c r="E792" s="262" t="s">
        <v>1872</v>
      </c>
      <c r="F792" s="262" t="s">
        <v>1872</v>
      </c>
      <c r="G792" s="262" t="s">
        <v>1957</v>
      </c>
      <c r="H792" s="263" t="s">
        <v>155</v>
      </c>
      <c r="I792" s="264">
        <v>-3724.58</v>
      </c>
      <c r="J792" s="264">
        <v>13901.99</v>
      </c>
      <c r="K792" s="264">
        <v>0</v>
      </c>
      <c r="L792" s="265">
        <v>3.7324999999999999</v>
      </c>
      <c r="M792" s="265">
        <v>3.1829999999999998</v>
      </c>
      <c r="N792" s="261">
        <v>42675</v>
      </c>
      <c r="O792" s="264">
        <v>2037.2</v>
      </c>
      <c r="P792" s="264">
        <v>0.1</v>
      </c>
      <c r="Q792" s="264">
        <v>2037.1</v>
      </c>
      <c r="R792" s="264">
        <v>2037.2</v>
      </c>
      <c r="S792" s="266">
        <v>3.1871</v>
      </c>
      <c r="T792" s="268">
        <f t="shared" si="7"/>
        <v>639.20178218443095</v>
      </c>
      <c r="U792" s="267"/>
      <c r="V792" s="262"/>
      <c r="W792" s="262"/>
      <c r="X792" s="262" t="s">
        <v>2580</v>
      </c>
      <c r="Y792" s="262" t="s">
        <v>2519</v>
      </c>
      <c r="Z792" s="262"/>
    </row>
    <row r="793" spans="1:26" x14ac:dyDescent="0.25">
      <c r="A793" s="261">
        <v>42619</v>
      </c>
      <c r="B793" s="262"/>
      <c r="C793" s="261">
        <v>42662</v>
      </c>
      <c r="D793" s="262" t="s">
        <v>2512</v>
      </c>
      <c r="E793" s="262" t="s">
        <v>1872</v>
      </c>
      <c r="F793" s="262" t="s">
        <v>1872</v>
      </c>
      <c r="G793" s="262" t="s">
        <v>1873</v>
      </c>
      <c r="H793" s="263" t="s">
        <v>1843</v>
      </c>
      <c r="I793" s="264">
        <v>-8192.99</v>
      </c>
      <c r="J793" s="264">
        <v>27000</v>
      </c>
      <c r="K793" s="264">
        <v>0</v>
      </c>
      <c r="L793" s="265">
        <v>3.2955000000000001</v>
      </c>
      <c r="M793" s="265">
        <v>3.1945000000000001</v>
      </c>
      <c r="N793" s="261">
        <v>42688</v>
      </c>
      <c r="O793" s="264">
        <v>820.33</v>
      </c>
      <c r="P793" s="264">
        <v>0.04</v>
      </c>
      <c r="Q793" s="264">
        <v>820.29</v>
      </c>
      <c r="R793" s="264">
        <v>820.33</v>
      </c>
      <c r="S793" s="266">
        <v>3.1871</v>
      </c>
      <c r="T793" s="268">
        <f t="shared" si="7"/>
        <v>257.39073138589941</v>
      </c>
      <c r="U793" s="267"/>
      <c r="V793" s="262"/>
      <c r="W793" s="262"/>
      <c r="X793" s="262" t="s">
        <v>2576</v>
      </c>
      <c r="Y793" s="262" t="s">
        <v>2519</v>
      </c>
      <c r="Z793" s="262"/>
    </row>
    <row r="794" spans="1:26" x14ac:dyDescent="0.25">
      <c r="A794" s="261">
        <v>42642</v>
      </c>
      <c r="B794" s="262"/>
      <c r="C794" s="261">
        <v>42662</v>
      </c>
      <c r="D794" s="262" t="s">
        <v>2512</v>
      </c>
      <c r="E794" s="262" t="s">
        <v>1872</v>
      </c>
      <c r="F794" s="262" t="s">
        <v>1872</v>
      </c>
      <c r="G794" s="262" t="s">
        <v>1873</v>
      </c>
      <c r="H794" s="263" t="s">
        <v>155</v>
      </c>
      <c r="I794" s="264">
        <v>21393.64</v>
      </c>
      <c r="J794" s="264">
        <v>-69999.990000000005</v>
      </c>
      <c r="K794" s="264">
        <v>0</v>
      </c>
      <c r="L794" s="265">
        <v>3.2719999999999998</v>
      </c>
      <c r="M794" s="265">
        <v>3.1972999999999998</v>
      </c>
      <c r="N794" s="261">
        <v>42674</v>
      </c>
      <c r="O794" s="264">
        <v>-1591.52</v>
      </c>
      <c r="P794" s="264">
        <v>0</v>
      </c>
      <c r="Q794" s="264">
        <v>-1591.52</v>
      </c>
      <c r="R794" s="264">
        <v>-1591.52</v>
      </c>
      <c r="S794" s="266">
        <v>3.1871</v>
      </c>
      <c r="T794" s="268">
        <f t="shared" ref="T794:T857" si="8">R794/S794</f>
        <v>-499.36305732484072</v>
      </c>
      <c r="U794" s="267"/>
      <c r="V794" s="262"/>
      <c r="W794" s="262"/>
      <c r="X794" s="262" t="s">
        <v>2555</v>
      </c>
      <c r="Y794" s="262" t="s">
        <v>2519</v>
      </c>
      <c r="Z794" s="262"/>
    </row>
    <row r="795" spans="1:26" x14ac:dyDescent="0.25">
      <c r="A795" s="261">
        <v>42648</v>
      </c>
      <c r="B795" s="262"/>
      <c r="C795" s="261">
        <v>42662</v>
      </c>
      <c r="D795" s="262" t="s">
        <v>2512</v>
      </c>
      <c r="E795" s="262" t="s">
        <v>1872</v>
      </c>
      <c r="F795" s="262" t="s">
        <v>1872</v>
      </c>
      <c r="G795" s="262" t="s">
        <v>1873</v>
      </c>
      <c r="H795" s="263" t="s">
        <v>155</v>
      </c>
      <c r="I795" s="264">
        <v>79351.94</v>
      </c>
      <c r="J795" s="264">
        <v>-257258.99</v>
      </c>
      <c r="K795" s="264">
        <v>0</v>
      </c>
      <c r="L795" s="265">
        <v>3.242</v>
      </c>
      <c r="M795" s="265">
        <v>3.1949000000000001</v>
      </c>
      <c r="N795" s="261">
        <v>42671</v>
      </c>
      <c r="O795" s="264">
        <v>-3723.95</v>
      </c>
      <c r="P795" s="264">
        <v>0</v>
      </c>
      <c r="Q795" s="264">
        <v>-3723.95</v>
      </c>
      <c r="R795" s="264">
        <v>-3723.95</v>
      </c>
      <c r="S795" s="266">
        <v>3.1871</v>
      </c>
      <c r="T795" s="268">
        <f t="shared" si="8"/>
        <v>-1168.4446675661259</v>
      </c>
      <c r="U795" s="267"/>
      <c r="V795" s="262"/>
      <c r="W795" s="262"/>
      <c r="X795" s="262" t="s">
        <v>2578</v>
      </c>
      <c r="Y795" s="262" t="s">
        <v>2519</v>
      </c>
      <c r="Z795" s="262"/>
    </row>
    <row r="796" spans="1:26" x14ac:dyDescent="0.25">
      <c r="A796" s="261">
        <v>42657</v>
      </c>
      <c r="B796" s="262"/>
      <c r="C796" s="261">
        <v>42662</v>
      </c>
      <c r="D796" s="262" t="s">
        <v>2512</v>
      </c>
      <c r="E796" s="262" t="s">
        <v>1872</v>
      </c>
      <c r="F796" s="262" t="s">
        <v>1872</v>
      </c>
      <c r="G796" s="262" t="s">
        <v>1957</v>
      </c>
      <c r="H796" s="263" t="s">
        <v>155</v>
      </c>
      <c r="I796" s="264">
        <v>-15292.03</v>
      </c>
      <c r="J796" s="264">
        <v>49295.39</v>
      </c>
      <c r="K796" s="264">
        <v>0</v>
      </c>
      <c r="L796" s="265">
        <v>3.2235999999999998</v>
      </c>
      <c r="M796" s="265">
        <v>3.1817000000000002</v>
      </c>
      <c r="N796" s="261">
        <v>42674</v>
      </c>
      <c r="O796" s="264">
        <v>638.1</v>
      </c>
      <c r="P796" s="264">
        <v>0.03</v>
      </c>
      <c r="Q796" s="264">
        <v>638.07000000000005</v>
      </c>
      <c r="R796" s="264">
        <v>638.1</v>
      </c>
      <c r="S796" s="266">
        <v>3.1871</v>
      </c>
      <c r="T796" s="268">
        <f t="shared" si="8"/>
        <v>200.21336010793513</v>
      </c>
      <c r="U796" s="267"/>
      <c r="V796" s="262"/>
      <c r="W796" s="262"/>
      <c r="X796" s="262" t="s">
        <v>2532</v>
      </c>
      <c r="Y796" s="262" t="s">
        <v>2519</v>
      </c>
      <c r="Z796" s="262"/>
    </row>
    <row r="797" spans="1:26" x14ac:dyDescent="0.25">
      <c r="A797" s="261">
        <v>42088</v>
      </c>
      <c r="B797" s="262"/>
      <c r="C797" s="261">
        <v>42662</v>
      </c>
      <c r="D797" s="262" t="s">
        <v>2512</v>
      </c>
      <c r="E797" s="262" t="s">
        <v>1872</v>
      </c>
      <c r="F797" s="262" t="s">
        <v>1872</v>
      </c>
      <c r="G797" s="262" t="s">
        <v>1957</v>
      </c>
      <c r="H797" s="263" t="s">
        <v>155</v>
      </c>
      <c r="I797" s="264">
        <v>-162458.81</v>
      </c>
      <c r="J797" s="264">
        <v>593527.02</v>
      </c>
      <c r="K797" s="264">
        <v>0</v>
      </c>
      <c r="L797" s="265">
        <v>3.6534</v>
      </c>
      <c r="M797" s="265">
        <v>3.1829999999999998</v>
      </c>
      <c r="N797" s="261">
        <v>42675</v>
      </c>
      <c r="O797" s="264">
        <v>76067.66</v>
      </c>
      <c r="P797" s="264">
        <v>3.8</v>
      </c>
      <c r="Q797" s="264">
        <v>76063.86</v>
      </c>
      <c r="R797" s="264">
        <v>76067.66</v>
      </c>
      <c r="S797" s="266">
        <v>3.1871</v>
      </c>
      <c r="T797" s="268">
        <f t="shared" si="8"/>
        <v>23867.359041134576</v>
      </c>
      <c r="U797" s="267"/>
      <c r="V797" s="262"/>
      <c r="W797" s="262"/>
      <c r="X797" s="262" t="s">
        <v>2556</v>
      </c>
      <c r="Y797" s="262" t="s">
        <v>2519</v>
      </c>
      <c r="Z797" s="262"/>
    </row>
    <row r="798" spans="1:26" x14ac:dyDescent="0.25">
      <c r="A798" s="261">
        <v>42619</v>
      </c>
      <c r="B798" s="262"/>
      <c r="C798" s="261">
        <v>42663</v>
      </c>
      <c r="D798" s="262" t="s">
        <v>2512</v>
      </c>
      <c r="E798" s="262" t="s">
        <v>1872</v>
      </c>
      <c r="F798" s="262" t="s">
        <v>1872</v>
      </c>
      <c r="G798" s="262" t="s">
        <v>1873</v>
      </c>
      <c r="H798" s="263" t="s">
        <v>155</v>
      </c>
      <c r="I798" s="264">
        <v>-159399.48000000001</v>
      </c>
      <c r="J798" s="264">
        <v>525300.99</v>
      </c>
      <c r="K798" s="264">
        <v>0</v>
      </c>
      <c r="L798" s="265">
        <v>3.2955000000000001</v>
      </c>
      <c r="M798" s="265">
        <v>3.2014</v>
      </c>
      <c r="N798" s="261">
        <v>42688</v>
      </c>
      <c r="O798" s="264">
        <v>14877.21</v>
      </c>
      <c r="P798" s="264">
        <v>0.74</v>
      </c>
      <c r="Q798" s="264">
        <v>14876.47</v>
      </c>
      <c r="R798" s="264">
        <v>14877.21</v>
      </c>
      <c r="S798" s="266">
        <v>3.1797</v>
      </c>
      <c r="T798" s="268">
        <f t="shared" si="8"/>
        <v>4678.8093216341158</v>
      </c>
      <c r="U798" s="267"/>
      <c r="V798" s="262"/>
      <c r="W798" s="262"/>
      <c r="X798" s="267" t="s">
        <v>2548</v>
      </c>
      <c r="Y798" s="262" t="s">
        <v>2519</v>
      </c>
      <c r="Z798" s="262"/>
    </row>
    <row r="799" spans="1:26" x14ac:dyDescent="0.25">
      <c r="A799" s="261">
        <v>42552</v>
      </c>
      <c r="B799" s="262"/>
      <c r="C799" s="261">
        <v>42664</v>
      </c>
      <c r="D799" s="262" t="s">
        <v>2512</v>
      </c>
      <c r="E799" s="262" t="s">
        <v>1872</v>
      </c>
      <c r="F799" s="262" t="s">
        <v>1872</v>
      </c>
      <c r="G799" s="262" t="s">
        <v>1873</v>
      </c>
      <c r="H799" s="263" t="s">
        <v>155</v>
      </c>
      <c r="I799" s="264">
        <v>211557.53</v>
      </c>
      <c r="J799" s="264">
        <v>-703999.99</v>
      </c>
      <c r="K799" s="264">
        <v>0</v>
      </c>
      <c r="L799" s="265">
        <v>3.3277000000000001</v>
      </c>
      <c r="M799" s="265">
        <v>3.1701000000000001</v>
      </c>
      <c r="N799" s="261">
        <v>42675</v>
      </c>
      <c r="O799" s="264">
        <v>-33221.39</v>
      </c>
      <c r="P799" s="264">
        <v>0</v>
      </c>
      <c r="Q799" s="264">
        <v>-33221.39</v>
      </c>
      <c r="R799" s="264">
        <v>-33221.39</v>
      </c>
      <c r="S799" s="266">
        <v>3.1602000000000001</v>
      </c>
      <c r="T799" s="268">
        <f t="shared" si="8"/>
        <v>-10512.432757420416</v>
      </c>
      <c r="U799" s="267"/>
      <c r="V799" s="262"/>
      <c r="W799" s="262"/>
      <c r="X799" s="267" t="s">
        <v>2576</v>
      </c>
      <c r="Y799" s="262" t="s">
        <v>2519</v>
      </c>
      <c r="Z799" s="262"/>
    </row>
    <row r="800" spans="1:26" x14ac:dyDescent="0.25">
      <c r="A800" s="261">
        <v>42657</v>
      </c>
      <c r="B800" s="262"/>
      <c r="C800" s="261">
        <v>42664</v>
      </c>
      <c r="D800" s="262" t="s">
        <v>2512</v>
      </c>
      <c r="E800" s="262" t="s">
        <v>1872</v>
      </c>
      <c r="F800" s="262" t="s">
        <v>1872</v>
      </c>
      <c r="G800" s="262" t="s">
        <v>1873</v>
      </c>
      <c r="H800" s="263" t="s">
        <v>155</v>
      </c>
      <c r="I800" s="264">
        <v>50874.8</v>
      </c>
      <c r="J800" s="264">
        <v>-164000.01</v>
      </c>
      <c r="K800" s="264">
        <v>0</v>
      </c>
      <c r="L800" s="265">
        <v>3.2235999999999998</v>
      </c>
      <c r="M800" s="265">
        <v>3.1692999999999998</v>
      </c>
      <c r="N800" s="261">
        <v>42674</v>
      </c>
      <c r="O800" s="264">
        <v>-2753.96</v>
      </c>
      <c r="P800" s="264">
        <v>0</v>
      </c>
      <c r="Q800" s="264">
        <v>-2753.96</v>
      </c>
      <c r="R800" s="264">
        <v>-2753.96</v>
      </c>
      <c r="S800" s="266">
        <v>3.1602000000000001</v>
      </c>
      <c r="T800" s="268">
        <f t="shared" si="8"/>
        <v>-871.45117397633055</v>
      </c>
      <c r="U800" s="267"/>
      <c r="V800" s="262"/>
      <c r="W800" s="262"/>
      <c r="X800" s="267" t="s">
        <v>2580</v>
      </c>
      <c r="Y800" s="262" t="s">
        <v>2519</v>
      </c>
      <c r="Z800" s="262"/>
    </row>
    <row r="801" spans="1:26" x14ac:dyDescent="0.25">
      <c r="A801" s="261">
        <v>42642</v>
      </c>
      <c r="B801" s="262"/>
      <c r="C801" s="261">
        <v>42664</v>
      </c>
      <c r="D801" s="262" t="s">
        <v>2512</v>
      </c>
      <c r="E801" s="262" t="s">
        <v>1872</v>
      </c>
      <c r="F801" s="262" t="s">
        <v>1872</v>
      </c>
      <c r="G801" s="262" t="s">
        <v>1873</v>
      </c>
      <c r="H801" s="263" t="s">
        <v>155</v>
      </c>
      <c r="I801" s="264">
        <v>94513.75</v>
      </c>
      <c r="J801" s="264">
        <v>-309248.99</v>
      </c>
      <c r="K801" s="264">
        <v>0</v>
      </c>
      <c r="L801" s="265">
        <v>3.2719999999999998</v>
      </c>
      <c r="M801" s="265">
        <v>3.1692999999999998</v>
      </c>
      <c r="N801" s="261">
        <v>42674</v>
      </c>
      <c r="O801" s="264">
        <v>-9676.5499999999993</v>
      </c>
      <c r="P801" s="264">
        <v>0</v>
      </c>
      <c r="Q801" s="264">
        <v>-9676.5499999999993</v>
      </c>
      <c r="R801" s="264">
        <v>-9676.5499999999993</v>
      </c>
      <c r="S801" s="266">
        <v>3.1602000000000001</v>
      </c>
      <c r="T801" s="268">
        <f t="shared" si="8"/>
        <v>-3062.0055692677674</v>
      </c>
      <c r="U801" s="267"/>
      <c r="V801" s="262"/>
      <c r="W801" s="262"/>
      <c r="X801" s="267" t="s">
        <v>2553</v>
      </c>
      <c r="Y801" s="262" t="s">
        <v>2519</v>
      </c>
      <c r="Z801" s="262"/>
    </row>
    <row r="802" spans="1:26" x14ac:dyDescent="0.25">
      <c r="A802" s="261">
        <v>42349</v>
      </c>
      <c r="B802" s="262"/>
      <c r="C802" s="261">
        <v>42667</v>
      </c>
      <c r="D802" s="262" t="s">
        <v>2512</v>
      </c>
      <c r="E802" s="262" t="s">
        <v>1872</v>
      </c>
      <c r="F802" s="262" t="s">
        <v>1872</v>
      </c>
      <c r="G802" s="262" t="s">
        <v>1873</v>
      </c>
      <c r="H802" s="263" t="s">
        <v>155</v>
      </c>
      <c r="I802" s="264">
        <v>-57362.58</v>
      </c>
      <c r="J802" s="264">
        <v>243859.8</v>
      </c>
      <c r="K802" s="264">
        <v>0</v>
      </c>
      <c r="L802" s="266">
        <v>4.2511999999999999</v>
      </c>
      <c r="M802" s="266">
        <v>3.1688000000000001</v>
      </c>
      <c r="N802" s="270">
        <v>42677</v>
      </c>
      <c r="O802" s="264">
        <v>61865.49</v>
      </c>
      <c r="P802" s="264">
        <v>3.09</v>
      </c>
      <c r="Q802" s="264">
        <v>61862.400000000001</v>
      </c>
      <c r="R802" s="264">
        <v>61865.49</v>
      </c>
      <c r="S802" s="266">
        <v>3.1589999999999998</v>
      </c>
      <c r="T802" s="268">
        <f t="shared" si="8"/>
        <v>19583.884140550806</v>
      </c>
      <c r="U802" s="267"/>
      <c r="V802" s="262"/>
      <c r="W802" s="262"/>
      <c r="X802" s="262" t="s">
        <v>2576</v>
      </c>
      <c r="Y802" s="262" t="s">
        <v>2519</v>
      </c>
      <c r="Z802" s="262"/>
    </row>
    <row r="803" spans="1:26" x14ac:dyDescent="0.25">
      <c r="A803" s="261">
        <v>42552</v>
      </c>
      <c r="B803" s="262"/>
      <c r="C803" s="261">
        <v>42667</v>
      </c>
      <c r="D803" s="262" t="s">
        <v>2512</v>
      </c>
      <c r="E803" s="262" t="s">
        <v>1872</v>
      </c>
      <c r="F803" s="262" t="s">
        <v>1872</v>
      </c>
      <c r="G803" s="262" t="s">
        <v>1873</v>
      </c>
      <c r="H803" s="263" t="s">
        <v>155</v>
      </c>
      <c r="I803" s="264">
        <v>53294.47</v>
      </c>
      <c r="J803" s="264">
        <v>-177348.01</v>
      </c>
      <c r="K803" s="264">
        <v>0</v>
      </c>
      <c r="L803" s="266">
        <v>3.3277000000000001</v>
      </c>
      <c r="M803" s="266">
        <v>3.1225000000000001</v>
      </c>
      <c r="N803" s="270">
        <v>42675</v>
      </c>
      <c r="O803" s="264">
        <v>-10902.23</v>
      </c>
      <c r="P803" s="264">
        <v>0</v>
      </c>
      <c r="Q803" s="264">
        <v>-10902.23</v>
      </c>
      <c r="R803" s="264">
        <v>-10902.23</v>
      </c>
      <c r="S803" s="266">
        <v>3.1589999999999998</v>
      </c>
      <c r="T803" s="268">
        <f t="shared" si="8"/>
        <v>-3451.1649256093701</v>
      </c>
      <c r="U803" s="267"/>
      <c r="V803" s="262"/>
      <c r="W803" s="262"/>
      <c r="X803" s="262" t="s">
        <v>2548</v>
      </c>
      <c r="Y803" s="262" t="s">
        <v>2519</v>
      </c>
      <c r="Z803" s="262"/>
    </row>
    <row r="804" spans="1:26" x14ac:dyDescent="0.25">
      <c r="A804" s="261">
        <v>42642</v>
      </c>
      <c r="B804" s="262"/>
      <c r="C804" s="261">
        <v>42668</v>
      </c>
      <c r="D804" s="262" t="s">
        <v>2512</v>
      </c>
      <c r="E804" s="262" t="s">
        <v>1872</v>
      </c>
      <c r="F804" s="262" t="s">
        <v>1872</v>
      </c>
      <c r="G804" s="262" t="s">
        <v>1873</v>
      </c>
      <c r="H804" s="263" t="s">
        <v>155</v>
      </c>
      <c r="I804" s="264">
        <v>57664.43</v>
      </c>
      <c r="J804" s="264">
        <v>-188678.01</v>
      </c>
      <c r="K804" s="264">
        <v>0</v>
      </c>
      <c r="L804" s="266">
        <v>3.2719999999999998</v>
      </c>
      <c r="M804" s="266">
        <v>3.1368999999999998</v>
      </c>
      <c r="N804" s="270">
        <v>42674</v>
      </c>
      <c r="O804" s="264">
        <v>-7774.41</v>
      </c>
      <c r="P804" s="264">
        <v>0</v>
      </c>
      <c r="Q804" s="264">
        <v>-7774.41</v>
      </c>
      <c r="R804" s="264">
        <v>-7774.41</v>
      </c>
      <c r="S804" s="266">
        <v>3.1307999999999998</v>
      </c>
      <c r="T804" s="268">
        <f t="shared" si="8"/>
        <v>-2483.2023763894213</v>
      </c>
      <c r="U804" s="267"/>
      <c r="V804" s="262"/>
      <c r="W804" s="262"/>
      <c r="X804" s="262" t="s">
        <v>2581</v>
      </c>
      <c r="Y804" s="262" t="s">
        <v>2519</v>
      </c>
      <c r="Z804" s="262"/>
    </row>
    <row r="805" spans="1:26" x14ac:dyDescent="0.25">
      <c r="A805" s="261">
        <v>42088</v>
      </c>
      <c r="B805" s="262"/>
      <c r="C805" s="261">
        <v>42668</v>
      </c>
      <c r="D805" s="262" t="s">
        <v>2512</v>
      </c>
      <c r="E805" s="262" t="s">
        <v>1872</v>
      </c>
      <c r="F805" s="262" t="s">
        <v>1872</v>
      </c>
      <c r="G805" s="262" t="s">
        <v>1957</v>
      </c>
      <c r="H805" s="263" t="s">
        <v>155</v>
      </c>
      <c r="I805" s="264">
        <v>-60217.88</v>
      </c>
      <c r="J805" s="264">
        <v>220000</v>
      </c>
      <c r="K805" s="264">
        <v>0</v>
      </c>
      <c r="L805" s="266">
        <v>3.6534</v>
      </c>
      <c r="M805" s="266">
        <v>3.1377999999999999</v>
      </c>
      <c r="N805" s="270">
        <v>42675</v>
      </c>
      <c r="O805" s="264">
        <v>30968.37</v>
      </c>
      <c r="P805" s="264">
        <v>1.55</v>
      </c>
      <c r="Q805" s="264">
        <v>30966.82</v>
      </c>
      <c r="R805" s="264">
        <v>30968.37</v>
      </c>
      <c r="S805" s="266">
        <v>3.1307999999999998</v>
      </c>
      <c r="T805" s="268">
        <f t="shared" si="8"/>
        <v>9891.5197393637409</v>
      </c>
      <c r="U805" s="267"/>
      <c r="V805" s="262"/>
      <c r="W805" s="262"/>
      <c r="X805" s="262" t="s">
        <v>2582</v>
      </c>
      <c r="Y805" s="262" t="s">
        <v>2519</v>
      </c>
      <c r="Z805" s="262"/>
    </row>
    <row r="806" spans="1:26" x14ac:dyDescent="0.25">
      <c r="A806" s="261">
        <v>42662</v>
      </c>
      <c r="B806" s="262"/>
      <c r="C806" s="261">
        <v>42668</v>
      </c>
      <c r="D806" s="262" t="s">
        <v>2512</v>
      </c>
      <c r="E806" s="262" t="s">
        <v>1872</v>
      </c>
      <c r="F806" s="262" t="s">
        <v>1872</v>
      </c>
      <c r="G806" s="262" t="s">
        <v>1873</v>
      </c>
      <c r="H806" s="263" t="s">
        <v>155</v>
      </c>
      <c r="I806" s="264">
        <v>-89117.01</v>
      </c>
      <c r="J806" s="264">
        <v>282492.01</v>
      </c>
      <c r="K806" s="264">
        <v>0</v>
      </c>
      <c r="L806" s="266">
        <v>3.1699000000000002</v>
      </c>
      <c r="M806" s="266">
        <v>3.1328</v>
      </c>
      <c r="N806" s="270">
        <v>42669</v>
      </c>
      <c r="O806" s="264">
        <v>3304.54</v>
      </c>
      <c r="P806" s="264">
        <v>0.17</v>
      </c>
      <c r="Q806" s="264">
        <v>3304.37</v>
      </c>
      <c r="R806" s="264">
        <v>3304.54</v>
      </c>
      <c r="S806" s="266">
        <v>3.1307999999999998</v>
      </c>
      <c r="T806" s="268">
        <f t="shared" si="8"/>
        <v>1055.4938035007028</v>
      </c>
      <c r="U806" s="267"/>
      <c r="V806" s="262"/>
      <c r="W806" s="262"/>
      <c r="X806" s="262" t="s">
        <v>2572</v>
      </c>
      <c r="Y806" s="262" t="s">
        <v>2519</v>
      </c>
      <c r="Z806" s="262"/>
    </row>
    <row r="807" spans="1:26" x14ac:dyDescent="0.25">
      <c r="A807" s="261">
        <v>42095</v>
      </c>
      <c r="B807" s="262"/>
      <c r="C807" s="261">
        <v>42668</v>
      </c>
      <c r="D807" s="262" t="s">
        <v>2512</v>
      </c>
      <c r="E807" s="262" t="s">
        <v>1872</v>
      </c>
      <c r="F807" s="262" t="s">
        <v>1872</v>
      </c>
      <c r="G807" s="262" t="s">
        <v>1957</v>
      </c>
      <c r="H807" s="263" t="s">
        <v>155</v>
      </c>
      <c r="I807" s="264">
        <v>-86623.17</v>
      </c>
      <c r="J807" s="264">
        <v>323320.98</v>
      </c>
      <c r="K807" s="264">
        <v>0</v>
      </c>
      <c r="L807" s="266">
        <v>3.7324999999999999</v>
      </c>
      <c r="M807" s="266">
        <v>3.1377999999999999</v>
      </c>
      <c r="N807" s="270">
        <v>42675</v>
      </c>
      <c r="O807" s="264">
        <v>51382.12</v>
      </c>
      <c r="P807" s="264">
        <v>2.57</v>
      </c>
      <c r="Q807" s="264">
        <v>51379.55</v>
      </c>
      <c r="R807" s="264">
        <v>51382.12</v>
      </c>
      <c r="S807" s="266">
        <v>3.1307999999999998</v>
      </c>
      <c r="T807" s="268">
        <f t="shared" si="8"/>
        <v>16411.818065670119</v>
      </c>
      <c r="U807" s="267"/>
      <c r="V807" s="262"/>
      <c r="W807" s="262"/>
      <c r="X807" s="262" t="s">
        <v>2534</v>
      </c>
      <c r="Y807" s="262" t="s">
        <v>2519</v>
      </c>
      <c r="Z807" s="262"/>
    </row>
    <row r="808" spans="1:26" x14ac:dyDescent="0.25">
      <c r="A808" s="261">
        <v>42642</v>
      </c>
      <c r="B808" s="262"/>
      <c r="C808" s="261">
        <v>42668</v>
      </c>
      <c r="D808" s="262" t="s">
        <v>2512</v>
      </c>
      <c r="E808" s="262" t="s">
        <v>1872</v>
      </c>
      <c r="F808" s="262" t="s">
        <v>1872</v>
      </c>
      <c r="G808" s="262" t="s">
        <v>1873</v>
      </c>
      <c r="H808" s="263" t="s">
        <v>155</v>
      </c>
      <c r="I808" s="264">
        <v>53545.23</v>
      </c>
      <c r="J808" s="264">
        <v>-175199.99</v>
      </c>
      <c r="K808" s="264">
        <v>0</v>
      </c>
      <c r="L808" s="266">
        <v>3.2719999999999998</v>
      </c>
      <c r="M808" s="266">
        <v>3.1368999999999998</v>
      </c>
      <c r="N808" s="270">
        <v>42674</v>
      </c>
      <c r="O808" s="264">
        <v>-7219.05</v>
      </c>
      <c r="P808" s="264">
        <v>0</v>
      </c>
      <c r="Q808" s="264">
        <v>-7219.05</v>
      </c>
      <c r="R808" s="264">
        <v>-7219.05</v>
      </c>
      <c r="S808" s="266">
        <v>3.1307999999999998</v>
      </c>
      <c r="T808" s="268">
        <f t="shared" si="8"/>
        <v>-2305.8164047527789</v>
      </c>
      <c r="U808" s="267"/>
      <c r="V808" s="262"/>
      <c r="W808" s="262"/>
      <c r="X808" s="262" t="s">
        <v>2553</v>
      </c>
      <c r="Y808" s="262" t="s">
        <v>2519</v>
      </c>
      <c r="Z808" s="262"/>
    </row>
    <row r="809" spans="1:26" x14ac:dyDescent="0.25">
      <c r="A809" s="261">
        <v>42088</v>
      </c>
      <c r="B809" s="262"/>
      <c r="C809" s="261">
        <v>42669</v>
      </c>
      <c r="D809" s="262" t="s">
        <v>2512</v>
      </c>
      <c r="E809" s="262" t="s">
        <v>1872</v>
      </c>
      <c r="F809" s="262" t="s">
        <v>1872</v>
      </c>
      <c r="G809" s="262" t="s">
        <v>1957</v>
      </c>
      <c r="H809" s="263" t="s">
        <v>155</v>
      </c>
      <c r="I809" s="264">
        <v>-61060.66</v>
      </c>
      <c r="J809" s="264">
        <v>223079.02</v>
      </c>
      <c r="K809" s="264">
        <v>0</v>
      </c>
      <c r="L809" s="266">
        <v>3.6534</v>
      </c>
      <c r="M809" s="266">
        <v>3.1246999999999998</v>
      </c>
      <c r="N809" s="270">
        <v>42675</v>
      </c>
      <c r="O809" s="264">
        <v>32216.28</v>
      </c>
      <c r="P809" s="264">
        <v>1.61</v>
      </c>
      <c r="Q809" s="264">
        <v>32214.67</v>
      </c>
      <c r="R809" s="264">
        <v>32216.28</v>
      </c>
      <c r="S809" s="266">
        <v>3.1190000000000002</v>
      </c>
      <c r="T809" s="268">
        <f t="shared" si="8"/>
        <v>10329.041359410066</v>
      </c>
      <c r="U809" s="267"/>
      <c r="V809" s="262"/>
      <c r="W809" s="262"/>
      <c r="X809" s="262" t="s">
        <v>2565</v>
      </c>
      <c r="Y809" s="262" t="s">
        <v>2519</v>
      </c>
      <c r="Z809" s="262"/>
    </row>
    <row r="810" spans="1:26" x14ac:dyDescent="0.25">
      <c r="A810" s="261">
        <v>42662</v>
      </c>
      <c r="B810" s="262"/>
      <c r="C810" s="261">
        <v>42669</v>
      </c>
      <c r="D810" s="262" t="s">
        <v>2512</v>
      </c>
      <c r="E810" s="262" t="s">
        <v>1872</v>
      </c>
      <c r="F810" s="262" t="s">
        <v>1872</v>
      </c>
      <c r="G810" s="262" t="s">
        <v>1873</v>
      </c>
      <c r="H810" s="263" t="s">
        <v>155</v>
      </c>
      <c r="I810" s="264">
        <v>-63737.42</v>
      </c>
      <c r="J810" s="264">
        <v>202104.99</v>
      </c>
      <c r="K810" s="264">
        <v>0</v>
      </c>
      <c r="L810" s="266">
        <v>3.1709000000000001</v>
      </c>
      <c r="M810" s="266">
        <v>3.1208</v>
      </c>
      <c r="N810" s="270">
        <v>42670</v>
      </c>
      <c r="O810" s="264">
        <v>3191.6</v>
      </c>
      <c r="P810" s="264">
        <v>0.16</v>
      </c>
      <c r="Q810" s="264">
        <v>3191.44</v>
      </c>
      <c r="R810" s="264">
        <v>3191.6</v>
      </c>
      <c r="S810" s="266">
        <v>3.1190000000000002</v>
      </c>
      <c r="T810" s="268">
        <f t="shared" si="8"/>
        <v>1023.2766912471945</v>
      </c>
      <c r="U810" s="267"/>
      <c r="V810" s="262"/>
      <c r="W810" s="262"/>
      <c r="X810" s="262" t="s">
        <v>2583</v>
      </c>
      <c r="Y810" s="262" t="s">
        <v>2519</v>
      </c>
      <c r="Z810" s="262"/>
    </row>
    <row r="811" spans="1:26" x14ac:dyDescent="0.25">
      <c r="A811" s="261">
        <v>42662</v>
      </c>
      <c r="B811" s="262"/>
      <c r="C811" s="261">
        <v>42669</v>
      </c>
      <c r="D811" s="262" t="s">
        <v>2512</v>
      </c>
      <c r="E811" s="262" t="s">
        <v>1872</v>
      </c>
      <c r="F811" s="262" t="s">
        <v>1872</v>
      </c>
      <c r="G811" s="262" t="s">
        <v>1873</v>
      </c>
      <c r="H811" s="263" t="s">
        <v>155</v>
      </c>
      <c r="I811" s="264">
        <v>-138744.12</v>
      </c>
      <c r="J811" s="264">
        <v>439804.99</v>
      </c>
      <c r="K811" s="264">
        <v>0</v>
      </c>
      <c r="L811" s="266">
        <v>3.1699000000000002</v>
      </c>
      <c r="M811" s="266">
        <v>3.1200999999999999</v>
      </c>
      <c r="N811" s="270">
        <v>42669</v>
      </c>
      <c r="O811" s="264">
        <v>6909.46</v>
      </c>
      <c r="P811" s="264">
        <v>0.35</v>
      </c>
      <c r="Q811" s="264">
        <v>6909.11</v>
      </c>
      <c r="R811" s="264">
        <v>6909.46</v>
      </c>
      <c r="S811" s="266">
        <v>3.1190000000000002</v>
      </c>
      <c r="T811" s="268">
        <f t="shared" si="8"/>
        <v>2215.2805386341774</v>
      </c>
      <c r="U811" s="267"/>
      <c r="V811" s="262"/>
      <c r="W811" s="262"/>
      <c r="X811" s="262" t="s">
        <v>2532</v>
      </c>
      <c r="Y811" s="262" t="s">
        <v>2519</v>
      </c>
      <c r="Z811" s="262"/>
    </row>
    <row r="812" spans="1:26" x14ac:dyDescent="0.25">
      <c r="A812" s="261">
        <v>42095</v>
      </c>
      <c r="B812" s="262"/>
      <c r="C812" s="261">
        <v>42669</v>
      </c>
      <c r="D812" s="262" t="s">
        <v>2512</v>
      </c>
      <c r="E812" s="262" t="s">
        <v>1872</v>
      </c>
      <c r="F812" s="262" t="s">
        <v>1872</v>
      </c>
      <c r="G812" s="262" t="s">
        <v>1957</v>
      </c>
      <c r="H812" s="263" t="s">
        <v>155</v>
      </c>
      <c r="I812" s="264">
        <v>-39999.58</v>
      </c>
      <c r="J812" s="264">
        <v>149298.43</v>
      </c>
      <c r="K812" s="264">
        <v>0</v>
      </c>
      <c r="L812" s="266">
        <v>3.7324999999999999</v>
      </c>
      <c r="M812" s="266">
        <v>3.1246999999999998</v>
      </c>
      <c r="N812" s="270">
        <v>42675</v>
      </c>
      <c r="O812" s="264">
        <v>24261.67</v>
      </c>
      <c r="P812" s="264">
        <v>1.21</v>
      </c>
      <c r="Q812" s="264">
        <v>24260.46</v>
      </c>
      <c r="R812" s="264">
        <v>24261.67</v>
      </c>
      <c r="S812" s="266">
        <v>3.1190000000000002</v>
      </c>
      <c r="T812" s="268">
        <f t="shared" si="8"/>
        <v>7778.6694453350419</v>
      </c>
      <c r="U812" s="267"/>
      <c r="V812" s="262"/>
      <c r="W812" s="262"/>
      <c r="X812" s="262" t="s">
        <v>2552</v>
      </c>
      <c r="Y812" s="262" t="s">
        <v>2519</v>
      </c>
      <c r="Z812" s="262"/>
    </row>
    <row r="813" spans="1:26" x14ac:dyDescent="0.25">
      <c r="A813" s="261">
        <v>42088</v>
      </c>
      <c r="B813" s="262"/>
      <c r="C813" s="261">
        <v>42670</v>
      </c>
      <c r="D813" s="262" t="s">
        <v>2512</v>
      </c>
      <c r="E813" s="262" t="s">
        <v>1872</v>
      </c>
      <c r="F813" s="262" t="s">
        <v>1872</v>
      </c>
      <c r="G813" s="262" t="s">
        <v>1957</v>
      </c>
      <c r="H813" s="263" t="s">
        <v>155</v>
      </c>
      <c r="I813" s="264">
        <v>-31477.53</v>
      </c>
      <c r="J813" s="264">
        <v>115000.01</v>
      </c>
      <c r="K813" s="264">
        <v>0</v>
      </c>
      <c r="L813" s="266">
        <v>3.6534</v>
      </c>
      <c r="M813" s="266">
        <v>3.1259000000000001</v>
      </c>
      <c r="N813" s="270">
        <v>42675</v>
      </c>
      <c r="O813" s="264">
        <v>16578.740000000002</v>
      </c>
      <c r="P813" s="264">
        <v>0.83</v>
      </c>
      <c r="Q813" s="264">
        <v>16577.91</v>
      </c>
      <c r="R813" s="264">
        <v>16578.740000000002</v>
      </c>
      <c r="S813" s="266">
        <v>3.1215999999999999</v>
      </c>
      <c r="T813" s="268">
        <f t="shared" si="8"/>
        <v>5310.9751409533583</v>
      </c>
      <c r="U813" s="267"/>
      <c r="V813" s="262"/>
      <c r="W813" s="262"/>
      <c r="X813" s="262" t="s">
        <v>2584</v>
      </c>
      <c r="Y813" s="262" t="s">
        <v>2519</v>
      </c>
      <c r="Z813" s="262"/>
    </row>
    <row r="814" spans="1:26" x14ac:dyDescent="0.25">
      <c r="A814" s="261">
        <v>42662</v>
      </c>
      <c r="B814" s="262"/>
      <c r="C814" s="261">
        <v>42670</v>
      </c>
      <c r="D814" s="262" t="s">
        <v>2512</v>
      </c>
      <c r="E814" s="262" t="s">
        <v>1872</v>
      </c>
      <c r="F814" s="262" t="s">
        <v>1872</v>
      </c>
      <c r="G814" s="262" t="s">
        <v>1873</v>
      </c>
      <c r="H814" s="263" t="s">
        <v>155</v>
      </c>
      <c r="I814" s="264">
        <v>-22600.52</v>
      </c>
      <c r="J814" s="264">
        <v>71663.990000000005</v>
      </c>
      <c r="K814" s="264">
        <v>0</v>
      </c>
      <c r="L814" s="266">
        <v>3.1709000000000001</v>
      </c>
      <c r="M814" s="266">
        <v>3.1225000000000001</v>
      </c>
      <c r="N814" s="270">
        <v>42670</v>
      </c>
      <c r="O814" s="264">
        <v>1093.8699999999999</v>
      </c>
      <c r="P814" s="264">
        <v>0.05</v>
      </c>
      <c r="Q814" s="264">
        <v>1093.82</v>
      </c>
      <c r="R814" s="264">
        <v>1093.8699999999999</v>
      </c>
      <c r="S814" s="266">
        <v>3.1215999999999999</v>
      </c>
      <c r="T814" s="268">
        <f t="shared" si="8"/>
        <v>350.41965658636593</v>
      </c>
      <c r="U814" s="267"/>
      <c r="V814" s="262"/>
      <c r="W814" s="262"/>
      <c r="X814" s="262" t="s">
        <v>2531</v>
      </c>
      <c r="Y814" s="262" t="s">
        <v>2519</v>
      </c>
      <c r="Z814" s="262"/>
    </row>
    <row r="815" spans="1:26" x14ac:dyDescent="0.25">
      <c r="A815" s="261">
        <v>42648</v>
      </c>
      <c r="B815" s="262"/>
      <c r="C815" s="261">
        <v>42670</v>
      </c>
      <c r="D815" s="262" t="s">
        <v>2512</v>
      </c>
      <c r="E815" s="262" t="s">
        <v>1872</v>
      </c>
      <c r="F815" s="262" t="s">
        <v>1872</v>
      </c>
      <c r="G815" s="262" t="s">
        <v>1873</v>
      </c>
      <c r="H815" s="263" t="s">
        <v>155</v>
      </c>
      <c r="I815" s="264">
        <v>65297.78</v>
      </c>
      <c r="J815" s="264">
        <v>-211695.4</v>
      </c>
      <c r="K815" s="264">
        <v>0</v>
      </c>
      <c r="L815" s="266">
        <v>3.242</v>
      </c>
      <c r="M815" s="266">
        <v>3.1232000000000002</v>
      </c>
      <c r="N815" s="270">
        <v>42671</v>
      </c>
      <c r="O815" s="264">
        <v>-7753.38</v>
      </c>
      <c r="P815" s="264">
        <v>0</v>
      </c>
      <c r="Q815" s="264">
        <v>-7753.38</v>
      </c>
      <c r="R815" s="264">
        <v>-7753.38</v>
      </c>
      <c r="S815" s="266">
        <v>3.1215999999999999</v>
      </c>
      <c r="T815" s="268">
        <f t="shared" si="8"/>
        <v>-2483.7839569451562</v>
      </c>
      <c r="U815" s="267"/>
      <c r="V815" s="262"/>
      <c r="W815" s="262"/>
      <c r="X815" s="262" t="s">
        <v>2585</v>
      </c>
      <c r="Y815" s="262" t="s">
        <v>2519</v>
      </c>
      <c r="Z815" s="262"/>
    </row>
    <row r="816" spans="1:26" x14ac:dyDescent="0.25">
      <c r="A816" s="261">
        <v>42642</v>
      </c>
      <c r="B816" s="262"/>
      <c r="C816" s="261">
        <v>42670</v>
      </c>
      <c r="D816" s="262" t="s">
        <v>2512</v>
      </c>
      <c r="E816" s="262" t="s">
        <v>1872</v>
      </c>
      <c r="F816" s="262" t="s">
        <v>1872</v>
      </c>
      <c r="G816" s="262" t="s">
        <v>1873</v>
      </c>
      <c r="H816" s="263" t="s">
        <v>155</v>
      </c>
      <c r="I816" s="264">
        <v>59616.75</v>
      </c>
      <c r="J816" s="264">
        <v>-195066.01</v>
      </c>
      <c r="K816" s="264">
        <v>0</v>
      </c>
      <c r="L816" s="266">
        <v>3.2719999999999998</v>
      </c>
      <c r="M816" s="266">
        <v>3.1252</v>
      </c>
      <c r="N816" s="270">
        <v>42674</v>
      </c>
      <c r="O816" s="264">
        <v>-8742.7199999999993</v>
      </c>
      <c r="P816" s="264">
        <v>0</v>
      </c>
      <c r="Q816" s="264">
        <v>-8742.7199999999993</v>
      </c>
      <c r="R816" s="264">
        <v>-8742.7199999999993</v>
      </c>
      <c r="S816" s="266">
        <v>3.1215999999999999</v>
      </c>
      <c r="T816" s="268">
        <f t="shared" si="8"/>
        <v>-2800.7175807278318</v>
      </c>
      <c r="U816" s="267"/>
      <c r="V816" s="262"/>
      <c r="W816" s="262"/>
      <c r="X816" s="262" t="s">
        <v>2555</v>
      </c>
      <c r="Y816" s="262" t="s">
        <v>2519</v>
      </c>
      <c r="Z816" s="262"/>
    </row>
    <row r="817" spans="1:26" x14ac:dyDescent="0.25">
      <c r="A817" s="261">
        <v>42550</v>
      </c>
      <c r="B817" s="262"/>
      <c r="C817" s="261">
        <v>42670</v>
      </c>
      <c r="D817" s="262" t="s">
        <v>2512</v>
      </c>
      <c r="E817" s="262" t="s">
        <v>1872</v>
      </c>
      <c r="F817" s="262" t="s">
        <v>1872</v>
      </c>
      <c r="G817" s="262" t="s">
        <v>1873</v>
      </c>
      <c r="H817" s="263" t="s">
        <v>155</v>
      </c>
      <c r="I817" s="264">
        <v>50493.64</v>
      </c>
      <c r="J817" s="264">
        <v>-169492</v>
      </c>
      <c r="K817" s="264">
        <v>0</v>
      </c>
      <c r="L817" s="266">
        <v>3.3567</v>
      </c>
      <c r="M817" s="266">
        <v>3.1259000000000001</v>
      </c>
      <c r="N817" s="270">
        <v>42675</v>
      </c>
      <c r="O817" s="264">
        <v>-11635.93</v>
      </c>
      <c r="P817" s="264">
        <v>0</v>
      </c>
      <c r="Q817" s="264">
        <v>-11635.93</v>
      </c>
      <c r="R817" s="264">
        <v>-11635.93</v>
      </c>
      <c r="S817" s="266">
        <v>3.1215999999999999</v>
      </c>
      <c r="T817" s="268">
        <f t="shared" si="8"/>
        <v>-3727.5531778575091</v>
      </c>
      <c r="U817" s="267"/>
      <c r="V817" s="262"/>
      <c r="W817" s="262"/>
      <c r="X817" s="262" t="s">
        <v>2586</v>
      </c>
      <c r="Y817" s="262" t="s">
        <v>2519</v>
      </c>
      <c r="Z817" s="262"/>
    </row>
    <row r="818" spans="1:26" x14ac:dyDescent="0.25">
      <c r="A818" s="261">
        <v>42642</v>
      </c>
      <c r="B818" s="262"/>
      <c r="C818" s="261">
        <v>42670</v>
      </c>
      <c r="D818" s="262" t="s">
        <v>2512</v>
      </c>
      <c r="E818" s="262" t="s">
        <v>1872</v>
      </c>
      <c r="F818" s="262" t="s">
        <v>1872</v>
      </c>
      <c r="G818" s="262" t="s">
        <v>1873</v>
      </c>
      <c r="H818" s="263" t="s">
        <v>155</v>
      </c>
      <c r="I818" s="264">
        <v>96765.89</v>
      </c>
      <c r="J818" s="264">
        <v>-316617.99</v>
      </c>
      <c r="K818" s="264">
        <v>0</v>
      </c>
      <c r="L818" s="266">
        <v>3.2719999999999998</v>
      </c>
      <c r="M818" s="266">
        <v>3.1252</v>
      </c>
      <c r="N818" s="270">
        <v>42674</v>
      </c>
      <c r="O818" s="264">
        <v>-14190.6</v>
      </c>
      <c r="P818" s="264">
        <v>0</v>
      </c>
      <c r="Q818" s="264">
        <v>-14190.6</v>
      </c>
      <c r="R818" s="264">
        <v>-14190.6</v>
      </c>
      <c r="S818" s="266">
        <v>3.1215999999999999</v>
      </c>
      <c r="T818" s="268">
        <f t="shared" si="8"/>
        <v>-4545.9379805228091</v>
      </c>
      <c r="U818" s="267"/>
      <c r="V818" s="262"/>
      <c r="W818" s="262"/>
      <c r="X818" s="262" t="s">
        <v>2577</v>
      </c>
      <c r="Y818" s="262" t="s">
        <v>2519</v>
      </c>
      <c r="Z818" s="262"/>
    </row>
    <row r="819" spans="1:26" x14ac:dyDescent="0.25">
      <c r="A819" s="261">
        <v>42664</v>
      </c>
      <c r="B819" s="262"/>
      <c r="C819" s="261">
        <v>42670</v>
      </c>
      <c r="D819" s="262" t="s">
        <v>2512</v>
      </c>
      <c r="E819" s="262" t="s">
        <v>1872</v>
      </c>
      <c r="F819" s="262" t="s">
        <v>1872</v>
      </c>
      <c r="G819" s="262" t="s">
        <v>1873</v>
      </c>
      <c r="H819" s="263" t="s">
        <v>155</v>
      </c>
      <c r="I819" s="264">
        <v>-72769.86</v>
      </c>
      <c r="J819" s="264">
        <v>230222.01</v>
      </c>
      <c r="K819" s="264">
        <v>0</v>
      </c>
      <c r="L819" s="266">
        <v>3.1637</v>
      </c>
      <c r="M819" s="266">
        <v>3.1252</v>
      </c>
      <c r="N819" s="270">
        <v>42674</v>
      </c>
      <c r="O819" s="264">
        <v>2798.75</v>
      </c>
      <c r="P819" s="264">
        <v>0.14000000000000001</v>
      </c>
      <c r="Q819" s="264">
        <v>2798.61</v>
      </c>
      <c r="R819" s="264">
        <v>2798.75</v>
      </c>
      <c r="S819" s="266">
        <v>3.1215999999999999</v>
      </c>
      <c r="T819" s="268">
        <f t="shared" si="8"/>
        <v>896.57547411583801</v>
      </c>
      <c r="U819" s="267"/>
      <c r="V819" s="262"/>
      <c r="W819" s="262"/>
      <c r="X819" s="262" t="s">
        <v>2538</v>
      </c>
      <c r="Y819" s="262" t="s">
        <v>2519</v>
      </c>
      <c r="Z819" s="262"/>
    </row>
    <row r="820" spans="1:26" x14ac:dyDescent="0.25">
      <c r="A820" s="261">
        <v>42648</v>
      </c>
      <c r="B820" s="262"/>
      <c r="C820" s="261">
        <v>42670</v>
      </c>
      <c r="D820" s="262" t="s">
        <v>2512</v>
      </c>
      <c r="E820" s="262" t="s">
        <v>1872</v>
      </c>
      <c r="F820" s="262" t="s">
        <v>1872</v>
      </c>
      <c r="G820" s="262" t="s">
        <v>1873</v>
      </c>
      <c r="H820" s="263" t="s">
        <v>155</v>
      </c>
      <c r="I820" s="264">
        <v>161320.17000000001</v>
      </c>
      <c r="J820" s="264">
        <v>-522999.99</v>
      </c>
      <c r="K820" s="264">
        <v>0</v>
      </c>
      <c r="L820" s="266">
        <v>3.242</v>
      </c>
      <c r="M820" s="266">
        <v>3.1232000000000002</v>
      </c>
      <c r="N820" s="270">
        <v>42671</v>
      </c>
      <c r="O820" s="264">
        <v>-19154.95</v>
      </c>
      <c r="P820" s="264">
        <v>0</v>
      </c>
      <c r="Q820" s="264">
        <v>-19154.95</v>
      </c>
      <c r="R820" s="264">
        <v>-19154.95</v>
      </c>
      <c r="S820" s="266">
        <v>3.1215999999999999</v>
      </c>
      <c r="T820" s="268">
        <f t="shared" si="8"/>
        <v>-6136.260251153255</v>
      </c>
      <c r="U820" s="267"/>
      <c r="V820" s="262"/>
      <c r="W820" s="262"/>
      <c r="X820" s="262" t="s">
        <v>2576</v>
      </c>
      <c r="Y820" s="262" t="s">
        <v>2519</v>
      </c>
      <c r="Z820" s="262"/>
    </row>
    <row r="821" spans="1:26" x14ac:dyDescent="0.25">
      <c r="A821" s="261">
        <v>42619</v>
      </c>
      <c r="B821" s="262"/>
      <c r="C821" s="261">
        <v>42671</v>
      </c>
      <c r="D821" s="262" t="s">
        <v>2512</v>
      </c>
      <c r="E821" s="262" t="s">
        <v>1872</v>
      </c>
      <c r="F821" s="262" t="s">
        <v>1872</v>
      </c>
      <c r="G821" s="262" t="s">
        <v>1873</v>
      </c>
      <c r="H821" s="263" t="s">
        <v>155</v>
      </c>
      <c r="I821" s="264">
        <v>-95954.18</v>
      </c>
      <c r="J821" s="264">
        <v>316217</v>
      </c>
      <c r="K821" s="264">
        <v>0</v>
      </c>
      <c r="L821" s="266">
        <v>3.2955000000000001</v>
      </c>
      <c r="M821" s="266">
        <v>3.157</v>
      </c>
      <c r="N821" s="270">
        <v>42688</v>
      </c>
      <c r="O821" s="264">
        <v>13221.24</v>
      </c>
      <c r="P821" s="264">
        <v>0.66</v>
      </c>
      <c r="Q821" s="264">
        <v>13220.58</v>
      </c>
      <c r="R821" s="264">
        <v>13221.24</v>
      </c>
      <c r="S821" s="266">
        <v>3.1425999999999998</v>
      </c>
      <c r="T821" s="268">
        <f t="shared" si="8"/>
        <v>4207.1023992872142</v>
      </c>
      <c r="U821" s="267"/>
      <c r="V821" s="262"/>
      <c r="W821" s="262"/>
      <c r="X821" s="262" t="s">
        <v>2552</v>
      </c>
      <c r="Y821" s="262" t="s">
        <v>2519</v>
      </c>
      <c r="Z821" s="262"/>
    </row>
    <row r="822" spans="1:26" x14ac:dyDescent="0.25">
      <c r="A822" s="261">
        <v>42657</v>
      </c>
      <c r="B822" s="262"/>
      <c r="C822" s="261">
        <v>42671</v>
      </c>
      <c r="D822" s="262" t="s">
        <v>2512</v>
      </c>
      <c r="E822" s="262" t="s">
        <v>1872</v>
      </c>
      <c r="F822" s="262" t="s">
        <v>1872</v>
      </c>
      <c r="G822" s="262" t="s">
        <v>1957</v>
      </c>
      <c r="H822" s="263" t="s">
        <v>1843</v>
      </c>
      <c r="I822" s="264">
        <v>-29963.27</v>
      </c>
      <c r="J822" s="264">
        <v>96589.6</v>
      </c>
      <c r="K822" s="264">
        <v>0</v>
      </c>
      <c r="L822" s="266">
        <v>3.2235999999999998</v>
      </c>
      <c r="M822" s="266">
        <v>3.1455000000000002</v>
      </c>
      <c r="N822" s="270">
        <v>42674</v>
      </c>
      <c r="O822" s="264">
        <v>2338.92</v>
      </c>
      <c r="P822" s="264">
        <v>0.12</v>
      </c>
      <c r="Q822" s="264">
        <v>2338.8000000000002</v>
      </c>
      <c r="R822" s="264">
        <v>2338.92</v>
      </c>
      <c r="S822" s="266">
        <v>3.1425999999999998</v>
      </c>
      <c r="T822" s="268">
        <f t="shared" si="8"/>
        <v>744.26271240374217</v>
      </c>
      <c r="U822" s="267"/>
      <c r="V822" s="262"/>
      <c r="W822" s="262"/>
      <c r="X822" s="262" t="s">
        <v>2587</v>
      </c>
      <c r="Y822" s="262" t="s">
        <v>2519</v>
      </c>
      <c r="Z822" s="262"/>
    </row>
    <row r="823" spans="1:26" x14ac:dyDescent="0.25">
      <c r="A823" s="261">
        <v>42642</v>
      </c>
      <c r="B823" s="262"/>
      <c r="C823" s="261">
        <v>42671</v>
      </c>
      <c r="D823" s="262" t="s">
        <v>2512</v>
      </c>
      <c r="E823" s="262" t="s">
        <v>1872</v>
      </c>
      <c r="F823" s="262" t="s">
        <v>1872</v>
      </c>
      <c r="G823" s="262" t="s">
        <v>1873</v>
      </c>
      <c r="H823" s="263" t="s">
        <v>155</v>
      </c>
      <c r="I823" s="264">
        <v>45232.27</v>
      </c>
      <c r="J823" s="264">
        <v>-147999.99</v>
      </c>
      <c r="K823" s="264">
        <v>0</v>
      </c>
      <c r="L823" s="266">
        <v>3.2719999999999998</v>
      </c>
      <c r="M823" s="266">
        <v>3.1455000000000002</v>
      </c>
      <c r="N823" s="270">
        <v>42674</v>
      </c>
      <c r="O823" s="264">
        <v>-5718.93</v>
      </c>
      <c r="P823" s="264">
        <v>0</v>
      </c>
      <c r="Q823" s="264">
        <v>-5718.93</v>
      </c>
      <c r="R823" s="264">
        <v>-5718.93</v>
      </c>
      <c r="S823" s="266">
        <v>3.1425999999999998</v>
      </c>
      <c r="T823" s="268">
        <f t="shared" si="8"/>
        <v>-1819.8084388722716</v>
      </c>
      <c r="U823" s="267"/>
      <c r="V823" s="262"/>
      <c r="W823" s="262"/>
      <c r="X823" s="262" t="s">
        <v>2580</v>
      </c>
      <c r="Y823" s="262" t="s">
        <v>2519</v>
      </c>
      <c r="Z823" s="262"/>
    </row>
    <row r="824" spans="1:26" x14ac:dyDescent="0.25">
      <c r="A824" s="261">
        <v>42642</v>
      </c>
      <c r="B824" s="262"/>
      <c r="C824" s="261">
        <v>42671</v>
      </c>
      <c r="D824" s="262" t="s">
        <v>2512</v>
      </c>
      <c r="E824" s="262" t="s">
        <v>1872</v>
      </c>
      <c r="F824" s="262" t="s">
        <v>1872</v>
      </c>
      <c r="G824" s="262" t="s">
        <v>1957</v>
      </c>
      <c r="H824" s="263" t="s">
        <v>1843</v>
      </c>
      <c r="I824" s="264">
        <v>-11534.23</v>
      </c>
      <c r="J824" s="264">
        <v>37740</v>
      </c>
      <c r="K824" s="264">
        <v>0</v>
      </c>
      <c r="L824" s="266">
        <v>3.2719999999999998</v>
      </c>
      <c r="M824" s="266">
        <v>3.1455000000000002</v>
      </c>
      <c r="N824" s="270">
        <v>42674</v>
      </c>
      <c r="O824" s="264">
        <v>1458.33</v>
      </c>
      <c r="P824" s="264">
        <v>7.0000000000000007E-2</v>
      </c>
      <c r="Q824" s="264">
        <v>1458.26</v>
      </c>
      <c r="R824" s="264">
        <v>1458.33</v>
      </c>
      <c r="S824" s="266">
        <v>3.1425999999999998</v>
      </c>
      <c r="T824" s="268">
        <f t="shared" si="8"/>
        <v>464.05205880481128</v>
      </c>
      <c r="U824" s="267"/>
      <c r="V824" s="262"/>
      <c r="W824" s="262"/>
      <c r="X824" s="267" t="s">
        <v>2559</v>
      </c>
      <c r="Y824" s="262" t="s">
        <v>2519</v>
      </c>
      <c r="Z824" s="262"/>
    </row>
    <row r="825" spans="1:26" x14ac:dyDescent="0.25">
      <c r="A825" s="261">
        <v>42657</v>
      </c>
      <c r="B825" s="262"/>
      <c r="C825" s="261">
        <v>42671</v>
      </c>
      <c r="D825" s="262" t="s">
        <v>2512</v>
      </c>
      <c r="E825" s="262" t="s">
        <v>1872</v>
      </c>
      <c r="F825" s="262" t="s">
        <v>1872</v>
      </c>
      <c r="G825" s="262" t="s">
        <v>1873</v>
      </c>
      <c r="H825" s="263" t="s">
        <v>155</v>
      </c>
      <c r="I825" s="264">
        <v>80034.740000000005</v>
      </c>
      <c r="J825" s="264">
        <v>-257999.99</v>
      </c>
      <c r="K825" s="264">
        <v>0</v>
      </c>
      <c r="L825" s="266">
        <v>3.2235999999999998</v>
      </c>
      <c r="M825" s="266">
        <v>3.1455000000000002</v>
      </c>
      <c r="N825" s="270">
        <v>42674</v>
      </c>
      <c r="O825" s="264">
        <v>-6247.49</v>
      </c>
      <c r="P825" s="264">
        <v>0</v>
      </c>
      <c r="Q825" s="264">
        <v>-6247.49</v>
      </c>
      <c r="R825" s="264">
        <v>-6247.49</v>
      </c>
      <c r="S825" s="266">
        <v>3.1425999999999998</v>
      </c>
      <c r="T825" s="268">
        <f t="shared" si="8"/>
        <v>-1988.000381849424</v>
      </c>
      <c r="U825" s="267"/>
      <c r="V825" s="262"/>
      <c r="W825" s="262"/>
      <c r="X825" s="267" t="s">
        <v>2570</v>
      </c>
      <c r="Y825" s="262" t="s">
        <v>2519</v>
      </c>
      <c r="Z825" s="262"/>
    </row>
    <row r="826" spans="1:26" x14ac:dyDescent="0.25">
      <c r="A826" s="261">
        <v>42642</v>
      </c>
      <c r="B826" s="262"/>
      <c r="C826" s="261">
        <v>42671</v>
      </c>
      <c r="D826" s="262" t="s">
        <v>2512</v>
      </c>
      <c r="E826" s="262" t="s">
        <v>1872</v>
      </c>
      <c r="F826" s="262" t="s">
        <v>1872</v>
      </c>
      <c r="G826" s="262" t="s">
        <v>1873</v>
      </c>
      <c r="H826" s="263" t="s">
        <v>1843</v>
      </c>
      <c r="I826" s="264">
        <v>-120721.27</v>
      </c>
      <c r="J826" s="264">
        <v>395000</v>
      </c>
      <c r="K826" s="264">
        <v>0</v>
      </c>
      <c r="L826" s="266">
        <v>3.2719999999999998</v>
      </c>
      <c r="M826" s="266">
        <v>3.1455000000000002</v>
      </c>
      <c r="N826" s="270">
        <v>42674</v>
      </c>
      <c r="O826" s="264">
        <v>15263.37</v>
      </c>
      <c r="P826" s="264">
        <v>0.76</v>
      </c>
      <c r="Q826" s="264">
        <v>15262.61</v>
      </c>
      <c r="R826" s="264">
        <v>15263.37</v>
      </c>
      <c r="S826" s="266">
        <v>3.1425999999999998</v>
      </c>
      <c r="T826" s="268">
        <f t="shared" si="8"/>
        <v>4856.9242028893277</v>
      </c>
      <c r="U826" s="267"/>
      <c r="V826" s="262"/>
      <c r="W826" s="262"/>
      <c r="X826" s="267" t="s">
        <v>2556</v>
      </c>
      <c r="Y826" s="262" t="s">
        <v>2519</v>
      </c>
      <c r="Z826" s="262"/>
    </row>
    <row r="827" spans="1:26" x14ac:dyDescent="0.25">
      <c r="A827" s="261">
        <v>42642</v>
      </c>
      <c r="B827" s="262"/>
      <c r="C827" s="261">
        <v>42671</v>
      </c>
      <c r="D827" s="262" t="s">
        <v>2512</v>
      </c>
      <c r="E827" s="262" t="s">
        <v>1872</v>
      </c>
      <c r="F827" s="262" t="s">
        <v>1872</v>
      </c>
      <c r="G827" s="262" t="s">
        <v>1873</v>
      </c>
      <c r="H827" s="263" t="s">
        <v>1843</v>
      </c>
      <c r="I827" s="264">
        <v>-310747.15999999997</v>
      </c>
      <c r="J827" s="264">
        <v>1016764.71</v>
      </c>
      <c r="K827" s="264">
        <v>0</v>
      </c>
      <c r="L827" s="266">
        <v>3.2719999999999998</v>
      </c>
      <c r="M827" s="266">
        <v>3.1455000000000002</v>
      </c>
      <c r="N827" s="270">
        <v>42674</v>
      </c>
      <c r="O827" s="264">
        <v>39289.25</v>
      </c>
      <c r="P827" s="264">
        <v>1.96</v>
      </c>
      <c r="Q827" s="264">
        <v>39287.29</v>
      </c>
      <c r="R827" s="264">
        <v>39289.25</v>
      </c>
      <c r="S827" s="266">
        <v>3.1425999999999998</v>
      </c>
      <c r="T827" s="268">
        <f t="shared" si="8"/>
        <v>12502.147903010247</v>
      </c>
      <c r="U827" s="267"/>
      <c r="V827" s="262"/>
      <c r="W827" s="262"/>
      <c r="X827" s="267" t="s">
        <v>2526</v>
      </c>
      <c r="Y827" s="262" t="s">
        <v>2519</v>
      </c>
      <c r="Z827" s="262"/>
    </row>
    <row r="828" spans="1:26" x14ac:dyDescent="0.25">
      <c r="A828" s="261">
        <v>42642</v>
      </c>
      <c r="B828" s="262"/>
      <c r="C828" s="261">
        <v>42671</v>
      </c>
      <c r="D828" s="262" t="s">
        <v>2512</v>
      </c>
      <c r="E828" s="262" t="s">
        <v>1872</v>
      </c>
      <c r="F828" s="262" t="s">
        <v>1872</v>
      </c>
      <c r="G828" s="262" t="s">
        <v>1873</v>
      </c>
      <c r="H828" s="263" t="s">
        <v>1843</v>
      </c>
      <c r="I828" s="264">
        <v>-132923.59</v>
      </c>
      <c r="J828" s="264">
        <v>434925.99</v>
      </c>
      <c r="K828" s="264">
        <v>0</v>
      </c>
      <c r="L828" s="265">
        <v>3.2719999999999998</v>
      </c>
      <c r="M828" s="265">
        <v>3.1455000000000002</v>
      </c>
      <c r="N828" s="261">
        <v>42674</v>
      </c>
      <c r="O828" s="264">
        <v>16806.16</v>
      </c>
      <c r="P828" s="264">
        <v>0.84</v>
      </c>
      <c r="Q828" s="264">
        <v>16805.32</v>
      </c>
      <c r="R828" s="264">
        <v>16806.16</v>
      </c>
      <c r="S828" s="266">
        <v>3.1425999999999998</v>
      </c>
      <c r="T828" s="268">
        <f t="shared" si="8"/>
        <v>5347.8520969897536</v>
      </c>
      <c r="U828" s="267"/>
      <c r="V828" s="262"/>
      <c r="W828" s="262"/>
      <c r="X828" s="262" t="s">
        <v>2534</v>
      </c>
      <c r="Y828" s="262" t="s">
        <v>2519</v>
      </c>
      <c r="Z828" s="262"/>
    </row>
    <row r="829" spans="1:26" x14ac:dyDescent="0.25">
      <c r="A829" s="261">
        <v>42668</v>
      </c>
      <c r="B829" s="262"/>
      <c r="C829" s="261">
        <v>42671</v>
      </c>
      <c r="D829" s="262" t="s">
        <v>2512</v>
      </c>
      <c r="E829" s="262" t="s">
        <v>1872</v>
      </c>
      <c r="F829" s="262" t="s">
        <v>1872</v>
      </c>
      <c r="G829" s="262" t="s">
        <v>1873</v>
      </c>
      <c r="H829" s="263" t="s">
        <v>155</v>
      </c>
      <c r="I829" s="264">
        <v>-90054.51</v>
      </c>
      <c r="J829" s="264">
        <v>282491.99</v>
      </c>
      <c r="K829" s="264">
        <v>0</v>
      </c>
      <c r="L829" s="265">
        <v>3.1368999999999998</v>
      </c>
      <c r="M829" s="265">
        <v>3.1455000000000002</v>
      </c>
      <c r="N829" s="261">
        <v>42674</v>
      </c>
      <c r="O829" s="264">
        <v>-774.07</v>
      </c>
      <c r="P829" s="264">
        <v>0</v>
      </c>
      <c r="Q829" s="264">
        <v>-774.07</v>
      </c>
      <c r="R829" s="264">
        <v>-774.07</v>
      </c>
      <c r="S829" s="266">
        <v>3.1425999999999998</v>
      </c>
      <c r="T829" s="268">
        <f t="shared" si="8"/>
        <v>-246.31515305797751</v>
      </c>
      <c r="U829" s="267"/>
      <c r="V829" s="262"/>
      <c r="W829" s="262"/>
      <c r="X829" s="262" t="s">
        <v>2588</v>
      </c>
      <c r="Y829" s="262" t="s">
        <v>2519</v>
      </c>
      <c r="Z829" s="262"/>
    </row>
    <row r="830" spans="1:26" x14ac:dyDescent="0.25">
      <c r="A830" s="261">
        <v>42642</v>
      </c>
      <c r="B830" s="262"/>
      <c r="C830" s="261">
        <v>42671</v>
      </c>
      <c r="D830" s="262" t="s">
        <v>2512</v>
      </c>
      <c r="E830" s="262" t="s">
        <v>1872</v>
      </c>
      <c r="F830" s="262" t="s">
        <v>1872</v>
      </c>
      <c r="G830" s="262" t="s">
        <v>1873</v>
      </c>
      <c r="H830" s="263" t="s">
        <v>155</v>
      </c>
      <c r="I830" s="264">
        <v>259413.2</v>
      </c>
      <c r="J830" s="264">
        <v>-848799.99</v>
      </c>
      <c r="K830" s="264">
        <v>0</v>
      </c>
      <c r="L830" s="265">
        <v>3.2719999999999998</v>
      </c>
      <c r="M830" s="265">
        <v>3.1455000000000002</v>
      </c>
      <c r="N830" s="261">
        <v>42674</v>
      </c>
      <c r="O830" s="264">
        <v>-32798.85</v>
      </c>
      <c r="P830" s="264">
        <v>0</v>
      </c>
      <c r="Q830" s="264">
        <v>-32798.85</v>
      </c>
      <c r="R830" s="264">
        <v>-32798.85</v>
      </c>
      <c r="S830" s="266">
        <v>3.1425999999999998</v>
      </c>
      <c r="T830" s="268">
        <f t="shared" si="8"/>
        <v>-10436.851651498759</v>
      </c>
      <c r="U830" s="267"/>
      <c r="V830" s="262"/>
      <c r="W830" s="262"/>
      <c r="X830" s="262" t="s">
        <v>2558</v>
      </c>
      <c r="Y830" s="262" t="s">
        <v>2519</v>
      </c>
      <c r="Z830" s="262"/>
    </row>
    <row r="831" spans="1:26" x14ac:dyDescent="0.25">
      <c r="A831" s="261">
        <v>42088</v>
      </c>
      <c r="B831" s="262"/>
      <c r="C831" s="261">
        <v>42671</v>
      </c>
      <c r="D831" s="262" t="s">
        <v>2512</v>
      </c>
      <c r="E831" s="262" t="s">
        <v>1872</v>
      </c>
      <c r="F831" s="262" t="s">
        <v>1872</v>
      </c>
      <c r="G831" s="262" t="s">
        <v>1957</v>
      </c>
      <c r="H831" s="263" t="s">
        <v>155</v>
      </c>
      <c r="I831" s="264">
        <v>-30734.93</v>
      </c>
      <c r="J831" s="264">
        <v>112286.99</v>
      </c>
      <c r="K831" s="264">
        <v>0</v>
      </c>
      <c r="L831" s="265">
        <v>3.6534</v>
      </c>
      <c r="M831" s="265">
        <v>3.1461999999999999</v>
      </c>
      <c r="N831" s="261">
        <v>42675</v>
      </c>
      <c r="O831" s="264">
        <v>15572.68</v>
      </c>
      <c r="P831" s="264">
        <v>0.78</v>
      </c>
      <c r="Q831" s="264">
        <v>15571.9</v>
      </c>
      <c r="R831" s="264">
        <v>15572.68</v>
      </c>
      <c r="S831" s="266">
        <v>3.1425999999999998</v>
      </c>
      <c r="T831" s="268">
        <f t="shared" si="8"/>
        <v>4955.3490740151474</v>
      </c>
      <c r="U831" s="267"/>
      <c r="V831" s="262"/>
      <c r="W831" s="262"/>
      <c r="X831" s="262" t="s">
        <v>2531</v>
      </c>
      <c r="Y831" s="262" t="s">
        <v>2519</v>
      </c>
      <c r="Z831" s="262"/>
    </row>
    <row r="832" spans="1:26" x14ac:dyDescent="0.25">
      <c r="A832" s="261">
        <v>42667</v>
      </c>
      <c r="B832" s="262"/>
      <c r="C832" s="261">
        <v>42671</v>
      </c>
      <c r="D832" s="262" t="s">
        <v>2512</v>
      </c>
      <c r="E832" s="262" t="s">
        <v>1872</v>
      </c>
      <c r="F832" s="262" t="s">
        <v>1872</v>
      </c>
      <c r="G832" s="262" t="s">
        <v>1873</v>
      </c>
      <c r="H832" s="263" t="s">
        <v>155</v>
      </c>
      <c r="I832" s="264">
        <v>-45665.42</v>
      </c>
      <c r="J832" s="264">
        <v>142572.01</v>
      </c>
      <c r="K832" s="264">
        <v>0</v>
      </c>
      <c r="L832" s="265">
        <v>3.1221000000000001</v>
      </c>
      <c r="M832" s="265">
        <v>3.1455000000000002</v>
      </c>
      <c r="N832" s="261">
        <v>42674</v>
      </c>
      <c r="O832" s="264">
        <v>-1068.02</v>
      </c>
      <c r="P832" s="264">
        <v>0</v>
      </c>
      <c r="Q832" s="264">
        <v>-1068.02</v>
      </c>
      <c r="R832" s="264">
        <v>-1068.02</v>
      </c>
      <c r="S832" s="266">
        <v>3.1425999999999998</v>
      </c>
      <c r="T832" s="268">
        <f t="shared" si="8"/>
        <v>-339.85235155603641</v>
      </c>
      <c r="U832" s="267"/>
      <c r="V832" s="262"/>
      <c r="W832" s="262"/>
      <c r="X832" s="262" t="s">
        <v>2543</v>
      </c>
      <c r="Y832" s="262" t="s">
        <v>2519</v>
      </c>
      <c r="Z832" s="262"/>
    </row>
    <row r="833" spans="1:26" x14ac:dyDescent="0.25">
      <c r="A833" s="261">
        <v>42642</v>
      </c>
      <c r="B833" s="262"/>
      <c r="C833" s="261">
        <v>42671</v>
      </c>
      <c r="D833" s="262" t="s">
        <v>2512</v>
      </c>
      <c r="E833" s="262" t="s">
        <v>1872</v>
      </c>
      <c r="F833" s="262" t="s">
        <v>1872</v>
      </c>
      <c r="G833" s="262" t="s">
        <v>1873</v>
      </c>
      <c r="H833" s="263" t="s">
        <v>155</v>
      </c>
      <c r="I833" s="264">
        <v>50514.36</v>
      </c>
      <c r="J833" s="264">
        <v>-165282.99</v>
      </c>
      <c r="K833" s="264">
        <v>0</v>
      </c>
      <c r="L833" s="265">
        <v>3.2719999999999998</v>
      </c>
      <c r="M833" s="265">
        <v>3.1455000000000002</v>
      </c>
      <c r="N833" s="261">
        <v>42674</v>
      </c>
      <c r="O833" s="264">
        <v>-6386.77</v>
      </c>
      <c r="P833" s="264">
        <v>0</v>
      </c>
      <c r="Q833" s="264">
        <v>-6386.77</v>
      </c>
      <c r="R833" s="264">
        <v>-6386.77</v>
      </c>
      <c r="S833" s="266">
        <v>3.1425999999999998</v>
      </c>
      <c r="T833" s="268">
        <f t="shared" si="8"/>
        <v>-2032.3203716667729</v>
      </c>
      <c r="U833" s="267"/>
      <c r="V833" s="262"/>
      <c r="W833" s="262"/>
      <c r="X833" s="262" t="s">
        <v>2541</v>
      </c>
      <c r="Y833" s="262" t="s">
        <v>2519</v>
      </c>
      <c r="Z833" s="262"/>
    </row>
    <row r="834" spans="1:26" x14ac:dyDescent="0.25">
      <c r="A834" s="261">
        <v>42642</v>
      </c>
      <c r="B834" s="262"/>
      <c r="C834" s="261">
        <v>42671</v>
      </c>
      <c r="D834" s="262" t="s">
        <v>2512</v>
      </c>
      <c r="E834" s="262" t="s">
        <v>1872</v>
      </c>
      <c r="F834" s="262" t="s">
        <v>1872</v>
      </c>
      <c r="G834" s="262" t="s">
        <v>1873</v>
      </c>
      <c r="H834" s="263" t="s">
        <v>155</v>
      </c>
      <c r="I834" s="264">
        <v>153250.31</v>
      </c>
      <c r="J834" s="264">
        <v>-501435.01</v>
      </c>
      <c r="K834" s="264">
        <v>0</v>
      </c>
      <c r="L834" s="265">
        <v>3.2719999999999998</v>
      </c>
      <c r="M834" s="265">
        <v>3.1455000000000002</v>
      </c>
      <c r="N834" s="261">
        <v>42674</v>
      </c>
      <c r="O834" s="264">
        <v>-19376.169999999998</v>
      </c>
      <c r="P834" s="264">
        <v>0</v>
      </c>
      <c r="Q834" s="264">
        <v>-19376.169999999998</v>
      </c>
      <c r="R834" s="264">
        <v>-19376.169999999998</v>
      </c>
      <c r="S834" s="266">
        <v>3.1425999999999998</v>
      </c>
      <c r="T834" s="268">
        <f t="shared" si="8"/>
        <v>-6165.6494622287273</v>
      </c>
      <c r="U834" s="267"/>
      <c r="V834" s="262"/>
      <c r="W834" s="262"/>
      <c r="X834" s="262" t="s">
        <v>2579</v>
      </c>
      <c r="Y834" s="262" t="s">
        <v>2519</v>
      </c>
      <c r="Z834" s="262"/>
    </row>
    <row r="835" spans="1:26" x14ac:dyDescent="0.25">
      <c r="A835" s="261">
        <v>42642</v>
      </c>
      <c r="B835" s="262"/>
      <c r="C835" s="261">
        <v>42671</v>
      </c>
      <c r="D835" s="262" t="s">
        <v>2512</v>
      </c>
      <c r="E835" s="262" t="s">
        <v>1872</v>
      </c>
      <c r="F835" s="262" t="s">
        <v>1872</v>
      </c>
      <c r="G835" s="262" t="s">
        <v>1873</v>
      </c>
      <c r="H835" s="263" t="s">
        <v>155</v>
      </c>
      <c r="I835" s="264">
        <v>66794.39</v>
      </c>
      <c r="J835" s="264">
        <v>-218551.24</v>
      </c>
      <c r="K835" s="264">
        <v>0</v>
      </c>
      <c r="L835" s="265">
        <v>3.2719999999999998</v>
      </c>
      <c r="M835" s="265">
        <v>3.1455000000000002</v>
      </c>
      <c r="N835" s="261">
        <v>42674</v>
      </c>
      <c r="O835" s="264">
        <v>-8445.1299999999992</v>
      </c>
      <c r="P835" s="264">
        <v>0</v>
      </c>
      <c r="Q835" s="264">
        <v>-8445.1299999999992</v>
      </c>
      <c r="R835" s="264">
        <v>-8445.1299999999992</v>
      </c>
      <c r="S835" s="266">
        <v>3.1425999999999998</v>
      </c>
      <c r="T835" s="268">
        <f t="shared" si="8"/>
        <v>-2687.3066887290779</v>
      </c>
      <c r="U835" s="267"/>
      <c r="V835" s="262"/>
      <c r="W835" s="262"/>
      <c r="X835" s="262" t="s">
        <v>2578</v>
      </c>
      <c r="Y835" s="262" t="s">
        <v>2519</v>
      </c>
      <c r="Z835" s="262"/>
    </row>
    <row r="836" spans="1:26" x14ac:dyDescent="0.25">
      <c r="A836" s="261">
        <v>42552</v>
      </c>
      <c r="B836" s="262"/>
      <c r="C836" s="261">
        <v>42671</v>
      </c>
      <c r="D836" s="262" t="s">
        <v>2512</v>
      </c>
      <c r="E836" s="262" t="s">
        <v>1872</v>
      </c>
      <c r="F836" s="262" t="s">
        <v>1872</v>
      </c>
      <c r="G836" s="262" t="s">
        <v>1873</v>
      </c>
      <c r="H836" s="263" t="s">
        <v>155</v>
      </c>
      <c r="I836" s="264">
        <v>55614.69</v>
      </c>
      <c r="J836" s="264">
        <v>-185069</v>
      </c>
      <c r="K836" s="264">
        <v>0</v>
      </c>
      <c r="L836" s="265">
        <v>3.3277000000000001</v>
      </c>
      <c r="M836" s="265">
        <v>3.1461999999999999</v>
      </c>
      <c r="N836" s="261">
        <v>42675</v>
      </c>
      <c r="O836" s="264">
        <v>-10083.66</v>
      </c>
      <c r="P836" s="264">
        <v>0</v>
      </c>
      <c r="Q836" s="264">
        <v>-10083.66</v>
      </c>
      <c r="R836" s="264">
        <v>-10083.66</v>
      </c>
      <c r="S836" s="266">
        <v>3.1425999999999998</v>
      </c>
      <c r="T836" s="268">
        <f t="shared" si="8"/>
        <v>-3208.6998027111308</v>
      </c>
      <c r="U836" s="267"/>
      <c r="V836" s="262"/>
      <c r="W836" s="262"/>
      <c r="X836" s="262" t="s">
        <v>2552</v>
      </c>
      <c r="Y836" s="262" t="s">
        <v>2519</v>
      </c>
      <c r="Z836" s="262"/>
    </row>
    <row r="837" spans="1:26" x14ac:dyDescent="0.25">
      <c r="A837" s="261">
        <v>42642</v>
      </c>
      <c r="B837" s="262"/>
      <c r="C837" s="261">
        <v>42671</v>
      </c>
      <c r="D837" s="262" t="s">
        <v>2512</v>
      </c>
      <c r="E837" s="262" t="s">
        <v>1872</v>
      </c>
      <c r="F837" s="262" t="s">
        <v>1872</v>
      </c>
      <c r="G837" s="262" t="s">
        <v>1873</v>
      </c>
      <c r="H837" s="263" t="s">
        <v>155</v>
      </c>
      <c r="I837" s="264">
        <v>253973.11</v>
      </c>
      <c r="J837" s="264">
        <v>-831000.02</v>
      </c>
      <c r="K837" s="264">
        <v>0</v>
      </c>
      <c r="L837" s="265">
        <v>3.2719999999999998</v>
      </c>
      <c r="M837" s="265">
        <v>3.1455000000000002</v>
      </c>
      <c r="N837" s="261">
        <v>42674</v>
      </c>
      <c r="O837" s="264">
        <v>-32111.03</v>
      </c>
      <c r="P837" s="264">
        <v>0</v>
      </c>
      <c r="Q837" s="264">
        <v>-32111.03</v>
      </c>
      <c r="R837" s="264">
        <v>-32111.03</v>
      </c>
      <c r="S837" s="266">
        <v>3.1425999999999998</v>
      </c>
      <c r="T837" s="268">
        <f t="shared" si="8"/>
        <v>-10217.981925793929</v>
      </c>
      <c r="U837" s="267"/>
      <c r="V837" s="262"/>
      <c r="W837" s="262"/>
      <c r="X837" s="262" t="s">
        <v>2580</v>
      </c>
      <c r="Y837" s="262" t="s">
        <v>2519</v>
      </c>
      <c r="Z837" s="262"/>
    </row>
    <row r="838" spans="1:26" x14ac:dyDescent="0.25">
      <c r="A838" s="261">
        <v>42664</v>
      </c>
      <c r="B838" s="262"/>
      <c r="C838" s="261">
        <v>42671</v>
      </c>
      <c r="D838" s="262" t="s">
        <v>2512</v>
      </c>
      <c r="E838" s="262" t="s">
        <v>1872</v>
      </c>
      <c r="F838" s="262" t="s">
        <v>1872</v>
      </c>
      <c r="G838" s="262" t="s">
        <v>1873</v>
      </c>
      <c r="H838" s="263" t="s">
        <v>155</v>
      </c>
      <c r="I838" s="264">
        <v>-35178.11</v>
      </c>
      <c r="J838" s="264">
        <v>111292.99</v>
      </c>
      <c r="K838" s="264">
        <v>0</v>
      </c>
      <c r="L838" s="265">
        <v>3.1637</v>
      </c>
      <c r="M838" s="265">
        <v>3.1455000000000002</v>
      </c>
      <c r="N838" s="261">
        <v>42674</v>
      </c>
      <c r="O838" s="264">
        <v>639.91</v>
      </c>
      <c r="P838" s="264">
        <v>0.03</v>
      </c>
      <c r="Q838" s="264">
        <v>639.88</v>
      </c>
      <c r="R838" s="264">
        <v>639.91</v>
      </c>
      <c r="S838" s="266">
        <v>3.1425999999999998</v>
      </c>
      <c r="T838" s="268">
        <f t="shared" si="8"/>
        <v>203.62438744988225</v>
      </c>
      <c r="U838" s="267"/>
      <c r="V838" s="262"/>
      <c r="W838" s="262"/>
      <c r="X838" s="262" t="s">
        <v>2589</v>
      </c>
      <c r="Y838" s="262" t="s">
        <v>2519</v>
      </c>
      <c r="Z838" s="262"/>
    </row>
    <row r="839" spans="1:26" x14ac:dyDescent="0.25">
      <c r="A839" s="261">
        <v>42642</v>
      </c>
      <c r="B839" s="262"/>
      <c r="C839" s="261">
        <v>42671</v>
      </c>
      <c r="D839" s="262" t="s">
        <v>2512</v>
      </c>
      <c r="E839" s="262" t="s">
        <v>1872</v>
      </c>
      <c r="F839" s="262" t="s">
        <v>1872</v>
      </c>
      <c r="G839" s="262" t="s">
        <v>1957</v>
      </c>
      <c r="H839" s="263" t="s">
        <v>1843</v>
      </c>
      <c r="I839" s="264">
        <v>-14135.09</v>
      </c>
      <c r="J839" s="264">
        <v>46250.01</v>
      </c>
      <c r="K839" s="264">
        <v>0</v>
      </c>
      <c r="L839" s="265">
        <v>3.2719999999999998</v>
      </c>
      <c r="M839" s="265">
        <v>3.1455000000000002</v>
      </c>
      <c r="N839" s="261">
        <v>42674</v>
      </c>
      <c r="O839" s="264">
        <v>1787.17</v>
      </c>
      <c r="P839" s="264">
        <v>0.09</v>
      </c>
      <c r="Q839" s="264">
        <v>1787.08</v>
      </c>
      <c r="R839" s="264">
        <v>1787.17</v>
      </c>
      <c r="S839" s="266">
        <v>3.1425999999999998</v>
      </c>
      <c r="T839" s="268">
        <f t="shared" si="8"/>
        <v>568.69152930694338</v>
      </c>
      <c r="U839" s="267"/>
      <c r="V839" s="262"/>
      <c r="W839" s="262"/>
      <c r="X839" s="262" t="s">
        <v>2555</v>
      </c>
      <c r="Y839" s="262" t="s">
        <v>2519</v>
      </c>
      <c r="Z839" s="262"/>
    </row>
    <row r="840" spans="1:26" x14ac:dyDescent="0.25">
      <c r="A840" s="261">
        <v>42536</v>
      </c>
      <c r="B840" s="262"/>
      <c r="C840" s="261">
        <v>42671</v>
      </c>
      <c r="D840" s="262" t="s">
        <v>2512</v>
      </c>
      <c r="E840" s="262" t="s">
        <v>1872</v>
      </c>
      <c r="F840" s="262" t="s">
        <v>1872</v>
      </c>
      <c r="G840" s="262" t="s">
        <v>1873</v>
      </c>
      <c r="H840" s="263" t="s">
        <v>1843</v>
      </c>
      <c r="I840" s="264">
        <v>-48876.67</v>
      </c>
      <c r="J840" s="264">
        <v>176000</v>
      </c>
      <c r="K840" s="264">
        <v>0</v>
      </c>
      <c r="L840" s="265">
        <v>3.6009000000000002</v>
      </c>
      <c r="M840" s="265">
        <v>3.1455000000000002</v>
      </c>
      <c r="N840" s="261">
        <v>42674</v>
      </c>
      <c r="O840" s="264">
        <v>22246.959999999999</v>
      </c>
      <c r="P840" s="264">
        <v>1.1100000000000001</v>
      </c>
      <c r="Q840" s="264">
        <v>22245.85</v>
      </c>
      <c r="R840" s="264">
        <v>22246.959999999999</v>
      </c>
      <c r="S840" s="266">
        <v>3.1425999999999998</v>
      </c>
      <c r="T840" s="268">
        <f t="shared" si="8"/>
        <v>7079.1573856042769</v>
      </c>
      <c r="U840" s="267"/>
      <c r="V840" s="262"/>
      <c r="W840" s="262"/>
      <c r="X840" s="262" t="s">
        <v>2579</v>
      </c>
      <c r="Y840" s="262" t="s">
        <v>2519</v>
      </c>
      <c r="Z840" s="262"/>
    </row>
    <row r="841" spans="1:26" x14ac:dyDescent="0.25">
      <c r="A841" s="261">
        <v>42642</v>
      </c>
      <c r="B841" s="262"/>
      <c r="C841" s="261">
        <v>42671</v>
      </c>
      <c r="D841" s="262" t="s">
        <v>2512</v>
      </c>
      <c r="E841" s="262" t="s">
        <v>1872</v>
      </c>
      <c r="F841" s="262" t="s">
        <v>1872</v>
      </c>
      <c r="G841" s="262" t="s">
        <v>1957</v>
      </c>
      <c r="H841" s="263" t="s">
        <v>1843</v>
      </c>
      <c r="I841" s="264">
        <v>-53178.48</v>
      </c>
      <c r="J841" s="264">
        <v>173999.99</v>
      </c>
      <c r="K841" s="264">
        <v>0</v>
      </c>
      <c r="L841" s="265">
        <v>3.2719999999999998</v>
      </c>
      <c r="M841" s="265">
        <v>3.1455000000000002</v>
      </c>
      <c r="N841" s="261">
        <v>42674</v>
      </c>
      <c r="O841" s="264">
        <v>6723.61</v>
      </c>
      <c r="P841" s="264">
        <v>0.34</v>
      </c>
      <c r="Q841" s="264">
        <v>6723.27</v>
      </c>
      <c r="R841" s="264">
        <v>6723.61</v>
      </c>
      <c r="S841" s="266">
        <v>3.1425999999999998</v>
      </c>
      <c r="T841" s="268">
        <f t="shared" si="8"/>
        <v>2139.5055049958632</v>
      </c>
      <c r="U841" s="267"/>
      <c r="V841" s="262"/>
      <c r="W841" s="262"/>
      <c r="X841" s="262" t="s">
        <v>2531</v>
      </c>
      <c r="Y841" s="262" t="s">
        <v>2519</v>
      </c>
      <c r="Z841" s="262"/>
    </row>
    <row r="842" spans="1:26" x14ac:dyDescent="0.25">
      <c r="A842" s="261">
        <v>42660</v>
      </c>
      <c r="B842" s="262"/>
      <c r="C842" s="261">
        <v>42671</v>
      </c>
      <c r="D842" s="262" t="s">
        <v>2512</v>
      </c>
      <c r="E842" s="262" t="s">
        <v>1872</v>
      </c>
      <c r="F842" s="262" t="s">
        <v>1872</v>
      </c>
      <c r="G842" s="262" t="s">
        <v>1957</v>
      </c>
      <c r="H842" s="263" t="s">
        <v>1843</v>
      </c>
      <c r="I842" s="264">
        <v>-22403.040000000001</v>
      </c>
      <c r="J842" s="264">
        <v>71683.009999999995</v>
      </c>
      <c r="K842" s="264">
        <v>0</v>
      </c>
      <c r="L842" s="265">
        <v>3.1997</v>
      </c>
      <c r="M842" s="265">
        <v>3.1455000000000002</v>
      </c>
      <c r="N842" s="261">
        <v>42674</v>
      </c>
      <c r="O842" s="264">
        <v>1213.6199999999999</v>
      </c>
      <c r="P842" s="264">
        <v>0.06</v>
      </c>
      <c r="Q842" s="264">
        <v>1213.56</v>
      </c>
      <c r="R842" s="264">
        <v>1213.6199999999999</v>
      </c>
      <c r="S842" s="266">
        <v>3.1425999999999998</v>
      </c>
      <c r="T842" s="268">
        <f t="shared" si="8"/>
        <v>386.18341500668237</v>
      </c>
      <c r="U842" s="267"/>
      <c r="V842" s="262"/>
      <c r="W842" s="262"/>
      <c r="X842" s="262" t="s">
        <v>2588</v>
      </c>
      <c r="Y842" s="262" t="s">
        <v>2519</v>
      </c>
      <c r="Z842" s="262"/>
    </row>
    <row r="843" spans="1:26" x14ac:dyDescent="0.25">
      <c r="A843" s="261">
        <v>42156</v>
      </c>
      <c r="B843" s="262"/>
      <c r="C843" s="261">
        <v>42671</v>
      </c>
      <c r="D843" s="262" t="s">
        <v>2512</v>
      </c>
      <c r="E843" s="262" t="s">
        <v>1872</v>
      </c>
      <c r="F843" s="262" t="s">
        <v>1872</v>
      </c>
      <c r="G843" s="262" t="s">
        <v>1957</v>
      </c>
      <c r="H843" s="263" t="s">
        <v>155</v>
      </c>
      <c r="I843" s="264">
        <v>-41409.61</v>
      </c>
      <c r="J843" s="264">
        <v>153844.98000000001</v>
      </c>
      <c r="K843" s="264">
        <v>0</v>
      </c>
      <c r="L843" s="265">
        <v>3.7151999999999998</v>
      </c>
      <c r="M843" s="265">
        <v>3.1534</v>
      </c>
      <c r="N843" s="261">
        <v>42684</v>
      </c>
      <c r="O843" s="264">
        <v>23168.13</v>
      </c>
      <c r="P843" s="264">
        <v>1.1599999999999999</v>
      </c>
      <c r="Q843" s="264">
        <v>23166.97</v>
      </c>
      <c r="R843" s="264">
        <v>23168.13</v>
      </c>
      <c r="S843" s="266">
        <v>3.1425999999999998</v>
      </c>
      <c r="T843" s="268">
        <f t="shared" si="8"/>
        <v>7372.2809138929551</v>
      </c>
      <c r="U843" s="267"/>
      <c r="V843" s="262"/>
      <c r="W843" s="262"/>
      <c r="X843" s="262" t="s">
        <v>2590</v>
      </c>
      <c r="Y843" s="262" t="s">
        <v>2519</v>
      </c>
      <c r="Z843" s="262"/>
    </row>
    <row r="844" spans="1:26" x14ac:dyDescent="0.25">
      <c r="A844" s="261">
        <v>42660</v>
      </c>
      <c r="B844" s="262"/>
      <c r="C844" s="261">
        <v>42671</v>
      </c>
      <c r="D844" s="262" t="s">
        <v>2512</v>
      </c>
      <c r="E844" s="262" t="s">
        <v>1872</v>
      </c>
      <c r="F844" s="262" t="s">
        <v>1872</v>
      </c>
      <c r="G844" s="262" t="s">
        <v>1957</v>
      </c>
      <c r="H844" s="263" t="s">
        <v>1843</v>
      </c>
      <c r="I844" s="264">
        <v>-18751.759999999998</v>
      </c>
      <c r="J844" s="264">
        <v>60000.01</v>
      </c>
      <c r="K844" s="264">
        <v>0</v>
      </c>
      <c r="L844" s="265">
        <v>3.1997</v>
      </c>
      <c r="M844" s="265">
        <v>3.1455000000000002</v>
      </c>
      <c r="N844" s="261">
        <v>42674</v>
      </c>
      <c r="O844" s="264">
        <v>1015.82</v>
      </c>
      <c r="P844" s="264">
        <v>0.05</v>
      </c>
      <c r="Q844" s="264">
        <v>1015.77</v>
      </c>
      <c r="R844" s="264">
        <v>1015.82</v>
      </c>
      <c r="S844" s="266">
        <v>3.1425999999999998</v>
      </c>
      <c r="T844" s="268">
        <f t="shared" si="8"/>
        <v>323.24190161013178</v>
      </c>
      <c r="U844" s="267"/>
      <c r="V844" s="262"/>
      <c r="W844" s="262"/>
      <c r="X844" s="262" t="s">
        <v>2591</v>
      </c>
      <c r="Y844" s="262" t="s">
        <v>2519</v>
      </c>
      <c r="Z844" s="262"/>
    </row>
    <row r="845" spans="1:26" x14ac:dyDescent="0.25">
      <c r="A845" s="261">
        <v>42660</v>
      </c>
      <c r="B845" s="262"/>
      <c r="C845" s="261">
        <v>42671</v>
      </c>
      <c r="D845" s="262" t="s">
        <v>2512</v>
      </c>
      <c r="E845" s="262" t="s">
        <v>1872</v>
      </c>
      <c r="F845" s="262" t="s">
        <v>1872</v>
      </c>
      <c r="G845" s="262" t="s">
        <v>1957</v>
      </c>
      <c r="H845" s="263" t="s">
        <v>1843</v>
      </c>
      <c r="I845" s="264">
        <v>-138873.81</v>
      </c>
      <c r="J845" s="264">
        <v>444354.53</v>
      </c>
      <c r="K845" s="264">
        <v>0</v>
      </c>
      <c r="L845" s="265">
        <v>3.1997</v>
      </c>
      <c r="M845" s="265">
        <v>3.1455000000000002</v>
      </c>
      <c r="N845" s="261">
        <v>42674</v>
      </c>
      <c r="O845" s="264">
        <v>7523.08</v>
      </c>
      <c r="P845" s="264">
        <v>0.38</v>
      </c>
      <c r="Q845" s="264">
        <v>7522.7</v>
      </c>
      <c r="R845" s="264">
        <v>7523.08</v>
      </c>
      <c r="S845" s="266">
        <v>3.1425999999999998</v>
      </c>
      <c r="T845" s="268">
        <f t="shared" si="8"/>
        <v>2393.9031375294344</v>
      </c>
      <c r="U845" s="267"/>
      <c r="V845" s="262"/>
      <c r="W845" s="262"/>
      <c r="X845" s="262" t="s">
        <v>2565</v>
      </c>
      <c r="Y845" s="262" t="s">
        <v>2519</v>
      </c>
      <c r="Z845" s="262"/>
    </row>
    <row r="846" spans="1:26" x14ac:dyDescent="0.25">
      <c r="A846" s="261">
        <v>42642</v>
      </c>
      <c r="B846" s="262"/>
      <c r="C846" s="261">
        <v>42671</v>
      </c>
      <c r="D846" s="262" t="s">
        <v>2512</v>
      </c>
      <c r="E846" s="262" t="s">
        <v>1872</v>
      </c>
      <c r="F846" s="262" t="s">
        <v>1872</v>
      </c>
      <c r="G846" s="262" t="s">
        <v>1873</v>
      </c>
      <c r="H846" s="263" t="s">
        <v>155</v>
      </c>
      <c r="I846" s="264">
        <v>210299.21</v>
      </c>
      <c r="J846" s="264">
        <v>-688099.02</v>
      </c>
      <c r="K846" s="264">
        <v>0</v>
      </c>
      <c r="L846" s="265">
        <v>3.2719999999999998</v>
      </c>
      <c r="M846" s="265">
        <v>3.1455000000000002</v>
      </c>
      <c r="N846" s="261">
        <v>42674</v>
      </c>
      <c r="O846" s="264">
        <v>-26589.13</v>
      </c>
      <c r="P846" s="264">
        <v>0</v>
      </c>
      <c r="Q846" s="264">
        <v>-26589.13</v>
      </c>
      <c r="R846" s="264">
        <v>-26589.13</v>
      </c>
      <c r="S846" s="266">
        <v>3.1425999999999998</v>
      </c>
      <c r="T846" s="268">
        <f t="shared" si="8"/>
        <v>-8460.8699802711144</v>
      </c>
      <c r="U846" s="267"/>
      <c r="V846" s="262"/>
      <c r="W846" s="262"/>
      <c r="X846" s="262" t="s">
        <v>2590</v>
      </c>
      <c r="Y846" s="262" t="s">
        <v>2519</v>
      </c>
      <c r="Z846" s="262"/>
    </row>
    <row r="847" spans="1:26" x14ac:dyDescent="0.25">
      <c r="A847" s="261">
        <v>42642</v>
      </c>
      <c r="B847" s="262"/>
      <c r="C847" s="261">
        <v>42671</v>
      </c>
      <c r="D847" s="262" t="s">
        <v>2512</v>
      </c>
      <c r="E847" s="262" t="s">
        <v>1872</v>
      </c>
      <c r="F847" s="262" t="s">
        <v>1872</v>
      </c>
      <c r="G847" s="262" t="s">
        <v>1873</v>
      </c>
      <c r="H847" s="263" t="s">
        <v>1843</v>
      </c>
      <c r="I847" s="264">
        <v>-57518.34</v>
      </c>
      <c r="J847" s="264">
        <v>188200.01</v>
      </c>
      <c r="K847" s="264">
        <v>0</v>
      </c>
      <c r="L847" s="265">
        <v>3.2719999999999998</v>
      </c>
      <c r="M847" s="265">
        <v>3.1455000000000002</v>
      </c>
      <c r="N847" s="261">
        <v>42674</v>
      </c>
      <c r="O847" s="264">
        <v>7272.32</v>
      </c>
      <c r="P847" s="264">
        <v>0.36</v>
      </c>
      <c r="Q847" s="264">
        <v>7271.96</v>
      </c>
      <c r="R847" s="264">
        <v>7272.32</v>
      </c>
      <c r="S847" s="266">
        <v>3.1425999999999998</v>
      </c>
      <c r="T847" s="268">
        <f t="shared" si="8"/>
        <v>2314.1093362184179</v>
      </c>
      <c r="U847" s="267"/>
      <c r="V847" s="262"/>
      <c r="W847" s="262"/>
      <c r="X847" s="262" t="s">
        <v>2592</v>
      </c>
      <c r="Y847" s="262" t="s">
        <v>2519</v>
      </c>
      <c r="Z847" s="262"/>
    </row>
    <row r="848" spans="1:26" x14ac:dyDescent="0.25">
      <c r="A848" s="261">
        <v>42642</v>
      </c>
      <c r="B848" s="262"/>
      <c r="C848" s="261">
        <v>42671</v>
      </c>
      <c r="D848" s="262" t="s">
        <v>2512</v>
      </c>
      <c r="E848" s="262" t="s">
        <v>1872</v>
      </c>
      <c r="F848" s="262" t="s">
        <v>1872</v>
      </c>
      <c r="G848" s="262" t="s">
        <v>1873</v>
      </c>
      <c r="H848" s="263" t="s">
        <v>155</v>
      </c>
      <c r="I848" s="264">
        <v>376300.73</v>
      </c>
      <c r="J848" s="264">
        <v>-1231255.99</v>
      </c>
      <c r="K848" s="264">
        <v>0</v>
      </c>
      <c r="L848" s="265">
        <v>3.2719999999999998</v>
      </c>
      <c r="M848" s="265">
        <v>3.1455000000000002</v>
      </c>
      <c r="N848" s="261">
        <v>42674</v>
      </c>
      <c r="O848" s="264">
        <v>-47577.5</v>
      </c>
      <c r="P848" s="264">
        <v>0</v>
      </c>
      <c r="Q848" s="264">
        <v>-47577.5</v>
      </c>
      <c r="R848" s="264">
        <v>-47577.5</v>
      </c>
      <c r="S848" s="266">
        <v>3.1425999999999998</v>
      </c>
      <c r="T848" s="268">
        <f t="shared" si="8"/>
        <v>-15139.534143702667</v>
      </c>
      <c r="U848" s="267"/>
      <c r="V848" s="262"/>
      <c r="W848" s="262"/>
      <c r="X848" s="262" t="s">
        <v>2593</v>
      </c>
      <c r="Y848" s="262" t="s">
        <v>2519</v>
      </c>
      <c r="Z848" s="262"/>
    </row>
    <row r="849" spans="1:26" x14ac:dyDescent="0.25">
      <c r="A849" s="261">
        <v>42642</v>
      </c>
      <c r="B849" s="262"/>
      <c r="C849" s="261">
        <v>42671</v>
      </c>
      <c r="D849" s="262" t="s">
        <v>2512</v>
      </c>
      <c r="E849" s="262" t="s">
        <v>1872</v>
      </c>
      <c r="F849" s="262" t="s">
        <v>1872</v>
      </c>
      <c r="G849" s="262" t="s">
        <v>1873</v>
      </c>
      <c r="H849" s="263" t="s">
        <v>155</v>
      </c>
      <c r="I849" s="264">
        <v>98403.42</v>
      </c>
      <c r="J849" s="264">
        <v>-321975.99</v>
      </c>
      <c r="K849" s="264">
        <v>0</v>
      </c>
      <c r="L849" s="265">
        <v>3.2719999999999998</v>
      </c>
      <c r="M849" s="265">
        <v>3.1455000000000002</v>
      </c>
      <c r="N849" s="261">
        <v>42674</v>
      </c>
      <c r="O849" s="264">
        <v>-12441.61</v>
      </c>
      <c r="P849" s="264">
        <v>0</v>
      </c>
      <c r="Q849" s="264">
        <v>-12441.61</v>
      </c>
      <c r="R849" s="264">
        <v>-12441.61</v>
      </c>
      <c r="S849" s="266">
        <v>3.1425999999999998</v>
      </c>
      <c r="T849" s="268">
        <f t="shared" si="8"/>
        <v>-3959.0180105645013</v>
      </c>
      <c r="U849" s="267"/>
      <c r="V849" s="262"/>
      <c r="W849" s="262"/>
      <c r="X849" s="262" t="s">
        <v>2594</v>
      </c>
      <c r="Y849" s="262" t="s">
        <v>2519</v>
      </c>
      <c r="Z849" s="262"/>
    </row>
    <row r="850" spans="1:26" x14ac:dyDescent="0.25">
      <c r="A850" s="261">
        <v>42536</v>
      </c>
      <c r="B850" s="262"/>
      <c r="C850" s="261">
        <v>42671</v>
      </c>
      <c r="D850" s="262" t="s">
        <v>2512</v>
      </c>
      <c r="E850" s="262" t="s">
        <v>1872</v>
      </c>
      <c r="F850" s="262" t="s">
        <v>1872</v>
      </c>
      <c r="G850" s="262" t="s">
        <v>1873</v>
      </c>
      <c r="H850" s="263" t="s">
        <v>1843</v>
      </c>
      <c r="I850" s="264">
        <v>-55541.67</v>
      </c>
      <c r="J850" s="264">
        <v>200000</v>
      </c>
      <c r="K850" s="264">
        <v>0</v>
      </c>
      <c r="L850" s="265">
        <v>3.6009000000000002</v>
      </c>
      <c r="M850" s="265">
        <v>3.1455000000000002</v>
      </c>
      <c r="N850" s="261">
        <v>42674</v>
      </c>
      <c r="O850" s="264">
        <v>25280.63</v>
      </c>
      <c r="P850" s="264">
        <v>1.26</v>
      </c>
      <c r="Q850" s="264">
        <v>25279.37</v>
      </c>
      <c r="R850" s="264">
        <v>25280.63</v>
      </c>
      <c r="S850" s="266">
        <v>3.1425999999999998</v>
      </c>
      <c r="T850" s="268">
        <f t="shared" si="8"/>
        <v>8044.4950041367028</v>
      </c>
      <c r="U850" s="267"/>
      <c r="V850" s="262"/>
      <c r="W850" s="262"/>
      <c r="X850" s="262" t="s">
        <v>2595</v>
      </c>
      <c r="Y850" s="262" t="s">
        <v>2519</v>
      </c>
      <c r="Z850" s="262"/>
    </row>
    <row r="851" spans="1:26" x14ac:dyDescent="0.25">
      <c r="A851" s="261">
        <v>42657</v>
      </c>
      <c r="B851" s="262"/>
      <c r="C851" s="261">
        <v>42671</v>
      </c>
      <c r="D851" s="262" t="s">
        <v>2512</v>
      </c>
      <c r="E851" s="262" t="s">
        <v>1872</v>
      </c>
      <c r="F851" s="262" t="s">
        <v>1872</v>
      </c>
      <c r="G851" s="262" t="s">
        <v>1873</v>
      </c>
      <c r="H851" s="263" t="s">
        <v>155</v>
      </c>
      <c r="I851" s="264">
        <v>146420.15</v>
      </c>
      <c r="J851" s="264">
        <v>-472000</v>
      </c>
      <c r="K851" s="264">
        <v>0</v>
      </c>
      <c r="L851" s="265">
        <v>3.2235999999999998</v>
      </c>
      <c r="M851" s="265">
        <v>3.1455000000000002</v>
      </c>
      <c r="N851" s="261">
        <v>42674</v>
      </c>
      <c r="O851" s="264">
        <v>-11429.52</v>
      </c>
      <c r="P851" s="264">
        <v>0</v>
      </c>
      <c r="Q851" s="264">
        <v>-11429.52</v>
      </c>
      <c r="R851" s="264">
        <v>-11429.52</v>
      </c>
      <c r="S851" s="266">
        <v>3.1425999999999998</v>
      </c>
      <c r="T851" s="268">
        <f t="shared" si="8"/>
        <v>-3636.9630242474386</v>
      </c>
      <c r="U851" s="267"/>
      <c r="V851" s="262"/>
      <c r="W851" s="262"/>
      <c r="X851" s="262" t="s">
        <v>2595</v>
      </c>
      <c r="Y851" s="262" t="s">
        <v>2519</v>
      </c>
      <c r="Z851" s="262"/>
    </row>
    <row r="852" spans="1:26" x14ac:dyDescent="0.25">
      <c r="A852" s="261">
        <v>42642</v>
      </c>
      <c r="B852" s="262"/>
      <c r="C852" s="261">
        <v>42671</v>
      </c>
      <c r="D852" s="262" t="s">
        <v>2512</v>
      </c>
      <c r="E852" s="262" t="s">
        <v>1872</v>
      </c>
      <c r="F852" s="262" t="s">
        <v>1872</v>
      </c>
      <c r="G852" s="262" t="s">
        <v>1957</v>
      </c>
      <c r="H852" s="263" t="s">
        <v>155</v>
      </c>
      <c r="I852" s="264">
        <v>-198273.23</v>
      </c>
      <c r="J852" s="264">
        <v>648750.01</v>
      </c>
      <c r="K852" s="264">
        <v>0</v>
      </c>
      <c r="L852" s="265">
        <v>3.2719999999999998</v>
      </c>
      <c r="M852" s="265">
        <v>3.1455000000000002</v>
      </c>
      <c r="N852" s="261">
        <v>42674</v>
      </c>
      <c r="O852" s="264">
        <v>25068.63</v>
      </c>
      <c r="P852" s="264">
        <v>1.25</v>
      </c>
      <c r="Q852" s="264">
        <v>25067.38</v>
      </c>
      <c r="R852" s="264">
        <v>25068.63</v>
      </c>
      <c r="S852" s="266">
        <v>3.1425999999999998</v>
      </c>
      <c r="T852" s="268">
        <f t="shared" si="8"/>
        <v>7977.0349392223006</v>
      </c>
      <c r="U852" s="267"/>
      <c r="V852" s="262"/>
      <c r="W852" s="262"/>
      <c r="X852" s="262" t="s">
        <v>2587</v>
      </c>
      <c r="Y852" s="262" t="s">
        <v>2519</v>
      </c>
      <c r="Z852" s="262"/>
    </row>
    <row r="853" spans="1:26" x14ac:dyDescent="0.25">
      <c r="A853" s="261">
        <v>42598</v>
      </c>
      <c r="B853" s="262"/>
      <c r="C853" s="261">
        <v>42674</v>
      </c>
      <c r="D853" s="262" t="s">
        <v>2512</v>
      </c>
      <c r="E853" s="262" t="s">
        <v>1872</v>
      </c>
      <c r="F853" s="262" t="s">
        <v>1872</v>
      </c>
      <c r="G853" s="262" t="s">
        <v>1873</v>
      </c>
      <c r="H853" s="263" t="s">
        <v>155</v>
      </c>
      <c r="I853" s="264">
        <v>153169.5</v>
      </c>
      <c r="J853" s="264">
        <v>-498000</v>
      </c>
      <c r="K853" s="264">
        <v>0</v>
      </c>
      <c r="L853" s="265">
        <v>3.2513000000000001</v>
      </c>
      <c r="M853" s="265">
        <v>3.1837</v>
      </c>
      <c r="N853" s="261">
        <v>42675</v>
      </c>
      <c r="O853" s="264">
        <v>-10348.92</v>
      </c>
      <c r="P853" s="264">
        <v>0</v>
      </c>
      <c r="Q853" s="264">
        <v>-10348.92</v>
      </c>
      <c r="R853" s="264">
        <v>-10348.92</v>
      </c>
      <c r="S853" s="266">
        <v>3.1808000000000001</v>
      </c>
      <c r="T853" s="268">
        <f t="shared" si="8"/>
        <v>-3253.5588531187122</v>
      </c>
      <c r="U853" s="267"/>
      <c r="V853" s="262"/>
      <c r="W853" s="262"/>
      <c r="X853" s="262" t="s">
        <v>2559</v>
      </c>
      <c r="Y853" s="262" t="s">
        <v>2519</v>
      </c>
      <c r="Z853" s="262"/>
    </row>
    <row r="854" spans="1:26" x14ac:dyDescent="0.25">
      <c r="A854" s="261">
        <v>42552</v>
      </c>
      <c r="B854" s="262"/>
      <c r="C854" s="261">
        <v>42674</v>
      </c>
      <c r="D854" s="262" t="s">
        <v>2512</v>
      </c>
      <c r="E854" s="262" t="s">
        <v>1872</v>
      </c>
      <c r="F854" s="262" t="s">
        <v>1872</v>
      </c>
      <c r="G854" s="262" t="s">
        <v>1873</v>
      </c>
      <c r="H854" s="263" t="s">
        <v>155</v>
      </c>
      <c r="I854" s="264">
        <v>41470.080000000002</v>
      </c>
      <c r="J854" s="264">
        <v>-137999.99</v>
      </c>
      <c r="K854" s="264">
        <v>0</v>
      </c>
      <c r="L854" s="265">
        <v>3.3277000000000001</v>
      </c>
      <c r="M854" s="265">
        <v>3.1871</v>
      </c>
      <c r="N854" s="261">
        <v>42675</v>
      </c>
      <c r="O854" s="264">
        <v>-5827.69</v>
      </c>
      <c r="P854" s="264">
        <v>0</v>
      </c>
      <c r="Q854" s="264">
        <v>-5827.69</v>
      </c>
      <c r="R854" s="264">
        <v>-5827.69</v>
      </c>
      <c r="S854" s="266">
        <v>3.1808000000000001</v>
      </c>
      <c r="T854" s="268">
        <f t="shared" si="8"/>
        <v>-1832.1460010060362</v>
      </c>
      <c r="U854" s="267"/>
      <c r="V854" s="262"/>
      <c r="W854" s="262"/>
      <c r="X854" s="267" t="s">
        <v>2584</v>
      </c>
      <c r="Y854" s="262" t="s">
        <v>2519</v>
      </c>
      <c r="Z854" s="262"/>
    </row>
    <row r="855" spans="1:26" x14ac:dyDescent="0.25">
      <c r="A855" s="261">
        <v>42671</v>
      </c>
      <c r="B855" s="262"/>
      <c r="C855" s="261">
        <v>42674</v>
      </c>
      <c r="D855" s="262" t="s">
        <v>2512</v>
      </c>
      <c r="E855" s="262" t="s">
        <v>1872</v>
      </c>
      <c r="F855" s="262" t="s">
        <v>1872</v>
      </c>
      <c r="G855" s="262" t="s">
        <v>1873</v>
      </c>
      <c r="H855" s="263" t="s">
        <v>1843</v>
      </c>
      <c r="I855" s="264">
        <v>-2859.71</v>
      </c>
      <c r="J855" s="264">
        <v>9073</v>
      </c>
      <c r="K855" s="264">
        <v>0</v>
      </c>
      <c r="L855" s="265">
        <v>3.1726999999999999</v>
      </c>
      <c r="M855" s="265">
        <v>3.2176</v>
      </c>
      <c r="N855" s="261">
        <v>42704</v>
      </c>
      <c r="O855" s="264">
        <v>-127.08</v>
      </c>
      <c r="P855" s="264">
        <v>0</v>
      </c>
      <c r="Q855" s="264">
        <v>-127.08</v>
      </c>
      <c r="R855" s="264">
        <v>-127.08</v>
      </c>
      <c r="S855" s="266">
        <v>3.1808000000000001</v>
      </c>
      <c r="T855" s="268">
        <f t="shared" si="8"/>
        <v>-39.95221327967807</v>
      </c>
      <c r="U855" s="267"/>
      <c r="V855" s="262"/>
      <c r="W855" s="262"/>
      <c r="X855" s="267" t="s">
        <v>2552</v>
      </c>
      <c r="Y855" s="262" t="s">
        <v>2519</v>
      </c>
      <c r="Z855" s="262"/>
    </row>
    <row r="856" spans="1:26" x14ac:dyDescent="0.25">
      <c r="A856" s="261">
        <v>42649</v>
      </c>
      <c r="B856" s="262"/>
      <c r="C856" s="261">
        <v>42674</v>
      </c>
      <c r="D856" s="262" t="s">
        <v>2512</v>
      </c>
      <c r="E856" s="262" t="s">
        <v>1872</v>
      </c>
      <c r="F856" s="262" t="s">
        <v>1872</v>
      </c>
      <c r="G856" s="262" t="s">
        <v>1873</v>
      </c>
      <c r="H856" s="263" t="s">
        <v>155</v>
      </c>
      <c r="I856" s="264">
        <v>46206.42</v>
      </c>
      <c r="J856" s="264">
        <v>-150827</v>
      </c>
      <c r="K856" s="264">
        <v>0</v>
      </c>
      <c r="L856" s="265">
        <v>3.2642000000000002</v>
      </c>
      <c r="M856" s="265">
        <v>3.1993999999999998</v>
      </c>
      <c r="N856" s="261">
        <v>42688</v>
      </c>
      <c r="O856" s="264">
        <v>-2980.3</v>
      </c>
      <c r="P856" s="264">
        <v>0</v>
      </c>
      <c r="Q856" s="264">
        <v>-2980.3</v>
      </c>
      <c r="R856" s="264">
        <v>-2980.3</v>
      </c>
      <c r="S856" s="266">
        <v>3.1808000000000001</v>
      </c>
      <c r="T856" s="268">
        <f t="shared" si="8"/>
        <v>-936.96554325955742</v>
      </c>
      <c r="U856" s="267"/>
      <c r="V856" s="262"/>
      <c r="W856" s="262"/>
      <c r="X856" s="267" t="s">
        <v>2529</v>
      </c>
      <c r="Y856" s="262" t="s">
        <v>2519</v>
      </c>
      <c r="Z856" s="262"/>
    </row>
    <row r="857" spans="1:26" x14ac:dyDescent="0.25">
      <c r="A857" s="261">
        <v>42552</v>
      </c>
      <c r="B857" s="262"/>
      <c r="C857" s="261">
        <v>42674</v>
      </c>
      <c r="D857" s="262" t="s">
        <v>2512</v>
      </c>
      <c r="E857" s="262" t="s">
        <v>1872</v>
      </c>
      <c r="F857" s="262" t="s">
        <v>1872</v>
      </c>
      <c r="G857" s="262" t="s">
        <v>1873</v>
      </c>
      <c r="H857" s="263" t="s">
        <v>155</v>
      </c>
      <c r="I857" s="264">
        <v>46859.09</v>
      </c>
      <c r="J857" s="264">
        <v>-155932.99</v>
      </c>
      <c r="K857" s="264">
        <v>0</v>
      </c>
      <c r="L857" s="265">
        <v>3.3277000000000001</v>
      </c>
      <c r="M857" s="265">
        <v>3.1837</v>
      </c>
      <c r="N857" s="261">
        <v>42675</v>
      </c>
      <c r="O857" s="264">
        <v>-6744.23</v>
      </c>
      <c r="P857" s="264">
        <v>0</v>
      </c>
      <c r="Q857" s="264">
        <v>-6744.23</v>
      </c>
      <c r="R857" s="264">
        <v>-6744.23</v>
      </c>
      <c r="S857" s="266">
        <v>3.1808000000000001</v>
      </c>
      <c r="T857" s="268">
        <f t="shared" si="8"/>
        <v>-2120.2936368209253</v>
      </c>
      <c r="U857" s="267"/>
      <c r="V857" s="262"/>
      <c r="W857" s="262"/>
      <c r="X857" s="267" t="s">
        <v>2596</v>
      </c>
      <c r="Y857" s="262" t="s">
        <v>2519</v>
      </c>
      <c r="Z857" s="262"/>
    </row>
    <row r="858" spans="1:26" x14ac:dyDescent="0.25">
      <c r="A858" s="261">
        <v>42213</v>
      </c>
      <c r="B858" s="262"/>
      <c r="C858" s="261">
        <v>42674</v>
      </c>
      <c r="D858" s="262" t="s">
        <v>2512</v>
      </c>
      <c r="E858" s="262" t="s">
        <v>1872</v>
      </c>
      <c r="F858" s="262" t="s">
        <v>1872</v>
      </c>
      <c r="G858" s="262" t="s">
        <v>1957</v>
      </c>
      <c r="H858" s="263" t="s">
        <v>155</v>
      </c>
      <c r="I858" s="264">
        <v>-263388.34999999998</v>
      </c>
      <c r="J858" s="264">
        <v>1016600.01</v>
      </c>
      <c r="K858" s="264">
        <v>0</v>
      </c>
      <c r="L858" s="266">
        <v>3.8597000000000001</v>
      </c>
      <c r="M858" s="266">
        <v>3.1840999999999999</v>
      </c>
      <c r="N858" s="270">
        <v>42675</v>
      </c>
      <c r="O858" s="264">
        <v>177853.41</v>
      </c>
      <c r="P858" s="264">
        <v>8.89</v>
      </c>
      <c r="Q858" s="264">
        <v>177844.52</v>
      </c>
      <c r="R858" s="264">
        <v>177853.41</v>
      </c>
      <c r="S858" s="266">
        <v>3.1808000000000001</v>
      </c>
      <c r="T858" s="268">
        <f t="shared" ref="T858:T921" si="9">R858/S858</f>
        <v>55914.678697183095</v>
      </c>
      <c r="U858" s="267"/>
      <c r="V858" s="262"/>
      <c r="W858" s="262"/>
      <c r="X858" s="262" t="s">
        <v>2565</v>
      </c>
      <c r="Y858" s="262" t="s">
        <v>2519</v>
      </c>
      <c r="Z858" s="262"/>
    </row>
    <row r="859" spans="1:26" x14ac:dyDescent="0.25">
      <c r="A859" s="261">
        <v>42642</v>
      </c>
      <c r="B859" s="262"/>
      <c r="C859" s="261">
        <v>42674</v>
      </c>
      <c r="D859" s="262" t="s">
        <v>2512</v>
      </c>
      <c r="E859" s="262" t="s">
        <v>1872</v>
      </c>
      <c r="F859" s="262" t="s">
        <v>1872</v>
      </c>
      <c r="G859" s="262" t="s">
        <v>1873</v>
      </c>
      <c r="H859" s="263" t="s">
        <v>155</v>
      </c>
      <c r="I859" s="264">
        <v>93318.15</v>
      </c>
      <c r="J859" s="264">
        <v>-305336.99</v>
      </c>
      <c r="K859" s="264">
        <v>0</v>
      </c>
      <c r="L859" s="266">
        <v>3.2719999999999998</v>
      </c>
      <c r="M859" s="266">
        <v>3.1831</v>
      </c>
      <c r="N859" s="270">
        <v>42674</v>
      </c>
      <c r="O859" s="264">
        <v>-8295.98</v>
      </c>
      <c r="P859" s="264">
        <v>0</v>
      </c>
      <c r="Q859" s="264">
        <v>-8295.98</v>
      </c>
      <c r="R859" s="264">
        <v>-8295.98</v>
      </c>
      <c r="S859" s="266">
        <v>3.1808000000000001</v>
      </c>
      <c r="T859" s="268">
        <f t="shared" si="9"/>
        <v>-2608.1426056338028</v>
      </c>
      <c r="U859" s="267"/>
      <c r="V859" s="262"/>
      <c r="W859" s="262"/>
      <c r="X859" s="262" t="s">
        <v>2597</v>
      </c>
      <c r="Y859" s="262" t="s">
        <v>2519</v>
      </c>
      <c r="Z859" s="262"/>
    </row>
    <row r="860" spans="1:26" x14ac:dyDescent="0.25">
      <c r="A860" s="261">
        <v>42506</v>
      </c>
      <c r="B860" s="262"/>
      <c r="C860" s="261">
        <v>42674</v>
      </c>
      <c r="D860" s="262" t="s">
        <v>2512</v>
      </c>
      <c r="E860" s="262" t="s">
        <v>1872</v>
      </c>
      <c r="F860" s="262" t="s">
        <v>1872</v>
      </c>
      <c r="G860" s="262" t="s">
        <v>1873</v>
      </c>
      <c r="H860" s="263" t="s">
        <v>155</v>
      </c>
      <c r="I860" s="264">
        <v>561332.25</v>
      </c>
      <c r="J860" s="264">
        <v>-2073000</v>
      </c>
      <c r="K860" s="264">
        <v>0</v>
      </c>
      <c r="L860" s="266">
        <v>3.6930000000000001</v>
      </c>
      <c r="M860" s="266">
        <v>3.1837</v>
      </c>
      <c r="N860" s="270">
        <v>42675</v>
      </c>
      <c r="O860" s="264">
        <v>-285739.2</v>
      </c>
      <c r="P860" s="264">
        <v>0</v>
      </c>
      <c r="Q860" s="264">
        <v>-285739.2</v>
      </c>
      <c r="R860" s="264">
        <v>-285739.2</v>
      </c>
      <c r="S860" s="266">
        <v>3.1808000000000001</v>
      </c>
      <c r="T860" s="268">
        <f t="shared" si="9"/>
        <v>-89832.494969818916</v>
      </c>
      <c r="U860" s="267"/>
      <c r="V860" s="262"/>
      <c r="W860" s="262"/>
      <c r="X860" s="262" t="s">
        <v>2586</v>
      </c>
      <c r="Y860" s="262" t="s">
        <v>2519</v>
      </c>
      <c r="Z860" s="262"/>
    </row>
    <row r="861" spans="1:26" x14ac:dyDescent="0.25">
      <c r="A861" s="261">
        <v>42215</v>
      </c>
      <c r="B861" s="262"/>
      <c r="C861" s="261">
        <v>42674</v>
      </c>
      <c r="D861" s="262" t="s">
        <v>2512</v>
      </c>
      <c r="E861" s="262" t="s">
        <v>1872</v>
      </c>
      <c r="F861" s="262" t="s">
        <v>1872</v>
      </c>
      <c r="G861" s="262" t="s">
        <v>1957</v>
      </c>
      <c r="H861" s="263" t="s">
        <v>1843</v>
      </c>
      <c r="I861" s="264">
        <v>-2606.88</v>
      </c>
      <c r="J861" s="264">
        <v>9999.99</v>
      </c>
      <c r="K861" s="264">
        <v>0</v>
      </c>
      <c r="L861" s="266">
        <v>3.8359999999999999</v>
      </c>
      <c r="M861" s="266">
        <v>3.1901000000000002</v>
      </c>
      <c r="N861" s="270">
        <v>42675</v>
      </c>
      <c r="O861" s="264">
        <v>1682.92</v>
      </c>
      <c r="P861" s="264">
        <v>0.08</v>
      </c>
      <c r="Q861" s="264">
        <v>1682.84</v>
      </c>
      <c r="R861" s="264">
        <v>1682.92</v>
      </c>
      <c r="S861" s="266">
        <v>3.1808000000000001</v>
      </c>
      <c r="T861" s="268">
        <f t="shared" si="9"/>
        <v>529.08702213279685</v>
      </c>
      <c r="U861" s="267"/>
      <c r="V861" s="262"/>
      <c r="W861" s="262"/>
      <c r="X861" s="262" t="s">
        <v>2526</v>
      </c>
      <c r="Y861" s="262" t="s">
        <v>2519</v>
      </c>
      <c r="Z861" s="262"/>
    </row>
    <row r="862" spans="1:26" x14ac:dyDescent="0.25">
      <c r="A862" s="261">
        <v>42349</v>
      </c>
      <c r="B862" s="262"/>
      <c r="C862" s="261">
        <v>42674</v>
      </c>
      <c r="D862" s="262" t="s">
        <v>2512</v>
      </c>
      <c r="E862" s="262" t="s">
        <v>1872</v>
      </c>
      <c r="F862" s="262" t="s">
        <v>1872</v>
      </c>
      <c r="G862" s="262" t="s">
        <v>1873</v>
      </c>
      <c r="H862" s="263" t="s">
        <v>1843</v>
      </c>
      <c r="I862" s="264">
        <v>-32891.65</v>
      </c>
      <c r="J862" s="264">
        <v>139828.98000000001</v>
      </c>
      <c r="K862" s="264">
        <v>0</v>
      </c>
      <c r="L862" s="266">
        <v>4.2511999999999999</v>
      </c>
      <c r="M862" s="266">
        <v>3.1850000000000001</v>
      </c>
      <c r="N862" s="270">
        <v>42677</v>
      </c>
      <c r="O862" s="264">
        <v>35032.94</v>
      </c>
      <c r="P862" s="264">
        <v>1.75</v>
      </c>
      <c r="Q862" s="264">
        <v>35031.19</v>
      </c>
      <c r="R862" s="264">
        <v>35032.94</v>
      </c>
      <c r="S862" s="266">
        <v>3.1808000000000001</v>
      </c>
      <c r="T862" s="268">
        <f t="shared" si="9"/>
        <v>11013.877012072435</v>
      </c>
      <c r="U862" s="267"/>
      <c r="V862" s="262"/>
      <c r="W862" s="262"/>
      <c r="X862" s="262" t="s">
        <v>2596</v>
      </c>
      <c r="Y862" s="262" t="s">
        <v>2519</v>
      </c>
      <c r="Z862" s="262"/>
    </row>
    <row r="863" spans="1:26" x14ac:dyDescent="0.25">
      <c r="A863" s="261">
        <v>42208</v>
      </c>
      <c r="B863" s="262"/>
      <c r="C863" s="261">
        <v>42674</v>
      </c>
      <c r="D863" s="262" t="s">
        <v>2512</v>
      </c>
      <c r="E863" s="262" t="s">
        <v>1872</v>
      </c>
      <c r="F863" s="262" t="s">
        <v>1872</v>
      </c>
      <c r="G863" s="262" t="s">
        <v>1957</v>
      </c>
      <c r="H863" s="263" t="s">
        <v>1843</v>
      </c>
      <c r="I863" s="264">
        <v>-49066.67</v>
      </c>
      <c r="J863" s="264">
        <v>184000.01</v>
      </c>
      <c r="K863" s="264">
        <v>0</v>
      </c>
      <c r="L863" s="266">
        <v>3.75</v>
      </c>
      <c r="M863" s="266">
        <v>3.1837</v>
      </c>
      <c r="N863" s="270">
        <v>42675</v>
      </c>
      <c r="O863" s="264">
        <v>27772.14</v>
      </c>
      <c r="P863" s="264">
        <v>1.39</v>
      </c>
      <c r="Q863" s="264">
        <v>27770.75</v>
      </c>
      <c r="R863" s="264">
        <v>27772.14</v>
      </c>
      <c r="S863" s="266">
        <v>3.1808000000000001</v>
      </c>
      <c r="T863" s="268">
        <f t="shared" si="9"/>
        <v>8731.18083501006</v>
      </c>
      <c r="U863" s="267"/>
      <c r="V863" s="262"/>
      <c r="W863" s="262"/>
      <c r="X863" s="262" t="s">
        <v>2572</v>
      </c>
      <c r="Y863" s="262" t="s">
        <v>2519</v>
      </c>
      <c r="Z863" s="262"/>
    </row>
    <row r="864" spans="1:26" x14ac:dyDescent="0.25">
      <c r="A864" s="261">
        <v>42551</v>
      </c>
      <c r="B864" s="262"/>
      <c r="C864" s="261">
        <v>42674</v>
      </c>
      <c r="D864" s="262" t="s">
        <v>2512</v>
      </c>
      <c r="E864" s="262" t="s">
        <v>1872</v>
      </c>
      <c r="F864" s="262" t="s">
        <v>1872</v>
      </c>
      <c r="G864" s="262" t="s">
        <v>1873</v>
      </c>
      <c r="H864" s="263" t="s">
        <v>155</v>
      </c>
      <c r="I864" s="264">
        <v>498281.79</v>
      </c>
      <c r="J864" s="264">
        <v>-1653000.01</v>
      </c>
      <c r="K864" s="264">
        <v>0</v>
      </c>
      <c r="L864" s="266">
        <v>3.3174000000000001</v>
      </c>
      <c r="M864" s="266">
        <v>3.1837</v>
      </c>
      <c r="N864" s="270">
        <v>42675</v>
      </c>
      <c r="O864" s="264">
        <v>-66585.95</v>
      </c>
      <c r="P864" s="264">
        <v>0</v>
      </c>
      <c r="Q864" s="264">
        <v>-66585.95</v>
      </c>
      <c r="R864" s="264">
        <v>-66585.95</v>
      </c>
      <c r="S864" s="266">
        <v>3.1808000000000001</v>
      </c>
      <c r="T864" s="268">
        <f t="shared" si="9"/>
        <v>-20933.711644869214</v>
      </c>
      <c r="U864" s="267"/>
      <c r="V864" s="262"/>
      <c r="W864" s="262"/>
      <c r="X864" s="262" t="s">
        <v>2598</v>
      </c>
      <c r="Y864" s="262" t="s">
        <v>2519</v>
      </c>
      <c r="Z864" s="262"/>
    </row>
    <row r="865" spans="1:26" x14ac:dyDescent="0.25">
      <c r="A865" s="261">
        <v>42088</v>
      </c>
      <c r="B865" s="262"/>
      <c r="C865" s="261">
        <v>42674</v>
      </c>
      <c r="D865" s="262" t="s">
        <v>2512</v>
      </c>
      <c r="E865" s="262" t="s">
        <v>1872</v>
      </c>
      <c r="F865" s="262" t="s">
        <v>1872</v>
      </c>
      <c r="G865" s="262" t="s">
        <v>1957</v>
      </c>
      <c r="H865" s="263" t="s">
        <v>155</v>
      </c>
      <c r="I865" s="264">
        <v>-31696.23</v>
      </c>
      <c r="J865" s="264">
        <v>115799.01</v>
      </c>
      <c r="K865" s="264">
        <v>0</v>
      </c>
      <c r="L865" s="266">
        <v>3.6534</v>
      </c>
      <c r="M865" s="266">
        <v>3.1837</v>
      </c>
      <c r="N865" s="270">
        <v>42675</v>
      </c>
      <c r="O865" s="264">
        <v>14880.05</v>
      </c>
      <c r="P865" s="264">
        <v>0.74</v>
      </c>
      <c r="Q865" s="264">
        <v>14879.31</v>
      </c>
      <c r="R865" s="264">
        <v>14880.05</v>
      </c>
      <c r="S865" s="266">
        <v>3.1808000000000001</v>
      </c>
      <c r="T865" s="268">
        <f t="shared" si="9"/>
        <v>4678.0841297786719</v>
      </c>
      <c r="U865" s="267"/>
      <c r="V865" s="262"/>
      <c r="W865" s="262"/>
      <c r="X865" s="262" t="s">
        <v>2599</v>
      </c>
      <c r="Y865" s="262" t="s">
        <v>2519</v>
      </c>
      <c r="Z865" s="262"/>
    </row>
    <row r="866" spans="1:26" x14ac:dyDescent="0.25">
      <c r="A866" s="261">
        <v>42214</v>
      </c>
      <c r="B866" s="262"/>
      <c r="C866" s="261">
        <v>42674</v>
      </c>
      <c r="D866" s="262" t="s">
        <v>2512</v>
      </c>
      <c r="E866" s="262" t="s">
        <v>1872</v>
      </c>
      <c r="F866" s="262" t="s">
        <v>1872</v>
      </c>
      <c r="G866" s="262" t="s">
        <v>1957</v>
      </c>
      <c r="H866" s="263" t="s">
        <v>1843</v>
      </c>
      <c r="I866" s="264">
        <v>24482.31</v>
      </c>
      <c r="J866" s="264">
        <v>-93400.01</v>
      </c>
      <c r="K866" s="264">
        <v>0</v>
      </c>
      <c r="L866" s="266">
        <v>3.8149999999999999</v>
      </c>
      <c r="M866" s="266">
        <v>3.1840999999999999</v>
      </c>
      <c r="N866" s="270">
        <v>42675</v>
      </c>
      <c r="O866" s="264">
        <v>-15437.92</v>
      </c>
      <c r="P866" s="264">
        <v>0</v>
      </c>
      <c r="Q866" s="264">
        <v>-15437.92</v>
      </c>
      <c r="R866" s="264">
        <v>-15437.92</v>
      </c>
      <c r="S866" s="266">
        <v>3.1808000000000001</v>
      </c>
      <c r="T866" s="268">
        <f t="shared" si="9"/>
        <v>-4853.470824949698</v>
      </c>
      <c r="U866" s="267"/>
      <c r="V866" s="262"/>
      <c r="W866" s="262"/>
      <c r="X866" s="262" t="s">
        <v>2593</v>
      </c>
      <c r="Y866" s="262" t="s">
        <v>2519</v>
      </c>
      <c r="Z866" s="262"/>
    </row>
    <row r="867" spans="1:26" x14ac:dyDescent="0.25">
      <c r="A867" s="261">
        <v>42671</v>
      </c>
      <c r="B867" s="262"/>
      <c r="C867" s="261">
        <v>42674</v>
      </c>
      <c r="D867" s="262" t="s">
        <v>2512</v>
      </c>
      <c r="E867" s="262" t="s">
        <v>1872</v>
      </c>
      <c r="F867" s="262" t="s">
        <v>1872</v>
      </c>
      <c r="G867" s="262" t="s">
        <v>1873</v>
      </c>
      <c r="H867" s="263" t="s">
        <v>1843</v>
      </c>
      <c r="I867" s="264">
        <v>-5903.49</v>
      </c>
      <c r="J867" s="264">
        <v>18730</v>
      </c>
      <c r="K867" s="264">
        <v>0</v>
      </c>
      <c r="L867" s="266">
        <v>3.1726999999999999</v>
      </c>
      <c r="M867" s="266">
        <v>3.2176</v>
      </c>
      <c r="N867" s="270">
        <v>42704</v>
      </c>
      <c r="O867" s="264">
        <v>-262.35000000000002</v>
      </c>
      <c r="P867" s="264">
        <v>0</v>
      </c>
      <c r="Q867" s="264">
        <v>-262.35000000000002</v>
      </c>
      <c r="R867" s="264">
        <v>-262.35000000000002</v>
      </c>
      <c r="S867" s="266">
        <v>3.1808000000000001</v>
      </c>
      <c r="T867" s="268">
        <f t="shared" si="9"/>
        <v>-82.479250503018108</v>
      </c>
      <c r="U867" s="267"/>
      <c r="V867" s="262"/>
      <c r="W867" s="262"/>
      <c r="X867" s="262" t="s">
        <v>2526</v>
      </c>
      <c r="Y867" s="262" t="s">
        <v>2519</v>
      </c>
      <c r="Z867" s="262"/>
    </row>
    <row r="868" spans="1:26" x14ac:dyDescent="0.25">
      <c r="A868" s="261">
        <v>42213</v>
      </c>
      <c r="B868" s="262"/>
      <c r="C868" s="261">
        <v>42674</v>
      </c>
      <c r="D868" s="262" t="s">
        <v>2512</v>
      </c>
      <c r="E868" s="262" t="s">
        <v>1872</v>
      </c>
      <c r="F868" s="262" t="s">
        <v>1872</v>
      </c>
      <c r="G868" s="262" t="s">
        <v>1957</v>
      </c>
      <c r="H868" s="263" t="s">
        <v>1843</v>
      </c>
      <c r="I868" s="264">
        <v>-24198.77</v>
      </c>
      <c r="J868" s="264">
        <v>93399.99</v>
      </c>
      <c r="K868" s="264">
        <v>0</v>
      </c>
      <c r="L868" s="266">
        <v>3.8597000000000001</v>
      </c>
      <c r="M868" s="266">
        <v>3.1840999999999999</v>
      </c>
      <c r="N868" s="270">
        <v>42675</v>
      </c>
      <c r="O868" s="264">
        <v>16340.26</v>
      </c>
      <c r="P868" s="264">
        <v>0.82</v>
      </c>
      <c r="Q868" s="264">
        <v>16339.44</v>
      </c>
      <c r="R868" s="264">
        <v>16340.26</v>
      </c>
      <c r="S868" s="266">
        <v>3.1808000000000001</v>
      </c>
      <c r="T868" s="268">
        <f t="shared" si="9"/>
        <v>5137.154175050302</v>
      </c>
      <c r="U868" s="267"/>
      <c r="V868" s="262"/>
      <c r="W868" s="262"/>
      <c r="X868" s="262" t="s">
        <v>2600</v>
      </c>
      <c r="Y868" s="262" t="s">
        <v>2519</v>
      </c>
      <c r="Z868" s="262"/>
    </row>
    <row r="869" spans="1:26" x14ac:dyDescent="0.25">
      <c r="A869" s="261">
        <v>42551</v>
      </c>
      <c r="B869" s="262"/>
      <c r="C869" s="261">
        <v>42674</v>
      </c>
      <c r="D869" s="262" t="s">
        <v>2512</v>
      </c>
      <c r="E869" s="262" t="s">
        <v>1872</v>
      </c>
      <c r="F869" s="262" t="s">
        <v>1872</v>
      </c>
      <c r="G869" s="262" t="s">
        <v>1873</v>
      </c>
      <c r="H869" s="263" t="s">
        <v>155</v>
      </c>
      <c r="I869" s="264">
        <v>481608.57</v>
      </c>
      <c r="J869" s="264">
        <v>-1599999.99</v>
      </c>
      <c r="K869" s="264">
        <v>0</v>
      </c>
      <c r="L869" s="266">
        <v>3.3222</v>
      </c>
      <c r="M869" s="266">
        <v>3.1837</v>
      </c>
      <c r="N869" s="270">
        <v>42675</v>
      </c>
      <c r="O869" s="264">
        <v>-66668.42</v>
      </c>
      <c r="P869" s="264">
        <v>0</v>
      </c>
      <c r="Q869" s="264">
        <v>-66668.42</v>
      </c>
      <c r="R869" s="264">
        <v>-66668.42</v>
      </c>
      <c r="S869" s="266">
        <v>3.1808000000000001</v>
      </c>
      <c r="T869" s="268">
        <f t="shared" si="9"/>
        <v>-20959.639084507042</v>
      </c>
      <c r="U869" s="267"/>
      <c r="V869" s="262"/>
      <c r="W869" s="262"/>
      <c r="X869" s="262" t="s">
        <v>2601</v>
      </c>
      <c r="Y869" s="262" t="s">
        <v>2519</v>
      </c>
      <c r="Z869" s="262"/>
    </row>
    <row r="870" spans="1:26" x14ac:dyDescent="0.25">
      <c r="A870" s="261">
        <v>42671</v>
      </c>
      <c r="B870" s="262"/>
      <c r="C870" s="261">
        <v>42674</v>
      </c>
      <c r="D870" s="262" t="s">
        <v>2512</v>
      </c>
      <c r="E870" s="262" t="s">
        <v>1872</v>
      </c>
      <c r="F870" s="262" t="s">
        <v>1872</v>
      </c>
      <c r="G870" s="262" t="s">
        <v>1873</v>
      </c>
      <c r="H870" s="263" t="s">
        <v>1843</v>
      </c>
      <c r="I870" s="264">
        <v>-17530.810000000001</v>
      </c>
      <c r="J870" s="264">
        <v>55620</v>
      </c>
      <c r="K870" s="264">
        <v>0</v>
      </c>
      <c r="L870" s="266">
        <v>3.1726999999999999</v>
      </c>
      <c r="M870" s="266">
        <v>3.2176</v>
      </c>
      <c r="N870" s="270">
        <v>42704</v>
      </c>
      <c r="O870" s="264">
        <v>-779.06</v>
      </c>
      <c r="P870" s="264">
        <v>0</v>
      </c>
      <c r="Q870" s="264">
        <v>-779.06</v>
      </c>
      <c r="R870" s="264">
        <v>-779.06</v>
      </c>
      <c r="S870" s="266">
        <v>3.1808000000000001</v>
      </c>
      <c r="T870" s="268">
        <f t="shared" si="9"/>
        <v>-244.92580482897381</v>
      </c>
      <c r="U870" s="267"/>
      <c r="V870" s="262"/>
      <c r="W870" s="262"/>
      <c r="X870" s="262" t="s">
        <v>2541</v>
      </c>
      <c r="Y870" s="262" t="s">
        <v>2519</v>
      </c>
      <c r="Z870" s="262"/>
    </row>
    <row r="871" spans="1:26" x14ac:dyDescent="0.25">
      <c r="A871" s="261">
        <v>42612</v>
      </c>
      <c r="B871" s="262"/>
      <c r="C871" s="261">
        <v>42674</v>
      </c>
      <c r="D871" s="262" t="s">
        <v>2512</v>
      </c>
      <c r="E871" s="262" t="s">
        <v>1872</v>
      </c>
      <c r="F871" s="262" t="s">
        <v>1872</v>
      </c>
      <c r="G871" s="262" t="s">
        <v>1873</v>
      </c>
      <c r="H871" s="263" t="s">
        <v>155</v>
      </c>
      <c r="I871" s="264">
        <v>76784.100000000006</v>
      </c>
      <c r="J871" s="264">
        <v>-255000</v>
      </c>
      <c r="K871" s="264">
        <v>0</v>
      </c>
      <c r="L871" s="266">
        <v>3.3210000000000002</v>
      </c>
      <c r="M871" s="266">
        <v>3.1871</v>
      </c>
      <c r="N871" s="270">
        <v>42675</v>
      </c>
      <c r="O871" s="264">
        <v>-10276.09</v>
      </c>
      <c r="P871" s="264">
        <v>0</v>
      </c>
      <c r="Q871" s="264">
        <v>-10276.09</v>
      </c>
      <c r="R871" s="264">
        <v>-10276.09</v>
      </c>
      <c r="S871" s="266">
        <v>3.1808000000000001</v>
      </c>
      <c r="T871" s="268">
        <f t="shared" si="9"/>
        <v>-3230.662097585513</v>
      </c>
      <c r="U871" s="267"/>
      <c r="V871" s="262"/>
      <c r="W871" s="262"/>
      <c r="X871" s="262" t="s">
        <v>2584</v>
      </c>
      <c r="Y871" s="262" t="s">
        <v>2519</v>
      </c>
      <c r="Z871" s="262"/>
    </row>
    <row r="872" spans="1:26" x14ac:dyDescent="0.25">
      <c r="A872" s="261">
        <v>42209</v>
      </c>
      <c r="B872" s="262"/>
      <c r="C872" s="261">
        <v>42674</v>
      </c>
      <c r="D872" s="262" t="s">
        <v>2512</v>
      </c>
      <c r="E872" s="262" t="s">
        <v>1872</v>
      </c>
      <c r="F872" s="262" t="s">
        <v>1872</v>
      </c>
      <c r="G872" s="262" t="s">
        <v>1957</v>
      </c>
      <c r="H872" s="263" t="s">
        <v>1843</v>
      </c>
      <c r="I872" s="264">
        <v>-21470.29</v>
      </c>
      <c r="J872" s="264">
        <v>81599.98</v>
      </c>
      <c r="K872" s="264">
        <v>0</v>
      </c>
      <c r="L872" s="266">
        <v>3.8006000000000002</v>
      </c>
      <c r="M872" s="266">
        <v>3.1837</v>
      </c>
      <c r="N872" s="270">
        <v>42675</v>
      </c>
      <c r="O872" s="264">
        <v>13238.2</v>
      </c>
      <c r="P872" s="264">
        <v>0.66</v>
      </c>
      <c r="Q872" s="264">
        <v>13237.54</v>
      </c>
      <c r="R872" s="264">
        <v>13238.2</v>
      </c>
      <c r="S872" s="266">
        <v>3.1808000000000001</v>
      </c>
      <c r="T872" s="268">
        <f t="shared" si="9"/>
        <v>4161.9089537223344</v>
      </c>
      <c r="U872" s="267"/>
      <c r="V872" s="262"/>
      <c r="W872" s="262"/>
      <c r="X872" s="262" t="s">
        <v>2602</v>
      </c>
      <c r="Y872" s="262" t="s">
        <v>2519</v>
      </c>
      <c r="Z872" s="262"/>
    </row>
    <row r="873" spans="1:26" x14ac:dyDescent="0.25">
      <c r="A873" s="261">
        <v>42214</v>
      </c>
      <c r="B873" s="262"/>
      <c r="C873" s="261">
        <v>42674</v>
      </c>
      <c r="D873" s="262" t="s">
        <v>2512</v>
      </c>
      <c r="E873" s="262" t="s">
        <v>1872</v>
      </c>
      <c r="F873" s="262" t="s">
        <v>1872</v>
      </c>
      <c r="G873" s="262" t="s">
        <v>1957</v>
      </c>
      <c r="H873" s="263" t="s">
        <v>155</v>
      </c>
      <c r="I873" s="264">
        <v>266474.44</v>
      </c>
      <c r="J873" s="264">
        <v>-1016599.99</v>
      </c>
      <c r="K873" s="264">
        <v>0</v>
      </c>
      <c r="L873" s="266">
        <v>3.8149999999999999</v>
      </c>
      <c r="M873" s="266">
        <v>3.1840999999999999</v>
      </c>
      <c r="N873" s="270">
        <v>42675</v>
      </c>
      <c r="O873" s="264">
        <v>-168032.04</v>
      </c>
      <c r="P873" s="264">
        <v>0</v>
      </c>
      <c r="Q873" s="264">
        <v>-168032.04</v>
      </c>
      <c r="R873" s="264">
        <v>-168032.04</v>
      </c>
      <c r="S873" s="266">
        <v>3.1808000000000001</v>
      </c>
      <c r="T873" s="268">
        <f t="shared" si="9"/>
        <v>-52826.974346076458</v>
      </c>
      <c r="U873" s="267"/>
      <c r="V873" s="262"/>
      <c r="W873" s="262"/>
      <c r="X873" s="262" t="s">
        <v>2554</v>
      </c>
      <c r="Y873" s="262" t="s">
        <v>2519</v>
      </c>
      <c r="Z873" s="262"/>
    </row>
    <row r="874" spans="1:26" x14ac:dyDescent="0.25">
      <c r="A874" s="261">
        <v>42213</v>
      </c>
      <c r="B874" s="262"/>
      <c r="C874" s="261">
        <v>42674</v>
      </c>
      <c r="D874" s="262" t="s">
        <v>2512</v>
      </c>
      <c r="E874" s="262" t="s">
        <v>1872</v>
      </c>
      <c r="F874" s="262" t="s">
        <v>1872</v>
      </c>
      <c r="G874" s="262" t="s">
        <v>1957</v>
      </c>
      <c r="H874" s="263" t="s">
        <v>1843</v>
      </c>
      <c r="I874" s="264">
        <v>-6911.38</v>
      </c>
      <c r="J874" s="264">
        <v>26586.01</v>
      </c>
      <c r="K874" s="264">
        <v>0</v>
      </c>
      <c r="L874" s="266">
        <v>3.8466999999999998</v>
      </c>
      <c r="M874" s="266">
        <v>3.1837</v>
      </c>
      <c r="N874" s="270">
        <v>42675</v>
      </c>
      <c r="O874" s="264">
        <v>4579.88</v>
      </c>
      <c r="P874" s="264">
        <v>0.23</v>
      </c>
      <c r="Q874" s="264">
        <v>4579.6499999999996</v>
      </c>
      <c r="R874" s="264">
        <v>4579.88</v>
      </c>
      <c r="S874" s="266">
        <v>3.1808000000000001</v>
      </c>
      <c r="T874" s="268">
        <f t="shared" si="9"/>
        <v>1439.8516096579476</v>
      </c>
      <c r="U874" s="267"/>
      <c r="V874" s="262"/>
      <c r="W874" s="262"/>
      <c r="X874" s="262" t="s">
        <v>2547</v>
      </c>
      <c r="Y874" s="262" t="s">
        <v>2519</v>
      </c>
      <c r="Z874" s="262"/>
    </row>
    <row r="875" spans="1:26" x14ac:dyDescent="0.25">
      <c r="A875" s="261">
        <v>42667</v>
      </c>
      <c r="B875" s="262"/>
      <c r="C875" s="261">
        <v>42674</v>
      </c>
      <c r="D875" s="262" t="s">
        <v>2512</v>
      </c>
      <c r="E875" s="262" t="s">
        <v>1872</v>
      </c>
      <c r="F875" s="262" t="s">
        <v>1872</v>
      </c>
      <c r="G875" s="262" t="s">
        <v>1873</v>
      </c>
      <c r="H875" s="263" t="s">
        <v>155</v>
      </c>
      <c r="I875" s="264">
        <v>-33791.68</v>
      </c>
      <c r="J875" s="264">
        <v>105501</v>
      </c>
      <c r="K875" s="264">
        <v>0</v>
      </c>
      <c r="L875" s="266">
        <v>3.1221000000000001</v>
      </c>
      <c r="M875" s="266">
        <v>3.1831</v>
      </c>
      <c r="N875" s="270">
        <v>42674</v>
      </c>
      <c r="O875" s="264">
        <v>-2061.29</v>
      </c>
      <c r="P875" s="264">
        <v>0</v>
      </c>
      <c r="Q875" s="264">
        <v>-2061.29</v>
      </c>
      <c r="R875" s="264">
        <v>-2061.29</v>
      </c>
      <c r="S875" s="266">
        <v>3.1808000000000001</v>
      </c>
      <c r="T875" s="268">
        <f t="shared" si="9"/>
        <v>-648.04137323943655</v>
      </c>
      <c r="U875" s="267"/>
      <c r="V875" s="262"/>
      <c r="W875" s="262"/>
      <c r="X875" s="262" t="s">
        <v>2603</v>
      </c>
      <c r="Y875" s="262" t="s">
        <v>2519</v>
      </c>
      <c r="Z875" s="262"/>
    </row>
    <row r="876" spans="1:26" x14ac:dyDescent="0.25">
      <c r="A876" s="261">
        <v>42088</v>
      </c>
      <c r="B876" s="262"/>
      <c r="C876" s="261">
        <v>42674</v>
      </c>
      <c r="D876" s="262" t="s">
        <v>2512</v>
      </c>
      <c r="E876" s="262" t="s">
        <v>1872</v>
      </c>
      <c r="F876" s="262" t="s">
        <v>1872</v>
      </c>
      <c r="G876" s="262" t="s">
        <v>1957</v>
      </c>
      <c r="H876" s="263" t="s">
        <v>155</v>
      </c>
      <c r="I876" s="264">
        <v>-61849.93</v>
      </c>
      <c r="J876" s="264">
        <v>225962.53</v>
      </c>
      <c r="K876" s="264">
        <v>0</v>
      </c>
      <c r="L876" s="266">
        <v>3.6534</v>
      </c>
      <c r="M876" s="266">
        <v>3.1837</v>
      </c>
      <c r="N876" s="270">
        <v>42675</v>
      </c>
      <c r="O876" s="264">
        <v>29035.94</v>
      </c>
      <c r="P876" s="264">
        <v>1.45</v>
      </c>
      <c r="Q876" s="264">
        <v>29034.49</v>
      </c>
      <c r="R876" s="264">
        <v>29035.94</v>
      </c>
      <c r="S876" s="266">
        <v>3.1808000000000001</v>
      </c>
      <c r="T876" s="268">
        <f t="shared" si="9"/>
        <v>9128.5022635814876</v>
      </c>
      <c r="U876" s="267"/>
      <c r="V876" s="262"/>
      <c r="W876" s="262"/>
      <c r="X876" s="262" t="s">
        <v>2604</v>
      </c>
      <c r="Y876" s="262" t="s">
        <v>2519</v>
      </c>
      <c r="Z876" s="262"/>
    </row>
    <row r="877" spans="1:26" x14ac:dyDescent="0.25">
      <c r="A877" s="261">
        <v>42215</v>
      </c>
      <c r="B877" s="262"/>
      <c r="C877" s="261">
        <v>42674</v>
      </c>
      <c r="D877" s="262" t="s">
        <v>2512</v>
      </c>
      <c r="E877" s="262" t="s">
        <v>1872</v>
      </c>
      <c r="F877" s="262" t="s">
        <v>1872</v>
      </c>
      <c r="G877" s="262" t="s">
        <v>1957</v>
      </c>
      <c r="H877" s="263" t="s">
        <v>1843</v>
      </c>
      <c r="I877" s="264">
        <v>-11991.66</v>
      </c>
      <c r="J877" s="264">
        <v>46000.01</v>
      </c>
      <c r="K877" s="264">
        <v>0</v>
      </c>
      <c r="L877" s="266">
        <v>3.8359999999999999</v>
      </c>
      <c r="M877" s="266">
        <v>3.1901000000000002</v>
      </c>
      <c r="N877" s="270">
        <v>42675</v>
      </c>
      <c r="O877" s="264">
        <v>7741.42</v>
      </c>
      <c r="P877" s="264">
        <v>0.39</v>
      </c>
      <c r="Q877" s="264">
        <v>7741.03</v>
      </c>
      <c r="R877" s="264">
        <v>7741.42</v>
      </c>
      <c r="S877" s="266">
        <v>3.1808000000000001</v>
      </c>
      <c r="T877" s="268">
        <f t="shared" si="9"/>
        <v>2433.7965291750502</v>
      </c>
      <c r="U877" s="267"/>
      <c r="V877" s="262"/>
      <c r="W877" s="262"/>
      <c r="X877" s="262" t="s">
        <v>2551</v>
      </c>
      <c r="Y877" s="262" t="s">
        <v>2519</v>
      </c>
      <c r="Z877" s="262"/>
    </row>
    <row r="878" spans="1:26" x14ac:dyDescent="0.25">
      <c r="A878" s="261">
        <v>42208</v>
      </c>
      <c r="B878" s="262"/>
      <c r="C878" s="261">
        <v>42674</v>
      </c>
      <c r="D878" s="262" t="s">
        <v>2512</v>
      </c>
      <c r="E878" s="262" t="s">
        <v>1872</v>
      </c>
      <c r="F878" s="262" t="s">
        <v>1872</v>
      </c>
      <c r="G878" s="262" t="s">
        <v>1957</v>
      </c>
      <c r="H878" s="263" t="s">
        <v>1843</v>
      </c>
      <c r="I878" s="264">
        <v>-20309.009999999998</v>
      </c>
      <c r="J878" s="264">
        <v>76105.98</v>
      </c>
      <c r="K878" s="264">
        <v>0</v>
      </c>
      <c r="L878" s="266">
        <v>3.7473999999999998</v>
      </c>
      <c r="M878" s="266">
        <v>3.1837</v>
      </c>
      <c r="N878" s="270">
        <v>42675</v>
      </c>
      <c r="O878" s="264">
        <v>11442.29</v>
      </c>
      <c r="P878" s="264">
        <v>0.56999999999999995</v>
      </c>
      <c r="Q878" s="264">
        <v>11441.72</v>
      </c>
      <c r="R878" s="264">
        <v>11442.29</v>
      </c>
      <c r="S878" s="266">
        <v>3.1808000000000001</v>
      </c>
      <c r="T878" s="268">
        <f t="shared" si="9"/>
        <v>3597.2994215291751</v>
      </c>
      <c r="U878" s="267"/>
      <c r="V878" s="262"/>
      <c r="W878" s="262"/>
      <c r="X878" s="262" t="s">
        <v>2590</v>
      </c>
      <c r="Y878" s="262" t="s">
        <v>2519</v>
      </c>
      <c r="Z878" s="262"/>
    </row>
    <row r="879" spans="1:26" x14ac:dyDescent="0.25">
      <c r="A879" s="261">
        <v>42349</v>
      </c>
      <c r="B879" s="262"/>
      <c r="C879" s="261">
        <v>42674</v>
      </c>
      <c r="D879" s="262" t="s">
        <v>2512</v>
      </c>
      <c r="E879" s="262" t="s">
        <v>1872</v>
      </c>
      <c r="F879" s="262" t="s">
        <v>1872</v>
      </c>
      <c r="G879" s="262" t="s">
        <v>1873</v>
      </c>
      <c r="H879" s="263" t="s">
        <v>1843</v>
      </c>
      <c r="I879" s="264">
        <v>-15191.24</v>
      </c>
      <c r="J879" s="264">
        <v>64581</v>
      </c>
      <c r="K879" s="264">
        <v>0</v>
      </c>
      <c r="L879" s="266">
        <v>4.2511999999999999</v>
      </c>
      <c r="M879" s="266">
        <v>3.1920000000000002</v>
      </c>
      <c r="N879" s="270">
        <v>42677</v>
      </c>
      <c r="O879" s="264">
        <v>16073.97</v>
      </c>
      <c r="P879" s="264">
        <v>0.8</v>
      </c>
      <c r="Q879" s="264">
        <v>16073.17</v>
      </c>
      <c r="R879" s="264">
        <v>16073.97</v>
      </c>
      <c r="S879" s="266">
        <v>3.1808000000000001</v>
      </c>
      <c r="T879" s="268">
        <f t="shared" si="9"/>
        <v>5053.436242454728</v>
      </c>
      <c r="U879" s="267"/>
      <c r="V879" s="262"/>
      <c r="W879" s="262"/>
      <c r="X879" s="262" t="s">
        <v>2605</v>
      </c>
      <c r="Y879" s="262" t="s">
        <v>2519</v>
      </c>
      <c r="Z879" s="262"/>
    </row>
    <row r="880" spans="1:26" x14ac:dyDescent="0.25">
      <c r="A880" s="261">
        <v>42090</v>
      </c>
      <c r="B880" s="262"/>
      <c r="C880" s="261">
        <v>42674</v>
      </c>
      <c r="D880" s="262" t="s">
        <v>2512</v>
      </c>
      <c r="E880" s="262" t="s">
        <v>1872</v>
      </c>
      <c r="F880" s="262" t="s">
        <v>1872</v>
      </c>
      <c r="G880" s="262" t="s">
        <v>1957</v>
      </c>
      <c r="H880" s="263" t="s">
        <v>1843</v>
      </c>
      <c r="I880" s="264">
        <v>-22953.89</v>
      </c>
      <c r="J880" s="264">
        <v>85675.39</v>
      </c>
      <c r="K880" s="264">
        <v>0</v>
      </c>
      <c r="L880" s="266">
        <v>3.7324999999999999</v>
      </c>
      <c r="M880" s="266">
        <v>3.1837</v>
      </c>
      <c r="N880" s="270">
        <v>42675</v>
      </c>
      <c r="O880" s="264">
        <v>12590.6</v>
      </c>
      <c r="P880" s="264">
        <v>0.63</v>
      </c>
      <c r="Q880" s="264">
        <v>12589.97</v>
      </c>
      <c r="R880" s="264">
        <v>12590.6</v>
      </c>
      <c r="S880" s="266">
        <v>3.1808000000000001</v>
      </c>
      <c r="T880" s="268">
        <f t="shared" si="9"/>
        <v>3958.3123742454727</v>
      </c>
      <c r="U880" s="267"/>
      <c r="V880" s="262"/>
      <c r="W880" s="262"/>
      <c r="X880" s="267" t="s">
        <v>2581</v>
      </c>
      <c r="Y880" s="262" t="s">
        <v>2519</v>
      </c>
      <c r="Z880" s="262"/>
    </row>
    <row r="881" spans="1:26" x14ac:dyDescent="0.25">
      <c r="A881" s="261">
        <v>42550</v>
      </c>
      <c r="B881" s="262"/>
      <c r="C881" s="261">
        <v>42674</v>
      </c>
      <c r="D881" s="262" t="s">
        <v>2512</v>
      </c>
      <c r="E881" s="262" t="s">
        <v>1872</v>
      </c>
      <c r="F881" s="262" t="s">
        <v>1872</v>
      </c>
      <c r="G881" s="262" t="s">
        <v>1873</v>
      </c>
      <c r="H881" s="263" t="s">
        <v>155</v>
      </c>
      <c r="I881" s="264">
        <v>365539.96</v>
      </c>
      <c r="J881" s="264">
        <v>-1227007.98</v>
      </c>
      <c r="K881" s="264">
        <v>0</v>
      </c>
      <c r="L881" s="266">
        <v>3.3567</v>
      </c>
      <c r="M881" s="266">
        <v>3.1837</v>
      </c>
      <c r="N881" s="270">
        <v>42675</v>
      </c>
      <c r="O881" s="264">
        <v>-63205.83</v>
      </c>
      <c r="P881" s="264">
        <v>0</v>
      </c>
      <c r="Q881" s="264">
        <v>-63205.83</v>
      </c>
      <c r="R881" s="264">
        <v>-63205.83</v>
      </c>
      <c r="S881" s="266">
        <v>3.1808000000000001</v>
      </c>
      <c r="T881" s="268">
        <f t="shared" si="9"/>
        <v>-19871.048163983902</v>
      </c>
      <c r="U881" s="267"/>
      <c r="V881" s="262"/>
      <c r="W881" s="262"/>
      <c r="X881" s="267" t="s">
        <v>2606</v>
      </c>
      <c r="Y881" s="262" t="s">
        <v>2519</v>
      </c>
      <c r="Z881" s="262"/>
    </row>
    <row r="882" spans="1:26" x14ac:dyDescent="0.25">
      <c r="A882" s="261">
        <v>42215</v>
      </c>
      <c r="B882" s="262"/>
      <c r="C882" s="261">
        <v>42674</v>
      </c>
      <c r="D882" s="262" t="s">
        <v>2512</v>
      </c>
      <c r="E882" s="262" t="s">
        <v>1872</v>
      </c>
      <c r="F882" s="262" t="s">
        <v>1872</v>
      </c>
      <c r="G882" s="262" t="s">
        <v>1957</v>
      </c>
      <c r="H882" s="263" t="s">
        <v>1843</v>
      </c>
      <c r="I882" s="264">
        <v>-27496.35</v>
      </c>
      <c r="J882" s="264">
        <v>105476</v>
      </c>
      <c r="K882" s="264">
        <v>0</v>
      </c>
      <c r="L882" s="266">
        <v>3.8359999999999999</v>
      </c>
      <c r="M882" s="266">
        <v>3.1837</v>
      </c>
      <c r="N882" s="270">
        <v>42675</v>
      </c>
      <c r="O882" s="264">
        <v>17926.63</v>
      </c>
      <c r="P882" s="264">
        <v>0.9</v>
      </c>
      <c r="Q882" s="264">
        <v>17925.73</v>
      </c>
      <c r="R882" s="264">
        <v>17926.63</v>
      </c>
      <c r="S882" s="266">
        <v>3.1808000000000001</v>
      </c>
      <c r="T882" s="268">
        <f t="shared" si="9"/>
        <v>5635.8871981891352</v>
      </c>
      <c r="U882" s="267"/>
      <c r="V882" s="262"/>
      <c r="W882" s="262"/>
      <c r="X882" s="267" t="s">
        <v>2579</v>
      </c>
      <c r="Y882" s="262" t="s">
        <v>2519</v>
      </c>
      <c r="Z882" s="262"/>
    </row>
    <row r="883" spans="1:26" x14ac:dyDescent="0.25">
      <c r="A883" s="261">
        <v>42215</v>
      </c>
      <c r="B883" s="262"/>
      <c r="C883" s="261">
        <v>42674</v>
      </c>
      <c r="D883" s="262" t="s">
        <v>2512</v>
      </c>
      <c r="E883" s="262" t="s">
        <v>1872</v>
      </c>
      <c r="F883" s="262" t="s">
        <v>1872</v>
      </c>
      <c r="G883" s="262" t="s">
        <v>1957</v>
      </c>
      <c r="H883" s="263" t="s">
        <v>1843</v>
      </c>
      <c r="I883" s="264">
        <v>-15802.68</v>
      </c>
      <c r="J883" s="264">
        <v>60401</v>
      </c>
      <c r="K883" s="264">
        <v>0</v>
      </c>
      <c r="L883" s="266">
        <v>3.8222</v>
      </c>
      <c r="M883" s="266">
        <v>3.1837</v>
      </c>
      <c r="N883" s="270">
        <v>42675</v>
      </c>
      <c r="O883" s="264">
        <v>10084.81</v>
      </c>
      <c r="P883" s="264">
        <v>0.5</v>
      </c>
      <c r="Q883" s="264">
        <v>10084.31</v>
      </c>
      <c r="R883" s="264">
        <v>10084.81</v>
      </c>
      <c r="S883" s="266">
        <v>3.1808000000000001</v>
      </c>
      <c r="T883" s="268">
        <f t="shared" si="9"/>
        <v>3170.5262826961766</v>
      </c>
      <c r="U883" s="267"/>
      <c r="V883" s="262"/>
      <c r="W883" s="262"/>
      <c r="X883" s="267" t="s">
        <v>2606</v>
      </c>
      <c r="Y883" s="262" t="s">
        <v>2519</v>
      </c>
      <c r="Z883" s="262"/>
    </row>
    <row r="884" spans="1:26" s="269" customFormat="1" x14ac:dyDescent="0.25">
      <c r="A884" s="261">
        <v>42208</v>
      </c>
      <c r="B884" s="262"/>
      <c r="C884" s="261">
        <v>42677</v>
      </c>
      <c r="D884" s="262" t="s">
        <v>2512</v>
      </c>
      <c r="E884" s="262" t="s">
        <v>1872</v>
      </c>
      <c r="F884" s="262" t="s">
        <v>1872</v>
      </c>
      <c r="G884" s="262" t="s">
        <v>1957</v>
      </c>
      <c r="H884" s="263" t="s">
        <v>155</v>
      </c>
      <c r="I884" s="264">
        <v>-300566.33</v>
      </c>
      <c r="J884" s="264">
        <v>1128326</v>
      </c>
      <c r="K884" s="264">
        <v>0</v>
      </c>
      <c r="L884" s="266">
        <v>3.754</v>
      </c>
      <c r="M884" s="266">
        <v>3.2109000000000001</v>
      </c>
      <c r="N884" s="270">
        <v>42681</v>
      </c>
      <c r="O884" s="264">
        <v>163069.16</v>
      </c>
      <c r="P884" s="264">
        <v>8.15</v>
      </c>
      <c r="Q884" s="264">
        <v>163061.01</v>
      </c>
      <c r="R884" s="264">
        <v>163069.16</v>
      </c>
      <c r="S884" s="271">
        <v>3.2050000000000001</v>
      </c>
      <c r="T884" s="268">
        <f t="shared" si="9"/>
        <v>50879.613104524178</v>
      </c>
      <c r="U884" s="267"/>
      <c r="V884" s="272"/>
      <c r="W884" s="262"/>
      <c r="X884" s="267" t="s">
        <v>2588</v>
      </c>
      <c r="Y884" s="262" t="s">
        <v>2519</v>
      </c>
      <c r="Z884" s="262"/>
    </row>
    <row r="885" spans="1:26" x14ac:dyDescent="0.25">
      <c r="A885" s="261">
        <v>42671</v>
      </c>
      <c r="B885" s="262"/>
      <c r="C885" s="261">
        <v>42678</v>
      </c>
      <c r="D885" s="262" t="s">
        <v>2512</v>
      </c>
      <c r="E885" s="262" t="s">
        <v>1872</v>
      </c>
      <c r="F885" s="262" t="s">
        <v>1872</v>
      </c>
      <c r="G885" s="262" t="s">
        <v>1873</v>
      </c>
      <c r="H885" s="263" t="s">
        <v>155</v>
      </c>
      <c r="I885" s="264">
        <v>53721.75</v>
      </c>
      <c r="J885" s="264">
        <v>-170443</v>
      </c>
      <c r="K885" s="264">
        <v>0</v>
      </c>
      <c r="L885" s="266">
        <v>3.1726999999999999</v>
      </c>
      <c r="M885" s="266">
        <v>3.2566999999999999</v>
      </c>
      <c r="N885" s="270">
        <v>42704</v>
      </c>
      <c r="O885" s="264">
        <v>4473.2299999999996</v>
      </c>
      <c r="P885" s="264">
        <v>0.22</v>
      </c>
      <c r="Q885" s="264">
        <v>4473.01</v>
      </c>
      <c r="R885" s="264">
        <v>4473.2299999999996</v>
      </c>
      <c r="S885" s="271">
        <v>3.2307000000000001</v>
      </c>
      <c r="T885" s="268">
        <f t="shared" si="9"/>
        <v>1384.6008604946294</v>
      </c>
      <c r="U885" s="267"/>
      <c r="V885" s="272"/>
      <c r="W885" s="262"/>
      <c r="X885" s="267" t="s">
        <v>2607</v>
      </c>
      <c r="Y885" s="262" t="s">
        <v>2519</v>
      </c>
      <c r="Z885" s="262"/>
    </row>
    <row r="886" spans="1:26" x14ac:dyDescent="0.25">
      <c r="A886" s="261">
        <v>42671</v>
      </c>
      <c r="B886" s="262"/>
      <c r="C886" s="261">
        <v>42678</v>
      </c>
      <c r="D886" s="262" t="s">
        <v>2512</v>
      </c>
      <c r="E886" s="262" t="s">
        <v>1872</v>
      </c>
      <c r="F886" s="262" t="s">
        <v>1872</v>
      </c>
      <c r="G886" s="262" t="s">
        <v>1873</v>
      </c>
      <c r="H886" s="263" t="s">
        <v>155</v>
      </c>
      <c r="I886" s="264">
        <v>60395.56</v>
      </c>
      <c r="J886" s="264">
        <v>-191616.99</v>
      </c>
      <c r="K886" s="264">
        <v>0</v>
      </c>
      <c r="L886" s="266">
        <v>3.1726999999999999</v>
      </c>
      <c r="M886" s="266">
        <v>3.2566999999999999</v>
      </c>
      <c r="N886" s="270">
        <v>42704</v>
      </c>
      <c r="O886" s="264">
        <v>5028.9399999999996</v>
      </c>
      <c r="P886" s="264">
        <v>0.25</v>
      </c>
      <c r="Q886" s="264">
        <v>5028.6899999999996</v>
      </c>
      <c r="R886" s="264">
        <v>5028.9399999999996</v>
      </c>
      <c r="S886" s="271">
        <v>3.2307999999999999</v>
      </c>
      <c r="T886" s="268">
        <f t="shared" si="9"/>
        <v>1556.5618422681689</v>
      </c>
      <c r="U886" s="267"/>
      <c r="V886" s="272"/>
      <c r="W886" s="262"/>
      <c r="X886" s="267" t="s">
        <v>2598</v>
      </c>
      <c r="Y886" s="262" t="s">
        <v>2519</v>
      </c>
      <c r="Z886" s="262"/>
    </row>
    <row r="887" spans="1:26" x14ac:dyDescent="0.25">
      <c r="A887" s="261">
        <v>42671</v>
      </c>
      <c r="B887" s="262"/>
      <c r="C887" s="261">
        <v>42678</v>
      </c>
      <c r="D887" s="262" t="s">
        <v>2512</v>
      </c>
      <c r="E887" s="262" t="s">
        <v>1872</v>
      </c>
      <c r="F887" s="262" t="s">
        <v>1872</v>
      </c>
      <c r="G887" s="262" t="s">
        <v>1873</v>
      </c>
      <c r="H887" s="263" t="s">
        <v>155</v>
      </c>
      <c r="I887" s="264">
        <v>-158811.68</v>
      </c>
      <c r="J887" s="264">
        <v>505307</v>
      </c>
      <c r="K887" s="264">
        <v>0</v>
      </c>
      <c r="L887" s="266">
        <v>3.1818</v>
      </c>
      <c r="M887" s="266">
        <v>3.2320000000000002</v>
      </c>
      <c r="N887" s="270">
        <v>42678</v>
      </c>
      <c r="O887" s="264">
        <v>-7972.35</v>
      </c>
      <c r="P887" s="264">
        <v>0</v>
      </c>
      <c r="Q887" s="264">
        <v>-7972.35</v>
      </c>
      <c r="R887" s="264">
        <v>-7972.35</v>
      </c>
      <c r="S887" s="271">
        <v>3.2309000000000001</v>
      </c>
      <c r="T887" s="268">
        <f t="shared" si="9"/>
        <v>-2467.5322665511158</v>
      </c>
      <c r="U887" s="267"/>
      <c r="V887" s="272"/>
      <c r="W887" s="262"/>
      <c r="X887" s="267" t="s">
        <v>2608</v>
      </c>
      <c r="Y887" s="262" t="s">
        <v>2519</v>
      </c>
      <c r="Z887" s="262"/>
    </row>
    <row r="888" spans="1:26" x14ac:dyDescent="0.25">
      <c r="A888" s="261">
        <v>42649</v>
      </c>
      <c r="B888" s="262"/>
      <c r="C888" s="261">
        <v>42681</v>
      </c>
      <c r="D888" s="262" t="s">
        <v>2512</v>
      </c>
      <c r="E888" s="262" t="s">
        <v>1872</v>
      </c>
      <c r="F888" s="262" t="s">
        <v>1872</v>
      </c>
      <c r="G888" s="262" t="s">
        <v>1873</v>
      </c>
      <c r="H888" s="263" t="s">
        <v>155</v>
      </c>
      <c r="I888" s="264">
        <v>32526.5</v>
      </c>
      <c r="J888" s="264">
        <v>-106173</v>
      </c>
      <c r="K888" s="264">
        <v>0</v>
      </c>
      <c r="L888" s="266">
        <v>3.2642000000000002</v>
      </c>
      <c r="M888" s="266">
        <v>3.2543000000000002</v>
      </c>
      <c r="N888" s="270">
        <v>42688</v>
      </c>
      <c r="O888" s="264">
        <v>-321.18</v>
      </c>
      <c r="P888" s="264">
        <v>0</v>
      </c>
      <c r="Q888" s="264">
        <v>-321.18</v>
      </c>
      <c r="R888" s="264">
        <v>-321.18</v>
      </c>
      <c r="S888" s="271">
        <v>3.2309999999999999</v>
      </c>
      <c r="T888" s="268">
        <f t="shared" si="9"/>
        <v>-99.405756731662024</v>
      </c>
      <c r="U888" s="267"/>
      <c r="V888" s="272"/>
      <c r="W888" s="262"/>
      <c r="X888" s="267" t="s">
        <v>2609</v>
      </c>
      <c r="Y888" s="262"/>
      <c r="Z888" s="262"/>
    </row>
    <row r="889" spans="1:26" x14ac:dyDescent="0.25">
      <c r="A889" s="261">
        <v>42674</v>
      </c>
      <c r="B889" s="262"/>
      <c r="C889" s="261">
        <v>42681</v>
      </c>
      <c r="D889" s="262" t="s">
        <v>2512</v>
      </c>
      <c r="E889" s="262" t="s">
        <v>1872</v>
      </c>
      <c r="F889" s="262" t="s">
        <v>1872</v>
      </c>
      <c r="G889" s="262" t="s">
        <v>1873</v>
      </c>
      <c r="H889" s="263" t="s">
        <v>155</v>
      </c>
      <c r="I889" s="264">
        <v>48563.64</v>
      </c>
      <c r="J889" s="264">
        <v>-155932.99</v>
      </c>
      <c r="K889" s="264">
        <v>0</v>
      </c>
      <c r="L889" s="266">
        <v>3.2109000000000001</v>
      </c>
      <c r="M889" s="266">
        <v>3.2694000000000001</v>
      </c>
      <c r="N889" s="270">
        <v>42704</v>
      </c>
      <c r="O889" s="264">
        <v>2817.62</v>
      </c>
      <c r="P889" s="264">
        <v>0.14000000000000001</v>
      </c>
      <c r="Q889" s="264">
        <v>2817.48</v>
      </c>
      <c r="R889" s="264">
        <v>2817.62</v>
      </c>
      <c r="S889" s="271">
        <v>3.2311000000000001</v>
      </c>
      <c r="T889" s="268">
        <f t="shared" si="9"/>
        <v>872.03119680604118</v>
      </c>
      <c r="U889" s="267"/>
      <c r="V889" s="272"/>
      <c r="W889" s="262"/>
      <c r="X889" s="267" t="s">
        <v>2610</v>
      </c>
      <c r="Y889" s="262"/>
      <c r="Z889" s="262"/>
    </row>
    <row r="890" spans="1:26" x14ac:dyDescent="0.25">
      <c r="A890" s="261">
        <v>42671</v>
      </c>
      <c r="B890" s="262"/>
      <c r="C890" s="261">
        <v>42681</v>
      </c>
      <c r="D890" s="262" t="s">
        <v>2512</v>
      </c>
      <c r="E890" s="262" t="s">
        <v>1872</v>
      </c>
      <c r="F890" s="262" t="s">
        <v>1872</v>
      </c>
      <c r="G890" s="262" t="s">
        <v>1873</v>
      </c>
      <c r="H890" s="263" t="s">
        <v>155</v>
      </c>
      <c r="I890" s="264">
        <v>54892.36</v>
      </c>
      <c r="J890" s="264">
        <v>-174156.99</v>
      </c>
      <c r="K890" s="264">
        <v>0</v>
      </c>
      <c r="L890" s="266">
        <v>3.1726999999999999</v>
      </c>
      <c r="M890" s="266">
        <v>3.2694000000000001</v>
      </c>
      <c r="N890" s="270">
        <v>42704</v>
      </c>
      <c r="O890" s="264">
        <v>5264.47</v>
      </c>
      <c r="P890" s="264">
        <v>0.26</v>
      </c>
      <c r="Q890" s="264">
        <v>5264.21</v>
      </c>
      <c r="R890" s="264">
        <v>5264.47</v>
      </c>
      <c r="S890" s="271">
        <v>3.2311999999999999</v>
      </c>
      <c r="T890" s="268">
        <f t="shared" si="9"/>
        <v>1629.2615746471899</v>
      </c>
      <c r="U890" s="267"/>
      <c r="V890" s="272"/>
      <c r="W890" s="262"/>
      <c r="X890" s="267" t="s">
        <v>2604</v>
      </c>
      <c r="Y890" s="262"/>
      <c r="Z890" s="262"/>
    </row>
    <row r="891" spans="1:26" x14ac:dyDescent="0.25">
      <c r="A891" s="261">
        <v>42674</v>
      </c>
      <c r="B891" s="262"/>
      <c r="C891" s="261">
        <v>42681</v>
      </c>
      <c r="D891" s="262" t="s">
        <v>2512</v>
      </c>
      <c r="E891" s="262" t="s">
        <v>1872</v>
      </c>
      <c r="F891" s="262" t="s">
        <v>1872</v>
      </c>
      <c r="G891" s="262" t="s">
        <v>1873</v>
      </c>
      <c r="H891" s="263" t="s">
        <v>155</v>
      </c>
      <c r="I891" s="264">
        <v>88984.71</v>
      </c>
      <c r="J891" s="264">
        <v>-285721.01</v>
      </c>
      <c r="K891" s="264">
        <v>0</v>
      </c>
      <c r="L891" s="266">
        <v>3.2109000000000001</v>
      </c>
      <c r="M891" s="266">
        <v>3.2694000000000001</v>
      </c>
      <c r="N891" s="270">
        <v>42704</v>
      </c>
      <c r="O891" s="264">
        <v>5162.82</v>
      </c>
      <c r="P891" s="264">
        <v>0.26</v>
      </c>
      <c r="Q891" s="264">
        <v>5162.5600000000004</v>
      </c>
      <c r="R891" s="264">
        <v>5162.82</v>
      </c>
      <c r="S891" s="271">
        <v>3.2313000000000001</v>
      </c>
      <c r="T891" s="268">
        <f t="shared" si="9"/>
        <v>1597.7532262556865</v>
      </c>
      <c r="U891" s="267"/>
      <c r="V891" s="272"/>
      <c r="W891" s="262"/>
      <c r="X891" s="267" t="s">
        <v>2590</v>
      </c>
      <c r="Y891" s="262"/>
      <c r="Z891" s="262"/>
    </row>
    <row r="892" spans="1:26" x14ac:dyDescent="0.25">
      <c r="A892" s="261">
        <v>42671</v>
      </c>
      <c r="B892" s="262"/>
      <c r="C892" s="261">
        <v>42682</v>
      </c>
      <c r="D892" s="262" t="s">
        <v>2512</v>
      </c>
      <c r="E892" s="262" t="s">
        <v>1872</v>
      </c>
      <c r="F892" s="262" t="s">
        <v>1872</v>
      </c>
      <c r="G892" s="262" t="s">
        <v>1873</v>
      </c>
      <c r="H892" s="263" t="s">
        <v>155</v>
      </c>
      <c r="I892" s="264">
        <v>101806.03</v>
      </c>
      <c r="J892" s="264">
        <v>-322999.99</v>
      </c>
      <c r="K892" s="264">
        <v>0</v>
      </c>
      <c r="L892" s="266">
        <v>3.1726999999999999</v>
      </c>
      <c r="M892" s="266">
        <v>3.2248999999999999</v>
      </c>
      <c r="N892" s="270">
        <v>42704</v>
      </c>
      <c r="O892" s="264">
        <v>5273.29</v>
      </c>
      <c r="P892" s="264">
        <v>0.26</v>
      </c>
      <c r="Q892" s="264">
        <v>5273.03</v>
      </c>
      <c r="R892" s="264">
        <v>5273.29</v>
      </c>
      <c r="S892" s="271">
        <v>3.2313999999999998</v>
      </c>
      <c r="T892" s="268">
        <f t="shared" si="9"/>
        <v>1631.8902023890575</v>
      </c>
      <c r="U892" s="267"/>
      <c r="V892" s="272"/>
      <c r="W892" s="262"/>
      <c r="X892" s="267" t="s">
        <v>2554</v>
      </c>
      <c r="Y892" s="262"/>
      <c r="Z892" s="262"/>
    </row>
    <row r="893" spans="1:26" x14ac:dyDescent="0.25">
      <c r="A893" s="261">
        <v>42671</v>
      </c>
      <c r="B893" s="262"/>
      <c r="C893" s="261">
        <v>42682</v>
      </c>
      <c r="D893" s="262" t="s">
        <v>2512</v>
      </c>
      <c r="E893" s="262" t="s">
        <v>1872</v>
      </c>
      <c r="F893" s="262" t="s">
        <v>1872</v>
      </c>
      <c r="G893" s="262" t="s">
        <v>1873</v>
      </c>
      <c r="H893" s="263" t="s">
        <v>155</v>
      </c>
      <c r="I893" s="264">
        <v>-104650.76</v>
      </c>
      <c r="J893" s="264">
        <v>335008.01</v>
      </c>
      <c r="K893" s="264">
        <v>0</v>
      </c>
      <c r="L893" s="266">
        <v>3.2012</v>
      </c>
      <c r="M893" s="266">
        <v>3.1743000000000001</v>
      </c>
      <c r="N893" s="270">
        <v>42682</v>
      </c>
      <c r="O893" s="264">
        <v>2815.11</v>
      </c>
      <c r="P893" s="264">
        <v>0.14000000000000001</v>
      </c>
      <c r="Q893" s="264">
        <v>2814.97</v>
      </c>
      <c r="R893" s="264">
        <v>2815.11</v>
      </c>
      <c r="S893" s="271">
        <v>3.2315</v>
      </c>
      <c r="T893" s="268">
        <f t="shared" si="9"/>
        <v>871.14652638093764</v>
      </c>
      <c r="U893" s="267"/>
      <c r="V893" s="272"/>
      <c r="W893" s="262"/>
      <c r="X893" s="267" t="s">
        <v>2611</v>
      </c>
      <c r="Y893" s="262" t="s">
        <v>2612</v>
      </c>
      <c r="Z893" s="262"/>
    </row>
    <row r="894" spans="1:26" x14ac:dyDescent="0.25">
      <c r="A894" s="261">
        <v>42677</v>
      </c>
      <c r="B894" s="262"/>
      <c r="C894" s="261">
        <v>42682</v>
      </c>
      <c r="D894" s="262" t="s">
        <v>2512</v>
      </c>
      <c r="E894" s="262" t="s">
        <v>1872</v>
      </c>
      <c r="F894" s="262" t="s">
        <v>1872</v>
      </c>
      <c r="G894" s="262" t="s">
        <v>1873</v>
      </c>
      <c r="H894" s="263" t="s">
        <v>155</v>
      </c>
      <c r="I894" s="264">
        <v>-51785.38</v>
      </c>
      <c r="J894" s="264">
        <v>167504.99</v>
      </c>
      <c r="K894" s="264">
        <v>0</v>
      </c>
      <c r="L894" s="266">
        <v>3.2345999999999999</v>
      </c>
      <c r="M894" s="266">
        <v>3.1743000000000001</v>
      </c>
      <c r="N894" s="270">
        <v>42682</v>
      </c>
      <c r="O894" s="264">
        <v>3122.66</v>
      </c>
      <c r="P894" s="264">
        <v>0.16</v>
      </c>
      <c r="Q894" s="264">
        <v>3122.5</v>
      </c>
      <c r="R894" s="264">
        <v>3122.66</v>
      </c>
      <c r="S894" s="271">
        <v>3.2315999999999998</v>
      </c>
      <c r="T894" s="268">
        <f t="shared" si="9"/>
        <v>966.28914469612573</v>
      </c>
      <c r="U894" s="267"/>
      <c r="V894" s="272"/>
      <c r="W894" s="262"/>
      <c r="X894" s="267" t="s">
        <v>2613</v>
      </c>
      <c r="Y894" s="262"/>
      <c r="Z894" s="262"/>
    </row>
    <row r="895" spans="1:26" x14ac:dyDescent="0.25">
      <c r="A895" s="261">
        <v>42671</v>
      </c>
      <c r="B895" s="262"/>
      <c r="C895" s="261">
        <v>42682</v>
      </c>
      <c r="D895" s="262" t="s">
        <v>2512</v>
      </c>
      <c r="E895" s="262" t="s">
        <v>1872</v>
      </c>
      <c r="F895" s="262" t="s">
        <v>1872</v>
      </c>
      <c r="G895" s="262" t="s">
        <v>1873</v>
      </c>
      <c r="H895" s="263" t="s">
        <v>155</v>
      </c>
      <c r="I895" s="264">
        <v>179657.7</v>
      </c>
      <c r="J895" s="264">
        <v>-569999.98</v>
      </c>
      <c r="K895" s="264">
        <v>0</v>
      </c>
      <c r="L895" s="266">
        <v>3.1726999999999999</v>
      </c>
      <c r="M895" s="266">
        <v>3.2248999999999999</v>
      </c>
      <c r="N895" s="270">
        <v>42704</v>
      </c>
      <c r="O895" s="264">
        <v>9305.81</v>
      </c>
      <c r="P895" s="264">
        <v>0.47</v>
      </c>
      <c r="Q895" s="264">
        <v>9305.34</v>
      </c>
      <c r="R895" s="264">
        <v>9305.81</v>
      </c>
      <c r="S895" s="271">
        <v>3.2317</v>
      </c>
      <c r="T895" s="268">
        <f t="shared" si="9"/>
        <v>2879.5401800909735</v>
      </c>
      <c r="U895" s="267"/>
      <c r="V895" s="272"/>
      <c r="W895" s="262"/>
      <c r="X895" s="267" t="s">
        <v>2598</v>
      </c>
      <c r="Y895" s="262"/>
      <c r="Z895" s="262"/>
    </row>
    <row r="896" spans="1:26" x14ac:dyDescent="0.25">
      <c r="A896" s="261">
        <v>42671</v>
      </c>
      <c r="B896" s="262"/>
      <c r="C896" s="261">
        <v>42683</v>
      </c>
      <c r="D896" s="262" t="s">
        <v>2512</v>
      </c>
      <c r="E896" s="262" t="s">
        <v>1872</v>
      </c>
      <c r="F896" s="262" t="s">
        <v>1872</v>
      </c>
      <c r="G896" s="262" t="s">
        <v>1873</v>
      </c>
      <c r="H896" s="263" t="s">
        <v>155</v>
      </c>
      <c r="I896" s="264">
        <v>52006.18</v>
      </c>
      <c r="J896" s="264">
        <v>-165000.01</v>
      </c>
      <c r="K896" s="264">
        <v>0</v>
      </c>
      <c r="L896" s="266">
        <v>3.1726999999999999</v>
      </c>
      <c r="M896" s="266">
        <v>3.2235</v>
      </c>
      <c r="N896" s="270">
        <v>42704</v>
      </c>
      <c r="O896" s="264">
        <v>2622.91</v>
      </c>
      <c r="P896" s="264">
        <v>0.13</v>
      </c>
      <c r="Q896" s="264">
        <v>2622.78</v>
      </c>
      <c r="R896" s="264">
        <v>2622.91</v>
      </c>
      <c r="S896" s="271">
        <v>3.2317999999999998</v>
      </c>
      <c r="T896" s="268">
        <f t="shared" si="9"/>
        <v>811.59415805433503</v>
      </c>
      <c r="U896" s="267"/>
      <c r="V896" s="272"/>
      <c r="W896" s="262"/>
      <c r="X896" s="267" t="s">
        <v>2603</v>
      </c>
      <c r="Y896" s="262"/>
      <c r="Z896" s="262"/>
    </row>
    <row r="897" spans="1:26" x14ac:dyDescent="0.25">
      <c r="A897" s="261">
        <v>42160</v>
      </c>
      <c r="B897" s="262"/>
      <c r="C897" s="261">
        <v>42684</v>
      </c>
      <c r="D897" s="262" t="s">
        <v>2512</v>
      </c>
      <c r="E897" s="262" t="s">
        <v>1872</v>
      </c>
      <c r="F897" s="262" t="s">
        <v>1872</v>
      </c>
      <c r="G897" s="262" t="s">
        <v>1957</v>
      </c>
      <c r="H897" s="263" t="s">
        <v>1843</v>
      </c>
      <c r="I897" s="264">
        <v>-71351.06</v>
      </c>
      <c r="J897" s="264">
        <v>263000.01</v>
      </c>
      <c r="K897" s="264">
        <v>0</v>
      </c>
      <c r="L897" s="266">
        <v>3.6859999999999999</v>
      </c>
      <c r="M897" s="266">
        <v>3.2267000000000001</v>
      </c>
      <c r="N897" s="270">
        <v>42684</v>
      </c>
      <c r="O897" s="264">
        <v>32771.54</v>
      </c>
      <c r="P897" s="264">
        <v>1.64</v>
      </c>
      <c r="Q897" s="264">
        <v>32769.9</v>
      </c>
      <c r="R897" s="264">
        <v>32771.54</v>
      </c>
      <c r="S897" s="271">
        <v>3.2319</v>
      </c>
      <c r="T897" s="268">
        <f t="shared" si="9"/>
        <v>10140.022896748043</v>
      </c>
      <c r="U897" s="267"/>
      <c r="V897" s="272"/>
      <c r="W897" s="262"/>
      <c r="X897" s="267" t="s">
        <v>2614</v>
      </c>
      <c r="Y897" s="262"/>
      <c r="Z897" s="262"/>
    </row>
    <row r="898" spans="1:26" x14ac:dyDescent="0.25">
      <c r="A898" s="261">
        <v>42156</v>
      </c>
      <c r="B898" s="262"/>
      <c r="C898" s="261">
        <v>42684</v>
      </c>
      <c r="D898" s="262" t="s">
        <v>2512</v>
      </c>
      <c r="E898" s="262" t="s">
        <v>1872</v>
      </c>
      <c r="F898" s="262" t="s">
        <v>1872</v>
      </c>
      <c r="G898" s="262" t="s">
        <v>1957</v>
      </c>
      <c r="H898" s="263" t="s">
        <v>155</v>
      </c>
      <c r="I898" s="264">
        <v>-133339.51999999999</v>
      </c>
      <c r="J898" s="264">
        <v>495382.98</v>
      </c>
      <c r="K898" s="264">
        <v>0</v>
      </c>
      <c r="L898" s="266">
        <v>3.7151999999999998</v>
      </c>
      <c r="M898" s="266">
        <v>3.3683999999999998</v>
      </c>
      <c r="N898" s="270">
        <v>42684</v>
      </c>
      <c r="O898" s="264">
        <v>46242.15</v>
      </c>
      <c r="P898" s="264">
        <v>2.31</v>
      </c>
      <c r="Q898" s="264">
        <v>46239.839999999997</v>
      </c>
      <c r="R898" s="264">
        <v>46242.15</v>
      </c>
      <c r="S898" s="271">
        <v>3.2320000000000002</v>
      </c>
      <c r="T898" s="268">
        <f t="shared" si="9"/>
        <v>14307.595915841584</v>
      </c>
      <c r="U898" s="267"/>
      <c r="V898" s="272"/>
      <c r="W898" s="262"/>
      <c r="X898" s="267" t="s">
        <v>2575</v>
      </c>
      <c r="Y898" s="262"/>
      <c r="Z898" s="262"/>
    </row>
    <row r="899" spans="1:26" x14ac:dyDescent="0.25">
      <c r="A899" s="261">
        <v>42160</v>
      </c>
      <c r="B899" s="262"/>
      <c r="C899" s="261">
        <v>42684</v>
      </c>
      <c r="D899" s="262" t="s">
        <v>2512</v>
      </c>
      <c r="E899" s="262" t="s">
        <v>1872</v>
      </c>
      <c r="F899" s="262" t="s">
        <v>1872</v>
      </c>
      <c r="G899" s="262" t="s">
        <v>1957</v>
      </c>
      <c r="H899" s="263" t="s">
        <v>155</v>
      </c>
      <c r="I899" s="264">
        <v>-554402.44999999995</v>
      </c>
      <c r="J899" s="264">
        <v>2030000.01</v>
      </c>
      <c r="K899" s="264">
        <v>0</v>
      </c>
      <c r="L899" s="266">
        <v>3.6616</v>
      </c>
      <c r="M899" s="266">
        <v>3.2267000000000001</v>
      </c>
      <c r="N899" s="270">
        <v>42684</v>
      </c>
      <c r="O899" s="264">
        <v>241109.63</v>
      </c>
      <c r="P899" s="264">
        <v>12.06</v>
      </c>
      <c r="Q899" s="264">
        <v>241097.57</v>
      </c>
      <c r="R899" s="264">
        <v>241109.63</v>
      </c>
      <c r="S899" s="271">
        <v>3.2321</v>
      </c>
      <c r="T899" s="268">
        <f t="shared" si="9"/>
        <v>74598.443736270536</v>
      </c>
      <c r="U899" s="267"/>
      <c r="V899" s="272"/>
      <c r="W899" s="262"/>
      <c r="X899" s="267" t="s">
        <v>2615</v>
      </c>
      <c r="Y899" s="262"/>
      <c r="Z899" s="262"/>
    </row>
    <row r="900" spans="1:26" x14ac:dyDescent="0.25">
      <c r="A900" s="261">
        <v>42671</v>
      </c>
      <c r="B900" s="262"/>
      <c r="C900" s="261">
        <v>42684</v>
      </c>
      <c r="D900" s="262" t="s">
        <v>2512</v>
      </c>
      <c r="E900" s="262" t="s">
        <v>1872</v>
      </c>
      <c r="F900" s="262" t="s">
        <v>1872</v>
      </c>
      <c r="G900" s="262" t="s">
        <v>1873</v>
      </c>
      <c r="H900" s="263" t="s">
        <v>155</v>
      </c>
      <c r="I900" s="264">
        <v>56240.74</v>
      </c>
      <c r="J900" s="264">
        <v>-178435</v>
      </c>
      <c r="K900" s="264">
        <v>0</v>
      </c>
      <c r="L900" s="266">
        <v>3.1726999999999999</v>
      </c>
      <c r="M900" s="266">
        <v>3.2444999999999999</v>
      </c>
      <c r="N900" s="270">
        <v>42704</v>
      </c>
      <c r="O900" s="264">
        <v>4011.1</v>
      </c>
      <c r="P900" s="264">
        <v>0.2</v>
      </c>
      <c r="Q900" s="264">
        <v>4010.9</v>
      </c>
      <c r="R900" s="264">
        <v>4011.1</v>
      </c>
      <c r="S900" s="271">
        <v>3.2322000000000002</v>
      </c>
      <c r="T900" s="268">
        <f t="shared" si="9"/>
        <v>1240.9813749149184</v>
      </c>
      <c r="U900" s="267"/>
      <c r="V900" s="272"/>
      <c r="W900" s="262"/>
      <c r="X900" s="267" t="s">
        <v>2554</v>
      </c>
      <c r="Y900" s="262"/>
      <c r="Z900" s="262"/>
    </row>
    <row r="901" spans="1:26" x14ac:dyDescent="0.25">
      <c r="A901" s="261">
        <v>42160</v>
      </c>
      <c r="B901" s="262"/>
      <c r="C901" s="261">
        <v>42684</v>
      </c>
      <c r="D901" s="262" t="s">
        <v>2512</v>
      </c>
      <c r="E901" s="262" t="s">
        <v>1872</v>
      </c>
      <c r="F901" s="262" t="s">
        <v>1872</v>
      </c>
      <c r="G901" s="262" t="s">
        <v>1957</v>
      </c>
      <c r="H901" s="263" t="s">
        <v>1843</v>
      </c>
      <c r="I901" s="264">
        <v>-49158.84</v>
      </c>
      <c r="J901" s="264">
        <v>180000.01</v>
      </c>
      <c r="K901" s="264">
        <v>0</v>
      </c>
      <c r="L901" s="266">
        <v>3.6616</v>
      </c>
      <c r="M901" s="266">
        <v>3.2267000000000001</v>
      </c>
      <c r="N901" s="270">
        <v>42684</v>
      </c>
      <c r="O901" s="264">
        <v>21379.18</v>
      </c>
      <c r="P901" s="264">
        <v>1.07</v>
      </c>
      <c r="Q901" s="264">
        <v>21378.11</v>
      </c>
      <c r="R901" s="264">
        <v>21379.18</v>
      </c>
      <c r="S901" s="271">
        <v>3.2323</v>
      </c>
      <c r="T901" s="268">
        <f t="shared" si="9"/>
        <v>6614.2313522878449</v>
      </c>
      <c r="U901" s="267"/>
      <c r="V901" s="272"/>
      <c r="W901" s="262"/>
      <c r="X901" s="267" t="s">
        <v>2616</v>
      </c>
      <c r="Y901" s="262"/>
      <c r="Z901" s="262"/>
    </row>
    <row r="902" spans="1:26" x14ac:dyDescent="0.25">
      <c r="A902" s="261">
        <v>42156</v>
      </c>
      <c r="B902" s="262"/>
      <c r="C902" s="261">
        <v>42684</v>
      </c>
      <c r="D902" s="262" t="s">
        <v>2512</v>
      </c>
      <c r="E902" s="262" t="s">
        <v>1872</v>
      </c>
      <c r="F902" s="262" t="s">
        <v>1872</v>
      </c>
      <c r="G902" s="262" t="s">
        <v>1957</v>
      </c>
      <c r="H902" s="263" t="s">
        <v>1843</v>
      </c>
      <c r="I902" s="264">
        <v>-26512.7</v>
      </c>
      <c r="J902" s="264">
        <v>98499.98</v>
      </c>
      <c r="K902" s="264">
        <v>0</v>
      </c>
      <c r="L902" s="266">
        <v>3.7151999999999998</v>
      </c>
      <c r="M902" s="266">
        <v>3.2267000000000001</v>
      </c>
      <c r="N902" s="270">
        <v>42684</v>
      </c>
      <c r="O902" s="264">
        <v>12951.45</v>
      </c>
      <c r="P902" s="264">
        <v>0.65</v>
      </c>
      <c r="Q902" s="264">
        <v>12950.8</v>
      </c>
      <c r="R902" s="264">
        <v>12951.45</v>
      </c>
      <c r="S902" s="271">
        <v>3.2324000000000002</v>
      </c>
      <c r="T902" s="268">
        <f t="shared" si="9"/>
        <v>4006.7596832075237</v>
      </c>
      <c r="U902" s="267"/>
      <c r="V902" s="272"/>
      <c r="W902" s="262"/>
      <c r="X902" s="267" t="s">
        <v>2592</v>
      </c>
      <c r="Y902" s="262"/>
      <c r="Z902" s="262"/>
    </row>
    <row r="903" spans="1:26" x14ac:dyDescent="0.25">
      <c r="A903" s="261">
        <v>42671</v>
      </c>
      <c r="B903" s="262"/>
      <c r="C903" s="261">
        <v>42684</v>
      </c>
      <c r="D903" s="262" t="s">
        <v>2512</v>
      </c>
      <c r="E903" s="262" t="s">
        <v>1872</v>
      </c>
      <c r="F903" s="262" t="s">
        <v>1872</v>
      </c>
      <c r="G903" s="262" t="s">
        <v>1873</v>
      </c>
      <c r="H903" s="263" t="s">
        <v>155</v>
      </c>
      <c r="I903" s="264">
        <v>95047.44</v>
      </c>
      <c r="J903" s="264">
        <v>-301557.01</v>
      </c>
      <c r="K903" s="264">
        <v>0</v>
      </c>
      <c r="L903" s="266">
        <v>3.1726999999999999</v>
      </c>
      <c r="M903" s="266">
        <v>3.2444999999999999</v>
      </c>
      <c r="N903" s="270">
        <v>42704</v>
      </c>
      <c r="O903" s="264">
        <v>6778.8</v>
      </c>
      <c r="P903" s="264">
        <v>0.34</v>
      </c>
      <c r="Q903" s="264">
        <v>6778.46</v>
      </c>
      <c r="R903" s="264">
        <v>6778.8</v>
      </c>
      <c r="S903" s="271">
        <v>3.2324999999999999</v>
      </c>
      <c r="T903" s="268">
        <f t="shared" si="9"/>
        <v>2097.0765661252899</v>
      </c>
      <c r="U903" s="267"/>
      <c r="V903" s="272"/>
      <c r="W903" s="262"/>
      <c r="X903" s="267" t="s">
        <v>2607</v>
      </c>
      <c r="Y903" s="262"/>
      <c r="Z903" s="262"/>
    </row>
    <row r="904" spans="1:26" x14ac:dyDescent="0.25">
      <c r="A904" s="261">
        <v>42542</v>
      </c>
      <c r="B904" s="262"/>
      <c r="C904" s="261">
        <v>42684</v>
      </c>
      <c r="D904" s="262" t="s">
        <v>2512</v>
      </c>
      <c r="E904" s="262" t="s">
        <v>1872</v>
      </c>
      <c r="F904" s="262" t="s">
        <v>1872</v>
      </c>
      <c r="G904" s="262" t="s">
        <v>1873</v>
      </c>
      <c r="H904" s="263" t="s">
        <v>155</v>
      </c>
      <c r="I904" s="264">
        <v>98369.95</v>
      </c>
      <c r="J904" s="264">
        <v>-347000</v>
      </c>
      <c r="K904" s="264">
        <v>0</v>
      </c>
      <c r="L904" s="266">
        <v>3.5274999999999999</v>
      </c>
      <c r="M904" s="266">
        <v>3.2444999999999999</v>
      </c>
      <c r="N904" s="270">
        <v>42704</v>
      </c>
      <c r="O904" s="264">
        <v>-27652.66</v>
      </c>
      <c r="P904" s="264">
        <v>0</v>
      </c>
      <c r="Q904" s="264">
        <v>-27652.66</v>
      </c>
      <c r="R904" s="264">
        <v>-27652.66</v>
      </c>
      <c r="S904" s="271">
        <v>3.2326000000000001</v>
      </c>
      <c r="T904" s="268">
        <f t="shared" si="9"/>
        <v>-8554.309224772629</v>
      </c>
      <c r="U904" s="267"/>
      <c r="V904" s="272"/>
      <c r="W904" s="262"/>
      <c r="X904" s="267" t="s">
        <v>2617</v>
      </c>
      <c r="Y904" s="262"/>
      <c r="Z904" s="262"/>
    </row>
    <row r="905" spans="1:26" x14ac:dyDescent="0.25">
      <c r="A905" s="261">
        <v>42619</v>
      </c>
      <c r="B905" s="262"/>
      <c r="C905" s="261">
        <v>42685</v>
      </c>
      <c r="D905" s="262" t="s">
        <v>2512</v>
      </c>
      <c r="E905" s="262" t="s">
        <v>1872</v>
      </c>
      <c r="F905" s="262" t="s">
        <v>1872</v>
      </c>
      <c r="G905" s="262" t="s">
        <v>1873</v>
      </c>
      <c r="H905" s="263" t="s">
        <v>155</v>
      </c>
      <c r="I905" s="264">
        <v>-407617.66</v>
      </c>
      <c r="J905" s="264">
        <v>1343304</v>
      </c>
      <c r="K905" s="264">
        <v>0</v>
      </c>
      <c r="L905" s="266">
        <v>3.2955000000000001</v>
      </c>
      <c r="M905" s="266">
        <v>3.3140000000000001</v>
      </c>
      <c r="N905" s="270">
        <v>42688</v>
      </c>
      <c r="O905" s="264">
        <v>-7537.04</v>
      </c>
      <c r="P905" s="264">
        <v>0</v>
      </c>
      <c r="Q905" s="264">
        <v>-7537.04</v>
      </c>
      <c r="R905" s="264">
        <v>-7537.04</v>
      </c>
      <c r="S905" s="271">
        <v>3.2326999999999999</v>
      </c>
      <c r="T905" s="268">
        <f t="shared" si="9"/>
        <v>-2331.4999845330531</v>
      </c>
      <c r="U905" s="267"/>
      <c r="V905" s="272"/>
      <c r="W905" s="262"/>
      <c r="X905" s="267" t="s">
        <v>2618</v>
      </c>
      <c r="Y905" s="262"/>
      <c r="Z905" s="262"/>
    </row>
    <row r="906" spans="1:26" x14ac:dyDescent="0.25">
      <c r="A906" s="261">
        <v>42674</v>
      </c>
      <c r="B906" s="262"/>
      <c r="C906" s="261">
        <v>42685</v>
      </c>
      <c r="D906" s="262" t="s">
        <v>2512</v>
      </c>
      <c r="E906" s="262" t="s">
        <v>1872</v>
      </c>
      <c r="F906" s="262" t="s">
        <v>1872</v>
      </c>
      <c r="G906" s="262" t="s">
        <v>1957</v>
      </c>
      <c r="H906" s="263" t="s">
        <v>1843</v>
      </c>
      <c r="I906" s="264">
        <v>-32849.360000000001</v>
      </c>
      <c r="J906" s="264">
        <v>105476.01</v>
      </c>
      <c r="K906" s="264">
        <v>0</v>
      </c>
      <c r="L906" s="266">
        <v>3.2109000000000001</v>
      </c>
      <c r="M906" s="266">
        <v>3.3285999999999998</v>
      </c>
      <c r="N906" s="270">
        <v>42704</v>
      </c>
      <c r="O906" s="264">
        <v>-3842.51</v>
      </c>
      <c r="P906" s="264">
        <v>0</v>
      </c>
      <c r="Q906" s="264">
        <v>-3842.51</v>
      </c>
      <c r="R906" s="264">
        <v>-3842.51</v>
      </c>
      <c r="S906" s="271">
        <v>3.2328000000000001</v>
      </c>
      <c r="T906" s="268">
        <f t="shared" si="9"/>
        <v>-1188.6012125711459</v>
      </c>
      <c r="U906" s="267"/>
      <c r="V906" s="272"/>
      <c r="W906" s="262"/>
      <c r="X906" s="267" t="s">
        <v>2595</v>
      </c>
      <c r="Y906" s="262"/>
      <c r="Z906" s="262"/>
    </row>
    <row r="907" spans="1:26" x14ac:dyDescent="0.25">
      <c r="A907" s="261">
        <v>42619</v>
      </c>
      <c r="B907" s="262"/>
      <c r="C907" s="261">
        <v>42685</v>
      </c>
      <c r="D907" s="262" t="s">
        <v>2512</v>
      </c>
      <c r="E907" s="262" t="s">
        <v>1872</v>
      </c>
      <c r="F907" s="262" t="s">
        <v>1872</v>
      </c>
      <c r="G907" s="262" t="s">
        <v>1873</v>
      </c>
      <c r="H907" s="263" t="s">
        <v>155</v>
      </c>
      <c r="I907" s="264">
        <v>-447130.63</v>
      </c>
      <c r="J907" s="264">
        <v>1473518.99</v>
      </c>
      <c r="K907" s="264">
        <v>0</v>
      </c>
      <c r="L907" s="266">
        <v>3.2955000000000001</v>
      </c>
      <c r="M907" s="266">
        <v>3.3140000000000001</v>
      </c>
      <c r="N907" s="270">
        <v>42688</v>
      </c>
      <c r="O907" s="264">
        <v>-8267.65</v>
      </c>
      <c r="P907" s="264">
        <v>0</v>
      </c>
      <c r="Q907" s="264">
        <v>-8267.65</v>
      </c>
      <c r="R907" s="264">
        <v>-8267.65</v>
      </c>
      <c r="S907" s="271">
        <v>3.2328999999999999</v>
      </c>
      <c r="T907" s="268">
        <f t="shared" si="9"/>
        <v>-2557.3478919855238</v>
      </c>
      <c r="U907" s="267"/>
      <c r="V907" s="272"/>
      <c r="W907" s="262"/>
      <c r="X907" s="267" t="s">
        <v>2618</v>
      </c>
      <c r="Y907" s="262"/>
      <c r="Z907" s="262"/>
    </row>
    <row r="908" spans="1:26" x14ac:dyDescent="0.25">
      <c r="A908" s="261">
        <v>42542</v>
      </c>
      <c r="B908" s="262"/>
      <c r="C908" s="261">
        <v>42685</v>
      </c>
      <c r="D908" s="262" t="s">
        <v>2512</v>
      </c>
      <c r="E908" s="262" t="s">
        <v>1872</v>
      </c>
      <c r="F908" s="262" t="s">
        <v>1872</v>
      </c>
      <c r="G908" s="262" t="s">
        <v>1873</v>
      </c>
      <c r="H908" s="263" t="s">
        <v>155</v>
      </c>
      <c r="I908" s="264">
        <v>77675.41</v>
      </c>
      <c r="J908" s="264">
        <v>-274000.01</v>
      </c>
      <c r="K908" s="264">
        <v>0</v>
      </c>
      <c r="L908" s="266">
        <v>3.5274999999999999</v>
      </c>
      <c r="M908" s="266">
        <v>3.3285999999999998</v>
      </c>
      <c r="N908" s="270">
        <v>42704</v>
      </c>
      <c r="O908" s="264">
        <v>-15354.31</v>
      </c>
      <c r="P908" s="264">
        <v>0</v>
      </c>
      <c r="Q908" s="264">
        <v>-15354.31</v>
      </c>
      <c r="R908" s="264">
        <v>-15354.31</v>
      </c>
      <c r="S908" s="271">
        <v>3.2330000000000001</v>
      </c>
      <c r="T908" s="268">
        <f t="shared" si="9"/>
        <v>-4749.2452830188677</v>
      </c>
      <c r="U908" s="267"/>
      <c r="V908" s="272"/>
      <c r="W908" s="262"/>
      <c r="X908" s="267" t="s">
        <v>2617</v>
      </c>
      <c r="Y908" s="262"/>
      <c r="Z908" s="262"/>
    </row>
    <row r="909" spans="1:26" x14ac:dyDescent="0.25">
      <c r="A909" s="261">
        <v>42671</v>
      </c>
      <c r="B909" s="262"/>
      <c r="C909" s="261">
        <v>42685</v>
      </c>
      <c r="D909" s="262" t="s">
        <v>2512</v>
      </c>
      <c r="E909" s="262" t="s">
        <v>1872</v>
      </c>
      <c r="F909" s="262" t="s">
        <v>1872</v>
      </c>
      <c r="G909" s="262" t="s">
        <v>1957</v>
      </c>
      <c r="H909" s="263" t="s">
        <v>155</v>
      </c>
      <c r="I909" s="264">
        <v>-184471.27</v>
      </c>
      <c r="J909" s="264">
        <v>585272</v>
      </c>
      <c r="K909" s="264">
        <v>0</v>
      </c>
      <c r="L909" s="266">
        <v>3.1726999999999999</v>
      </c>
      <c r="M909" s="266">
        <v>3.3285999999999998</v>
      </c>
      <c r="N909" s="270">
        <v>42704</v>
      </c>
      <c r="O909" s="264">
        <v>-28581.62</v>
      </c>
      <c r="P909" s="264">
        <v>0</v>
      </c>
      <c r="Q909" s="264">
        <v>-28581.62</v>
      </c>
      <c r="R909" s="264">
        <v>-28581.62</v>
      </c>
      <c r="S909" s="271">
        <v>3.2330999999999999</v>
      </c>
      <c r="T909" s="268">
        <f t="shared" si="9"/>
        <v>-8840.3142494819222</v>
      </c>
      <c r="U909" s="267"/>
      <c r="V909" s="272"/>
      <c r="W909" s="262"/>
      <c r="X909" s="267" t="s">
        <v>2605</v>
      </c>
      <c r="Y909" s="262"/>
      <c r="Z909" s="262"/>
    </row>
    <row r="910" spans="1:26" x14ac:dyDescent="0.25">
      <c r="A910" s="261">
        <v>42650</v>
      </c>
      <c r="B910" s="262"/>
      <c r="C910" s="261">
        <v>42685</v>
      </c>
      <c r="D910" s="262" t="s">
        <v>2512</v>
      </c>
      <c r="E910" s="262" t="s">
        <v>1872</v>
      </c>
      <c r="F910" s="262" t="s">
        <v>1872</v>
      </c>
      <c r="G910" s="262" t="s">
        <v>1873</v>
      </c>
      <c r="H910" s="263" t="s">
        <v>155</v>
      </c>
      <c r="I910" s="264">
        <v>233501.29</v>
      </c>
      <c r="J910" s="264">
        <v>-760000</v>
      </c>
      <c r="K910" s="264">
        <v>0</v>
      </c>
      <c r="L910" s="266">
        <v>3.2547999999999999</v>
      </c>
      <c r="M910" s="266">
        <v>3.3140000000000001</v>
      </c>
      <c r="N910" s="270">
        <v>42688</v>
      </c>
      <c r="O910" s="264">
        <v>13816.14</v>
      </c>
      <c r="P910" s="264">
        <v>0.69</v>
      </c>
      <c r="Q910" s="264">
        <v>13815.45</v>
      </c>
      <c r="R910" s="264">
        <v>13816.14</v>
      </c>
      <c r="S910" s="271">
        <v>3.2332000000000001</v>
      </c>
      <c r="T910" s="268">
        <f t="shared" si="9"/>
        <v>4273.2092045032778</v>
      </c>
      <c r="U910" s="267"/>
      <c r="V910" s="272"/>
      <c r="W910" s="262"/>
      <c r="X910" s="267" t="s">
        <v>2619</v>
      </c>
      <c r="Y910" s="262"/>
      <c r="Z910" s="262"/>
    </row>
    <row r="911" spans="1:26" x14ac:dyDescent="0.25">
      <c r="A911" s="261">
        <v>42619</v>
      </c>
      <c r="B911" s="262"/>
      <c r="C911" s="261">
        <v>42685</v>
      </c>
      <c r="D911" s="262" t="s">
        <v>2512</v>
      </c>
      <c r="E911" s="262" t="s">
        <v>1872</v>
      </c>
      <c r="F911" s="262" t="s">
        <v>1872</v>
      </c>
      <c r="G911" s="262" t="s">
        <v>1873</v>
      </c>
      <c r="H911" s="263" t="s">
        <v>1843</v>
      </c>
      <c r="I911" s="264">
        <v>-104081.32</v>
      </c>
      <c r="J911" s="264">
        <v>342999.99</v>
      </c>
      <c r="K911" s="264">
        <v>0</v>
      </c>
      <c r="L911" s="266">
        <v>3.2955000000000001</v>
      </c>
      <c r="M911" s="266">
        <v>3.3140000000000001</v>
      </c>
      <c r="N911" s="270">
        <v>42688</v>
      </c>
      <c r="O911" s="264">
        <v>-1924.51</v>
      </c>
      <c r="P911" s="264">
        <v>0</v>
      </c>
      <c r="Q911" s="264">
        <v>-1924.51</v>
      </c>
      <c r="R911" s="264">
        <v>-1924.51</v>
      </c>
      <c r="S911" s="271">
        <v>3.2332999999999998</v>
      </c>
      <c r="T911" s="268">
        <f t="shared" si="9"/>
        <v>-595.21541459190303</v>
      </c>
      <c r="U911" s="267"/>
      <c r="V911" s="272"/>
      <c r="W911" s="262"/>
      <c r="X911" s="267" t="s">
        <v>2620</v>
      </c>
      <c r="Y911" s="262"/>
      <c r="Z911" s="262"/>
    </row>
    <row r="912" spans="1:26" x14ac:dyDescent="0.25">
      <c r="A912" s="261">
        <v>42671</v>
      </c>
      <c r="B912" s="262"/>
      <c r="C912" s="261">
        <v>42688</v>
      </c>
      <c r="D912" s="262" t="s">
        <v>2512</v>
      </c>
      <c r="E912" s="262" t="s">
        <v>1872</v>
      </c>
      <c r="F912" s="262" t="s">
        <v>1872</v>
      </c>
      <c r="G912" s="262" t="s">
        <v>1873</v>
      </c>
      <c r="H912" s="263" t="s">
        <v>155</v>
      </c>
      <c r="I912" s="264">
        <v>89527.85</v>
      </c>
      <c r="J912" s="264">
        <v>-284045.01</v>
      </c>
      <c r="K912" s="264">
        <v>0</v>
      </c>
      <c r="L912" s="266">
        <v>3.1726999999999999</v>
      </c>
      <c r="M912" s="266">
        <v>3.4559000000000002</v>
      </c>
      <c r="N912" s="270">
        <v>42704</v>
      </c>
      <c r="O912" s="264">
        <v>25210.85</v>
      </c>
      <c r="P912" s="264">
        <v>1.26</v>
      </c>
      <c r="Q912" s="264">
        <v>25209.59</v>
      </c>
      <c r="R912" s="264">
        <v>25210.85</v>
      </c>
      <c r="S912" s="271">
        <v>3.2334000000000001</v>
      </c>
      <c r="T912" s="268">
        <f t="shared" si="9"/>
        <v>7797.0093400136075</v>
      </c>
      <c r="U912" s="267"/>
      <c r="V912" s="272"/>
      <c r="W912" s="262"/>
      <c r="X912" s="267" t="s">
        <v>2603</v>
      </c>
      <c r="Y912" s="262"/>
      <c r="Z912" s="262"/>
    </row>
    <row r="913" spans="1:26" x14ac:dyDescent="0.25">
      <c r="A913" s="261">
        <v>42682</v>
      </c>
      <c r="B913" s="262"/>
      <c r="C913" s="261">
        <v>42688</v>
      </c>
      <c r="D913" s="262" t="s">
        <v>2512</v>
      </c>
      <c r="E913" s="262" t="s">
        <v>1872</v>
      </c>
      <c r="F913" s="262" t="s">
        <v>1872</v>
      </c>
      <c r="G913" s="262" t="s">
        <v>1873</v>
      </c>
      <c r="H913" s="263" t="s">
        <v>155</v>
      </c>
      <c r="I913" s="264">
        <v>-46851.28</v>
      </c>
      <c r="J913" s="264">
        <v>150238</v>
      </c>
      <c r="K913" s="264">
        <v>0</v>
      </c>
      <c r="L913" s="266">
        <v>3.2067000000000001</v>
      </c>
      <c r="M913" s="266">
        <v>3.4405999999999999</v>
      </c>
      <c r="N913" s="270">
        <v>42688</v>
      </c>
      <c r="O913" s="264">
        <v>-10958.51</v>
      </c>
      <c r="P913" s="264">
        <v>0</v>
      </c>
      <c r="Q913" s="264">
        <v>-10958.51</v>
      </c>
      <c r="R913" s="264">
        <v>-10958.51</v>
      </c>
      <c r="S913" s="271">
        <v>3.2334999999999998</v>
      </c>
      <c r="T913" s="268">
        <f t="shared" si="9"/>
        <v>-3389.0552033400345</v>
      </c>
      <c r="U913" s="267"/>
      <c r="V913" s="272"/>
      <c r="W913" s="262"/>
      <c r="X913" s="267" t="s">
        <v>2621</v>
      </c>
      <c r="Y913" s="262"/>
      <c r="Z913" s="262"/>
    </row>
    <row r="914" spans="1:26" x14ac:dyDescent="0.25">
      <c r="A914" s="261">
        <v>42090</v>
      </c>
      <c r="B914" s="262"/>
      <c r="C914" s="261">
        <v>42690</v>
      </c>
      <c r="D914" s="262" t="s">
        <v>2512</v>
      </c>
      <c r="E914" s="262" t="s">
        <v>1872</v>
      </c>
      <c r="F914" s="262" t="s">
        <v>1872</v>
      </c>
      <c r="G914" s="262" t="s">
        <v>1957</v>
      </c>
      <c r="H914" s="263" t="s">
        <v>1843</v>
      </c>
      <c r="I914" s="264">
        <v>-36580.99</v>
      </c>
      <c r="J914" s="264">
        <v>136630</v>
      </c>
      <c r="K914" s="264">
        <v>0</v>
      </c>
      <c r="L914" s="266">
        <v>3.7349999999999999</v>
      </c>
      <c r="M914" s="266">
        <v>3.4468000000000001</v>
      </c>
      <c r="N914" s="270">
        <v>42690</v>
      </c>
      <c r="O914" s="264">
        <v>10542.64</v>
      </c>
      <c r="P914" s="264">
        <v>0.53</v>
      </c>
      <c r="Q914" s="264">
        <v>10542.11</v>
      </c>
      <c r="R914" s="264">
        <v>10542.64</v>
      </c>
      <c r="S914" s="271">
        <v>3.2336</v>
      </c>
      <c r="T914" s="268">
        <f t="shared" si="9"/>
        <v>3260.3414151410193</v>
      </c>
      <c r="U914" s="267"/>
      <c r="V914" s="272"/>
      <c r="W914" s="262"/>
      <c r="X914" s="267" t="s">
        <v>2591</v>
      </c>
      <c r="Y914" s="262"/>
      <c r="Z914" s="262"/>
    </row>
    <row r="915" spans="1:26" x14ac:dyDescent="0.25">
      <c r="A915" s="261">
        <v>42090</v>
      </c>
      <c r="B915" s="262"/>
      <c r="C915" s="261">
        <v>42690</v>
      </c>
      <c r="D915" s="262" t="s">
        <v>2512</v>
      </c>
      <c r="E915" s="262" t="s">
        <v>1872</v>
      </c>
      <c r="F915" s="262" t="s">
        <v>1872</v>
      </c>
      <c r="G915" s="262" t="s">
        <v>1957</v>
      </c>
      <c r="H915" s="263" t="s">
        <v>1843</v>
      </c>
      <c r="I915" s="264">
        <v>-7228.92</v>
      </c>
      <c r="J915" s="264">
        <v>27000.02</v>
      </c>
      <c r="K915" s="264">
        <v>0</v>
      </c>
      <c r="L915" s="266">
        <v>3.7349999999999999</v>
      </c>
      <c r="M915" s="266">
        <v>3.4173</v>
      </c>
      <c r="N915" s="270">
        <v>42690</v>
      </c>
      <c r="O915" s="264">
        <v>2296.63</v>
      </c>
      <c r="P915" s="264">
        <v>0.11</v>
      </c>
      <c r="Q915" s="264">
        <v>2296.52</v>
      </c>
      <c r="R915" s="264">
        <v>2296.63</v>
      </c>
      <c r="S915" s="271">
        <v>3.2336999999999998</v>
      </c>
      <c r="T915" s="268">
        <f t="shared" si="9"/>
        <v>710.21739802702791</v>
      </c>
      <c r="U915" s="267"/>
      <c r="V915" s="262"/>
      <c r="W915" s="262"/>
      <c r="X915" s="267" t="s">
        <v>2591</v>
      </c>
      <c r="Y915" s="262"/>
      <c r="Z915" s="262"/>
    </row>
    <row r="916" spans="1:26" x14ac:dyDescent="0.25">
      <c r="A916" s="261">
        <v>42688</v>
      </c>
      <c r="B916" s="262"/>
      <c r="C916" s="261">
        <v>42690</v>
      </c>
      <c r="D916" s="262" t="s">
        <v>2512</v>
      </c>
      <c r="E916" s="262" t="s">
        <v>1872</v>
      </c>
      <c r="F916" s="262" t="s">
        <v>1872</v>
      </c>
      <c r="G916" s="262" t="s">
        <v>1873</v>
      </c>
      <c r="H916" s="263" t="s">
        <v>155</v>
      </c>
      <c r="I916" s="264">
        <v>-43642.12</v>
      </c>
      <c r="J916" s="264">
        <v>150238</v>
      </c>
      <c r="K916" s="264">
        <v>0</v>
      </c>
      <c r="L916" s="266">
        <v>3.4424999999999999</v>
      </c>
      <c r="M916" s="266">
        <v>3.4173</v>
      </c>
      <c r="N916" s="270">
        <v>42690</v>
      </c>
      <c r="O916" s="264">
        <v>1099.78</v>
      </c>
      <c r="P916" s="264">
        <v>0.05</v>
      </c>
      <c r="Q916" s="264">
        <v>1099.73</v>
      </c>
      <c r="R916" s="264">
        <v>1099.78</v>
      </c>
      <c r="S916" s="271">
        <v>3.2338</v>
      </c>
      <c r="T916" s="268">
        <f t="shared" si="9"/>
        <v>340.08905931102726</v>
      </c>
      <c r="U916" s="267"/>
      <c r="V916" s="262"/>
      <c r="W916" s="262"/>
      <c r="X916" s="267" t="s">
        <v>2621</v>
      </c>
      <c r="Y916" s="262"/>
      <c r="Z916" s="262"/>
    </row>
    <row r="917" spans="1:26" x14ac:dyDescent="0.25">
      <c r="A917" s="261">
        <v>42671</v>
      </c>
      <c r="B917" s="262"/>
      <c r="C917" s="261">
        <v>42691</v>
      </c>
      <c r="D917" s="262" t="s">
        <v>2512</v>
      </c>
      <c r="E917" s="262" t="s">
        <v>1872</v>
      </c>
      <c r="F917" s="262" t="s">
        <v>1872</v>
      </c>
      <c r="G917" s="262" t="s">
        <v>1873</v>
      </c>
      <c r="H917" s="263" t="s">
        <v>155</v>
      </c>
      <c r="I917" s="264">
        <v>148025.03</v>
      </c>
      <c r="J917" s="264">
        <v>-469639.01</v>
      </c>
      <c r="K917" s="264">
        <v>0</v>
      </c>
      <c r="L917" s="266">
        <v>3.1726999999999999</v>
      </c>
      <c r="M917" s="266">
        <v>3.4331999999999998</v>
      </c>
      <c r="N917" s="270">
        <v>42704</v>
      </c>
      <c r="O917" s="264">
        <v>38381.94</v>
      </c>
      <c r="P917" s="264">
        <v>1.92</v>
      </c>
      <c r="Q917" s="264">
        <v>38380.019999999997</v>
      </c>
      <c r="R917" s="264">
        <v>38381.94</v>
      </c>
      <c r="S917" s="271">
        <v>3.2339000000000002</v>
      </c>
      <c r="T917" s="268">
        <f t="shared" si="9"/>
        <v>11868.6230248307</v>
      </c>
      <c r="U917" s="267"/>
      <c r="V917" s="262"/>
      <c r="W917" s="262"/>
      <c r="X917" s="267" t="s">
        <v>2598</v>
      </c>
      <c r="Y917" s="262"/>
      <c r="Z917" s="262"/>
    </row>
    <row r="918" spans="1:26" x14ac:dyDescent="0.25">
      <c r="A918" s="261">
        <v>42674</v>
      </c>
      <c r="B918" s="262"/>
      <c r="C918" s="261">
        <v>42692</v>
      </c>
      <c r="D918" s="262" t="s">
        <v>2512</v>
      </c>
      <c r="E918" s="262" t="s">
        <v>1872</v>
      </c>
      <c r="F918" s="262" t="s">
        <v>1872</v>
      </c>
      <c r="G918" s="262" t="s">
        <v>1873</v>
      </c>
      <c r="H918" s="263" t="s">
        <v>155</v>
      </c>
      <c r="I918" s="264">
        <v>293153.63</v>
      </c>
      <c r="J918" s="264">
        <v>-941286.99</v>
      </c>
      <c r="K918" s="264">
        <v>0</v>
      </c>
      <c r="L918" s="266">
        <v>3.2109000000000001</v>
      </c>
      <c r="M918" s="266">
        <v>3.4188000000000001</v>
      </c>
      <c r="N918" s="270">
        <v>42704</v>
      </c>
      <c r="O918" s="264">
        <v>60695.68</v>
      </c>
      <c r="P918" s="264">
        <v>3.03</v>
      </c>
      <c r="Q918" s="264">
        <v>60692.65</v>
      </c>
      <c r="R918" s="264">
        <v>60695.68</v>
      </c>
      <c r="S918" s="271">
        <v>3.234</v>
      </c>
      <c r="T918" s="268">
        <f t="shared" si="9"/>
        <v>18767.990105132962</v>
      </c>
      <c r="U918" s="267"/>
      <c r="V918" s="262"/>
      <c r="W918" s="262"/>
      <c r="X918" s="267" t="s">
        <v>2590</v>
      </c>
      <c r="Y918" s="262"/>
      <c r="Z918" s="262"/>
    </row>
    <row r="919" spans="1:26" x14ac:dyDescent="0.25">
      <c r="A919" s="261">
        <v>42674</v>
      </c>
      <c r="B919" s="262"/>
      <c r="C919" s="261">
        <v>42692</v>
      </c>
      <c r="D919" s="262" t="s">
        <v>2512</v>
      </c>
      <c r="E919" s="262" t="s">
        <v>1872</v>
      </c>
      <c r="F919" s="262" t="s">
        <v>1872</v>
      </c>
      <c r="G919" s="262" t="s">
        <v>1873</v>
      </c>
      <c r="H919" s="263" t="s">
        <v>155</v>
      </c>
      <c r="I919" s="264">
        <v>44535.8</v>
      </c>
      <c r="J919" s="264">
        <v>-143000</v>
      </c>
      <c r="K919" s="264">
        <v>0</v>
      </c>
      <c r="L919" s="266">
        <v>3.2109000000000001</v>
      </c>
      <c r="M919" s="266">
        <v>3.4188000000000001</v>
      </c>
      <c r="N919" s="270">
        <v>42704</v>
      </c>
      <c r="O919" s="264">
        <v>9220.8700000000008</v>
      </c>
      <c r="P919" s="264">
        <v>0.46</v>
      </c>
      <c r="Q919" s="264">
        <v>9220.41</v>
      </c>
      <c r="R919" s="264">
        <v>9220.8700000000008</v>
      </c>
      <c r="S919" s="271">
        <v>3.2341000000000002</v>
      </c>
      <c r="T919" s="268">
        <f t="shared" si="9"/>
        <v>2851.1394205497668</v>
      </c>
      <c r="U919" s="267"/>
      <c r="V919" s="262"/>
      <c r="W919" s="262"/>
      <c r="X919" s="267" t="s">
        <v>2554</v>
      </c>
      <c r="Y919" s="262"/>
      <c r="Z919" s="262"/>
    </row>
    <row r="920" spans="1:26" x14ac:dyDescent="0.25">
      <c r="A920" s="261">
        <v>42685</v>
      </c>
      <c r="B920" s="262"/>
      <c r="C920" s="261">
        <v>42692</v>
      </c>
      <c r="D920" s="262" t="s">
        <v>2512</v>
      </c>
      <c r="E920" s="262" t="s">
        <v>1872</v>
      </c>
      <c r="F920" s="262" t="s">
        <v>1872</v>
      </c>
      <c r="G920" s="262" t="s">
        <v>1873</v>
      </c>
      <c r="H920" s="263" t="s">
        <v>155</v>
      </c>
      <c r="I920" s="264">
        <v>148154.82999999999</v>
      </c>
      <c r="J920" s="264">
        <v>-493000.01</v>
      </c>
      <c r="K920" s="264">
        <v>0</v>
      </c>
      <c r="L920" s="266">
        <v>3.3275999999999999</v>
      </c>
      <c r="M920" s="266">
        <v>3.4177</v>
      </c>
      <c r="N920" s="270">
        <v>42703</v>
      </c>
      <c r="O920" s="264">
        <v>13300.61</v>
      </c>
      <c r="P920" s="264">
        <v>0.67</v>
      </c>
      <c r="Q920" s="264">
        <v>13299.94</v>
      </c>
      <c r="R920" s="264">
        <v>13300.61</v>
      </c>
      <c r="S920" s="271">
        <v>3.2342</v>
      </c>
      <c r="T920" s="268">
        <f t="shared" si="9"/>
        <v>4112.4884051697481</v>
      </c>
      <c r="U920" s="267"/>
      <c r="V920" s="262"/>
      <c r="W920" s="262"/>
      <c r="X920" s="267" t="s">
        <v>2619</v>
      </c>
      <c r="Y920" s="262"/>
      <c r="Z920" s="262"/>
    </row>
    <row r="921" spans="1:26" x14ac:dyDescent="0.25">
      <c r="A921" s="261">
        <v>42677</v>
      </c>
      <c r="B921" s="262"/>
      <c r="C921" s="261">
        <v>42692</v>
      </c>
      <c r="D921" s="262" t="s">
        <v>2512</v>
      </c>
      <c r="E921" s="262" t="s">
        <v>1872</v>
      </c>
      <c r="F921" s="262" t="s">
        <v>1872</v>
      </c>
      <c r="G921" s="262" t="s">
        <v>1957</v>
      </c>
      <c r="H921" s="263" t="s">
        <v>155</v>
      </c>
      <c r="I921" s="264">
        <v>-218097.45</v>
      </c>
      <c r="J921" s="264">
        <v>705000.01</v>
      </c>
      <c r="K921" s="264">
        <v>0</v>
      </c>
      <c r="L921" s="266">
        <v>3.2324999999999999</v>
      </c>
      <c r="M921" s="266">
        <v>3.4188000000000001</v>
      </c>
      <c r="N921" s="270">
        <v>42704</v>
      </c>
      <c r="O921" s="264">
        <v>-40464.25</v>
      </c>
      <c r="P921" s="264">
        <v>0</v>
      </c>
      <c r="Q921" s="264">
        <v>-40464.25</v>
      </c>
      <c r="R921" s="264">
        <v>-40464.25</v>
      </c>
      <c r="S921" s="271">
        <v>3.2343000000000002</v>
      </c>
      <c r="T921" s="268">
        <f t="shared" si="9"/>
        <v>-12510.976099928886</v>
      </c>
      <c r="U921" s="267"/>
      <c r="V921" s="262"/>
      <c r="W921" s="262"/>
      <c r="X921" s="267" t="s">
        <v>2588</v>
      </c>
      <c r="Y921" s="262" t="s">
        <v>2519</v>
      </c>
      <c r="Z921" s="262"/>
    </row>
    <row r="922" spans="1:26" x14ac:dyDescent="0.25">
      <c r="A922" s="261">
        <v>42671</v>
      </c>
      <c r="B922" s="262"/>
      <c r="C922" s="261">
        <v>42692</v>
      </c>
      <c r="D922" s="262" t="s">
        <v>2512</v>
      </c>
      <c r="E922" s="262" t="s">
        <v>1872</v>
      </c>
      <c r="F922" s="262" t="s">
        <v>1872</v>
      </c>
      <c r="G922" s="262" t="s">
        <v>1957</v>
      </c>
      <c r="H922" s="263" t="s">
        <v>1843</v>
      </c>
      <c r="I922" s="264">
        <v>-18280.96</v>
      </c>
      <c r="J922" s="264">
        <v>58000</v>
      </c>
      <c r="K922" s="264">
        <v>0</v>
      </c>
      <c r="L922" s="266">
        <v>3.1726999999999999</v>
      </c>
      <c r="M922" s="266">
        <v>3.4188000000000001</v>
      </c>
      <c r="N922" s="270">
        <v>42704</v>
      </c>
      <c r="O922" s="264">
        <v>-4480.42</v>
      </c>
      <c r="P922" s="264">
        <v>0</v>
      </c>
      <c r="Q922" s="264">
        <v>-4480.42</v>
      </c>
      <c r="R922" s="264">
        <v>-4480.42</v>
      </c>
      <c r="S922" s="271">
        <v>3.2343999999999999</v>
      </c>
      <c r="T922" s="268">
        <f t="shared" ref="T922:T985" si="10">R922/S922</f>
        <v>-1385.2399208508534</v>
      </c>
      <c r="U922" s="267"/>
      <c r="V922" s="262"/>
      <c r="W922" s="262"/>
      <c r="X922" s="267" t="s">
        <v>2596</v>
      </c>
      <c r="Y922" s="262" t="s">
        <v>2519</v>
      </c>
      <c r="Z922" s="262"/>
    </row>
    <row r="923" spans="1:26" x14ac:dyDescent="0.25">
      <c r="A923" s="261">
        <v>42671</v>
      </c>
      <c r="B923" s="262"/>
      <c r="C923" s="261">
        <v>42692</v>
      </c>
      <c r="D923" s="262" t="s">
        <v>2512</v>
      </c>
      <c r="E923" s="262" t="s">
        <v>1872</v>
      </c>
      <c r="F923" s="262" t="s">
        <v>1872</v>
      </c>
      <c r="G923" s="262" t="s">
        <v>1873</v>
      </c>
      <c r="H923" s="263" t="s">
        <v>1843</v>
      </c>
      <c r="I923" s="264">
        <v>-4727.83</v>
      </c>
      <c r="J923" s="264">
        <v>14999.99</v>
      </c>
      <c r="K923" s="264">
        <v>0</v>
      </c>
      <c r="L923" s="266">
        <v>3.1726999999999999</v>
      </c>
      <c r="M923" s="266">
        <v>3.4188000000000001</v>
      </c>
      <c r="N923" s="270">
        <v>42704</v>
      </c>
      <c r="O923" s="264">
        <v>-1158.73</v>
      </c>
      <c r="P923" s="264">
        <v>0</v>
      </c>
      <c r="Q923" s="264">
        <v>-1158.73</v>
      </c>
      <c r="R923" s="264">
        <v>-1158.73</v>
      </c>
      <c r="S923" s="271">
        <v>3.2345000000000002</v>
      </c>
      <c r="T923" s="268">
        <f t="shared" si="10"/>
        <v>-358.24084093368373</v>
      </c>
      <c r="U923" s="267"/>
      <c r="V923" s="262"/>
      <c r="W923" s="262"/>
      <c r="X923" s="267" t="s">
        <v>2599</v>
      </c>
      <c r="Y923" s="262" t="s">
        <v>2519</v>
      </c>
      <c r="Z923" s="262"/>
    </row>
    <row r="924" spans="1:26" x14ac:dyDescent="0.25">
      <c r="A924" s="261">
        <v>42674</v>
      </c>
      <c r="B924" s="262"/>
      <c r="C924" s="261">
        <v>42692</v>
      </c>
      <c r="D924" s="262" t="s">
        <v>2512</v>
      </c>
      <c r="E924" s="262" t="s">
        <v>1872</v>
      </c>
      <c r="F924" s="262" t="s">
        <v>1872</v>
      </c>
      <c r="G924" s="262" t="s">
        <v>1873</v>
      </c>
      <c r="H924" s="263" t="s">
        <v>155</v>
      </c>
      <c r="I924" s="264">
        <v>87202.96</v>
      </c>
      <c r="J924" s="264">
        <v>-279999.98</v>
      </c>
      <c r="K924" s="264">
        <v>0</v>
      </c>
      <c r="L924" s="266">
        <v>3.2109000000000001</v>
      </c>
      <c r="M924" s="266">
        <v>3.4188000000000001</v>
      </c>
      <c r="N924" s="270">
        <v>42704</v>
      </c>
      <c r="O924" s="264">
        <v>18054.84</v>
      </c>
      <c r="P924" s="264">
        <v>0.9</v>
      </c>
      <c r="Q924" s="264">
        <v>18053.939999999999</v>
      </c>
      <c r="R924" s="264">
        <v>18054.84</v>
      </c>
      <c r="S924" s="271">
        <v>3.2345999999999999</v>
      </c>
      <c r="T924" s="268">
        <f t="shared" si="10"/>
        <v>5581.7844555741049</v>
      </c>
      <c r="U924" s="267"/>
      <c r="V924" s="262"/>
      <c r="W924" s="262"/>
      <c r="X924" s="267" t="s">
        <v>2622</v>
      </c>
      <c r="Y924" s="262" t="s">
        <v>2519</v>
      </c>
      <c r="Z924" s="262"/>
    </row>
    <row r="925" spans="1:26" x14ac:dyDescent="0.25">
      <c r="A925" s="261">
        <v>42685</v>
      </c>
      <c r="B925" s="262"/>
      <c r="C925" s="261">
        <v>42692</v>
      </c>
      <c r="D925" s="262" t="s">
        <v>2512</v>
      </c>
      <c r="E925" s="262" t="s">
        <v>1872</v>
      </c>
      <c r="F925" s="262" t="s">
        <v>1872</v>
      </c>
      <c r="G925" s="262" t="s">
        <v>1873</v>
      </c>
      <c r="H925" s="263" t="s">
        <v>155</v>
      </c>
      <c r="I925" s="264">
        <v>-442817.35</v>
      </c>
      <c r="J925" s="264">
        <v>1473519.01</v>
      </c>
      <c r="K925" s="264">
        <v>0</v>
      </c>
      <c r="L925" s="266">
        <v>3.3275999999999999</v>
      </c>
      <c r="M925" s="266">
        <v>3.4177</v>
      </c>
      <c r="N925" s="270">
        <v>42703</v>
      </c>
      <c r="O925" s="264">
        <v>-39753.96</v>
      </c>
      <c r="P925" s="264">
        <v>0</v>
      </c>
      <c r="Q925" s="264">
        <v>-39753.96</v>
      </c>
      <c r="R925" s="264">
        <v>-39753.96</v>
      </c>
      <c r="S925" s="271">
        <v>3.2347000000000001</v>
      </c>
      <c r="T925" s="268">
        <f t="shared" si="10"/>
        <v>-12289.844498717037</v>
      </c>
      <c r="U925" s="267"/>
      <c r="V925" s="262"/>
      <c r="W925" s="262"/>
      <c r="X925" s="267" t="s">
        <v>2618</v>
      </c>
      <c r="Y925" s="262" t="s">
        <v>2519</v>
      </c>
      <c r="Z925" s="262"/>
    </row>
    <row r="926" spans="1:26" x14ac:dyDescent="0.25">
      <c r="A926" s="261">
        <v>42671</v>
      </c>
      <c r="B926" s="262"/>
      <c r="C926" s="261">
        <v>42692</v>
      </c>
      <c r="D926" s="262" t="s">
        <v>2512</v>
      </c>
      <c r="E926" s="262" t="s">
        <v>1872</v>
      </c>
      <c r="F926" s="262" t="s">
        <v>1872</v>
      </c>
      <c r="G926" s="262" t="s">
        <v>1957</v>
      </c>
      <c r="H926" s="263" t="s">
        <v>1843</v>
      </c>
      <c r="I926" s="264">
        <v>-4727.83</v>
      </c>
      <c r="J926" s="264">
        <v>14999.99</v>
      </c>
      <c r="K926" s="264">
        <v>0</v>
      </c>
      <c r="L926" s="266">
        <v>3.1726999999999999</v>
      </c>
      <c r="M926" s="266">
        <v>3.4188000000000001</v>
      </c>
      <c r="N926" s="270">
        <v>42704</v>
      </c>
      <c r="O926" s="264">
        <v>-1158.73</v>
      </c>
      <c r="P926" s="264">
        <v>0</v>
      </c>
      <c r="Q926" s="264">
        <v>-1158.73</v>
      </c>
      <c r="R926" s="264">
        <v>-1158.73</v>
      </c>
      <c r="S926" s="271">
        <v>3.2347999999999999</v>
      </c>
      <c r="T926" s="268">
        <f t="shared" si="10"/>
        <v>-358.20761716334857</v>
      </c>
      <c r="U926" s="267"/>
      <c r="V926" s="262"/>
      <c r="W926" s="262"/>
      <c r="X926" s="267" t="s">
        <v>2559</v>
      </c>
      <c r="Y926" s="262" t="s">
        <v>2519</v>
      </c>
      <c r="Z926" s="262"/>
    </row>
    <row r="927" spans="1:26" x14ac:dyDescent="0.25">
      <c r="A927" s="261">
        <v>42671</v>
      </c>
      <c r="B927" s="262"/>
      <c r="C927" s="261">
        <v>42692</v>
      </c>
      <c r="D927" s="262" t="s">
        <v>2512</v>
      </c>
      <c r="E927" s="262" t="s">
        <v>1872</v>
      </c>
      <c r="F927" s="262" t="s">
        <v>1872</v>
      </c>
      <c r="G927" s="262" t="s">
        <v>1873</v>
      </c>
      <c r="H927" s="263" t="s">
        <v>1843</v>
      </c>
      <c r="I927" s="264">
        <v>-37192.300000000003</v>
      </c>
      <c r="J927" s="264">
        <v>118000.01</v>
      </c>
      <c r="K927" s="264">
        <v>0</v>
      </c>
      <c r="L927" s="266">
        <v>3.1726999999999999</v>
      </c>
      <c r="M927" s="266">
        <v>3.4188000000000001</v>
      </c>
      <c r="N927" s="270">
        <v>42704</v>
      </c>
      <c r="O927" s="264">
        <v>-9115.34</v>
      </c>
      <c r="P927" s="264">
        <v>0</v>
      </c>
      <c r="Q927" s="264">
        <v>-9115.34</v>
      </c>
      <c r="R927" s="264">
        <v>-9115.34</v>
      </c>
      <c r="S927" s="271">
        <v>3.2349000000000001</v>
      </c>
      <c r="T927" s="268">
        <f t="shared" si="10"/>
        <v>-2817.8119880058116</v>
      </c>
      <c r="U927" s="267"/>
      <c r="V927" s="262"/>
      <c r="W927" s="262"/>
      <c r="X927" s="267" t="s">
        <v>2526</v>
      </c>
      <c r="Y927" s="262" t="s">
        <v>2519</v>
      </c>
      <c r="Z927" s="262"/>
    </row>
    <row r="928" spans="1:26" x14ac:dyDescent="0.25">
      <c r="A928" s="261">
        <v>42684</v>
      </c>
      <c r="B928" s="262"/>
      <c r="C928" s="261">
        <v>42692</v>
      </c>
      <c r="D928" s="262" t="s">
        <v>2512</v>
      </c>
      <c r="E928" s="262" t="s">
        <v>1872</v>
      </c>
      <c r="F928" s="262" t="s">
        <v>1872</v>
      </c>
      <c r="G928" s="262" t="s">
        <v>1957</v>
      </c>
      <c r="H928" s="263" t="s">
        <v>1843</v>
      </c>
      <c r="I928" s="264">
        <v>-3391.29</v>
      </c>
      <c r="J928" s="264">
        <v>10999.99</v>
      </c>
      <c r="K928" s="264">
        <v>0</v>
      </c>
      <c r="L928" s="266">
        <v>3.2435999999999998</v>
      </c>
      <c r="M928" s="266">
        <v>3.4177</v>
      </c>
      <c r="N928" s="270">
        <v>42703</v>
      </c>
      <c r="O928" s="264">
        <v>-588.29</v>
      </c>
      <c r="P928" s="264">
        <v>0</v>
      </c>
      <c r="Q928" s="264">
        <v>-588.29</v>
      </c>
      <c r="R928" s="264">
        <v>-588.29</v>
      </c>
      <c r="S928" s="271">
        <v>3.2349999999999999</v>
      </c>
      <c r="T928" s="268">
        <f t="shared" si="10"/>
        <v>-181.85162287480679</v>
      </c>
      <c r="U928" s="267"/>
      <c r="V928" s="262"/>
      <c r="W928" s="262"/>
      <c r="X928" s="267" t="s">
        <v>2592</v>
      </c>
      <c r="Y928" s="262" t="s">
        <v>2519</v>
      </c>
      <c r="Z928" s="262"/>
    </row>
    <row r="929" spans="1:26" x14ac:dyDescent="0.25">
      <c r="A929" s="261">
        <v>42684</v>
      </c>
      <c r="B929" s="262"/>
      <c r="C929" s="261">
        <v>42692</v>
      </c>
      <c r="D929" s="262" t="s">
        <v>2512</v>
      </c>
      <c r="E929" s="262" t="s">
        <v>1872</v>
      </c>
      <c r="F929" s="262" t="s">
        <v>1872</v>
      </c>
      <c r="G929" s="262" t="s">
        <v>1957</v>
      </c>
      <c r="H929" s="263" t="s">
        <v>1843</v>
      </c>
      <c r="I929" s="264">
        <v>-16031.57</v>
      </c>
      <c r="J929" s="264">
        <v>52000</v>
      </c>
      <c r="K929" s="264">
        <v>0</v>
      </c>
      <c r="L929" s="266">
        <v>3.2435999999999998</v>
      </c>
      <c r="M929" s="266">
        <v>3.4177</v>
      </c>
      <c r="N929" s="270">
        <v>42703</v>
      </c>
      <c r="O929" s="264">
        <v>-2781.03</v>
      </c>
      <c r="P929" s="264">
        <v>0</v>
      </c>
      <c r="Q929" s="264">
        <v>-2781.03</v>
      </c>
      <c r="R929" s="264">
        <v>-2781.03</v>
      </c>
      <c r="S929" s="271">
        <v>3.2351000000000001</v>
      </c>
      <c r="T929" s="268">
        <f t="shared" si="10"/>
        <v>-859.64266946925909</v>
      </c>
      <c r="U929" s="267"/>
      <c r="V929" s="262"/>
      <c r="W929" s="262"/>
      <c r="X929" s="267" t="s">
        <v>2616</v>
      </c>
      <c r="Y929" s="262" t="s">
        <v>2519</v>
      </c>
      <c r="Z929" s="262"/>
    </row>
    <row r="930" spans="1:26" x14ac:dyDescent="0.25">
      <c r="A930" s="261">
        <v>42674</v>
      </c>
      <c r="B930" s="262"/>
      <c r="C930" s="261">
        <v>42692</v>
      </c>
      <c r="D930" s="262" t="s">
        <v>2512</v>
      </c>
      <c r="E930" s="262" t="s">
        <v>1872</v>
      </c>
      <c r="F930" s="262" t="s">
        <v>1872</v>
      </c>
      <c r="G930" s="262" t="s">
        <v>1957</v>
      </c>
      <c r="H930" s="263" t="s">
        <v>1843</v>
      </c>
      <c r="I930" s="264">
        <v>-15571.96</v>
      </c>
      <c r="J930" s="264">
        <v>50000.01</v>
      </c>
      <c r="K930" s="264">
        <v>0</v>
      </c>
      <c r="L930" s="266">
        <v>3.2109000000000001</v>
      </c>
      <c r="M930" s="266">
        <v>3.4188000000000001</v>
      </c>
      <c r="N930" s="270">
        <v>42704</v>
      </c>
      <c r="O930" s="264">
        <v>-3224.08</v>
      </c>
      <c r="P930" s="264">
        <v>0</v>
      </c>
      <c r="Q930" s="264">
        <v>-3224.08</v>
      </c>
      <c r="R930" s="264">
        <v>-3224.08</v>
      </c>
      <c r="S930" s="271">
        <v>3.2351999999999999</v>
      </c>
      <c r="T930" s="268">
        <f t="shared" si="10"/>
        <v>-996.56280909990107</v>
      </c>
      <c r="U930" s="267"/>
      <c r="V930" s="262"/>
      <c r="W930" s="262"/>
      <c r="X930" s="267" t="s">
        <v>2623</v>
      </c>
      <c r="Y930" s="262" t="s">
        <v>2519</v>
      </c>
      <c r="Z930" s="262"/>
    </row>
    <row r="931" spans="1:26" x14ac:dyDescent="0.25">
      <c r="A931" s="261">
        <v>42671</v>
      </c>
      <c r="B931" s="262"/>
      <c r="C931" s="261">
        <v>42692</v>
      </c>
      <c r="D931" s="262" t="s">
        <v>2512</v>
      </c>
      <c r="E931" s="262" t="s">
        <v>1872</v>
      </c>
      <c r="F931" s="262" t="s">
        <v>1872</v>
      </c>
      <c r="G931" s="262" t="s">
        <v>1957</v>
      </c>
      <c r="H931" s="263" t="s">
        <v>155</v>
      </c>
      <c r="I931" s="264">
        <v>-20007.560000000001</v>
      </c>
      <c r="J931" s="264">
        <v>63477.99</v>
      </c>
      <c r="K931" s="264">
        <v>0</v>
      </c>
      <c r="L931" s="266">
        <v>3.1726999999999999</v>
      </c>
      <c r="M931" s="266">
        <v>3.4188000000000001</v>
      </c>
      <c r="N931" s="270">
        <v>42704</v>
      </c>
      <c r="O931" s="264">
        <v>-4903.59</v>
      </c>
      <c r="P931" s="264">
        <v>0</v>
      </c>
      <c r="Q931" s="264">
        <v>-4903.59</v>
      </c>
      <c r="R931" s="264">
        <v>-4903.59</v>
      </c>
      <c r="S931" s="271">
        <v>3.2353000000000001</v>
      </c>
      <c r="T931" s="268">
        <f t="shared" si="10"/>
        <v>-1515.6523351775725</v>
      </c>
      <c r="U931" s="267"/>
      <c r="V931" s="262"/>
      <c r="W931" s="262"/>
      <c r="X931" s="267" t="s">
        <v>2605</v>
      </c>
      <c r="Y931" s="262" t="s">
        <v>2519</v>
      </c>
      <c r="Z931" s="262"/>
    </row>
    <row r="932" spans="1:26" x14ac:dyDescent="0.25">
      <c r="A932" s="261">
        <v>42671</v>
      </c>
      <c r="B932" s="262"/>
      <c r="C932" s="261">
        <v>42692</v>
      </c>
      <c r="D932" s="262" t="s">
        <v>2512</v>
      </c>
      <c r="E932" s="262" t="s">
        <v>1872</v>
      </c>
      <c r="F932" s="262" t="s">
        <v>1872</v>
      </c>
      <c r="G932" s="262" t="s">
        <v>1957</v>
      </c>
      <c r="H932" s="263" t="s">
        <v>1843</v>
      </c>
      <c r="I932" s="264">
        <v>-36561.919999999998</v>
      </c>
      <c r="J932" s="264">
        <v>116000</v>
      </c>
      <c r="K932" s="264">
        <v>0</v>
      </c>
      <c r="L932" s="266">
        <v>3.1726999999999999</v>
      </c>
      <c r="M932" s="266">
        <v>3.4188000000000001</v>
      </c>
      <c r="N932" s="270">
        <v>42704</v>
      </c>
      <c r="O932" s="264">
        <v>-8960.84</v>
      </c>
      <c r="P932" s="264">
        <v>0</v>
      </c>
      <c r="Q932" s="264">
        <v>-8960.84</v>
      </c>
      <c r="R932" s="264">
        <v>-8960.84</v>
      </c>
      <c r="S932" s="271">
        <v>3.2353999999999998</v>
      </c>
      <c r="T932" s="268">
        <f t="shared" si="10"/>
        <v>-2769.6235395932499</v>
      </c>
      <c r="U932" s="267"/>
      <c r="V932" s="262"/>
      <c r="W932" s="262"/>
      <c r="X932" s="267" t="s">
        <v>2596</v>
      </c>
      <c r="Y932" s="262" t="s">
        <v>2519</v>
      </c>
      <c r="Z932" s="262"/>
    </row>
    <row r="933" spans="1:26" x14ac:dyDescent="0.25">
      <c r="A933" s="261">
        <v>42674</v>
      </c>
      <c r="B933" s="262"/>
      <c r="C933" s="261">
        <v>42692</v>
      </c>
      <c r="D933" s="262" t="s">
        <v>2512</v>
      </c>
      <c r="E933" s="262" t="s">
        <v>1872</v>
      </c>
      <c r="F933" s="262" t="s">
        <v>1872</v>
      </c>
      <c r="G933" s="262" t="s">
        <v>1957</v>
      </c>
      <c r="H933" s="263" t="s">
        <v>1843</v>
      </c>
      <c r="I933" s="264">
        <v>-5294.47</v>
      </c>
      <c r="J933" s="264">
        <v>17000.009999999998</v>
      </c>
      <c r="K933" s="264">
        <v>0</v>
      </c>
      <c r="L933" s="266">
        <v>3.2109000000000001</v>
      </c>
      <c r="M933" s="266">
        <v>3.4188000000000001</v>
      </c>
      <c r="N933" s="270">
        <v>42704</v>
      </c>
      <c r="O933" s="264">
        <v>-1096.19</v>
      </c>
      <c r="P933" s="264">
        <v>0</v>
      </c>
      <c r="Q933" s="264">
        <v>-1096.19</v>
      </c>
      <c r="R933" s="264">
        <v>-1096.19</v>
      </c>
      <c r="S933" s="271">
        <v>3.2355</v>
      </c>
      <c r="T933" s="268">
        <f t="shared" si="10"/>
        <v>-338.80080358522639</v>
      </c>
      <c r="U933" s="267"/>
      <c r="V933" s="262"/>
      <c r="W933" s="262"/>
      <c r="X933" s="267" t="s">
        <v>2562</v>
      </c>
      <c r="Y933" s="262" t="s">
        <v>2519</v>
      </c>
      <c r="Z933" s="262"/>
    </row>
    <row r="934" spans="1:26" x14ac:dyDescent="0.25">
      <c r="A934" s="261">
        <v>42619</v>
      </c>
      <c r="B934" s="262"/>
      <c r="C934" s="261">
        <v>42692</v>
      </c>
      <c r="D934" s="262" t="s">
        <v>2512</v>
      </c>
      <c r="E934" s="262" t="s">
        <v>1872</v>
      </c>
      <c r="F934" s="262" t="s">
        <v>1872</v>
      </c>
      <c r="G934" s="262" t="s">
        <v>1873</v>
      </c>
      <c r="H934" s="263" t="s">
        <v>155</v>
      </c>
      <c r="I934" s="264">
        <v>-105272.66</v>
      </c>
      <c r="J934" s="264">
        <v>350000.01</v>
      </c>
      <c r="K934" s="264">
        <v>0</v>
      </c>
      <c r="L934" s="266">
        <v>3.3247</v>
      </c>
      <c r="M934" s="266">
        <v>3.4340000000000002</v>
      </c>
      <c r="N934" s="270">
        <v>42719</v>
      </c>
      <c r="O934" s="264">
        <v>-11394.09</v>
      </c>
      <c r="P934" s="264">
        <v>0</v>
      </c>
      <c r="Q934" s="264">
        <v>-11394.09</v>
      </c>
      <c r="R934" s="264">
        <v>-11394.09</v>
      </c>
      <c r="S934" s="271">
        <v>3.2355999999999998</v>
      </c>
      <c r="T934" s="268">
        <f t="shared" si="10"/>
        <v>-3521.4766967486712</v>
      </c>
      <c r="U934" s="267"/>
      <c r="V934" s="262"/>
      <c r="W934" s="262"/>
      <c r="X934" s="267" t="s">
        <v>2618</v>
      </c>
      <c r="Y934" s="262" t="s">
        <v>2519</v>
      </c>
      <c r="Z934" s="262"/>
    </row>
    <row r="935" spans="1:26" x14ac:dyDescent="0.25">
      <c r="A935" s="261">
        <v>42685</v>
      </c>
      <c r="B935" s="262"/>
      <c r="C935" s="261">
        <v>42692</v>
      </c>
      <c r="D935" s="262" t="s">
        <v>2512</v>
      </c>
      <c r="E935" s="262" t="s">
        <v>1872</v>
      </c>
      <c r="F935" s="262" t="s">
        <v>1872</v>
      </c>
      <c r="G935" s="262" t="s">
        <v>1873</v>
      </c>
      <c r="H935" s="263" t="s">
        <v>1843</v>
      </c>
      <c r="I935" s="264">
        <v>-8714.99</v>
      </c>
      <c r="J935" s="264">
        <v>29000</v>
      </c>
      <c r="K935" s="264">
        <v>0</v>
      </c>
      <c r="L935" s="266">
        <v>3.3275999999999999</v>
      </c>
      <c r="M935" s="266">
        <v>3.4177</v>
      </c>
      <c r="N935" s="270">
        <v>42703</v>
      </c>
      <c r="O935" s="264">
        <v>-782.39</v>
      </c>
      <c r="P935" s="264">
        <v>0</v>
      </c>
      <c r="Q935" s="264">
        <v>-782.39</v>
      </c>
      <c r="R935" s="264">
        <v>-782.39</v>
      </c>
      <c r="S935" s="271">
        <v>3.2357</v>
      </c>
      <c r="T935" s="268">
        <f t="shared" si="10"/>
        <v>-241.79930154217016</v>
      </c>
      <c r="U935" s="267"/>
      <c r="V935" s="262"/>
      <c r="W935" s="262"/>
      <c r="X935" s="267" t="s">
        <v>2620</v>
      </c>
      <c r="Y935" s="262" t="s">
        <v>2519</v>
      </c>
      <c r="Z935" s="262"/>
    </row>
    <row r="936" spans="1:26" x14ac:dyDescent="0.25">
      <c r="A936" s="261">
        <v>42671</v>
      </c>
      <c r="B936" s="262"/>
      <c r="C936" s="261">
        <v>42692</v>
      </c>
      <c r="D936" s="262" t="s">
        <v>2512</v>
      </c>
      <c r="E936" s="262" t="s">
        <v>1872</v>
      </c>
      <c r="F936" s="262" t="s">
        <v>1872</v>
      </c>
      <c r="G936" s="262" t="s">
        <v>1873</v>
      </c>
      <c r="H936" s="263" t="s">
        <v>1843</v>
      </c>
      <c r="I936" s="264">
        <v>-6934.16</v>
      </c>
      <c r="J936" s="264">
        <v>22000.01</v>
      </c>
      <c r="K936" s="264">
        <v>0</v>
      </c>
      <c r="L936" s="266">
        <v>3.1726999999999999</v>
      </c>
      <c r="M936" s="266">
        <v>3.4188000000000001</v>
      </c>
      <c r="N936" s="270">
        <v>42704</v>
      </c>
      <c r="O936" s="264">
        <v>-1699.47</v>
      </c>
      <c r="P936" s="264">
        <v>0</v>
      </c>
      <c r="Q936" s="264">
        <v>-1699.47</v>
      </c>
      <c r="R936" s="264">
        <v>-1699.47</v>
      </c>
      <c r="S936" s="271">
        <v>3.2357999999999998</v>
      </c>
      <c r="T936" s="268">
        <f t="shared" si="10"/>
        <v>-525.20860374559618</v>
      </c>
      <c r="U936" s="267"/>
      <c r="V936" s="262"/>
      <c r="W936" s="262"/>
      <c r="X936" s="267" t="s">
        <v>2584</v>
      </c>
      <c r="Y936" s="262" t="s">
        <v>2519</v>
      </c>
      <c r="Z936" s="262"/>
    </row>
    <row r="937" spans="1:26" x14ac:dyDescent="0.25">
      <c r="A937" s="261">
        <v>42671</v>
      </c>
      <c r="B937" s="262"/>
      <c r="C937" s="261">
        <v>42695</v>
      </c>
      <c r="D937" s="262" t="s">
        <v>2512</v>
      </c>
      <c r="E937" s="262" t="s">
        <v>1872</v>
      </c>
      <c r="F937" s="262" t="s">
        <v>1872</v>
      </c>
      <c r="G937" s="262" t="s">
        <v>1873</v>
      </c>
      <c r="H937" s="263" t="s">
        <v>155</v>
      </c>
      <c r="I937" s="264">
        <v>68884.929999999993</v>
      </c>
      <c r="J937" s="264">
        <v>-218551.22</v>
      </c>
      <c r="K937" s="264">
        <v>0</v>
      </c>
      <c r="L937" s="266">
        <v>3.1726999999999999</v>
      </c>
      <c r="M937" s="266">
        <v>3.4037000000000002</v>
      </c>
      <c r="N937" s="270">
        <v>42704</v>
      </c>
      <c r="O937" s="264">
        <v>15855.07</v>
      </c>
      <c r="P937" s="264">
        <v>0.79</v>
      </c>
      <c r="Q937" s="264">
        <v>15854.28</v>
      </c>
      <c r="R937" s="264">
        <v>15855.07</v>
      </c>
      <c r="S937" s="271">
        <v>3.2359</v>
      </c>
      <c r="T937" s="268">
        <f t="shared" si="10"/>
        <v>4899.7404122500693</v>
      </c>
      <c r="U937" s="267"/>
      <c r="V937" s="262"/>
      <c r="W937" s="262"/>
      <c r="X937" s="267" t="s">
        <v>2541</v>
      </c>
      <c r="Y937" s="262" t="s">
        <v>2519</v>
      </c>
      <c r="Z937" s="262"/>
    </row>
    <row r="938" spans="1:26" x14ac:dyDescent="0.25">
      <c r="A938" s="261">
        <v>42674</v>
      </c>
      <c r="B938" s="262"/>
      <c r="C938" s="261">
        <v>42696</v>
      </c>
      <c r="D938" s="262" t="s">
        <v>2512</v>
      </c>
      <c r="E938" s="262" t="s">
        <v>1872</v>
      </c>
      <c r="F938" s="262" t="s">
        <v>1872</v>
      </c>
      <c r="G938" s="262" t="s">
        <v>1873</v>
      </c>
      <c r="H938" s="263" t="s">
        <v>155</v>
      </c>
      <c r="I938" s="264">
        <v>54501.85</v>
      </c>
      <c r="J938" s="264">
        <v>-174999.99</v>
      </c>
      <c r="K938" s="264">
        <v>0</v>
      </c>
      <c r="L938" s="266">
        <v>3.2109000000000001</v>
      </c>
      <c r="M938" s="266">
        <v>3.3531</v>
      </c>
      <c r="N938" s="270">
        <v>42704</v>
      </c>
      <c r="O938" s="264">
        <v>7726.22</v>
      </c>
      <c r="P938" s="264">
        <v>0.39</v>
      </c>
      <c r="Q938" s="264">
        <v>7725.83</v>
      </c>
      <c r="R938" s="264">
        <v>7726.22</v>
      </c>
      <c r="S938" s="271">
        <v>3.2360000000000002</v>
      </c>
      <c r="T938" s="268">
        <f t="shared" si="10"/>
        <v>2387.5834363411618</v>
      </c>
      <c r="U938" s="267"/>
      <c r="V938" s="262"/>
      <c r="W938" s="262"/>
      <c r="X938" s="267" t="s">
        <v>2554</v>
      </c>
      <c r="Y938" s="262" t="s">
        <v>2519</v>
      </c>
      <c r="Z938" s="262"/>
    </row>
    <row r="939" spans="1:26" x14ac:dyDescent="0.25">
      <c r="A939" s="261">
        <v>42685</v>
      </c>
      <c r="B939" s="262"/>
      <c r="C939" s="261">
        <v>42696</v>
      </c>
      <c r="D939" s="262" t="s">
        <v>2512</v>
      </c>
      <c r="E939" s="262" t="s">
        <v>1872</v>
      </c>
      <c r="F939" s="262" t="s">
        <v>1872</v>
      </c>
      <c r="G939" s="262" t="s">
        <v>1873</v>
      </c>
      <c r="H939" s="263" t="s">
        <v>155</v>
      </c>
      <c r="I939" s="264">
        <v>80238.009999999995</v>
      </c>
      <c r="J939" s="264">
        <v>-267000</v>
      </c>
      <c r="K939" s="264">
        <v>0</v>
      </c>
      <c r="L939" s="266">
        <v>3.3275999999999999</v>
      </c>
      <c r="M939" s="266">
        <v>3.3521000000000001</v>
      </c>
      <c r="N939" s="270">
        <v>42703</v>
      </c>
      <c r="O939" s="264">
        <v>1960.77</v>
      </c>
      <c r="P939" s="264">
        <v>0.1</v>
      </c>
      <c r="Q939" s="264">
        <v>1960.67</v>
      </c>
      <c r="R939" s="264">
        <v>1960.77</v>
      </c>
      <c r="S939" s="271">
        <v>3.2361</v>
      </c>
      <c r="T939" s="268">
        <f t="shared" si="10"/>
        <v>605.90525632706033</v>
      </c>
      <c r="U939" s="267"/>
      <c r="V939" s="262"/>
      <c r="W939" s="262"/>
      <c r="X939" s="267" t="s">
        <v>2619</v>
      </c>
      <c r="Y939" s="262" t="s">
        <v>2519</v>
      </c>
      <c r="Z939" s="262"/>
    </row>
    <row r="940" spans="1:26" x14ac:dyDescent="0.25">
      <c r="A940" s="261">
        <v>42692</v>
      </c>
      <c r="B940" s="262"/>
      <c r="C940" s="261">
        <v>42697</v>
      </c>
      <c r="D940" s="262" t="s">
        <v>2512</v>
      </c>
      <c r="E940" s="262" t="s">
        <v>1872</v>
      </c>
      <c r="F940" s="262" t="s">
        <v>1872</v>
      </c>
      <c r="G940" s="262" t="s">
        <v>1873</v>
      </c>
      <c r="H940" s="263" t="s">
        <v>155</v>
      </c>
      <c r="I940" s="264">
        <v>-50731.73</v>
      </c>
      <c r="J940" s="264">
        <v>171803</v>
      </c>
      <c r="K940" s="264">
        <v>0</v>
      </c>
      <c r="L940" s="266">
        <v>3.3864999999999998</v>
      </c>
      <c r="M940" s="266">
        <v>3.3862000000000001</v>
      </c>
      <c r="N940" s="270">
        <v>42698</v>
      </c>
      <c r="O940" s="264">
        <v>15.21</v>
      </c>
      <c r="P940" s="264">
        <v>0</v>
      </c>
      <c r="Q940" s="264">
        <v>15.21</v>
      </c>
      <c r="R940" s="264">
        <v>15.21</v>
      </c>
      <c r="S940" s="271">
        <v>3.2362000000000002</v>
      </c>
      <c r="T940" s="268">
        <f t="shared" si="10"/>
        <v>4.6999567393856996</v>
      </c>
      <c r="U940" s="267"/>
      <c r="V940" s="262"/>
      <c r="W940" s="262"/>
      <c r="X940" s="267" t="s">
        <v>2624</v>
      </c>
      <c r="Y940" s="262" t="s">
        <v>2519</v>
      </c>
      <c r="Z940" s="262"/>
    </row>
    <row r="941" spans="1:26" x14ac:dyDescent="0.25">
      <c r="A941" s="261">
        <v>42671</v>
      </c>
      <c r="B941" s="262"/>
      <c r="C941" s="261">
        <v>42697</v>
      </c>
      <c r="D941" s="262" t="s">
        <v>2512</v>
      </c>
      <c r="E941" s="262" t="s">
        <v>1872</v>
      </c>
      <c r="F941" s="262" t="s">
        <v>1872</v>
      </c>
      <c r="G941" s="262" t="s">
        <v>1873</v>
      </c>
      <c r="H941" s="263" t="s">
        <v>155</v>
      </c>
      <c r="I941" s="264">
        <v>44441.64</v>
      </c>
      <c r="J941" s="264">
        <v>-140999.99</v>
      </c>
      <c r="K941" s="264">
        <v>0</v>
      </c>
      <c r="L941" s="266">
        <v>3.1726999999999999</v>
      </c>
      <c r="M941" s="266">
        <v>3.3881000000000001</v>
      </c>
      <c r="N941" s="270">
        <v>42704</v>
      </c>
      <c r="O941" s="264">
        <v>9548.07</v>
      </c>
      <c r="P941" s="264">
        <v>0.48</v>
      </c>
      <c r="Q941" s="264">
        <v>9547.59</v>
      </c>
      <c r="R941" s="264">
        <v>9548.07</v>
      </c>
      <c r="S941" s="271">
        <v>3.2363</v>
      </c>
      <c r="T941" s="268">
        <f t="shared" si="10"/>
        <v>2950.3043599171892</v>
      </c>
      <c r="U941" s="267"/>
      <c r="V941" s="262"/>
      <c r="W941" s="262"/>
      <c r="X941" s="267" t="s">
        <v>2603</v>
      </c>
      <c r="Y941" s="262" t="s">
        <v>2519</v>
      </c>
      <c r="Z941" s="262"/>
    </row>
    <row r="942" spans="1:26" x14ac:dyDescent="0.25">
      <c r="A942" s="261">
        <v>42674</v>
      </c>
      <c r="B942" s="262"/>
      <c r="C942" s="261">
        <v>42697</v>
      </c>
      <c r="D942" s="262" t="s">
        <v>2512</v>
      </c>
      <c r="E942" s="262" t="s">
        <v>1872</v>
      </c>
      <c r="F942" s="262" t="s">
        <v>1872</v>
      </c>
      <c r="G942" s="262" t="s">
        <v>1873</v>
      </c>
      <c r="H942" s="263" t="s">
        <v>155</v>
      </c>
      <c r="I942" s="264">
        <v>85822.36</v>
      </c>
      <c r="J942" s="264">
        <v>-275567.02</v>
      </c>
      <c r="K942" s="264">
        <v>0</v>
      </c>
      <c r="L942" s="266">
        <v>3.2109000000000001</v>
      </c>
      <c r="M942" s="266">
        <v>3.3881000000000001</v>
      </c>
      <c r="N942" s="270">
        <v>42704</v>
      </c>
      <c r="O942" s="264">
        <v>15168.55</v>
      </c>
      <c r="P942" s="264">
        <v>0.76</v>
      </c>
      <c r="Q942" s="264">
        <v>15167.79</v>
      </c>
      <c r="R942" s="264">
        <v>15168.55</v>
      </c>
      <c r="S942" s="271">
        <v>3.2364000000000002</v>
      </c>
      <c r="T942" s="268">
        <f t="shared" si="10"/>
        <v>4686.858855518477</v>
      </c>
      <c r="U942" s="267"/>
      <c r="V942" s="262"/>
      <c r="W942" s="262"/>
      <c r="X942" s="267" t="s">
        <v>2554</v>
      </c>
      <c r="Y942" s="262" t="s">
        <v>2519</v>
      </c>
      <c r="Z942" s="262"/>
    </row>
    <row r="943" spans="1:26" x14ac:dyDescent="0.25">
      <c r="A943" s="261">
        <v>42696</v>
      </c>
      <c r="B943" s="262"/>
      <c r="C943" s="261">
        <v>42699</v>
      </c>
      <c r="D943" s="262" t="s">
        <v>2512</v>
      </c>
      <c r="E943" s="262" t="s">
        <v>1872</v>
      </c>
      <c r="F943" s="262" t="s">
        <v>1872</v>
      </c>
      <c r="G943" s="262" t="s">
        <v>1873</v>
      </c>
      <c r="H943" s="263" t="s">
        <v>155</v>
      </c>
      <c r="I943" s="264">
        <v>-169850.13</v>
      </c>
      <c r="J943" s="264">
        <v>570067.99</v>
      </c>
      <c r="K943" s="264">
        <v>0</v>
      </c>
      <c r="L943" s="266">
        <v>3.3563000000000001</v>
      </c>
      <c r="M943" s="266">
        <v>3.4022999999999999</v>
      </c>
      <c r="N943" s="270">
        <v>42702</v>
      </c>
      <c r="O943" s="264">
        <v>-7809.07</v>
      </c>
      <c r="P943" s="264">
        <v>0</v>
      </c>
      <c r="Q943" s="264">
        <v>-7809.07</v>
      </c>
      <c r="R943" s="264">
        <v>-7809.07</v>
      </c>
      <c r="S943" s="271">
        <v>3.2364999999999999</v>
      </c>
      <c r="T943" s="268">
        <f t="shared" si="10"/>
        <v>-2412.8132241619032</v>
      </c>
      <c r="U943" s="267"/>
      <c r="V943" s="262"/>
      <c r="W943" s="262"/>
      <c r="X943" s="267" t="s">
        <v>2625</v>
      </c>
      <c r="Y943" s="262" t="s">
        <v>2519</v>
      </c>
      <c r="Z943" s="262"/>
    </row>
    <row r="944" spans="1:26" x14ac:dyDescent="0.25">
      <c r="A944" s="261">
        <v>42696</v>
      </c>
      <c r="B944" s="262"/>
      <c r="C944" s="261">
        <v>42699</v>
      </c>
      <c r="D944" s="262" t="s">
        <v>2512</v>
      </c>
      <c r="E944" s="262" t="s">
        <v>1872</v>
      </c>
      <c r="F944" s="262" t="s">
        <v>1872</v>
      </c>
      <c r="G944" s="262" t="s">
        <v>1873</v>
      </c>
      <c r="H944" s="263" t="s">
        <v>155</v>
      </c>
      <c r="I944" s="264">
        <v>-158743.44</v>
      </c>
      <c r="J944" s="264">
        <v>532362</v>
      </c>
      <c r="K944" s="264">
        <v>0</v>
      </c>
      <c r="L944" s="266">
        <v>3.3536000000000001</v>
      </c>
      <c r="M944" s="266">
        <v>3.3996</v>
      </c>
      <c r="N944" s="270">
        <v>42699</v>
      </c>
      <c r="O944" s="264">
        <v>-7302.2</v>
      </c>
      <c r="P944" s="264">
        <v>0</v>
      </c>
      <c r="Q944" s="264">
        <v>-7302.2</v>
      </c>
      <c r="R944" s="264">
        <v>-7302.2</v>
      </c>
      <c r="S944" s="271">
        <v>3.2366000000000001</v>
      </c>
      <c r="T944" s="268">
        <f t="shared" si="10"/>
        <v>-2256.1329790520917</v>
      </c>
      <c r="U944" s="267"/>
      <c r="V944" s="262"/>
      <c r="W944" s="262"/>
      <c r="X944" s="267" t="s">
        <v>2626</v>
      </c>
      <c r="Y944" s="262" t="s">
        <v>2519</v>
      </c>
      <c r="Z944" s="262"/>
    </row>
    <row r="945" spans="1:26" x14ac:dyDescent="0.25">
      <c r="A945" s="261">
        <v>42684</v>
      </c>
      <c r="B945" s="262"/>
      <c r="C945" s="261">
        <v>42702</v>
      </c>
      <c r="D945" s="262" t="s">
        <v>2512</v>
      </c>
      <c r="E945" s="262" t="s">
        <v>1872</v>
      </c>
      <c r="F945" s="262" t="s">
        <v>1872</v>
      </c>
      <c r="G945" s="262" t="s">
        <v>1957</v>
      </c>
      <c r="H945" s="263" t="s">
        <v>1843</v>
      </c>
      <c r="I945" s="264">
        <v>-39462.33</v>
      </c>
      <c r="J945" s="264">
        <v>128000.01</v>
      </c>
      <c r="K945" s="264">
        <v>0</v>
      </c>
      <c r="L945" s="266">
        <v>3.2435999999999998</v>
      </c>
      <c r="M945" s="266">
        <v>3.4310999999999998</v>
      </c>
      <c r="N945" s="270">
        <v>42703</v>
      </c>
      <c r="O945" s="264">
        <v>-7395.37</v>
      </c>
      <c r="P945" s="264">
        <v>0</v>
      </c>
      <c r="Q945" s="264">
        <v>-7395.37</v>
      </c>
      <c r="R945" s="264">
        <v>-7395.37</v>
      </c>
      <c r="S945" s="271">
        <v>3.2366999999999999</v>
      </c>
      <c r="T945" s="268">
        <f t="shared" si="10"/>
        <v>-2284.8487657181699</v>
      </c>
      <c r="U945" s="267"/>
      <c r="V945" s="262"/>
      <c r="W945" s="262"/>
      <c r="X945" s="267" t="s">
        <v>2616</v>
      </c>
      <c r="Y945" s="262" t="s">
        <v>2519</v>
      </c>
      <c r="Z945" s="262"/>
    </row>
    <row r="946" spans="1:26" x14ac:dyDescent="0.25">
      <c r="A946" s="261">
        <v>42674</v>
      </c>
      <c r="B946" s="262"/>
      <c r="C946" s="261">
        <v>42702</v>
      </c>
      <c r="D946" s="262" t="s">
        <v>2512</v>
      </c>
      <c r="E946" s="262" t="s">
        <v>1872</v>
      </c>
      <c r="F946" s="262" t="s">
        <v>1872</v>
      </c>
      <c r="G946" s="262" t="s">
        <v>1873</v>
      </c>
      <c r="H946" s="263" t="s">
        <v>155</v>
      </c>
      <c r="I946" s="264">
        <v>311439.15999999997</v>
      </c>
      <c r="J946" s="264">
        <v>-1000000</v>
      </c>
      <c r="K946" s="264">
        <v>0</v>
      </c>
      <c r="L946" s="266">
        <v>3.2109000000000001</v>
      </c>
      <c r="M946" s="266">
        <v>3.3868</v>
      </c>
      <c r="N946" s="270">
        <v>42704</v>
      </c>
      <c r="O946" s="264">
        <v>54725.67</v>
      </c>
      <c r="P946" s="264">
        <v>2.74</v>
      </c>
      <c r="Q946" s="264">
        <v>54722.93</v>
      </c>
      <c r="R946" s="264">
        <v>54725.67</v>
      </c>
      <c r="S946" s="271">
        <v>3.2368000000000001</v>
      </c>
      <c r="T946" s="268">
        <f t="shared" si="10"/>
        <v>16907.337493821058</v>
      </c>
      <c r="U946" s="267"/>
      <c r="V946" s="262"/>
      <c r="W946" s="262"/>
      <c r="X946" s="267" t="s">
        <v>2627</v>
      </c>
      <c r="Y946" s="262" t="s">
        <v>2519</v>
      </c>
      <c r="Z946" s="262"/>
    </row>
    <row r="947" spans="1:26" x14ac:dyDescent="0.25">
      <c r="A947" s="261">
        <v>42671</v>
      </c>
      <c r="B947" s="262"/>
      <c r="C947" s="261">
        <v>42702</v>
      </c>
      <c r="D947" s="262" t="s">
        <v>2512</v>
      </c>
      <c r="E947" s="262" t="s">
        <v>1872</v>
      </c>
      <c r="F947" s="262" t="s">
        <v>1872</v>
      </c>
      <c r="G947" s="262" t="s">
        <v>1873</v>
      </c>
      <c r="H947" s="263" t="s">
        <v>155</v>
      </c>
      <c r="I947" s="264">
        <v>212640.02</v>
      </c>
      <c r="J947" s="264">
        <v>-674642.99</v>
      </c>
      <c r="K947" s="264">
        <v>0</v>
      </c>
      <c r="L947" s="266">
        <v>3.1726999999999999</v>
      </c>
      <c r="M947" s="266">
        <v>3.3868</v>
      </c>
      <c r="N947" s="270">
        <v>42704</v>
      </c>
      <c r="O947" s="264">
        <v>45479.29</v>
      </c>
      <c r="P947" s="264">
        <v>2.27</v>
      </c>
      <c r="Q947" s="264">
        <v>45477.02</v>
      </c>
      <c r="R947" s="264">
        <v>45479.29</v>
      </c>
      <c r="S947" s="271">
        <v>3.2368999999999999</v>
      </c>
      <c r="T947" s="268">
        <f t="shared" si="10"/>
        <v>14050.261052241343</v>
      </c>
      <c r="U947" s="267"/>
      <c r="V947" s="262"/>
      <c r="W947" s="262"/>
      <c r="X947" s="267" t="s">
        <v>2604</v>
      </c>
      <c r="Y947" s="262" t="s">
        <v>2519</v>
      </c>
      <c r="Z947" s="262"/>
    </row>
    <row r="948" spans="1:26" x14ac:dyDescent="0.25">
      <c r="A948" s="261">
        <v>42684</v>
      </c>
      <c r="B948" s="262"/>
      <c r="C948" s="261">
        <v>42702</v>
      </c>
      <c r="D948" s="262" t="s">
        <v>2512</v>
      </c>
      <c r="E948" s="262" t="s">
        <v>1872</v>
      </c>
      <c r="F948" s="262" t="s">
        <v>1872</v>
      </c>
      <c r="G948" s="262" t="s">
        <v>1957</v>
      </c>
      <c r="H948" s="263" t="s">
        <v>155</v>
      </c>
      <c r="I948" s="264">
        <v>-358925.88</v>
      </c>
      <c r="J948" s="264">
        <v>1164211.98</v>
      </c>
      <c r="K948" s="264">
        <v>0</v>
      </c>
      <c r="L948" s="266">
        <v>3.2435999999999998</v>
      </c>
      <c r="M948" s="266">
        <v>3.4310999999999998</v>
      </c>
      <c r="N948" s="270">
        <v>42703</v>
      </c>
      <c r="O948" s="264">
        <v>-67263.88</v>
      </c>
      <c r="P948" s="264">
        <v>0</v>
      </c>
      <c r="Q948" s="264">
        <v>-67263.88</v>
      </c>
      <c r="R948" s="264">
        <v>-67263.88</v>
      </c>
      <c r="S948" s="271">
        <v>3.2370000000000001</v>
      </c>
      <c r="T948" s="268">
        <f t="shared" si="10"/>
        <v>-20779.697250540627</v>
      </c>
      <c r="U948" s="267"/>
      <c r="V948" s="262"/>
      <c r="W948" s="262"/>
      <c r="X948" s="267" t="s">
        <v>2615</v>
      </c>
      <c r="Y948" s="262" t="s">
        <v>2519</v>
      </c>
      <c r="Z948" s="262"/>
    </row>
    <row r="949" spans="1:26" x14ac:dyDescent="0.25">
      <c r="A949" s="261">
        <v>42685</v>
      </c>
      <c r="B949" s="262"/>
      <c r="C949" s="261">
        <v>42702</v>
      </c>
      <c r="D949" s="262" t="s">
        <v>2512</v>
      </c>
      <c r="E949" s="262" t="s">
        <v>1872</v>
      </c>
      <c r="F949" s="262" t="s">
        <v>1872</v>
      </c>
      <c r="G949" s="262" t="s">
        <v>1873</v>
      </c>
      <c r="H949" s="263" t="s">
        <v>1843</v>
      </c>
      <c r="I949" s="264">
        <v>-94362.3</v>
      </c>
      <c r="J949" s="264">
        <v>313999.99</v>
      </c>
      <c r="K949" s="264">
        <v>0</v>
      </c>
      <c r="L949" s="266">
        <v>3.3275999999999999</v>
      </c>
      <c r="M949" s="266">
        <v>3.4310999999999998</v>
      </c>
      <c r="N949" s="270">
        <v>42703</v>
      </c>
      <c r="O949" s="264">
        <v>-9761.4599999999991</v>
      </c>
      <c r="P949" s="264">
        <v>0</v>
      </c>
      <c r="Q949" s="264">
        <v>-9761.4599999999991</v>
      </c>
      <c r="R949" s="264">
        <v>-9761.4599999999991</v>
      </c>
      <c r="S949" s="271">
        <v>3.2370999999999999</v>
      </c>
      <c r="T949" s="268">
        <f t="shared" si="10"/>
        <v>-3015.4953507769296</v>
      </c>
      <c r="U949" s="267"/>
      <c r="V949" s="262"/>
      <c r="W949" s="262"/>
      <c r="X949" s="267" t="s">
        <v>2620</v>
      </c>
      <c r="Y949" s="262" t="s">
        <v>2519</v>
      </c>
      <c r="Z949" s="262"/>
    </row>
    <row r="950" spans="1:26" x14ac:dyDescent="0.25">
      <c r="A950" s="261">
        <v>42506</v>
      </c>
      <c r="B950" s="262"/>
      <c r="C950" s="261">
        <v>42702</v>
      </c>
      <c r="D950" s="262" t="s">
        <v>2512</v>
      </c>
      <c r="E950" s="262" t="s">
        <v>1872</v>
      </c>
      <c r="F950" s="262" t="s">
        <v>1872</v>
      </c>
      <c r="G950" s="262" t="s">
        <v>1873</v>
      </c>
      <c r="H950" s="263" t="s">
        <v>155</v>
      </c>
      <c r="I950" s="264">
        <v>174025.14</v>
      </c>
      <c r="J950" s="264">
        <v>-648000.01</v>
      </c>
      <c r="K950" s="264">
        <v>0</v>
      </c>
      <c r="L950" s="266">
        <v>3.7235999999999998</v>
      </c>
      <c r="M950" s="266">
        <v>3.3875000000000002</v>
      </c>
      <c r="N950" s="270">
        <v>42705</v>
      </c>
      <c r="O950" s="264">
        <v>-58399.42</v>
      </c>
      <c r="P950" s="264">
        <v>0</v>
      </c>
      <c r="Q950" s="264">
        <v>-58399.42</v>
      </c>
      <c r="R950" s="264">
        <v>-58399.42</v>
      </c>
      <c r="S950" s="271">
        <v>3.2372000000000001</v>
      </c>
      <c r="T950" s="268">
        <f t="shared" si="10"/>
        <v>-18040.102557765971</v>
      </c>
      <c r="U950" s="267"/>
      <c r="V950" s="262"/>
      <c r="W950" s="262"/>
      <c r="X950" s="267" t="s">
        <v>2554</v>
      </c>
      <c r="Y950" s="262" t="s">
        <v>2519</v>
      </c>
      <c r="Z950" s="262"/>
    </row>
    <row r="951" spans="1:26" x14ac:dyDescent="0.25">
      <c r="A951" s="261">
        <v>42671</v>
      </c>
      <c r="B951" s="262"/>
      <c r="C951" s="261">
        <v>42702</v>
      </c>
      <c r="D951" s="262" t="s">
        <v>2512</v>
      </c>
      <c r="E951" s="262" t="s">
        <v>1872</v>
      </c>
      <c r="F951" s="262" t="s">
        <v>1872</v>
      </c>
      <c r="G951" s="262" t="s">
        <v>1873</v>
      </c>
      <c r="H951" s="263" t="s">
        <v>155</v>
      </c>
      <c r="I951" s="264">
        <v>46647.97</v>
      </c>
      <c r="J951" s="264">
        <v>-148000.01</v>
      </c>
      <c r="K951" s="264">
        <v>0</v>
      </c>
      <c r="L951" s="266">
        <v>3.1726999999999999</v>
      </c>
      <c r="M951" s="266">
        <v>3.3868</v>
      </c>
      <c r="N951" s="270">
        <v>42704</v>
      </c>
      <c r="O951" s="264">
        <v>9977.0300000000007</v>
      </c>
      <c r="P951" s="264">
        <v>0.5</v>
      </c>
      <c r="Q951" s="264">
        <v>9976.5300000000007</v>
      </c>
      <c r="R951" s="264">
        <v>9977.0300000000007</v>
      </c>
      <c r="S951" s="271">
        <v>3.2372999999999998</v>
      </c>
      <c r="T951" s="268">
        <f t="shared" si="10"/>
        <v>3081.8984956599638</v>
      </c>
      <c r="U951" s="267"/>
      <c r="V951" s="262"/>
      <c r="W951" s="262"/>
      <c r="X951" s="267" t="s">
        <v>2572</v>
      </c>
      <c r="Y951" s="262" t="s">
        <v>2519</v>
      </c>
      <c r="Z951" s="262"/>
    </row>
    <row r="952" spans="1:26" x14ac:dyDescent="0.25">
      <c r="A952" s="261">
        <v>42671</v>
      </c>
      <c r="B952" s="262"/>
      <c r="C952" s="261">
        <v>42702</v>
      </c>
      <c r="D952" s="262" t="s">
        <v>2512</v>
      </c>
      <c r="E952" s="262" t="s">
        <v>1872</v>
      </c>
      <c r="F952" s="262" t="s">
        <v>1872</v>
      </c>
      <c r="G952" s="262" t="s">
        <v>1873</v>
      </c>
      <c r="H952" s="263" t="s">
        <v>155</v>
      </c>
      <c r="I952" s="264">
        <v>30905.54</v>
      </c>
      <c r="J952" s="264">
        <v>-98054.01</v>
      </c>
      <c r="K952" s="264">
        <v>0</v>
      </c>
      <c r="L952" s="266">
        <v>3.1726999999999999</v>
      </c>
      <c r="M952" s="266">
        <v>3.3868</v>
      </c>
      <c r="N952" s="270">
        <v>42704</v>
      </c>
      <c r="O952" s="264">
        <v>6610.05</v>
      </c>
      <c r="P952" s="264">
        <v>0.33</v>
      </c>
      <c r="Q952" s="264">
        <v>6609.72</v>
      </c>
      <c r="R952" s="264">
        <v>6610.05</v>
      </c>
      <c r="S952" s="271">
        <v>3.2374000000000001</v>
      </c>
      <c r="T952" s="268">
        <f t="shared" si="10"/>
        <v>2041.7773521962069</v>
      </c>
      <c r="U952" s="267"/>
      <c r="V952" s="262"/>
      <c r="W952" s="262"/>
      <c r="X952" s="267" t="s">
        <v>2603</v>
      </c>
      <c r="Y952" s="262" t="s">
        <v>2519</v>
      </c>
      <c r="Z952" s="262"/>
    </row>
    <row r="953" spans="1:26" x14ac:dyDescent="0.25">
      <c r="A953" s="261">
        <v>42670</v>
      </c>
      <c r="B953" s="262"/>
      <c r="C953" s="261">
        <v>42702</v>
      </c>
      <c r="D953" s="262" t="s">
        <v>2512</v>
      </c>
      <c r="E953" s="262" t="s">
        <v>1872</v>
      </c>
      <c r="F953" s="262" t="s">
        <v>1872</v>
      </c>
      <c r="G953" s="262" t="s">
        <v>1873</v>
      </c>
      <c r="H953" s="263" t="s">
        <v>155</v>
      </c>
      <c r="I953" s="264">
        <v>67153.72</v>
      </c>
      <c r="J953" s="264">
        <v>-211695.39</v>
      </c>
      <c r="K953" s="264">
        <v>0</v>
      </c>
      <c r="L953" s="266">
        <v>3.1524000000000001</v>
      </c>
      <c r="M953" s="266">
        <v>3.3868</v>
      </c>
      <c r="N953" s="270">
        <v>42704</v>
      </c>
      <c r="O953" s="264">
        <v>15724.6</v>
      </c>
      <c r="P953" s="264">
        <v>0.79</v>
      </c>
      <c r="Q953" s="264">
        <v>15723.81</v>
      </c>
      <c r="R953" s="264">
        <v>15724.6</v>
      </c>
      <c r="S953" s="271">
        <v>3.2374999999999998</v>
      </c>
      <c r="T953" s="268">
        <f t="shared" si="10"/>
        <v>4857.0193050193056</v>
      </c>
      <c r="U953" s="267"/>
      <c r="V953" s="262"/>
      <c r="W953" s="262"/>
      <c r="X953" s="267" t="s">
        <v>2543</v>
      </c>
      <c r="Y953" s="262" t="s">
        <v>2519</v>
      </c>
      <c r="Z953" s="262"/>
    </row>
    <row r="954" spans="1:26" x14ac:dyDescent="0.25">
      <c r="A954" s="261">
        <v>42684</v>
      </c>
      <c r="B954" s="262"/>
      <c r="C954" s="261">
        <v>42702</v>
      </c>
      <c r="D954" s="262" t="s">
        <v>2512</v>
      </c>
      <c r="E954" s="262" t="s">
        <v>1872</v>
      </c>
      <c r="F954" s="262" t="s">
        <v>1872</v>
      </c>
      <c r="G954" s="262" t="s">
        <v>1957</v>
      </c>
      <c r="H954" s="263" t="s">
        <v>1843</v>
      </c>
      <c r="I954" s="264">
        <v>-26976.2</v>
      </c>
      <c r="J954" s="264">
        <v>87500</v>
      </c>
      <c r="K954" s="264">
        <v>0</v>
      </c>
      <c r="L954" s="266">
        <v>3.2435999999999998</v>
      </c>
      <c r="M954" s="266">
        <v>3.4310999999999998</v>
      </c>
      <c r="N954" s="270">
        <v>42703</v>
      </c>
      <c r="O954" s="264">
        <v>-5055.43</v>
      </c>
      <c r="P954" s="264">
        <v>0</v>
      </c>
      <c r="Q954" s="264">
        <v>-5055.43</v>
      </c>
      <c r="R954" s="264">
        <v>-5055.43</v>
      </c>
      <c r="S954" s="271">
        <v>3.2376</v>
      </c>
      <c r="T954" s="268">
        <f t="shared" si="10"/>
        <v>-1561.474549048678</v>
      </c>
      <c r="U954" s="267"/>
      <c r="V954" s="262"/>
      <c r="W954" s="262"/>
      <c r="X954" s="267" t="s">
        <v>2592</v>
      </c>
      <c r="Y954" s="262" t="s">
        <v>2519</v>
      </c>
      <c r="Z954" s="262"/>
    </row>
    <row r="955" spans="1:26" x14ac:dyDescent="0.25">
      <c r="A955" s="261">
        <v>42684</v>
      </c>
      <c r="B955" s="262"/>
      <c r="C955" s="261">
        <v>42702</v>
      </c>
      <c r="D955" s="262" t="s">
        <v>2512</v>
      </c>
      <c r="E955" s="262" t="s">
        <v>1872</v>
      </c>
      <c r="F955" s="262" t="s">
        <v>1872</v>
      </c>
      <c r="G955" s="262" t="s">
        <v>1957</v>
      </c>
      <c r="H955" s="263" t="s">
        <v>1843</v>
      </c>
      <c r="I955" s="264">
        <v>-81082.75</v>
      </c>
      <c r="J955" s="264">
        <v>263000.01</v>
      </c>
      <c r="K955" s="264">
        <v>0</v>
      </c>
      <c r="L955" s="266">
        <v>3.2435999999999998</v>
      </c>
      <c r="M955" s="266">
        <v>3.4310999999999998</v>
      </c>
      <c r="N955" s="270">
        <v>42703</v>
      </c>
      <c r="O955" s="264">
        <v>-15195.17</v>
      </c>
      <c r="P955" s="264">
        <v>0</v>
      </c>
      <c r="Q955" s="264">
        <v>-15195.17</v>
      </c>
      <c r="R955" s="264">
        <v>-15195.17</v>
      </c>
      <c r="S955" s="271">
        <v>3.2376999999999998</v>
      </c>
      <c r="T955" s="268">
        <f t="shared" si="10"/>
        <v>-4693.1988757451281</v>
      </c>
      <c r="U955" s="267"/>
      <c r="V955" s="262"/>
      <c r="W955" s="262"/>
      <c r="X955" s="267" t="s">
        <v>2614</v>
      </c>
      <c r="Y955" s="262" t="s">
        <v>2519</v>
      </c>
      <c r="Z955" s="262"/>
    </row>
    <row r="956" spans="1:26" x14ac:dyDescent="0.25">
      <c r="A956" s="261">
        <v>42674</v>
      </c>
      <c r="B956" s="262"/>
      <c r="C956" s="261">
        <v>42702</v>
      </c>
      <c r="D956" s="262" t="s">
        <v>2512</v>
      </c>
      <c r="E956" s="262" t="s">
        <v>1872</v>
      </c>
      <c r="F956" s="262" t="s">
        <v>1872</v>
      </c>
      <c r="G956" s="262" t="s">
        <v>1873</v>
      </c>
      <c r="H956" s="263" t="s">
        <v>155</v>
      </c>
      <c r="I956" s="264">
        <v>155719.57999999999</v>
      </c>
      <c r="J956" s="264">
        <v>-500000</v>
      </c>
      <c r="K956" s="264">
        <v>0</v>
      </c>
      <c r="L956" s="266">
        <v>3.2109000000000001</v>
      </c>
      <c r="M956" s="266">
        <v>3.3868</v>
      </c>
      <c r="N956" s="270">
        <v>42704</v>
      </c>
      <c r="O956" s="264">
        <v>27362.83</v>
      </c>
      <c r="P956" s="264">
        <v>1.37</v>
      </c>
      <c r="Q956" s="264">
        <v>27361.46</v>
      </c>
      <c r="R956" s="264">
        <v>27362.83</v>
      </c>
      <c r="S956" s="271">
        <v>3.2378</v>
      </c>
      <c r="T956" s="268">
        <f t="shared" si="10"/>
        <v>8451.0562727778124</v>
      </c>
      <c r="U956" s="267"/>
      <c r="V956" s="262"/>
      <c r="W956" s="262"/>
      <c r="X956" s="267" t="s">
        <v>2622</v>
      </c>
      <c r="Y956" s="262" t="s">
        <v>2519</v>
      </c>
      <c r="Z956" s="262"/>
    </row>
    <row r="957" spans="1:26" x14ac:dyDescent="0.25">
      <c r="A957" s="261">
        <v>42677</v>
      </c>
      <c r="B957" s="262"/>
      <c r="C957" s="261">
        <v>42703</v>
      </c>
      <c r="D957" s="262" t="s">
        <v>2512</v>
      </c>
      <c r="E957" s="262" t="s">
        <v>1872</v>
      </c>
      <c r="F957" s="262" t="s">
        <v>1872</v>
      </c>
      <c r="G957" s="262" t="s">
        <v>1957</v>
      </c>
      <c r="H957" s="263" t="s">
        <v>155</v>
      </c>
      <c r="I957" s="264">
        <v>-130959.32</v>
      </c>
      <c r="J957" s="264">
        <v>423326</v>
      </c>
      <c r="K957" s="264">
        <v>0</v>
      </c>
      <c r="L957" s="266">
        <v>3.2324999999999999</v>
      </c>
      <c r="M957" s="266">
        <v>3.4018999999999999</v>
      </c>
      <c r="N957" s="270">
        <v>42704</v>
      </c>
      <c r="O957" s="264">
        <v>-22173.07</v>
      </c>
      <c r="P957" s="264">
        <v>0</v>
      </c>
      <c r="Q957" s="264">
        <v>-22173.07</v>
      </c>
      <c r="R957" s="264">
        <v>-22173.07</v>
      </c>
      <c r="S957" s="271">
        <v>3.2378999999999998</v>
      </c>
      <c r="T957" s="268">
        <f t="shared" si="10"/>
        <v>-6847.9786281231663</v>
      </c>
      <c r="U957" s="267"/>
      <c r="V957" s="262"/>
      <c r="W957" s="262"/>
      <c r="X957" s="267" t="s">
        <v>2588</v>
      </c>
      <c r="Y957" s="262" t="s">
        <v>2519</v>
      </c>
      <c r="Z957" s="262"/>
    </row>
    <row r="958" spans="1:26" x14ac:dyDescent="0.25">
      <c r="A958" s="261">
        <v>42671</v>
      </c>
      <c r="B958" s="262"/>
      <c r="C958" s="261">
        <v>42703</v>
      </c>
      <c r="D958" s="262" t="s">
        <v>2512</v>
      </c>
      <c r="E958" s="262" t="s">
        <v>1872</v>
      </c>
      <c r="F958" s="262" t="s">
        <v>1872</v>
      </c>
      <c r="G958" s="262" t="s">
        <v>1873</v>
      </c>
      <c r="H958" s="263" t="s">
        <v>155</v>
      </c>
      <c r="I958" s="264">
        <v>-44937.120000000003</v>
      </c>
      <c r="J958" s="264">
        <v>142572</v>
      </c>
      <c r="K958" s="264">
        <v>0</v>
      </c>
      <c r="L958" s="266">
        <v>3.1726999999999999</v>
      </c>
      <c r="M958" s="266">
        <v>3.4018999999999999</v>
      </c>
      <c r="N958" s="270">
        <v>42704</v>
      </c>
      <c r="O958" s="264">
        <v>-10294.280000000001</v>
      </c>
      <c r="P958" s="264">
        <v>0</v>
      </c>
      <c r="Q958" s="264">
        <v>-10294.280000000001</v>
      </c>
      <c r="R958" s="264">
        <v>-10294.280000000001</v>
      </c>
      <c r="S958" s="271">
        <v>3.238</v>
      </c>
      <c r="T958" s="268">
        <f t="shared" si="10"/>
        <v>-3179.2093885114268</v>
      </c>
      <c r="U958" s="267"/>
      <c r="V958" s="262"/>
      <c r="W958" s="262"/>
      <c r="X958" s="267" t="s">
        <v>2628</v>
      </c>
      <c r="Y958" s="262" t="s">
        <v>2519</v>
      </c>
      <c r="Z958" s="262"/>
    </row>
    <row r="959" spans="1:26" x14ac:dyDescent="0.25">
      <c r="A959" s="261">
        <v>42684</v>
      </c>
      <c r="B959" s="262"/>
      <c r="C959" s="261">
        <v>42703</v>
      </c>
      <c r="D959" s="262" t="s">
        <v>2512</v>
      </c>
      <c r="E959" s="262" t="s">
        <v>1872</v>
      </c>
      <c r="F959" s="262" t="s">
        <v>1872</v>
      </c>
      <c r="G959" s="262" t="s">
        <v>1957</v>
      </c>
      <c r="H959" s="263" t="s">
        <v>155</v>
      </c>
      <c r="I959" s="264">
        <v>-266921.94</v>
      </c>
      <c r="J959" s="264">
        <v>865788</v>
      </c>
      <c r="K959" s="264">
        <v>0</v>
      </c>
      <c r="L959" s="266">
        <v>3.2435999999999998</v>
      </c>
      <c r="M959" s="266">
        <v>3.4007000000000001</v>
      </c>
      <c r="N959" s="270">
        <v>42703</v>
      </c>
      <c r="O959" s="264">
        <v>-41933.440000000002</v>
      </c>
      <c r="P959" s="264">
        <v>0</v>
      </c>
      <c r="Q959" s="264">
        <v>-41933.440000000002</v>
      </c>
      <c r="R959" s="264">
        <v>-41933.440000000002</v>
      </c>
      <c r="S959" s="271">
        <v>3.2381000000000002</v>
      </c>
      <c r="T959" s="268">
        <f t="shared" si="10"/>
        <v>-12950.013897038387</v>
      </c>
      <c r="U959" s="267"/>
      <c r="V959" s="262"/>
      <c r="W959" s="262"/>
      <c r="X959" s="267" t="s">
        <v>2615</v>
      </c>
      <c r="Y959" s="262" t="s">
        <v>2519</v>
      </c>
      <c r="Z959" s="262"/>
    </row>
    <row r="960" spans="1:26" x14ac:dyDescent="0.25">
      <c r="A960" s="261">
        <v>42671</v>
      </c>
      <c r="B960" s="262"/>
      <c r="C960" s="261">
        <v>42704</v>
      </c>
      <c r="D960" s="262" t="s">
        <v>2512</v>
      </c>
      <c r="E960" s="262" t="s">
        <v>1872</v>
      </c>
      <c r="F960" s="262" t="s">
        <v>1872</v>
      </c>
      <c r="G960" s="262" t="s">
        <v>1873</v>
      </c>
      <c r="H960" s="263" t="s">
        <v>1843</v>
      </c>
      <c r="I960" s="264">
        <v>-63037.79</v>
      </c>
      <c r="J960" s="264">
        <v>200000</v>
      </c>
      <c r="K960" s="264">
        <v>0</v>
      </c>
      <c r="L960" s="266">
        <v>3.1726999999999999</v>
      </c>
      <c r="M960" s="266">
        <v>3.4060999999999999</v>
      </c>
      <c r="N960" s="270">
        <v>42704</v>
      </c>
      <c r="O960" s="264">
        <v>-14713.02</v>
      </c>
      <c r="P960" s="264">
        <v>0</v>
      </c>
      <c r="Q960" s="264">
        <v>-14713.02</v>
      </c>
      <c r="R960" s="264">
        <v>-14713.02</v>
      </c>
      <c r="S960" s="271">
        <v>3.2382</v>
      </c>
      <c r="T960" s="268">
        <f t="shared" si="10"/>
        <v>-4543.5797665369655</v>
      </c>
      <c r="U960" s="267"/>
      <c r="V960" s="262"/>
      <c r="W960" s="262"/>
      <c r="X960" s="267" t="s">
        <v>2629</v>
      </c>
      <c r="Y960" s="262" t="s">
        <v>2519</v>
      </c>
      <c r="Z960" s="262"/>
    </row>
    <row r="961" spans="1:26" x14ac:dyDescent="0.25">
      <c r="A961" s="261">
        <v>42674</v>
      </c>
      <c r="B961" s="262"/>
      <c r="C961" s="261">
        <v>42704</v>
      </c>
      <c r="D961" s="262" t="s">
        <v>2512</v>
      </c>
      <c r="E961" s="262" t="s">
        <v>1872</v>
      </c>
      <c r="F961" s="262" t="s">
        <v>1872</v>
      </c>
      <c r="G961" s="262" t="s">
        <v>1957</v>
      </c>
      <c r="H961" s="263" t="s">
        <v>1843</v>
      </c>
      <c r="I961" s="264">
        <v>-8279.92</v>
      </c>
      <c r="J961" s="264">
        <v>26586</v>
      </c>
      <c r="K961" s="264">
        <v>0</v>
      </c>
      <c r="L961" s="266">
        <v>3.2109000000000001</v>
      </c>
      <c r="M961" s="266">
        <v>3.3929</v>
      </c>
      <c r="N961" s="270">
        <v>42704</v>
      </c>
      <c r="O961" s="264">
        <v>-1506.95</v>
      </c>
      <c r="P961" s="264">
        <v>0</v>
      </c>
      <c r="Q961" s="264">
        <v>-1506.95</v>
      </c>
      <c r="R961" s="264">
        <v>-1506.95</v>
      </c>
      <c r="S961" s="271">
        <v>3.2383000000000002</v>
      </c>
      <c r="T961" s="268">
        <f t="shared" si="10"/>
        <v>-465.35219096439488</v>
      </c>
      <c r="U961" s="267"/>
      <c r="V961" s="262"/>
      <c r="W961" s="262"/>
      <c r="X961" s="267" t="s">
        <v>2594</v>
      </c>
      <c r="Y961" s="262" t="s">
        <v>2519</v>
      </c>
      <c r="Z961" s="262"/>
    </row>
    <row r="962" spans="1:26" x14ac:dyDescent="0.25">
      <c r="A962" s="261">
        <v>42674</v>
      </c>
      <c r="B962" s="262"/>
      <c r="C962" s="261">
        <v>42704</v>
      </c>
      <c r="D962" s="262" t="s">
        <v>2512</v>
      </c>
      <c r="E962" s="262" t="s">
        <v>1872</v>
      </c>
      <c r="F962" s="262" t="s">
        <v>1872</v>
      </c>
      <c r="G962" s="262" t="s">
        <v>1873</v>
      </c>
      <c r="H962" s="263" t="s">
        <v>155</v>
      </c>
      <c r="I962" s="264">
        <v>155096.70000000001</v>
      </c>
      <c r="J962" s="264">
        <v>-497999.99</v>
      </c>
      <c r="K962" s="264">
        <v>0</v>
      </c>
      <c r="L962" s="266">
        <v>3.2109000000000001</v>
      </c>
      <c r="M962" s="266">
        <v>3.4060999999999999</v>
      </c>
      <c r="N962" s="270">
        <v>42704</v>
      </c>
      <c r="O962" s="264">
        <v>30274.880000000001</v>
      </c>
      <c r="P962" s="264">
        <v>1.51</v>
      </c>
      <c r="Q962" s="264">
        <v>30273.37</v>
      </c>
      <c r="R962" s="264">
        <v>30274.880000000001</v>
      </c>
      <c r="S962" s="271">
        <v>3.2383999999999999</v>
      </c>
      <c r="T962" s="268">
        <f t="shared" si="10"/>
        <v>9348.7154150197639</v>
      </c>
      <c r="U962" s="267"/>
      <c r="V962" s="262"/>
      <c r="W962" s="262"/>
      <c r="X962" s="267" t="s">
        <v>2630</v>
      </c>
      <c r="Y962" s="262" t="s">
        <v>2519</v>
      </c>
      <c r="Z962" s="262"/>
    </row>
    <row r="963" spans="1:26" x14ac:dyDescent="0.25">
      <c r="A963" s="261">
        <v>42552</v>
      </c>
      <c r="B963" s="262"/>
      <c r="C963" s="261">
        <v>42704</v>
      </c>
      <c r="D963" s="262" t="s">
        <v>2512</v>
      </c>
      <c r="E963" s="262" t="s">
        <v>1872</v>
      </c>
      <c r="F963" s="262" t="s">
        <v>1872</v>
      </c>
      <c r="G963" s="262" t="s">
        <v>1873</v>
      </c>
      <c r="H963" s="263" t="s">
        <v>155</v>
      </c>
      <c r="I963" s="264">
        <v>405264.1</v>
      </c>
      <c r="J963" s="264">
        <v>-1360350</v>
      </c>
      <c r="K963" s="264">
        <v>0</v>
      </c>
      <c r="L963" s="266">
        <v>3.3567</v>
      </c>
      <c r="M963" s="266">
        <v>3.4068999999999998</v>
      </c>
      <c r="N963" s="270">
        <v>42705</v>
      </c>
      <c r="O963" s="264">
        <v>20333.77</v>
      </c>
      <c r="P963" s="264">
        <v>1.02</v>
      </c>
      <c r="Q963" s="264">
        <v>20332.75</v>
      </c>
      <c r="R963" s="264">
        <v>20333.77</v>
      </c>
      <c r="S963" s="271">
        <v>3.2385000000000002</v>
      </c>
      <c r="T963" s="268">
        <f t="shared" si="10"/>
        <v>6278.7617724255051</v>
      </c>
      <c r="U963" s="267"/>
      <c r="V963" s="262"/>
      <c r="W963" s="262"/>
      <c r="X963" s="267" t="s">
        <v>2577</v>
      </c>
      <c r="Y963" s="262" t="s">
        <v>2519</v>
      </c>
      <c r="Z963" s="262"/>
    </row>
    <row r="964" spans="1:26" x14ac:dyDescent="0.25">
      <c r="A964" s="261">
        <v>42551</v>
      </c>
      <c r="B964" s="262"/>
      <c r="C964" s="261">
        <v>42704</v>
      </c>
      <c r="D964" s="262" t="s">
        <v>2512</v>
      </c>
      <c r="E964" s="262" t="s">
        <v>1872</v>
      </c>
      <c r="F964" s="262" t="s">
        <v>1872</v>
      </c>
      <c r="G964" s="262" t="s">
        <v>1873</v>
      </c>
      <c r="H964" s="263" t="s">
        <v>155</v>
      </c>
      <c r="I964" s="264">
        <v>494170.4</v>
      </c>
      <c r="J964" s="264">
        <v>-1652999.99</v>
      </c>
      <c r="K964" s="264">
        <v>0</v>
      </c>
      <c r="L964" s="266">
        <v>3.3450000000000002</v>
      </c>
      <c r="M964" s="266">
        <v>3.4068999999999998</v>
      </c>
      <c r="N964" s="270">
        <v>42705</v>
      </c>
      <c r="O964" s="264">
        <v>30573.37</v>
      </c>
      <c r="P964" s="264">
        <v>1.53</v>
      </c>
      <c r="Q964" s="264">
        <v>30571.84</v>
      </c>
      <c r="R964" s="264">
        <v>30573.37</v>
      </c>
      <c r="S964" s="271">
        <v>3.2385999999999999</v>
      </c>
      <c r="T964" s="268">
        <f t="shared" si="10"/>
        <v>9440.3044525412206</v>
      </c>
      <c r="U964" s="267"/>
      <c r="V964" s="262"/>
      <c r="W964" s="262"/>
      <c r="X964" s="267" t="s">
        <v>2627</v>
      </c>
      <c r="Y964" s="262" t="s">
        <v>2519</v>
      </c>
      <c r="Z964" s="262"/>
    </row>
    <row r="965" spans="1:26" x14ac:dyDescent="0.25">
      <c r="A965" s="261">
        <v>42690</v>
      </c>
      <c r="B965" s="262"/>
      <c r="C965" s="261">
        <v>42704</v>
      </c>
      <c r="D965" s="262" t="s">
        <v>2512</v>
      </c>
      <c r="E965" s="262" t="s">
        <v>1872</v>
      </c>
      <c r="F965" s="262" t="s">
        <v>1872</v>
      </c>
      <c r="G965" s="262" t="s">
        <v>1957</v>
      </c>
      <c r="H965" s="263" t="s">
        <v>1843</v>
      </c>
      <c r="I965" s="264">
        <v>-39445.120000000003</v>
      </c>
      <c r="J965" s="264">
        <v>136630.01</v>
      </c>
      <c r="K965" s="264">
        <v>0</v>
      </c>
      <c r="L965" s="266">
        <v>3.4638</v>
      </c>
      <c r="M965" s="266">
        <v>3.3952</v>
      </c>
      <c r="N965" s="270">
        <v>42706</v>
      </c>
      <c r="O965" s="264">
        <v>2703.15</v>
      </c>
      <c r="P965" s="264">
        <v>0.14000000000000001</v>
      </c>
      <c r="Q965" s="264">
        <v>2703.01</v>
      </c>
      <c r="R965" s="264">
        <v>2703.15</v>
      </c>
      <c r="S965" s="271">
        <v>3.3963999999999999</v>
      </c>
      <c r="T965" s="268">
        <f t="shared" si="10"/>
        <v>795.8868213402427</v>
      </c>
      <c r="U965" s="267"/>
      <c r="V965" s="262"/>
      <c r="W965" s="262"/>
      <c r="X965" s="267" t="s">
        <v>2591</v>
      </c>
      <c r="Y965" s="262" t="s">
        <v>2519</v>
      </c>
      <c r="Z965" s="262"/>
    </row>
    <row r="966" spans="1:26" x14ac:dyDescent="0.25">
      <c r="A966" s="261">
        <v>42702</v>
      </c>
      <c r="B966" s="262"/>
      <c r="C966" s="261">
        <v>42704</v>
      </c>
      <c r="D966" s="262" t="s">
        <v>2512</v>
      </c>
      <c r="E966" s="262" t="s">
        <v>1872</v>
      </c>
      <c r="F966" s="262" t="s">
        <v>1872</v>
      </c>
      <c r="G966" s="262" t="s">
        <v>1957</v>
      </c>
      <c r="H966" s="263" t="s">
        <v>1843</v>
      </c>
      <c r="I966" s="264">
        <v>-25281.71</v>
      </c>
      <c r="J966" s="264">
        <v>87500</v>
      </c>
      <c r="K966" s="264">
        <v>0</v>
      </c>
      <c r="L966" s="266">
        <v>3.4609999999999999</v>
      </c>
      <c r="M966" s="266">
        <v>3.4209000000000001</v>
      </c>
      <c r="N966" s="270">
        <v>42733</v>
      </c>
      <c r="O966" s="264">
        <v>1003.07</v>
      </c>
      <c r="P966" s="264">
        <v>0.05</v>
      </c>
      <c r="Q966" s="264">
        <v>1003.02</v>
      </c>
      <c r="R966" s="264">
        <v>1003.07</v>
      </c>
      <c r="S966" s="271">
        <v>3.3963999999999999</v>
      </c>
      <c r="T966" s="268">
        <f t="shared" si="10"/>
        <v>295.33329407608056</v>
      </c>
      <c r="U966" s="267"/>
      <c r="V966" s="262"/>
      <c r="W966" s="262"/>
      <c r="X966" s="267" t="s">
        <v>2592</v>
      </c>
      <c r="Y966" s="262" t="s">
        <v>2519</v>
      </c>
      <c r="Z966" s="262"/>
    </row>
    <row r="967" spans="1:26" x14ac:dyDescent="0.25">
      <c r="A967" s="261">
        <v>42536</v>
      </c>
      <c r="B967" s="262"/>
      <c r="C967" s="261">
        <v>42704</v>
      </c>
      <c r="D967" s="262" t="s">
        <v>2512</v>
      </c>
      <c r="E967" s="262" t="s">
        <v>1872</v>
      </c>
      <c r="F967" s="262" t="s">
        <v>1872</v>
      </c>
      <c r="G967" s="262" t="s">
        <v>1873</v>
      </c>
      <c r="H967" s="263" t="s">
        <v>1843</v>
      </c>
      <c r="I967" s="264">
        <v>-43268.57</v>
      </c>
      <c r="J967" s="264">
        <v>157000.01</v>
      </c>
      <c r="K967" s="264">
        <v>0</v>
      </c>
      <c r="L967" s="266">
        <v>3.6284999999999998</v>
      </c>
      <c r="M967" s="266">
        <v>3.4060999999999999</v>
      </c>
      <c r="N967" s="270">
        <v>42704</v>
      </c>
      <c r="O967" s="264">
        <v>9622.93</v>
      </c>
      <c r="P967" s="264">
        <v>0.48</v>
      </c>
      <c r="Q967" s="264">
        <v>9622.4500000000007</v>
      </c>
      <c r="R967" s="264">
        <v>9622.93</v>
      </c>
      <c r="S967" s="271">
        <v>3.3963999999999999</v>
      </c>
      <c r="T967" s="268">
        <f t="shared" si="10"/>
        <v>2833.273466022848</v>
      </c>
      <c r="U967" s="267"/>
      <c r="V967" s="262"/>
      <c r="W967" s="262"/>
      <c r="X967" s="267" t="s">
        <v>2631</v>
      </c>
      <c r="Y967" s="262" t="s">
        <v>2519</v>
      </c>
      <c r="Z967" s="262"/>
    </row>
    <row r="968" spans="1:26" x14ac:dyDescent="0.25">
      <c r="A968" s="261">
        <v>42671</v>
      </c>
      <c r="B968" s="262"/>
      <c r="C968" s="261">
        <v>42704</v>
      </c>
      <c r="D968" s="262" t="s">
        <v>2512</v>
      </c>
      <c r="E968" s="262" t="s">
        <v>1872</v>
      </c>
      <c r="F968" s="262" t="s">
        <v>1872</v>
      </c>
      <c r="G968" s="262" t="s">
        <v>1873</v>
      </c>
      <c r="H968" s="263" t="s">
        <v>1843</v>
      </c>
      <c r="I968" s="264">
        <v>-277377.21999999997</v>
      </c>
      <c r="J968" s="264">
        <v>880034.71</v>
      </c>
      <c r="K968" s="264">
        <v>0</v>
      </c>
      <c r="L968" s="266">
        <v>3.1726999999999999</v>
      </c>
      <c r="M968" s="266">
        <v>3.4060999999999999</v>
      </c>
      <c r="N968" s="270">
        <v>42704</v>
      </c>
      <c r="O968" s="264">
        <v>-64739.839999999997</v>
      </c>
      <c r="P968" s="264">
        <v>0</v>
      </c>
      <c r="Q968" s="264">
        <v>-64739.839999999997</v>
      </c>
      <c r="R968" s="264">
        <v>-64739.839999999997</v>
      </c>
      <c r="S968" s="271">
        <v>3.3963999999999999</v>
      </c>
      <c r="T968" s="268">
        <f t="shared" si="10"/>
        <v>-19061.311977387821</v>
      </c>
      <c r="U968" s="267"/>
      <c r="V968" s="262"/>
      <c r="W968" s="262"/>
      <c r="X968" s="267" t="s">
        <v>2526</v>
      </c>
      <c r="Y968" s="262" t="s">
        <v>2519</v>
      </c>
      <c r="Z968" s="262"/>
    </row>
    <row r="969" spans="1:26" x14ac:dyDescent="0.25">
      <c r="A969" s="261">
        <v>42702</v>
      </c>
      <c r="B969" s="262"/>
      <c r="C969" s="261">
        <v>42704</v>
      </c>
      <c r="D969" s="262" t="s">
        <v>2512</v>
      </c>
      <c r="E969" s="262" t="s">
        <v>1872</v>
      </c>
      <c r="F969" s="262" t="s">
        <v>1872</v>
      </c>
      <c r="G969" s="262" t="s">
        <v>1957</v>
      </c>
      <c r="H969" s="263" t="s">
        <v>1843</v>
      </c>
      <c r="I969" s="264">
        <v>-28893.38</v>
      </c>
      <c r="J969" s="264">
        <v>99999.99</v>
      </c>
      <c r="K969" s="264">
        <v>0</v>
      </c>
      <c r="L969" s="266">
        <v>3.4609999999999999</v>
      </c>
      <c r="M969" s="266">
        <v>3.4209000000000001</v>
      </c>
      <c r="N969" s="270">
        <v>42733</v>
      </c>
      <c r="O969" s="264">
        <v>1146.3599999999999</v>
      </c>
      <c r="P969" s="264">
        <v>0.06</v>
      </c>
      <c r="Q969" s="264">
        <v>1146.3</v>
      </c>
      <c r="R969" s="264">
        <v>1146.3599999999999</v>
      </c>
      <c r="S969" s="271">
        <v>3.3963999999999999</v>
      </c>
      <c r="T969" s="268">
        <f t="shared" si="10"/>
        <v>337.52208220468731</v>
      </c>
      <c r="U969" s="267"/>
      <c r="V969" s="262"/>
      <c r="W969" s="262"/>
      <c r="X969" s="267" t="s">
        <v>2616</v>
      </c>
      <c r="Y969" s="262" t="s">
        <v>2519</v>
      </c>
      <c r="Z969" s="262"/>
    </row>
    <row r="970" spans="1:26" x14ac:dyDescent="0.25">
      <c r="A970" s="261">
        <v>42671</v>
      </c>
      <c r="B970" s="262"/>
      <c r="C970" s="261">
        <v>42704</v>
      </c>
      <c r="D970" s="262" t="s">
        <v>2512</v>
      </c>
      <c r="E970" s="262" t="s">
        <v>1872</v>
      </c>
      <c r="F970" s="262" t="s">
        <v>1872</v>
      </c>
      <c r="G970" s="262" t="s">
        <v>1957</v>
      </c>
      <c r="H970" s="263" t="s">
        <v>1843</v>
      </c>
      <c r="I970" s="264">
        <v>-14577.49</v>
      </c>
      <c r="J970" s="264">
        <v>46250</v>
      </c>
      <c r="K970" s="264">
        <v>0</v>
      </c>
      <c r="L970" s="266">
        <v>3.1726999999999999</v>
      </c>
      <c r="M970" s="266">
        <v>3.4060999999999999</v>
      </c>
      <c r="N970" s="270">
        <v>42704</v>
      </c>
      <c r="O970" s="264">
        <v>-3402.39</v>
      </c>
      <c r="P970" s="264">
        <v>0</v>
      </c>
      <c r="Q970" s="264">
        <v>-3402.39</v>
      </c>
      <c r="R970" s="264">
        <v>-3402.39</v>
      </c>
      <c r="S970" s="271">
        <v>3.3963999999999999</v>
      </c>
      <c r="T970" s="268">
        <f t="shared" si="10"/>
        <v>-1001.763632081027</v>
      </c>
      <c r="U970" s="267"/>
      <c r="V970" s="262"/>
      <c r="W970" s="262"/>
      <c r="X970" s="267" t="s">
        <v>2600</v>
      </c>
      <c r="Y970" s="262" t="s">
        <v>2519</v>
      </c>
      <c r="Z970" s="262"/>
    </row>
    <row r="971" spans="1:26" x14ac:dyDescent="0.25">
      <c r="A971" s="261">
        <v>42551</v>
      </c>
      <c r="B971" s="262"/>
      <c r="C971" s="261">
        <v>42704</v>
      </c>
      <c r="D971" s="262" t="s">
        <v>2512</v>
      </c>
      <c r="E971" s="262" t="s">
        <v>1872</v>
      </c>
      <c r="F971" s="262" t="s">
        <v>1872</v>
      </c>
      <c r="G971" s="262" t="s">
        <v>1873</v>
      </c>
      <c r="H971" s="263" t="s">
        <v>155</v>
      </c>
      <c r="I971" s="264">
        <v>477483.66</v>
      </c>
      <c r="J971" s="264">
        <v>-1600000</v>
      </c>
      <c r="K971" s="264">
        <v>0</v>
      </c>
      <c r="L971" s="266">
        <v>3.3509000000000002</v>
      </c>
      <c r="M971" s="266">
        <v>3.4068999999999998</v>
      </c>
      <c r="N971" s="270">
        <v>42705</v>
      </c>
      <c r="O971" s="264">
        <v>26725.3</v>
      </c>
      <c r="P971" s="264">
        <v>1.34</v>
      </c>
      <c r="Q971" s="264">
        <v>26723.96</v>
      </c>
      <c r="R971" s="264">
        <v>26725.3</v>
      </c>
      <c r="S971" s="271">
        <v>3.3963999999999999</v>
      </c>
      <c r="T971" s="268">
        <f t="shared" si="10"/>
        <v>7868.7139323990104</v>
      </c>
      <c r="U971" s="267"/>
      <c r="V971" s="262"/>
      <c r="W971" s="262"/>
      <c r="X971" s="267" t="s">
        <v>2622</v>
      </c>
      <c r="Y971" s="262" t="s">
        <v>2519</v>
      </c>
      <c r="Z971" s="262"/>
    </row>
    <row r="972" spans="1:26" x14ac:dyDescent="0.25">
      <c r="A972" s="261">
        <v>42671</v>
      </c>
      <c r="B972" s="262"/>
      <c r="C972" s="261">
        <v>42704</v>
      </c>
      <c r="D972" s="262" t="s">
        <v>2512</v>
      </c>
      <c r="E972" s="262" t="s">
        <v>1872</v>
      </c>
      <c r="F972" s="262" t="s">
        <v>1872</v>
      </c>
      <c r="G972" s="262" t="s">
        <v>1957</v>
      </c>
      <c r="H972" s="263" t="s">
        <v>1843</v>
      </c>
      <c r="I972" s="264">
        <v>-6303.78</v>
      </c>
      <c r="J972" s="264">
        <v>20000</v>
      </c>
      <c r="K972" s="264">
        <v>0</v>
      </c>
      <c r="L972" s="266">
        <v>3.1726999999999999</v>
      </c>
      <c r="M972" s="266">
        <v>3.4060999999999999</v>
      </c>
      <c r="N972" s="270">
        <v>42704</v>
      </c>
      <c r="O972" s="264">
        <v>-1471.3</v>
      </c>
      <c r="P972" s="264">
        <v>0</v>
      </c>
      <c r="Q972" s="264">
        <v>-1471.3</v>
      </c>
      <c r="R972" s="264">
        <v>-1471.3</v>
      </c>
      <c r="S972" s="271">
        <v>3.3963999999999999</v>
      </c>
      <c r="T972" s="268">
        <f t="shared" si="10"/>
        <v>-433.19397008597338</v>
      </c>
      <c r="U972" s="267"/>
      <c r="V972" s="262"/>
      <c r="W972" s="262"/>
      <c r="X972" s="267" t="s">
        <v>2632</v>
      </c>
      <c r="Y972" s="262" t="s">
        <v>2519</v>
      </c>
      <c r="Z972" s="262"/>
    </row>
    <row r="973" spans="1:26" x14ac:dyDescent="0.25">
      <c r="A973" s="261">
        <v>42674</v>
      </c>
      <c r="B973" s="262"/>
      <c r="C973" s="261">
        <v>42704</v>
      </c>
      <c r="D973" s="262" t="s">
        <v>2512</v>
      </c>
      <c r="E973" s="262" t="s">
        <v>1872</v>
      </c>
      <c r="F973" s="262" t="s">
        <v>1872</v>
      </c>
      <c r="G973" s="262" t="s">
        <v>1957</v>
      </c>
      <c r="H973" s="263" t="s">
        <v>1843</v>
      </c>
      <c r="I973" s="264">
        <v>-18811.240000000002</v>
      </c>
      <c r="J973" s="264">
        <v>60401.01</v>
      </c>
      <c r="K973" s="264">
        <v>0</v>
      </c>
      <c r="L973" s="266">
        <v>3.2109000000000001</v>
      </c>
      <c r="M973" s="266">
        <v>3.4060999999999999</v>
      </c>
      <c r="N973" s="270">
        <v>42704</v>
      </c>
      <c r="O973" s="264">
        <v>-3671.95</v>
      </c>
      <c r="P973" s="264">
        <v>0</v>
      </c>
      <c r="Q973" s="264">
        <v>-3671.95</v>
      </c>
      <c r="R973" s="264">
        <v>-3671.95</v>
      </c>
      <c r="S973" s="271">
        <v>3.3963999999999999</v>
      </c>
      <c r="T973" s="268">
        <f t="shared" si="10"/>
        <v>-1081.130020021199</v>
      </c>
      <c r="U973" s="267"/>
      <c r="V973" s="262"/>
      <c r="W973" s="262"/>
      <c r="X973" s="267" t="s">
        <v>2529</v>
      </c>
      <c r="Y973" s="262" t="s">
        <v>2519</v>
      </c>
      <c r="Z973" s="262"/>
    </row>
    <row r="974" spans="1:26" x14ac:dyDescent="0.25">
      <c r="A974" s="261">
        <v>42671</v>
      </c>
      <c r="B974" s="262"/>
      <c r="C974" s="261">
        <v>42704</v>
      </c>
      <c r="D974" s="262" t="s">
        <v>2512</v>
      </c>
      <c r="E974" s="262" t="s">
        <v>1872</v>
      </c>
      <c r="F974" s="262" t="s">
        <v>1872</v>
      </c>
      <c r="G974" s="262" t="s">
        <v>1957</v>
      </c>
      <c r="H974" s="263" t="s">
        <v>1843</v>
      </c>
      <c r="I974" s="264">
        <v>-25716.14</v>
      </c>
      <c r="J974" s="264">
        <v>81589.600000000006</v>
      </c>
      <c r="K974" s="264">
        <v>0</v>
      </c>
      <c r="L974" s="266">
        <v>3.1726999999999999</v>
      </c>
      <c r="M974" s="266">
        <v>3.4060999999999999</v>
      </c>
      <c r="N974" s="270">
        <v>42704</v>
      </c>
      <c r="O974" s="264">
        <v>-6002.15</v>
      </c>
      <c r="P974" s="264">
        <v>0</v>
      </c>
      <c r="Q974" s="264">
        <v>-6002.15</v>
      </c>
      <c r="R974" s="264">
        <v>-6002.15</v>
      </c>
      <c r="S974" s="271">
        <v>3.3963999999999999</v>
      </c>
      <c r="T974" s="268">
        <f t="shared" si="10"/>
        <v>-1767.209398186315</v>
      </c>
      <c r="U974" s="267"/>
      <c r="V974" s="262"/>
      <c r="W974" s="262"/>
      <c r="X974" s="267" t="s">
        <v>2559</v>
      </c>
      <c r="Y974" s="262" t="s">
        <v>2519</v>
      </c>
      <c r="Z974" s="262"/>
    </row>
    <row r="975" spans="1:26" x14ac:dyDescent="0.25">
      <c r="A975" s="261">
        <v>42674</v>
      </c>
      <c r="B975" s="262"/>
      <c r="C975" s="261">
        <v>42704</v>
      </c>
      <c r="D975" s="262" t="s">
        <v>2512</v>
      </c>
      <c r="E975" s="262" t="s">
        <v>1872</v>
      </c>
      <c r="F975" s="262" t="s">
        <v>1872</v>
      </c>
      <c r="G975" s="262" t="s">
        <v>1957</v>
      </c>
      <c r="H975" s="263" t="s">
        <v>1843</v>
      </c>
      <c r="I975" s="264">
        <v>-41732.85</v>
      </c>
      <c r="J975" s="264">
        <v>134000.01</v>
      </c>
      <c r="K975" s="264">
        <v>0</v>
      </c>
      <c r="L975" s="266">
        <v>3.2109000000000001</v>
      </c>
      <c r="M975" s="266">
        <v>3.3929</v>
      </c>
      <c r="N975" s="270">
        <v>42704</v>
      </c>
      <c r="O975" s="264">
        <v>-7595.38</v>
      </c>
      <c r="P975" s="264">
        <v>0</v>
      </c>
      <c r="Q975" s="264">
        <v>-7595.38</v>
      </c>
      <c r="R975" s="264">
        <v>-7595.38</v>
      </c>
      <c r="S975" s="271">
        <v>3.3963999999999999</v>
      </c>
      <c r="T975" s="268">
        <f t="shared" si="10"/>
        <v>-2236.3031445059478</v>
      </c>
      <c r="U975" s="267"/>
      <c r="V975" s="262"/>
      <c r="W975" s="262"/>
      <c r="X975" s="267" t="s">
        <v>2623</v>
      </c>
      <c r="Y975" s="262" t="s">
        <v>2519</v>
      </c>
      <c r="Z975" s="262"/>
    </row>
    <row r="976" spans="1:26" x14ac:dyDescent="0.25">
      <c r="A976" s="261">
        <v>42213</v>
      </c>
      <c r="B976" s="262"/>
      <c r="C976" s="261">
        <v>42704</v>
      </c>
      <c r="D976" s="262" t="s">
        <v>2512</v>
      </c>
      <c r="E976" s="262" t="s">
        <v>1872</v>
      </c>
      <c r="F976" s="262" t="s">
        <v>1872</v>
      </c>
      <c r="G976" s="262" t="s">
        <v>1957</v>
      </c>
      <c r="H976" s="263" t="s">
        <v>1843</v>
      </c>
      <c r="I976" s="264">
        <v>-12034.66</v>
      </c>
      <c r="J976" s="264">
        <v>46875</v>
      </c>
      <c r="K976" s="264">
        <v>0</v>
      </c>
      <c r="L976" s="266">
        <v>3.895</v>
      </c>
      <c r="M976" s="266">
        <v>3.4068999999999998</v>
      </c>
      <c r="N976" s="270">
        <v>42705</v>
      </c>
      <c r="O976" s="264">
        <v>5871.09</v>
      </c>
      <c r="P976" s="264">
        <v>0.28999999999999998</v>
      </c>
      <c r="Q976" s="264">
        <v>5870.8</v>
      </c>
      <c r="R976" s="264">
        <v>5871.09</v>
      </c>
      <c r="S976" s="271">
        <v>3.3963999999999999</v>
      </c>
      <c r="T976" s="268">
        <f t="shared" si="10"/>
        <v>1728.6214815687199</v>
      </c>
      <c r="U976" s="267"/>
      <c r="V976" s="262"/>
      <c r="W976" s="262"/>
      <c r="X976" s="267" t="s">
        <v>2633</v>
      </c>
      <c r="Y976" s="262" t="s">
        <v>2519</v>
      </c>
      <c r="Z976" s="262"/>
    </row>
    <row r="977" spans="1:26" x14ac:dyDescent="0.25">
      <c r="A977" s="261">
        <v>42671</v>
      </c>
      <c r="B977" s="262"/>
      <c r="C977" s="261">
        <v>42704</v>
      </c>
      <c r="D977" s="262" t="s">
        <v>2512</v>
      </c>
      <c r="E977" s="262" t="s">
        <v>1872</v>
      </c>
      <c r="F977" s="262" t="s">
        <v>1872</v>
      </c>
      <c r="G977" s="262" t="s">
        <v>1957</v>
      </c>
      <c r="H977" s="263" t="s">
        <v>1843</v>
      </c>
      <c r="I977" s="264">
        <v>-140055.64000000001</v>
      </c>
      <c r="J977" s="264">
        <v>444354.53</v>
      </c>
      <c r="K977" s="264">
        <v>0</v>
      </c>
      <c r="L977" s="266">
        <v>3.1726999999999999</v>
      </c>
      <c r="M977" s="266">
        <v>3.3929</v>
      </c>
      <c r="N977" s="270">
        <v>42704</v>
      </c>
      <c r="O977" s="264">
        <v>-30840.25</v>
      </c>
      <c r="P977" s="264">
        <v>0</v>
      </c>
      <c r="Q977" s="264">
        <v>-30840.25</v>
      </c>
      <c r="R977" s="264">
        <v>-30840.25</v>
      </c>
      <c r="S977" s="271">
        <v>3.3963999999999999</v>
      </c>
      <c r="T977" s="268">
        <f t="shared" si="10"/>
        <v>-9080.2761747732893</v>
      </c>
      <c r="U977" s="267"/>
      <c r="V977" s="262"/>
      <c r="W977" s="262"/>
      <c r="X977" s="267" t="s">
        <v>2565</v>
      </c>
      <c r="Y977" s="262" t="s">
        <v>2519</v>
      </c>
      <c r="Z977" s="262"/>
    </row>
    <row r="978" spans="1:26" x14ac:dyDescent="0.25">
      <c r="A978" s="261">
        <v>42674</v>
      </c>
      <c r="B978" s="262"/>
      <c r="C978" s="261">
        <v>42704</v>
      </c>
      <c r="D978" s="262" t="s">
        <v>2512</v>
      </c>
      <c r="E978" s="262" t="s">
        <v>1872</v>
      </c>
      <c r="F978" s="262" t="s">
        <v>1872</v>
      </c>
      <c r="G978" s="262" t="s">
        <v>1873</v>
      </c>
      <c r="H978" s="263" t="s">
        <v>155</v>
      </c>
      <c r="I978" s="264">
        <v>203369.77</v>
      </c>
      <c r="J978" s="264">
        <v>-652999.99</v>
      </c>
      <c r="K978" s="264">
        <v>0</v>
      </c>
      <c r="L978" s="266">
        <v>3.2109000000000001</v>
      </c>
      <c r="M978" s="266">
        <v>3.4060999999999999</v>
      </c>
      <c r="N978" s="270">
        <v>42704</v>
      </c>
      <c r="O978" s="264">
        <v>39697.78</v>
      </c>
      <c r="P978" s="264">
        <v>1.98</v>
      </c>
      <c r="Q978" s="264">
        <v>39695.800000000003</v>
      </c>
      <c r="R978" s="264">
        <v>39697.78</v>
      </c>
      <c r="S978" s="271">
        <v>3.3963999999999999</v>
      </c>
      <c r="T978" s="268">
        <f t="shared" si="10"/>
        <v>11688.193381227182</v>
      </c>
      <c r="U978" s="267"/>
      <c r="V978" s="262"/>
      <c r="W978" s="262"/>
      <c r="X978" s="267" t="s">
        <v>2627</v>
      </c>
      <c r="Y978" s="262" t="s">
        <v>2519</v>
      </c>
      <c r="Z978" s="262"/>
    </row>
    <row r="979" spans="1:26" x14ac:dyDescent="0.25">
      <c r="A979" s="261">
        <v>42550</v>
      </c>
      <c r="B979" s="262"/>
      <c r="C979" s="261">
        <v>42704</v>
      </c>
      <c r="D979" s="262" t="s">
        <v>2512</v>
      </c>
      <c r="E979" s="262" t="s">
        <v>1872</v>
      </c>
      <c r="F979" s="262" t="s">
        <v>1872</v>
      </c>
      <c r="G979" s="262" t="s">
        <v>1873</v>
      </c>
      <c r="H979" s="263" t="s">
        <v>155</v>
      </c>
      <c r="I979" s="264">
        <v>413263.49</v>
      </c>
      <c r="J979" s="264">
        <v>-1396499.99</v>
      </c>
      <c r="K979" s="264">
        <v>0</v>
      </c>
      <c r="L979" s="266">
        <v>3.3792</v>
      </c>
      <c r="M979" s="266">
        <v>3.4068999999999998</v>
      </c>
      <c r="N979" s="270">
        <v>42705</v>
      </c>
      <c r="O979" s="264">
        <v>11441.5</v>
      </c>
      <c r="P979" s="264">
        <v>0.56999999999999995</v>
      </c>
      <c r="Q979" s="264">
        <v>11440.93</v>
      </c>
      <c r="R979" s="264">
        <v>11441.5</v>
      </c>
      <c r="S979" s="271">
        <v>3.3963999999999999</v>
      </c>
      <c r="T979" s="268">
        <f t="shared" si="10"/>
        <v>3368.7139323990109</v>
      </c>
      <c r="U979" s="267"/>
      <c r="V979" s="262"/>
      <c r="W979" s="262"/>
      <c r="X979" s="267" t="s">
        <v>2590</v>
      </c>
      <c r="Y979" s="262" t="s">
        <v>2519</v>
      </c>
      <c r="Z979" s="262"/>
    </row>
    <row r="980" spans="1:26" x14ac:dyDescent="0.25">
      <c r="A980" s="261">
        <v>42671</v>
      </c>
      <c r="B980" s="262"/>
      <c r="C980" s="261">
        <v>42704</v>
      </c>
      <c r="D980" s="262" t="s">
        <v>2512</v>
      </c>
      <c r="E980" s="262" t="s">
        <v>1872</v>
      </c>
      <c r="F980" s="262" t="s">
        <v>1872</v>
      </c>
      <c r="G980" s="262" t="s">
        <v>1957</v>
      </c>
      <c r="H980" s="263" t="s">
        <v>1843</v>
      </c>
      <c r="I980" s="264">
        <v>-12607.56</v>
      </c>
      <c r="J980" s="264">
        <v>40000.01</v>
      </c>
      <c r="K980" s="264">
        <v>0</v>
      </c>
      <c r="L980" s="266">
        <v>3.1726999999999999</v>
      </c>
      <c r="M980" s="266">
        <v>3.3929</v>
      </c>
      <c r="N980" s="270">
        <v>42704</v>
      </c>
      <c r="O980" s="264">
        <v>-2776.18</v>
      </c>
      <c r="P980" s="264">
        <v>0</v>
      </c>
      <c r="Q980" s="264">
        <v>-2776.18</v>
      </c>
      <c r="R980" s="264">
        <v>-2776.18</v>
      </c>
      <c r="S980" s="271">
        <v>3.3963999999999999</v>
      </c>
      <c r="T980" s="268">
        <f t="shared" si="10"/>
        <v>-817.38900011777173</v>
      </c>
      <c r="U980" s="267"/>
      <c r="V980" s="262"/>
      <c r="W980" s="262"/>
      <c r="X980" s="267" t="s">
        <v>2632</v>
      </c>
      <c r="Y980" s="262" t="s">
        <v>2519</v>
      </c>
      <c r="Z980" s="262"/>
    </row>
    <row r="981" spans="1:26" x14ac:dyDescent="0.25">
      <c r="A981" s="261">
        <v>42671</v>
      </c>
      <c r="B981" s="262"/>
      <c r="C981" s="261">
        <v>42704</v>
      </c>
      <c r="D981" s="262" t="s">
        <v>2512</v>
      </c>
      <c r="E981" s="262" t="s">
        <v>1872</v>
      </c>
      <c r="F981" s="262" t="s">
        <v>1872</v>
      </c>
      <c r="G981" s="262" t="s">
        <v>1873</v>
      </c>
      <c r="H981" s="263" t="s">
        <v>1843</v>
      </c>
      <c r="I981" s="264">
        <v>-27799.67</v>
      </c>
      <c r="J981" s="264">
        <v>88200.01</v>
      </c>
      <c r="K981" s="264">
        <v>0</v>
      </c>
      <c r="L981" s="266">
        <v>3.1726999999999999</v>
      </c>
      <c r="M981" s="266">
        <v>3.4060999999999999</v>
      </c>
      <c r="N981" s="270">
        <v>42704</v>
      </c>
      <c r="O981" s="264">
        <v>-6488.44</v>
      </c>
      <c r="P981" s="264">
        <v>0</v>
      </c>
      <c r="Q981" s="264">
        <v>-6488.44</v>
      </c>
      <c r="R981" s="264">
        <v>-6488.44</v>
      </c>
      <c r="S981" s="271">
        <v>3.3963999999999999</v>
      </c>
      <c r="T981" s="268">
        <f t="shared" si="10"/>
        <v>-1910.3874690849134</v>
      </c>
      <c r="U981" s="267"/>
      <c r="V981" s="262"/>
      <c r="W981" s="262"/>
      <c r="X981" s="267" t="s">
        <v>2593</v>
      </c>
      <c r="Y981" s="262" t="s">
        <v>2519</v>
      </c>
      <c r="Z981" s="262"/>
    </row>
    <row r="982" spans="1:26" x14ac:dyDescent="0.25">
      <c r="A982" s="261">
        <v>42213</v>
      </c>
      <c r="B982" s="262"/>
      <c r="C982" s="261">
        <v>42704</v>
      </c>
      <c r="D982" s="262" t="s">
        <v>2512</v>
      </c>
      <c r="E982" s="262" t="s">
        <v>1872</v>
      </c>
      <c r="F982" s="262" t="s">
        <v>1872</v>
      </c>
      <c r="G982" s="262" t="s">
        <v>1957</v>
      </c>
      <c r="H982" s="263" t="s">
        <v>155</v>
      </c>
      <c r="I982" s="264">
        <v>-174101.41</v>
      </c>
      <c r="J982" s="264">
        <v>678124.99</v>
      </c>
      <c r="K982" s="264">
        <v>0</v>
      </c>
      <c r="L982" s="266">
        <v>3.895</v>
      </c>
      <c r="M982" s="266">
        <v>3.4068999999999998</v>
      </c>
      <c r="N982" s="270">
        <v>42705</v>
      </c>
      <c r="O982" s="264">
        <v>84935.08</v>
      </c>
      <c r="P982" s="264">
        <v>4.25</v>
      </c>
      <c r="Q982" s="264">
        <v>84930.83</v>
      </c>
      <c r="R982" s="264">
        <v>84935.08</v>
      </c>
      <c r="S982" s="271">
        <v>3.3963999999999999</v>
      </c>
      <c r="T982" s="268">
        <f t="shared" si="10"/>
        <v>25007.384289247439</v>
      </c>
      <c r="U982" s="267"/>
      <c r="V982" s="262"/>
      <c r="W982" s="262"/>
      <c r="X982" s="267" t="s">
        <v>2634</v>
      </c>
      <c r="Y982" s="262" t="s">
        <v>2519</v>
      </c>
      <c r="Z982" s="262"/>
    </row>
    <row r="983" spans="1:26" x14ac:dyDescent="0.25">
      <c r="A983" s="261">
        <v>42674</v>
      </c>
      <c r="B983" s="262"/>
      <c r="C983" s="261">
        <v>42704</v>
      </c>
      <c r="D983" s="262" t="s">
        <v>2512</v>
      </c>
      <c r="E983" s="262" t="s">
        <v>1872</v>
      </c>
      <c r="F983" s="262" t="s">
        <v>1872</v>
      </c>
      <c r="G983" s="262" t="s">
        <v>1957</v>
      </c>
      <c r="H983" s="263" t="s">
        <v>1843</v>
      </c>
      <c r="I983" s="264">
        <v>-23702.39</v>
      </c>
      <c r="J983" s="264">
        <v>76106</v>
      </c>
      <c r="K983" s="264">
        <v>0</v>
      </c>
      <c r="L983" s="266">
        <v>3.2109000000000001</v>
      </c>
      <c r="M983" s="266">
        <v>3.3929</v>
      </c>
      <c r="N983" s="270">
        <v>42704</v>
      </c>
      <c r="O983" s="264">
        <v>-4313.83</v>
      </c>
      <c r="P983" s="264">
        <v>0</v>
      </c>
      <c r="Q983" s="264">
        <v>-4313.83</v>
      </c>
      <c r="R983" s="264">
        <v>-4313.83</v>
      </c>
      <c r="S983" s="271">
        <v>3.3963999999999999</v>
      </c>
      <c r="T983" s="268">
        <f t="shared" si="10"/>
        <v>-1270.1183606171242</v>
      </c>
      <c r="U983" s="267"/>
      <c r="V983" s="262"/>
      <c r="W983" s="262"/>
      <c r="X983" s="267" t="s">
        <v>2586</v>
      </c>
      <c r="Y983" s="262" t="s">
        <v>2519</v>
      </c>
      <c r="Z983" s="262"/>
    </row>
    <row r="984" spans="1:26" x14ac:dyDescent="0.25">
      <c r="A984" s="261">
        <v>42674</v>
      </c>
      <c r="B984" s="262"/>
      <c r="C984" s="261">
        <v>42704</v>
      </c>
      <c r="D984" s="262" t="s">
        <v>2512</v>
      </c>
      <c r="E984" s="262" t="s">
        <v>1872</v>
      </c>
      <c r="F984" s="262" t="s">
        <v>1872</v>
      </c>
      <c r="G984" s="262" t="s">
        <v>1873</v>
      </c>
      <c r="H984" s="263" t="s">
        <v>155</v>
      </c>
      <c r="I984" s="264">
        <v>255380.11</v>
      </c>
      <c r="J984" s="264">
        <v>-820000</v>
      </c>
      <c r="K984" s="264">
        <v>0</v>
      </c>
      <c r="L984" s="266">
        <v>3.2109000000000001</v>
      </c>
      <c r="M984" s="266">
        <v>3.4060999999999999</v>
      </c>
      <c r="N984" s="270">
        <v>42704</v>
      </c>
      <c r="O984" s="264">
        <v>49850.2</v>
      </c>
      <c r="P984" s="264">
        <v>2.4900000000000002</v>
      </c>
      <c r="Q984" s="264">
        <v>49847.71</v>
      </c>
      <c r="R984" s="264">
        <v>49850.2</v>
      </c>
      <c r="S984" s="271">
        <v>3.3963999999999999</v>
      </c>
      <c r="T984" s="268">
        <f t="shared" si="10"/>
        <v>14677.364268048521</v>
      </c>
      <c r="U984" s="267"/>
      <c r="V984" s="262"/>
      <c r="W984" s="262"/>
      <c r="X984" s="267" t="s">
        <v>2622</v>
      </c>
      <c r="Y984" s="262" t="s">
        <v>2519</v>
      </c>
      <c r="Z984" s="262"/>
    </row>
    <row r="985" spans="1:26" x14ac:dyDescent="0.25">
      <c r="A985" s="261">
        <v>42671</v>
      </c>
      <c r="B985" s="262"/>
      <c r="C985" s="261">
        <v>42704</v>
      </c>
      <c r="D985" s="262" t="s">
        <v>2512</v>
      </c>
      <c r="E985" s="262" t="s">
        <v>1872</v>
      </c>
      <c r="F985" s="262" t="s">
        <v>1872</v>
      </c>
      <c r="G985" s="262" t="s">
        <v>1873</v>
      </c>
      <c r="H985" s="263" t="s">
        <v>155</v>
      </c>
      <c r="I985" s="264">
        <v>261922.02</v>
      </c>
      <c r="J985" s="264">
        <v>-830999.99</v>
      </c>
      <c r="K985" s="264">
        <v>0</v>
      </c>
      <c r="L985" s="266">
        <v>3.1726999999999999</v>
      </c>
      <c r="M985" s="266">
        <v>3.4060999999999999</v>
      </c>
      <c r="N985" s="270">
        <v>42704</v>
      </c>
      <c r="O985" s="264">
        <v>61132.6</v>
      </c>
      <c r="P985" s="264">
        <v>3.06</v>
      </c>
      <c r="Q985" s="264">
        <v>61129.54</v>
      </c>
      <c r="R985" s="264">
        <v>61132.6</v>
      </c>
      <c r="S985" s="271">
        <v>3.3963999999999999</v>
      </c>
      <c r="T985" s="268">
        <f t="shared" si="10"/>
        <v>17999.234483570839</v>
      </c>
      <c r="U985" s="267"/>
      <c r="V985" s="262"/>
      <c r="W985" s="262"/>
      <c r="X985" s="267" t="s">
        <v>2547</v>
      </c>
      <c r="Y985" s="262" t="s">
        <v>2519</v>
      </c>
      <c r="Z985" s="262"/>
    </row>
    <row r="986" spans="1:26" x14ac:dyDescent="0.25">
      <c r="A986" s="261">
        <v>42670</v>
      </c>
      <c r="B986" s="262"/>
      <c r="C986" s="261">
        <v>42704</v>
      </c>
      <c r="D986" s="262" t="s">
        <v>2512</v>
      </c>
      <c r="E986" s="262" t="s">
        <v>1872</v>
      </c>
      <c r="F986" s="262" t="s">
        <v>1872</v>
      </c>
      <c r="G986" s="262" t="s">
        <v>1873</v>
      </c>
      <c r="H986" s="263" t="s">
        <v>155</v>
      </c>
      <c r="I986" s="264">
        <v>165905.34</v>
      </c>
      <c r="J986" s="264">
        <v>-522999.99</v>
      </c>
      <c r="K986" s="264">
        <v>0</v>
      </c>
      <c r="L986" s="266">
        <v>3.1524000000000001</v>
      </c>
      <c r="M986" s="266">
        <v>3.4060999999999999</v>
      </c>
      <c r="N986" s="270">
        <v>42704</v>
      </c>
      <c r="O986" s="264">
        <v>42090.18</v>
      </c>
      <c r="P986" s="264">
        <v>2.1</v>
      </c>
      <c r="Q986" s="264">
        <v>42088.08</v>
      </c>
      <c r="R986" s="264">
        <v>42090.18</v>
      </c>
      <c r="S986" s="271">
        <v>3.3963999999999999</v>
      </c>
      <c r="T986" s="268">
        <f t="shared" ref="T986:T1049" si="11">R986/S986</f>
        <v>12392.58626781298</v>
      </c>
      <c r="U986" s="267"/>
      <c r="V986" s="262"/>
      <c r="W986" s="262"/>
      <c r="X986" s="267" t="s">
        <v>2578</v>
      </c>
      <c r="Y986" s="262" t="s">
        <v>2519</v>
      </c>
      <c r="Z986" s="262"/>
    </row>
    <row r="987" spans="1:26" x14ac:dyDescent="0.25">
      <c r="A987" s="261">
        <v>42674</v>
      </c>
      <c r="B987" s="262"/>
      <c r="C987" s="261">
        <v>42704</v>
      </c>
      <c r="D987" s="262" t="s">
        <v>2512</v>
      </c>
      <c r="E987" s="262" t="s">
        <v>1872</v>
      </c>
      <c r="F987" s="262" t="s">
        <v>1872</v>
      </c>
      <c r="G987" s="262" t="s">
        <v>1873</v>
      </c>
      <c r="H987" s="263" t="s">
        <v>1843</v>
      </c>
      <c r="I987" s="264">
        <v>-43548.23</v>
      </c>
      <c r="J987" s="264">
        <v>139829.01</v>
      </c>
      <c r="K987" s="264">
        <v>0</v>
      </c>
      <c r="L987" s="266">
        <v>3.2109000000000001</v>
      </c>
      <c r="M987" s="266">
        <v>3.4060999999999999</v>
      </c>
      <c r="N987" s="270">
        <v>42704</v>
      </c>
      <c r="O987" s="264">
        <v>-8500.61</v>
      </c>
      <c r="P987" s="264">
        <v>0</v>
      </c>
      <c r="Q987" s="264">
        <v>-8500.61</v>
      </c>
      <c r="R987" s="264">
        <v>-8500.61</v>
      </c>
      <c r="S987" s="271">
        <v>3.3963999999999999</v>
      </c>
      <c r="T987" s="268">
        <f t="shared" si="11"/>
        <v>-2502.8294664939349</v>
      </c>
      <c r="U987" s="267"/>
      <c r="V987" s="262"/>
      <c r="W987" s="262"/>
      <c r="X987" s="267" t="s">
        <v>2587</v>
      </c>
      <c r="Y987" s="262" t="s">
        <v>2519</v>
      </c>
      <c r="Z987" s="262"/>
    </row>
    <row r="988" spans="1:26" x14ac:dyDescent="0.25">
      <c r="A988" s="261">
        <v>42671</v>
      </c>
      <c r="B988" s="262"/>
      <c r="C988" s="261">
        <v>42704</v>
      </c>
      <c r="D988" s="262" t="s">
        <v>2512</v>
      </c>
      <c r="E988" s="262" t="s">
        <v>1872</v>
      </c>
      <c r="F988" s="262" t="s">
        <v>1872</v>
      </c>
      <c r="G988" s="262" t="s">
        <v>1957</v>
      </c>
      <c r="H988" s="263" t="s">
        <v>1843</v>
      </c>
      <c r="I988" s="264">
        <v>-22593.69</v>
      </c>
      <c r="J988" s="264">
        <v>71683</v>
      </c>
      <c r="K988" s="264">
        <v>0</v>
      </c>
      <c r="L988" s="266">
        <v>3.1726999999999999</v>
      </c>
      <c r="M988" s="266">
        <v>3.3929</v>
      </c>
      <c r="N988" s="270">
        <v>42704</v>
      </c>
      <c r="O988" s="264">
        <v>-4975.13</v>
      </c>
      <c r="P988" s="264">
        <v>0</v>
      </c>
      <c r="Q988" s="264">
        <v>-4975.13</v>
      </c>
      <c r="R988" s="264">
        <v>-4975.13</v>
      </c>
      <c r="S988" s="271">
        <v>3.3963999999999999</v>
      </c>
      <c r="T988" s="268">
        <f t="shared" si="11"/>
        <v>-1464.824520080085</v>
      </c>
      <c r="U988" s="267"/>
      <c r="V988" s="262"/>
      <c r="W988" s="262"/>
      <c r="X988" s="267" t="s">
        <v>2597</v>
      </c>
      <c r="Y988" s="262" t="s">
        <v>2519</v>
      </c>
      <c r="Z988" s="262"/>
    </row>
    <row r="989" spans="1:26" x14ac:dyDescent="0.25">
      <c r="A989" s="261">
        <v>42671</v>
      </c>
      <c r="B989" s="262"/>
      <c r="C989" s="261">
        <v>42704</v>
      </c>
      <c r="D989" s="262" t="s">
        <v>2512</v>
      </c>
      <c r="E989" s="262" t="s">
        <v>1872</v>
      </c>
      <c r="F989" s="262" t="s">
        <v>1872</v>
      </c>
      <c r="G989" s="262" t="s">
        <v>1873</v>
      </c>
      <c r="H989" s="263" t="s">
        <v>1843</v>
      </c>
      <c r="I989" s="264">
        <v>-55473.26</v>
      </c>
      <c r="J989" s="264">
        <v>176000.01</v>
      </c>
      <c r="K989" s="264">
        <v>0</v>
      </c>
      <c r="L989" s="266">
        <v>3.1726999999999999</v>
      </c>
      <c r="M989" s="266">
        <v>3.4060999999999999</v>
      </c>
      <c r="N989" s="270">
        <v>42704</v>
      </c>
      <c r="O989" s="264">
        <v>-12947.46</v>
      </c>
      <c r="P989" s="264">
        <v>0</v>
      </c>
      <c r="Q989" s="264">
        <v>-12947.46</v>
      </c>
      <c r="R989" s="264">
        <v>-12947.46</v>
      </c>
      <c r="S989" s="271">
        <v>3.3963999999999999</v>
      </c>
      <c r="T989" s="268">
        <f t="shared" si="11"/>
        <v>-3812.1128253444822</v>
      </c>
      <c r="U989" s="267"/>
      <c r="V989" s="262"/>
      <c r="W989" s="262"/>
      <c r="X989" s="267" t="s">
        <v>2635</v>
      </c>
      <c r="Y989" s="262" t="s">
        <v>2519</v>
      </c>
      <c r="Z989" s="262"/>
    </row>
    <row r="990" spans="1:26" x14ac:dyDescent="0.25">
      <c r="A990" s="261">
        <v>42671</v>
      </c>
      <c r="B990" s="262"/>
      <c r="C990" s="261">
        <v>42704</v>
      </c>
      <c r="D990" s="262" t="s">
        <v>2512</v>
      </c>
      <c r="E990" s="262" t="s">
        <v>1872</v>
      </c>
      <c r="F990" s="262" t="s">
        <v>1872</v>
      </c>
      <c r="G990" s="262" t="s">
        <v>1873</v>
      </c>
      <c r="H990" s="263" t="s">
        <v>155</v>
      </c>
      <c r="I990" s="264">
        <v>81318.75</v>
      </c>
      <c r="J990" s="264">
        <v>-258000</v>
      </c>
      <c r="K990" s="264">
        <v>0</v>
      </c>
      <c r="L990" s="266">
        <v>3.1726999999999999</v>
      </c>
      <c r="M990" s="266">
        <v>3.4060999999999999</v>
      </c>
      <c r="N990" s="270">
        <v>42704</v>
      </c>
      <c r="O990" s="264">
        <v>18979.8</v>
      </c>
      <c r="P990" s="264">
        <v>0.95</v>
      </c>
      <c r="Q990" s="264">
        <v>18978.849999999999</v>
      </c>
      <c r="R990" s="264">
        <v>18979.8</v>
      </c>
      <c r="S990" s="271">
        <v>3.3963999999999999</v>
      </c>
      <c r="T990" s="268">
        <f t="shared" si="11"/>
        <v>5588.2110469909312</v>
      </c>
      <c r="U990" s="267"/>
      <c r="V990" s="262"/>
      <c r="W990" s="262"/>
      <c r="X990" s="267" t="s">
        <v>2636</v>
      </c>
      <c r="Y990" s="262" t="s">
        <v>2519</v>
      </c>
      <c r="Z990" s="262"/>
    </row>
    <row r="991" spans="1:26" x14ac:dyDescent="0.25">
      <c r="A991" s="261">
        <v>42674</v>
      </c>
      <c r="B991" s="262"/>
      <c r="C991" s="261">
        <v>42704</v>
      </c>
      <c r="D991" s="262" t="s">
        <v>2512</v>
      </c>
      <c r="E991" s="262" t="s">
        <v>1872</v>
      </c>
      <c r="F991" s="262" t="s">
        <v>1872</v>
      </c>
      <c r="G991" s="262" t="s">
        <v>1957</v>
      </c>
      <c r="H991" s="263" t="s">
        <v>155</v>
      </c>
      <c r="I991" s="264">
        <v>-70373.58</v>
      </c>
      <c r="J991" s="264">
        <v>225962.53</v>
      </c>
      <c r="K991" s="264">
        <v>0</v>
      </c>
      <c r="L991" s="266">
        <v>3.2109000000000001</v>
      </c>
      <c r="M991" s="266">
        <v>3.4060999999999999</v>
      </c>
      <c r="N991" s="270">
        <v>42704</v>
      </c>
      <c r="O991" s="264">
        <v>-13736.92</v>
      </c>
      <c r="P991" s="264">
        <v>0</v>
      </c>
      <c r="Q991" s="264">
        <v>-13736.92</v>
      </c>
      <c r="R991" s="264">
        <v>-13736.92</v>
      </c>
      <c r="S991" s="271">
        <v>3.3963999999999999</v>
      </c>
      <c r="T991" s="268">
        <f t="shared" si="11"/>
        <v>-4044.5530561771288</v>
      </c>
      <c r="U991" s="267"/>
      <c r="V991" s="262"/>
      <c r="W991" s="262"/>
      <c r="X991" s="267" t="s">
        <v>2560</v>
      </c>
      <c r="Y991" s="262" t="s">
        <v>2519</v>
      </c>
      <c r="Z991" s="262"/>
    </row>
    <row r="992" spans="1:26" x14ac:dyDescent="0.25">
      <c r="A992" s="261">
        <v>42671</v>
      </c>
      <c r="B992" s="262"/>
      <c r="C992" s="261">
        <v>42704</v>
      </c>
      <c r="D992" s="262" t="s">
        <v>2512</v>
      </c>
      <c r="E992" s="262" t="s">
        <v>1872</v>
      </c>
      <c r="F992" s="262" t="s">
        <v>1872</v>
      </c>
      <c r="G992" s="262" t="s">
        <v>1873</v>
      </c>
      <c r="H992" s="263" t="s">
        <v>1843</v>
      </c>
      <c r="I992" s="264">
        <v>-112618.91</v>
      </c>
      <c r="J992" s="264">
        <v>357306.02</v>
      </c>
      <c r="K992" s="264">
        <v>0</v>
      </c>
      <c r="L992" s="266">
        <v>3.1726999999999999</v>
      </c>
      <c r="M992" s="266">
        <v>3.3929</v>
      </c>
      <c r="N992" s="270">
        <v>42704</v>
      </c>
      <c r="O992" s="264">
        <v>-24798.68</v>
      </c>
      <c r="P992" s="264">
        <v>0</v>
      </c>
      <c r="Q992" s="264">
        <v>-24798.68</v>
      </c>
      <c r="R992" s="264">
        <v>-24798.68</v>
      </c>
      <c r="S992" s="271">
        <v>3.3963999999999999</v>
      </c>
      <c r="T992" s="268">
        <f t="shared" si="11"/>
        <v>-7301.4603698033216</v>
      </c>
      <c r="U992" s="267"/>
      <c r="V992" s="262"/>
      <c r="W992" s="262"/>
      <c r="X992" s="267" t="s">
        <v>2584</v>
      </c>
      <c r="Y992" s="262" t="s">
        <v>2519</v>
      </c>
      <c r="Z992" s="262"/>
    </row>
    <row r="993" spans="1:26" x14ac:dyDescent="0.25">
      <c r="A993" s="261">
        <v>42671</v>
      </c>
      <c r="B993" s="262"/>
      <c r="C993" s="261">
        <v>42704</v>
      </c>
      <c r="D993" s="262" t="s">
        <v>2512</v>
      </c>
      <c r="E993" s="262" t="s">
        <v>1872</v>
      </c>
      <c r="F993" s="262" t="s">
        <v>1872</v>
      </c>
      <c r="G993" s="262" t="s">
        <v>1957</v>
      </c>
      <c r="H993" s="263" t="s">
        <v>1843</v>
      </c>
      <c r="I993" s="264">
        <v>-11895.23</v>
      </c>
      <c r="J993" s="264">
        <v>37740</v>
      </c>
      <c r="K993" s="264">
        <v>0</v>
      </c>
      <c r="L993" s="266">
        <v>3.1726999999999999</v>
      </c>
      <c r="M993" s="266">
        <v>3.3929</v>
      </c>
      <c r="N993" s="270">
        <v>42704</v>
      </c>
      <c r="O993" s="264">
        <v>-2619.33</v>
      </c>
      <c r="P993" s="264">
        <v>0</v>
      </c>
      <c r="Q993" s="264">
        <v>-2619.33</v>
      </c>
      <c r="R993" s="264">
        <v>-2619.33</v>
      </c>
      <c r="S993" s="271">
        <v>3.3963999999999999</v>
      </c>
      <c r="T993" s="268">
        <f t="shared" si="11"/>
        <v>-771.20774938169825</v>
      </c>
      <c r="U993" s="267"/>
      <c r="V993" s="262"/>
      <c r="W993" s="262"/>
      <c r="X993" s="267" t="s">
        <v>2602</v>
      </c>
      <c r="Y993" s="262" t="s">
        <v>2519</v>
      </c>
      <c r="Z993" s="262"/>
    </row>
    <row r="994" spans="1:26" x14ac:dyDescent="0.25">
      <c r="A994" s="261">
        <v>42674</v>
      </c>
      <c r="B994" s="262"/>
      <c r="C994" s="261">
        <v>42704</v>
      </c>
      <c r="D994" s="262" t="s">
        <v>2512</v>
      </c>
      <c r="E994" s="262" t="s">
        <v>1872</v>
      </c>
      <c r="F994" s="262" t="s">
        <v>1872</v>
      </c>
      <c r="G994" s="262" t="s">
        <v>1957</v>
      </c>
      <c r="H994" s="263" t="s">
        <v>1843</v>
      </c>
      <c r="I994" s="264">
        <v>-25413.439999999999</v>
      </c>
      <c r="J994" s="264">
        <v>81600.009999999995</v>
      </c>
      <c r="K994" s="264">
        <v>0</v>
      </c>
      <c r="L994" s="266">
        <v>3.2109000000000001</v>
      </c>
      <c r="M994" s="266">
        <v>3.3929</v>
      </c>
      <c r="N994" s="270">
        <v>42704</v>
      </c>
      <c r="O994" s="264">
        <v>-4625.25</v>
      </c>
      <c r="P994" s="264">
        <v>0</v>
      </c>
      <c r="Q994" s="264">
        <v>-4625.25</v>
      </c>
      <c r="R994" s="264">
        <v>-4625.25</v>
      </c>
      <c r="S994" s="271">
        <v>3.3963999999999999</v>
      </c>
      <c r="T994" s="268">
        <f t="shared" si="11"/>
        <v>-1361.8095630667767</v>
      </c>
      <c r="U994" s="267"/>
      <c r="V994" s="262"/>
      <c r="W994" s="262"/>
      <c r="X994" s="267" t="s">
        <v>2637</v>
      </c>
      <c r="Y994" s="262" t="s">
        <v>2519</v>
      </c>
      <c r="Z994" s="262"/>
    </row>
    <row r="995" spans="1:26" x14ac:dyDescent="0.25">
      <c r="A995" s="261">
        <v>42674</v>
      </c>
      <c r="B995" s="262"/>
      <c r="C995" s="261">
        <v>42704</v>
      </c>
      <c r="D995" s="262" t="s">
        <v>2512</v>
      </c>
      <c r="E995" s="262" t="s">
        <v>1872</v>
      </c>
      <c r="F995" s="262" t="s">
        <v>1872</v>
      </c>
      <c r="G995" s="262" t="s">
        <v>1957</v>
      </c>
      <c r="H995" s="263" t="s">
        <v>1843</v>
      </c>
      <c r="I995" s="264">
        <v>-21388.21</v>
      </c>
      <c r="J995" s="264">
        <v>68675.399999999994</v>
      </c>
      <c r="K995" s="264">
        <v>0</v>
      </c>
      <c r="L995" s="266">
        <v>3.2109000000000001</v>
      </c>
      <c r="M995" s="266">
        <v>3.3929</v>
      </c>
      <c r="N995" s="270">
        <v>42704</v>
      </c>
      <c r="O995" s="264">
        <v>-3892.65</v>
      </c>
      <c r="P995" s="264">
        <v>0</v>
      </c>
      <c r="Q995" s="264">
        <v>-3892.65</v>
      </c>
      <c r="R995" s="264">
        <v>-3892.65</v>
      </c>
      <c r="S995" s="271">
        <v>3.3963999999999999</v>
      </c>
      <c r="T995" s="268">
        <f t="shared" si="11"/>
        <v>-1146.1105876810741</v>
      </c>
      <c r="U995" s="267"/>
      <c r="V995" s="262"/>
      <c r="W995" s="262"/>
      <c r="X995" s="267" t="s">
        <v>2562</v>
      </c>
      <c r="Y995" s="262" t="s">
        <v>2519</v>
      </c>
      <c r="Z995" s="262"/>
    </row>
    <row r="996" spans="1:26" x14ac:dyDescent="0.25">
      <c r="A996" s="261">
        <v>42671</v>
      </c>
      <c r="B996" s="262"/>
      <c r="C996" s="261">
        <v>42704</v>
      </c>
      <c r="D996" s="262" t="s">
        <v>2512</v>
      </c>
      <c r="E996" s="262" t="s">
        <v>1872</v>
      </c>
      <c r="F996" s="262" t="s">
        <v>1872</v>
      </c>
      <c r="G996" s="262" t="s">
        <v>1873</v>
      </c>
      <c r="H996" s="263" t="s">
        <v>1843</v>
      </c>
      <c r="I996" s="264">
        <v>-116912.09</v>
      </c>
      <c r="J996" s="264">
        <v>370926.99</v>
      </c>
      <c r="K996" s="264">
        <v>0</v>
      </c>
      <c r="L996" s="266">
        <v>3.1726999999999999</v>
      </c>
      <c r="M996" s="266">
        <v>3.4060999999999999</v>
      </c>
      <c r="N996" s="270">
        <v>42704</v>
      </c>
      <c r="O996" s="264">
        <v>-27287.279999999999</v>
      </c>
      <c r="P996" s="264">
        <v>0</v>
      </c>
      <c r="Q996" s="264">
        <v>-27287.279999999999</v>
      </c>
      <c r="R996" s="264">
        <v>-27287.279999999999</v>
      </c>
      <c r="S996" s="271">
        <v>3.3963999999999999</v>
      </c>
      <c r="T996" s="268">
        <f t="shared" si="11"/>
        <v>-8034.1773642680482</v>
      </c>
      <c r="U996" s="267"/>
      <c r="V996" s="262"/>
      <c r="W996" s="262"/>
      <c r="X996" s="267" t="s">
        <v>2599</v>
      </c>
      <c r="Y996" s="262" t="s">
        <v>2519</v>
      </c>
      <c r="Z996" s="262"/>
    </row>
    <row r="997" spans="1:26" x14ac:dyDescent="0.25">
      <c r="A997" s="261">
        <v>42536</v>
      </c>
      <c r="B997" s="262"/>
      <c r="C997" s="261">
        <v>42704</v>
      </c>
      <c r="D997" s="262" t="s">
        <v>2512</v>
      </c>
      <c r="E997" s="262" t="s">
        <v>1872</v>
      </c>
      <c r="F997" s="262" t="s">
        <v>1872</v>
      </c>
      <c r="G997" s="262" t="s">
        <v>1873</v>
      </c>
      <c r="H997" s="263" t="s">
        <v>1843</v>
      </c>
      <c r="I997" s="264">
        <v>-43268.57</v>
      </c>
      <c r="J997" s="264">
        <v>157000.01</v>
      </c>
      <c r="K997" s="264">
        <v>0</v>
      </c>
      <c r="L997" s="266">
        <v>3.6284999999999998</v>
      </c>
      <c r="M997" s="266">
        <v>3.4060999999999999</v>
      </c>
      <c r="N997" s="270">
        <v>42704</v>
      </c>
      <c r="O997" s="264">
        <v>9622.93</v>
      </c>
      <c r="P997" s="264">
        <v>0.48</v>
      </c>
      <c r="Q997" s="264">
        <v>9622.4500000000007</v>
      </c>
      <c r="R997" s="264">
        <v>9622.93</v>
      </c>
      <c r="S997" s="271">
        <v>3.3963999999999999</v>
      </c>
      <c r="T997" s="268">
        <f t="shared" si="11"/>
        <v>2833.273466022848</v>
      </c>
      <c r="U997" s="267"/>
      <c r="V997" s="262"/>
      <c r="W997" s="262"/>
      <c r="X997" s="267" t="s">
        <v>2638</v>
      </c>
      <c r="Y997" s="262" t="s">
        <v>2519</v>
      </c>
      <c r="Z997" s="262"/>
    </row>
    <row r="998" spans="1:26" x14ac:dyDescent="0.25">
      <c r="A998" s="261">
        <v>42674</v>
      </c>
      <c r="B998" s="262"/>
      <c r="C998" s="261">
        <v>42704</v>
      </c>
      <c r="D998" s="262" t="s">
        <v>2512</v>
      </c>
      <c r="E998" s="262" t="s">
        <v>1872</v>
      </c>
      <c r="F998" s="262" t="s">
        <v>1872</v>
      </c>
      <c r="G998" s="262" t="s">
        <v>1873</v>
      </c>
      <c r="H998" s="263" t="s">
        <v>155</v>
      </c>
      <c r="I998" s="264">
        <v>460753.37</v>
      </c>
      <c r="J998" s="264">
        <v>-1479433</v>
      </c>
      <c r="K998" s="264">
        <v>0</v>
      </c>
      <c r="L998" s="266">
        <v>3.2109000000000001</v>
      </c>
      <c r="M998" s="266">
        <v>3.4060999999999999</v>
      </c>
      <c r="N998" s="270">
        <v>42704</v>
      </c>
      <c r="O998" s="264">
        <v>89939.06</v>
      </c>
      <c r="P998" s="264">
        <v>4.5</v>
      </c>
      <c r="Q998" s="264">
        <v>89934.56</v>
      </c>
      <c r="R998" s="264">
        <v>89939.06</v>
      </c>
      <c r="S998" s="271">
        <v>3.3963999999999999</v>
      </c>
      <c r="T998" s="268">
        <f t="shared" si="11"/>
        <v>26480.703097397243</v>
      </c>
      <c r="U998" s="267"/>
      <c r="V998" s="262"/>
      <c r="W998" s="262"/>
      <c r="X998" s="267" t="s">
        <v>2554</v>
      </c>
      <c r="Y998" s="262" t="s">
        <v>2519</v>
      </c>
      <c r="Z998" s="262"/>
    </row>
    <row r="999" spans="1:26" x14ac:dyDescent="0.25">
      <c r="A999" s="261">
        <v>42671</v>
      </c>
      <c r="B999" s="262"/>
      <c r="C999" s="261">
        <v>42704</v>
      </c>
      <c r="D999" s="262" t="s">
        <v>2512</v>
      </c>
      <c r="E999" s="262" t="s">
        <v>1872</v>
      </c>
      <c r="F999" s="262" t="s">
        <v>1872</v>
      </c>
      <c r="G999" s="262" t="s">
        <v>1873</v>
      </c>
      <c r="H999" s="263" t="s">
        <v>1843</v>
      </c>
      <c r="I999" s="264">
        <v>-31518.9</v>
      </c>
      <c r="J999" s="264">
        <v>100000.01</v>
      </c>
      <c r="K999" s="264">
        <v>0</v>
      </c>
      <c r="L999" s="266">
        <v>3.1726999999999999</v>
      </c>
      <c r="M999" s="266">
        <v>3.3929</v>
      </c>
      <c r="N999" s="270">
        <v>42704</v>
      </c>
      <c r="O999" s="264">
        <v>-6940.46</v>
      </c>
      <c r="P999" s="264">
        <v>0</v>
      </c>
      <c r="Q999" s="264">
        <v>-6940.46</v>
      </c>
      <c r="R999" s="264">
        <v>-6940.46</v>
      </c>
      <c r="S999" s="271">
        <v>3.3963999999999999</v>
      </c>
      <c r="T999" s="268">
        <f t="shared" si="11"/>
        <v>-2043.4754445883877</v>
      </c>
      <c r="U999" s="267"/>
      <c r="V999" s="262"/>
      <c r="W999" s="262"/>
      <c r="X999" s="267" t="s">
        <v>2593</v>
      </c>
      <c r="Y999" s="262" t="s">
        <v>2519</v>
      </c>
      <c r="Z999" s="262"/>
    </row>
    <row r="1000" spans="1:26" x14ac:dyDescent="0.25">
      <c r="A1000" s="261">
        <v>42619</v>
      </c>
      <c r="B1000" s="262"/>
      <c r="C1000" s="261">
        <v>42705</v>
      </c>
      <c r="D1000" s="262" t="s">
        <v>2512</v>
      </c>
      <c r="E1000" s="262" t="s">
        <v>1872</v>
      </c>
      <c r="F1000" s="262" t="s">
        <v>1872</v>
      </c>
      <c r="G1000" s="262" t="s">
        <v>1873</v>
      </c>
      <c r="H1000" s="263" t="s">
        <v>155</v>
      </c>
      <c r="I1000" s="264">
        <v>-292958.76</v>
      </c>
      <c r="J1000" s="264">
        <v>973999.99</v>
      </c>
      <c r="K1000" s="264">
        <v>0</v>
      </c>
      <c r="L1000" s="266">
        <v>3.3247</v>
      </c>
      <c r="M1000" s="266">
        <v>3.41</v>
      </c>
      <c r="N1000" s="270">
        <v>42719</v>
      </c>
      <c r="O1000" s="264">
        <v>-24861.78</v>
      </c>
      <c r="P1000" s="264">
        <v>0</v>
      </c>
      <c r="Q1000" s="264">
        <v>-24861.78</v>
      </c>
      <c r="R1000" s="264">
        <v>-24861.78</v>
      </c>
      <c r="S1000" s="266">
        <v>3.3963999999999999</v>
      </c>
      <c r="T1000" s="268">
        <f t="shared" si="11"/>
        <v>-7320.0388646802494</v>
      </c>
      <c r="U1000" s="267"/>
      <c r="V1000" s="262"/>
      <c r="W1000" s="262"/>
      <c r="X1000" s="267" t="s">
        <v>2618</v>
      </c>
      <c r="Y1000" s="262" t="s">
        <v>2519</v>
      </c>
      <c r="Z1000" s="262"/>
    </row>
    <row r="1001" spans="1:26" x14ac:dyDescent="0.25">
      <c r="A1001" s="261">
        <v>42704</v>
      </c>
      <c r="B1001" s="262"/>
      <c r="C1001" s="261">
        <v>42709</v>
      </c>
      <c r="D1001" s="262" t="s">
        <v>2512</v>
      </c>
      <c r="E1001" s="262" t="s">
        <v>1872</v>
      </c>
      <c r="F1001" s="262" t="s">
        <v>1872</v>
      </c>
      <c r="G1001" s="262" t="s">
        <v>1873</v>
      </c>
      <c r="H1001" s="263" t="s">
        <v>155</v>
      </c>
      <c r="I1001" s="264">
        <v>87333.7</v>
      </c>
      <c r="J1001" s="264">
        <v>-299999.99</v>
      </c>
      <c r="K1001" s="264">
        <v>0</v>
      </c>
      <c r="L1001" s="266">
        <v>3.4350999999999998</v>
      </c>
      <c r="M1001" s="266">
        <v>3.4565000000000001</v>
      </c>
      <c r="N1001" s="270">
        <v>42734</v>
      </c>
      <c r="O1001" s="264">
        <v>1851.08</v>
      </c>
      <c r="P1001" s="264">
        <v>0.09</v>
      </c>
      <c r="Q1001" s="264">
        <v>1850.99</v>
      </c>
      <c r="R1001" s="264">
        <v>1851.08</v>
      </c>
      <c r="S1001" s="266">
        <v>3.4647000000000001</v>
      </c>
      <c r="T1001" s="268">
        <f t="shared" si="11"/>
        <v>534.2684792334112</v>
      </c>
      <c r="U1001" s="267"/>
      <c r="V1001" s="262"/>
      <c r="W1001" s="262"/>
      <c r="X1001" s="267" t="s">
        <v>2622</v>
      </c>
      <c r="Y1001" s="262" t="s">
        <v>2519</v>
      </c>
      <c r="Z1001" s="262"/>
    </row>
    <row r="1002" spans="1:26" x14ac:dyDescent="0.25">
      <c r="A1002" s="261">
        <v>42704</v>
      </c>
      <c r="B1002" s="262"/>
      <c r="C1002" s="261">
        <v>42709</v>
      </c>
      <c r="D1002" s="262" t="s">
        <v>2512</v>
      </c>
      <c r="E1002" s="262" t="s">
        <v>1872</v>
      </c>
      <c r="F1002" s="262" t="s">
        <v>1872</v>
      </c>
      <c r="G1002" s="262" t="s">
        <v>1873</v>
      </c>
      <c r="H1002" s="263" t="s">
        <v>155</v>
      </c>
      <c r="I1002" s="264">
        <v>195336.38</v>
      </c>
      <c r="J1002" s="264">
        <v>-671000</v>
      </c>
      <c r="K1002" s="264">
        <v>0</v>
      </c>
      <c r="L1002" s="266">
        <v>3.4350999999999998</v>
      </c>
      <c r="M1002" s="266">
        <v>3.4565000000000001</v>
      </c>
      <c r="N1002" s="270">
        <v>42734</v>
      </c>
      <c r="O1002" s="264">
        <v>4140.26</v>
      </c>
      <c r="P1002" s="264">
        <v>0.21</v>
      </c>
      <c r="Q1002" s="264">
        <v>4140.05</v>
      </c>
      <c r="R1002" s="264">
        <v>4140.26</v>
      </c>
      <c r="S1002" s="266">
        <v>3.4647000000000001</v>
      </c>
      <c r="T1002" s="268">
        <f t="shared" si="11"/>
        <v>1194.9836926718042</v>
      </c>
      <c r="U1002" s="267"/>
      <c r="V1002" s="262"/>
      <c r="W1002" s="262"/>
      <c r="X1002" s="267" t="s">
        <v>2577</v>
      </c>
      <c r="Y1002" s="262" t="s">
        <v>2519</v>
      </c>
      <c r="Z1002" s="262"/>
    </row>
    <row r="1003" spans="1:26" x14ac:dyDescent="0.25">
      <c r="A1003" s="261">
        <v>42704</v>
      </c>
      <c r="B1003" s="262"/>
      <c r="C1003" s="261">
        <v>42709</v>
      </c>
      <c r="D1003" s="262" t="s">
        <v>2512</v>
      </c>
      <c r="E1003" s="262" t="s">
        <v>1872</v>
      </c>
      <c r="F1003" s="262" t="s">
        <v>1872</v>
      </c>
      <c r="G1003" s="262" t="s">
        <v>1873</v>
      </c>
      <c r="H1003" s="263" t="s">
        <v>155</v>
      </c>
      <c r="I1003" s="264">
        <v>144973.95000000001</v>
      </c>
      <c r="J1003" s="264">
        <v>-498000.02</v>
      </c>
      <c r="K1003" s="264">
        <v>0</v>
      </c>
      <c r="L1003" s="266">
        <v>3.4350999999999998</v>
      </c>
      <c r="M1003" s="266">
        <v>3.4565000000000001</v>
      </c>
      <c r="N1003" s="270">
        <v>42734</v>
      </c>
      <c r="O1003" s="264">
        <v>3072.8</v>
      </c>
      <c r="P1003" s="264">
        <v>0.15</v>
      </c>
      <c r="Q1003" s="264">
        <v>3072.65</v>
      </c>
      <c r="R1003" s="264">
        <v>3072.8</v>
      </c>
      <c r="S1003" s="266">
        <v>3.4647000000000001</v>
      </c>
      <c r="T1003" s="268">
        <f t="shared" si="11"/>
        <v>886.88775362946285</v>
      </c>
      <c r="U1003" s="267"/>
      <c r="V1003" s="262"/>
      <c r="W1003" s="262"/>
      <c r="X1003" s="267" t="s">
        <v>2630</v>
      </c>
      <c r="Y1003" s="262" t="s">
        <v>2519</v>
      </c>
      <c r="Z1003" s="262"/>
    </row>
    <row r="1004" spans="1:26" s="269" customFormat="1" x14ac:dyDescent="0.25">
      <c r="A1004" s="261">
        <v>42619</v>
      </c>
      <c r="B1004" s="262"/>
      <c r="C1004" s="261">
        <v>42709</v>
      </c>
      <c r="D1004" s="262" t="s">
        <v>2512</v>
      </c>
      <c r="E1004" s="262" t="s">
        <v>1872</v>
      </c>
      <c r="F1004" s="262" t="s">
        <v>1872</v>
      </c>
      <c r="G1004" s="262" t="s">
        <v>1873</v>
      </c>
      <c r="H1004" s="263" t="s">
        <v>155</v>
      </c>
      <c r="I1004" s="264">
        <v>-202261.26</v>
      </c>
      <c r="J1004" s="264">
        <v>672458.01</v>
      </c>
      <c r="K1004" s="264">
        <v>0</v>
      </c>
      <c r="L1004" s="266">
        <v>3.3247</v>
      </c>
      <c r="M1004" s="266">
        <v>3.4777</v>
      </c>
      <c r="N1004" s="270">
        <v>42719</v>
      </c>
      <c r="O1004" s="264">
        <v>-30820.61</v>
      </c>
      <c r="P1004" s="264">
        <v>0</v>
      </c>
      <c r="Q1004" s="264">
        <v>-30820.61</v>
      </c>
      <c r="R1004" s="264">
        <v>-30820.61</v>
      </c>
      <c r="S1004" s="266">
        <v>3.4647000000000001</v>
      </c>
      <c r="T1004" s="268">
        <f t="shared" si="11"/>
        <v>-8895.6071232718568</v>
      </c>
      <c r="U1004" s="267"/>
      <c r="V1004" s="272"/>
      <c r="W1004" s="262"/>
      <c r="X1004" s="267" t="s">
        <v>2618</v>
      </c>
      <c r="Y1004" s="262" t="s">
        <v>2519</v>
      </c>
      <c r="Z1004" s="262"/>
    </row>
    <row r="1005" spans="1:26" x14ac:dyDescent="0.25">
      <c r="A1005" s="261">
        <v>42704</v>
      </c>
      <c r="B1005" s="262"/>
      <c r="C1005" s="261">
        <v>42710</v>
      </c>
      <c r="D1005" s="262" t="s">
        <v>2512</v>
      </c>
      <c r="E1005" s="262" t="s">
        <v>1872</v>
      </c>
      <c r="F1005" s="262" t="s">
        <v>1872</v>
      </c>
      <c r="G1005" s="262" t="s">
        <v>1873</v>
      </c>
      <c r="H1005" s="263" t="s">
        <v>155</v>
      </c>
      <c r="I1005" s="264">
        <v>107711.57</v>
      </c>
      <c r="J1005" s="264">
        <v>-370000.01</v>
      </c>
      <c r="K1005" s="264">
        <v>0</v>
      </c>
      <c r="L1005" s="266">
        <v>3.4350999999999998</v>
      </c>
      <c r="M1005" s="266">
        <v>3.4333999999999998</v>
      </c>
      <c r="N1005" s="270">
        <v>42734</v>
      </c>
      <c r="O1005" s="264">
        <v>-181.45</v>
      </c>
      <c r="P1005" s="264">
        <v>0</v>
      </c>
      <c r="Q1005" s="264">
        <v>-181.45</v>
      </c>
      <c r="R1005" s="264">
        <v>-181.45</v>
      </c>
      <c r="S1005" s="266">
        <v>3.5950000000000002</v>
      </c>
      <c r="T1005" s="268">
        <f t="shared" si="11"/>
        <v>-50.472878998609175</v>
      </c>
      <c r="U1005" s="267"/>
      <c r="V1005" s="272"/>
      <c r="W1005" s="262"/>
      <c r="X1005" s="267" t="s">
        <v>2627</v>
      </c>
      <c r="Y1005" s="262" t="s">
        <v>2519</v>
      </c>
      <c r="Z1005" s="262"/>
    </row>
    <row r="1006" spans="1:26" x14ac:dyDescent="0.25">
      <c r="A1006" s="261">
        <v>42704</v>
      </c>
      <c r="B1006" s="262"/>
      <c r="C1006" s="261">
        <v>42710</v>
      </c>
      <c r="D1006" s="262" t="s">
        <v>2512</v>
      </c>
      <c r="E1006" s="262" t="s">
        <v>1872</v>
      </c>
      <c r="F1006" s="262" t="s">
        <v>1872</v>
      </c>
      <c r="G1006" s="262" t="s">
        <v>1873</v>
      </c>
      <c r="H1006" s="263" t="s">
        <v>155</v>
      </c>
      <c r="I1006" s="264">
        <v>87333.7</v>
      </c>
      <c r="J1006" s="264">
        <v>-299999.99</v>
      </c>
      <c r="K1006" s="264">
        <v>0</v>
      </c>
      <c r="L1006" s="266">
        <v>3.4350999999999998</v>
      </c>
      <c r="M1006" s="266">
        <v>3.4333999999999998</v>
      </c>
      <c r="N1006" s="270">
        <v>42734</v>
      </c>
      <c r="O1006" s="264">
        <v>-147.12</v>
      </c>
      <c r="P1006" s="264">
        <v>0</v>
      </c>
      <c r="Q1006" s="264">
        <v>-147.12</v>
      </c>
      <c r="R1006" s="264">
        <v>-147.12</v>
      </c>
      <c r="S1006" s="266">
        <v>3.5950000000000002</v>
      </c>
      <c r="T1006" s="268">
        <f t="shared" si="11"/>
        <v>-40.92350486787204</v>
      </c>
      <c r="U1006" s="267"/>
      <c r="V1006" s="272"/>
      <c r="W1006" s="262"/>
      <c r="X1006" s="267" t="s">
        <v>2627</v>
      </c>
      <c r="Y1006" s="262" t="s">
        <v>2519</v>
      </c>
      <c r="Z1006" s="262"/>
    </row>
    <row r="1007" spans="1:26" x14ac:dyDescent="0.25">
      <c r="A1007" s="261">
        <v>42704</v>
      </c>
      <c r="B1007" s="262"/>
      <c r="C1007" s="261">
        <v>42710</v>
      </c>
      <c r="D1007" s="262" t="s">
        <v>2512</v>
      </c>
      <c r="E1007" s="262" t="s">
        <v>1872</v>
      </c>
      <c r="F1007" s="262" t="s">
        <v>1872</v>
      </c>
      <c r="G1007" s="262" t="s">
        <v>1873</v>
      </c>
      <c r="H1007" s="263" t="s">
        <v>155</v>
      </c>
      <c r="I1007" s="264">
        <v>164478.47</v>
      </c>
      <c r="J1007" s="264">
        <v>-564999.99</v>
      </c>
      <c r="K1007" s="264">
        <v>0</v>
      </c>
      <c r="L1007" s="266">
        <v>3.4350999999999998</v>
      </c>
      <c r="M1007" s="266">
        <v>3.4333999999999998</v>
      </c>
      <c r="N1007" s="270">
        <v>42734</v>
      </c>
      <c r="O1007" s="264">
        <v>-277.08</v>
      </c>
      <c r="P1007" s="264">
        <v>0</v>
      </c>
      <c r="Q1007" s="264">
        <v>-277.08</v>
      </c>
      <c r="R1007" s="264">
        <v>-277.08</v>
      </c>
      <c r="S1007" s="266">
        <v>3.5950000000000002</v>
      </c>
      <c r="T1007" s="268">
        <f t="shared" si="11"/>
        <v>-77.073713490959662</v>
      </c>
      <c r="U1007" s="267"/>
      <c r="V1007" s="272"/>
      <c r="W1007" s="262"/>
      <c r="X1007" s="267" t="s">
        <v>2554</v>
      </c>
      <c r="Y1007" s="262" t="s">
        <v>2519</v>
      </c>
      <c r="Z1007" s="262"/>
    </row>
    <row r="1008" spans="1:26" x14ac:dyDescent="0.25">
      <c r="A1008" s="261">
        <v>42704</v>
      </c>
      <c r="B1008" s="262"/>
      <c r="C1008" s="261">
        <v>42710</v>
      </c>
      <c r="D1008" s="262" t="s">
        <v>2512</v>
      </c>
      <c r="E1008" s="262" t="s">
        <v>1872</v>
      </c>
      <c r="F1008" s="262" t="s">
        <v>1872</v>
      </c>
      <c r="G1008" s="262" t="s">
        <v>1873</v>
      </c>
      <c r="H1008" s="263" t="s">
        <v>155</v>
      </c>
      <c r="I1008" s="264">
        <v>82384.789999999994</v>
      </c>
      <c r="J1008" s="264">
        <v>-282999.99</v>
      </c>
      <c r="K1008" s="264">
        <v>0</v>
      </c>
      <c r="L1008" s="266">
        <v>3.4350999999999998</v>
      </c>
      <c r="M1008" s="266">
        <v>3.4333999999999998</v>
      </c>
      <c r="N1008" s="270">
        <v>42734</v>
      </c>
      <c r="O1008" s="264">
        <v>-138.79</v>
      </c>
      <c r="P1008" s="264">
        <v>0</v>
      </c>
      <c r="Q1008" s="264">
        <v>-138.79</v>
      </c>
      <c r="R1008" s="264">
        <v>-138.79</v>
      </c>
      <c r="S1008" s="266">
        <v>3.5950000000000002</v>
      </c>
      <c r="T1008" s="268">
        <f t="shared" si="11"/>
        <v>-38.606397774687061</v>
      </c>
      <c r="U1008" s="267"/>
      <c r="V1008" s="272"/>
      <c r="W1008" s="262"/>
      <c r="X1008" s="267" t="s">
        <v>2627</v>
      </c>
      <c r="Y1008" s="262" t="s">
        <v>2519</v>
      </c>
      <c r="Z1008" s="262"/>
    </row>
    <row r="1009" spans="1:26" x14ac:dyDescent="0.25">
      <c r="A1009" s="261">
        <v>42704</v>
      </c>
      <c r="B1009" s="262"/>
      <c r="C1009" s="261">
        <v>42716</v>
      </c>
      <c r="D1009" s="262" t="s">
        <v>2512</v>
      </c>
      <c r="E1009" s="262" t="s">
        <v>1872</v>
      </c>
      <c r="F1009" s="262" t="s">
        <v>1872</v>
      </c>
      <c r="G1009" s="262" t="s">
        <v>1873</v>
      </c>
      <c r="H1009" s="263" t="s">
        <v>155</v>
      </c>
      <c r="I1009" s="264">
        <v>85878.14</v>
      </c>
      <c r="J1009" s="264">
        <v>-295000</v>
      </c>
      <c r="K1009" s="264">
        <v>0</v>
      </c>
      <c r="L1009" s="266">
        <v>3.4350999999999998</v>
      </c>
      <c r="M1009" s="266">
        <v>3.4152999999999998</v>
      </c>
      <c r="N1009" s="270">
        <v>42734</v>
      </c>
      <c r="O1009" s="264">
        <v>-1688.35</v>
      </c>
      <c r="P1009" s="264">
        <v>0</v>
      </c>
      <c r="Q1009" s="264">
        <v>-1688.35</v>
      </c>
      <c r="R1009" s="264">
        <v>-1688.35</v>
      </c>
      <c r="S1009" s="266">
        <v>3.3855</v>
      </c>
      <c r="T1009" s="268">
        <f t="shared" si="11"/>
        <v>-498.7003396839462</v>
      </c>
      <c r="U1009" s="267"/>
      <c r="V1009" s="272"/>
      <c r="W1009" s="262"/>
      <c r="X1009" s="267" t="s">
        <v>2577</v>
      </c>
      <c r="Y1009" s="262" t="s">
        <v>2519</v>
      </c>
      <c r="Z1009" s="262"/>
    </row>
    <row r="1010" spans="1:26" x14ac:dyDescent="0.25">
      <c r="A1010" s="261">
        <v>42702</v>
      </c>
      <c r="B1010" s="262"/>
      <c r="C1010" s="261">
        <v>42717</v>
      </c>
      <c r="D1010" s="262" t="s">
        <v>2512</v>
      </c>
      <c r="E1010" s="262" t="s">
        <v>1872</v>
      </c>
      <c r="F1010" s="262" t="s">
        <v>1872</v>
      </c>
      <c r="G1010" s="262" t="s">
        <v>1957</v>
      </c>
      <c r="H1010" s="263" t="s">
        <v>155</v>
      </c>
      <c r="I1010" s="264">
        <v>-336380.24</v>
      </c>
      <c r="J1010" s="264">
        <v>1164212.01</v>
      </c>
      <c r="K1010" s="264">
        <v>0</v>
      </c>
      <c r="L1010" s="266">
        <v>3.4609999999999999</v>
      </c>
      <c r="M1010" s="266">
        <v>3.3692000000000002</v>
      </c>
      <c r="N1010" s="270">
        <v>42733</v>
      </c>
      <c r="O1010" s="264">
        <v>30693.16</v>
      </c>
      <c r="P1010" s="264">
        <v>1.53</v>
      </c>
      <c r="Q1010" s="264">
        <v>30691.63</v>
      </c>
      <c r="R1010" s="264">
        <v>30693.16</v>
      </c>
      <c r="S1010" s="266">
        <v>3.3694000000000002</v>
      </c>
      <c r="T1010" s="268">
        <f t="shared" si="11"/>
        <v>9109.3844601412711</v>
      </c>
      <c r="U1010" s="267"/>
      <c r="V1010" s="272"/>
      <c r="W1010" s="262"/>
      <c r="X1010" s="267" t="s">
        <v>2615</v>
      </c>
      <c r="Y1010" s="262" t="s">
        <v>2519</v>
      </c>
      <c r="Z1010" s="262"/>
    </row>
    <row r="1011" spans="1:26" x14ac:dyDescent="0.25">
      <c r="A1011" s="261">
        <v>42704</v>
      </c>
      <c r="B1011" s="262"/>
      <c r="C1011" s="261">
        <v>42717</v>
      </c>
      <c r="D1011" s="262" t="s">
        <v>2512</v>
      </c>
      <c r="E1011" s="262" t="s">
        <v>1872</v>
      </c>
      <c r="F1011" s="262" t="s">
        <v>1872</v>
      </c>
      <c r="G1011" s="262" t="s">
        <v>1873</v>
      </c>
      <c r="H1011" s="263" t="s">
        <v>155</v>
      </c>
      <c r="I1011" s="264">
        <v>35285.440000000002</v>
      </c>
      <c r="J1011" s="264">
        <v>-121209.01</v>
      </c>
      <c r="K1011" s="264">
        <v>0</v>
      </c>
      <c r="L1011" s="266">
        <v>3.4350999999999998</v>
      </c>
      <c r="M1011" s="266">
        <v>3.3681000000000001</v>
      </c>
      <c r="N1011" s="270">
        <v>42734</v>
      </c>
      <c r="O1011" s="264">
        <v>-2348.67</v>
      </c>
      <c r="P1011" s="264">
        <v>0</v>
      </c>
      <c r="Q1011" s="264">
        <v>-2348.67</v>
      </c>
      <c r="R1011" s="264">
        <v>-2348.67</v>
      </c>
      <c r="S1011" s="266">
        <v>3.3694000000000002</v>
      </c>
      <c r="T1011" s="268">
        <f t="shared" si="11"/>
        <v>-697.05882352941171</v>
      </c>
      <c r="U1011" s="267"/>
      <c r="V1011" s="272"/>
      <c r="W1011" s="262"/>
      <c r="X1011" s="267" t="s">
        <v>2577</v>
      </c>
      <c r="Y1011" s="262" t="s">
        <v>2519</v>
      </c>
      <c r="Z1011" s="262"/>
    </row>
    <row r="1012" spans="1:26" x14ac:dyDescent="0.25">
      <c r="A1012" s="261">
        <v>42704</v>
      </c>
      <c r="B1012" s="262"/>
      <c r="C1012" s="261">
        <v>42718</v>
      </c>
      <c r="D1012" s="262" t="s">
        <v>2512</v>
      </c>
      <c r="E1012" s="262" t="s">
        <v>1872</v>
      </c>
      <c r="F1012" s="262" t="s">
        <v>1872</v>
      </c>
      <c r="G1012" s="262" t="s">
        <v>1957</v>
      </c>
      <c r="H1012" s="263" t="s">
        <v>155</v>
      </c>
      <c r="I1012" s="264">
        <v>-65780.479999999996</v>
      </c>
      <c r="J1012" s="264">
        <v>225962.53</v>
      </c>
      <c r="K1012" s="264">
        <v>0</v>
      </c>
      <c r="L1012" s="266">
        <v>3.4350999999999998</v>
      </c>
      <c r="M1012" s="266">
        <v>3.3492999999999999</v>
      </c>
      <c r="N1012" s="270">
        <v>42734</v>
      </c>
      <c r="O1012" s="264">
        <v>5609.7</v>
      </c>
      <c r="P1012" s="264">
        <v>0.28000000000000003</v>
      </c>
      <c r="Q1012" s="264">
        <v>5609.42</v>
      </c>
      <c r="R1012" s="264">
        <v>5609.7</v>
      </c>
      <c r="S1012" s="266">
        <v>3.3336999999999999</v>
      </c>
      <c r="T1012" s="268">
        <f t="shared" si="11"/>
        <v>1682.7249002609713</v>
      </c>
      <c r="U1012" s="267"/>
      <c r="V1012" s="272"/>
      <c r="W1012" s="262"/>
      <c r="X1012" s="267" t="s">
        <v>2560</v>
      </c>
      <c r="Y1012" s="262" t="s">
        <v>2519</v>
      </c>
      <c r="Z1012" s="262"/>
    </row>
    <row r="1013" spans="1:26" x14ac:dyDescent="0.25">
      <c r="A1013" s="261">
        <v>42619</v>
      </c>
      <c r="B1013" s="262"/>
      <c r="C1013" s="261">
        <v>42718</v>
      </c>
      <c r="D1013" s="262" t="s">
        <v>2512</v>
      </c>
      <c r="E1013" s="262" t="s">
        <v>1872</v>
      </c>
      <c r="F1013" s="262" t="s">
        <v>1872</v>
      </c>
      <c r="G1013" s="262" t="s">
        <v>1873</v>
      </c>
      <c r="H1013" s="263" t="s">
        <v>155</v>
      </c>
      <c r="I1013" s="264">
        <v>-370752.25</v>
      </c>
      <c r="J1013" s="264">
        <v>1232640.01</v>
      </c>
      <c r="K1013" s="264">
        <v>0</v>
      </c>
      <c r="L1013" s="266">
        <v>3.3247</v>
      </c>
      <c r="M1013" s="266">
        <v>3.3397000000000001</v>
      </c>
      <c r="N1013" s="270">
        <v>42719</v>
      </c>
      <c r="O1013" s="264">
        <v>-5558.46</v>
      </c>
      <c r="P1013" s="264">
        <v>0</v>
      </c>
      <c r="Q1013" s="264">
        <v>-5558.46</v>
      </c>
      <c r="R1013" s="264">
        <v>-5558.46</v>
      </c>
      <c r="S1013" s="266">
        <v>3.3336999999999999</v>
      </c>
      <c r="T1013" s="268">
        <f t="shared" si="11"/>
        <v>-1667.3545909949905</v>
      </c>
      <c r="U1013" s="267"/>
      <c r="V1013" s="272"/>
      <c r="W1013" s="262"/>
      <c r="X1013" s="267" t="s">
        <v>2618</v>
      </c>
      <c r="Y1013" s="262" t="s">
        <v>2519</v>
      </c>
      <c r="Z1013" s="262"/>
    </row>
    <row r="1014" spans="1:26" x14ac:dyDescent="0.25">
      <c r="A1014" s="261">
        <v>42619</v>
      </c>
      <c r="B1014" s="262"/>
      <c r="C1014" s="261">
        <v>42718</v>
      </c>
      <c r="D1014" s="262" t="s">
        <v>2512</v>
      </c>
      <c r="E1014" s="262" t="s">
        <v>1872</v>
      </c>
      <c r="F1014" s="262" t="s">
        <v>1872</v>
      </c>
      <c r="G1014" s="262" t="s">
        <v>1873</v>
      </c>
      <c r="H1014" s="263" t="s">
        <v>1843</v>
      </c>
      <c r="I1014" s="264">
        <v>-111288.24</v>
      </c>
      <c r="J1014" s="264">
        <v>370000.01</v>
      </c>
      <c r="K1014" s="264">
        <v>0</v>
      </c>
      <c r="L1014" s="266">
        <v>3.3247</v>
      </c>
      <c r="M1014" s="266">
        <v>3.3397000000000001</v>
      </c>
      <c r="N1014" s="270">
        <v>42719</v>
      </c>
      <c r="O1014" s="264">
        <v>-1668.48</v>
      </c>
      <c r="P1014" s="264">
        <v>0</v>
      </c>
      <c r="Q1014" s="264">
        <v>-1668.48</v>
      </c>
      <c r="R1014" s="264">
        <v>-1668.48</v>
      </c>
      <c r="S1014" s="266">
        <v>3.3336999999999999</v>
      </c>
      <c r="T1014" s="268">
        <f t="shared" si="11"/>
        <v>-500.48894621591626</v>
      </c>
      <c r="U1014" s="267"/>
      <c r="V1014" s="272"/>
      <c r="W1014" s="262"/>
      <c r="X1014" s="267" t="s">
        <v>2639</v>
      </c>
      <c r="Y1014" s="262" t="s">
        <v>2519</v>
      </c>
      <c r="Z1014" s="262"/>
    </row>
    <row r="1015" spans="1:26" x14ac:dyDescent="0.25">
      <c r="A1015" s="261">
        <v>42713</v>
      </c>
      <c r="B1015" s="262"/>
      <c r="C1015" s="261">
        <v>42718</v>
      </c>
      <c r="D1015" s="262" t="s">
        <v>2512</v>
      </c>
      <c r="E1015" s="262" t="s">
        <v>1872</v>
      </c>
      <c r="F1015" s="262" t="s">
        <v>1872</v>
      </c>
      <c r="G1015" s="262" t="s">
        <v>1873</v>
      </c>
      <c r="H1015" s="263" t="s">
        <v>155</v>
      </c>
      <c r="I1015" s="264">
        <v>-46434.85</v>
      </c>
      <c r="J1015" s="264">
        <v>156908</v>
      </c>
      <c r="K1015" s="264">
        <v>0</v>
      </c>
      <c r="L1015" s="266">
        <v>3.3791000000000002</v>
      </c>
      <c r="M1015" s="266">
        <v>3.3698000000000001</v>
      </c>
      <c r="N1015" s="270">
        <v>42718</v>
      </c>
      <c r="O1015" s="264">
        <v>431.84</v>
      </c>
      <c r="P1015" s="264">
        <v>0.02</v>
      </c>
      <c r="Q1015" s="264">
        <v>431.82</v>
      </c>
      <c r="R1015" s="264">
        <v>431.84</v>
      </c>
      <c r="S1015" s="266">
        <v>3.3336999999999999</v>
      </c>
      <c r="T1015" s="268">
        <f t="shared" si="11"/>
        <v>129.53775084740678</v>
      </c>
      <c r="U1015" s="267"/>
      <c r="V1015" s="272"/>
      <c r="W1015" s="262"/>
      <c r="X1015" s="267" t="s">
        <v>2640</v>
      </c>
      <c r="Y1015" s="262" t="s">
        <v>2519</v>
      </c>
      <c r="Z1015" s="262"/>
    </row>
    <row r="1016" spans="1:26" x14ac:dyDescent="0.25">
      <c r="A1016" s="261">
        <v>42685</v>
      </c>
      <c r="B1016" s="262"/>
      <c r="C1016" s="261">
        <v>42718</v>
      </c>
      <c r="D1016" s="262" t="s">
        <v>2512</v>
      </c>
      <c r="E1016" s="262" t="s">
        <v>1872</v>
      </c>
      <c r="F1016" s="262" t="s">
        <v>1872</v>
      </c>
      <c r="G1016" s="262" t="s">
        <v>1873</v>
      </c>
      <c r="H1016" s="263" t="s">
        <v>155</v>
      </c>
      <c r="I1016" s="264">
        <v>-530451.42000000004</v>
      </c>
      <c r="J1016" s="264">
        <v>1829579.99</v>
      </c>
      <c r="K1016" s="264">
        <v>0</v>
      </c>
      <c r="L1016" s="266">
        <v>3.4491000000000001</v>
      </c>
      <c r="M1016" s="266">
        <v>3.3397000000000001</v>
      </c>
      <c r="N1016" s="270">
        <v>42719</v>
      </c>
      <c r="O1016" s="264">
        <v>58001.97</v>
      </c>
      <c r="P1016" s="264">
        <v>2.9</v>
      </c>
      <c r="Q1016" s="264">
        <v>57999.07</v>
      </c>
      <c r="R1016" s="264">
        <v>58001.97</v>
      </c>
      <c r="S1016" s="266">
        <v>3.3336999999999999</v>
      </c>
      <c r="T1016" s="268">
        <f t="shared" si="11"/>
        <v>17398.677145513993</v>
      </c>
      <c r="U1016" s="267"/>
      <c r="V1016" s="272"/>
      <c r="W1016" s="262"/>
      <c r="X1016" s="267" t="s">
        <v>2641</v>
      </c>
      <c r="Y1016" s="262" t="s">
        <v>2519</v>
      </c>
      <c r="Z1016" s="262"/>
    </row>
    <row r="1017" spans="1:26" x14ac:dyDescent="0.25">
      <c r="A1017" s="261">
        <v>42619</v>
      </c>
      <c r="B1017" s="262"/>
      <c r="C1017" s="261">
        <v>42718</v>
      </c>
      <c r="D1017" s="262" t="s">
        <v>2512</v>
      </c>
      <c r="E1017" s="262" t="s">
        <v>1872</v>
      </c>
      <c r="F1017" s="262" t="s">
        <v>1872</v>
      </c>
      <c r="G1017" s="262" t="s">
        <v>1873</v>
      </c>
      <c r="H1017" s="263" t="s">
        <v>155</v>
      </c>
      <c r="I1017" s="264">
        <v>-289019.15999999997</v>
      </c>
      <c r="J1017" s="264">
        <v>960902</v>
      </c>
      <c r="K1017" s="264">
        <v>0</v>
      </c>
      <c r="L1017" s="266">
        <v>3.3247</v>
      </c>
      <c r="M1017" s="266">
        <v>3.3365999999999998</v>
      </c>
      <c r="N1017" s="270">
        <v>42719</v>
      </c>
      <c r="O1017" s="264">
        <v>-3437.58</v>
      </c>
      <c r="P1017" s="264">
        <v>0</v>
      </c>
      <c r="Q1017" s="264">
        <v>-3437.58</v>
      </c>
      <c r="R1017" s="264">
        <v>-3437.58</v>
      </c>
      <c r="S1017" s="266">
        <v>3.3336999999999999</v>
      </c>
      <c r="T1017" s="268">
        <f t="shared" si="11"/>
        <v>-1031.160572337043</v>
      </c>
      <c r="U1017" s="267"/>
      <c r="V1017" s="272"/>
      <c r="W1017" s="262"/>
      <c r="X1017" s="267" t="s">
        <v>2618</v>
      </c>
      <c r="Y1017" s="262" t="s">
        <v>2519</v>
      </c>
      <c r="Z1017" s="262"/>
    </row>
    <row r="1018" spans="1:26" x14ac:dyDescent="0.25">
      <c r="A1018" s="261">
        <v>42716</v>
      </c>
      <c r="B1018" s="262"/>
      <c r="C1018" s="261">
        <v>42718</v>
      </c>
      <c r="D1018" s="262" t="s">
        <v>2512</v>
      </c>
      <c r="E1018" s="262" t="s">
        <v>1872</v>
      </c>
      <c r="F1018" s="262" t="s">
        <v>1872</v>
      </c>
      <c r="G1018" s="262" t="s">
        <v>1873</v>
      </c>
      <c r="H1018" s="263" t="s">
        <v>155</v>
      </c>
      <c r="I1018" s="264">
        <v>-45624.09</v>
      </c>
      <c r="J1018" s="264">
        <v>153557</v>
      </c>
      <c r="K1018" s="264">
        <v>0</v>
      </c>
      <c r="L1018" s="266">
        <v>3.3656999999999999</v>
      </c>
      <c r="M1018" s="266">
        <v>3.3698000000000001</v>
      </c>
      <c r="N1018" s="270">
        <v>42718</v>
      </c>
      <c r="O1018" s="264">
        <v>-187.06</v>
      </c>
      <c r="P1018" s="264">
        <v>0</v>
      </c>
      <c r="Q1018" s="264">
        <v>-187.06</v>
      </c>
      <c r="R1018" s="264">
        <v>-187.06</v>
      </c>
      <c r="S1018" s="266">
        <v>3.3336999999999999</v>
      </c>
      <c r="T1018" s="268">
        <f t="shared" si="11"/>
        <v>-56.111827698953121</v>
      </c>
      <c r="U1018" s="267"/>
      <c r="V1018" s="272"/>
      <c r="W1018" s="262"/>
      <c r="X1018" s="267" t="s">
        <v>2642</v>
      </c>
      <c r="Y1018" s="262" t="s">
        <v>2519</v>
      </c>
      <c r="Z1018" s="262"/>
    </row>
    <row r="1019" spans="1:26" x14ac:dyDescent="0.25">
      <c r="A1019" s="261">
        <v>42685</v>
      </c>
      <c r="B1019" s="262"/>
      <c r="C1019" s="261">
        <v>42719</v>
      </c>
      <c r="D1019" s="262" t="s">
        <v>2512</v>
      </c>
      <c r="E1019" s="262" t="s">
        <v>1872</v>
      </c>
      <c r="F1019" s="262" t="s">
        <v>1872</v>
      </c>
      <c r="G1019" s="262" t="s">
        <v>1873</v>
      </c>
      <c r="H1019" s="263" t="s">
        <v>155</v>
      </c>
      <c r="I1019" s="264">
        <v>-603177.64</v>
      </c>
      <c r="J1019" s="264">
        <v>2080420</v>
      </c>
      <c r="K1019" s="264">
        <v>0</v>
      </c>
      <c r="L1019" s="266">
        <v>3.4491000000000001</v>
      </c>
      <c r="M1019" s="266">
        <v>3.37</v>
      </c>
      <c r="N1019" s="270">
        <v>42719</v>
      </c>
      <c r="O1019" s="264">
        <v>47711.35</v>
      </c>
      <c r="P1019" s="264">
        <v>2.39</v>
      </c>
      <c r="Q1019" s="264">
        <v>47708.959999999999</v>
      </c>
      <c r="R1019" s="264">
        <v>47711.35</v>
      </c>
      <c r="S1019" s="266">
        <v>3.31</v>
      </c>
      <c r="T1019" s="268">
        <f t="shared" si="11"/>
        <v>14414.305135951661</v>
      </c>
      <c r="U1019" s="267"/>
      <c r="V1019" s="272"/>
      <c r="W1019" s="262"/>
      <c r="X1019" s="267" t="s">
        <v>2641</v>
      </c>
      <c r="Y1019" s="262" t="s">
        <v>2519</v>
      </c>
      <c r="Z1019" s="262"/>
    </row>
    <row r="1020" spans="1:26" x14ac:dyDescent="0.25">
      <c r="A1020" s="261">
        <v>42704</v>
      </c>
      <c r="B1020" s="262"/>
      <c r="C1020" s="261">
        <v>42723</v>
      </c>
      <c r="D1020" s="262" t="s">
        <v>2512</v>
      </c>
      <c r="E1020" s="262" t="s">
        <v>1872</v>
      </c>
      <c r="F1020" s="262" t="s">
        <v>1872</v>
      </c>
      <c r="G1020" s="262" t="s">
        <v>1873</v>
      </c>
      <c r="H1020" s="263" t="s">
        <v>155</v>
      </c>
      <c r="I1020" s="264">
        <v>81588.31</v>
      </c>
      <c r="J1020" s="264">
        <v>-280264</v>
      </c>
      <c r="K1020" s="264">
        <v>0</v>
      </c>
      <c r="L1020" s="266">
        <v>3.4350999999999998</v>
      </c>
      <c r="M1020" s="266">
        <v>3.3839000000000001</v>
      </c>
      <c r="N1020" s="270">
        <v>42734</v>
      </c>
      <c r="O1020" s="264">
        <v>-4158.29</v>
      </c>
      <c r="P1020" s="264">
        <v>0</v>
      </c>
      <c r="Q1020" s="264">
        <v>-4158.29</v>
      </c>
      <c r="R1020" s="264">
        <v>-4158.29</v>
      </c>
      <c r="S1020" s="266">
        <v>3.3708999999999998</v>
      </c>
      <c r="T1020" s="268">
        <f t="shared" si="11"/>
        <v>-1233.5845026550774</v>
      </c>
      <c r="U1020" s="267"/>
      <c r="V1020" s="272"/>
      <c r="W1020" s="262"/>
      <c r="X1020" s="267" t="s">
        <v>2554</v>
      </c>
      <c r="Y1020" s="262" t="s">
        <v>2519</v>
      </c>
      <c r="Z1020" s="262"/>
    </row>
    <row r="1021" spans="1:26" x14ac:dyDescent="0.25">
      <c r="A1021" s="261">
        <v>42692</v>
      </c>
      <c r="B1021" s="262"/>
      <c r="C1021" s="261">
        <v>42723</v>
      </c>
      <c r="D1021" s="262" t="s">
        <v>2512</v>
      </c>
      <c r="E1021" s="262" t="s">
        <v>1872</v>
      </c>
      <c r="F1021" s="262" t="s">
        <v>1872</v>
      </c>
      <c r="G1021" s="262" t="s">
        <v>1873</v>
      </c>
      <c r="H1021" s="263" t="s">
        <v>155</v>
      </c>
      <c r="I1021" s="264">
        <v>-6256539.1500000004</v>
      </c>
      <c r="J1021" s="264">
        <v>21408000.010000002</v>
      </c>
      <c r="K1021" s="264">
        <v>0</v>
      </c>
      <c r="L1021" s="266">
        <v>3.4217</v>
      </c>
      <c r="M1021" s="266">
        <v>3.3854000000000002</v>
      </c>
      <c r="N1021" s="270">
        <v>42734</v>
      </c>
      <c r="O1021" s="264">
        <v>226077.6</v>
      </c>
      <c r="P1021" s="264">
        <v>11.3</v>
      </c>
      <c r="Q1021" s="264">
        <v>226066.3</v>
      </c>
      <c r="R1021" s="264">
        <v>226077.6</v>
      </c>
      <c r="S1021" s="266">
        <v>3.3708999999999998</v>
      </c>
      <c r="T1021" s="268">
        <f t="shared" si="11"/>
        <v>67067.430063187872</v>
      </c>
      <c r="U1021" s="267"/>
      <c r="V1021" s="272"/>
      <c r="W1021" s="262"/>
      <c r="X1021" s="267" t="s">
        <v>2643</v>
      </c>
      <c r="Y1021" s="262" t="s">
        <v>2519</v>
      </c>
      <c r="Z1021" s="262"/>
    </row>
    <row r="1022" spans="1:26" x14ac:dyDescent="0.25">
      <c r="A1022" s="261">
        <v>42704</v>
      </c>
      <c r="B1022" s="262"/>
      <c r="C1022" s="261">
        <v>42723</v>
      </c>
      <c r="D1022" s="262" t="s">
        <v>2512</v>
      </c>
      <c r="E1022" s="262" t="s">
        <v>1872</v>
      </c>
      <c r="F1022" s="262" t="s">
        <v>1872</v>
      </c>
      <c r="G1022" s="262" t="s">
        <v>1873</v>
      </c>
      <c r="H1022" s="263" t="s">
        <v>155</v>
      </c>
      <c r="I1022" s="264">
        <v>79514.720000000001</v>
      </c>
      <c r="J1022" s="264">
        <v>-273141.01</v>
      </c>
      <c r="K1022" s="264">
        <v>0</v>
      </c>
      <c r="L1022" s="266">
        <v>3.4350999999999998</v>
      </c>
      <c r="M1022" s="266">
        <v>3.3839000000000001</v>
      </c>
      <c r="N1022" s="270">
        <v>42734</v>
      </c>
      <c r="O1022" s="264">
        <v>-4052.6</v>
      </c>
      <c r="P1022" s="264">
        <v>0</v>
      </c>
      <c r="Q1022" s="264">
        <v>-4052.6</v>
      </c>
      <c r="R1022" s="264">
        <v>-4052.6</v>
      </c>
      <c r="S1022" s="266">
        <v>3.3708999999999998</v>
      </c>
      <c r="T1022" s="268">
        <f t="shared" si="11"/>
        <v>-1202.2308582277731</v>
      </c>
      <c r="U1022" s="267"/>
      <c r="V1022" s="272"/>
      <c r="W1022" s="262"/>
      <c r="X1022" s="267" t="s">
        <v>2577</v>
      </c>
      <c r="Y1022" s="262" t="s">
        <v>2519</v>
      </c>
      <c r="Z1022" s="262"/>
    </row>
    <row r="1023" spans="1:26" x14ac:dyDescent="0.25">
      <c r="A1023" s="261">
        <v>42704</v>
      </c>
      <c r="B1023" s="262"/>
      <c r="C1023" s="261">
        <v>42723</v>
      </c>
      <c r="D1023" s="262" t="s">
        <v>2512</v>
      </c>
      <c r="E1023" s="262" t="s">
        <v>1872</v>
      </c>
      <c r="F1023" s="262" t="s">
        <v>1872</v>
      </c>
      <c r="G1023" s="262" t="s">
        <v>1873</v>
      </c>
      <c r="H1023" s="263" t="s">
        <v>155</v>
      </c>
      <c r="I1023" s="264">
        <v>229978.75</v>
      </c>
      <c r="J1023" s="264">
        <v>-790000</v>
      </c>
      <c r="K1023" s="264">
        <v>0</v>
      </c>
      <c r="L1023" s="266">
        <v>3.4350999999999998</v>
      </c>
      <c r="M1023" s="266">
        <v>3.3839000000000001</v>
      </c>
      <c r="N1023" s="270">
        <v>42734</v>
      </c>
      <c r="O1023" s="264">
        <v>-11721.26</v>
      </c>
      <c r="P1023" s="264">
        <v>0</v>
      </c>
      <c r="Q1023" s="264">
        <v>-11721.26</v>
      </c>
      <c r="R1023" s="264">
        <v>-11721.26</v>
      </c>
      <c r="S1023" s="266">
        <v>3.3708999999999998</v>
      </c>
      <c r="T1023" s="268">
        <f t="shared" si="11"/>
        <v>-3477.1900679343798</v>
      </c>
      <c r="U1023" s="267"/>
      <c r="V1023" s="272"/>
      <c r="W1023" s="262"/>
      <c r="X1023" s="267" t="s">
        <v>2590</v>
      </c>
      <c r="Y1023" s="262" t="s">
        <v>2519</v>
      </c>
      <c r="Z1023" s="262"/>
    </row>
    <row r="1024" spans="1:26" x14ac:dyDescent="0.25">
      <c r="A1024" s="261">
        <v>42704</v>
      </c>
      <c r="B1024" s="262"/>
      <c r="C1024" s="261">
        <v>42723</v>
      </c>
      <c r="D1024" s="262" t="s">
        <v>2512</v>
      </c>
      <c r="E1024" s="262" t="s">
        <v>1872</v>
      </c>
      <c r="F1024" s="262" t="s">
        <v>1872</v>
      </c>
      <c r="G1024" s="262" t="s">
        <v>1873</v>
      </c>
      <c r="H1024" s="263" t="s">
        <v>155</v>
      </c>
      <c r="I1024" s="264">
        <v>30275.68</v>
      </c>
      <c r="J1024" s="264">
        <v>-103999.99</v>
      </c>
      <c r="K1024" s="264">
        <v>0</v>
      </c>
      <c r="L1024" s="266">
        <v>3.4350999999999998</v>
      </c>
      <c r="M1024" s="266">
        <v>3.3839000000000001</v>
      </c>
      <c r="N1024" s="270">
        <v>42734</v>
      </c>
      <c r="O1024" s="264">
        <v>-1543.05</v>
      </c>
      <c r="P1024" s="264">
        <v>0</v>
      </c>
      <c r="Q1024" s="264">
        <v>-1543.05</v>
      </c>
      <c r="R1024" s="264">
        <v>-1543.05</v>
      </c>
      <c r="S1024" s="266">
        <v>3.3708999999999998</v>
      </c>
      <c r="T1024" s="268">
        <f t="shared" si="11"/>
        <v>-457.75608887834113</v>
      </c>
      <c r="U1024" s="267"/>
      <c r="V1024" s="272"/>
      <c r="W1024" s="262"/>
      <c r="X1024" s="267" t="s">
        <v>2590</v>
      </c>
      <c r="Y1024" s="262" t="s">
        <v>2519</v>
      </c>
      <c r="Z1024" s="262"/>
    </row>
    <row r="1025" spans="1:26" x14ac:dyDescent="0.25">
      <c r="A1025" s="261">
        <v>42718</v>
      </c>
      <c r="B1025" s="262"/>
      <c r="C1025" s="261">
        <v>42726</v>
      </c>
      <c r="D1025" s="262" t="s">
        <v>2512</v>
      </c>
      <c r="E1025" s="262" t="s">
        <v>1872</v>
      </c>
      <c r="F1025" s="262" t="s">
        <v>1872</v>
      </c>
      <c r="G1025" s="262" t="s">
        <v>1873</v>
      </c>
      <c r="H1025" s="263" t="s">
        <v>155</v>
      </c>
      <c r="I1025" s="264">
        <v>-361690.14</v>
      </c>
      <c r="J1025" s="264">
        <v>1232640</v>
      </c>
      <c r="K1025" s="264">
        <v>0</v>
      </c>
      <c r="L1025" s="266">
        <v>3.4079999999999999</v>
      </c>
      <c r="M1025" s="266">
        <v>3.3477000000000001</v>
      </c>
      <c r="N1025" s="270">
        <v>42755</v>
      </c>
      <c r="O1025" s="264">
        <v>21581.29</v>
      </c>
      <c r="P1025" s="264">
        <v>1.08</v>
      </c>
      <c r="Q1025" s="264">
        <v>21580.21</v>
      </c>
      <c r="R1025" s="264">
        <v>21581.29</v>
      </c>
      <c r="S1025" s="266">
        <v>3.3294000000000001</v>
      </c>
      <c r="T1025" s="268">
        <f t="shared" si="11"/>
        <v>6482.0358022466507</v>
      </c>
      <c r="U1025" s="267"/>
      <c r="V1025" s="272"/>
      <c r="W1025" s="262"/>
      <c r="X1025" s="267" t="s">
        <v>2618</v>
      </c>
      <c r="Y1025" s="262" t="s">
        <v>2519</v>
      </c>
      <c r="Z1025" s="262"/>
    </row>
    <row r="1026" spans="1:26" x14ac:dyDescent="0.25">
      <c r="A1026" s="261">
        <v>42704</v>
      </c>
      <c r="B1026" s="262"/>
      <c r="C1026" s="261">
        <v>42726</v>
      </c>
      <c r="D1026" s="262" t="s">
        <v>2512</v>
      </c>
      <c r="E1026" s="262" t="s">
        <v>1872</v>
      </c>
      <c r="F1026" s="262" t="s">
        <v>1872</v>
      </c>
      <c r="G1026" s="262" t="s">
        <v>1873</v>
      </c>
      <c r="H1026" s="263" t="s">
        <v>155</v>
      </c>
      <c r="I1026" s="264">
        <v>40533.9</v>
      </c>
      <c r="J1026" s="264">
        <v>-139238</v>
      </c>
      <c r="K1026" s="264">
        <v>0</v>
      </c>
      <c r="L1026" s="266">
        <v>3.4350999999999998</v>
      </c>
      <c r="M1026" s="266">
        <v>3.3264</v>
      </c>
      <c r="N1026" s="270">
        <v>42734</v>
      </c>
      <c r="O1026" s="264">
        <v>-4392.6400000000003</v>
      </c>
      <c r="P1026" s="264">
        <v>0</v>
      </c>
      <c r="Q1026" s="264">
        <v>-4392.6400000000003</v>
      </c>
      <c r="R1026" s="264">
        <v>-4392.6400000000003</v>
      </c>
      <c r="S1026" s="266">
        <v>3.3294000000000001</v>
      </c>
      <c r="T1026" s="268">
        <f t="shared" si="11"/>
        <v>-1319.3488316213131</v>
      </c>
      <c r="U1026" s="267"/>
      <c r="V1026" s="272"/>
      <c r="W1026" s="262"/>
      <c r="X1026" s="267" t="s">
        <v>2554</v>
      </c>
      <c r="Y1026" s="262" t="s">
        <v>2519</v>
      </c>
      <c r="Z1026" s="262"/>
    </row>
    <row r="1027" spans="1:26" x14ac:dyDescent="0.25">
      <c r="A1027" s="261">
        <v>42718</v>
      </c>
      <c r="B1027" s="262"/>
      <c r="C1027" s="261">
        <v>42726</v>
      </c>
      <c r="D1027" s="262" t="s">
        <v>2512</v>
      </c>
      <c r="E1027" s="262" t="s">
        <v>1872</v>
      </c>
      <c r="F1027" s="262" t="s">
        <v>1872</v>
      </c>
      <c r="G1027" s="262" t="s">
        <v>1873</v>
      </c>
      <c r="H1027" s="263" t="s">
        <v>155</v>
      </c>
      <c r="I1027" s="264">
        <v>-536848.59</v>
      </c>
      <c r="J1027" s="264">
        <v>1829579.99</v>
      </c>
      <c r="K1027" s="264">
        <v>0</v>
      </c>
      <c r="L1027" s="266">
        <v>3.4079999999999999</v>
      </c>
      <c r="M1027" s="266">
        <v>3.3477000000000001</v>
      </c>
      <c r="N1027" s="270">
        <v>42755</v>
      </c>
      <c r="O1027" s="264">
        <v>32032.62</v>
      </c>
      <c r="P1027" s="264">
        <v>1.6</v>
      </c>
      <c r="Q1027" s="264">
        <v>32031.02</v>
      </c>
      <c r="R1027" s="264">
        <v>32032.62</v>
      </c>
      <c r="S1027" s="266">
        <v>3.3294000000000001</v>
      </c>
      <c r="T1027" s="268">
        <f t="shared" si="11"/>
        <v>9621.1389439538652</v>
      </c>
      <c r="U1027" s="267"/>
      <c r="V1027" s="272"/>
      <c r="W1027" s="262"/>
      <c r="X1027" s="267" t="s">
        <v>2641</v>
      </c>
      <c r="Y1027" s="262" t="s">
        <v>2519</v>
      </c>
      <c r="Z1027" s="262"/>
    </row>
    <row r="1028" spans="1:26" x14ac:dyDescent="0.25">
      <c r="A1028" s="261">
        <v>42704</v>
      </c>
      <c r="B1028" s="262"/>
      <c r="C1028" s="261">
        <v>42732</v>
      </c>
      <c r="D1028" s="262" t="s">
        <v>2512</v>
      </c>
      <c r="E1028" s="262" t="s">
        <v>1872</v>
      </c>
      <c r="F1028" s="262" t="s">
        <v>1872</v>
      </c>
      <c r="G1028" s="262" t="s">
        <v>1957</v>
      </c>
      <c r="H1028" s="263" t="s">
        <v>1843</v>
      </c>
      <c r="I1028" s="264">
        <v>-17583.48</v>
      </c>
      <c r="J1028" s="264">
        <v>60401.01</v>
      </c>
      <c r="K1028" s="264">
        <v>0</v>
      </c>
      <c r="L1028" s="266">
        <v>3.4350999999999998</v>
      </c>
      <c r="M1028" s="266">
        <v>3.2789000000000001</v>
      </c>
      <c r="N1028" s="270">
        <v>42734</v>
      </c>
      <c r="O1028" s="264">
        <v>2743.76</v>
      </c>
      <c r="P1028" s="264">
        <v>0.14000000000000001</v>
      </c>
      <c r="Q1028" s="264">
        <v>2743.62</v>
      </c>
      <c r="R1028" s="264">
        <v>2743.76</v>
      </c>
      <c r="S1028" s="266">
        <v>3.2772999999999999</v>
      </c>
      <c r="T1028" s="268">
        <f t="shared" si="11"/>
        <v>837.20135477374674</v>
      </c>
      <c r="U1028" s="267"/>
      <c r="V1028" s="272"/>
      <c r="W1028" s="262"/>
      <c r="X1028" s="267" t="s">
        <v>2529</v>
      </c>
      <c r="Y1028" s="262" t="s">
        <v>2519</v>
      </c>
      <c r="Z1028" s="262"/>
    </row>
    <row r="1029" spans="1:26" x14ac:dyDescent="0.25">
      <c r="A1029" s="261">
        <v>42702</v>
      </c>
      <c r="B1029" s="262"/>
      <c r="C1029" s="261">
        <v>42732</v>
      </c>
      <c r="D1029" s="262" t="s">
        <v>2512</v>
      </c>
      <c r="E1029" s="262" t="s">
        <v>1872</v>
      </c>
      <c r="F1029" s="262" t="s">
        <v>1872</v>
      </c>
      <c r="G1029" s="262" t="s">
        <v>1873</v>
      </c>
      <c r="H1029" s="263" t="s">
        <v>1843</v>
      </c>
      <c r="I1029" s="264">
        <v>-90725.22</v>
      </c>
      <c r="J1029" s="264">
        <v>313999.99</v>
      </c>
      <c r="K1029" s="264">
        <v>0</v>
      </c>
      <c r="L1029" s="266">
        <v>3.4609999999999999</v>
      </c>
      <c r="M1029" s="266">
        <v>3.2785000000000002</v>
      </c>
      <c r="N1029" s="270">
        <v>42733</v>
      </c>
      <c r="O1029" s="264">
        <v>16548.96</v>
      </c>
      <c r="P1029" s="264">
        <v>0.83</v>
      </c>
      <c r="Q1029" s="264">
        <v>16548.13</v>
      </c>
      <c r="R1029" s="264">
        <v>16548.96</v>
      </c>
      <c r="S1029" s="266">
        <v>3.2772999999999999</v>
      </c>
      <c r="T1029" s="268">
        <f t="shared" si="11"/>
        <v>5049.5712934427729</v>
      </c>
      <c r="U1029" s="267"/>
      <c r="V1029" s="272"/>
      <c r="W1029" s="262"/>
      <c r="X1029" s="267" t="s">
        <v>2620</v>
      </c>
      <c r="Y1029" s="262" t="s">
        <v>2519</v>
      </c>
      <c r="Z1029" s="262"/>
    </row>
    <row r="1030" spans="1:26" x14ac:dyDescent="0.25">
      <c r="A1030" s="261">
        <v>42704</v>
      </c>
      <c r="B1030" s="262"/>
      <c r="C1030" s="261">
        <v>42732</v>
      </c>
      <c r="D1030" s="262" t="s">
        <v>2512</v>
      </c>
      <c r="E1030" s="262" t="s">
        <v>1872</v>
      </c>
      <c r="F1030" s="262" t="s">
        <v>1872</v>
      </c>
      <c r="G1030" s="262" t="s">
        <v>1873</v>
      </c>
      <c r="H1030" s="263" t="s">
        <v>1843</v>
      </c>
      <c r="I1030" s="264">
        <v>-40705.949999999997</v>
      </c>
      <c r="J1030" s="264">
        <v>139829.01</v>
      </c>
      <c r="K1030" s="264">
        <v>0</v>
      </c>
      <c r="L1030" s="266">
        <v>3.4350999999999998</v>
      </c>
      <c r="M1030" s="266">
        <v>3.2789000000000001</v>
      </c>
      <c r="N1030" s="270">
        <v>42734</v>
      </c>
      <c r="O1030" s="264">
        <v>6351.82</v>
      </c>
      <c r="P1030" s="264">
        <v>0.32</v>
      </c>
      <c r="Q1030" s="264">
        <v>6351.5</v>
      </c>
      <c r="R1030" s="264">
        <v>6351.82</v>
      </c>
      <c r="S1030" s="266">
        <v>3.2772999999999999</v>
      </c>
      <c r="T1030" s="268">
        <f t="shared" si="11"/>
        <v>1938.1258963170903</v>
      </c>
      <c r="U1030" s="267"/>
      <c r="V1030" s="272"/>
      <c r="W1030" s="262"/>
      <c r="X1030" s="267" t="s">
        <v>2587</v>
      </c>
      <c r="Y1030" s="262" t="s">
        <v>2519</v>
      </c>
      <c r="Z1030" s="262"/>
    </row>
    <row r="1031" spans="1:26" x14ac:dyDescent="0.25">
      <c r="A1031" s="261">
        <v>42702</v>
      </c>
      <c r="B1031" s="262"/>
      <c r="C1031" s="261">
        <v>42732</v>
      </c>
      <c r="D1031" s="262" t="s">
        <v>2512</v>
      </c>
      <c r="E1031" s="262" t="s">
        <v>1872</v>
      </c>
      <c r="F1031" s="262" t="s">
        <v>1872</v>
      </c>
      <c r="G1031" s="262" t="s">
        <v>1957</v>
      </c>
      <c r="H1031" s="263" t="s">
        <v>1843</v>
      </c>
      <c r="I1031" s="264">
        <v>-8090.15</v>
      </c>
      <c r="J1031" s="264">
        <v>28000.01</v>
      </c>
      <c r="K1031" s="264">
        <v>0</v>
      </c>
      <c r="L1031" s="266">
        <v>3.4609999999999999</v>
      </c>
      <c r="M1031" s="266">
        <v>3.2785000000000002</v>
      </c>
      <c r="N1031" s="270">
        <v>42733</v>
      </c>
      <c r="O1031" s="264">
        <v>1475.7</v>
      </c>
      <c r="P1031" s="264">
        <v>7.0000000000000007E-2</v>
      </c>
      <c r="Q1031" s="264">
        <v>1475.63</v>
      </c>
      <c r="R1031" s="264">
        <v>1475.7</v>
      </c>
      <c r="S1031" s="266">
        <v>3.2772999999999999</v>
      </c>
      <c r="T1031" s="268">
        <f t="shared" si="11"/>
        <v>450.27919323833646</v>
      </c>
      <c r="U1031" s="267"/>
      <c r="V1031" s="272"/>
      <c r="W1031" s="262"/>
      <c r="X1031" s="267" t="s">
        <v>2616</v>
      </c>
      <c r="Y1031" s="262" t="s">
        <v>2519</v>
      </c>
      <c r="Z1031" s="262"/>
    </row>
    <row r="1032" spans="1:26" x14ac:dyDescent="0.25">
      <c r="A1032" s="261">
        <v>42704</v>
      </c>
      <c r="B1032" s="262"/>
      <c r="C1032" s="261">
        <v>42732</v>
      </c>
      <c r="D1032" s="262" t="s">
        <v>2512</v>
      </c>
      <c r="E1032" s="262" t="s">
        <v>1872</v>
      </c>
      <c r="F1032" s="262" t="s">
        <v>1872</v>
      </c>
      <c r="G1032" s="262" t="s">
        <v>1957</v>
      </c>
      <c r="H1032" s="263" t="s">
        <v>1843</v>
      </c>
      <c r="I1032" s="264">
        <v>-5822.25</v>
      </c>
      <c r="J1032" s="264">
        <v>20000.009999999998</v>
      </c>
      <c r="K1032" s="264">
        <v>0</v>
      </c>
      <c r="L1032" s="266">
        <v>3.4350999999999998</v>
      </c>
      <c r="M1032" s="266">
        <v>3.2789000000000001</v>
      </c>
      <c r="N1032" s="270">
        <v>42734</v>
      </c>
      <c r="O1032" s="264">
        <v>908.51</v>
      </c>
      <c r="P1032" s="264">
        <v>0.05</v>
      </c>
      <c r="Q1032" s="264">
        <v>908.46</v>
      </c>
      <c r="R1032" s="264">
        <v>908.51</v>
      </c>
      <c r="S1032" s="266">
        <v>3.2772999999999999</v>
      </c>
      <c r="T1032" s="268">
        <f t="shared" si="11"/>
        <v>277.21294968419124</v>
      </c>
      <c r="U1032" s="267"/>
      <c r="V1032" s="272"/>
      <c r="W1032" s="262"/>
      <c r="X1032" s="267" t="s">
        <v>2632</v>
      </c>
      <c r="Y1032" s="262" t="s">
        <v>2519</v>
      </c>
      <c r="Z1032" s="262"/>
    </row>
    <row r="1033" spans="1:26" x14ac:dyDescent="0.25">
      <c r="A1033" s="261">
        <v>42704</v>
      </c>
      <c r="B1033" s="262"/>
      <c r="C1033" s="261">
        <v>42732</v>
      </c>
      <c r="D1033" s="262" t="s">
        <v>2512</v>
      </c>
      <c r="E1033" s="262" t="s">
        <v>1872</v>
      </c>
      <c r="F1033" s="262" t="s">
        <v>1872</v>
      </c>
      <c r="G1033" s="262" t="s">
        <v>1873</v>
      </c>
      <c r="H1033" s="263" t="s">
        <v>155</v>
      </c>
      <c r="I1033" s="264">
        <v>75106.98</v>
      </c>
      <c r="J1033" s="264">
        <v>-257999.99</v>
      </c>
      <c r="K1033" s="264">
        <v>0</v>
      </c>
      <c r="L1033" s="266">
        <v>3.4350999999999998</v>
      </c>
      <c r="M1033" s="266">
        <v>3.2789000000000001</v>
      </c>
      <c r="N1033" s="270">
        <v>42734</v>
      </c>
      <c r="O1033" s="264">
        <v>-11719.82</v>
      </c>
      <c r="P1033" s="264">
        <v>0</v>
      </c>
      <c r="Q1033" s="264">
        <v>-11719.82</v>
      </c>
      <c r="R1033" s="264">
        <v>-11719.82</v>
      </c>
      <c r="S1033" s="266">
        <v>3.2772999999999999</v>
      </c>
      <c r="T1033" s="268">
        <f t="shared" si="11"/>
        <v>-3576.0595612241787</v>
      </c>
      <c r="U1033" s="267"/>
      <c r="V1033" s="272"/>
      <c r="W1033" s="262"/>
      <c r="X1033" s="267" t="s">
        <v>2636</v>
      </c>
      <c r="Y1033" s="262" t="s">
        <v>2519</v>
      </c>
      <c r="Z1033" s="262"/>
    </row>
    <row r="1034" spans="1:26" x14ac:dyDescent="0.25">
      <c r="A1034" s="261">
        <v>42704</v>
      </c>
      <c r="B1034" s="262"/>
      <c r="C1034" s="261">
        <v>42732</v>
      </c>
      <c r="D1034" s="262" t="s">
        <v>2512</v>
      </c>
      <c r="E1034" s="262" t="s">
        <v>1872</v>
      </c>
      <c r="F1034" s="262" t="s">
        <v>1872</v>
      </c>
      <c r="G1034" s="262" t="s">
        <v>1873</v>
      </c>
      <c r="H1034" s="263" t="s">
        <v>155</v>
      </c>
      <c r="I1034" s="264">
        <v>241914.35</v>
      </c>
      <c r="J1034" s="264">
        <v>-830999.98</v>
      </c>
      <c r="K1034" s="264">
        <v>0</v>
      </c>
      <c r="L1034" s="266">
        <v>3.4350999999999998</v>
      </c>
      <c r="M1034" s="266">
        <v>3.2789000000000001</v>
      </c>
      <c r="N1034" s="270">
        <v>42734</v>
      </c>
      <c r="O1034" s="264">
        <v>-37748.720000000001</v>
      </c>
      <c r="P1034" s="264">
        <v>0</v>
      </c>
      <c r="Q1034" s="264">
        <v>-37748.720000000001</v>
      </c>
      <c r="R1034" s="264">
        <v>-37748.720000000001</v>
      </c>
      <c r="S1034" s="266">
        <v>3.2772999999999999</v>
      </c>
      <c r="T1034" s="268">
        <f t="shared" si="11"/>
        <v>-11518.237573612425</v>
      </c>
      <c r="U1034" s="267"/>
      <c r="V1034" s="272"/>
      <c r="W1034" s="262"/>
      <c r="X1034" s="267" t="s">
        <v>2547</v>
      </c>
      <c r="Y1034" s="262" t="s">
        <v>2519</v>
      </c>
      <c r="Z1034" s="262"/>
    </row>
    <row r="1035" spans="1:26" x14ac:dyDescent="0.25">
      <c r="A1035" s="261">
        <v>42704</v>
      </c>
      <c r="B1035" s="262"/>
      <c r="C1035" s="261">
        <v>42732</v>
      </c>
      <c r="D1035" s="262" t="s">
        <v>2512</v>
      </c>
      <c r="E1035" s="262" t="s">
        <v>1872</v>
      </c>
      <c r="F1035" s="262" t="s">
        <v>1872</v>
      </c>
      <c r="G1035" s="262" t="s">
        <v>1873</v>
      </c>
      <c r="H1035" s="263" t="s">
        <v>155</v>
      </c>
      <c r="I1035" s="264">
        <v>151378.42000000001</v>
      </c>
      <c r="J1035" s="264">
        <v>-520000.01</v>
      </c>
      <c r="K1035" s="264">
        <v>0</v>
      </c>
      <c r="L1035" s="266">
        <v>3.4350999999999998</v>
      </c>
      <c r="M1035" s="266">
        <v>3.2789000000000001</v>
      </c>
      <c r="N1035" s="270">
        <v>42734</v>
      </c>
      <c r="O1035" s="264">
        <v>-23621.34</v>
      </c>
      <c r="P1035" s="264">
        <v>0</v>
      </c>
      <c r="Q1035" s="264">
        <v>-23621.34</v>
      </c>
      <c r="R1035" s="264">
        <v>-23621.34</v>
      </c>
      <c r="S1035" s="266">
        <v>3.2772999999999999</v>
      </c>
      <c r="T1035" s="268">
        <f t="shared" si="11"/>
        <v>-7207.5611021267514</v>
      </c>
      <c r="U1035" s="267"/>
      <c r="V1035" s="262"/>
      <c r="W1035" s="262"/>
      <c r="X1035" s="267" t="s">
        <v>2622</v>
      </c>
      <c r="Y1035" s="262" t="s">
        <v>2519</v>
      </c>
      <c r="Z1035" s="262"/>
    </row>
    <row r="1036" spans="1:26" x14ac:dyDescent="0.25">
      <c r="A1036" s="261">
        <v>42704</v>
      </c>
      <c r="B1036" s="262"/>
      <c r="C1036" s="261">
        <v>42732</v>
      </c>
      <c r="D1036" s="262" t="s">
        <v>2512</v>
      </c>
      <c r="E1036" s="262" t="s">
        <v>1872</v>
      </c>
      <c r="F1036" s="262" t="s">
        <v>1872</v>
      </c>
      <c r="G1036" s="262" t="s">
        <v>1957</v>
      </c>
      <c r="H1036" s="263" t="s">
        <v>1843</v>
      </c>
      <c r="I1036" s="264">
        <v>-13645.89</v>
      </c>
      <c r="J1036" s="264">
        <v>46875</v>
      </c>
      <c r="K1036" s="264">
        <v>0</v>
      </c>
      <c r="L1036" s="266">
        <v>3.4350999999999998</v>
      </c>
      <c r="M1036" s="266">
        <v>3.2789000000000001</v>
      </c>
      <c r="N1036" s="270">
        <v>42734</v>
      </c>
      <c r="O1036" s="264">
        <v>2129.33</v>
      </c>
      <c r="P1036" s="264">
        <v>0.11</v>
      </c>
      <c r="Q1036" s="264">
        <v>2129.2199999999998</v>
      </c>
      <c r="R1036" s="264">
        <v>2129.33</v>
      </c>
      <c r="S1036" s="266">
        <v>3.2772999999999999</v>
      </c>
      <c r="T1036" s="268">
        <f t="shared" si="11"/>
        <v>649.72080676166354</v>
      </c>
      <c r="U1036" s="267"/>
      <c r="V1036" s="262"/>
      <c r="W1036" s="262"/>
      <c r="X1036" s="267" t="s">
        <v>2633</v>
      </c>
      <c r="Y1036" s="262" t="s">
        <v>2519</v>
      </c>
      <c r="Z1036" s="262"/>
    </row>
    <row r="1037" spans="1:26" x14ac:dyDescent="0.25">
      <c r="A1037" s="261">
        <v>42702</v>
      </c>
      <c r="B1037" s="262"/>
      <c r="C1037" s="261">
        <v>42732</v>
      </c>
      <c r="D1037" s="262" t="s">
        <v>2512</v>
      </c>
      <c r="E1037" s="262" t="s">
        <v>1872</v>
      </c>
      <c r="F1037" s="262" t="s">
        <v>1872</v>
      </c>
      <c r="G1037" s="262" t="s">
        <v>1957</v>
      </c>
      <c r="H1037" s="263" t="s">
        <v>1843</v>
      </c>
      <c r="I1037" s="264">
        <v>-75989.600000000006</v>
      </c>
      <c r="J1037" s="264">
        <v>263000.01</v>
      </c>
      <c r="K1037" s="264">
        <v>0</v>
      </c>
      <c r="L1037" s="266">
        <v>3.4609999999999999</v>
      </c>
      <c r="M1037" s="266">
        <v>3.2785000000000002</v>
      </c>
      <c r="N1037" s="270">
        <v>42733</v>
      </c>
      <c r="O1037" s="264">
        <v>13861.07</v>
      </c>
      <c r="P1037" s="264">
        <v>0.69</v>
      </c>
      <c r="Q1037" s="264">
        <v>13860.38</v>
      </c>
      <c r="R1037" s="264">
        <v>13861.07</v>
      </c>
      <c r="S1037" s="266">
        <v>3.2772999999999999</v>
      </c>
      <c r="T1037" s="268">
        <f t="shared" si="11"/>
        <v>4229.4175083147711</v>
      </c>
      <c r="U1037" s="267"/>
      <c r="V1037" s="262"/>
      <c r="W1037" s="262"/>
      <c r="X1037" s="267" t="s">
        <v>2614</v>
      </c>
      <c r="Y1037" s="262" t="s">
        <v>2519</v>
      </c>
      <c r="Z1037" s="262"/>
    </row>
    <row r="1038" spans="1:26" x14ac:dyDescent="0.25">
      <c r="A1038" s="261">
        <v>42704</v>
      </c>
      <c r="B1038" s="262"/>
      <c r="C1038" s="261">
        <v>42732</v>
      </c>
      <c r="D1038" s="262" t="s">
        <v>2512</v>
      </c>
      <c r="E1038" s="262" t="s">
        <v>1872</v>
      </c>
      <c r="F1038" s="262" t="s">
        <v>1872</v>
      </c>
      <c r="G1038" s="262" t="s">
        <v>1873</v>
      </c>
      <c r="H1038" s="263" t="s">
        <v>155</v>
      </c>
      <c r="I1038" s="264">
        <v>465779.74</v>
      </c>
      <c r="J1038" s="264">
        <v>-1599999.98</v>
      </c>
      <c r="K1038" s="264">
        <v>0</v>
      </c>
      <c r="L1038" s="266">
        <v>3.4350999999999998</v>
      </c>
      <c r="M1038" s="266">
        <v>3.2789000000000001</v>
      </c>
      <c r="N1038" s="270">
        <v>42734</v>
      </c>
      <c r="O1038" s="264">
        <v>-72681.05</v>
      </c>
      <c r="P1038" s="264">
        <v>0</v>
      </c>
      <c r="Q1038" s="264">
        <v>-72681.05</v>
      </c>
      <c r="R1038" s="264">
        <v>-72681.05</v>
      </c>
      <c r="S1038" s="266">
        <v>3.2772999999999999</v>
      </c>
      <c r="T1038" s="268">
        <f t="shared" si="11"/>
        <v>-22177.112257040859</v>
      </c>
      <c r="U1038" s="267"/>
      <c r="V1038" s="262"/>
      <c r="W1038" s="262"/>
      <c r="X1038" s="267" t="s">
        <v>2622</v>
      </c>
      <c r="Y1038" s="262" t="s">
        <v>2519</v>
      </c>
      <c r="Z1038" s="262"/>
    </row>
    <row r="1039" spans="1:26" x14ac:dyDescent="0.25">
      <c r="A1039" s="261">
        <v>42704</v>
      </c>
      <c r="B1039" s="262"/>
      <c r="C1039" s="261">
        <v>42732</v>
      </c>
      <c r="D1039" s="262" t="s">
        <v>2512</v>
      </c>
      <c r="E1039" s="262" t="s">
        <v>1872</v>
      </c>
      <c r="F1039" s="262" t="s">
        <v>1872</v>
      </c>
      <c r="G1039" s="262" t="s">
        <v>1957</v>
      </c>
      <c r="H1039" s="263" t="s">
        <v>1843</v>
      </c>
      <c r="I1039" s="264">
        <v>-13463.95</v>
      </c>
      <c r="J1039" s="264">
        <v>46250.01</v>
      </c>
      <c r="K1039" s="264">
        <v>0</v>
      </c>
      <c r="L1039" s="266">
        <v>3.4350999999999998</v>
      </c>
      <c r="M1039" s="266">
        <v>3.2789000000000001</v>
      </c>
      <c r="N1039" s="270">
        <v>42734</v>
      </c>
      <c r="O1039" s="264">
        <v>2100.94</v>
      </c>
      <c r="P1039" s="264">
        <v>0.11</v>
      </c>
      <c r="Q1039" s="264">
        <v>2100.83</v>
      </c>
      <c r="R1039" s="264">
        <v>2100.94</v>
      </c>
      <c r="S1039" s="266">
        <v>3.2772999999999999</v>
      </c>
      <c r="T1039" s="268">
        <f t="shared" si="11"/>
        <v>641.05818814267843</v>
      </c>
      <c r="U1039" s="267"/>
      <c r="V1039" s="262"/>
      <c r="W1039" s="262"/>
      <c r="X1039" s="267" t="s">
        <v>2600</v>
      </c>
      <c r="Y1039" s="262" t="s">
        <v>2519</v>
      </c>
      <c r="Z1039" s="262"/>
    </row>
    <row r="1040" spans="1:26" x14ac:dyDescent="0.25">
      <c r="A1040" s="261">
        <v>42704</v>
      </c>
      <c r="B1040" s="262"/>
      <c r="C1040" s="261">
        <v>42732</v>
      </c>
      <c r="D1040" s="262" t="s">
        <v>2512</v>
      </c>
      <c r="E1040" s="262" t="s">
        <v>1872</v>
      </c>
      <c r="F1040" s="262" t="s">
        <v>1872</v>
      </c>
      <c r="G1040" s="262" t="s">
        <v>1873</v>
      </c>
      <c r="H1040" s="263" t="s">
        <v>1843</v>
      </c>
      <c r="I1040" s="264">
        <v>-25676.11</v>
      </c>
      <c r="J1040" s="264">
        <v>88200.01</v>
      </c>
      <c r="K1040" s="264">
        <v>0</v>
      </c>
      <c r="L1040" s="266">
        <v>3.4350999999999998</v>
      </c>
      <c r="M1040" s="266">
        <v>3.2789000000000001</v>
      </c>
      <c r="N1040" s="270">
        <v>42734</v>
      </c>
      <c r="O1040" s="264">
        <v>4006.54</v>
      </c>
      <c r="P1040" s="264">
        <v>0.2</v>
      </c>
      <c r="Q1040" s="264">
        <v>4006.34</v>
      </c>
      <c r="R1040" s="264">
        <v>4006.54</v>
      </c>
      <c r="S1040" s="266">
        <v>3.2772999999999999</v>
      </c>
      <c r="T1040" s="268">
        <f t="shared" si="11"/>
        <v>1222.5124340158056</v>
      </c>
      <c r="U1040" s="267"/>
      <c r="V1040" s="262"/>
      <c r="W1040" s="262"/>
      <c r="X1040" s="267" t="s">
        <v>2593</v>
      </c>
      <c r="Y1040" s="262" t="s">
        <v>2519</v>
      </c>
      <c r="Z1040" s="262"/>
    </row>
    <row r="1041" spans="1:26" x14ac:dyDescent="0.25">
      <c r="A1041" s="261">
        <v>42704</v>
      </c>
      <c r="B1041" s="262"/>
      <c r="C1041" s="261">
        <v>42732</v>
      </c>
      <c r="D1041" s="262" t="s">
        <v>2512</v>
      </c>
      <c r="E1041" s="262" t="s">
        <v>1872</v>
      </c>
      <c r="F1041" s="262" t="s">
        <v>1872</v>
      </c>
      <c r="G1041" s="262" t="s">
        <v>1873</v>
      </c>
      <c r="H1041" s="263" t="s">
        <v>155</v>
      </c>
      <c r="I1041" s="264">
        <v>152251.75</v>
      </c>
      <c r="J1041" s="264">
        <v>-522999.99</v>
      </c>
      <c r="K1041" s="264">
        <v>0</v>
      </c>
      <c r="L1041" s="266">
        <v>3.4350999999999998</v>
      </c>
      <c r="M1041" s="266">
        <v>3.2789000000000001</v>
      </c>
      <c r="N1041" s="270">
        <v>42734</v>
      </c>
      <c r="O1041" s="264">
        <v>-23757.62</v>
      </c>
      <c r="P1041" s="264">
        <v>0</v>
      </c>
      <c r="Q1041" s="264">
        <v>-23757.62</v>
      </c>
      <c r="R1041" s="264">
        <v>-23757.62</v>
      </c>
      <c r="S1041" s="266">
        <v>3.2772999999999999</v>
      </c>
      <c r="T1041" s="268">
        <f t="shared" si="11"/>
        <v>-7249.1441125316569</v>
      </c>
      <c r="U1041" s="267"/>
      <c r="V1041" s="262"/>
      <c r="W1041" s="262"/>
      <c r="X1041" s="267" t="s">
        <v>2578</v>
      </c>
      <c r="Y1041" s="262" t="s">
        <v>2519</v>
      </c>
      <c r="Z1041" s="262"/>
    </row>
    <row r="1042" spans="1:26" x14ac:dyDescent="0.25">
      <c r="A1042" s="261">
        <v>42704</v>
      </c>
      <c r="B1042" s="262"/>
      <c r="C1042" s="261">
        <v>42732</v>
      </c>
      <c r="D1042" s="262" t="s">
        <v>2512</v>
      </c>
      <c r="E1042" s="262" t="s">
        <v>1872</v>
      </c>
      <c r="F1042" s="262" t="s">
        <v>1872</v>
      </c>
      <c r="G1042" s="262" t="s">
        <v>1873</v>
      </c>
      <c r="H1042" s="263" t="s">
        <v>155</v>
      </c>
      <c r="I1042" s="264">
        <v>144080.51999999999</v>
      </c>
      <c r="J1042" s="264">
        <v>-494930.99</v>
      </c>
      <c r="K1042" s="264">
        <v>0</v>
      </c>
      <c r="L1042" s="266">
        <v>3.4350999999999998</v>
      </c>
      <c r="M1042" s="266">
        <v>3.2789000000000001</v>
      </c>
      <c r="N1042" s="270">
        <v>42734</v>
      </c>
      <c r="O1042" s="264">
        <v>-22482.57</v>
      </c>
      <c r="P1042" s="264">
        <v>0</v>
      </c>
      <c r="Q1042" s="264">
        <v>-22482.57</v>
      </c>
      <c r="R1042" s="264">
        <v>-22482.57</v>
      </c>
      <c r="S1042" s="266">
        <v>3.2772999999999999</v>
      </c>
      <c r="T1042" s="268">
        <f t="shared" si="11"/>
        <v>-6860.08909773289</v>
      </c>
      <c r="U1042" s="267"/>
      <c r="V1042" s="262"/>
      <c r="W1042" s="262"/>
      <c r="X1042" s="267" t="s">
        <v>2554</v>
      </c>
      <c r="Y1042" s="262" t="s">
        <v>2519</v>
      </c>
      <c r="Z1042" s="262"/>
    </row>
    <row r="1043" spans="1:26" x14ac:dyDescent="0.25">
      <c r="A1043" s="261">
        <v>42704</v>
      </c>
      <c r="B1043" s="262"/>
      <c r="C1043" s="261">
        <v>42732</v>
      </c>
      <c r="D1043" s="262" t="s">
        <v>2512</v>
      </c>
      <c r="E1043" s="262" t="s">
        <v>1872</v>
      </c>
      <c r="F1043" s="262" t="s">
        <v>1872</v>
      </c>
      <c r="G1043" s="262" t="s">
        <v>1957</v>
      </c>
      <c r="H1043" s="263" t="s">
        <v>155</v>
      </c>
      <c r="I1043" s="264">
        <v>-197410.56</v>
      </c>
      <c r="J1043" s="264">
        <v>678125.01</v>
      </c>
      <c r="K1043" s="264">
        <v>0</v>
      </c>
      <c r="L1043" s="266">
        <v>3.4350999999999998</v>
      </c>
      <c r="M1043" s="266">
        <v>3.2789000000000001</v>
      </c>
      <c r="N1043" s="270">
        <v>42734</v>
      </c>
      <c r="O1043" s="264">
        <v>30804.27</v>
      </c>
      <c r="P1043" s="264">
        <v>1.54</v>
      </c>
      <c r="Q1043" s="264">
        <v>30802.73</v>
      </c>
      <c r="R1043" s="264">
        <v>30804.27</v>
      </c>
      <c r="S1043" s="266">
        <v>3.2772999999999999</v>
      </c>
      <c r="T1043" s="268">
        <f t="shared" si="11"/>
        <v>9399.2829463277703</v>
      </c>
      <c r="U1043" s="267"/>
      <c r="V1043" s="262"/>
      <c r="W1043" s="262"/>
      <c r="X1043" s="267" t="s">
        <v>2634</v>
      </c>
      <c r="Y1043" s="262" t="s">
        <v>2519</v>
      </c>
      <c r="Z1043" s="262"/>
    </row>
    <row r="1044" spans="1:26" x14ac:dyDescent="0.25">
      <c r="A1044" s="261">
        <v>42704</v>
      </c>
      <c r="B1044" s="262"/>
      <c r="C1044" s="261">
        <v>42732</v>
      </c>
      <c r="D1044" s="262" t="s">
        <v>2512</v>
      </c>
      <c r="E1044" s="262" t="s">
        <v>1872</v>
      </c>
      <c r="F1044" s="262" t="s">
        <v>1872</v>
      </c>
      <c r="G1044" s="262" t="s">
        <v>1873</v>
      </c>
      <c r="H1044" s="263" t="s">
        <v>1843</v>
      </c>
      <c r="I1044" s="264">
        <v>-256188.97</v>
      </c>
      <c r="J1044" s="264">
        <v>880034.73</v>
      </c>
      <c r="K1044" s="264">
        <v>0</v>
      </c>
      <c r="L1044" s="266">
        <v>3.4350999999999998</v>
      </c>
      <c r="M1044" s="266">
        <v>3.2789000000000001</v>
      </c>
      <c r="N1044" s="270">
        <v>42734</v>
      </c>
      <c r="O1044" s="264">
        <v>39976.160000000003</v>
      </c>
      <c r="P1044" s="264">
        <v>2</v>
      </c>
      <c r="Q1044" s="264">
        <v>39974.160000000003</v>
      </c>
      <c r="R1044" s="264">
        <v>39976.160000000003</v>
      </c>
      <c r="S1044" s="266">
        <v>3.2772999999999999</v>
      </c>
      <c r="T1044" s="268">
        <f t="shared" si="11"/>
        <v>12197.894608366645</v>
      </c>
      <c r="U1044" s="267"/>
      <c r="V1044" s="262"/>
      <c r="W1044" s="262"/>
      <c r="X1044" s="267" t="s">
        <v>2526</v>
      </c>
      <c r="Y1044" s="262" t="s">
        <v>2519</v>
      </c>
      <c r="Z1044" s="262"/>
    </row>
    <row r="1045" spans="1:26" x14ac:dyDescent="0.25">
      <c r="A1045" s="261">
        <v>42704</v>
      </c>
      <c r="B1045" s="262"/>
      <c r="C1045" s="261">
        <v>42732</v>
      </c>
      <c r="D1045" s="262" t="s">
        <v>2512</v>
      </c>
      <c r="E1045" s="262" t="s">
        <v>1872</v>
      </c>
      <c r="F1045" s="262" t="s">
        <v>1872</v>
      </c>
      <c r="G1045" s="262" t="s">
        <v>1873</v>
      </c>
      <c r="H1045" s="263" t="s">
        <v>155</v>
      </c>
      <c r="I1045" s="264">
        <v>393875</v>
      </c>
      <c r="J1045" s="264">
        <v>-1353000.01</v>
      </c>
      <c r="K1045" s="264">
        <v>0</v>
      </c>
      <c r="L1045" s="266">
        <v>3.4350999999999998</v>
      </c>
      <c r="M1045" s="266">
        <v>3.2789000000000001</v>
      </c>
      <c r="N1045" s="270">
        <v>42734</v>
      </c>
      <c r="O1045" s="264">
        <v>-61460.92</v>
      </c>
      <c r="P1045" s="264">
        <v>0</v>
      </c>
      <c r="Q1045" s="264">
        <v>-61460.92</v>
      </c>
      <c r="R1045" s="264">
        <v>-61460.92</v>
      </c>
      <c r="S1045" s="266">
        <v>3.2772999999999999</v>
      </c>
      <c r="T1045" s="268">
        <f t="shared" si="11"/>
        <v>-18753.522716870593</v>
      </c>
      <c r="U1045" s="267"/>
      <c r="V1045" s="262"/>
      <c r="W1045" s="262"/>
      <c r="X1045" s="267" t="s">
        <v>2627</v>
      </c>
      <c r="Y1045" s="262" t="s">
        <v>2519</v>
      </c>
      <c r="Z1045" s="262"/>
    </row>
    <row r="1046" spans="1:26" x14ac:dyDescent="0.25">
      <c r="A1046" s="261">
        <v>42704</v>
      </c>
      <c r="B1046" s="262"/>
      <c r="C1046" s="261">
        <v>42732</v>
      </c>
      <c r="D1046" s="262" t="s">
        <v>2512</v>
      </c>
      <c r="E1046" s="262" t="s">
        <v>1872</v>
      </c>
      <c r="F1046" s="262" t="s">
        <v>1872</v>
      </c>
      <c r="G1046" s="262" t="s">
        <v>1957</v>
      </c>
      <c r="H1046" s="263" t="s">
        <v>1843</v>
      </c>
      <c r="I1046" s="264">
        <v>-23751.74</v>
      </c>
      <c r="J1046" s="264">
        <v>81589.600000000006</v>
      </c>
      <c r="K1046" s="264">
        <v>0</v>
      </c>
      <c r="L1046" s="266">
        <v>3.4350999999999998</v>
      </c>
      <c r="M1046" s="266">
        <v>3.2789000000000001</v>
      </c>
      <c r="N1046" s="270">
        <v>42734</v>
      </c>
      <c r="O1046" s="264">
        <v>3706.26</v>
      </c>
      <c r="P1046" s="264">
        <v>0.19</v>
      </c>
      <c r="Q1046" s="264">
        <v>3706.07</v>
      </c>
      <c r="R1046" s="264">
        <v>3706.26</v>
      </c>
      <c r="S1046" s="266">
        <v>3.2772999999999999</v>
      </c>
      <c r="T1046" s="268">
        <f t="shared" si="11"/>
        <v>1130.8882311658988</v>
      </c>
      <c r="U1046" s="267"/>
      <c r="V1046" s="262"/>
      <c r="W1046" s="262"/>
      <c r="X1046" s="267" t="s">
        <v>2559</v>
      </c>
      <c r="Y1046" s="262" t="s">
        <v>2519</v>
      </c>
      <c r="Z1046" s="262"/>
    </row>
    <row r="1047" spans="1:26" x14ac:dyDescent="0.25">
      <c r="A1047" s="261">
        <v>42704</v>
      </c>
      <c r="B1047" s="262"/>
      <c r="C1047" s="261">
        <v>42732</v>
      </c>
      <c r="D1047" s="262" t="s">
        <v>2512</v>
      </c>
      <c r="E1047" s="262" t="s">
        <v>1872</v>
      </c>
      <c r="F1047" s="262" t="s">
        <v>1872</v>
      </c>
      <c r="G1047" s="262" t="s">
        <v>1873</v>
      </c>
      <c r="H1047" s="263" t="s">
        <v>1843</v>
      </c>
      <c r="I1047" s="264">
        <v>-107981.43</v>
      </c>
      <c r="J1047" s="264">
        <v>370927.01</v>
      </c>
      <c r="K1047" s="264">
        <v>0</v>
      </c>
      <c r="L1047" s="266">
        <v>3.4350999999999998</v>
      </c>
      <c r="M1047" s="266">
        <v>3.2789000000000001</v>
      </c>
      <c r="N1047" s="270">
        <v>42734</v>
      </c>
      <c r="O1047" s="264">
        <v>16849.599999999999</v>
      </c>
      <c r="P1047" s="264">
        <v>0.84</v>
      </c>
      <c r="Q1047" s="264">
        <v>16848.759999999998</v>
      </c>
      <c r="R1047" s="264">
        <v>16849.599999999999</v>
      </c>
      <c r="S1047" s="266">
        <v>3.2772999999999999</v>
      </c>
      <c r="T1047" s="268">
        <f t="shared" si="11"/>
        <v>5141.3053428126805</v>
      </c>
      <c r="U1047" s="267"/>
      <c r="V1047" s="262"/>
      <c r="W1047" s="262"/>
      <c r="X1047" s="267" t="s">
        <v>2599</v>
      </c>
      <c r="Y1047" s="262" t="s">
        <v>2519</v>
      </c>
      <c r="Z1047" s="262"/>
    </row>
    <row r="1048" spans="1:26" x14ac:dyDescent="0.25">
      <c r="A1048" s="261">
        <v>42692</v>
      </c>
      <c r="B1048" s="262"/>
      <c r="C1048" s="261">
        <v>42732</v>
      </c>
      <c r="D1048" s="262" t="s">
        <v>2512</v>
      </c>
      <c r="E1048" s="262" t="s">
        <v>1872</v>
      </c>
      <c r="F1048" s="262" t="s">
        <v>1872</v>
      </c>
      <c r="G1048" s="262" t="s">
        <v>1873</v>
      </c>
      <c r="H1048" s="263" t="s">
        <v>1843</v>
      </c>
      <c r="I1048" s="264">
        <v>-377590.09</v>
      </c>
      <c r="J1048" s="264">
        <v>1292000.01</v>
      </c>
      <c r="K1048" s="264">
        <v>0</v>
      </c>
      <c r="L1048" s="266">
        <v>3.4217</v>
      </c>
      <c r="M1048" s="266">
        <v>3.2789000000000001</v>
      </c>
      <c r="N1048" s="270">
        <v>42734</v>
      </c>
      <c r="O1048" s="264">
        <v>53865.21</v>
      </c>
      <c r="P1048" s="264">
        <v>2.69</v>
      </c>
      <c r="Q1048" s="264">
        <v>53862.52</v>
      </c>
      <c r="R1048" s="264">
        <v>53865.21</v>
      </c>
      <c r="S1048" s="266">
        <v>3.2772999999999999</v>
      </c>
      <c r="T1048" s="268">
        <f t="shared" si="11"/>
        <v>16435.849632319289</v>
      </c>
      <c r="U1048" s="267"/>
      <c r="V1048" s="262"/>
      <c r="W1048" s="262"/>
      <c r="X1048" s="267" t="s">
        <v>2644</v>
      </c>
      <c r="Y1048" s="262" t="s">
        <v>2519</v>
      </c>
      <c r="Z1048" s="262"/>
    </row>
    <row r="1049" spans="1:26" x14ac:dyDescent="0.25">
      <c r="A1049" s="261">
        <v>42207</v>
      </c>
      <c r="B1049" s="262"/>
      <c r="C1049" s="261">
        <v>42733</v>
      </c>
      <c r="D1049" s="262" t="s">
        <v>2512</v>
      </c>
      <c r="E1049" s="262" t="s">
        <v>1872</v>
      </c>
      <c r="F1049" s="262" t="s">
        <v>1872</v>
      </c>
      <c r="G1049" s="262" t="s">
        <v>1957</v>
      </c>
      <c r="H1049" s="263" t="s">
        <v>1843</v>
      </c>
      <c r="I1049" s="264">
        <v>-11439.66</v>
      </c>
      <c r="J1049" s="264">
        <v>42750.01</v>
      </c>
      <c r="K1049" s="264">
        <v>0</v>
      </c>
      <c r="L1049" s="266">
        <v>3.7370000000000001</v>
      </c>
      <c r="M1049" s="266">
        <v>3.2793999999999999</v>
      </c>
      <c r="N1049" s="270">
        <v>42737</v>
      </c>
      <c r="O1049" s="264">
        <v>5229.4799999999996</v>
      </c>
      <c r="P1049" s="264">
        <v>0.26</v>
      </c>
      <c r="Q1049" s="264">
        <v>5229.22</v>
      </c>
      <c r="R1049" s="264">
        <v>5229.4799999999996</v>
      </c>
      <c r="S1049" s="266">
        <v>3.2770999999999999</v>
      </c>
      <c r="T1049" s="268">
        <f t="shared" si="11"/>
        <v>1595.7645479234689</v>
      </c>
      <c r="U1049" s="267"/>
      <c r="V1049" s="262"/>
      <c r="W1049" s="262"/>
      <c r="X1049" s="267" t="s">
        <v>2645</v>
      </c>
      <c r="Y1049" s="262" t="s">
        <v>2519</v>
      </c>
      <c r="Z1049" s="262"/>
    </row>
    <row r="1050" spans="1:26" x14ac:dyDescent="0.25">
      <c r="A1050" s="261">
        <v>42704</v>
      </c>
      <c r="B1050" s="262"/>
      <c r="C1050" s="261">
        <v>42733</v>
      </c>
      <c r="D1050" s="262" t="s">
        <v>2512</v>
      </c>
      <c r="E1050" s="262" t="s">
        <v>1872</v>
      </c>
      <c r="F1050" s="262" t="s">
        <v>1872</v>
      </c>
      <c r="G1050" s="262" t="s">
        <v>1873</v>
      </c>
      <c r="H1050" s="263" t="s">
        <v>155</v>
      </c>
      <c r="I1050" s="264">
        <v>146283.95000000001</v>
      </c>
      <c r="J1050" s="264">
        <v>-502500</v>
      </c>
      <c r="K1050" s="264">
        <v>0</v>
      </c>
      <c r="L1050" s="266">
        <v>3.4350999999999998</v>
      </c>
      <c r="M1050" s="266">
        <v>3.2376</v>
      </c>
      <c r="N1050" s="270">
        <v>42734</v>
      </c>
      <c r="O1050" s="264">
        <v>-28876.43</v>
      </c>
      <c r="P1050" s="264">
        <v>0</v>
      </c>
      <c r="Q1050" s="264">
        <v>-28876.43</v>
      </c>
      <c r="R1050" s="264">
        <v>-28876.43</v>
      </c>
      <c r="S1050" s="266">
        <v>3.2770999999999999</v>
      </c>
      <c r="T1050" s="268">
        <f t="shared" ref="T1050:T1113" si="12">R1050/S1050</f>
        <v>-8811.5803606847512</v>
      </c>
      <c r="U1050" s="267"/>
      <c r="V1050" s="262"/>
      <c r="W1050" s="262"/>
      <c r="X1050" s="267" t="s">
        <v>2590</v>
      </c>
      <c r="Y1050" s="262" t="s">
        <v>2519</v>
      </c>
      <c r="Z1050" s="262"/>
    </row>
    <row r="1051" spans="1:26" x14ac:dyDescent="0.25">
      <c r="A1051" s="261">
        <v>42551</v>
      </c>
      <c r="B1051" s="262"/>
      <c r="C1051" s="261">
        <v>42733</v>
      </c>
      <c r="D1051" s="262" t="s">
        <v>2512</v>
      </c>
      <c r="E1051" s="262" t="s">
        <v>1872</v>
      </c>
      <c r="F1051" s="262" t="s">
        <v>1872</v>
      </c>
      <c r="G1051" s="262" t="s">
        <v>1873</v>
      </c>
      <c r="H1051" s="263" t="s">
        <v>155</v>
      </c>
      <c r="I1051" s="264">
        <v>473218.77</v>
      </c>
      <c r="J1051" s="264">
        <v>-1599999.98</v>
      </c>
      <c r="K1051" s="264">
        <v>0</v>
      </c>
      <c r="L1051" s="266">
        <v>3.3811</v>
      </c>
      <c r="M1051" s="266">
        <v>3.2793999999999999</v>
      </c>
      <c r="N1051" s="270">
        <v>42737</v>
      </c>
      <c r="O1051" s="264">
        <v>-48077.57</v>
      </c>
      <c r="P1051" s="264">
        <v>0</v>
      </c>
      <c r="Q1051" s="264">
        <v>-48077.57</v>
      </c>
      <c r="R1051" s="264">
        <v>-48077.57</v>
      </c>
      <c r="S1051" s="266">
        <v>3.2770999999999999</v>
      </c>
      <c r="T1051" s="268">
        <f t="shared" si="12"/>
        <v>-14670.766836532301</v>
      </c>
      <c r="U1051" s="267"/>
      <c r="V1051" s="262"/>
      <c r="W1051" s="262"/>
      <c r="X1051" s="267" t="s">
        <v>2622</v>
      </c>
      <c r="Y1051" s="262" t="s">
        <v>2519</v>
      </c>
      <c r="Z1051" s="262"/>
    </row>
    <row r="1052" spans="1:26" x14ac:dyDescent="0.25">
      <c r="A1052" s="261">
        <v>42551</v>
      </c>
      <c r="B1052" s="262"/>
      <c r="C1052" s="261">
        <v>42733</v>
      </c>
      <c r="D1052" s="262" t="s">
        <v>2512</v>
      </c>
      <c r="E1052" s="262" t="s">
        <v>1872</v>
      </c>
      <c r="F1052" s="262" t="s">
        <v>1872</v>
      </c>
      <c r="G1052" s="262" t="s">
        <v>1873</v>
      </c>
      <c r="H1052" s="263" t="s">
        <v>155</v>
      </c>
      <c r="I1052" s="264">
        <v>489879.38</v>
      </c>
      <c r="J1052" s="264">
        <v>-1652999.99</v>
      </c>
      <c r="K1052" s="264">
        <v>0</v>
      </c>
      <c r="L1052" s="266">
        <v>3.3742999999999999</v>
      </c>
      <c r="M1052" s="266">
        <v>3.2793999999999999</v>
      </c>
      <c r="N1052" s="270">
        <v>42737</v>
      </c>
      <c r="O1052" s="264">
        <v>-46442.43</v>
      </c>
      <c r="P1052" s="264">
        <v>0</v>
      </c>
      <c r="Q1052" s="264">
        <v>-46442.43</v>
      </c>
      <c r="R1052" s="264">
        <v>-46442.43</v>
      </c>
      <c r="S1052" s="266">
        <v>3.2770999999999999</v>
      </c>
      <c r="T1052" s="268">
        <f t="shared" si="12"/>
        <v>-14171.807390680786</v>
      </c>
      <c r="U1052" s="267"/>
      <c r="V1052" s="262"/>
      <c r="W1052" s="262"/>
      <c r="X1052" s="267" t="s">
        <v>2627</v>
      </c>
      <c r="Y1052" s="262" t="s">
        <v>2519</v>
      </c>
      <c r="Z1052" s="262"/>
    </row>
    <row r="1053" spans="1:26" x14ac:dyDescent="0.25">
      <c r="A1053" s="261">
        <v>42209</v>
      </c>
      <c r="B1053" s="262"/>
      <c r="C1053" s="261">
        <v>42733</v>
      </c>
      <c r="D1053" s="262" t="s">
        <v>2512</v>
      </c>
      <c r="E1053" s="262" t="s">
        <v>1872</v>
      </c>
      <c r="F1053" s="262" t="s">
        <v>1872</v>
      </c>
      <c r="G1053" s="262" t="s">
        <v>1957</v>
      </c>
      <c r="H1053" s="263" t="s">
        <v>155</v>
      </c>
      <c r="I1053" s="264">
        <v>-219843.49</v>
      </c>
      <c r="J1053" s="264">
        <v>839999.99</v>
      </c>
      <c r="K1053" s="264">
        <v>0</v>
      </c>
      <c r="L1053" s="266">
        <v>3.8209</v>
      </c>
      <c r="M1053" s="266">
        <v>3.2793999999999999</v>
      </c>
      <c r="N1053" s="270">
        <v>42737</v>
      </c>
      <c r="O1053" s="264">
        <v>118924.59</v>
      </c>
      <c r="P1053" s="264">
        <v>5.95</v>
      </c>
      <c r="Q1053" s="264">
        <v>118918.64</v>
      </c>
      <c r="R1053" s="264">
        <v>118924.59</v>
      </c>
      <c r="S1053" s="266">
        <v>3.2770999999999999</v>
      </c>
      <c r="T1053" s="268">
        <f t="shared" si="12"/>
        <v>36289.582252601387</v>
      </c>
      <c r="U1053" s="267"/>
      <c r="V1053" s="262"/>
      <c r="W1053" s="262"/>
      <c r="X1053" s="267" t="s">
        <v>2646</v>
      </c>
      <c r="Y1053" s="262" t="s">
        <v>2519</v>
      </c>
      <c r="Z1053" s="262"/>
    </row>
    <row r="1054" spans="1:26" x14ac:dyDescent="0.25">
      <c r="A1054" s="261">
        <v>42209</v>
      </c>
      <c r="B1054" s="262"/>
      <c r="C1054" s="261">
        <v>42733</v>
      </c>
      <c r="D1054" s="262" t="s">
        <v>2512</v>
      </c>
      <c r="E1054" s="262" t="s">
        <v>1872</v>
      </c>
      <c r="F1054" s="262" t="s">
        <v>1872</v>
      </c>
      <c r="G1054" s="262" t="s">
        <v>1957</v>
      </c>
      <c r="H1054" s="263" t="s">
        <v>1843</v>
      </c>
      <c r="I1054" s="264">
        <v>-11777.33</v>
      </c>
      <c r="J1054" s="264">
        <v>45000</v>
      </c>
      <c r="K1054" s="264">
        <v>0</v>
      </c>
      <c r="L1054" s="266">
        <v>3.8209</v>
      </c>
      <c r="M1054" s="266">
        <v>3.2793999999999999</v>
      </c>
      <c r="N1054" s="270">
        <v>42737</v>
      </c>
      <c r="O1054" s="264">
        <v>6370.96</v>
      </c>
      <c r="P1054" s="264">
        <v>0.32</v>
      </c>
      <c r="Q1054" s="264">
        <v>6370.64</v>
      </c>
      <c r="R1054" s="264">
        <v>6370.96</v>
      </c>
      <c r="S1054" s="266">
        <v>3.2770999999999999</v>
      </c>
      <c r="T1054" s="268">
        <f t="shared" si="12"/>
        <v>1944.0847090415307</v>
      </c>
      <c r="U1054" s="267"/>
      <c r="V1054" s="262"/>
      <c r="W1054" s="262"/>
      <c r="X1054" s="267" t="s">
        <v>2647</v>
      </c>
      <c r="Y1054" s="262" t="s">
        <v>2519</v>
      </c>
      <c r="Z1054" s="262"/>
    </row>
    <row r="1055" spans="1:26" x14ac:dyDescent="0.25">
      <c r="A1055" s="261">
        <v>42550</v>
      </c>
      <c r="B1055" s="262"/>
      <c r="C1055" s="261">
        <v>42733</v>
      </c>
      <c r="D1055" s="262" t="s">
        <v>2512</v>
      </c>
      <c r="E1055" s="262" t="s">
        <v>1872</v>
      </c>
      <c r="F1055" s="262" t="s">
        <v>1872</v>
      </c>
      <c r="G1055" s="262" t="s">
        <v>1873</v>
      </c>
      <c r="H1055" s="263" t="s">
        <v>155</v>
      </c>
      <c r="I1055" s="264">
        <v>408967.11</v>
      </c>
      <c r="J1055" s="264">
        <v>-1396499.99</v>
      </c>
      <c r="K1055" s="264">
        <v>0</v>
      </c>
      <c r="L1055" s="266">
        <v>3.4146999999999998</v>
      </c>
      <c r="M1055" s="266">
        <v>3.2793999999999999</v>
      </c>
      <c r="N1055" s="270">
        <v>42737</v>
      </c>
      <c r="O1055" s="264">
        <v>-55277.16</v>
      </c>
      <c r="P1055" s="264">
        <v>0</v>
      </c>
      <c r="Q1055" s="264">
        <v>-55277.16</v>
      </c>
      <c r="R1055" s="264">
        <v>-55277.16</v>
      </c>
      <c r="S1055" s="266">
        <v>3.2770999999999999</v>
      </c>
      <c r="T1055" s="268">
        <f t="shared" si="12"/>
        <v>-16867.706203655674</v>
      </c>
      <c r="U1055" s="267"/>
      <c r="V1055" s="262"/>
      <c r="W1055" s="262"/>
      <c r="X1055" s="267" t="s">
        <v>2590</v>
      </c>
      <c r="Y1055" s="262" t="s">
        <v>2519</v>
      </c>
      <c r="Z1055" s="262"/>
    </row>
    <row r="1056" spans="1:26" x14ac:dyDescent="0.25">
      <c r="A1056" s="261">
        <v>42207</v>
      </c>
      <c r="B1056" s="262"/>
      <c r="C1056" s="261">
        <v>42733</v>
      </c>
      <c r="D1056" s="262" t="s">
        <v>2512</v>
      </c>
      <c r="E1056" s="262" t="s">
        <v>1872</v>
      </c>
      <c r="F1056" s="262" t="s">
        <v>1872</v>
      </c>
      <c r="G1056" s="262" t="s">
        <v>1957</v>
      </c>
      <c r="H1056" s="263" t="s">
        <v>155</v>
      </c>
      <c r="I1056" s="264">
        <v>-207987.69</v>
      </c>
      <c r="J1056" s="264">
        <v>777250</v>
      </c>
      <c r="K1056" s="264">
        <v>0</v>
      </c>
      <c r="L1056" s="266">
        <v>3.7370000000000001</v>
      </c>
      <c r="M1056" s="266">
        <v>3.2793999999999999</v>
      </c>
      <c r="N1056" s="270">
        <v>42737</v>
      </c>
      <c r="O1056" s="264">
        <v>95078.7</v>
      </c>
      <c r="P1056" s="264">
        <v>4.75</v>
      </c>
      <c r="Q1056" s="264">
        <v>95073.95</v>
      </c>
      <c r="R1056" s="264">
        <v>95078.7</v>
      </c>
      <c r="S1056" s="266">
        <v>3.2770999999999999</v>
      </c>
      <c r="T1056" s="268">
        <f t="shared" si="12"/>
        <v>29013.060327728785</v>
      </c>
      <c r="U1056" s="267"/>
      <c r="V1056" s="262"/>
      <c r="W1056" s="262"/>
      <c r="X1056" s="267" t="s">
        <v>2648</v>
      </c>
      <c r="Y1056" s="262" t="s">
        <v>2519</v>
      </c>
      <c r="Z1056" s="262"/>
    </row>
    <row r="1057" spans="1:26" x14ac:dyDescent="0.25">
      <c r="A1057" s="261">
        <v>42726</v>
      </c>
      <c r="B1057" s="262"/>
      <c r="C1057" s="261">
        <v>42745</v>
      </c>
      <c r="D1057" s="262" t="s">
        <v>2512</v>
      </c>
      <c r="E1057" s="262" t="s">
        <v>1872</v>
      </c>
      <c r="F1057" s="262" t="s">
        <v>1872</v>
      </c>
      <c r="G1057" s="262" t="s">
        <v>1873</v>
      </c>
      <c r="H1057" s="263" t="s">
        <v>155</v>
      </c>
      <c r="I1057" s="264">
        <v>238866.88</v>
      </c>
      <c r="J1057" s="264">
        <v>-795999.99</v>
      </c>
      <c r="K1057" s="264">
        <v>0</v>
      </c>
      <c r="L1057" s="266">
        <v>3.3323999999999998</v>
      </c>
      <c r="M1057" s="266">
        <v>3.2109000000000001</v>
      </c>
      <c r="N1057" s="270">
        <v>42751</v>
      </c>
      <c r="O1057" s="264">
        <v>-28964.21</v>
      </c>
      <c r="P1057" s="264">
        <v>0</v>
      </c>
      <c r="Q1057" s="264">
        <v>-28964.21</v>
      </c>
      <c r="R1057" s="264">
        <v>-28964.21</v>
      </c>
      <c r="S1057" s="271">
        <v>3.2094</v>
      </c>
      <c r="T1057" s="268">
        <f t="shared" si="12"/>
        <v>-9024.8052595500722</v>
      </c>
      <c r="U1057" s="267"/>
      <c r="V1057" s="262"/>
      <c r="W1057" s="262"/>
      <c r="X1057" s="267" t="s">
        <v>2649</v>
      </c>
      <c r="Y1057" s="262" t="s">
        <v>2650</v>
      </c>
      <c r="Z1057" s="262"/>
    </row>
    <row r="1058" spans="1:26" x14ac:dyDescent="0.25">
      <c r="A1058" s="261">
        <v>42726</v>
      </c>
      <c r="B1058" s="262"/>
      <c r="C1058" s="261">
        <v>42746</v>
      </c>
      <c r="D1058" s="262" t="s">
        <v>2512</v>
      </c>
      <c r="E1058" s="262" t="s">
        <v>1872</v>
      </c>
      <c r="F1058" s="262" t="s">
        <v>1872</v>
      </c>
      <c r="G1058" s="262" t="s">
        <v>1873</v>
      </c>
      <c r="H1058" s="263" t="s">
        <v>155</v>
      </c>
      <c r="I1058" s="264">
        <v>62717.56</v>
      </c>
      <c r="J1058" s="264">
        <v>-209000</v>
      </c>
      <c r="K1058" s="264">
        <v>0</v>
      </c>
      <c r="L1058" s="266">
        <v>3.3323999999999998</v>
      </c>
      <c r="M1058" s="266">
        <v>3.2044999999999999</v>
      </c>
      <c r="N1058" s="270">
        <v>42751</v>
      </c>
      <c r="O1058" s="264">
        <v>-8009.52</v>
      </c>
      <c r="P1058" s="264">
        <v>0</v>
      </c>
      <c r="Q1058" s="264">
        <v>-8009.52</v>
      </c>
      <c r="R1058" s="264">
        <v>-8009.52</v>
      </c>
      <c r="S1058" s="271">
        <v>3.1915</v>
      </c>
      <c r="T1058" s="268">
        <f t="shared" si="12"/>
        <v>-2509.6412345292183</v>
      </c>
      <c r="U1058" s="267"/>
      <c r="V1058" s="262"/>
      <c r="W1058" s="262"/>
      <c r="X1058" s="267" t="s">
        <v>2649</v>
      </c>
      <c r="Y1058" s="262" t="s">
        <v>2650</v>
      </c>
      <c r="Z1058" s="262"/>
    </row>
    <row r="1059" spans="1:26" x14ac:dyDescent="0.25">
      <c r="A1059" s="261">
        <v>42732</v>
      </c>
      <c r="B1059" s="262"/>
      <c r="C1059" s="261">
        <v>42748</v>
      </c>
      <c r="D1059" s="262" t="s">
        <v>2512</v>
      </c>
      <c r="E1059" s="262" t="s">
        <v>1872</v>
      </c>
      <c r="F1059" s="262" t="s">
        <v>1872</v>
      </c>
      <c r="G1059" s="262" t="s">
        <v>1957</v>
      </c>
      <c r="H1059" s="263" t="s">
        <v>1843</v>
      </c>
      <c r="I1059" s="264">
        <v>-6080.32</v>
      </c>
      <c r="J1059" s="264">
        <v>20000</v>
      </c>
      <c r="K1059" s="264">
        <v>0</v>
      </c>
      <c r="L1059" s="266">
        <v>3.2892999999999999</v>
      </c>
      <c r="M1059" s="266">
        <v>3.1993</v>
      </c>
      <c r="N1059" s="270">
        <v>42748</v>
      </c>
      <c r="O1059" s="264">
        <v>547.23</v>
      </c>
      <c r="P1059" s="264">
        <v>0.03</v>
      </c>
      <c r="Q1059" s="264">
        <v>547.20000000000005</v>
      </c>
      <c r="R1059" s="264">
        <v>547.23</v>
      </c>
      <c r="S1059" s="271">
        <v>3.1657999999999999</v>
      </c>
      <c r="T1059" s="268">
        <f t="shared" si="12"/>
        <v>172.85678185608694</v>
      </c>
      <c r="U1059" s="267"/>
      <c r="V1059" s="262"/>
      <c r="W1059" s="262"/>
      <c r="X1059" s="267" t="s">
        <v>2632</v>
      </c>
      <c r="Y1059" s="262" t="s">
        <v>2651</v>
      </c>
      <c r="Z1059" s="262"/>
    </row>
    <row r="1060" spans="1:26" x14ac:dyDescent="0.25">
      <c r="A1060" s="261">
        <v>42732</v>
      </c>
      <c r="B1060" s="262"/>
      <c r="C1060" s="261">
        <v>42748</v>
      </c>
      <c r="D1060" s="262" t="s">
        <v>2512</v>
      </c>
      <c r="E1060" s="262" t="s">
        <v>1872</v>
      </c>
      <c r="F1060" s="262" t="s">
        <v>1872</v>
      </c>
      <c r="G1060" s="262" t="s">
        <v>1873</v>
      </c>
      <c r="H1060" s="263" t="s">
        <v>155</v>
      </c>
      <c r="I1060" s="264">
        <v>486425.68</v>
      </c>
      <c r="J1060" s="264">
        <v>-1599999.99</v>
      </c>
      <c r="K1060" s="264">
        <v>0</v>
      </c>
      <c r="L1060" s="266">
        <v>3.2892999999999999</v>
      </c>
      <c r="M1060" s="266">
        <v>3.1669</v>
      </c>
      <c r="N1060" s="270">
        <v>42748</v>
      </c>
      <c r="O1060" s="264">
        <v>-59538.5</v>
      </c>
      <c r="P1060" s="264">
        <v>0</v>
      </c>
      <c r="Q1060" s="264">
        <v>-59538.5</v>
      </c>
      <c r="R1060" s="264">
        <v>-59538.5</v>
      </c>
      <c r="S1060" s="271">
        <v>3.1657999999999999</v>
      </c>
      <c r="T1060" s="268">
        <f t="shared" si="12"/>
        <v>-18806.778697327689</v>
      </c>
      <c r="U1060" s="267"/>
      <c r="V1060" s="262"/>
      <c r="W1060" s="262"/>
      <c r="X1060" s="267" t="s">
        <v>2622</v>
      </c>
      <c r="Y1060" s="262" t="s">
        <v>2652</v>
      </c>
      <c r="Z1060" s="262"/>
    </row>
    <row r="1061" spans="1:26" x14ac:dyDescent="0.25">
      <c r="A1061" s="261">
        <v>42732</v>
      </c>
      <c r="B1061" s="262"/>
      <c r="C1061" s="261">
        <v>42748</v>
      </c>
      <c r="D1061" s="262" t="s">
        <v>2512</v>
      </c>
      <c r="E1061" s="262" t="s">
        <v>1872</v>
      </c>
      <c r="F1061" s="262" t="s">
        <v>1872</v>
      </c>
      <c r="G1061" s="262" t="s">
        <v>1957</v>
      </c>
      <c r="H1061" s="263" t="s">
        <v>155</v>
      </c>
      <c r="I1061" s="264">
        <v>-206160.89</v>
      </c>
      <c r="J1061" s="264">
        <v>678125.02</v>
      </c>
      <c r="K1061" s="264">
        <v>0</v>
      </c>
      <c r="L1061" s="266">
        <v>3.2892999999999999</v>
      </c>
      <c r="M1061" s="266">
        <v>3.1669</v>
      </c>
      <c r="N1061" s="270">
        <v>42748</v>
      </c>
      <c r="O1061" s="264">
        <v>25234.09</v>
      </c>
      <c r="P1061" s="264">
        <v>1.26</v>
      </c>
      <c r="Q1061" s="264">
        <v>25232.83</v>
      </c>
      <c r="R1061" s="264">
        <v>25234.09</v>
      </c>
      <c r="S1061" s="271">
        <v>3.1657999999999999</v>
      </c>
      <c r="T1061" s="268">
        <f t="shared" si="12"/>
        <v>7970.8414934613684</v>
      </c>
      <c r="U1061" s="267"/>
      <c r="V1061" s="262"/>
      <c r="W1061" s="262"/>
      <c r="X1061" s="267" t="s">
        <v>2634</v>
      </c>
      <c r="Y1061" s="262" t="s">
        <v>2653</v>
      </c>
      <c r="Z1061" s="262"/>
    </row>
    <row r="1062" spans="1:26" x14ac:dyDescent="0.25">
      <c r="A1062" s="261">
        <v>42732</v>
      </c>
      <c r="B1062" s="262"/>
      <c r="C1062" s="261">
        <v>42748</v>
      </c>
      <c r="D1062" s="262" t="s">
        <v>2512</v>
      </c>
      <c r="E1062" s="262" t="s">
        <v>1872</v>
      </c>
      <c r="F1062" s="262" t="s">
        <v>1872</v>
      </c>
      <c r="G1062" s="262" t="s">
        <v>1873</v>
      </c>
      <c r="H1062" s="263" t="s">
        <v>155</v>
      </c>
      <c r="I1062" s="264">
        <v>57155.02</v>
      </c>
      <c r="J1062" s="264">
        <v>-188000.01</v>
      </c>
      <c r="K1062" s="264">
        <v>0</v>
      </c>
      <c r="L1062" s="266">
        <v>3.2892999999999999</v>
      </c>
      <c r="M1062" s="266">
        <v>3.1669</v>
      </c>
      <c r="N1062" s="270">
        <v>42748</v>
      </c>
      <c r="O1062" s="264">
        <v>-6995.77</v>
      </c>
      <c r="P1062" s="264">
        <v>0</v>
      </c>
      <c r="Q1062" s="264">
        <v>-6995.77</v>
      </c>
      <c r="R1062" s="264">
        <v>-6995.77</v>
      </c>
      <c r="S1062" s="271">
        <v>3.1657999999999999</v>
      </c>
      <c r="T1062" s="268">
        <f t="shared" si="12"/>
        <v>-2209.7953124012888</v>
      </c>
      <c r="U1062" s="267"/>
      <c r="V1062" s="262"/>
      <c r="W1062" s="262"/>
      <c r="X1062" s="267" t="s">
        <v>2578</v>
      </c>
      <c r="Y1062" s="262" t="s">
        <v>2654</v>
      </c>
      <c r="Z1062" s="262"/>
    </row>
    <row r="1063" spans="1:26" x14ac:dyDescent="0.25">
      <c r="A1063" s="261">
        <v>42732</v>
      </c>
      <c r="B1063" s="262"/>
      <c r="C1063" s="261">
        <v>42748</v>
      </c>
      <c r="D1063" s="262" t="s">
        <v>2512</v>
      </c>
      <c r="E1063" s="262" t="s">
        <v>1872</v>
      </c>
      <c r="F1063" s="262" t="s">
        <v>1872</v>
      </c>
      <c r="G1063" s="262" t="s">
        <v>1957</v>
      </c>
      <c r="H1063" s="263" t="s">
        <v>1843</v>
      </c>
      <c r="I1063" s="264">
        <v>-14060.74</v>
      </c>
      <c r="J1063" s="264">
        <v>46249.99</v>
      </c>
      <c r="K1063" s="264">
        <v>0</v>
      </c>
      <c r="L1063" s="266">
        <v>3.2892999999999999</v>
      </c>
      <c r="M1063" s="266">
        <v>3.1993</v>
      </c>
      <c r="N1063" s="270">
        <v>42748</v>
      </c>
      <c r="O1063" s="264">
        <v>1265.47</v>
      </c>
      <c r="P1063" s="264">
        <v>0.06</v>
      </c>
      <c r="Q1063" s="264">
        <v>1265.4100000000001</v>
      </c>
      <c r="R1063" s="264">
        <v>1265.47</v>
      </c>
      <c r="S1063" s="271">
        <v>3.1657999999999999</v>
      </c>
      <c r="T1063" s="268">
        <f t="shared" si="12"/>
        <v>399.73150546465348</v>
      </c>
      <c r="U1063" s="267"/>
      <c r="V1063" s="262"/>
      <c r="W1063" s="262"/>
      <c r="X1063" s="267" t="s">
        <v>2600</v>
      </c>
      <c r="Y1063" s="262" t="s">
        <v>2655</v>
      </c>
      <c r="Z1063" s="262"/>
    </row>
    <row r="1064" spans="1:26" x14ac:dyDescent="0.25">
      <c r="A1064" s="261">
        <v>42732</v>
      </c>
      <c r="B1064" s="262"/>
      <c r="C1064" s="261">
        <v>42748</v>
      </c>
      <c r="D1064" s="262" t="s">
        <v>2512</v>
      </c>
      <c r="E1064" s="262" t="s">
        <v>1872</v>
      </c>
      <c r="F1064" s="262" t="s">
        <v>1872</v>
      </c>
      <c r="G1064" s="262" t="s">
        <v>1957</v>
      </c>
      <c r="H1064" s="263" t="s">
        <v>1843</v>
      </c>
      <c r="I1064" s="264">
        <v>-18362.87</v>
      </c>
      <c r="J1064" s="264">
        <v>60400.99</v>
      </c>
      <c r="K1064" s="264">
        <v>0</v>
      </c>
      <c r="L1064" s="266">
        <v>3.2892999999999999</v>
      </c>
      <c r="M1064" s="266">
        <v>3.1993</v>
      </c>
      <c r="N1064" s="270">
        <v>42748</v>
      </c>
      <c r="O1064" s="264">
        <v>1652.66</v>
      </c>
      <c r="P1064" s="264">
        <v>0.08</v>
      </c>
      <c r="Q1064" s="264">
        <v>1652.58</v>
      </c>
      <c r="R1064" s="264">
        <v>1652.66</v>
      </c>
      <c r="S1064" s="271">
        <v>3.1657999999999999</v>
      </c>
      <c r="T1064" s="268">
        <f t="shared" si="12"/>
        <v>522.03550445385054</v>
      </c>
      <c r="U1064" s="267"/>
      <c r="V1064" s="262"/>
      <c r="W1064" s="262"/>
      <c r="X1064" s="267" t="s">
        <v>2529</v>
      </c>
      <c r="Y1064" s="262" t="s">
        <v>2656</v>
      </c>
      <c r="Z1064" s="262"/>
    </row>
    <row r="1065" spans="1:26" x14ac:dyDescent="0.25">
      <c r="A1065" s="261">
        <v>42732</v>
      </c>
      <c r="B1065" s="262"/>
      <c r="C1065" s="261">
        <v>42748</v>
      </c>
      <c r="D1065" s="262" t="s">
        <v>2512</v>
      </c>
      <c r="E1065" s="262" t="s">
        <v>1872</v>
      </c>
      <c r="F1065" s="262" t="s">
        <v>1872</v>
      </c>
      <c r="G1065" s="262" t="s">
        <v>1873</v>
      </c>
      <c r="H1065" s="263" t="s">
        <v>1843</v>
      </c>
      <c r="I1065" s="264">
        <v>-392788.74</v>
      </c>
      <c r="J1065" s="264">
        <v>1292000</v>
      </c>
      <c r="K1065" s="264">
        <v>0</v>
      </c>
      <c r="L1065" s="266">
        <v>3.2892999999999999</v>
      </c>
      <c r="M1065" s="266">
        <v>3.1669</v>
      </c>
      <c r="N1065" s="270">
        <v>42748</v>
      </c>
      <c r="O1065" s="264">
        <v>48077.34</v>
      </c>
      <c r="P1065" s="264">
        <v>2.4</v>
      </c>
      <c r="Q1065" s="264">
        <v>48074.94</v>
      </c>
      <c r="R1065" s="264">
        <v>48077.34</v>
      </c>
      <c r="S1065" s="271">
        <v>3.1657999999999999</v>
      </c>
      <c r="T1065" s="268">
        <f t="shared" si="12"/>
        <v>15186.474192937014</v>
      </c>
      <c r="U1065" s="267"/>
      <c r="V1065" s="262"/>
      <c r="W1065" s="262"/>
      <c r="X1065" s="267" t="s">
        <v>2644</v>
      </c>
      <c r="Y1065" s="262" t="s">
        <v>2657</v>
      </c>
      <c r="Z1065" s="262"/>
    </row>
    <row r="1066" spans="1:26" x14ac:dyDescent="0.25">
      <c r="A1066" s="261">
        <v>42732</v>
      </c>
      <c r="B1066" s="262"/>
      <c r="C1066" s="261">
        <v>42748</v>
      </c>
      <c r="D1066" s="262" t="s">
        <v>2512</v>
      </c>
      <c r="E1066" s="262" t="s">
        <v>1872</v>
      </c>
      <c r="F1066" s="262" t="s">
        <v>1872</v>
      </c>
      <c r="G1066" s="262" t="s">
        <v>1873</v>
      </c>
      <c r="H1066" s="263" t="s">
        <v>155</v>
      </c>
      <c r="I1066" s="264">
        <v>158088.35</v>
      </c>
      <c r="J1066" s="264">
        <v>-520000.01</v>
      </c>
      <c r="K1066" s="264">
        <v>0</v>
      </c>
      <c r="L1066" s="266">
        <v>3.2892999999999999</v>
      </c>
      <c r="M1066" s="266">
        <v>3.1669</v>
      </c>
      <c r="N1066" s="270">
        <v>42748</v>
      </c>
      <c r="O1066" s="264">
        <v>-19350.009999999998</v>
      </c>
      <c r="P1066" s="264">
        <v>0</v>
      </c>
      <c r="Q1066" s="264">
        <v>-19350.009999999998</v>
      </c>
      <c r="R1066" s="264">
        <v>-19350.009999999998</v>
      </c>
      <c r="S1066" s="271">
        <v>3.1657999999999999</v>
      </c>
      <c r="T1066" s="268">
        <f t="shared" si="12"/>
        <v>-6112.2022869416887</v>
      </c>
      <c r="U1066" s="267"/>
      <c r="V1066" s="262"/>
      <c r="W1066" s="262"/>
      <c r="X1066" s="267" t="s">
        <v>2622</v>
      </c>
      <c r="Y1066" s="262" t="s">
        <v>2658</v>
      </c>
      <c r="Z1066" s="262"/>
    </row>
    <row r="1067" spans="1:26" x14ac:dyDescent="0.25">
      <c r="A1067" s="261">
        <v>42732</v>
      </c>
      <c r="B1067" s="262"/>
      <c r="C1067" s="261">
        <v>42748</v>
      </c>
      <c r="D1067" s="262" t="s">
        <v>2512</v>
      </c>
      <c r="E1067" s="262" t="s">
        <v>1872</v>
      </c>
      <c r="F1067" s="262" t="s">
        <v>1872</v>
      </c>
      <c r="G1067" s="262" t="s">
        <v>1873</v>
      </c>
      <c r="H1067" s="263" t="s">
        <v>1843</v>
      </c>
      <c r="I1067" s="264">
        <v>-42510.26</v>
      </c>
      <c r="J1067" s="264">
        <v>139829</v>
      </c>
      <c r="K1067" s="264">
        <v>0</v>
      </c>
      <c r="L1067" s="266">
        <v>3.2892999999999999</v>
      </c>
      <c r="M1067" s="266">
        <v>3.1993</v>
      </c>
      <c r="N1067" s="270">
        <v>42748</v>
      </c>
      <c r="O1067" s="264">
        <v>3825.92</v>
      </c>
      <c r="P1067" s="264">
        <v>0.19</v>
      </c>
      <c r="Q1067" s="264">
        <v>3825.73</v>
      </c>
      <c r="R1067" s="264">
        <v>3825.92</v>
      </c>
      <c r="S1067" s="271">
        <v>3.1657999999999999</v>
      </c>
      <c r="T1067" s="268">
        <f t="shared" si="12"/>
        <v>1208.5160149093435</v>
      </c>
      <c r="U1067" s="267"/>
      <c r="V1067" s="262"/>
      <c r="W1067" s="262"/>
      <c r="X1067" s="267" t="s">
        <v>2587</v>
      </c>
      <c r="Y1067" s="262" t="s">
        <v>2659</v>
      </c>
      <c r="Z1067" s="262"/>
    </row>
    <row r="1068" spans="1:26" x14ac:dyDescent="0.25">
      <c r="A1068" s="261">
        <v>42726</v>
      </c>
      <c r="B1068" s="262"/>
      <c r="C1068" s="261">
        <v>42748</v>
      </c>
      <c r="D1068" s="262" t="s">
        <v>2512</v>
      </c>
      <c r="E1068" s="262" t="s">
        <v>1872</v>
      </c>
      <c r="F1068" s="262" t="s">
        <v>1872</v>
      </c>
      <c r="G1068" s="262" t="s">
        <v>1873</v>
      </c>
      <c r="H1068" s="263" t="s">
        <v>155</v>
      </c>
      <c r="I1068" s="264">
        <v>32409.07</v>
      </c>
      <c r="J1068" s="264">
        <v>-107999.98</v>
      </c>
      <c r="K1068" s="264">
        <v>0</v>
      </c>
      <c r="L1068" s="266">
        <v>3.3323999999999998</v>
      </c>
      <c r="M1068" s="266">
        <v>3.2017000000000002</v>
      </c>
      <c r="N1068" s="270">
        <v>42751</v>
      </c>
      <c r="O1068" s="264">
        <v>-4233.83</v>
      </c>
      <c r="P1068" s="264">
        <v>0</v>
      </c>
      <c r="Q1068" s="264">
        <v>-4233.83</v>
      </c>
      <c r="R1068" s="264">
        <v>-4233.83</v>
      </c>
      <c r="S1068" s="271">
        <v>3.1657999999999999</v>
      </c>
      <c r="T1068" s="268">
        <f t="shared" si="12"/>
        <v>-1337.3649630425168</v>
      </c>
      <c r="U1068" s="267"/>
      <c r="V1068" s="262"/>
      <c r="W1068" s="262"/>
      <c r="X1068" s="267" t="s">
        <v>2649</v>
      </c>
      <c r="Y1068" s="262" t="s">
        <v>2650</v>
      </c>
      <c r="Z1068" s="262"/>
    </row>
    <row r="1069" spans="1:26" x14ac:dyDescent="0.25">
      <c r="A1069" s="261">
        <v>42732</v>
      </c>
      <c r="B1069" s="262"/>
      <c r="C1069" s="261">
        <v>42748</v>
      </c>
      <c r="D1069" s="262" t="s">
        <v>2512</v>
      </c>
      <c r="E1069" s="262" t="s">
        <v>1872</v>
      </c>
      <c r="F1069" s="262" t="s">
        <v>1872</v>
      </c>
      <c r="G1069" s="262" t="s">
        <v>1957</v>
      </c>
      <c r="H1069" s="263" t="s">
        <v>1843</v>
      </c>
      <c r="I1069" s="264">
        <v>-79956.22</v>
      </c>
      <c r="J1069" s="264">
        <v>262999.99</v>
      </c>
      <c r="K1069" s="264">
        <v>0</v>
      </c>
      <c r="L1069" s="266">
        <v>3.2892999999999999</v>
      </c>
      <c r="M1069" s="266">
        <v>3.1993</v>
      </c>
      <c r="N1069" s="270">
        <v>42748</v>
      </c>
      <c r="O1069" s="264">
        <v>7196.06</v>
      </c>
      <c r="P1069" s="264">
        <v>0.36</v>
      </c>
      <c r="Q1069" s="264">
        <v>7195.7</v>
      </c>
      <c r="R1069" s="264">
        <v>7196.06</v>
      </c>
      <c r="S1069" s="271">
        <v>3.1657999999999999</v>
      </c>
      <c r="T1069" s="268">
        <f t="shared" si="12"/>
        <v>2273.0621012066463</v>
      </c>
      <c r="U1069" s="267"/>
      <c r="V1069" s="262"/>
      <c r="W1069" s="262"/>
      <c r="X1069" s="267" t="s">
        <v>2614</v>
      </c>
      <c r="Y1069" s="262" t="s">
        <v>2660</v>
      </c>
      <c r="Z1069" s="262"/>
    </row>
    <row r="1070" spans="1:26" x14ac:dyDescent="0.25">
      <c r="A1070" s="261">
        <v>42732</v>
      </c>
      <c r="B1070" s="262"/>
      <c r="C1070" s="261">
        <v>42748</v>
      </c>
      <c r="D1070" s="262" t="s">
        <v>2512</v>
      </c>
      <c r="E1070" s="262" t="s">
        <v>1872</v>
      </c>
      <c r="F1070" s="262" t="s">
        <v>1872</v>
      </c>
      <c r="G1070" s="262" t="s">
        <v>1873</v>
      </c>
      <c r="H1070" s="263" t="s">
        <v>1843</v>
      </c>
      <c r="I1070" s="264">
        <v>-26814.22</v>
      </c>
      <c r="J1070" s="264">
        <v>88200.01</v>
      </c>
      <c r="K1070" s="264">
        <v>0</v>
      </c>
      <c r="L1070" s="266">
        <v>3.2892999999999999</v>
      </c>
      <c r="M1070" s="266">
        <v>3.1993</v>
      </c>
      <c r="N1070" s="270">
        <v>42748</v>
      </c>
      <c r="O1070" s="264">
        <v>2413.2800000000002</v>
      </c>
      <c r="P1070" s="264">
        <v>0.12</v>
      </c>
      <c r="Q1070" s="264">
        <v>2413.16</v>
      </c>
      <c r="R1070" s="264">
        <v>2413.2800000000002</v>
      </c>
      <c r="S1070" s="271">
        <v>3.1657999999999999</v>
      </c>
      <c r="T1070" s="268">
        <f t="shared" si="12"/>
        <v>762.29704971887054</v>
      </c>
      <c r="U1070" s="267"/>
      <c r="V1070" s="262"/>
      <c r="W1070" s="262"/>
      <c r="X1070" s="267" t="s">
        <v>2593</v>
      </c>
      <c r="Y1070" s="262" t="s">
        <v>2661</v>
      </c>
      <c r="Z1070" s="262"/>
    </row>
    <row r="1071" spans="1:26" x14ac:dyDescent="0.25">
      <c r="A1071" s="261">
        <v>42732</v>
      </c>
      <c r="B1071" s="262"/>
      <c r="C1071" s="261">
        <v>42748</v>
      </c>
      <c r="D1071" s="262" t="s">
        <v>2512</v>
      </c>
      <c r="E1071" s="262" t="s">
        <v>1872</v>
      </c>
      <c r="F1071" s="262" t="s">
        <v>1872</v>
      </c>
      <c r="G1071" s="262" t="s">
        <v>1873</v>
      </c>
      <c r="H1071" s="263" t="s">
        <v>155</v>
      </c>
      <c r="I1071" s="264">
        <v>101845.38</v>
      </c>
      <c r="J1071" s="264">
        <v>-335000.01</v>
      </c>
      <c r="K1071" s="264">
        <v>0</v>
      </c>
      <c r="L1071" s="266">
        <v>3.2892999999999999</v>
      </c>
      <c r="M1071" s="266">
        <v>3.1993</v>
      </c>
      <c r="N1071" s="270">
        <v>42748</v>
      </c>
      <c r="O1071" s="264">
        <v>-9166.08</v>
      </c>
      <c r="P1071" s="264">
        <v>0</v>
      </c>
      <c r="Q1071" s="264">
        <v>-9166.08</v>
      </c>
      <c r="R1071" s="264">
        <v>-9166.08</v>
      </c>
      <c r="S1071" s="271">
        <v>3.1657999999999999</v>
      </c>
      <c r="T1071" s="268">
        <f t="shared" si="12"/>
        <v>-2895.3439888811677</v>
      </c>
      <c r="U1071" s="267"/>
      <c r="V1071" s="262"/>
      <c r="W1071" s="262"/>
      <c r="X1071" s="267" t="s">
        <v>2578</v>
      </c>
      <c r="Y1071" s="262" t="s">
        <v>2654</v>
      </c>
      <c r="Z1071" s="262"/>
    </row>
    <row r="1072" spans="1:26" x14ac:dyDescent="0.25">
      <c r="A1072" s="261">
        <v>42746</v>
      </c>
      <c r="B1072" s="262"/>
      <c r="C1072" s="261">
        <v>42748</v>
      </c>
      <c r="D1072" s="262" t="s">
        <v>2512</v>
      </c>
      <c r="E1072" s="262" t="s">
        <v>1872</v>
      </c>
      <c r="F1072" s="262" t="s">
        <v>1872</v>
      </c>
      <c r="G1072" s="262" t="s">
        <v>1873</v>
      </c>
      <c r="H1072" s="263" t="s">
        <v>155</v>
      </c>
      <c r="I1072" s="264">
        <v>156123.15</v>
      </c>
      <c r="J1072" s="264">
        <v>-500000</v>
      </c>
      <c r="K1072" s="264">
        <v>0</v>
      </c>
      <c r="L1072" s="266">
        <v>3.2025999999999999</v>
      </c>
      <c r="M1072" s="266">
        <v>3.2105000000000001</v>
      </c>
      <c r="N1072" s="270">
        <v>42762</v>
      </c>
      <c r="O1072" s="264">
        <v>1227.46</v>
      </c>
      <c r="P1072" s="264">
        <v>0.06</v>
      </c>
      <c r="Q1072" s="264">
        <v>1227.4000000000001</v>
      </c>
      <c r="R1072" s="264">
        <v>1227.46</v>
      </c>
      <c r="S1072" s="271">
        <v>3.1657999999999999</v>
      </c>
      <c r="T1072" s="268">
        <f t="shared" si="12"/>
        <v>387.72506159580519</v>
      </c>
      <c r="U1072" s="267"/>
      <c r="V1072" s="262"/>
      <c r="W1072" s="262"/>
      <c r="X1072" s="267" t="s">
        <v>2662</v>
      </c>
      <c r="Y1072" s="262" t="s">
        <v>2663</v>
      </c>
      <c r="Z1072" s="262"/>
    </row>
    <row r="1073" spans="1:26" x14ac:dyDescent="0.25">
      <c r="A1073" s="261">
        <v>42732</v>
      </c>
      <c r="B1073" s="262"/>
      <c r="C1073" s="261">
        <v>42748</v>
      </c>
      <c r="D1073" s="262" t="s">
        <v>2512</v>
      </c>
      <c r="E1073" s="262" t="s">
        <v>1872</v>
      </c>
      <c r="F1073" s="262" t="s">
        <v>1872</v>
      </c>
      <c r="G1073" s="262" t="s">
        <v>1873</v>
      </c>
      <c r="H1073" s="263" t="s">
        <v>155</v>
      </c>
      <c r="I1073" s="264">
        <v>78436.14</v>
      </c>
      <c r="J1073" s="264">
        <v>-258000</v>
      </c>
      <c r="K1073" s="264">
        <v>0</v>
      </c>
      <c r="L1073" s="266">
        <v>3.2892999999999999</v>
      </c>
      <c r="M1073" s="266">
        <v>3.1669</v>
      </c>
      <c r="N1073" s="270">
        <v>42748</v>
      </c>
      <c r="O1073" s="264">
        <v>-9600.58</v>
      </c>
      <c r="P1073" s="264">
        <v>0</v>
      </c>
      <c r="Q1073" s="264">
        <v>-9600.58</v>
      </c>
      <c r="R1073" s="264">
        <v>-9600.58</v>
      </c>
      <c r="S1073" s="271">
        <v>3.1657999999999999</v>
      </c>
      <c r="T1073" s="268">
        <f t="shared" si="12"/>
        <v>-3032.5920778318277</v>
      </c>
      <c r="U1073" s="267"/>
      <c r="V1073" s="262"/>
      <c r="W1073" s="262"/>
      <c r="X1073" s="267" t="s">
        <v>2636</v>
      </c>
      <c r="Y1073" s="262" t="s">
        <v>2664</v>
      </c>
      <c r="Z1073" s="262"/>
    </row>
    <row r="1074" spans="1:26" x14ac:dyDescent="0.25">
      <c r="A1074" s="261">
        <v>42732</v>
      </c>
      <c r="B1074" s="262"/>
      <c r="C1074" s="261">
        <v>42748</v>
      </c>
      <c r="D1074" s="262" t="s">
        <v>2512</v>
      </c>
      <c r="E1074" s="262" t="s">
        <v>1872</v>
      </c>
      <c r="F1074" s="262" t="s">
        <v>1872</v>
      </c>
      <c r="G1074" s="262" t="s">
        <v>1873</v>
      </c>
      <c r="H1074" s="263" t="s">
        <v>1843</v>
      </c>
      <c r="I1074" s="264">
        <v>-112767.76</v>
      </c>
      <c r="J1074" s="264">
        <v>370926.99</v>
      </c>
      <c r="K1074" s="264">
        <v>0</v>
      </c>
      <c r="L1074" s="266">
        <v>3.2892999999999999</v>
      </c>
      <c r="M1074" s="266">
        <v>3.1669</v>
      </c>
      <c r="N1074" s="270">
        <v>42748</v>
      </c>
      <c r="O1074" s="264">
        <v>13802.77</v>
      </c>
      <c r="P1074" s="264">
        <v>0.69</v>
      </c>
      <c r="Q1074" s="264">
        <v>13802.08</v>
      </c>
      <c r="R1074" s="264">
        <v>13802.77</v>
      </c>
      <c r="S1074" s="271">
        <v>3.1657999999999999</v>
      </c>
      <c r="T1074" s="268">
        <f t="shared" si="12"/>
        <v>4359.9627266409752</v>
      </c>
      <c r="U1074" s="267"/>
      <c r="V1074" s="262"/>
      <c r="W1074" s="262"/>
      <c r="X1074" s="267" t="s">
        <v>2599</v>
      </c>
      <c r="Y1074" s="262" t="s">
        <v>2665</v>
      </c>
      <c r="Z1074" s="262"/>
    </row>
    <row r="1075" spans="1:26" x14ac:dyDescent="0.25">
      <c r="A1075" s="261">
        <v>42732</v>
      </c>
      <c r="B1075" s="262"/>
      <c r="C1075" s="261">
        <v>42748</v>
      </c>
      <c r="D1075" s="262" t="s">
        <v>2512</v>
      </c>
      <c r="E1075" s="262" t="s">
        <v>1872</v>
      </c>
      <c r="F1075" s="262" t="s">
        <v>1872</v>
      </c>
      <c r="G1075" s="262" t="s">
        <v>1957</v>
      </c>
      <c r="H1075" s="263" t="s">
        <v>1843</v>
      </c>
      <c r="I1075" s="264">
        <v>-8512.4500000000007</v>
      </c>
      <c r="J1075" s="264">
        <v>28000</v>
      </c>
      <c r="K1075" s="264">
        <v>0</v>
      </c>
      <c r="L1075" s="266">
        <v>3.2892999999999999</v>
      </c>
      <c r="M1075" s="266">
        <v>3.1993</v>
      </c>
      <c r="N1075" s="270">
        <v>42748</v>
      </c>
      <c r="O1075" s="264">
        <v>766.12</v>
      </c>
      <c r="P1075" s="264">
        <v>0.04</v>
      </c>
      <c r="Q1075" s="264">
        <v>766.08</v>
      </c>
      <c r="R1075" s="264">
        <v>766.12</v>
      </c>
      <c r="S1075" s="271">
        <v>3.1657999999999999</v>
      </c>
      <c r="T1075" s="268">
        <f t="shared" si="12"/>
        <v>241.99886284667383</v>
      </c>
      <c r="U1075" s="267"/>
      <c r="V1075" s="262"/>
      <c r="W1075" s="262"/>
      <c r="X1075" s="267" t="s">
        <v>2616</v>
      </c>
      <c r="Y1075" s="262" t="s">
        <v>2666</v>
      </c>
      <c r="Z1075" s="262"/>
    </row>
    <row r="1076" spans="1:26" x14ac:dyDescent="0.25">
      <c r="A1076" s="261">
        <v>42732</v>
      </c>
      <c r="B1076" s="262"/>
      <c r="C1076" s="261">
        <v>42748</v>
      </c>
      <c r="D1076" s="262" t="s">
        <v>2512</v>
      </c>
      <c r="E1076" s="262" t="s">
        <v>1872</v>
      </c>
      <c r="F1076" s="262" t="s">
        <v>1872</v>
      </c>
      <c r="G1076" s="262" t="s">
        <v>1873</v>
      </c>
      <c r="H1076" s="263" t="s">
        <v>1843</v>
      </c>
      <c r="I1076" s="264">
        <v>-267544.68</v>
      </c>
      <c r="J1076" s="264">
        <v>880034.72</v>
      </c>
      <c r="K1076" s="264">
        <v>0</v>
      </c>
      <c r="L1076" s="266">
        <v>3.2892999999999999</v>
      </c>
      <c r="M1076" s="266">
        <v>3.1669</v>
      </c>
      <c r="N1076" s="270">
        <v>42748</v>
      </c>
      <c r="O1076" s="264">
        <v>32747.47</v>
      </c>
      <c r="P1076" s="264">
        <v>1.64</v>
      </c>
      <c r="Q1076" s="264">
        <v>32745.83</v>
      </c>
      <c r="R1076" s="264">
        <v>32747.47</v>
      </c>
      <c r="S1076" s="271">
        <v>3.1657999999999999</v>
      </c>
      <c r="T1076" s="268">
        <f t="shared" si="12"/>
        <v>10344.137342851729</v>
      </c>
      <c r="U1076" s="267"/>
      <c r="V1076" s="262"/>
      <c r="W1076" s="262"/>
      <c r="X1076" s="267" t="s">
        <v>2526</v>
      </c>
      <c r="Y1076" s="262" t="s">
        <v>2667</v>
      </c>
      <c r="Z1076" s="262"/>
    </row>
    <row r="1077" spans="1:26" x14ac:dyDescent="0.25">
      <c r="A1077" s="261">
        <v>42732</v>
      </c>
      <c r="B1077" s="262"/>
      <c r="C1077" s="261">
        <v>42748</v>
      </c>
      <c r="D1077" s="262" t="s">
        <v>2512</v>
      </c>
      <c r="E1077" s="262" t="s">
        <v>1872</v>
      </c>
      <c r="F1077" s="262" t="s">
        <v>1872</v>
      </c>
      <c r="G1077" s="262" t="s">
        <v>1873</v>
      </c>
      <c r="H1077" s="263" t="s">
        <v>1843</v>
      </c>
      <c r="I1077" s="264">
        <v>-95461.04</v>
      </c>
      <c r="J1077" s="264">
        <v>314000</v>
      </c>
      <c r="K1077" s="264">
        <v>0</v>
      </c>
      <c r="L1077" s="266">
        <v>3.2892999999999999</v>
      </c>
      <c r="M1077" s="266">
        <v>3.1669</v>
      </c>
      <c r="N1077" s="270">
        <v>42748</v>
      </c>
      <c r="O1077" s="264">
        <v>11684.43</v>
      </c>
      <c r="P1077" s="264">
        <v>0.57999999999999996</v>
      </c>
      <c r="Q1077" s="264">
        <v>11683.85</v>
      </c>
      <c r="R1077" s="264">
        <v>11684.43</v>
      </c>
      <c r="S1077" s="271">
        <v>3.1657999999999999</v>
      </c>
      <c r="T1077" s="268">
        <f t="shared" si="12"/>
        <v>3690.830121928107</v>
      </c>
      <c r="U1077" s="267"/>
      <c r="V1077" s="262"/>
      <c r="W1077" s="262"/>
      <c r="X1077" s="267" t="s">
        <v>2620</v>
      </c>
      <c r="Y1077" s="262" t="s">
        <v>2668</v>
      </c>
      <c r="Z1077" s="262"/>
    </row>
    <row r="1078" spans="1:26" x14ac:dyDescent="0.25">
      <c r="A1078" s="261">
        <v>42732</v>
      </c>
      <c r="B1078" s="262"/>
      <c r="C1078" s="261">
        <v>42748</v>
      </c>
      <c r="D1078" s="262" t="s">
        <v>2512</v>
      </c>
      <c r="E1078" s="262" t="s">
        <v>1872</v>
      </c>
      <c r="F1078" s="262" t="s">
        <v>1872</v>
      </c>
      <c r="G1078" s="262" t="s">
        <v>1957</v>
      </c>
      <c r="H1078" s="263" t="s">
        <v>1843</v>
      </c>
      <c r="I1078" s="264">
        <v>-24804.55</v>
      </c>
      <c r="J1078" s="264">
        <v>81589.61</v>
      </c>
      <c r="K1078" s="264">
        <v>0</v>
      </c>
      <c r="L1078" s="266">
        <v>3.2892999999999999</v>
      </c>
      <c r="M1078" s="266">
        <v>3.1993</v>
      </c>
      <c r="N1078" s="270">
        <v>42748</v>
      </c>
      <c r="O1078" s="264">
        <v>2232.41</v>
      </c>
      <c r="P1078" s="264">
        <v>0.11</v>
      </c>
      <c r="Q1078" s="264">
        <v>2232.3000000000002</v>
      </c>
      <c r="R1078" s="264">
        <v>2232.41</v>
      </c>
      <c r="S1078" s="271">
        <v>3.1657999999999999</v>
      </c>
      <c r="T1078" s="268">
        <f t="shared" si="12"/>
        <v>705.1645713563712</v>
      </c>
      <c r="U1078" s="267"/>
      <c r="V1078" s="262"/>
      <c r="W1078" s="262"/>
      <c r="X1078" s="267" t="s">
        <v>2559</v>
      </c>
      <c r="Y1078" s="262" t="s">
        <v>2669</v>
      </c>
      <c r="Z1078" s="262"/>
    </row>
    <row r="1079" spans="1:26" x14ac:dyDescent="0.25">
      <c r="A1079" s="261">
        <v>42732</v>
      </c>
      <c r="B1079" s="262"/>
      <c r="C1079" s="261">
        <v>42748</v>
      </c>
      <c r="D1079" s="262" t="s">
        <v>2512</v>
      </c>
      <c r="E1079" s="262" t="s">
        <v>1872</v>
      </c>
      <c r="F1079" s="262" t="s">
        <v>1872</v>
      </c>
      <c r="G1079" s="262" t="s">
        <v>1873</v>
      </c>
      <c r="H1079" s="263" t="s">
        <v>155</v>
      </c>
      <c r="I1079" s="264">
        <v>411333.72</v>
      </c>
      <c r="J1079" s="264">
        <v>-1353000.01</v>
      </c>
      <c r="K1079" s="264">
        <v>0</v>
      </c>
      <c r="L1079" s="266">
        <v>3.2892999999999999</v>
      </c>
      <c r="M1079" s="266">
        <v>3.1669</v>
      </c>
      <c r="N1079" s="270">
        <v>42748</v>
      </c>
      <c r="O1079" s="264">
        <v>-50347.25</v>
      </c>
      <c r="P1079" s="264">
        <v>0</v>
      </c>
      <c r="Q1079" s="264">
        <v>-50347.25</v>
      </c>
      <c r="R1079" s="264">
        <v>-50347.25</v>
      </c>
      <c r="S1079" s="271">
        <v>3.1657999999999999</v>
      </c>
      <c r="T1079" s="268">
        <f t="shared" si="12"/>
        <v>-15903.484111441026</v>
      </c>
      <c r="U1079" s="267"/>
      <c r="V1079" s="262"/>
      <c r="W1079" s="262"/>
      <c r="X1079" s="267" t="s">
        <v>2627</v>
      </c>
      <c r="Y1079" s="262" t="s">
        <v>2670</v>
      </c>
      <c r="Z1079" s="262"/>
    </row>
    <row r="1080" spans="1:26" s="269" customFormat="1" x14ac:dyDescent="0.25">
      <c r="A1080" s="261">
        <v>42732</v>
      </c>
      <c r="B1080" s="262"/>
      <c r="C1080" s="261">
        <v>42748</v>
      </c>
      <c r="D1080" s="262" t="s">
        <v>2512</v>
      </c>
      <c r="E1080" s="262" t="s">
        <v>1872</v>
      </c>
      <c r="F1080" s="262" t="s">
        <v>1872</v>
      </c>
      <c r="G1080" s="262" t="s">
        <v>1873</v>
      </c>
      <c r="H1080" s="263" t="s">
        <v>155</v>
      </c>
      <c r="I1080" s="264">
        <v>150466.97</v>
      </c>
      <c r="J1080" s="264">
        <v>-494931</v>
      </c>
      <c r="K1080" s="264">
        <v>0</v>
      </c>
      <c r="L1080" s="266">
        <v>3.2892999999999999</v>
      </c>
      <c r="M1080" s="266">
        <v>3.1669</v>
      </c>
      <c r="N1080" s="270">
        <v>42748</v>
      </c>
      <c r="O1080" s="264">
        <v>-18417.16</v>
      </c>
      <c r="P1080" s="264">
        <v>0</v>
      </c>
      <c r="Q1080" s="264">
        <v>-18417.16</v>
      </c>
      <c r="R1080" s="264">
        <v>-18417.16</v>
      </c>
      <c r="S1080" s="271">
        <v>3.1657999999999999</v>
      </c>
      <c r="T1080" s="268">
        <f t="shared" si="12"/>
        <v>-5817.5374312969861</v>
      </c>
      <c r="U1080" s="267"/>
      <c r="V1080" s="272"/>
      <c r="W1080" s="262"/>
      <c r="X1080" s="267" t="s">
        <v>2554</v>
      </c>
      <c r="Y1080" s="262" t="s">
        <v>2671</v>
      </c>
      <c r="Z1080" s="262"/>
    </row>
    <row r="1081" spans="1:26" x14ac:dyDescent="0.25">
      <c r="A1081" s="261">
        <v>42726</v>
      </c>
      <c r="B1081" s="262"/>
      <c r="C1081" s="261">
        <v>42748</v>
      </c>
      <c r="D1081" s="262" t="s">
        <v>2512</v>
      </c>
      <c r="E1081" s="262" t="s">
        <v>1872</v>
      </c>
      <c r="F1081" s="262" t="s">
        <v>1872</v>
      </c>
      <c r="G1081" s="262" t="s">
        <v>1873</v>
      </c>
      <c r="H1081" s="263" t="s">
        <v>155</v>
      </c>
      <c r="I1081" s="264">
        <v>439623.09</v>
      </c>
      <c r="J1081" s="264">
        <v>-1464999.99</v>
      </c>
      <c r="K1081" s="264">
        <v>0</v>
      </c>
      <c r="L1081" s="266">
        <v>3.3323999999999998</v>
      </c>
      <c r="M1081" s="266">
        <v>3.1930000000000001</v>
      </c>
      <c r="N1081" s="270">
        <v>42751</v>
      </c>
      <c r="O1081" s="264">
        <v>-61252.78</v>
      </c>
      <c r="P1081" s="264">
        <v>0</v>
      </c>
      <c r="Q1081" s="264">
        <v>-61252.78</v>
      </c>
      <c r="R1081" s="264">
        <v>-61252.78</v>
      </c>
      <c r="S1081" s="271">
        <v>3.1657999999999999</v>
      </c>
      <c r="T1081" s="268">
        <f t="shared" si="12"/>
        <v>-19348.278476214542</v>
      </c>
      <c r="U1081" s="267"/>
      <c r="V1081" s="272"/>
      <c r="W1081" s="262"/>
      <c r="X1081" s="267" t="s">
        <v>2649</v>
      </c>
      <c r="Y1081" s="262" t="s">
        <v>2650</v>
      </c>
      <c r="Z1081" s="262"/>
    </row>
    <row r="1082" spans="1:26" x14ac:dyDescent="0.25">
      <c r="A1082" s="261">
        <v>42732</v>
      </c>
      <c r="B1082" s="262"/>
      <c r="C1082" s="261">
        <v>42748</v>
      </c>
      <c r="D1082" s="262" t="s">
        <v>2512</v>
      </c>
      <c r="E1082" s="262" t="s">
        <v>1872</v>
      </c>
      <c r="F1082" s="262" t="s">
        <v>1872</v>
      </c>
      <c r="G1082" s="262" t="s">
        <v>1873</v>
      </c>
      <c r="H1082" s="263" t="s">
        <v>155</v>
      </c>
      <c r="I1082" s="264">
        <v>252637.34</v>
      </c>
      <c r="J1082" s="264">
        <v>-831000</v>
      </c>
      <c r="K1082" s="264">
        <v>0</v>
      </c>
      <c r="L1082" s="266">
        <v>3.2892999999999999</v>
      </c>
      <c r="M1082" s="266">
        <v>3.1880999999999999</v>
      </c>
      <c r="N1082" s="270">
        <v>42748</v>
      </c>
      <c r="O1082" s="264">
        <v>-25566.9</v>
      </c>
      <c r="P1082" s="264">
        <v>0</v>
      </c>
      <c r="Q1082" s="264">
        <v>-25566.9</v>
      </c>
      <c r="R1082" s="264">
        <v>-25566.9</v>
      </c>
      <c r="S1082" s="271">
        <v>3.1657999999999999</v>
      </c>
      <c r="T1082" s="268">
        <f t="shared" si="12"/>
        <v>-8075.9681597068675</v>
      </c>
      <c r="U1082" s="267"/>
      <c r="V1082" s="272"/>
      <c r="W1082" s="262"/>
      <c r="X1082" s="267" t="s">
        <v>2547</v>
      </c>
      <c r="Y1082" s="262" t="s">
        <v>2672</v>
      </c>
      <c r="Z1082" s="262"/>
    </row>
    <row r="1083" spans="1:26" x14ac:dyDescent="0.25">
      <c r="A1083" s="261">
        <v>42732</v>
      </c>
      <c r="B1083" s="262"/>
      <c r="C1083" s="261">
        <v>42748</v>
      </c>
      <c r="D1083" s="262" t="s">
        <v>2512</v>
      </c>
      <c r="E1083" s="262" t="s">
        <v>1872</v>
      </c>
      <c r="F1083" s="262" t="s">
        <v>1872</v>
      </c>
      <c r="G1083" s="262" t="s">
        <v>1957</v>
      </c>
      <c r="H1083" s="263" t="s">
        <v>1843</v>
      </c>
      <c r="I1083" s="264">
        <v>-14250.75</v>
      </c>
      <c r="J1083" s="264">
        <v>46874.99</v>
      </c>
      <c r="K1083" s="264">
        <v>0</v>
      </c>
      <c r="L1083" s="266">
        <v>3.2892999999999999</v>
      </c>
      <c r="M1083" s="266">
        <v>3.1669</v>
      </c>
      <c r="N1083" s="270">
        <v>42748</v>
      </c>
      <c r="O1083" s="264">
        <v>1744.29</v>
      </c>
      <c r="P1083" s="264">
        <v>0.09</v>
      </c>
      <c r="Q1083" s="264">
        <v>1744.2</v>
      </c>
      <c r="R1083" s="264">
        <v>1744.29</v>
      </c>
      <c r="S1083" s="271">
        <v>3.1657999999999999</v>
      </c>
      <c r="T1083" s="268">
        <f t="shared" si="12"/>
        <v>550.97921536420495</v>
      </c>
      <c r="U1083" s="267"/>
      <c r="V1083" s="272"/>
      <c r="W1083" s="262"/>
      <c r="X1083" s="267" t="s">
        <v>2633</v>
      </c>
      <c r="Y1083" s="262" t="s">
        <v>2673</v>
      </c>
      <c r="Z1083" s="262"/>
    </row>
    <row r="1084" spans="1:26" x14ac:dyDescent="0.25">
      <c r="A1084" s="261">
        <v>42748</v>
      </c>
      <c r="B1084" s="262"/>
      <c r="C1084" s="261">
        <v>42752</v>
      </c>
      <c r="D1084" s="262" t="s">
        <v>2512</v>
      </c>
      <c r="E1084" s="262" t="s">
        <v>1872</v>
      </c>
      <c r="F1084" s="262" t="s">
        <v>1872</v>
      </c>
      <c r="G1084" s="262" t="s">
        <v>1873</v>
      </c>
      <c r="H1084" s="263" t="s">
        <v>155</v>
      </c>
      <c r="I1084" s="264">
        <v>59084.19</v>
      </c>
      <c r="J1084" s="264">
        <v>-187999.98</v>
      </c>
      <c r="K1084" s="264">
        <v>0</v>
      </c>
      <c r="L1084" s="266">
        <v>3.1819000000000002</v>
      </c>
      <c r="M1084" s="266">
        <v>3.2721</v>
      </c>
      <c r="N1084" s="270">
        <v>42766</v>
      </c>
      <c r="O1084" s="264">
        <v>5303.83</v>
      </c>
      <c r="P1084" s="264">
        <v>0.27</v>
      </c>
      <c r="Q1084" s="264">
        <v>5303.56</v>
      </c>
      <c r="R1084" s="264">
        <v>5303.83</v>
      </c>
      <c r="S1084" s="271">
        <v>3.2231000000000001</v>
      </c>
      <c r="T1084" s="268">
        <f t="shared" si="12"/>
        <v>1645.5679314945239</v>
      </c>
      <c r="U1084" s="267"/>
      <c r="V1084" s="272"/>
      <c r="W1084" s="262"/>
      <c r="X1084" s="267" t="s">
        <v>2578</v>
      </c>
      <c r="Y1084" s="262" t="s">
        <v>2674</v>
      </c>
      <c r="Z1084" s="262"/>
    </row>
    <row r="1085" spans="1:26" x14ac:dyDescent="0.25">
      <c r="A1085" s="261">
        <v>42746</v>
      </c>
      <c r="B1085" s="262"/>
      <c r="C1085" s="261">
        <v>42752</v>
      </c>
      <c r="D1085" s="262" t="s">
        <v>2512</v>
      </c>
      <c r="E1085" s="262" t="s">
        <v>1872</v>
      </c>
      <c r="F1085" s="262" t="s">
        <v>1872</v>
      </c>
      <c r="G1085" s="262" t="s">
        <v>1873</v>
      </c>
      <c r="H1085" s="263" t="s">
        <v>155</v>
      </c>
      <c r="I1085" s="264">
        <v>193904.95</v>
      </c>
      <c r="J1085" s="264">
        <v>-620999.99</v>
      </c>
      <c r="K1085" s="264">
        <v>0</v>
      </c>
      <c r="L1085" s="266">
        <v>3.2025999999999999</v>
      </c>
      <c r="M1085" s="266">
        <v>3.2646000000000002</v>
      </c>
      <c r="N1085" s="270">
        <v>42762</v>
      </c>
      <c r="O1085" s="264">
        <v>11975.96</v>
      </c>
      <c r="P1085" s="264">
        <v>0.6</v>
      </c>
      <c r="Q1085" s="264">
        <v>11975.36</v>
      </c>
      <c r="R1085" s="264">
        <v>11975.96</v>
      </c>
      <c r="S1085" s="271">
        <v>3.2231000000000001</v>
      </c>
      <c r="T1085" s="268">
        <f t="shared" si="12"/>
        <v>3715.6650429710526</v>
      </c>
      <c r="U1085" s="267"/>
      <c r="V1085" s="272"/>
      <c r="W1085" s="262"/>
      <c r="X1085" s="267" t="s">
        <v>2662</v>
      </c>
      <c r="Y1085" s="262" t="s">
        <v>2663</v>
      </c>
      <c r="Z1085" s="262"/>
    </row>
    <row r="1086" spans="1:26" x14ac:dyDescent="0.25">
      <c r="A1086" s="261">
        <v>42746</v>
      </c>
      <c r="B1086" s="262"/>
      <c r="C1086" s="261">
        <v>42753</v>
      </c>
      <c r="D1086" s="262" t="s">
        <v>2512</v>
      </c>
      <c r="E1086" s="262" t="s">
        <v>1872</v>
      </c>
      <c r="F1086" s="262" t="s">
        <v>1872</v>
      </c>
      <c r="G1086" s="262" t="s">
        <v>1873</v>
      </c>
      <c r="H1086" s="263" t="s">
        <v>155</v>
      </c>
      <c r="I1086" s="264">
        <v>97641.11</v>
      </c>
      <c r="J1086" s="264">
        <v>-314999.98</v>
      </c>
      <c r="K1086" s="264">
        <v>0</v>
      </c>
      <c r="L1086" s="266">
        <v>3.2261000000000002</v>
      </c>
      <c r="M1086" s="266">
        <v>3.2132999999999998</v>
      </c>
      <c r="N1086" s="270">
        <v>42753</v>
      </c>
      <c r="O1086" s="264">
        <v>-1249.81</v>
      </c>
      <c r="P1086" s="264">
        <v>0</v>
      </c>
      <c r="Q1086" s="264">
        <v>-1249.81</v>
      </c>
      <c r="R1086" s="264">
        <v>-1249.81</v>
      </c>
      <c r="S1086" s="271">
        <v>3.2097000000000002</v>
      </c>
      <c r="T1086" s="268">
        <f t="shared" si="12"/>
        <v>-389.38530080692897</v>
      </c>
      <c r="U1086" s="267"/>
      <c r="V1086" s="272"/>
      <c r="W1086" s="262"/>
      <c r="X1086" s="267" t="s">
        <v>2675</v>
      </c>
      <c r="Y1086" s="262" t="s">
        <v>2676</v>
      </c>
      <c r="Z1086" s="262"/>
    </row>
    <row r="1087" spans="1:26" x14ac:dyDescent="0.25">
      <c r="A1087" s="261">
        <v>42740</v>
      </c>
      <c r="B1087" s="262"/>
      <c r="C1087" s="261">
        <v>42753</v>
      </c>
      <c r="D1087" s="262" t="s">
        <v>2512</v>
      </c>
      <c r="E1087" s="262" t="s">
        <v>1872</v>
      </c>
      <c r="F1087" s="262" t="s">
        <v>1872</v>
      </c>
      <c r="G1087" s="262" t="s">
        <v>1873</v>
      </c>
      <c r="H1087" s="263" t="s">
        <v>155</v>
      </c>
      <c r="I1087" s="264">
        <v>316504.78999999998</v>
      </c>
      <c r="J1087" s="264">
        <v>-1019999.99</v>
      </c>
      <c r="K1087" s="264">
        <v>0</v>
      </c>
      <c r="L1087" s="266">
        <v>3.2227000000000001</v>
      </c>
      <c r="M1087" s="266">
        <v>3.2170000000000001</v>
      </c>
      <c r="N1087" s="270">
        <v>42755</v>
      </c>
      <c r="O1087" s="264">
        <v>-1802.34</v>
      </c>
      <c r="P1087" s="264">
        <v>0</v>
      </c>
      <c r="Q1087" s="264">
        <v>-1802.34</v>
      </c>
      <c r="R1087" s="264">
        <v>-1802.34</v>
      </c>
      <c r="S1087" s="271">
        <v>3.2097000000000002</v>
      </c>
      <c r="T1087" s="268">
        <f t="shared" si="12"/>
        <v>-561.5291148705486</v>
      </c>
      <c r="U1087" s="267"/>
      <c r="V1087" s="272"/>
      <c r="W1087" s="262"/>
      <c r="X1087" s="267" t="s">
        <v>2677</v>
      </c>
      <c r="Y1087" s="262" t="s">
        <v>2678</v>
      </c>
      <c r="Z1087" s="262"/>
    </row>
    <row r="1088" spans="1:26" x14ac:dyDescent="0.25">
      <c r="A1088" s="261">
        <v>42746</v>
      </c>
      <c r="B1088" s="262"/>
      <c r="C1088" s="261">
        <v>42753</v>
      </c>
      <c r="D1088" s="262" t="s">
        <v>2512</v>
      </c>
      <c r="E1088" s="262" t="s">
        <v>1872</v>
      </c>
      <c r="F1088" s="262" t="s">
        <v>1872</v>
      </c>
      <c r="G1088" s="262" t="s">
        <v>1873</v>
      </c>
      <c r="H1088" s="263" t="s">
        <v>155</v>
      </c>
      <c r="I1088" s="264">
        <v>118409.22</v>
      </c>
      <c r="J1088" s="264">
        <v>-381999.98</v>
      </c>
      <c r="K1088" s="264">
        <v>0</v>
      </c>
      <c r="L1088" s="266">
        <v>3.2261000000000002</v>
      </c>
      <c r="M1088" s="266">
        <v>3.2132999999999998</v>
      </c>
      <c r="N1088" s="270">
        <v>42753</v>
      </c>
      <c r="O1088" s="264">
        <v>-1515.64</v>
      </c>
      <c r="P1088" s="264">
        <v>0</v>
      </c>
      <c r="Q1088" s="264">
        <v>-1515.64</v>
      </c>
      <c r="R1088" s="264">
        <v>-1515.64</v>
      </c>
      <c r="S1088" s="271">
        <v>3.2097000000000002</v>
      </c>
      <c r="T1088" s="268">
        <f t="shared" si="12"/>
        <v>-472.20612518303892</v>
      </c>
      <c r="U1088" s="267"/>
      <c r="V1088" s="272"/>
      <c r="W1088" s="262"/>
      <c r="X1088" s="267" t="s">
        <v>2675</v>
      </c>
      <c r="Y1088" s="262" t="s">
        <v>2676</v>
      </c>
      <c r="Z1088" s="262"/>
    </row>
    <row r="1089" spans="1:26" x14ac:dyDescent="0.25">
      <c r="A1089" s="261">
        <v>42733</v>
      </c>
      <c r="B1089" s="262"/>
      <c r="C1089" s="261">
        <v>42753</v>
      </c>
      <c r="D1089" s="262" t="s">
        <v>2512</v>
      </c>
      <c r="E1089" s="262" t="s">
        <v>1872</v>
      </c>
      <c r="F1089" s="262" t="s">
        <v>1872</v>
      </c>
      <c r="G1089" s="262" t="s">
        <v>1873</v>
      </c>
      <c r="H1089" s="263" t="s">
        <v>155</v>
      </c>
      <c r="I1089" s="264">
        <v>48790.82</v>
      </c>
      <c r="J1089" s="264">
        <v>-161199.99</v>
      </c>
      <c r="K1089" s="264">
        <v>0</v>
      </c>
      <c r="L1089" s="266">
        <v>3.3039000000000001</v>
      </c>
      <c r="M1089" s="266">
        <v>3.2296999999999998</v>
      </c>
      <c r="N1089" s="270">
        <v>42762</v>
      </c>
      <c r="O1089" s="264">
        <v>-3608.12</v>
      </c>
      <c r="P1089" s="264">
        <v>0</v>
      </c>
      <c r="Q1089" s="264">
        <v>-3608.12</v>
      </c>
      <c r="R1089" s="264">
        <v>-3608.12</v>
      </c>
      <c r="S1089" s="271">
        <v>3.2097000000000002</v>
      </c>
      <c r="T1089" s="268">
        <f t="shared" si="12"/>
        <v>-1124.1299809951086</v>
      </c>
      <c r="U1089" s="267"/>
      <c r="V1089" s="272"/>
      <c r="W1089" s="262"/>
      <c r="X1089" s="267" t="s">
        <v>2627</v>
      </c>
      <c r="Y1089" s="262" t="s">
        <v>2679</v>
      </c>
      <c r="Z1089" s="262"/>
    </row>
    <row r="1090" spans="1:26" x14ac:dyDescent="0.25">
      <c r="A1090" s="261">
        <v>42746</v>
      </c>
      <c r="B1090" s="262"/>
      <c r="C1090" s="261">
        <v>42753</v>
      </c>
      <c r="D1090" s="262" t="s">
        <v>2512</v>
      </c>
      <c r="E1090" s="262" t="s">
        <v>1872</v>
      </c>
      <c r="F1090" s="262" t="s">
        <v>1872</v>
      </c>
      <c r="G1090" s="262" t="s">
        <v>1873</v>
      </c>
      <c r="H1090" s="263" t="s">
        <v>155</v>
      </c>
      <c r="I1090" s="264">
        <v>93673.89</v>
      </c>
      <c r="J1090" s="264">
        <v>-300000</v>
      </c>
      <c r="K1090" s="264">
        <v>0</v>
      </c>
      <c r="L1090" s="266">
        <v>3.2025999999999999</v>
      </c>
      <c r="M1090" s="266">
        <v>3.2296999999999998</v>
      </c>
      <c r="N1090" s="270">
        <v>42762</v>
      </c>
      <c r="O1090" s="264">
        <v>2530.0300000000002</v>
      </c>
      <c r="P1090" s="264">
        <v>0.13</v>
      </c>
      <c r="Q1090" s="264">
        <v>2529.9</v>
      </c>
      <c r="R1090" s="264">
        <v>2530.0300000000002</v>
      </c>
      <c r="S1090" s="271">
        <v>3.2097000000000002</v>
      </c>
      <c r="T1090" s="268">
        <f t="shared" si="12"/>
        <v>788.2450073215565</v>
      </c>
      <c r="U1090" s="267"/>
      <c r="V1090" s="272"/>
      <c r="W1090" s="262"/>
      <c r="X1090" s="267" t="s">
        <v>2662</v>
      </c>
      <c r="Y1090" s="262" t="s">
        <v>2663</v>
      </c>
      <c r="Z1090" s="262"/>
    </row>
    <row r="1091" spans="1:26" x14ac:dyDescent="0.25">
      <c r="A1091" s="261">
        <v>42740</v>
      </c>
      <c r="B1091" s="262"/>
      <c r="C1091" s="261">
        <v>42754</v>
      </c>
      <c r="D1091" s="262" t="s">
        <v>2512</v>
      </c>
      <c r="E1091" s="262" t="s">
        <v>1872</v>
      </c>
      <c r="F1091" s="262" t="s">
        <v>1872</v>
      </c>
      <c r="G1091" s="262" t="s">
        <v>1873</v>
      </c>
      <c r="H1091" s="263" t="s">
        <v>155</v>
      </c>
      <c r="I1091" s="264">
        <v>157011.20000000001</v>
      </c>
      <c r="J1091" s="264">
        <v>-505999.99</v>
      </c>
      <c r="K1091" s="264">
        <v>0</v>
      </c>
      <c r="L1091" s="266">
        <v>3.2227000000000001</v>
      </c>
      <c r="M1091" s="266">
        <v>3.2355999999999998</v>
      </c>
      <c r="N1091" s="270">
        <v>42755</v>
      </c>
      <c r="O1091" s="264">
        <v>2024.47</v>
      </c>
      <c r="P1091" s="264">
        <v>0.1</v>
      </c>
      <c r="Q1091" s="264">
        <v>2024.37</v>
      </c>
      <c r="R1091" s="264">
        <v>2024.47</v>
      </c>
      <c r="S1091" s="271">
        <v>3.2208000000000001</v>
      </c>
      <c r="T1091" s="268">
        <f t="shared" si="12"/>
        <v>628.56122702434175</v>
      </c>
      <c r="U1091" s="267"/>
      <c r="V1091" s="272"/>
      <c r="W1091" s="262"/>
      <c r="X1091" s="267" t="s">
        <v>2677</v>
      </c>
      <c r="Y1091" s="262" t="s">
        <v>2678</v>
      </c>
      <c r="Z1091" s="262"/>
    </row>
    <row r="1092" spans="1:26" x14ac:dyDescent="0.25">
      <c r="A1092" s="261">
        <v>42744</v>
      </c>
      <c r="B1092" s="262"/>
      <c r="C1092" s="261">
        <v>42754</v>
      </c>
      <c r="D1092" s="262" t="s">
        <v>2512</v>
      </c>
      <c r="E1092" s="262" t="s">
        <v>1872</v>
      </c>
      <c r="F1092" s="262" t="s">
        <v>1872</v>
      </c>
      <c r="G1092" s="262" t="s">
        <v>1873</v>
      </c>
      <c r="H1092" s="263" t="s">
        <v>155</v>
      </c>
      <c r="I1092" s="264">
        <v>182923.03</v>
      </c>
      <c r="J1092" s="264">
        <v>-587000</v>
      </c>
      <c r="K1092" s="264">
        <v>0</v>
      </c>
      <c r="L1092" s="266">
        <v>3.2090000000000001</v>
      </c>
      <c r="M1092" s="266">
        <v>3.2355999999999998</v>
      </c>
      <c r="N1092" s="270">
        <v>42755</v>
      </c>
      <c r="O1092" s="264">
        <v>4863.41</v>
      </c>
      <c r="P1092" s="264">
        <v>0.24</v>
      </c>
      <c r="Q1092" s="264">
        <v>4863.17</v>
      </c>
      <c r="R1092" s="264">
        <v>4863.41</v>
      </c>
      <c r="S1092" s="271">
        <v>3.2208000000000001</v>
      </c>
      <c r="T1092" s="268">
        <f t="shared" si="12"/>
        <v>1510.0006209637356</v>
      </c>
      <c r="U1092" s="267"/>
      <c r="V1092" s="272"/>
      <c r="W1092" s="262"/>
      <c r="X1092" s="267" t="s">
        <v>2680</v>
      </c>
      <c r="Y1092" s="262" t="s">
        <v>2681</v>
      </c>
      <c r="Z1092" s="262"/>
    </row>
    <row r="1093" spans="1:26" x14ac:dyDescent="0.25">
      <c r="A1093" s="261">
        <v>42733</v>
      </c>
      <c r="B1093" s="262"/>
      <c r="C1093" s="261">
        <v>42754</v>
      </c>
      <c r="D1093" s="262" t="s">
        <v>2512</v>
      </c>
      <c r="E1093" s="262" t="s">
        <v>1872</v>
      </c>
      <c r="F1093" s="262" t="s">
        <v>1872</v>
      </c>
      <c r="G1093" s="262" t="s">
        <v>1873</v>
      </c>
      <c r="H1093" s="263" t="s">
        <v>155</v>
      </c>
      <c r="I1093" s="264">
        <v>81721.600000000006</v>
      </c>
      <c r="J1093" s="264">
        <v>-269999.99</v>
      </c>
      <c r="K1093" s="264">
        <v>0</v>
      </c>
      <c r="L1093" s="266">
        <v>3.3039000000000001</v>
      </c>
      <c r="M1093" s="266">
        <v>3.2023000000000001</v>
      </c>
      <c r="N1093" s="270">
        <v>42762</v>
      </c>
      <c r="O1093" s="264">
        <v>-8279</v>
      </c>
      <c r="P1093" s="264">
        <v>0</v>
      </c>
      <c r="Q1093" s="264">
        <v>-8279</v>
      </c>
      <c r="R1093" s="264">
        <v>-8279</v>
      </c>
      <c r="S1093" s="271">
        <v>3.2208000000000001</v>
      </c>
      <c r="T1093" s="268">
        <f t="shared" si="12"/>
        <v>-2570.4793840039742</v>
      </c>
      <c r="U1093" s="267"/>
      <c r="V1093" s="272"/>
      <c r="W1093" s="262"/>
      <c r="X1093" s="267" t="s">
        <v>2627</v>
      </c>
      <c r="Y1093" s="262" t="s">
        <v>2679</v>
      </c>
      <c r="Z1093" s="262"/>
    </row>
    <row r="1094" spans="1:26" x14ac:dyDescent="0.25">
      <c r="A1094" s="261">
        <v>42733</v>
      </c>
      <c r="B1094" s="262"/>
      <c r="C1094" s="261">
        <v>42755</v>
      </c>
      <c r="D1094" s="262" t="s">
        <v>2512</v>
      </c>
      <c r="E1094" s="262" t="s">
        <v>1872</v>
      </c>
      <c r="F1094" s="262" t="s">
        <v>1872</v>
      </c>
      <c r="G1094" s="262" t="s">
        <v>1957</v>
      </c>
      <c r="H1094" s="263" t="s">
        <v>1843</v>
      </c>
      <c r="I1094" s="264">
        <v>-13653.74</v>
      </c>
      <c r="J1094" s="264">
        <v>45000</v>
      </c>
      <c r="K1094" s="264">
        <v>0</v>
      </c>
      <c r="L1094" s="266">
        <v>3.2957999999999998</v>
      </c>
      <c r="M1094" s="266">
        <v>3.2122000000000002</v>
      </c>
      <c r="N1094" s="270">
        <v>42755</v>
      </c>
      <c r="O1094" s="264">
        <v>1141.45</v>
      </c>
      <c r="P1094" s="264">
        <v>0.06</v>
      </c>
      <c r="Q1094" s="264">
        <v>1141.3900000000001</v>
      </c>
      <c r="R1094" s="264">
        <v>1141.45</v>
      </c>
      <c r="S1094" s="271">
        <v>3.2109999999999999</v>
      </c>
      <c r="T1094" s="268">
        <f t="shared" si="12"/>
        <v>355.48115851759582</v>
      </c>
      <c r="U1094" s="267"/>
      <c r="V1094" s="272"/>
      <c r="W1094" s="262"/>
      <c r="X1094" s="267" t="s">
        <v>2647</v>
      </c>
      <c r="Y1094" s="262" t="s">
        <v>2682</v>
      </c>
      <c r="Z1094" s="262"/>
    </row>
    <row r="1095" spans="1:26" x14ac:dyDescent="0.25">
      <c r="A1095" s="261">
        <v>42733</v>
      </c>
      <c r="B1095" s="262"/>
      <c r="C1095" s="261">
        <v>42755</v>
      </c>
      <c r="D1095" s="262" t="s">
        <v>2512</v>
      </c>
      <c r="E1095" s="262" t="s">
        <v>1872</v>
      </c>
      <c r="F1095" s="262" t="s">
        <v>1872</v>
      </c>
      <c r="G1095" s="262" t="s">
        <v>1957</v>
      </c>
      <c r="H1095" s="263" t="s">
        <v>1843</v>
      </c>
      <c r="I1095" s="264">
        <v>-12971.05</v>
      </c>
      <c r="J1095" s="264">
        <v>42749.99</v>
      </c>
      <c r="K1095" s="264">
        <v>0</v>
      </c>
      <c r="L1095" s="266">
        <v>3.2957999999999998</v>
      </c>
      <c r="M1095" s="266">
        <v>3.2122000000000002</v>
      </c>
      <c r="N1095" s="270">
        <v>42755</v>
      </c>
      <c r="O1095" s="264">
        <v>1084.3800000000001</v>
      </c>
      <c r="P1095" s="264">
        <v>0.05</v>
      </c>
      <c r="Q1095" s="264">
        <v>1084.33</v>
      </c>
      <c r="R1095" s="264">
        <v>1084.3800000000001</v>
      </c>
      <c r="S1095" s="271">
        <v>3.2109999999999999</v>
      </c>
      <c r="T1095" s="268">
        <f t="shared" si="12"/>
        <v>337.70787916536909</v>
      </c>
      <c r="U1095" s="267"/>
      <c r="V1095" s="272"/>
      <c r="W1095" s="262"/>
      <c r="X1095" s="267" t="s">
        <v>2645</v>
      </c>
      <c r="Y1095" s="262" t="s">
        <v>2683</v>
      </c>
      <c r="Z1095" s="262"/>
    </row>
    <row r="1096" spans="1:26" x14ac:dyDescent="0.25">
      <c r="A1096" s="261">
        <v>42740</v>
      </c>
      <c r="B1096" s="262"/>
      <c r="C1096" s="261">
        <v>42755</v>
      </c>
      <c r="D1096" s="262" t="s">
        <v>2512</v>
      </c>
      <c r="E1096" s="262" t="s">
        <v>1872</v>
      </c>
      <c r="F1096" s="262" t="s">
        <v>1872</v>
      </c>
      <c r="G1096" s="262" t="s">
        <v>1873</v>
      </c>
      <c r="H1096" s="263" t="s">
        <v>155</v>
      </c>
      <c r="I1096" s="264">
        <v>364290.81</v>
      </c>
      <c r="J1096" s="264">
        <v>-1173999.99</v>
      </c>
      <c r="K1096" s="264">
        <v>0</v>
      </c>
      <c r="L1096" s="266">
        <v>3.2227000000000001</v>
      </c>
      <c r="M1096" s="266">
        <v>3.2122000000000002</v>
      </c>
      <c r="N1096" s="270">
        <v>42755</v>
      </c>
      <c r="O1096" s="264">
        <v>-3825.05</v>
      </c>
      <c r="P1096" s="264">
        <v>0</v>
      </c>
      <c r="Q1096" s="264">
        <v>-3825.05</v>
      </c>
      <c r="R1096" s="264">
        <v>-3825.05</v>
      </c>
      <c r="S1096" s="271">
        <v>3.2109999999999999</v>
      </c>
      <c r="T1096" s="268">
        <f t="shared" si="12"/>
        <v>-1191.233260666459</v>
      </c>
      <c r="U1096" s="267"/>
      <c r="V1096" s="272"/>
      <c r="W1096" s="262"/>
      <c r="X1096" s="267" t="s">
        <v>2677</v>
      </c>
      <c r="Y1096" s="262" t="s">
        <v>2678</v>
      </c>
      <c r="Z1096" s="262"/>
    </row>
    <row r="1097" spans="1:26" x14ac:dyDescent="0.25">
      <c r="A1097" s="261">
        <v>42744</v>
      </c>
      <c r="B1097" s="262"/>
      <c r="C1097" s="261">
        <v>42755</v>
      </c>
      <c r="D1097" s="262" t="s">
        <v>2512</v>
      </c>
      <c r="E1097" s="262" t="s">
        <v>1872</v>
      </c>
      <c r="F1097" s="262" t="s">
        <v>1872</v>
      </c>
      <c r="G1097" s="262" t="s">
        <v>1873</v>
      </c>
      <c r="H1097" s="263" t="s">
        <v>155</v>
      </c>
      <c r="I1097" s="264">
        <v>125272.67</v>
      </c>
      <c r="J1097" s="264">
        <v>-402000</v>
      </c>
      <c r="K1097" s="264">
        <v>0</v>
      </c>
      <c r="L1097" s="266">
        <v>3.2090000000000001</v>
      </c>
      <c r="M1097" s="266">
        <v>3.1736</v>
      </c>
      <c r="N1097" s="270">
        <v>42755</v>
      </c>
      <c r="O1097" s="264">
        <v>-4434.6499999999996</v>
      </c>
      <c r="P1097" s="264">
        <v>0</v>
      </c>
      <c r="Q1097" s="264">
        <v>-4434.6499999999996</v>
      </c>
      <c r="R1097" s="264">
        <v>-4434.6499999999996</v>
      </c>
      <c r="S1097" s="271">
        <v>3.2109999999999999</v>
      </c>
      <c r="T1097" s="268">
        <f t="shared" si="12"/>
        <v>-1381.0806602304579</v>
      </c>
      <c r="U1097" s="267"/>
      <c r="V1097" s="272"/>
      <c r="W1097" s="262"/>
      <c r="X1097" s="267" t="s">
        <v>2680</v>
      </c>
      <c r="Y1097" s="262" t="s">
        <v>2681</v>
      </c>
      <c r="Z1097" s="262"/>
    </row>
    <row r="1098" spans="1:26" x14ac:dyDescent="0.25">
      <c r="A1098" s="261">
        <v>42718</v>
      </c>
      <c r="B1098" s="262"/>
      <c r="C1098" s="261">
        <v>42755</v>
      </c>
      <c r="D1098" s="262" t="s">
        <v>2512</v>
      </c>
      <c r="E1098" s="262" t="s">
        <v>1872</v>
      </c>
      <c r="F1098" s="262" t="s">
        <v>1872</v>
      </c>
      <c r="G1098" s="262" t="s">
        <v>1873</v>
      </c>
      <c r="H1098" s="263" t="s">
        <v>1843</v>
      </c>
      <c r="I1098" s="264">
        <v>-108568.08</v>
      </c>
      <c r="J1098" s="264">
        <v>370000.02</v>
      </c>
      <c r="K1098" s="264">
        <v>0</v>
      </c>
      <c r="L1098" s="266">
        <v>3.4079999999999999</v>
      </c>
      <c r="M1098" s="266">
        <v>3.2122000000000002</v>
      </c>
      <c r="N1098" s="270">
        <v>42755</v>
      </c>
      <c r="O1098" s="264">
        <v>21257.63</v>
      </c>
      <c r="P1098" s="264">
        <v>1.06</v>
      </c>
      <c r="Q1098" s="264">
        <v>21256.57</v>
      </c>
      <c r="R1098" s="264">
        <v>21257.63</v>
      </c>
      <c r="S1098" s="271">
        <v>3.2109999999999999</v>
      </c>
      <c r="T1098" s="268">
        <f t="shared" si="12"/>
        <v>6620.2522578635944</v>
      </c>
      <c r="U1098" s="267"/>
      <c r="V1098" s="272"/>
      <c r="W1098" s="262"/>
      <c r="X1098" s="267" t="s">
        <v>2639</v>
      </c>
      <c r="Y1098" s="262" t="s">
        <v>2684</v>
      </c>
      <c r="Z1098" s="262"/>
    </row>
    <row r="1099" spans="1:26" x14ac:dyDescent="0.25">
      <c r="A1099" s="261">
        <v>42748</v>
      </c>
      <c r="B1099" s="262"/>
      <c r="C1099" s="261">
        <v>42755</v>
      </c>
      <c r="D1099" s="262" t="s">
        <v>2512</v>
      </c>
      <c r="E1099" s="262" t="s">
        <v>1872</v>
      </c>
      <c r="F1099" s="262" t="s">
        <v>1872</v>
      </c>
      <c r="G1099" s="262" t="s">
        <v>1957</v>
      </c>
      <c r="H1099" s="263" t="s">
        <v>155</v>
      </c>
      <c r="I1099" s="264">
        <v>-93917.29</v>
      </c>
      <c r="J1099" s="264">
        <v>300000</v>
      </c>
      <c r="K1099" s="264">
        <v>0</v>
      </c>
      <c r="L1099" s="266">
        <v>3.1943000000000001</v>
      </c>
      <c r="M1099" s="266">
        <v>3.1981999999999999</v>
      </c>
      <c r="N1099" s="270">
        <v>42781</v>
      </c>
      <c r="O1099" s="264">
        <v>-363.12</v>
      </c>
      <c r="P1099" s="264">
        <v>0</v>
      </c>
      <c r="Q1099" s="264">
        <v>-363.12</v>
      </c>
      <c r="R1099" s="264">
        <v>-363.12</v>
      </c>
      <c r="S1099" s="271">
        <v>3.2109999999999999</v>
      </c>
      <c r="T1099" s="268">
        <f t="shared" si="12"/>
        <v>-113.08626596075989</v>
      </c>
      <c r="U1099" s="267"/>
      <c r="V1099" s="272"/>
      <c r="W1099" s="262"/>
      <c r="X1099" s="267" t="s">
        <v>2634</v>
      </c>
      <c r="Y1099" s="262" t="s">
        <v>2685</v>
      </c>
      <c r="Z1099" s="262"/>
    </row>
    <row r="1100" spans="1:26" x14ac:dyDescent="0.25">
      <c r="A1100" s="261">
        <v>42744</v>
      </c>
      <c r="B1100" s="262"/>
      <c r="C1100" s="261">
        <v>42755</v>
      </c>
      <c r="D1100" s="262" t="s">
        <v>2512</v>
      </c>
      <c r="E1100" s="262" t="s">
        <v>1872</v>
      </c>
      <c r="F1100" s="262" t="s">
        <v>1872</v>
      </c>
      <c r="G1100" s="262" t="s">
        <v>1873</v>
      </c>
      <c r="H1100" s="263" t="s">
        <v>155</v>
      </c>
      <c r="I1100" s="264">
        <v>126519.16</v>
      </c>
      <c r="J1100" s="264">
        <v>-405999.98</v>
      </c>
      <c r="K1100" s="264">
        <v>0</v>
      </c>
      <c r="L1100" s="266">
        <v>3.2090000000000001</v>
      </c>
      <c r="M1100" s="266">
        <v>3.2122000000000002</v>
      </c>
      <c r="N1100" s="270">
        <v>42755</v>
      </c>
      <c r="O1100" s="264">
        <v>404.86</v>
      </c>
      <c r="P1100" s="264">
        <v>0.02</v>
      </c>
      <c r="Q1100" s="264">
        <v>404.84</v>
      </c>
      <c r="R1100" s="264">
        <v>404.86</v>
      </c>
      <c r="S1100" s="271">
        <v>3.2109999999999999</v>
      </c>
      <c r="T1100" s="268">
        <f t="shared" si="12"/>
        <v>126.08533167237621</v>
      </c>
      <c r="U1100" s="267"/>
      <c r="V1100" s="272"/>
      <c r="W1100" s="262"/>
      <c r="X1100" s="267" t="s">
        <v>2680</v>
      </c>
      <c r="Y1100" s="262" t="s">
        <v>2681</v>
      </c>
      <c r="Z1100" s="262"/>
    </row>
    <row r="1101" spans="1:26" x14ac:dyDescent="0.25">
      <c r="A1101" s="261">
        <v>42733</v>
      </c>
      <c r="B1101" s="262"/>
      <c r="C1101" s="261">
        <v>42755</v>
      </c>
      <c r="D1101" s="262" t="s">
        <v>2512</v>
      </c>
      <c r="E1101" s="262" t="s">
        <v>1872</v>
      </c>
      <c r="F1101" s="262" t="s">
        <v>1872</v>
      </c>
      <c r="G1101" s="262" t="s">
        <v>1957</v>
      </c>
      <c r="H1101" s="263" t="s">
        <v>155</v>
      </c>
      <c r="I1101" s="264">
        <v>-143288.43</v>
      </c>
      <c r="J1101" s="264">
        <v>472250.01</v>
      </c>
      <c r="K1101" s="264">
        <v>0</v>
      </c>
      <c r="L1101" s="266">
        <v>3.2957999999999998</v>
      </c>
      <c r="M1101" s="266">
        <v>3.2122000000000002</v>
      </c>
      <c r="N1101" s="270">
        <v>42755</v>
      </c>
      <c r="O1101" s="264">
        <v>11978.91</v>
      </c>
      <c r="P1101" s="264">
        <v>0.6</v>
      </c>
      <c r="Q1101" s="264">
        <v>11978.31</v>
      </c>
      <c r="R1101" s="264">
        <v>11978.91</v>
      </c>
      <c r="S1101" s="271">
        <v>3.2109999999999999</v>
      </c>
      <c r="T1101" s="268">
        <f t="shared" si="12"/>
        <v>3730.5854873871072</v>
      </c>
      <c r="U1101" s="267"/>
      <c r="V1101" s="272"/>
      <c r="W1101" s="262"/>
      <c r="X1101" s="267" t="s">
        <v>2648</v>
      </c>
      <c r="Y1101" s="262" t="s">
        <v>2686</v>
      </c>
      <c r="Z1101" s="262"/>
    </row>
    <row r="1102" spans="1:26" x14ac:dyDescent="0.25">
      <c r="A1102" s="261">
        <v>42755</v>
      </c>
      <c r="B1102" s="262"/>
      <c r="C1102" s="261">
        <v>42755</v>
      </c>
      <c r="D1102" s="262" t="s">
        <v>2512</v>
      </c>
      <c r="E1102" s="262" t="s">
        <v>1872</v>
      </c>
      <c r="F1102" s="262" t="s">
        <v>1872</v>
      </c>
      <c r="G1102" s="262" t="s">
        <v>1873</v>
      </c>
      <c r="H1102" s="263" t="s">
        <v>155</v>
      </c>
      <c r="I1102" s="264">
        <v>125266.11</v>
      </c>
      <c r="J1102" s="264">
        <v>-405999.99</v>
      </c>
      <c r="K1102" s="264">
        <v>0</v>
      </c>
      <c r="L1102" s="266">
        <v>3.2410999999999999</v>
      </c>
      <c r="M1102" s="266">
        <v>3.2031000000000001</v>
      </c>
      <c r="N1102" s="270">
        <v>42790</v>
      </c>
      <c r="O1102" s="264">
        <v>-4703.41</v>
      </c>
      <c r="P1102" s="264">
        <v>0</v>
      </c>
      <c r="Q1102" s="264">
        <v>-4703.41</v>
      </c>
      <c r="R1102" s="264">
        <v>-4703.41</v>
      </c>
      <c r="S1102" s="271">
        <v>3.2109999999999999</v>
      </c>
      <c r="T1102" s="268">
        <f t="shared" si="12"/>
        <v>-1464.780442229835</v>
      </c>
      <c r="U1102" s="267"/>
      <c r="V1102" s="272"/>
      <c r="W1102" s="262"/>
      <c r="X1102" s="267" t="s">
        <v>2680</v>
      </c>
      <c r="Y1102" s="262" t="s">
        <v>2687</v>
      </c>
      <c r="Z1102" s="262"/>
    </row>
    <row r="1103" spans="1:26" x14ac:dyDescent="0.25">
      <c r="A1103" s="261">
        <v>42733</v>
      </c>
      <c r="B1103" s="262"/>
      <c r="C1103" s="261">
        <v>42755</v>
      </c>
      <c r="D1103" s="262" t="s">
        <v>2512</v>
      </c>
      <c r="E1103" s="262" t="s">
        <v>1872</v>
      </c>
      <c r="F1103" s="262" t="s">
        <v>1872</v>
      </c>
      <c r="G1103" s="262" t="s">
        <v>1957</v>
      </c>
      <c r="H1103" s="263" t="s">
        <v>155</v>
      </c>
      <c r="I1103" s="264">
        <v>-254869.83</v>
      </c>
      <c r="J1103" s="264">
        <v>839999.99</v>
      </c>
      <c r="K1103" s="264">
        <v>0</v>
      </c>
      <c r="L1103" s="266">
        <v>3.2957999999999998</v>
      </c>
      <c r="M1103" s="266">
        <v>3.2122000000000002</v>
      </c>
      <c r="N1103" s="270">
        <v>42755</v>
      </c>
      <c r="O1103" s="264">
        <v>21307.119999999999</v>
      </c>
      <c r="P1103" s="264">
        <v>1.07</v>
      </c>
      <c r="Q1103" s="264">
        <v>21306.05</v>
      </c>
      <c r="R1103" s="264">
        <v>21307.119999999999</v>
      </c>
      <c r="S1103" s="271">
        <v>3.2109999999999999</v>
      </c>
      <c r="T1103" s="268">
        <f t="shared" si="12"/>
        <v>6635.6649018997196</v>
      </c>
      <c r="U1103" s="267"/>
      <c r="V1103" s="272"/>
      <c r="W1103" s="262"/>
      <c r="X1103" s="267" t="s">
        <v>2646</v>
      </c>
      <c r="Y1103" s="262" t="s">
        <v>2688</v>
      </c>
      <c r="Z1103" s="262"/>
    </row>
    <row r="1104" spans="1:26" x14ac:dyDescent="0.25">
      <c r="A1104" s="261">
        <v>42733</v>
      </c>
      <c r="B1104" s="262"/>
      <c r="C1104" s="261">
        <v>42755</v>
      </c>
      <c r="D1104" s="262" t="s">
        <v>2512</v>
      </c>
      <c r="E1104" s="262" t="s">
        <v>1872</v>
      </c>
      <c r="F1104" s="262" t="s">
        <v>1872</v>
      </c>
      <c r="G1104" s="262" t="s">
        <v>1873</v>
      </c>
      <c r="H1104" s="263" t="s">
        <v>155</v>
      </c>
      <c r="I1104" s="264">
        <v>55994.43</v>
      </c>
      <c r="J1104" s="264">
        <v>-185000</v>
      </c>
      <c r="K1104" s="264">
        <v>0</v>
      </c>
      <c r="L1104" s="266">
        <v>3.3039000000000001</v>
      </c>
      <c r="M1104" s="266">
        <v>3.1793999999999998</v>
      </c>
      <c r="N1104" s="270">
        <v>42762</v>
      </c>
      <c r="O1104" s="264">
        <v>-6954.57</v>
      </c>
      <c r="P1104" s="264">
        <v>0</v>
      </c>
      <c r="Q1104" s="264">
        <v>-6954.57</v>
      </c>
      <c r="R1104" s="264">
        <v>-6954.57</v>
      </c>
      <c r="S1104" s="271">
        <v>3.2109999999999999</v>
      </c>
      <c r="T1104" s="268">
        <f t="shared" si="12"/>
        <v>-2165.8579881656806</v>
      </c>
      <c r="U1104" s="267"/>
      <c r="V1104" s="272"/>
      <c r="W1104" s="262"/>
      <c r="X1104" s="267" t="s">
        <v>2627</v>
      </c>
      <c r="Y1104" s="262" t="s">
        <v>2679</v>
      </c>
      <c r="Z1104" s="262"/>
    </row>
    <row r="1105" spans="1:26" x14ac:dyDescent="0.25">
      <c r="A1105" s="261">
        <v>42733</v>
      </c>
      <c r="B1105" s="262"/>
      <c r="C1105" s="261">
        <v>42755</v>
      </c>
      <c r="D1105" s="262" t="s">
        <v>2512</v>
      </c>
      <c r="E1105" s="262" t="s">
        <v>1872</v>
      </c>
      <c r="F1105" s="262" t="s">
        <v>1872</v>
      </c>
      <c r="G1105" s="262" t="s">
        <v>1957</v>
      </c>
      <c r="H1105" s="263" t="s">
        <v>155</v>
      </c>
      <c r="I1105" s="264">
        <v>-92542.02</v>
      </c>
      <c r="J1105" s="264">
        <v>304999.99</v>
      </c>
      <c r="K1105" s="264">
        <v>0</v>
      </c>
      <c r="L1105" s="266">
        <v>3.2957999999999998</v>
      </c>
      <c r="M1105" s="266">
        <v>3.1736</v>
      </c>
      <c r="N1105" s="270">
        <v>42755</v>
      </c>
      <c r="O1105" s="264">
        <v>11308.63</v>
      </c>
      <c r="P1105" s="264">
        <v>0.56999999999999995</v>
      </c>
      <c r="Q1105" s="264">
        <v>11308.06</v>
      </c>
      <c r="R1105" s="264">
        <v>11308.63</v>
      </c>
      <c r="S1105" s="271">
        <v>3.2109999999999999</v>
      </c>
      <c r="T1105" s="268">
        <f t="shared" si="12"/>
        <v>3521.8405481158516</v>
      </c>
      <c r="U1105" s="267"/>
      <c r="V1105" s="272"/>
      <c r="W1105" s="262"/>
      <c r="X1105" s="267" t="s">
        <v>2648</v>
      </c>
      <c r="Y1105" s="262" t="s">
        <v>2686</v>
      </c>
      <c r="Z1105" s="262"/>
    </row>
    <row r="1106" spans="1:26" x14ac:dyDescent="0.25">
      <c r="A1106" s="261">
        <v>42755</v>
      </c>
      <c r="B1106" s="262"/>
      <c r="C1106" s="261">
        <v>42761</v>
      </c>
      <c r="D1106" s="262" t="s">
        <v>2512</v>
      </c>
      <c r="E1106" s="262" t="s">
        <v>1872</v>
      </c>
      <c r="F1106" s="262" t="s">
        <v>1872</v>
      </c>
      <c r="G1106" s="262" t="s">
        <v>1957</v>
      </c>
      <c r="H1106" s="263" t="s">
        <v>155</v>
      </c>
      <c r="I1106" s="264">
        <v>-145706.70000000001</v>
      </c>
      <c r="J1106" s="264">
        <v>472249.99</v>
      </c>
      <c r="K1106" s="264">
        <v>0</v>
      </c>
      <c r="L1106" s="266">
        <v>3.2410999999999999</v>
      </c>
      <c r="M1106" s="266">
        <v>3.2212999999999998</v>
      </c>
      <c r="N1106" s="270">
        <v>42790</v>
      </c>
      <c r="O1106" s="264">
        <v>2856.07</v>
      </c>
      <c r="P1106" s="264">
        <v>0.14000000000000001</v>
      </c>
      <c r="Q1106" s="264">
        <v>2855.93</v>
      </c>
      <c r="R1106" s="264">
        <v>2856.07</v>
      </c>
      <c r="S1106" s="271">
        <v>3.1684999999999999</v>
      </c>
      <c r="T1106" s="268">
        <f t="shared" si="12"/>
        <v>901.39498185261175</v>
      </c>
      <c r="U1106" s="267"/>
      <c r="V1106" s="272"/>
      <c r="W1106" s="262"/>
      <c r="X1106" s="267" t="s">
        <v>2648</v>
      </c>
      <c r="Y1106" s="262" t="s">
        <v>2689</v>
      </c>
      <c r="Z1106" s="262"/>
    </row>
    <row r="1107" spans="1:26" x14ac:dyDescent="0.25">
      <c r="A1107" s="261">
        <v>42748</v>
      </c>
      <c r="B1107" s="262"/>
      <c r="C1107" s="261">
        <v>42761</v>
      </c>
      <c r="D1107" s="262" t="s">
        <v>2512</v>
      </c>
      <c r="E1107" s="262" t="s">
        <v>1872</v>
      </c>
      <c r="F1107" s="262" t="s">
        <v>1872</v>
      </c>
      <c r="G1107" s="262" t="s">
        <v>1957</v>
      </c>
      <c r="H1107" s="263" t="s">
        <v>155</v>
      </c>
      <c r="I1107" s="264">
        <v>-118374.92</v>
      </c>
      <c r="J1107" s="264">
        <v>378125.01</v>
      </c>
      <c r="K1107" s="264">
        <v>0</v>
      </c>
      <c r="L1107" s="266">
        <v>3.1943000000000001</v>
      </c>
      <c r="M1107" s="266">
        <v>3.2065999999999999</v>
      </c>
      <c r="N1107" s="270">
        <v>42781</v>
      </c>
      <c r="O1107" s="264">
        <v>-1446.25</v>
      </c>
      <c r="P1107" s="264">
        <v>0</v>
      </c>
      <c r="Q1107" s="264">
        <v>-1446.25</v>
      </c>
      <c r="R1107" s="264">
        <v>-1446.25</v>
      </c>
      <c r="S1107" s="271">
        <v>3.1684999999999999</v>
      </c>
      <c r="T1107" s="268">
        <f t="shared" si="12"/>
        <v>-456.44626795013414</v>
      </c>
      <c r="U1107" s="267"/>
      <c r="V1107" s="272"/>
      <c r="W1107" s="262"/>
      <c r="X1107" s="267" t="s">
        <v>2634</v>
      </c>
      <c r="Y1107" s="262" t="s">
        <v>2685</v>
      </c>
      <c r="Z1107" s="262"/>
    </row>
    <row r="1108" spans="1:26" x14ac:dyDescent="0.25">
      <c r="A1108" s="261">
        <v>42755</v>
      </c>
      <c r="B1108" s="262"/>
      <c r="C1108" s="261">
        <v>42761</v>
      </c>
      <c r="D1108" s="262" t="s">
        <v>2512</v>
      </c>
      <c r="E1108" s="262" t="s">
        <v>1872</v>
      </c>
      <c r="F1108" s="262" t="s">
        <v>1872</v>
      </c>
      <c r="G1108" s="262" t="s">
        <v>1957</v>
      </c>
      <c r="H1108" s="263" t="s">
        <v>155</v>
      </c>
      <c r="I1108" s="264">
        <v>-18512.23</v>
      </c>
      <c r="J1108" s="264">
        <v>59999.99</v>
      </c>
      <c r="K1108" s="264">
        <v>0</v>
      </c>
      <c r="L1108" s="266">
        <v>3.2410999999999999</v>
      </c>
      <c r="M1108" s="266">
        <v>3.2212999999999998</v>
      </c>
      <c r="N1108" s="270">
        <v>42790</v>
      </c>
      <c r="O1108" s="264">
        <v>362.87</v>
      </c>
      <c r="P1108" s="264">
        <v>0.02</v>
      </c>
      <c r="Q1108" s="264">
        <v>362.85</v>
      </c>
      <c r="R1108" s="264">
        <v>362.87</v>
      </c>
      <c r="S1108" s="271">
        <v>3.1684999999999999</v>
      </c>
      <c r="T1108" s="268">
        <f t="shared" si="12"/>
        <v>114.52422281836832</v>
      </c>
      <c r="U1108" s="267"/>
      <c r="V1108" s="272"/>
      <c r="W1108" s="262"/>
      <c r="X1108" s="267" t="s">
        <v>2646</v>
      </c>
      <c r="Y1108" s="262" t="s">
        <v>2690</v>
      </c>
      <c r="Z1108" s="262"/>
    </row>
    <row r="1109" spans="1:26" x14ac:dyDescent="0.25">
      <c r="A1109" s="261">
        <v>42755</v>
      </c>
      <c r="B1109" s="262"/>
      <c r="C1109" s="261">
        <v>42761</v>
      </c>
      <c r="D1109" s="262" t="s">
        <v>2512</v>
      </c>
      <c r="E1109" s="262" t="s">
        <v>1872</v>
      </c>
      <c r="F1109" s="262" t="s">
        <v>1872</v>
      </c>
      <c r="G1109" s="262" t="s">
        <v>1873</v>
      </c>
      <c r="H1109" s="263" t="s">
        <v>155</v>
      </c>
      <c r="I1109" s="264">
        <v>51217.18</v>
      </c>
      <c r="J1109" s="264">
        <v>-166000</v>
      </c>
      <c r="K1109" s="264">
        <v>0</v>
      </c>
      <c r="L1109" s="266">
        <v>3.2410999999999999</v>
      </c>
      <c r="M1109" s="266">
        <v>3.2212999999999998</v>
      </c>
      <c r="N1109" s="270">
        <v>42790</v>
      </c>
      <c r="O1109" s="264">
        <v>-1003.94</v>
      </c>
      <c r="P1109" s="264">
        <v>0</v>
      </c>
      <c r="Q1109" s="264">
        <v>-1003.94</v>
      </c>
      <c r="R1109" s="264">
        <v>-1003.94</v>
      </c>
      <c r="S1109" s="271">
        <v>3.1684999999999999</v>
      </c>
      <c r="T1109" s="268">
        <f t="shared" si="12"/>
        <v>-316.85024459523436</v>
      </c>
      <c r="U1109" s="267"/>
      <c r="V1109" s="272"/>
      <c r="W1109" s="262"/>
      <c r="X1109" s="267" t="s">
        <v>2677</v>
      </c>
      <c r="Y1109" s="262" t="s">
        <v>2691</v>
      </c>
      <c r="Z1109" s="262"/>
    </row>
    <row r="1110" spans="1:26" x14ac:dyDescent="0.25">
      <c r="A1110" s="261">
        <v>42755</v>
      </c>
      <c r="B1110" s="262"/>
      <c r="C1110" s="261">
        <v>42761</v>
      </c>
      <c r="D1110" s="262" t="s">
        <v>2512</v>
      </c>
      <c r="E1110" s="262" t="s">
        <v>1872</v>
      </c>
      <c r="F1110" s="262" t="s">
        <v>1872</v>
      </c>
      <c r="G1110" s="262" t="s">
        <v>1957</v>
      </c>
      <c r="H1110" s="263" t="s">
        <v>1843</v>
      </c>
      <c r="I1110" s="264">
        <v>-13884.18</v>
      </c>
      <c r="J1110" s="264">
        <v>45000.02</v>
      </c>
      <c r="K1110" s="264">
        <v>0</v>
      </c>
      <c r="L1110" s="266">
        <v>3.2410999999999999</v>
      </c>
      <c r="M1110" s="266">
        <v>3.2212999999999998</v>
      </c>
      <c r="N1110" s="270">
        <v>42790</v>
      </c>
      <c r="O1110" s="264">
        <v>272.14999999999998</v>
      </c>
      <c r="P1110" s="264">
        <v>0.01</v>
      </c>
      <c r="Q1110" s="264">
        <v>272.14</v>
      </c>
      <c r="R1110" s="264">
        <v>272.14999999999998</v>
      </c>
      <c r="S1110" s="271">
        <v>3.1684999999999999</v>
      </c>
      <c r="T1110" s="268">
        <f t="shared" si="12"/>
        <v>85.892378096891264</v>
      </c>
      <c r="U1110" s="267"/>
      <c r="V1110" s="272"/>
      <c r="W1110" s="262"/>
      <c r="X1110" s="267" t="s">
        <v>2647</v>
      </c>
      <c r="Y1110" s="262" t="s">
        <v>2692</v>
      </c>
      <c r="Z1110" s="262"/>
    </row>
    <row r="1111" spans="1:26" x14ac:dyDescent="0.25">
      <c r="A1111" s="261">
        <v>42755</v>
      </c>
      <c r="B1111" s="262"/>
      <c r="C1111" s="261">
        <v>42761</v>
      </c>
      <c r="D1111" s="262" t="s">
        <v>2512</v>
      </c>
      <c r="E1111" s="262" t="s">
        <v>1872</v>
      </c>
      <c r="F1111" s="262" t="s">
        <v>1872</v>
      </c>
      <c r="G1111" s="262" t="s">
        <v>1873</v>
      </c>
      <c r="H1111" s="263" t="s">
        <v>155</v>
      </c>
      <c r="I1111" s="264">
        <v>177100.37</v>
      </c>
      <c r="J1111" s="264">
        <v>-574000.01</v>
      </c>
      <c r="K1111" s="264">
        <v>0</v>
      </c>
      <c r="L1111" s="266">
        <v>3.2410999999999999</v>
      </c>
      <c r="M1111" s="266">
        <v>3.2212999999999998</v>
      </c>
      <c r="N1111" s="270">
        <v>42790</v>
      </c>
      <c r="O1111" s="264">
        <v>-3471.44</v>
      </c>
      <c r="P1111" s="264">
        <v>0</v>
      </c>
      <c r="Q1111" s="264">
        <v>-3471.44</v>
      </c>
      <c r="R1111" s="264">
        <v>-3471.44</v>
      </c>
      <c r="S1111" s="271">
        <v>3.1684999999999999</v>
      </c>
      <c r="T1111" s="268">
        <f t="shared" si="12"/>
        <v>-1095.6099100520751</v>
      </c>
      <c r="U1111" s="267"/>
      <c r="V1111" s="262"/>
      <c r="W1111" s="262"/>
      <c r="X1111" s="267" t="s">
        <v>2677</v>
      </c>
      <c r="Y1111" s="262" t="s">
        <v>2691</v>
      </c>
      <c r="Z1111" s="262"/>
    </row>
    <row r="1112" spans="1:26" x14ac:dyDescent="0.25">
      <c r="A1112" s="261">
        <v>42753</v>
      </c>
      <c r="B1112" s="262"/>
      <c r="C1112" s="261">
        <v>42761</v>
      </c>
      <c r="D1112" s="262" t="s">
        <v>2512</v>
      </c>
      <c r="E1112" s="262" t="s">
        <v>1872</v>
      </c>
      <c r="F1112" s="262" t="s">
        <v>1872</v>
      </c>
      <c r="G1112" s="262" t="s">
        <v>1873</v>
      </c>
      <c r="H1112" s="263" t="s">
        <v>155</v>
      </c>
      <c r="I1112" s="264">
        <v>61789.42</v>
      </c>
      <c r="J1112" s="264">
        <v>-199999.99</v>
      </c>
      <c r="K1112" s="264">
        <v>0</v>
      </c>
      <c r="L1112" s="266">
        <v>3.2368000000000001</v>
      </c>
      <c r="M1112" s="266">
        <v>3.1821000000000002</v>
      </c>
      <c r="N1112" s="270">
        <v>42766</v>
      </c>
      <c r="O1112" s="264">
        <v>-3375.01</v>
      </c>
      <c r="P1112" s="264">
        <v>0</v>
      </c>
      <c r="Q1112" s="264">
        <v>-3375.01</v>
      </c>
      <c r="R1112" s="264">
        <v>-3375.01</v>
      </c>
      <c r="S1112" s="271">
        <v>3.1684999999999999</v>
      </c>
      <c r="T1112" s="268">
        <f t="shared" si="12"/>
        <v>-1065.1759507653464</v>
      </c>
      <c r="U1112" s="267"/>
      <c r="V1112" s="262"/>
      <c r="W1112" s="262"/>
      <c r="X1112" s="267" t="s">
        <v>2675</v>
      </c>
      <c r="Y1112" s="262" t="s">
        <v>2693</v>
      </c>
      <c r="Z1112" s="262"/>
    </row>
    <row r="1113" spans="1:26" x14ac:dyDescent="0.25">
      <c r="A1113" s="261">
        <v>42748</v>
      </c>
      <c r="B1113" s="262"/>
      <c r="C1113" s="261">
        <v>42761</v>
      </c>
      <c r="D1113" s="262" t="s">
        <v>2512</v>
      </c>
      <c r="E1113" s="262" t="s">
        <v>1872</v>
      </c>
      <c r="F1113" s="262" t="s">
        <v>1872</v>
      </c>
      <c r="G1113" s="262" t="s">
        <v>1957</v>
      </c>
      <c r="H1113" s="263" t="s">
        <v>1843</v>
      </c>
      <c r="I1113" s="264">
        <v>-14674.58</v>
      </c>
      <c r="J1113" s="264">
        <v>46875.01</v>
      </c>
      <c r="K1113" s="264">
        <v>0</v>
      </c>
      <c r="L1113" s="266">
        <v>3.1943000000000001</v>
      </c>
      <c r="M1113" s="266">
        <v>3.2065999999999999</v>
      </c>
      <c r="N1113" s="270">
        <v>42781</v>
      </c>
      <c r="O1113" s="264">
        <v>-179.29</v>
      </c>
      <c r="P1113" s="264">
        <v>0</v>
      </c>
      <c r="Q1113" s="264">
        <v>-179.29</v>
      </c>
      <c r="R1113" s="264">
        <v>-179.29</v>
      </c>
      <c r="S1113" s="271">
        <v>3.1684999999999999</v>
      </c>
      <c r="T1113" s="268">
        <f t="shared" si="12"/>
        <v>-56.585134921887331</v>
      </c>
      <c r="U1113" s="267"/>
      <c r="V1113" s="262"/>
      <c r="W1113" s="262"/>
      <c r="X1113" s="267" t="s">
        <v>2633</v>
      </c>
      <c r="Y1113" s="262" t="s">
        <v>2694</v>
      </c>
      <c r="Z1113" s="262"/>
    </row>
    <row r="1114" spans="1:26" x14ac:dyDescent="0.25">
      <c r="A1114" s="261">
        <v>42755</v>
      </c>
      <c r="B1114" s="262"/>
      <c r="C1114" s="261">
        <v>42761</v>
      </c>
      <c r="D1114" s="262" t="s">
        <v>2512</v>
      </c>
      <c r="E1114" s="262" t="s">
        <v>1872</v>
      </c>
      <c r="F1114" s="262" t="s">
        <v>1872</v>
      </c>
      <c r="G1114" s="262" t="s">
        <v>1957</v>
      </c>
      <c r="H1114" s="263" t="s">
        <v>1843</v>
      </c>
      <c r="I1114" s="264">
        <v>-13189.97</v>
      </c>
      <c r="J1114" s="264">
        <v>42750.01</v>
      </c>
      <c r="K1114" s="264">
        <v>0</v>
      </c>
      <c r="L1114" s="266">
        <v>3.2410999999999999</v>
      </c>
      <c r="M1114" s="266">
        <v>3.2212999999999998</v>
      </c>
      <c r="N1114" s="270">
        <v>42790</v>
      </c>
      <c r="O1114" s="264">
        <v>258.54000000000002</v>
      </c>
      <c r="P1114" s="264">
        <v>0.01</v>
      </c>
      <c r="Q1114" s="264">
        <v>258.52999999999997</v>
      </c>
      <c r="R1114" s="264">
        <v>258.54000000000002</v>
      </c>
      <c r="S1114" s="271">
        <v>3.1684999999999999</v>
      </c>
      <c r="T1114" s="268">
        <f t="shared" ref="T1114:T1177" si="13">R1114/S1114</f>
        <v>81.596970175161758</v>
      </c>
      <c r="U1114" s="267"/>
      <c r="V1114" s="262"/>
      <c r="W1114" s="262"/>
      <c r="X1114" s="267" t="s">
        <v>2645</v>
      </c>
      <c r="Y1114" s="262" t="s">
        <v>2695</v>
      </c>
      <c r="Z1114" s="262"/>
    </row>
    <row r="1115" spans="1:26" x14ac:dyDescent="0.25">
      <c r="A1115" s="261">
        <v>42733</v>
      </c>
      <c r="B1115" s="262"/>
      <c r="C1115" s="261">
        <v>42761</v>
      </c>
      <c r="D1115" s="262" t="s">
        <v>2512</v>
      </c>
      <c r="E1115" s="262" t="s">
        <v>1872</v>
      </c>
      <c r="F1115" s="262" t="s">
        <v>1872</v>
      </c>
      <c r="G1115" s="262" t="s">
        <v>1873</v>
      </c>
      <c r="H1115" s="263" t="s">
        <v>155</v>
      </c>
      <c r="I1115" s="264">
        <v>49638.31</v>
      </c>
      <c r="J1115" s="264">
        <v>-164000.01</v>
      </c>
      <c r="K1115" s="264">
        <v>0</v>
      </c>
      <c r="L1115" s="266">
        <v>3.3039000000000001</v>
      </c>
      <c r="M1115" s="266">
        <v>3.1753</v>
      </c>
      <c r="N1115" s="270">
        <v>42762</v>
      </c>
      <c r="O1115" s="264">
        <v>-6380.42</v>
      </c>
      <c r="P1115" s="264">
        <v>0</v>
      </c>
      <c r="Q1115" s="264">
        <v>-6380.42</v>
      </c>
      <c r="R1115" s="264">
        <v>-6380.42</v>
      </c>
      <c r="S1115" s="271">
        <v>3.1684999999999999</v>
      </c>
      <c r="T1115" s="268">
        <f t="shared" si="13"/>
        <v>-2013.7036452580087</v>
      </c>
      <c r="U1115" s="267"/>
      <c r="V1115" s="262"/>
      <c r="W1115" s="262"/>
      <c r="X1115" s="267" t="s">
        <v>2627</v>
      </c>
      <c r="Y1115" s="262" t="s">
        <v>2679</v>
      </c>
      <c r="Z1115" s="262"/>
    </row>
    <row r="1116" spans="1:26" x14ac:dyDescent="0.25">
      <c r="A1116" s="261">
        <v>42733</v>
      </c>
      <c r="B1116" s="262"/>
      <c r="C1116" s="261">
        <v>42761</v>
      </c>
      <c r="D1116" s="262" t="s">
        <v>2512</v>
      </c>
      <c r="E1116" s="262" t="s">
        <v>1872</v>
      </c>
      <c r="F1116" s="262" t="s">
        <v>1872</v>
      </c>
      <c r="G1116" s="262" t="s">
        <v>1873</v>
      </c>
      <c r="H1116" s="263" t="s">
        <v>155</v>
      </c>
      <c r="I1116" s="264">
        <v>190986.41</v>
      </c>
      <c r="J1116" s="264">
        <v>-631000</v>
      </c>
      <c r="K1116" s="264">
        <v>0</v>
      </c>
      <c r="L1116" s="266">
        <v>3.3039000000000001</v>
      </c>
      <c r="M1116" s="266">
        <v>3.1753</v>
      </c>
      <c r="N1116" s="270">
        <v>42762</v>
      </c>
      <c r="O1116" s="264">
        <v>-24549.05</v>
      </c>
      <c r="P1116" s="264">
        <v>0</v>
      </c>
      <c r="Q1116" s="264">
        <v>-24549.05</v>
      </c>
      <c r="R1116" s="264">
        <v>-24549.05</v>
      </c>
      <c r="S1116" s="271">
        <v>3.1684999999999999</v>
      </c>
      <c r="T1116" s="268">
        <f t="shared" si="13"/>
        <v>-7747.8459839040561</v>
      </c>
      <c r="U1116" s="267"/>
      <c r="V1116" s="262"/>
      <c r="W1116" s="262"/>
      <c r="X1116" s="267" t="s">
        <v>2622</v>
      </c>
      <c r="Y1116" s="262" t="s">
        <v>2696</v>
      </c>
      <c r="Z1116" s="262"/>
    </row>
    <row r="1117" spans="1:26" x14ac:dyDescent="0.25">
      <c r="A1117" s="261">
        <v>42753</v>
      </c>
      <c r="B1117" s="262"/>
      <c r="C1117" s="261">
        <v>42762</v>
      </c>
      <c r="D1117" s="262" t="s">
        <v>2512</v>
      </c>
      <c r="E1117" s="262" t="s">
        <v>1872</v>
      </c>
      <c r="F1117" s="262" t="s">
        <v>1872</v>
      </c>
      <c r="G1117" s="262" t="s">
        <v>1873</v>
      </c>
      <c r="H1117" s="263" t="s">
        <v>155</v>
      </c>
      <c r="I1117" s="264">
        <v>56228.37</v>
      </c>
      <c r="J1117" s="264">
        <v>-181999.99</v>
      </c>
      <c r="K1117" s="264">
        <v>0</v>
      </c>
      <c r="L1117" s="266">
        <v>3.2368000000000001</v>
      </c>
      <c r="M1117" s="266">
        <v>3.1848000000000001</v>
      </c>
      <c r="N1117" s="270">
        <v>42766</v>
      </c>
      <c r="O1117" s="264">
        <v>-2921.07</v>
      </c>
      <c r="P1117" s="264">
        <v>0</v>
      </c>
      <c r="Q1117" s="264">
        <v>-2921.07</v>
      </c>
      <c r="R1117" s="264">
        <v>-2921.07</v>
      </c>
      <c r="S1117" s="271">
        <v>3.1800999999999999</v>
      </c>
      <c r="T1117" s="268">
        <f t="shared" si="13"/>
        <v>-918.54658658532753</v>
      </c>
      <c r="U1117" s="267"/>
      <c r="V1117" s="262"/>
      <c r="W1117" s="262"/>
      <c r="X1117" s="267" t="s">
        <v>2675</v>
      </c>
      <c r="Y1117" s="262" t="s">
        <v>2693</v>
      </c>
      <c r="Z1117" s="262"/>
    </row>
    <row r="1118" spans="1:26" x14ac:dyDescent="0.25">
      <c r="A1118" s="261">
        <v>42733</v>
      </c>
      <c r="B1118" s="262"/>
      <c r="C1118" s="261">
        <v>42762</v>
      </c>
      <c r="D1118" s="262" t="s">
        <v>2512</v>
      </c>
      <c r="E1118" s="262" t="s">
        <v>1872</v>
      </c>
      <c r="F1118" s="262" t="s">
        <v>1872</v>
      </c>
      <c r="G1118" s="262" t="s">
        <v>1873</v>
      </c>
      <c r="H1118" s="263" t="s">
        <v>155</v>
      </c>
      <c r="I1118" s="264">
        <v>293289.75</v>
      </c>
      <c r="J1118" s="264">
        <v>-969000.01</v>
      </c>
      <c r="K1118" s="264">
        <v>0</v>
      </c>
      <c r="L1118" s="266">
        <v>3.3039000000000001</v>
      </c>
      <c r="M1118" s="266">
        <v>3.1791</v>
      </c>
      <c r="N1118" s="270">
        <v>42762</v>
      </c>
      <c r="O1118" s="264">
        <v>-36602.559999999998</v>
      </c>
      <c r="P1118" s="264">
        <v>0</v>
      </c>
      <c r="Q1118" s="264">
        <v>-36602.559999999998</v>
      </c>
      <c r="R1118" s="264">
        <v>-36602.559999999998</v>
      </c>
      <c r="S1118" s="271">
        <v>3.1800999999999999</v>
      </c>
      <c r="T1118" s="268">
        <f t="shared" si="13"/>
        <v>-11509.877047891576</v>
      </c>
      <c r="U1118" s="267"/>
      <c r="V1118" s="262"/>
      <c r="W1118" s="262"/>
      <c r="X1118" s="267" t="s">
        <v>2622</v>
      </c>
      <c r="Y1118" s="262" t="s">
        <v>2696</v>
      </c>
      <c r="Z1118" s="262"/>
    </row>
    <row r="1119" spans="1:26" x14ac:dyDescent="0.25">
      <c r="A1119" s="261">
        <v>42733</v>
      </c>
      <c r="B1119" s="262"/>
      <c r="C1119" s="261">
        <v>42762</v>
      </c>
      <c r="D1119" s="262" t="s">
        <v>2512</v>
      </c>
      <c r="E1119" s="262" t="s">
        <v>1872</v>
      </c>
      <c r="F1119" s="262" t="s">
        <v>1872</v>
      </c>
      <c r="G1119" s="262" t="s">
        <v>1873</v>
      </c>
      <c r="H1119" s="263" t="s">
        <v>155</v>
      </c>
      <c r="I1119" s="264">
        <v>264172.64</v>
      </c>
      <c r="J1119" s="264">
        <v>-872799.99</v>
      </c>
      <c r="K1119" s="264">
        <v>0</v>
      </c>
      <c r="L1119" s="266">
        <v>3.3039000000000001</v>
      </c>
      <c r="M1119" s="266">
        <v>3.1791</v>
      </c>
      <c r="N1119" s="270">
        <v>42762</v>
      </c>
      <c r="O1119" s="264">
        <v>-32968.75</v>
      </c>
      <c r="P1119" s="264">
        <v>0</v>
      </c>
      <c r="Q1119" s="264">
        <v>-32968.75</v>
      </c>
      <c r="R1119" s="264">
        <v>-32968.75</v>
      </c>
      <c r="S1119" s="271">
        <v>3.1800999999999999</v>
      </c>
      <c r="T1119" s="268">
        <f t="shared" si="13"/>
        <v>-10367.205433791391</v>
      </c>
      <c r="U1119" s="267"/>
      <c r="V1119" s="262"/>
      <c r="W1119" s="262"/>
      <c r="X1119" s="267" t="s">
        <v>2627</v>
      </c>
      <c r="Y1119" s="262" t="s">
        <v>2679</v>
      </c>
      <c r="Z1119" s="262"/>
    </row>
    <row r="1120" spans="1:26" x14ac:dyDescent="0.25">
      <c r="A1120" s="261">
        <v>42748</v>
      </c>
      <c r="B1120" s="262"/>
      <c r="C1120" s="261">
        <v>42762</v>
      </c>
      <c r="D1120" s="262" t="s">
        <v>2512</v>
      </c>
      <c r="E1120" s="262" t="s">
        <v>1872</v>
      </c>
      <c r="F1120" s="262" t="s">
        <v>1872</v>
      </c>
      <c r="G1120" s="262" t="s">
        <v>1873</v>
      </c>
      <c r="H1120" s="263" t="s">
        <v>155</v>
      </c>
      <c r="I1120" s="264">
        <v>81083.63</v>
      </c>
      <c r="J1120" s="264">
        <v>-258000</v>
      </c>
      <c r="K1120" s="264">
        <v>0</v>
      </c>
      <c r="L1120" s="266">
        <v>3.1819000000000002</v>
      </c>
      <c r="M1120" s="266">
        <v>3.1848000000000001</v>
      </c>
      <c r="N1120" s="270">
        <v>42766</v>
      </c>
      <c r="O1120" s="264">
        <v>234.92</v>
      </c>
      <c r="P1120" s="264">
        <v>0.01</v>
      </c>
      <c r="Q1120" s="264">
        <v>234.91</v>
      </c>
      <c r="R1120" s="264">
        <v>234.92</v>
      </c>
      <c r="S1120" s="271">
        <v>3.1800999999999999</v>
      </c>
      <c r="T1120" s="268">
        <f t="shared" si="13"/>
        <v>73.871890821043365</v>
      </c>
      <c r="U1120" s="267"/>
      <c r="V1120" s="262"/>
      <c r="W1120" s="262"/>
      <c r="X1120" s="267" t="s">
        <v>2636</v>
      </c>
      <c r="Y1120" s="262" t="s">
        <v>2697</v>
      </c>
      <c r="Z1120" s="262"/>
    </row>
    <row r="1121" spans="1:26" x14ac:dyDescent="0.25">
      <c r="A1121" s="261">
        <v>42733</v>
      </c>
      <c r="B1121" s="262"/>
      <c r="C1121" s="261">
        <v>42762</v>
      </c>
      <c r="D1121" s="262" t="s">
        <v>2512</v>
      </c>
      <c r="E1121" s="262" t="s">
        <v>1872</v>
      </c>
      <c r="F1121" s="262" t="s">
        <v>1872</v>
      </c>
      <c r="G1121" s="262" t="s">
        <v>1873</v>
      </c>
      <c r="H1121" s="263" t="s">
        <v>155</v>
      </c>
      <c r="I1121" s="264">
        <v>422682.28</v>
      </c>
      <c r="J1121" s="264">
        <v>-1396499.98</v>
      </c>
      <c r="K1121" s="264">
        <v>0</v>
      </c>
      <c r="L1121" s="266">
        <v>3.3039000000000001</v>
      </c>
      <c r="M1121" s="266">
        <v>3.1791</v>
      </c>
      <c r="N1121" s="270">
        <v>42762</v>
      </c>
      <c r="O1121" s="264">
        <v>-52750.75</v>
      </c>
      <c r="P1121" s="264">
        <v>0</v>
      </c>
      <c r="Q1121" s="264">
        <v>-52750.75</v>
      </c>
      <c r="R1121" s="264">
        <v>-52750.75</v>
      </c>
      <c r="S1121" s="271">
        <v>3.1800999999999999</v>
      </c>
      <c r="T1121" s="268">
        <f t="shared" si="13"/>
        <v>-16587.764535706425</v>
      </c>
      <c r="U1121" s="267"/>
      <c r="V1121" s="262"/>
      <c r="W1121" s="262"/>
      <c r="X1121" s="267" t="s">
        <v>2590</v>
      </c>
      <c r="Y1121" s="262" t="s">
        <v>2698</v>
      </c>
      <c r="Z1121" s="262"/>
    </row>
    <row r="1122" spans="1:26" x14ac:dyDescent="0.25">
      <c r="A1122" s="261">
        <v>42551</v>
      </c>
      <c r="B1122" s="262"/>
      <c r="C1122" s="261">
        <v>42765</v>
      </c>
      <c r="D1122" s="262" t="s">
        <v>2512</v>
      </c>
      <c r="E1122" s="262" t="s">
        <v>1872</v>
      </c>
      <c r="F1122" s="262" t="s">
        <v>1872</v>
      </c>
      <c r="G1122" s="262" t="s">
        <v>1873</v>
      </c>
      <c r="H1122" s="263" t="s">
        <v>155</v>
      </c>
      <c r="I1122" s="264">
        <v>278343.92</v>
      </c>
      <c r="J1122" s="264">
        <v>-946090.98</v>
      </c>
      <c r="K1122" s="264">
        <v>0</v>
      </c>
      <c r="L1122" s="266">
        <v>3.399</v>
      </c>
      <c r="M1122" s="266">
        <v>3.1339000000000001</v>
      </c>
      <c r="N1122" s="270">
        <v>42767</v>
      </c>
      <c r="O1122" s="264">
        <v>-73718.06</v>
      </c>
      <c r="P1122" s="264">
        <v>0</v>
      </c>
      <c r="Q1122" s="264">
        <v>-73718.06</v>
      </c>
      <c r="R1122" s="264">
        <v>-73718.06</v>
      </c>
      <c r="S1122" s="271">
        <v>3.1593</v>
      </c>
      <c r="T1122" s="268">
        <f t="shared" si="13"/>
        <v>-23333.668850694772</v>
      </c>
      <c r="U1122" s="267"/>
      <c r="V1122" s="262"/>
      <c r="W1122" s="262"/>
      <c r="X1122" s="267" t="s">
        <v>2627</v>
      </c>
      <c r="Y1122" s="262" t="s">
        <v>2699</v>
      </c>
      <c r="Z1122" s="262"/>
    </row>
    <row r="1123" spans="1:26" x14ac:dyDescent="0.25">
      <c r="A1123" s="261">
        <v>42748</v>
      </c>
      <c r="B1123" s="262"/>
      <c r="C1123" s="261">
        <v>42765</v>
      </c>
      <c r="D1123" s="262" t="s">
        <v>2512</v>
      </c>
      <c r="E1123" s="262" t="s">
        <v>1872</v>
      </c>
      <c r="F1123" s="262" t="s">
        <v>1872</v>
      </c>
      <c r="G1123" s="262" t="s">
        <v>1873</v>
      </c>
      <c r="H1123" s="263" t="s">
        <v>155</v>
      </c>
      <c r="I1123" s="264">
        <v>115200.04</v>
      </c>
      <c r="J1123" s="264">
        <v>-366555.01</v>
      </c>
      <c r="K1123" s="264">
        <v>0</v>
      </c>
      <c r="L1123" s="266">
        <v>3.1819000000000002</v>
      </c>
      <c r="M1123" s="266">
        <v>3.1457999999999999</v>
      </c>
      <c r="N1123" s="270">
        <v>42766</v>
      </c>
      <c r="O1123" s="264">
        <v>-4156.72</v>
      </c>
      <c r="P1123" s="264">
        <v>0</v>
      </c>
      <c r="Q1123" s="264">
        <v>-4156.72</v>
      </c>
      <c r="R1123" s="264">
        <v>-4156.72</v>
      </c>
      <c r="S1123" s="271">
        <v>3.1593</v>
      </c>
      <c r="T1123" s="268">
        <f t="shared" si="13"/>
        <v>-1315.7091760833098</v>
      </c>
      <c r="U1123" s="267"/>
      <c r="V1123" s="262"/>
      <c r="W1123" s="262"/>
      <c r="X1123" s="267" t="s">
        <v>2554</v>
      </c>
      <c r="Y1123" s="262" t="s">
        <v>2700</v>
      </c>
      <c r="Z1123" s="262"/>
    </row>
    <row r="1124" spans="1:26" x14ac:dyDescent="0.25">
      <c r="A1124" s="261">
        <v>42551</v>
      </c>
      <c r="B1124" s="262"/>
      <c r="C1124" s="261">
        <v>42766</v>
      </c>
      <c r="D1124" s="262" t="s">
        <v>2512</v>
      </c>
      <c r="E1124" s="262" t="s">
        <v>1872</v>
      </c>
      <c r="F1124" s="262" t="s">
        <v>1872</v>
      </c>
      <c r="G1124" s="262" t="s">
        <v>1873</v>
      </c>
      <c r="H1124" s="263" t="s">
        <v>155</v>
      </c>
      <c r="I1124" s="264">
        <v>105592.53</v>
      </c>
      <c r="J1124" s="264">
        <v>-358909.01</v>
      </c>
      <c r="K1124" s="264">
        <v>0</v>
      </c>
      <c r="L1124" s="266">
        <v>3.399</v>
      </c>
      <c r="M1124" s="266">
        <v>3.1276000000000002</v>
      </c>
      <c r="N1124" s="270">
        <v>42767</v>
      </c>
      <c r="O1124" s="264">
        <v>-28644.05</v>
      </c>
      <c r="P1124" s="264">
        <v>0</v>
      </c>
      <c r="Q1124" s="264">
        <v>-28644.05</v>
      </c>
      <c r="R1124" s="264">
        <v>-28644.05</v>
      </c>
      <c r="S1124" s="271">
        <v>3.1267</v>
      </c>
      <c r="T1124" s="268">
        <f t="shared" si="13"/>
        <v>-9161.1123548789456</v>
      </c>
      <c r="U1124" s="267"/>
      <c r="V1124" s="262"/>
      <c r="W1124" s="262"/>
      <c r="X1124" s="267" t="s">
        <v>2627</v>
      </c>
      <c r="Y1124" s="262" t="s">
        <v>2699</v>
      </c>
      <c r="Z1124" s="262"/>
    </row>
    <row r="1125" spans="1:26" x14ac:dyDescent="0.25">
      <c r="A1125" s="261">
        <v>42748</v>
      </c>
      <c r="B1125" s="262"/>
      <c r="C1125" s="261">
        <v>42766</v>
      </c>
      <c r="D1125" s="262" t="s">
        <v>2512</v>
      </c>
      <c r="E1125" s="262" t="s">
        <v>1872</v>
      </c>
      <c r="F1125" s="262" t="s">
        <v>1872</v>
      </c>
      <c r="G1125" s="262" t="s">
        <v>1873</v>
      </c>
      <c r="H1125" s="263" t="s">
        <v>155</v>
      </c>
      <c r="I1125" s="264">
        <v>163424.37</v>
      </c>
      <c r="J1125" s="264">
        <v>-520000</v>
      </c>
      <c r="K1125" s="264">
        <v>0</v>
      </c>
      <c r="L1125" s="266">
        <v>3.1819000000000002</v>
      </c>
      <c r="M1125" s="266">
        <v>3.1265000000000001</v>
      </c>
      <c r="N1125" s="270">
        <v>42766</v>
      </c>
      <c r="O1125" s="264">
        <v>-9053.7099999999991</v>
      </c>
      <c r="P1125" s="264">
        <v>0</v>
      </c>
      <c r="Q1125" s="264">
        <v>-9053.7099999999991</v>
      </c>
      <c r="R1125" s="264">
        <v>-9053.7099999999991</v>
      </c>
      <c r="S1125" s="271">
        <v>3.1267</v>
      </c>
      <c r="T1125" s="268">
        <f t="shared" si="13"/>
        <v>-2895.6119870790285</v>
      </c>
      <c r="U1125" s="267"/>
      <c r="V1125" s="262"/>
      <c r="W1125" s="262"/>
      <c r="X1125" s="267" t="s">
        <v>2622</v>
      </c>
      <c r="Y1125" s="262" t="s">
        <v>2701</v>
      </c>
      <c r="Z1125" s="262"/>
    </row>
    <row r="1126" spans="1:26" x14ac:dyDescent="0.25">
      <c r="A1126" s="261">
        <v>42551</v>
      </c>
      <c r="B1126" s="262"/>
      <c r="C1126" s="261">
        <v>42766</v>
      </c>
      <c r="D1126" s="262" t="s">
        <v>2512</v>
      </c>
      <c r="E1126" s="262" t="s">
        <v>1872</v>
      </c>
      <c r="F1126" s="262" t="s">
        <v>1872</v>
      </c>
      <c r="G1126" s="262" t="s">
        <v>1873</v>
      </c>
      <c r="H1126" s="263" t="s">
        <v>155</v>
      </c>
      <c r="I1126" s="264">
        <v>54133.57</v>
      </c>
      <c r="J1126" s="264">
        <v>-184000</v>
      </c>
      <c r="K1126" s="264">
        <v>0</v>
      </c>
      <c r="L1126" s="266">
        <v>3.399</v>
      </c>
      <c r="M1126" s="266">
        <v>3.1276000000000002</v>
      </c>
      <c r="N1126" s="270">
        <v>42767</v>
      </c>
      <c r="O1126" s="264">
        <v>-14684.79</v>
      </c>
      <c r="P1126" s="264">
        <v>0</v>
      </c>
      <c r="Q1126" s="264">
        <v>-14684.79</v>
      </c>
      <c r="R1126" s="264">
        <v>-14684.79</v>
      </c>
      <c r="S1126" s="271">
        <v>3.1267</v>
      </c>
      <c r="T1126" s="268">
        <f t="shared" si="13"/>
        <v>-4696.5778616432663</v>
      </c>
      <c r="U1126" s="267"/>
      <c r="V1126" s="262"/>
      <c r="W1126" s="262"/>
      <c r="X1126" s="267" t="s">
        <v>2627</v>
      </c>
      <c r="Y1126" s="262" t="s">
        <v>2699</v>
      </c>
      <c r="Z1126" s="262"/>
    </row>
    <row r="1127" spans="1:26" x14ac:dyDescent="0.25">
      <c r="A1127" s="261">
        <v>42752</v>
      </c>
      <c r="B1127" s="262"/>
      <c r="C1127" s="261">
        <v>42766</v>
      </c>
      <c r="D1127" s="262" t="s">
        <v>2512</v>
      </c>
      <c r="E1127" s="262" t="s">
        <v>1872</v>
      </c>
      <c r="F1127" s="262" t="s">
        <v>1872</v>
      </c>
      <c r="G1127" s="262" t="s">
        <v>1873</v>
      </c>
      <c r="H1127" s="263" t="s">
        <v>155</v>
      </c>
      <c r="I1127" s="264">
        <v>142746.31</v>
      </c>
      <c r="J1127" s="264">
        <v>-459999.98</v>
      </c>
      <c r="K1127" s="264">
        <v>0</v>
      </c>
      <c r="L1127" s="266">
        <v>3.2225000000000001</v>
      </c>
      <c r="M1127" s="266">
        <v>3.1265000000000001</v>
      </c>
      <c r="N1127" s="270">
        <v>42766</v>
      </c>
      <c r="O1127" s="264">
        <v>-13703.65</v>
      </c>
      <c r="P1127" s="264">
        <v>0</v>
      </c>
      <c r="Q1127" s="264">
        <v>-13703.65</v>
      </c>
      <c r="R1127" s="264">
        <v>-13703.65</v>
      </c>
      <c r="S1127" s="271">
        <v>3.1267</v>
      </c>
      <c r="T1127" s="268">
        <f t="shared" si="13"/>
        <v>-4382.783765631496</v>
      </c>
      <c r="U1127" s="267"/>
      <c r="V1127" s="262"/>
      <c r="W1127" s="262"/>
      <c r="X1127" s="267" t="s">
        <v>2702</v>
      </c>
      <c r="Y1127" s="262" t="s">
        <v>2703</v>
      </c>
      <c r="Z1127" s="262"/>
    </row>
    <row r="1128" spans="1:26" x14ac:dyDescent="0.25">
      <c r="A1128" s="261">
        <v>42755</v>
      </c>
      <c r="B1128" s="262"/>
      <c r="C1128" s="261">
        <v>42766</v>
      </c>
      <c r="D1128" s="262" t="s">
        <v>2512</v>
      </c>
      <c r="E1128" s="262" t="s">
        <v>1872</v>
      </c>
      <c r="F1128" s="262" t="s">
        <v>1872</v>
      </c>
      <c r="G1128" s="262" t="s">
        <v>1873</v>
      </c>
      <c r="H1128" s="263" t="s">
        <v>155</v>
      </c>
      <c r="I1128" s="264">
        <v>53994.01</v>
      </c>
      <c r="J1128" s="264">
        <v>-174999.99</v>
      </c>
      <c r="K1128" s="264">
        <v>0</v>
      </c>
      <c r="L1128" s="266">
        <v>3.2410999999999999</v>
      </c>
      <c r="M1128" s="266">
        <v>3.1459000000000001</v>
      </c>
      <c r="N1128" s="270">
        <v>42790</v>
      </c>
      <c r="O1128" s="264">
        <v>-5096.16</v>
      </c>
      <c r="P1128" s="264">
        <v>0</v>
      </c>
      <c r="Q1128" s="264">
        <v>-5096.16</v>
      </c>
      <c r="R1128" s="264">
        <v>-5096.16</v>
      </c>
      <c r="S1128" s="271">
        <v>3.1267</v>
      </c>
      <c r="T1128" s="268">
        <f t="shared" si="13"/>
        <v>-1629.884542808712</v>
      </c>
      <c r="U1128" s="267"/>
      <c r="V1128" s="262"/>
      <c r="W1128" s="262"/>
      <c r="X1128" s="267" t="s">
        <v>2677</v>
      </c>
      <c r="Y1128" s="262" t="s">
        <v>2691</v>
      </c>
      <c r="Z1128" s="262"/>
    </row>
    <row r="1129" spans="1:26" x14ac:dyDescent="0.25">
      <c r="A1129" s="261">
        <v>42748</v>
      </c>
      <c r="B1129" s="262"/>
      <c r="C1129" s="261">
        <v>42766</v>
      </c>
      <c r="D1129" s="262" t="s">
        <v>2512</v>
      </c>
      <c r="E1129" s="262" t="s">
        <v>1872</v>
      </c>
      <c r="F1129" s="262" t="s">
        <v>1872</v>
      </c>
      <c r="G1129" s="262" t="s">
        <v>1873</v>
      </c>
      <c r="H1129" s="263" t="s">
        <v>155</v>
      </c>
      <c r="I1129" s="264">
        <v>40345.71</v>
      </c>
      <c r="J1129" s="264">
        <v>-128376.01</v>
      </c>
      <c r="K1129" s="264">
        <v>0</v>
      </c>
      <c r="L1129" s="266">
        <v>3.1819000000000002</v>
      </c>
      <c r="M1129" s="266">
        <v>3.1265000000000001</v>
      </c>
      <c r="N1129" s="270">
        <v>42766</v>
      </c>
      <c r="O1129" s="264">
        <v>-2235.15</v>
      </c>
      <c r="P1129" s="264">
        <v>0</v>
      </c>
      <c r="Q1129" s="264">
        <v>-2235.15</v>
      </c>
      <c r="R1129" s="264">
        <v>-2235.15</v>
      </c>
      <c r="S1129" s="271">
        <v>3.1267</v>
      </c>
      <c r="T1129" s="268">
        <f t="shared" si="13"/>
        <v>-714.85911664054754</v>
      </c>
      <c r="U1129" s="267"/>
      <c r="V1129" s="262"/>
      <c r="W1129" s="262"/>
      <c r="X1129" s="267" t="s">
        <v>2554</v>
      </c>
      <c r="Y1129" s="262" t="s">
        <v>2700</v>
      </c>
      <c r="Z1129" s="262"/>
    </row>
    <row r="1130" spans="1:26" x14ac:dyDescent="0.25">
      <c r="A1130" s="261">
        <v>42755</v>
      </c>
      <c r="B1130" s="262"/>
      <c r="C1130" s="261">
        <v>42766</v>
      </c>
      <c r="D1130" s="262" t="s">
        <v>2512</v>
      </c>
      <c r="E1130" s="262" t="s">
        <v>1872</v>
      </c>
      <c r="F1130" s="262" t="s">
        <v>1872</v>
      </c>
      <c r="G1130" s="262" t="s">
        <v>1957</v>
      </c>
      <c r="H1130" s="263" t="s">
        <v>155</v>
      </c>
      <c r="I1130" s="264">
        <v>-46016.78</v>
      </c>
      <c r="J1130" s="264">
        <v>149144.99</v>
      </c>
      <c r="K1130" s="264">
        <v>0</v>
      </c>
      <c r="L1130" s="266">
        <v>3.2410999999999999</v>
      </c>
      <c r="M1130" s="266">
        <v>3.1459000000000001</v>
      </c>
      <c r="N1130" s="270">
        <v>42790</v>
      </c>
      <c r="O1130" s="264">
        <v>4343.24</v>
      </c>
      <c r="P1130" s="264">
        <v>0.22</v>
      </c>
      <c r="Q1130" s="264">
        <v>4343.0200000000004</v>
      </c>
      <c r="R1130" s="264">
        <v>4343.24</v>
      </c>
      <c r="S1130" s="271">
        <v>3.1267</v>
      </c>
      <c r="T1130" s="268">
        <f t="shared" si="13"/>
        <v>1389.0811398599162</v>
      </c>
      <c r="U1130" s="267"/>
      <c r="V1130" s="262"/>
      <c r="W1130" s="262"/>
      <c r="X1130" s="267" t="s">
        <v>2646</v>
      </c>
      <c r="Y1130" s="262" t="s">
        <v>2690</v>
      </c>
      <c r="Z1130" s="262"/>
    </row>
    <row r="1131" spans="1:26" x14ac:dyDescent="0.25">
      <c r="A1131" s="261">
        <v>42551</v>
      </c>
      <c r="B1131" s="262"/>
      <c r="C1131" s="261">
        <v>42766</v>
      </c>
      <c r="D1131" s="262" t="s">
        <v>2512</v>
      </c>
      <c r="E1131" s="262" t="s">
        <v>1872</v>
      </c>
      <c r="F1131" s="262" t="s">
        <v>1872</v>
      </c>
      <c r="G1131" s="262" t="s">
        <v>1873</v>
      </c>
      <c r="H1131" s="263" t="s">
        <v>155</v>
      </c>
      <c r="I1131" s="264">
        <v>48249.49</v>
      </c>
      <c r="J1131" s="264">
        <v>-164000.01999999999</v>
      </c>
      <c r="K1131" s="264">
        <v>0</v>
      </c>
      <c r="L1131" s="266">
        <v>3.399</v>
      </c>
      <c r="M1131" s="266">
        <v>3.1278000000000001</v>
      </c>
      <c r="N1131" s="270">
        <v>42767</v>
      </c>
      <c r="O1131" s="264">
        <v>-13078.97</v>
      </c>
      <c r="P1131" s="264">
        <v>0</v>
      </c>
      <c r="Q1131" s="264">
        <v>-13078.97</v>
      </c>
      <c r="R1131" s="264">
        <v>-13078.97</v>
      </c>
      <c r="S1131" s="271">
        <v>3.1267</v>
      </c>
      <c r="T1131" s="268">
        <f t="shared" si="13"/>
        <v>-4182.9948508011639</v>
      </c>
      <c r="U1131" s="267"/>
      <c r="V1131" s="262"/>
      <c r="W1131" s="262"/>
      <c r="X1131" s="267" t="s">
        <v>2627</v>
      </c>
      <c r="Y1131" s="262" t="s">
        <v>2699</v>
      </c>
      <c r="Z1131" s="262"/>
    </row>
    <row r="1132" spans="1:26" x14ac:dyDescent="0.25">
      <c r="A1132" s="261">
        <v>42755</v>
      </c>
      <c r="B1132" s="262"/>
      <c r="C1132" s="261">
        <v>42766</v>
      </c>
      <c r="D1132" s="262" t="s">
        <v>2512</v>
      </c>
      <c r="E1132" s="262" t="s">
        <v>1872</v>
      </c>
      <c r="F1132" s="262" t="s">
        <v>1872</v>
      </c>
      <c r="G1132" s="262" t="s">
        <v>1957</v>
      </c>
      <c r="H1132" s="263" t="s">
        <v>155</v>
      </c>
      <c r="I1132" s="264">
        <v>-91635.56</v>
      </c>
      <c r="J1132" s="264">
        <v>297000.01</v>
      </c>
      <c r="K1132" s="264">
        <v>0</v>
      </c>
      <c r="L1132" s="266">
        <v>3.2410999999999999</v>
      </c>
      <c r="M1132" s="266">
        <v>3.165</v>
      </c>
      <c r="N1132" s="270">
        <v>42790</v>
      </c>
      <c r="O1132" s="264">
        <v>6913.55</v>
      </c>
      <c r="P1132" s="264">
        <v>0.35</v>
      </c>
      <c r="Q1132" s="264">
        <v>6913.2</v>
      </c>
      <c r="R1132" s="264">
        <v>6913.55</v>
      </c>
      <c r="S1132" s="271">
        <v>3.1267</v>
      </c>
      <c r="T1132" s="268">
        <f t="shared" si="13"/>
        <v>2211.133143569898</v>
      </c>
      <c r="U1132" s="267"/>
      <c r="V1132" s="262"/>
      <c r="W1132" s="262"/>
      <c r="X1132" s="267" t="s">
        <v>2646</v>
      </c>
      <c r="Y1132" s="262" t="s">
        <v>2690</v>
      </c>
      <c r="Z1132" s="262"/>
    </row>
    <row r="1133" spans="1:26" x14ac:dyDescent="0.25">
      <c r="A1133" s="261">
        <v>42748</v>
      </c>
      <c r="B1133" s="262"/>
      <c r="C1133" s="261">
        <v>42768</v>
      </c>
      <c r="D1133" s="262" t="s">
        <v>2512</v>
      </c>
      <c r="E1133" s="262" t="s">
        <v>1872</v>
      </c>
      <c r="F1133" s="262" t="s">
        <v>1872</v>
      </c>
      <c r="G1133" s="262" t="s">
        <v>1873</v>
      </c>
      <c r="H1133" s="263" t="s">
        <v>155</v>
      </c>
      <c r="I1133" s="264">
        <v>113639.92</v>
      </c>
      <c r="J1133" s="264">
        <v>-363000</v>
      </c>
      <c r="K1133" s="264">
        <v>0</v>
      </c>
      <c r="L1133" s="266">
        <v>3.1943000000000001</v>
      </c>
      <c r="M1133" s="266">
        <v>3.1221000000000001</v>
      </c>
      <c r="N1133" s="270">
        <v>42781</v>
      </c>
      <c r="O1133" s="264">
        <v>-8169.4</v>
      </c>
      <c r="P1133" s="264">
        <v>0</v>
      </c>
      <c r="Q1133" s="264">
        <v>-8169.4</v>
      </c>
      <c r="R1133" s="264">
        <v>-8169.4</v>
      </c>
      <c r="S1133" s="271">
        <v>3.1476000000000002</v>
      </c>
      <c r="T1133" s="268">
        <f t="shared" si="13"/>
        <v>-2595.4377938746979</v>
      </c>
      <c r="U1133" s="267"/>
      <c r="V1133" s="262"/>
      <c r="W1133" s="262"/>
      <c r="X1133" s="267" t="s">
        <v>2627</v>
      </c>
      <c r="Y1133" s="262" t="s">
        <v>2704</v>
      </c>
      <c r="Z1133" s="262"/>
    </row>
    <row r="1134" spans="1:26" x14ac:dyDescent="0.25">
      <c r="A1134" s="261">
        <v>42755</v>
      </c>
      <c r="B1134" s="262"/>
      <c r="C1134" s="261">
        <v>42768</v>
      </c>
      <c r="D1134" s="262" t="s">
        <v>2512</v>
      </c>
      <c r="E1134" s="262" t="s">
        <v>1872</v>
      </c>
      <c r="F1134" s="262" t="s">
        <v>1872</v>
      </c>
      <c r="G1134" s="262" t="s">
        <v>1873</v>
      </c>
      <c r="H1134" s="263" t="s">
        <v>155</v>
      </c>
      <c r="I1134" s="264">
        <v>52451.33</v>
      </c>
      <c r="J1134" s="264">
        <v>-170000.01</v>
      </c>
      <c r="K1134" s="264">
        <v>0</v>
      </c>
      <c r="L1134" s="266">
        <v>3.2410999999999999</v>
      </c>
      <c r="M1134" s="266">
        <v>3.1385000000000001</v>
      </c>
      <c r="N1134" s="270">
        <v>42790</v>
      </c>
      <c r="O1134" s="264">
        <v>-5340.42</v>
      </c>
      <c r="P1134" s="264">
        <v>0</v>
      </c>
      <c r="Q1134" s="264">
        <v>-5340.42</v>
      </c>
      <c r="R1134" s="264">
        <v>-5340.42</v>
      </c>
      <c r="S1134" s="271">
        <v>3.1476000000000002</v>
      </c>
      <c r="T1134" s="268">
        <f t="shared" si="13"/>
        <v>-1696.6641250476553</v>
      </c>
      <c r="U1134" s="267"/>
      <c r="V1134" s="262"/>
      <c r="W1134" s="262"/>
      <c r="X1134" s="267" t="s">
        <v>2677</v>
      </c>
      <c r="Y1134" s="262" t="s">
        <v>2691</v>
      </c>
      <c r="Z1134" s="262"/>
    </row>
    <row r="1135" spans="1:26" x14ac:dyDescent="0.25">
      <c r="A1135" s="261">
        <v>42748</v>
      </c>
      <c r="B1135" s="262"/>
      <c r="C1135" s="261">
        <v>42768</v>
      </c>
      <c r="D1135" s="262" t="s">
        <v>2512</v>
      </c>
      <c r="E1135" s="262" t="s">
        <v>1872</v>
      </c>
      <c r="F1135" s="262" t="s">
        <v>1872</v>
      </c>
      <c r="G1135" s="262" t="s">
        <v>1873</v>
      </c>
      <c r="H1135" s="263" t="s">
        <v>155</v>
      </c>
      <c r="I1135" s="264">
        <v>217199.39</v>
      </c>
      <c r="J1135" s="264">
        <v>-693800.01</v>
      </c>
      <c r="K1135" s="264">
        <v>0</v>
      </c>
      <c r="L1135" s="266">
        <v>3.1943000000000001</v>
      </c>
      <c r="M1135" s="266">
        <v>3.1316000000000002</v>
      </c>
      <c r="N1135" s="270">
        <v>42781</v>
      </c>
      <c r="O1135" s="264">
        <v>-13559.65</v>
      </c>
      <c r="P1135" s="264">
        <v>0</v>
      </c>
      <c r="Q1135" s="264">
        <v>-13559.65</v>
      </c>
      <c r="R1135" s="264">
        <v>-13559.65</v>
      </c>
      <c r="S1135" s="271">
        <v>3.1476000000000002</v>
      </c>
      <c r="T1135" s="268">
        <f t="shared" si="13"/>
        <v>-4307.9330283390518</v>
      </c>
      <c r="U1135" s="267"/>
      <c r="V1135" s="262"/>
      <c r="W1135" s="262"/>
      <c r="X1135" s="267" t="s">
        <v>2622</v>
      </c>
      <c r="Y1135" s="262" t="s">
        <v>2705</v>
      </c>
      <c r="Z1135" s="262"/>
    </row>
    <row r="1136" spans="1:26" x14ac:dyDescent="0.25">
      <c r="A1136" s="261">
        <v>42759</v>
      </c>
      <c r="B1136" s="262"/>
      <c r="C1136" s="261">
        <v>42769</v>
      </c>
      <c r="D1136" s="262" t="s">
        <v>2512</v>
      </c>
      <c r="E1136" s="262" t="s">
        <v>1872</v>
      </c>
      <c r="F1136" s="262" t="s">
        <v>1872</v>
      </c>
      <c r="G1136" s="262" t="s">
        <v>1873</v>
      </c>
      <c r="H1136" s="263" t="s">
        <v>155</v>
      </c>
      <c r="I1136" s="264">
        <v>136848.4</v>
      </c>
      <c r="J1136" s="264">
        <v>-435000.01</v>
      </c>
      <c r="K1136" s="264">
        <v>0</v>
      </c>
      <c r="L1136" s="266">
        <v>3.1787000000000001</v>
      </c>
      <c r="M1136" s="266">
        <v>3.1128</v>
      </c>
      <c r="N1136" s="270">
        <v>42769</v>
      </c>
      <c r="O1136" s="264">
        <v>-9018.31</v>
      </c>
      <c r="P1136" s="264">
        <v>0</v>
      </c>
      <c r="Q1136" s="264">
        <v>-9018.31</v>
      </c>
      <c r="R1136" s="264">
        <v>-9018.31</v>
      </c>
      <c r="S1136" s="271">
        <v>3.1193</v>
      </c>
      <c r="T1136" s="268">
        <f t="shared" si="13"/>
        <v>-2891.1326259096591</v>
      </c>
      <c r="U1136" s="267"/>
      <c r="V1136" s="262"/>
      <c r="W1136" s="262"/>
      <c r="X1136" s="267" t="s">
        <v>2706</v>
      </c>
      <c r="Y1136" s="262" t="s">
        <v>2707</v>
      </c>
      <c r="Z1136" s="262"/>
    </row>
    <row r="1137" spans="1:26" s="269" customFormat="1" x14ac:dyDescent="0.25">
      <c r="A1137" s="261">
        <v>42752</v>
      </c>
      <c r="B1137" s="262"/>
      <c r="C1137" s="261">
        <v>42769</v>
      </c>
      <c r="D1137" s="262" t="s">
        <v>2512</v>
      </c>
      <c r="E1137" s="262" t="s">
        <v>1872</v>
      </c>
      <c r="F1137" s="262" t="s">
        <v>1872</v>
      </c>
      <c r="G1137" s="262" t="s">
        <v>1873</v>
      </c>
      <c r="H1137" s="263" t="s">
        <v>155</v>
      </c>
      <c r="I1137" s="264">
        <v>205555.56</v>
      </c>
      <c r="J1137" s="264">
        <v>-666000.01</v>
      </c>
      <c r="K1137" s="264">
        <v>0</v>
      </c>
      <c r="L1137" s="266">
        <v>3.24</v>
      </c>
      <c r="M1137" s="266">
        <v>3.1230000000000002</v>
      </c>
      <c r="N1137" s="270">
        <v>42786</v>
      </c>
      <c r="O1137" s="264">
        <v>-23923.42</v>
      </c>
      <c r="P1137" s="264">
        <v>0</v>
      </c>
      <c r="Q1137" s="264">
        <v>-23923.42</v>
      </c>
      <c r="R1137" s="264">
        <v>-23923.42</v>
      </c>
      <c r="S1137" s="271">
        <v>3.1193</v>
      </c>
      <c r="T1137" s="268">
        <f t="shared" si="13"/>
        <v>-7669.4835379732631</v>
      </c>
      <c r="U1137" s="267"/>
      <c r="V1137" s="272"/>
      <c r="W1137" s="262"/>
      <c r="X1137" s="267" t="s">
        <v>2702</v>
      </c>
      <c r="Y1137" s="262" t="s">
        <v>2708</v>
      </c>
      <c r="Z1137" s="262"/>
    </row>
    <row r="1138" spans="1:26" x14ac:dyDescent="0.25">
      <c r="A1138" s="261">
        <v>42748</v>
      </c>
      <c r="B1138" s="262"/>
      <c r="C1138" s="261">
        <v>42769</v>
      </c>
      <c r="D1138" s="262" t="s">
        <v>2512</v>
      </c>
      <c r="E1138" s="262" t="s">
        <v>1872</v>
      </c>
      <c r="F1138" s="262" t="s">
        <v>1872</v>
      </c>
      <c r="G1138" s="262" t="s">
        <v>1873</v>
      </c>
      <c r="H1138" s="263" t="s">
        <v>155</v>
      </c>
      <c r="I1138" s="264">
        <v>56037.32</v>
      </c>
      <c r="J1138" s="264">
        <v>-179000.01</v>
      </c>
      <c r="K1138" s="264">
        <v>0</v>
      </c>
      <c r="L1138" s="266">
        <v>3.1943000000000001</v>
      </c>
      <c r="M1138" s="266">
        <v>3.1193</v>
      </c>
      <c r="N1138" s="270">
        <v>42781</v>
      </c>
      <c r="O1138" s="264">
        <v>-4186.68</v>
      </c>
      <c r="P1138" s="264">
        <v>0</v>
      </c>
      <c r="Q1138" s="264">
        <v>-4186.68</v>
      </c>
      <c r="R1138" s="264">
        <v>-4186.68</v>
      </c>
      <c r="S1138" s="271">
        <v>3.1193</v>
      </c>
      <c r="T1138" s="268">
        <f t="shared" si="13"/>
        <v>-1342.1857468021672</v>
      </c>
      <c r="U1138" s="267"/>
      <c r="V1138" s="272"/>
      <c r="W1138" s="262"/>
      <c r="X1138" s="267" t="s">
        <v>2622</v>
      </c>
      <c r="Y1138" s="262" t="s">
        <v>2705</v>
      </c>
      <c r="Z1138" s="262"/>
    </row>
    <row r="1139" spans="1:26" x14ac:dyDescent="0.25">
      <c r="A1139" s="261">
        <v>42748</v>
      </c>
      <c r="B1139" s="262"/>
      <c r="C1139" s="261">
        <v>42772</v>
      </c>
      <c r="D1139" s="262" t="s">
        <v>2512</v>
      </c>
      <c r="E1139" s="262" t="s">
        <v>1872</v>
      </c>
      <c r="F1139" s="262" t="s">
        <v>1872</v>
      </c>
      <c r="G1139" s="262" t="s">
        <v>1873</v>
      </c>
      <c r="H1139" s="263" t="s">
        <v>155</v>
      </c>
      <c r="I1139" s="264">
        <v>57028.14</v>
      </c>
      <c r="J1139" s="264">
        <v>-182164.99</v>
      </c>
      <c r="K1139" s="264">
        <v>0</v>
      </c>
      <c r="L1139" s="266">
        <v>3.1943000000000001</v>
      </c>
      <c r="M1139" s="266">
        <v>3.1238999999999999</v>
      </c>
      <c r="N1139" s="270">
        <v>42781</v>
      </c>
      <c r="O1139" s="264">
        <v>-4001.31</v>
      </c>
      <c r="P1139" s="264">
        <v>0</v>
      </c>
      <c r="Q1139" s="264">
        <v>-4001.31</v>
      </c>
      <c r="R1139" s="264">
        <v>-4001.31</v>
      </c>
      <c r="S1139" s="271">
        <v>3.1238000000000001</v>
      </c>
      <c r="T1139" s="268">
        <f t="shared" si="13"/>
        <v>-1280.9110698508227</v>
      </c>
      <c r="U1139" s="267"/>
      <c r="V1139" s="272"/>
      <c r="W1139" s="262"/>
      <c r="X1139" s="267" t="s">
        <v>2622</v>
      </c>
      <c r="Y1139" s="262" t="s">
        <v>2705</v>
      </c>
      <c r="Z1139" s="262"/>
    </row>
    <row r="1140" spans="1:26" x14ac:dyDescent="0.25">
      <c r="A1140" s="261">
        <v>42748</v>
      </c>
      <c r="B1140" s="262"/>
      <c r="C1140" s="261">
        <v>42773</v>
      </c>
      <c r="D1140" s="262" t="s">
        <v>2512</v>
      </c>
      <c r="E1140" s="262" t="s">
        <v>1872</v>
      </c>
      <c r="F1140" s="262" t="s">
        <v>1872</v>
      </c>
      <c r="G1140" s="262" t="s">
        <v>1873</v>
      </c>
      <c r="H1140" s="263" t="s">
        <v>155</v>
      </c>
      <c r="I1140" s="264">
        <v>150553.79999999999</v>
      </c>
      <c r="J1140" s="264">
        <v>-480914</v>
      </c>
      <c r="K1140" s="264">
        <v>0</v>
      </c>
      <c r="L1140" s="266">
        <v>3.1943000000000001</v>
      </c>
      <c r="M1140" s="266">
        <v>3.1307</v>
      </c>
      <c r="N1140" s="270">
        <v>42781</v>
      </c>
      <c r="O1140" s="264">
        <v>-9547.68</v>
      </c>
      <c r="P1140" s="264">
        <v>0</v>
      </c>
      <c r="Q1140" s="264">
        <v>-9547.68</v>
      </c>
      <c r="R1140" s="264">
        <v>-9547.68</v>
      </c>
      <c r="S1140" s="271">
        <v>3.1175999999999999</v>
      </c>
      <c r="T1140" s="268">
        <f t="shared" si="13"/>
        <v>-3062.5096227867593</v>
      </c>
      <c r="U1140" s="267"/>
      <c r="V1140" s="272"/>
      <c r="W1140" s="262"/>
      <c r="X1140" s="267" t="s">
        <v>2627</v>
      </c>
      <c r="Y1140" s="262" t="s">
        <v>2704</v>
      </c>
      <c r="Z1140" s="262"/>
    </row>
    <row r="1141" spans="1:26" x14ac:dyDescent="0.25">
      <c r="A1141" s="261">
        <v>42765</v>
      </c>
      <c r="B1141" s="262"/>
      <c r="C1141" s="261">
        <v>42773</v>
      </c>
      <c r="D1141" s="262" t="s">
        <v>2512</v>
      </c>
      <c r="E1141" s="262" t="s">
        <v>1872</v>
      </c>
      <c r="F1141" s="262" t="s">
        <v>1872</v>
      </c>
      <c r="G1141" s="262" t="s">
        <v>1873</v>
      </c>
      <c r="H1141" s="263" t="s">
        <v>155</v>
      </c>
      <c r="I1141" s="264">
        <v>57101.16</v>
      </c>
      <c r="J1141" s="264">
        <v>-179999.99</v>
      </c>
      <c r="K1141" s="264">
        <v>0</v>
      </c>
      <c r="L1141" s="266">
        <v>3.1522999999999999</v>
      </c>
      <c r="M1141" s="266">
        <v>3.1375000000000002</v>
      </c>
      <c r="N1141" s="270">
        <v>42790</v>
      </c>
      <c r="O1141" s="264">
        <v>-839.85</v>
      </c>
      <c r="P1141" s="264">
        <v>0</v>
      </c>
      <c r="Q1141" s="264">
        <v>-839.85</v>
      </c>
      <c r="R1141" s="264">
        <v>-839.85</v>
      </c>
      <c r="S1141" s="271">
        <v>3.1175999999999999</v>
      </c>
      <c r="T1141" s="268">
        <f t="shared" si="13"/>
        <v>-269.38991531947653</v>
      </c>
      <c r="U1141" s="267"/>
      <c r="V1141" s="272"/>
      <c r="W1141" s="262"/>
      <c r="X1141" s="267" t="s">
        <v>2627</v>
      </c>
      <c r="Y1141" s="262" t="s">
        <v>2709</v>
      </c>
      <c r="Z1141" s="262"/>
    </row>
    <row r="1142" spans="1:26" x14ac:dyDescent="0.25">
      <c r="A1142" s="261">
        <v>42748</v>
      </c>
      <c r="B1142" s="262"/>
      <c r="C1142" s="261">
        <v>42773</v>
      </c>
      <c r="D1142" s="262" t="s">
        <v>2512</v>
      </c>
      <c r="E1142" s="262" t="s">
        <v>1872</v>
      </c>
      <c r="F1142" s="262" t="s">
        <v>1872</v>
      </c>
      <c r="G1142" s="262" t="s">
        <v>1873</v>
      </c>
      <c r="H1142" s="263" t="s">
        <v>155</v>
      </c>
      <c r="I1142" s="264">
        <v>159373.26</v>
      </c>
      <c r="J1142" s="264">
        <v>-509086</v>
      </c>
      <c r="K1142" s="264">
        <v>0</v>
      </c>
      <c r="L1142" s="266">
        <v>3.1943000000000001</v>
      </c>
      <c r="M1142" s="266">
        <v>3.1366000000000001</v>
      </c>
      <c r="N1142" s="270">
        <v>42781</v>
      </c>
      <c r="O1142" s="264">
        <v>-9169.39</v>
      </c>
      <c r="P1142" s="264">
        <v>0</v>
      </c>
      <c r="Q1142" s="264">
        <v>-9169.39</v>
      </c>
      <c r="R1142" s="264">
        <v>-9169.39</v>
      </c>
      <c r="S1142" s="271">
        <v>3.1175999999999999</v>
      </c>
      <c r="T1142" s="268">
        <f t="shared" si="13"/>
        <v>-2941.1694893507824</v>
      </c>
      <c r="U1142" s="267"/>
      <c r="V1142" s="272"/>
      <c r="W1142" s="262"/>
      <c r="X1142" s="267" t="s">
        <v>2627</v>
      </c>
      <c r="Y1142" s="262" t="s">
        <v>2704</v>
      </c>
      <c r="Z1142" s="262"/>
    </row>
    <row r="1143" spans="1:26" x14ac:dyDescent="0.25">
      <c r="A1143" s="261">
        <v>42752</v>
      </c>
      <c r="B1143" s="262"/>
      <c r="C1143" s="261">
        <v>42773</v>
      </c>
      <c r="D1143" s="262" t="s">
        <v>2512</v>
      </c>
      <c r="E1143" s="262" t="s">
        <v>1872</v>
      </c>
      <c r="F1143" s="262" t="s">
        <v>1872</v>
      </c>
      <c r="G1143" s="262" t="s">
        <v>1873</v>
      </c>
      <c r="H1143" s="263" t="s">
        <v>155</v>
      </c>
      <c r="I1143" s="264">
        <v>55246.91</v>
      </c>
      <c r="J1143" s="264">
        <v>-178999.99</v>
      </c>
      <c r="K1143" s="264">
        <v>0</v>
      </c>
      <c r="L1143" s="266">
        <v>3.24</v>
      </c>
      <c r="M1143" s="266">
        <v>3.1343999999999999</v>
      </c>
      <c r="N1143" s="270">
        <v>42786</v>
      </c>
      <c r="O1143" s="264">
        <v>-5808.96</v>
      </c>
      <c r="P1143" s="264">
        <v>0</v>
      </c>
      <c r="Q1143" s="264">
        <v>-5808.96</v>
      </c>
      <c r="R1143" s="264">
        <v>-5808.96</v>
      </c>
      <c r="S1143" s="271">
        <v>3.1175999999999999</v>
      </c>
      <c r="T1143" s="268">
        <f t="shared" si="13"/>
        <v>-1863.2794457274827</v>
      </c>
      <c r="U1143" s="267"/>
      <c r="V1143" s="272"/>
      <c r="W1143" s="262"/>
      <c r="X1143" s="267" t="s">
        <v>2702</v>
      </c>
      <c r="Y1143" s="262" t="s">
        <v>2708</v>
      </c>
      <c r="Z1143" s="262"/>
    </row>
    <row r="1144" spans="1:26" x14ac:dyDescent="0.25">
      <c r="A1144" s="261">
        <v>42748</v>
      </c>
      <c r="B1144" s="262"/>
      <c r="C1144" s="261">
        <v>42774</v>
      </c>
      <c r="D1144" s="262" t="s">
        <v>2512</v>
      </c>
      <c r="E1144" s="262" t="s">
        <v>1872</v>
      </c>
      <c r="F1144" s="262" t="s">
        <v>1872</v>
      </c>
      <c r="G1144" s="262" t="s">
        <v>1873</v>
      </c>
      <c r="H1144" s="263" t="s">
        <v>155</v>
      </c>
      <c r="I1144" s="264">
        <v>101430.67</v>
      </c>
      <c r="J1144" s="264">
        <v>-323999.99</v>
      </c>
      <c r="K1144" s="264">
        <v>0</v>
      </c>
      <c r="L1144" s="266">
        <v>3.1943000000000001</v>
      </c>
      <c r="M1144" s="266">
        <v>3.1185999999999998</v>
      </c>
      <c r="N1144" s="270">
        <v>42781</v>
      </c>
      <c r="O1144" s="264">
        <v>-7659.89</v>
      </c>
      <c r="P1144" s="264">
        <v>0</v>
      </c>
      <c r="Q1144" s="264">
        <v>-7659.89</v>
      </c>
      <c r="R1144" s="264">
        <v>-7659.89</v>
      </c>
      <c r="S1144" s="271">
        <v>3.1301000000000001</v>
      </c>
      <c r="T1144" s="268">
        <f t="shared" si="13"/>
        <v>-2447.1710169004186</v>
      </c>
      <c r="U1144" s="267"/>
      <c r="V1144" s="272"/>
      <c r="W1144" s="262"/>
      <c r="X1144" s="267" t="s">
        <v>2622</v>
      </c>
      <c r="Y1144" s="262" t="s">
        <v>2705</v>
      </c>
      <c r="Z1144" s="262"/>
    </row>
    <row r="1145" spans="1:26" x14ac:dyDescent="0.25">
      <c r="A1145" s="261">
        <v>42768</v>
      </c>
      <c r="B1145" s="262"/>
      <c r="C1145" s="261">
        <v>42775</v>
      </c>
      <c r="D1145" s="262" t="s">
        <v>2512</v>
      </c>
      <c r="E1145" s="262" t="s">
        <v>1872</v>
      </c>
      <c r="F1145" s="262" t="s">
        <v>1872</v>
      </c>
      <c r="G1145" s="262" t="s">
        <v>1873</v>
      </c>
      <c r="H1145" s="263" t="s">
        <v>155</v>
      </c>
      <c r="I1145" s="264">
        <v>65038.58</v>
      </c>
      <c r="J1145" s="264">
        <v>-204000.01</v>
      </c>
      <c r="K1145" s="264">
        <v>0</v>
      </c>
      <c r="L1145" s="266">
        <v>3.1366000000000001</v>
      </c>
      <c r="M1145" s="266">
        <v>3.1202000000000001</v>
      </c>
      <c r="N1145" s="270">
        <v>42783</v>
      </c>
      <c r="O1145" s="264">
        <v>-1063.57</v>
      </c>
      <c r="P1145" s="264">
        <v>0</v>
      </c>
      <c r="Q1145" s="264">
        <v>-1063.57</v>
      </c>
      <c r="R1145" s="264">
        <v>-1063.57</v>
      </c>
      <c r="S1145" s="271">
        <v>3.1252</v>
      </c>
      <c r="T1145" s="268">
        <f t="shared" si="13"/>
        <v>-340.32061948035323</v>
      </c>
      <c r="U1145" s="267"/>
      <c r="V1145" s="272"/>
      <c r="W1145" s="262"/>
      <c r="X1145" s="267" t="s">
        <v>2710</v>
      </c>
      <c r="Y1145" s="262" t="s">
        <v>2711</v>
      </c>
      <c r="Z1145" s="262"/>
    </row>
    <row r="1146" spans="1:26" x14ac:dyDescent="0.25">
      <c r="A1146" s="261">
        <v>42765</v>
      </c>
      <c r="B1146" s="262"/>
      <c r="C1146" s="261">
        <v>42775</v>
      </c>
      <c r="D1146" s="262" t="s">
        <v>2512</v>
      </c>
      <c r="E1146" s="262" t="s">
        <v>1872</v>
      </c>
      <c r="F1146" s="262" t="s">
        <v>1872</v>
      </c>
      <c r="G1146" s="262" t="s">
        <v>1873</v>
      </c>
      <c r="H1146" s="263" t="s">
        <v>155</v>
      </c>
      <c r="I1146" s="264">
        <v>106271.61</v>
      </c>
      <c r="J1146" s="264">
        <v>-335000</v>
      </c>
      <c r="K1146" s="264">
        <v>0</v>
      </c>
      <c r="L1146" s="266">
        <v>3.1522999999999999</v>
      </c>
      <c r="M1146" s="266">
        <v>3.1292</v>
      </c>
      <c r="N1146" s="270">
        <v>42790</v>
      </c>
      <c r="O1146" s="264">
        <v>-2442.0100000000002</v>
      </c>
      <c r="P1146" s="264">
        <v>0</v>
      </c>
      <c r="Q1146" s="264">
        <v>-2442.0100000000002</v>
      </c>
      <c r="R1146" s="264">
        <v>-2442.0100000000002</v>
      </c>
      <c r="S1146" s="271">
        <v>3.1252</v>
      </c>
      <c r="T1146" s="268">
        <f t="shared" si="13"/>
        <v>-781.39319083578664</v>
      </c>
      <c r="U1146" s="267"/>
      <c r="V1146" s="272"/>
      <c r="W1146" s="262"/>
      <c r="X1146" s="267" t="s">
        <v>2627</v>
      </c>
      <c r="Y1146" s="262" t="s">
        <v>2709</v>
      </c>
      <c r="Z1146" s="262"/>
    </row>
    <row r="1147" spans="1:26" x14ac:dyDescent="0.25">
      <c r="A1147" s="261">
        <v>42755</v>
      </c>
      <c r="B1147" s="262"/>
      <c r="C1147" s="261">
        <v>42775</v>
      </c>
      <c r="D1147" s="262" t="s">
        <v>2512</v>
      </c>
      <c r="E1147" s="262" t="s">
        <v>1872</v>
      </c>
      <c r="F1147" s="262" t="s">
        <v>1872</v>
      </c>
      <c r="G1147" s="262" t="s">
        <v>1957</v>
      </c>
      <c r="H1147" s="263" t="s">
        <v>155</v>
      </c>
      <c r="I1147" s="264">
        <v>-62941.59</v>
      </c>
      <c r="J1147" s="264">
        <v>203999.99</v>
      </c>
      <c r="K1147" s="264">
        <v>0</v>
      </c>
      <c r="L1147" s="266">
        <v>3.2410999999999999</v>
      </c>
      <c r="M1147" s="266">
        <v>3.1292</v>
      </c>
      <c r="N1147" s="270">
        <v>42790</v>
      </c>
      <c r="O1147" s="264">
        <v>7006.26</v>
      </c>
      <c r="P1147" s="264">
        <v>0.35</v>
      </c>
      <c r="Q1147" s="264">
        <v>7005.91</v>
      </c>
      <c r="R1147" s="264">
        <v>7006.26</v>
      </c>
      <c r="S1147" s="271">
        <v>3.1252</v>
      </c>
      <c r="T1147" s="268">
        <f t="shared" si="13"/>
        <v>2241.8597209778577</v>
      </c>
      <c r="U1147" s="267"/>
      <c r="V1147" s="272"/>
      <c r="W1147" s="262"/>
      <c r="X1147" s="267" t="s">
        <v>2646</v>
      </c>
      <c r="Y1147" s="262" t="s">
        <v>2690</v>
      </c>
      <c r="Z1147" s="262"/>
    </row>
    <row r="1148" spans="1:26" x14ac:dyDescent="0.25">
      <c r="A1148" s="261">
        <v>42752</v>
      </c>
      <c r="B1148" s="262"/>
      <c r="C1148" s="261">
        <v>42776</v>
      </c>
      <c r="D1148" s="262" t="s">
        <v>2512</v>
      </c>
      <c r="E1148" s="262" t="s">
        <v>1872</v>
      </c>
      <c r="F1148" s="262" t="s">
        <v>1872</v>
      </c>
      <c r="G1148" s="262" t="s">
        <v>1873</v>
      </c>
      <c r="H1148" s="263" t="s">
        <v>155</v>
      </c>
      <c r="I1148" s="264">
        <v>49173.46</v>
      </c>
      <c r="J1148" s="264">
        <v>-159322.01</v>
      </c>
      <c r="K1148" s="264">
        <v>0</v>
      </c>
      <c r="L1148" s="266">
        <v>3.24</v>
      </c>
      <c r="M1148" s="266">
        <v>3.1255999999999999</v>
      </c>
      <c r="N1148" s="270">
        <v>42786</v>
      </c>
      <c r="O1148" s="264">
        <v>-5609.31</v>
      </c>
      <c r="P1148" s="264">
        <v>0</v>
      </c>
      <c r="Q1148" s="264">
        <v>-5609.31</v>
      </c>
      <c r="R1148" s="264">
        <v>-5609.31</v>
      </c>
      <c r="S1148" s="271">
        <v>3.1181999999999999</v>
      </c>
      <c r="T1148" s="268">
        <f t="shared" si="13"/>
        <v>-1798.893592457187</v>
      </c>
      <c r="U1148" s="267"/>
      <c r="V1148" s="272"/>
      <c r="W1148" s="262"/>
      <c r="X1148" s="267" t="s">
        <v>2702</v>
      </c>
      <c r="Y1148" s="262" t="s">
        <v>2708</v>
      </c>
      <c r="Z1148" s="262"/>
    </row>
    <row r="1149" spans="1:26" x14ac:dyDescent="0.25">
      <c r="A1149" s="261">
        <v>42765</v>
      </c>
      <c r="B1149" s="262"/>
      <c r="C1149" s="261">
        <v>42776</v>
      </c>
      <c r="D1149" s="262" t="s">
        <v>2512</v>
      </c>
      <c r="E1149" s="262" t="s">
        <v>1872</v>
      </c>
      <c r="F1149" s="262" t="s">
        <v>1872</v>
      </c>
      <c r="G1149" s="262" t="s">
        <v>1873</v>
      </c>
      <c r="H1149" s="263" t="s">
        <v>155</v>
      </c>
      <c r="I1149" s="264">
        <v>136754.43</v>
      </c>
      <c r="J1149" s="264">
        <v>-431090.99</v>
      </c>
      <c r="K1149" s="264">
        <v>0</v>
      </c>
      <c r="L1149" s="266">
        <v>3.1522999999999999</v>
      </c>
      <c r="M1149" s="266">
        <v>3.1282999999999999</v>
      </c>
      <c r="N1149" s="270">
        <v>42790</v>
      </c>
      <c r="O1149" s="264">
        <v>-3266.46</v>
      </c>
      <c r="P1149" s="264">
        <v>0</v>
      </c>
      <c r="Q1149" s="264">
        <v>-3266.46</v>
      </c>
      <c r="R1149" s="264">
        <v>-3266.46</v>
      </c>
      <c r="S1149" s="271">
        <v>3.1181999999999999</v>
      </c>
      <c r="T1149" s="268">
        <f t="shared" si="13"/>
        <v>-1047.5466615355012</v>
      </c>
      <c r="U1149" s="267"/>
      <c r="V1149" s="272"/>
      <c r="W1149" s="262"/>
      <c r="X1149" s="267" t="s">
        <v>2627</v>
      </c>
      <c r="Y1149" s="262" t="s">
        <v>2709</v>
      </c>
      <c r="Z1149" s="262"/>
    </row>
    <row r="1150" spans="1:26" x14ac:dyDescent="0.25">
      <c r="A1150" s="261">
        <v>42769</v>
      </c>
      <c r="B1150" s="262"/>
      <c r="C1150" s="261">
        <v>42776</v>
      </c>
      <c r="D1150" s="262" t="s">
        <v>2512</v>
      </c>
      <c r="E1150" s="262" t="s">
        <v>1872</v>
      </c>
      <c r="F1150" s="262" t="s">
        <v>1872</v>
      </c>
      <c r="G1150" s="262" t="s">
        <v>1873</v>
      </c>
      <c r="H1150" s="263" t="s">
        <v>155</v>
      </c>
      <c r="I1150" s="264">
        <v>172512.94</v>
      </c>
      <c r="J1150" s="264">
        <v>-540000</v>
      </c>
      <c r="K1150" s="264">
        <v>0</v>
      </c>
      <c r="L1150" s="266">
        <v>3.1301999999999999</v>
      </c>
      <c r="M1150" s="266">
        <v>3.1191</v>
      </c>
      <c r="N1150" s="270">
        <v>42776</v>
      </c>
      <c r="O1150" s="264">
        <v>-1914.89</v>
      </c>
      <c r="P1150" s="264">
        <v>0</v>
      </c>
      <c r="Q1150" s="264">
        <v>-1914.89</v>
      </c>
      <c r="R1150" s="264">
        <v>-1914.89</v>
      </c>
      <c r="S1150" s="271">
        <v>3.1181999999999999</v>
      </c>
      <c r="T1150" s="268">
        <f t="shared" si="13"/>
        <v>-614.10108395869418</v>
      </c>
      <c r="U1150" s="267"/>
      <c r="V1150" s="272"/>
      <c r="W1150" s="262"/>
      <c r="X1150" s="267" t="s">
        <v>2706</v>
      </c>
      <c r="Y1150" s="262" t="s">
        <v>2712</v>
      </c>
      <c r="Z1150" s="262"/>
    </row>
    <row r="1151" spans="1:26" x14ac:dyDescent="0.25">
      <c r="A1151" s="261">
        <v>42752</v>
      </c>
      <c r="B1151" s="262"/>
      <c r="C1151" s="261">
        <v>42779</v>
      </c>
      <c r="D1151" s="262" t="s">
        <v>2512</v>
      </c>
      <c r="E1151" s="262" t="s">
        <v>1872</v>
      </c>
      <c r="F1151" s="262" t="s">
        <v>1872</v>
      </c>
      <c r="G1151" s="262" t="s">
        <v>1873</v>
      </c>
      <c r="H1151" s="263" t="s">
        <v>155</v>
      </c>
      <c r="I1151" s="264">
        <v>98765.43</v>
      </c>
      <c r="J1151" s="264">
        <v>-319999.99</v>
      </c>
      <c r="K1151" s="264">
        <v>0</v>
      </c>
      <c r="L1151" s="266">
        <v>3.24</v>
      </c>
      <c r="M1151" s="266">
        <v>3.1198000000000001</v>
      </c>
      <c r="N1151" s="270">
        <v>42786</v>
      </c>
      <c r="O1151" s="264">
        <v>-11843.21</v>
      </c>
      <c r="P1151" s="264">
        <v>0</v>
      </c>
      <c r="Q1151" s="264">
        <v>-11843.21</v>
      </c>
      <c r="R1151" s="264">
        <v>-11843.21</v>
      </c>
      <c r="S1151" s="271">
        <v>3.1152000000000002</v>
      </c>
      <c r="T1151" s="268">
        <f t="shared" si="13"/>
        <v>-3801.7494863893162</v>
      </c>
      <c r="U1151" s="267"/>
      <c r="V1151" s="272"/>
      <c r="W1151" s="262"/>
      <c r="X1151" s="267" t="s">
        <v>2702</v>
      </c>
      <c r="Y1151" s="262" t="s">
        <v>2708</v>
      </c>
      <c r="Z1151" s="262"/>
    </row>
    <row r="1152" spans="1:26" x14ac:dyDescent="0.25">
      <c r="A1152" s="261">
        <v>42762</v>
      </c>
      <c r="B1152" s="262"/>
      <c r="C1152" s="261">
        <v>42781</v>
      </c>
      <c r="D1152" s="262" t="s">
        <v>2512</v>
      </c>
      <c r="E1152" s="262" t="s">
        <v>1872</v>
      </c>
      <c r="F1152" s="262" t="s">
        <v>1872</v>
      </c>
      <c r="G1152" s="262" t="s">
        <v>1873</v>
      </c>
      <c r="H1152" s="263" t="s">
        <v>155</v>
      </c>
      <c r="I1152" s="264">
        <v>93046.34</v>
      </c>
      <c r="J1152" s="264">
        <v>-300000.01</v>
      </c>
      <c r="K1152" s="264">
        <v>0</v>
      </c>
      <c r="L1152" s="266">
        <v>3.2242000000000002</v>
      </c>
      <c r="M1152" s="266">
        <v>3.0916999999999999</v>
      </c>
      <c r="N1152" s="270">
        <v>42790</v>
      </c>
      <c r="O1152" s="264">
        <v>-12287.52</v>
      </c>
      <c r="P1152" s="264">
        <v>0</v>
      </c>
      <c r="Q1152" s="264">
        <v>-12287.52</v>
      </c>
      <c r="R1152" s="264">
        <v>-12287.52</v>
      </c>
      <c r="S1152" s="271">
        <v>3.1000999999999999</v>
      </c>
      <c r="T1152" s="268">
        <f t="shared" si="13"/>
        <v>-3963.588271346086</v>
      </c>
      <c r="U1152" s="267"/>
      <c r="V1152" s="272"/>
      <c r="W1152" s="262"/>
      <c r="X1152" s="267" t="s">
        <v>2627</v>
      </c>
      <c r="Y1152" s="262" t="s">
        <v>2713</v>
      </c>
      <c r="Z1152" s="262"/>
    </row>
    <row r="1153" spans="1:26" x14ac:dyDescent="0.25">
      <c r="A1153" s="261">
        <v>42752</v>
      </c>
      <c r="B1153" s="262"/>
      <c r="C1153" s="261">
        <v>42781</v>
      </c>
      <c r="D1153" s="262" t="s">
        <v>2512</v>
      </c>
      <c r="E1153" s="262" t="s">
        <v>1872</v>
      </c>
      <c r="F1153" s="262" t="s">
        <v>1872</v>
      </c>
      <c r="G1153" s="262" t="s">
        <v>1873</v>
      </c>
      <c r="H1153" s="263" t="s">
        <v>155</v>
      </c>
      <c r="I1153" s="264">
        <v>56790.12</v>
      </c>
      <c r="J1153" s="264">
        <v>-183999.99</v>
      </c>
      <c r="K1153" s="264">
        <v>0</v>
      </c>
      <c r="L1153" s="266">
        <v>3.24</v>
      </c>
      <c r="M1153" s="266">
        <v>3.0781999999999998</v>
      </c>
      <c r="N1153" s="270">
        <v>42786</v>
      </c>
      <c r="O1153" s="264">
        <v>-9175.4599999999991</v>
      </c>
      <c r="P1153" s="264">
        <v>0</v>
      </c>
      <c r="Q1153" s="264">
        <v>-9175.4599999999991</v>
      </c>
      <c r="R1153" s="264">
        <v>-9175.4599999999991</v>
      </c>
      <c r="S1153" s="271">
        <v>3.1000999999999999</v>
      </c>
      <c r="T1153" s="268">
        <f t="shared" si="13"/>
        <v>-2959.7303312796362</v>
      </c>
      <c r="U1153" s="267"/>
      <c r="V1153" s="272"/>
      <c r="W1153" s="262"/>
      <c r="X1153" s="267" t="s">
        <v>2702</v>
      </c>
      <c r="Y1153" s="262" t="s">
        <v>2708</v>
      </c>
      <c r="Z1153" s="262"/>
    </row>
    <row r="1154" spans="1:26" x14ac:dyDescent="0.25">
      <c r="A1154" s="261">
        <v>42755</v>
      </c>
      <c r="B1154" s="262"/>
      <c r="C1154" s="261">
        <v>42781</v>
      </c>
      <c r="D1154" s="262" t="s">
        <v>2512</v>
      </c>
      <c r="E1154" s="262" t="s">
        <v>1872</v>
      </c>
      <c r="F1154" s="262" t="s">
        <v>1872</v>
      </c>
      <c r="G1154" s="262" t="s">
        <v>1873</v>
      </c>
      <c r="H1154" s="263" t="s">
        <v>155</v>
      </c>
      <c r="I1154" s="264">
        <v>27459.81</v>
      </c>
      <c r="J1154" s="264">
        <v>-88999.99</v>
      </c>
      <c r="K1154" s="264">
        <v>0</v>
      </c>
      <c r="L1154" s="266">
        <v>3.2410999999999999</v>
      </c>
      <c r="M1154" s="266">
        <v>3.0916999999999999</v>
      </c>
      <c r="N1154" s="270">
        <v>42790</v>
      </c>
      <c r="O1154" s="264">
        <v>-4088.81</v>
      </c>
      <c r="P1154" s="264">
        <v>0</v>
      </c>
      <c r="Q1154" s="264">
        <v>-4088.81</v>
      </c>
      <c r="R1154" s="264">
        <v>-4088.81</v>
      </c>
      <c r="S1154" s="271">
        <v>3.1000999999999999</v>
      </c>
      <c r="T1154" s="268">
        <f t="shared" si="13"/>
        <v>-1318.9284216638173</v>
      </c>
      <c r="U1154" s="267"/>
      <c r="V1154" s="272"/>
      <c r="W1154" s="262"/>
      <c r="X1154" s="267" t="s">
        <v>2677</v>
      </c>
      <c r="Y1154" s="262" t="s">
        <v>2691</v>
      </c>
      <c r="Z1154" s="262"/>
    </row>
    <row r="1155" spans="1:26" x14ac:dyDescent="0.25">
      <c r="A1155" s="261">
        <v>42776</v>
      </c>
      <c r="B1155" s="262"/>
      <c r="C1155" s="261">
        <v>42781</v>
      </c>
      <c r="D1155" s="262" t="s">
        <v>2512</v>
      </c>
      <c r="E1155" s="262" t="s">
        <v>1872</v>
      </c>
      <c r="F1155" s="262" t="s">
        <v>1872</v>
      </c>
      <c r="G1155" s="262" t="s">
        <v>1873</v>
      </c>
      <c r="H1155" s="263" t="s">
        <v>155</v>
      </c>
      <c r="I1155" s="264">
        <v>63755.18</v>
      </c>
      <c r="J1155" s="264">
        <v>-200000</v>
      </c>
      <c r="K1155" s="264">
        <v>0</v>
      </c>
      <c r="L1155" s="266">
        <v>3.137</v>
      </c>
      <c r="M1155" s="266">
        <v>3.0764999999999998</v>
      </c>
      <c r="N1155" s="270">
        <v>42783</v>
      </c>
      <c r="O1155" s="264">
        <v>-3853.49</v>
      </c>
      <c r="P1155" s="264">
        <v>0</v>
      </c>
      <c r="Q1155" s="264">
        <v>-3853.49</v>
      </c>
      <c r="R1155" s="264">
        <v>-3853.49</v>
      </c>
      <c r="S1155" s="271">
        <v>3.1000999999999999</v>
      </c>
      <c r="T1155" s="268">
        <f t="shared" si="13"/>
        <v>-1243.0211928647464</v>
      </c>
      <c r="U1155" s="267"/>
      <c r="V1155" s="272"/>
      <c r="W1155" s="262"/>
      <c r="X1155" s="267" t="s">
        <v>2714</v>
      </c>
      <c r="Y1155" s="262" t="s">
        <v>2715</v>
      </c>
      <c r="Z1155" s="262"/>
    </row>
    <row r="1156" spans="1:26" x14ac:dyDescent="0.25">
      <c r="A1156" s="261">
        <v>42755</v>
      </c>
      <c r="B1156" s="262"/>
      <c r="C1156" s="261">
        <v>42781</v>
      </c>
      <c r="D1156" s="262" t="s">
        <v>2512</v>
      </c>
      <c r="E1156" s="262" t="s">
        <v>1872</v>
      </c>
      <c r="F1156" s="262" t="s">
        <v>1872</v>
      </c>
      <c r="G1156" s="262" t="s">
        <v>1957</v>
      </c>
      <c r="H1156" s="263" t="s">
        <v>155</v>
      </c>
      <c r="I1156" s="264">
        <v>-40065.1</v>
      </c>
      <c r="J1156" s="264">
        <v>129855</v>
      </c>
      <c r="K1156" s="264">
        <v>0</v>
      </c>
      <c r="L1156" s="266">
        <v>3.2410999999999999</v>
      </c>
      <c r="M1156" s="266">
        <v>3.0926</v>
      </c>
      <c r="N1156" s="270">
        <v>42790</v>
      </c>
      <c r="O1156" s="264">
        <v>5929.84</v>
      </c>
      <c r="P1156" s="264">
        <v>0.3</v>
      </c>
      <c r="Q1156" s="264">
        <v>5929.54</v>
      </c>
      <c r="R1156" s="264">
        <v>5929.84</v>
      </c>
      <c r="S1156" s="271">
        <v>3.1000999999999999</v>
      </c>
      <c r="T1156" s="268">
        <f t="shared" si="13"/>
        <v>1912.7899100029033</v>
      </c>
      <c r="U1156" s="267"/>
      <c r="V1156" s="272"/>
      <c r="W1156" s="262"/>
      <c r="X1156" s="267" t="s">
        <v>2646</v>
      </c>
      <c r="Y1156" s="262" t="s">
        <v>2690</v>
      </c>
      <c r="Z1156" s="262"/>
    </row>
    <row r="1157" spans="1:26" x14ac:dyDescent="0.25">
      <c r="A1157" s="261">
        <v>42772</v>
      </c>
      <c r="B1157" s="262"/>
      <c r="C1157" s="261">
        <v>42782</v>
      </c>
      <c r="D1157" s="262" t="s">
        <v>2512</v>
      </c>
      <c r="E1157" s="262" t="s">
        <v>1872</v>
      </c>
      <c r="F1157" s="262" t="s">
        <v>1872</v>
      </c>
      <c r="G1157" s="262" t="s">
        <v>1873</v>
      </c>
      <c r="H1157" s="263" t="s">
        <v>155</v>
      </c>
      <c r="I1157" s="264">
        <v>115148.41</v>
      </c>
      <c r="J1157" s="264">
        <v>-359999.99</v>
      </c>
      <c r="K1157" s="264">
        <v>0</v>
      </c>
      <c r="L1157" s="266">
        <v>3.1263999999999998</v>
      </c>
      <c r="M1157" s="266">
        <v>3.0649000000000002</v>
      </c>
      <c r="N1157" s="270">
        <v>42783</v>
      </c>
      <c r="O1157" s="264">
        <v>-7078.23</v>
      </c>
      <c r="P1157" s="264">
        <v>0</v>
      </c>
      <c r="Q1157" s="264">
        <v>-7078.23</v>
      </c>
      <c r="R1157" s="264">
        <v>-7078.23</v>
      </c>
      <c r="S1157" s="271">
        <v>3.0775999999999999</v>
      </c>
      <c r="T1157" s="268">
        <f t="shared" si="13"/>
        <v>-2299.9187678710682</v>
      </c>
      <c r="U1157" s="267"/>
      <c r="V1157" s="272"/>
      <c r="W1157" s="262"/>
      <c r="X1157" s="267" t="s">
        <v>2716</v>
      </c>
      <c r="Y1157" s="262" t="s">
        <v>2717</v>
      </c>
      <c r="Z1157" s="262"/>
    </row>
    <row r="1158" spans="1:26" x14ac:dyDescent="0.25">
      <c r="A1158" s="261">
        <v>42768</v>
      </c>
      <c r="B1158" s="262"/>
      <c r="C1158" s="261">
        <v>42783</v>
      </c>
      <c r="D1158" s="262" t="s">
        <v>2512</v>
      </c>
      <c r="E1158" s="262" t="s">
        <v>1872</v>
      </c>
      <c r="F1158" s="262" t="s">
        <v>1872</v>
      </c>
      <c r="G1158" s="262" t="s">
        <v>1873</v>
      </c>
      <c r="H1158" s="263" t="s">
        <v>155</v>
      </c>
      <c r="I1158" s="264">
        <v>130714.79</v>
      </c>
      <c r="J1158" s="264">
        <v>-410000.01</v>
      </c>
      <c r="K1158" s="264">
        <v>0</v>
      </c>
      <c r="L1158" s="266">
        <v>3.1366000000000001</v>
      </c>
      <c r="M1158" s="266">
        <v>3.0815999999999999</v>
      </c>
      <c r="N1158" s="270">
        <v>42783</v>
      </c>
      <c r="O1158" s="264">
        <v>-7189.31</v>
      </c>
      <c r="P1158" s="264">
        <v>0</v>
      </c>
      <c r="Q1158" s="264">
        <v>-7189.31</v>
      </c>
      <c r="R1158" s="264">
        <v>-7189.31</v>
      </c>
      <c r="S1158" s="271">
        <v>3.0507</v>
      </c>
      <c r="T1158" s="268">
        <f t="shared" si="13"/>
        <v>-2356.6099583702103</v>
      </c>
      <c r="U1158" s="267"/>
      <c r="V1158" s="272"/>
      <c r="W1158" s="262"/>
      <c r="X1158" s="267" t="s">
        <v>2710</v>
      </c>
      <c r="Y1158" s="262" t="s">
        <v>2711</v>
      </c>
      <c r="Z1158" s="262"/>
    </row>
    <row r="1159" spans="1:26" x14ac:dyDescent="0.25">
      <c r="A1159" s="261">
        <v>42776</v>
      </c>
      <c r="B1159" s="262"/>
      <c r="C1159" s="261">
        <v>42783</v>
      </c>
      <c r="D1159" s="262" t="s">
        <v>2512</v>
      </c>
      <c r="E1159" s="262" t="s">
        <v>1872</v>
      </c>
      <c r="F1159" s="262" t="s">
        <v>1872</v>
      </c>
      <c r="G1159" s="262" t="s">
        <v>1873</v>
      </c>
      <c r="H1159" s="263" t="s">
        <v>155</v>
      </c>
      <c r="I1159" s="264">
        <v>62798.85</v>
      </c>
      <c r="J1159" s="264">
        <v>-196999.99</v>
      </c>
      <c r="K1159" s="264">
        <v>0</v>
      </c>
      <c r="L1159" s="266">
        <v>3.137</v>
      </c>
      <c r="M1159" s="266">
        <v>3.0903</v>
      </c>
      <c r="N1159" s="270">
        <v>42783</v>
      </c>
      <c r="O1159" s="264">
        <v>-2932.71</v>
      </c>
      <c r="P1159" s="264">
        <v>0</v>
      </c>
      <c r="Q1159" s="264">
        <v>-2932.71</v>
      </c>
      <c r="R1159" s="264">
        <v>-2932.71</v>
      </c>
      <c r="S1159" s="271">
        <v>3.0507</v>
      </c>
      <c r="T1159" s="268">
        <f t="shared" si="13"/>
        <v>-961.32363064214769</v>
      </c>
      <c r="U1159" s="267"/>
      <c r="V1159" s="272"/>
      <c r="W1159" s="262"/>
      <c r="X1159" s="267" t="s">
        <v>2714</v>
      </c>
      <c r="Y1159" s="262" t="s">
        <v>2715</v>
      </c>
      <c r="Z1159" s="262"/>
    </row>
    <row r="1160" spans="1:26" x14ac:dyDescent="0.25">
      <c r="A1160" s="261">
        <v>42772</v>
      </c>
      <c r="B1160" s="262"/>
      <c r="C1160" s="261">
        <v>42783</v>
      </c>
      <c r="D1160" s="262" t="s">
        <v>2512</v>
      </c>
      <c r="E1160" s="262" t="s">
        <v>1872</v>
      </c>
      <c r="F1160" s="262" t="s">
        <v>1872</v>
      </c>
      <c r="G1160" s="262" t="s">
        <v>1873</v>
      </c>
      <c r="H1160" s="263" t="s">
        <v>155</v>
      </c>
      <c r="I1160" s="264">
        <v>148093.65</v>
      </c>
      <c r="J1160" s="264">
        <v>-462999.99</v>
      </c>
      <c r="K1160" s="264">
        <v>0</v>
      </c>
      <c r="L1160" s="266">
        <v>3.1263999999999998</v>
      </c>
      <c r="M1160" s="266">
        <v>3.0815999999999999</v>
      </c>
      <c r="N1160" s="270">
        <v>42783</v>
      </c>
      <c r="O1160" s="264">
        <v>-6634.6</v>
      </c>
      <c r="P1160" s="264">
        <v>0</v>
      </c>
      <c r="Q1160" s="264">
        <v>-6634.6</v>
      </c>
      <c r="R1160" s="264">
        <v>-6634.6</v>
      </c>
      <c r="S1160" s="271">
        <v>3.0507</v>
      </c>
      <c r="T1160" s="268">
        <f t="shared" si="13"/>
        <v>-2174.7795587897863</v>
      </c>
      <c r="U1160" s="267"/>
      <c r="V1160" s="272"/>
      <c r="W1160" s="262"/>
      <c r="X1160" s="267" t="s">
        <v>2716</v>
      </c>
      <c r="Y1160" s="262" t="s">
        <v>2717</v>
      </c>
      <c r="Z1160" s="262"/>
    </row>
    <row r="1161" spans="1:26" x14ac:dyDescent="0.25">
      <c r="A1161" s="261">
        <v>42769</v>
      </c>
      <c r="B1161" s="262"/>
      <c r="C1161" s="261">
        <v>42783</v>
      </c>
      <c r="D1161" s="262" t="s">
        <v>2512</v>
      </c>
      <c r="E1161" s="262" t="s">
        <v>1872</v>
      </c>
      <c r="F1161" s="262" t="s">
        <v>1872</v>
      </c>
      <c r="G1161" s="262" t="s">
        <v>1873</v>
      </c>
      <c r="H1161" s="263" t="s">
        <v>155</v>
      </c>
      <c r="I1161" s="264">
        <v>38273.85</v>
      </c>
      <c r="J1161" s="264">
        <v>-120000</v>
      </c>
      <c r="K1161" s="264">
        <v>0</v>
      </c>
      <c r="L1161" s="266">
        <v>3.1353</v>
      </c>
      <c r="M1161" s="266">
        <v>3.0815999999999999</v>
      </c>
      <c r="N1161" s="270">
        <v>42783</v>
      </c>
      <c r="O1161" s="264">
        <v>-2055.31</v>
      </c>
      <c r="P1161" s="264">
        <v>0</v>
      </c>
      <c r="Q1161" s="264">
        <v>-2055.31</v>
      </c>
      <c r="R1161" s="264">
        <v>-2055.31</v>
      </c>
      <c r="S1161" s="271">
        <v>3.0507</v>
      </c>
      <c r="T1161" s="268">
        <f t="shared" si="13"/>
        <v>-673.71750745730492</v>
      </c>
      <c r="U1161" s="267"/>
      <c r="V1161" s="272"/>
      <c r="W1161" s="262"/>
      <c r="X1161" s="267" t="s">
        <v>2718</v>
      </c>
      <c r="Y1161" s="262" t="s">
        <v>2719</v>
      </c>
      <c r="Z1161" s="262"/>
    </row>
    <row r="1162" spans="1:26" x14ac:dyDescent="0.25">
      <c r="A1162" s="261">
        <v>42776</v>
      </c>
      <c r="B1162" s="262"/>
      <c r="C1162" s="261">
        <v>42783</v>
      </c>
      <c r="D1162" s="262" t="s">
        <v>2512</v>
      </c>
      <c r="E1162" s="262" t="s">
        <v>1872</v>
      </c>
      <c r="F1162" s="262" t="s">
        <v>1872</v>
      </c>
      <c r="G1162" s="262" t="s">
        <v>1873</v>
      </c>
      <c r="H1162" s="263" t="s">
        <v>155</v>
      </c>
      <c r="I1162" s="264">
        <v>134204.65</v>
      </c>
      <c r="J1162" s="264">
        <v>-420999.99</v>
      </c>
      <c r="K1162" s="264">
        <v>0</v>
      </c>
      <c r="L1162" s="266">
        <v>3.137</v>
      </c>
      <c r="M1162" s="266">
        <v>3.0962999999999998</v>
      </c>
      <c r="N1162" s="270">
        <v>42783</v>
      </c>
      <c r="O1162" s="264">
        <v>-5462.13</v>
      </c>
      <c r="P1162" s="264">
        <v>0</v>
      </c>
      <c r="Q1162" s="264">
        <v>-5462.13</v>
      </c>
      <c r="R1162" s="264">
        <v>-5462.13</v>
      </c>
      <c r="S1162" s="271">
        <v>3.0507</v>
      </c>
      <c r="T1162" s="268">
        <f t="shared" si="13"/>
        <v>-1790.4513718163046</v>
      </c>
      <c r="U1162" s="267"/>
      <c r="V1162" s="272"/>
      <c r="W1162" s="262"/>
      <c r="X1162" s="267" t="s">
        <v>2714</v>
      </c>
      <c r="Y1162" s="262" t="s">
        <v>2715</v>
      </c>
      <c r="Z1162" s="262"/>
    </row>
    <row r="1163" spans="1:26" x14ac:dyDescent="0.25">
      <c r="A1163" s="261">
        <v>42752</v>
      </c>
      <c r="B1163" s="262"/>
      <c r="C1163" s="261">
        <v>42786</v>
      </c>
      <c r="D1163" s="262" t="s">
        <v>2512</v>
      </c>
      <c r="E1163" s="262" t="s">
        <v>1872</v>
      </c>
      <c r="F1163" s="262" t="s">
        <v>1872</v>
      </c>
      <c r="G1163" s="262" t="s">
        <v>1873</v>
      </c>
      <c r="H1163" s="263" t="s">
        <v>155</v>
      </c>
      <c r="I1163" s="264">
        <v>58641.98</v>
      </c>
      <c r="J1163" s="264">
        <v>-190000.02</v>
      </c>
      <c r="K1163" s="264">
        <v>0</v>
      </c>
      <c r="L1163" s="266">
        <v>3.24</v>
      </c>
      <c r="M1163" s="266">
        <v>3.0960999999999999</v>
      </c>
      <c r="N1163" s="270">
        <v>42786</v>
      </c>
      <c r="O1163" s="264">
        <v>-8438.58</v>
      </c>
      <c r="P1163" s="264">
        <v>0</v>
      </c>
      <c r="Q1163" s="264">
        <v>-8438.58</v>
      </c>
      <c r="R1163" s="264">
        <v>-8438.58</v>
      </c>
      <c r="S1163" s="271">
        <v>3.0947</v>
      </c>
      <c r="T1163" s="268">
        <f t="shared" si="13"/>
        <v>-2726.7845025365946</v>
      </c>
      <c r="U1163" s="267"/>
      <c r="V1163" s="272"/>
      <c r="W1163" s="262"/>
      <c r="X1163" s="267" t="s">
        <v>2702</v>
      </c>
      <c r="Y1163" s="262" t="s">
        <v>2708</v>
      </c>
      <c r="Z1163" s="262"/>
    </row>
    <row r="1164" spans="1:26" x14ac:dyDescent="0.25">
      <c r="A1164" s="261">
        <v>42752</v>
      </c>
      <c r="B1164" s="262"/>
      <c r="C1164" s="261">
        <v>42786</v>
      </c>
      <c r="D1164" s="262" t="s">
        <v>2512</v>
      </c>
      <c r="E1164" s="262" t="s">
        <v>1872</v>
      </c>
      <c r="F1164" s="262" t="s">
        <v>1872</v>
      </c>
      <c r="G1164" s="262" t="s">
        <v>1873</v>
      </c>
      <c r="H1164" s="263" t="s">
        <v>155</v>
      </c>
      <c r="I1164" s="264">
        <v>47431.48</v>
      </c>
      <c r="J1164" s="264">
        <v>-153678</v>
      </c>
      <c r="K1164" s="264">
        <v>0</v>
      </c>
      <c r="L1164" s="266">
        <v>3.24</v>
      </c>
      <c r="M1164" s="266">
        <v>3.0960999999999999</v>
      </c>
      <c r="N1164" s="270">
        <v>42786</v>
      </c>
      <c r="O1164" s="264">
        <v>-6825.39</v>
      </c>
      <c r="P1164" s="264">
        <v>0</v>
      </c>
      <c r="Q1164" s="264">
        <v>-6825.39</v>
      </c>
      <c r="R1164" s="264">
        <v>-6825.39</v>
      </c>
      <c r="S1164" s="271">
        <v>3.0947</v>
      </c>
      <c r="T1164" s="268">
        <f t="shared" si="13"/>
        <v>-2205.5094193298219</v>
      </c>
      <c r="U1164" s="267"/>
      <c r="V1164" s="272"/>
      <c r="W1164" s="262"/>
      <c r="X1164" s="267" t="s">
        <v>2702</v>
      </c>
      <c r="Y1164" s="262" t="s">
        <v>2708</v>
      </c>
      <c r="Z1164" s="262"/>
    </row>
    <row r="1165" spans="1:26" x14ac:dyDescent="0.25">
      <c r="A1165" s="261">
        <v>42762</v>
      </c>
      <c r="B1165" s="262"/>
      <c r="C1165" s="261">
        <v>42786</v>
      </c>
      <c r="D1165" s="262" t="s">
        <v>2512</v>
      </c>
      <c r="E1165" s="262" t="s">
        <v>1872</v>
      </c>
      <c r="F1165" s="262" t="s">
        <v>1872</v>
      </c>
      <c r="G1165" s="262" t="s">
        <v>1873</v>
      </c>
      <c r="H1165" s="263" t="s">
        <v>155</v>
      </c>
      <c r="I1165" s="264">
        <v>54587.18</v>
      </c>
      <c r="J1165" s="264">
        <v>-175999.99</v>
      </c>
      <c r="K1165" s="264">
        <v>0</v>
      </c>
      <c r="L1165" s="266">
        <v>3.2242000000000002</v>
      </c>
      <c r="M1165" s="266">
        <v>3.0979999999999999</v>
      </c>
      <c r="N1165" s="270">
        <v>42790</v>
      </c>
      <c r="O1165" s="264">
        <v>-6875.78</v>
      </c>
      <c r="P1165" s="264">
        <v>0</v>
      </c>
      <c r="Q1165" s="264">
        <v>-6875.78</v>
      </c>
      <c r="R1165" s="264">
        <v>-6875.78</v>
      </c>
      <c r="S1165" s="271">
        <v>3.0947</v>
      </c>
      <c r="T1165" s="268">
        <f t="shared" si="13"/>
        <v>-2221.7920961644099</v>
      </c>
      <c r="U1165" s="267"/>
      <c r="V1165" s="272"/>
      <c r="W1165" s="262"/>
      <c r="X1165" s="267" t="s">
        <v>2627</v>
      </c>
      <c r="Y1165" s="262" t="s">
        <v>2713</v>
      </c>
      <c r="Z1165" s="262"/>
    </row>
    <row r="1166" spans="1:26" x14ac:dyDescent="0.25">
      <c r="A1166" s="261">
        <v>42783</v>
      </c>
      <c r="B1166" s="262"/>
      <c r="C1166" s="261">
        <v>42787</v>
      </c>
      <c r="D1166" s="262" t="s">
        <v>2512</v>
      </c>
      <c r="E1166" s="262" t="s">
        <v>1872</v>
      </c>
      <c r="F1166" s="262" t="s">
        <v>1872</v>
      </c>
      <c r="G1166" s="262" t="s">
        <v>1873</v>
      </c>
      <c r="H1166" s="263" t="s">
        <v>155</v>
      </c>
      <c r="I1166" s="264">
        <v>70300.490000000005</v>
      </c>
      <c r="J1166" s="264">
        <v>-214999.99</v>
      </c>
      <c r="K1166" s="264">
        <v>0</v>
      </c>
      <c r="L1166" s="266">
        <v>3.0583</v>
      </c>
      <c r="M1166" s="266">
        <v>3.0951</v>
      </c>
      <c r="N1166" s="270">
        <v>42797</v>
      </c>
      <c r="O1166" s="264">
        <v>2579.86</v>
      </c>
      <c r="P1166" s="264">
        <v>0.13</v>
      </c>
      <c r="Q1166" s="264">
        <v>2579.73</v>
      </c>
      <c r="R1166" s="264">
        <v>2579.86</v>
      </c>
      <c r="S1166" s="271">
        <v>3.0914999999999999</v>
      </c>
      <c r="T1166" s="268">
        <f t="shared" si="13"/>
        <v>834.50105126961023</v>
      </c>
      <c r="U1166" s="267"/>
      <c r="V1166" s="272"/>
      <c r="W1166" s="262"/>
      <c r="X1166" s="267" t="s">
        <v>2710</v>
      </c>
      <c r="Y1166" s="262" t="s">
        <v>2720</v>
      </c>
      <c r="Z1166" s="262"/>
    </row>
    <row r="1167" spans="1:26" x14ac:dyDescent="0.25">
      <c r="A1167" s="261">
        <v>42748</v>
      </c>
      <c r="B1167" s="262"/>
      <c r="C1167" s="261">
        <v>42787</v>
      </c>
      <c r="D1167" s="262" t="s">
        <v>2512</v>
      </c>
      <c r="E1167" s="262" t="s">
        <v>1872</v>
      </c>
      <c r="F1167" s="262" t="s">
        <v>1872</v>
      </c>
      <c r="G1167" s="262" t="s">
        <v>1873</v>
      </c>
      <c r="H1167" s="263" t="s">
        <v>155</v>
      </c>
      <c r="I1167" s="264">
        <v>143867.20000000001</v>
      </c>
      <c r="J1167" s="264">
        <v>-468000</v>
      </c>
      <c r="K1167" s="264">
        <v>0</v>
      </c>
      <c r="L1167" s="266">
        <v>3.2530000000000001</v>
      </c>
      <c r="M1167" s="266">
        <v>3.0939999999999999</v>
      </c>
      <c r="N1167" s="270">
        <v>42795</v>
      </c>
      <c r="O1167" s="264">
        <v>-22832.19</v>
      </c>
      <c r="P1167" s="264">
        <v>0</v>
      </c>
      <c r="Q1167" s="264">
        <v>-22832.19</v>
      </c>
      <c r="R1167" s="264">
        <v>-22832.19</v>
      </c>
      <c r="S1167" s="271">
        <v>3.0914999999999999</v>
      </c>
      <c r="T1167" s="268">
        <f t="shared" si="13"/>
        <v>-7385.4730713245999</v>
      </c>
      <c r="U1167" s="267"/>
      <c r="V1167" s="272"/>
      <c r="W1167" s="262"/>
      <c r="X1167" s="267" t="s">
        <v>2721</v>
      </c>
      <c r="Y1167" s="262" t="s">
        <v>2722</v>
      </c>
      <c r="Z1167" s="262"/>
    </row>
    <row r="1168" spans="1:26" x14ac:dyDescent="0.25">
      <c r="A1168" s="261">
        <v>42783</v>
      </c>
      <c r="B1168" s="262"/>
      <c r="C1168" s="261">
        <v>42787</v>
      </c>
      <c r="D1168" s="262" t="s">
        <v>2512</v>
      </c>
      <c r="E1168" s="262" t="s">
        <v>1872</v>
      </c>
      <c r="F1168" s="262" t="s">
        <v>1872</v>
      </c>
      <c r="G1168" s="262" t="s">
        <v>1873</v>
      </c>
      <c r="H1168" s="263" t="s">
        <v>155</v>
      </c>
      <c r="I1168" s="264">
        <v>130954.33</v>
      </c>
      <c r="J1168" s="264">
        <v>-400000</v>
      </c>
      <c r="K1168" s="264">
        <v>0</v>
      </c>
      <c r="L1168" s="266">
        <v>3.0545</v>
      </c>
      <c r="M1168" s="266">
        <v>3.0922999999999998</v>
      </c>
      <c r="N1168" s="270">
        <v>42790</v>
      </c>
      <c r="O1168" s="264">
        <v>4943.0200000000004</v>
      </c>
      <c r="P1168" s="264">
        <v>0.25</v>
      </c>
      <c r="Q1168" s="264">
        <v>4942.7700000000004</v>
      </c>
      <c r="R1168" s="264">
        <v>4943.0200000000004</v>
      </c>
      <c r="S1168" s="271">
        <v>3.0914999999999999</v>
      </c>
      <c r="T1168" s="268">
        <f t="shared" si="13"/>
        <v>1598.9066796053698</v>
      </c>
      <c r="U1168" s="267"/>
      <c r="V1168" s="262"/>
      <c r="W1168" s="262"/>
      <c r="X1168" s="267" t="s">
        <v>2718</v>
      </c>
      <c r="Y1168" s="262" t="s">
        <v>2723</v>
      </c>
      <c r="Z1168" s="262"/>
    </row>
    <row r="1169" spans="1:26" x14ac:dyDescent="0.25">
      <c r="A1169" s="261">
        <v>42783</v>
      </c>
      <c r="B1169" s="262"/>
      <c r="C1169" s="261">
        <v>42787</v>
      </c>
      <c r="D1169" s="262" t="s">
        <v>2512</v>
      </c>
      <c r="E1169" s="262" t="s">
        <v>1872</v>
      </c>
      <c r="F1169" s="262" t="s">
        <v>1872</v>
      </c>
      <c r="G1169" s="262" t="s">
        <v>1873</v>
      </c>
      <c r="H1169" s="263" t="s">
        <v>155</v>
      </c>
      <c r="I1169" s="264">
        <v>64495.01</v>
      </c>
      <c r="J1169" s="264">
        <v>-197000.01</v>
      </c>
      <c r="K1169" s="264">
        <v>0</v>
      </c>
      <c r="L1169" s="266">
        <v>3.0545</v>
      </c>
      <c r="M1169" s="266">
        <v>3.0922999999999998</v>
      </c>
      <c r="N1169" s="270">
        <v>42790</v>
      </c>
      <c r="O1169" s="264">
        <v>2434.44</v>
      </c>
      <c r="P1169" s="264">
        <v>0.12</v>
      </c>
      <c r="Q1169" s="264">
        <v>2434.3200000000002</v>
      </c>
      <c r="R1169" s="264">
        <v>2434.44</v>
      </c>
      <c r="S1169" s="271">
        <v>3.0914999999999999</v>
      </c>
      <c r="T1169" s="268">
        <f t="shared" si="13"/>
        <v>787.46239689471133</v>
      </c>
      <c r="U1169" s="267"/>
      <c r="V1169" s="262"/>
      <c r="W1169" s="262"/>
      <c r="X1169" s="267" t="s">
        <v>2714</v>
      </c>
      <c r="Y1169" s="262" t="s">
        <v>2724</v>
      </c>
      <c r="Z1169" s="262"/>
    </row>
    <row r="1170" spans="1:26" x14ac:dyDescent="0.25">
      <c r="A1170" s="261">
        <v>42783</v>
      </c>
      <c r="B1170" s="262"/>
      <c r="C1170" s="261">
        <v>42787</v>
      </c>
      <c r="D1170" s="262" t="s">
        <v>2512</v>
      </c>
      <c r="E1170" s="262" t="s">
        <v>1872</v>
      </c>
      <c r="F1170" s="262" t="s">
        <v>1872</v>
      </c>
      <c r="G1170" s="262" t="s">
        <v>1873</v>
      </c>
      <c r="H1170" s="263" t="s">
        <v>155</v>
      </c>
      <c r="I1170" s="264">
        <v>69319.56</v>
      </c>
      <c r="J1170" s="264">
        <v>-212000.01</v>
      </c>
      <c r="K1170" s="264">
        <v>0</v>
      </c>
      <c r="L1170" s="266">
        <v>3.0583</v>
      </c>
      <c r="M1170" s="266">
        <v>3.0951</v>
      </c>
      <c r="N1170" s="270">
        <v>42797</v>
      </c>
      <c r="O1170" s="264">
        <v>2543.86</v>
      </c>
      <c r="P1170" s="264">
        <v>0.13</v>
      </c>
      <c r="Q1170" s="264">
        <v>2543.73</v>
      </c>
      <c r="R1170" s="264">
        <v>2543.86</v>
      </c>
      <c r="S1170" s="271">
        <v>3.0914999999999999</v>
      </c>
      <c r="T1170" s="268">
        <f t="shared" si="13"/>
        <v>822.85621866407894</v>
      </c>
      <c r="U1170" s="267"/>
      <c r="V1170" s="262"/>
      <c r="W1170" s="262"/>
      <c r="X1170" s="267" t="s">
        <v>2710</v>
      </c>
      <c r="Y1170" s="262" t="s">
        <v>2725</v>
      </c>
      <c r="Z1170" s="262"/>
    </row>
    <row r="1171" spans="1:26" x14ac:dyDescent="0.25">
      <c r="A1171" s="261">
        <v>42748</v>
      </c>
      <c r="B1171" s="262"/>
      <c r="C1171" s="261">
        <v>42790</v>
      </c>
      <c r="D1171" s="262" t="s">
        <v>2512</v>
      </c>
      <c r="E1171" s="262" t="s">
        <v>1872</v>
      </c>
      <c r="F1171" s="262" t="s">
        <v>1872</v>
      </c>
      <c r="G1171" s="262" t="s">
        <v>1873</v>
      </c>
      <c r="H1171" s="263" t="s">
        <v>155</v>
      </c>
      <c r="I1171" s="264">
        <v>60866.89</v>
      </c>
      <c r="J1171" s="264">
        <v>-197999.99</v>
      </c>
      <c r="K1171" s="264">
        <v>0</v>
      </c>
      <c r="L1171" s="266">
        <v>3.2530000000000001</v>
      </c>
      <c r="M1171" s="266">
        <v>3.0994000000000002</v>
      </c>
      <c r="N1171" s="270">
        <v>42795</v>
      </c>
      <c r="O1171" s="264">
        <v>-9344.91</v>
      </c>
      <c r="P1171" s="264">
        <v>0</v>
      </c>
      <c r="Q1171" s="264">
        <v>-9344.91</v>
      </c>
      <c r="R1171" s="264">
        <v>-9344.91</v>
      </c>
      <c r="S1171" s="271">
        <v>3.0634999999999999</v>
      </c>
      <c r="T1171" s="268">
        <f t="shared" si="13"/>
        <v>-3050.403133670638</v>
      </c>
      <c r="U1171" s="267"/>
      <c r="V1171" s="262"/>
      <c r="W1171" s="262"/>
      <c r="X1171" s="267" t="s">
        <v>2721</v>
      </c>
      <c r="Y1171" s="262" t="s">
        <v>2722</v>
      </c>
      <c r="Z1171" s="262"/>
    </row>
    <row r="1172" spans="1:26" x14ac:dyDescent="0.25">
      <c r="A1172" s="261">
        <v>42762</v>
      </c>
      <c r="B1172" s="262"/>
      <c r="C1172" s="261">
        <v>42790</v>
      </c>
      <c r="D1172" s="262" t="s">
        <v>2512</v>
      </c>
      <c r="E1172" s="262" t="s">
        <v>1872</v>
      </c>
      <c r="F1172" s="262" t="s">
        <v>1872</v>
      </c>
      <c r="G1172" s="262" t="s">
        <v>1873</v>
      </c>
      <c r="H1172" s="263" t="s">
        <v>155</v>
      </c>
      <c r="I1172" s="264">
        <v>123069.29</v>
      </c>
      <c r="J1172" s="264">
        <v>-396800</v>
      </c>
      <c r="K1172" s="264">
        <v>0</v>
      </c>
      <c r="L1172" s="266">
        <v>3.2242000000000002</v>
      </c>
      <c r="M1172" s="266">
        <v>3.0964</v>
      </c>
      <c r="N1172" s="270">
        <v>42790</v>
      </c>
      <c r="O1172" s="264">
        <v>-15728.26</v>
      </c>
      <c r="P1172" s="264">
        <v>0</v>
      </c>
      <c r="Q1172" s="264">
        <v>-15728.26</v>
      </c>
      <c r="R1172" s="264">
        <v>-15728.26</v>
      </c>
      <c r="S1172" s="271">
        <v>3.0634999999999999</v>
      </c>
      <c r="T1172" s="268">
        <f t="shared" si="13"/>
        <v>-5134.0819324302274</v>
      </c>
      <c r="U1172" s="267"/>
      <c r="V1172" s="262"/>
      <c r="W1172" s="262"/>
      <c r="X1172" s="267" t="s">
        <v>2627</v>
      </c>
      <c r="Y1172" s="262" t="s">
        <v>2713</v>
      </c>
      <c r="Z1172" s="262"/>
    </row>
    <row r="1173" spans="1:26" x14ac:dyDescent="0.25">
      <c r="A1173" s="261">
        <v>42748</v>
      </c>
      <c r="B1173" s="262"/>
      <c r="C1173" s="261">
        <v>42790</v>
      </c>
      <c r="D1173" s="262" t="s">
        <v>2512</v>
      </c>
      <c r="E1173" s="262" t="s">
        <v>1872</v>
      </c>
      <c r="F1173" s="262" t="s">
        <v>1872</v>
      </c>
      <c r="G1173" s="262" t="s">
        <v>1873</v>
      </c>
      <c r="H1173" s="263" t="s">
        <v>1843</v>
      </c>
      <c r="I1173" s="264">
        <v>-97123.41</v>
      </c>
      <c r="J1173" s="264">
        <v>313999.98</v>
      </c>
      <c r="K1173" s="264">
        <v>0</v>
      </c>
      <c r="L1173" s="266">
        <v>3.2330000000000001</v>
      </c>
      <c r="M1173" s="266">
        <v>3.125</v>
      </c>
      <c r="N1173" s="270">
        <v>42825</v>
      </c>
      <c r="O1173" s="264">
        <v>10380.209999999999</v>
      </c>
      <c r="P1173" s="264">
        <v>0.52</v>
      </c>
      <c r="Q1173" s="264">
        <v>10379.69</v>
      </c>
      <c r="R1173" s="264">
        <v>10380.209999999999</v>
      </c>
      <c r="S1173" s="271">
        <v>3.0634999999999999</v>
      </c>
      <c r="T1173" s="268">
        <f t="shared" si="13"/>
        <v>3388.3499265545943</v>
      </c>
      <c r="U1173" s="267"/>
      <c r="V1173" s="262"/>
      <c r="W1173" s="262"/>
      <c r="X1173" s="267" t="s">
        <v>2620</v>
      </c>
      <c r="Y1173" s="262" t="s">
        <v>2726</v>
      </c>
      <c r="Z1173" s="262"/>
    </row>
    <row r="1174" spans="1:26" x14ac:dyDescent="0.25">
      <c r="A1174" s="261">
        <v>42748</v>
      </c>
      <c r="B1174" s="262"/>
      <c r="C1174" s="261">
        <v>42790</v>
      </c>
      <c r="D1174" s="262" t="s">
        <v>2512</v>
      </c>
      <c r="E1174" s="262" t="s">
        <v>1872</v>
      </c>
      <c r="F1174" s="262" t="s">
        <v>1872</v>
      </c>
      <c r="G1174" s="262" t="s">
        <v>1873</v>
      </c>
      <c r="H1174" s="263" t="s">
        <v>1843</v>
      </c>
      <c r="I1174" s="264">
        <v>-399628.83</v>
      </c>
      <c r="J1174" s="264">
        <v>1292000.01</v>
      </c>
      <c r="K1174" s="264">
        <v>0</v>
      </c>
      <c r="L1174" s="266">
        <v>3.2330000000000001</v>
      </c>
      <c r="M1174" s="266">
        <v>3.125</v>
      </c>
      <c r="N1174" s="270">
        <v>42825</v>
      </c>
      <c r="O1174" s="264">
        <v>42710.92</v>
      </c>
      <c r="P1174" s="264">
        <v>2.14</v>
      </c>
      <c r="Q1174" s="264">
        <v>42708.78</v>
      </c>
      <c r="R1174" s="264">
        <v>42710.92</v>
      </c>
      <c r="S1174" s="271">
        <v>3.0634999999999999</v>
      </c>
      <c r="T1174" s="268">
        <f t="shared" si="13"/>
        <v>13941.870409662151</v>
      </c>
      <c r="U1174" s="267"/>
      <c r="V1174" s="262"/>
      <c r="W1174" s="262"/>
      <c r="X1174" s="267" t="s">
        <v>2644</v>
      </c>
      <c r="Y1174" s="262" t="s">
        <v>2727</v>
      </c>
      <c r="Z1174" s="262"/>
    </row>
    <row r="1175" spans="1:26" x14ac:dyDescent="0.25">
      <c r="A1175" s="261">
        <v>42755</v>
      </c>
      <c r="B1175" s="262"/>
      <c r="C1175" s="261">
        <v>42790</v>
      </c>
      <c r="D1175" s="262" t="s">
        <v>2512</v>
      </c>
      <c r="E1175" s="262" t="s">
        <v>1872</v>
      </c>
      <c r="F1175" s="262" t="s">
        <v>1872</v>
      </c>
      <c r="G1175" s="262" t="s">
        <v>1873</v>
      </c>
      <c r="H1175" s="263" t="s">
        <v>1843</v>
      </c>
      <c r="I1175" s="264">
        <v>-114158.77</v>
      </c>
      <c r="J1175" s="264">
        <v>369999.99</v>
      </c>
      <c r="K1175" s="264">
        <v>0</v>
      </c>
      <c r="L1175" s="266">
        <v>3.2410999999999999</v>
      </c>
      <c r="M1175" s="266">
        <v>3.0964</v>
      </c>
      <c r="N1175" s="270">
        <v>42790</v>
      </c>
      <c r="O1175" s="264">
        <v>16518.77</v>
      </c>
      <c r="P1175" s="264">
        <v>0.83</v>
      </c>
      <c r="Q1175" s="264">
        <v>16517.939999999999</v>
      </c>
      <c r="R1175" s="264">
        <v>16518.77</v>
      </c>
      <c r="S1175" s="271">
        <v>3.0634999999999999</v>
      </c>
      <c r="T1175" s="268">
        <f t="shared" si="13"/>
        <v>5392.1233882813776</v>
      </c>
      <c r="U1175" s="267"/>
      <c r="V1175" s="262"/>
      <c r="W1175" s="262"/>
      <c r="X1175" s="267" t="s">
        <v>2639</v>
      </c>
      <c r="Y1175" s="262" t="s">
        <v>2728</v>
      </c>
      <c r="Z1175" s="262"/>
    </row>
    <row r="1176" spans="1:26" x14ac:dyDescent="0.25">
      <c r="A1176" s="261">
        <v>42759</v>
      </c>
      <c r="B1176" s="262"/>
      <c r="C1176" s="261">
        <v>42769</v>
      </c>
      <c r="D1176" s="262" t="s">
        <v>2512</v>
      </c>
      <c r="E1176" s="262" t="s">
        <v>1872</v>
      </c>
      <c r="F1176" s="262" t="s">
        <v>1872</v>
      </c>
      <c r="G1176" s="262" t="s">
        <v>1873</v>
      </c>
      <c r="H1176" s="263" t="s">
        <v>155</v>
      </c>
      <c r="I1176" s="264">
        <v>169880.77</v>
      </c>
      <c r="J1176" s="264">
        <v>-540000</v>
      </c>
      <c r="K1176" s="264">
        <v>0</v>
      </c>
      <c r="L1176" s="266">
        <v>3.1787000000000001</v>
      </c>
      <c r="M1176" s="266">
        <v>3.1252</v>
      </c>
      <c r="N1176" s="270">
        <v>42769</v>
      </c>
      <c r="O1176" s="264">
        <v>-9088.6200000000008</v>
      </c>
      <c r="P1176" s="264">
        <v>0</v>
      </c>
      <c r="Q1176" s="264">
        <v>-9088.6200000000008</v>
      </c>
      <c r="R1176" s="264">
        <v>-9088.6200000000008</v>
      </c>
      <c r="S1176" s="271">
        <v>3.1193</v>
      </c>
      <c r="T1176" s="268">
        <f t="shared" si="13"/>
        <v>-2913.6729394415415</v>
      </c>
      <c r="U1176" s="267"/>
      <c r="V1176" s="262"/>
      <c r="W1176" s="262"/>
      <c r="X1176" s="267" t="s">
        <v>2706</v>
      </c>
      <c r="Y1176" s="262" t="s">
        <v>2707</v>
      </c>
      <c r="Z1176" s="262"/>
    </row>
    <row r="1177" spans="1:26" x14ac:dyDescent="0.25">
      <c r="A1177" s="261">
        <v>42759</v>
      </c>
      <c r="B1177" s="262"/>
      <c r="C1177" s="261">
        <v>42769</v>
      </c>
      <c r="D1177" s="262" t="s">
        <v>2512</v>
      </c>
      <c r="E1177" s="262" t="s">
        <v>1872</v>
      </c>
      <c r="F1177" s="262" t="s">
        <v>1872</v>
      </c>
      <c r="G1177" s="262" t="s">
        <v>1873</v>
      </c>
      <c r="H1177" s="263" t="s">
        <v>155</v>
      </c>
      <c r="I1177" s="264">
        <v>526878.68000000005</v>
      </c>
      <c r="J1177" s="264">
        <v>-1675000.01</v>
      </c>
      <c r="K1177" s="264">
        <v>0</v>
      </c>
      <c r="L1177" s="266">
        <v>3.1791</v>
      </c>
      <c r="M1177" s="266">
        <v>3.1274000000000002</v>
      </c>
      <c r="N1177" s="270">
        <v>42772</v>
      </c>
      <c r="O1177" s="264">
        <v>-27226.53</v>
      </c>
      <c r="P1177" s="264">
        <v>0</v>
      </c>
      <c r="Q1177" s="264">
        <v>-27226.53</v>
      </c>
      <c r="R1177" s="264">
        <v>-27226.53</v>
      </c>
      <c r="S1177" s="271">
        <v>3.1193</v>
      </c>
      <c r="T1177" s="268">
        <f t="shared" si="13"/>
        <v>-8728.4102202417198</v>
      </c>
      <c r="U1177" s="267"/>
      <c r="V1177" s="262"/>
      <c r="W1177" s="262"/>
      <c r="X1177" s="267" t="s">
        <v>2718</v>
      </c>
      <c r="Y1177" s="262" t="s">
        <v>2729</v>
      </c>
      <c r="Z1177" s="262"/>
    </row>
    <row r="1178" spans="1:26" x14ac:dyDescent="0.25">
      <c r="A1178" s="261">
        <v>42765</v>
      </c>
      <c r="B1178" s="262"/>
      <c r="C1178" s="261">
        <v>42774</v>
      </c>
      <c r="D1178" s="262" t="s">
        <v>2512</v>
      </c>
      <c r="E1178" s="262" t="s">
        <v>1872</v>
      </c>
      <c r="F1178" s="262" t="s">
        <v>1872</v>
      </c>
      <c r="G1178" s="262" t="s">
        <v>1873</v>
      </c>
      <c r="H1178" s="263" t="s">
        <v>155</v>
      </c>
      <c r="I1178" s="264">
        <v>262503.19</v>
      </c>
      <c r="J1178" s="264">
        <v>-823000</v>
      </c>
      <c r="K1178" s="264">
        <v>0</v>
      </c>
      <c r="L1178" s="266">
        <v>3.1352000000000002</v>
      </c>
      <c r="M1178" s="266">
        <v>3.1217000000000001</v>
      </c>
      <c r="N1178" s="270">
        <v>42774</v>
      </c>
      <c r="O1178" s="264">
        <v>-3543.79</v>
      </c>
      <c r="P1178" s="264">
        <v>0</v>
      </c>
      <c r="Q1178" s="264">
        <v>-3543.79</v>
      </c>
      <c r="R1178" s="264">
        <v>-3543.79</v>
      </c>
      <c r="S1178" s="271">
        <v>3.1301000000000001</v>
      </c>
      <c r="T1178" s="268">
        <f t="shared" ref="T1178:T1241" si="14">R1178/S1178</f>
        <v>-1132.1651065461167</v>
      </c>
      <c r="U1178" s="267"/>
      <c r="V1178" s="262"/>
      <c r="W1178" s="262"/>
      <c r="X1178" s="267" t="s">
        <v>2710</v>
      </c>
      <c r="Y1178" s="262" t="s">
        <v>2730</v>
      </c>
      <c r="Z1178" s="262"/>
    </row>
    <row r="1179" spans="1:26" x14ac:dyDescent="0.25">
      <c r="A1179" s="261">
        <v>42765</v>
      </c>
      <c r="B1179" s="262"/>
      <c r="C1179" s="261">
        <v>42776</v>
      </c>
      <c r="D1179" s="262" t="s">
        <v>2512</v>
      </c>
      <c r="E1179" s="262" t="s">
        <v>1872</v>
      </c>
      <c r="F1179" s="262" t="s">
        <v>1872</v>
      </c>
      <c r="G1179" s="262" t="s">
        <v>1873</v>
      </c>
      <c r="H1179" s="263" t="s">
        <v>155</v>
      </c>
      <c r="I1179" s="264">
        <v>324177.58</v>
      </c>
      <c r="J1179" s="264">
        <v>-1015000</v>
      </c>
      <c r="K1179" s="264">
        <v>0</v>
      </c>
      <c r="L1179" s="266">
        <v>3.1309999999999998</v>
      </c>
      <c r="M1179" s="266">
        <v>3.1070000000000002</v>
      </c>
      <c r="N1179" s="270">
        <v>42776</v>
      </c>
      <c r="O1179" s="264">
        <v>-7780.26</v>
      </c>
      <c r="P1179" s="264">
        <v>0</v>
      </c>
      <c r="Q1179" s="264">
        <v>-7780.26</v>
      </c>
      <c r="R1179" s="264">
        <v>-7780.26</v>
      </c>
      <c r="S1179" s="271">
        <v>3.1181999999999999</v>
      </c>
      <c r="T1179" s="268">
        <f t="shared" si="14"/>
        <v>-2495.1125649413125</v>
      </c>
      <c r="U1179" s="267"/>
      <c r="V1179" s="262"/>
      <c r="W1179" s="262"/>
      <c r="X1179" s="267" t="s">
        <v>2714</v>
      </c>
      <c r="Y1179" s="262" t="s">
        <v>2731</v>
      </c>
      <c r="Z1179" s="262"/>
    </row>
    <row r="1180" spans="1:26" x14ac:dyDescent="0.25">
      <c r="A1180" s="261">
        <v>42748</v>
      </c>
      <c r="B1180" s="262"/>
      <c r="C1180" s="261">
        <v>42781</v>
      </c>
      <c r="D1180" s="262" t="s">
        <v>2512</v>
      </c>
      <c r="E1180" s="262" t="s">
        <v>1872</v>
      </c>
      <c r="F1180" s="262" t="s">
        <v>1872</v>
      </c>
      <c r="G1180" s="262" t="s">
        <v>1873</v>
      </c>
      <c r="H1180" s="263" t="s">
        <v>155</v>
      </c>
      <c r="I1180" s="264">
        <v>69196.69</v>
      </c>
      <c r="J1180" s="264">
        <v>-221034.99</v>
      </c>
      <c r="K1180" s="264">
        <v>0</v>
      </c>
      <c r="L1180" s="266">
        <v>3.1943000000000001</v>
      </c>
      <c r="M1180" s="266">
        <v>3.0868000000000002</v>
      </c>
      <c r="N1180" s="270">
        <v>42781</v>
      </c>
      <c r="O1180" s="264">
        <v>-7438.64</v>
      </c>
      <c r="P1180" s="264">
        <v>0</v>
      </c>
      <c r="Q1180" s="264">
        <v>-7438.64</v>
      </c>
      <c r="R1180" s="264">
        <v>-7438.64</v>
      </c>
      <c r="S1180" s="271">
        <v>3.1000999999999999</v>
      </c>
      <c r="T1180" s="268">
        <f t="shared" si="14"/>
        <v>-2399.4838876165286</v>
      </c>
      <c r="U1180" s="267"/>
      <c r="V1180" s="262"/>
      <c r="W1180" s="262"/>
      <c r="X1180" s="267" t="s">
        <v>2622</v>
      </c>
      <c r="Y1180" s="262" t="s">
        <v>2705</v>
      </c>
      <c r="Z1180" s="262"/>
    </row>
    <row r="1181" spans="1:26" x14ac:dyDescent="0.25">
      <c r="A1181" s="261">
        <v>42768</v>
      </c>
      <c r="B1181" s="262"/>
      <c r="C1181" s="261">
        <v>42783</v>
      </c>
      <c r="D1181" s="262" t="s">
        <v>2512</v>
      </c>
      <c r="E1181" s="262" t="s">
        <v>1872</v>
      </c>
      <c r="F1181" s="262" t="s">
        <v>1872</v>
      </c>
      <c r="G1181" s="262" t="s">
        <v>1873</v>
      </c>
      <c r="H1181" s="263" t="s">
        <v>155</v>
      </c>
      <c r="I1181" s="264">
        <v>67589.11</v>
      </c>
      <c r="J1181" s="264">
        <v>-212000</v>
      </c>
      <c r="K1181" s="264">
        <v>0</v>
      </c>
      <c r="L1181" s="266">
        <v>3.1366000000000001</v>
      </c>
      <c r="M1181" s="266">
        <v>3.0514000000000001</v>
      </c>
      <c r="N1181" s="270">
        <v>42783</v>
      </c>
      <c r="O1181" s="264">
        <v>-5758.59</v>
      </c>
      <c r="P1181" s="264">
        <v>0</v>
      </c>
      <c r="Q1181" s="264">
        <v>-5758.59</v>
      </c>
      <c r="R1181" s="264">
        <v>-5758.59</v>
      </c>
      <c r="S1181" s="271">
        <v>3.0507</v>
      </c>
      <c r="T1181" s="268">
        <f t="shared" si="14"/>
        <v>-1887.6290687383225</v>
      </c>
      <c r="U1181" s="267"/>
      <c r="V1181" s="262"/>
      <c r="W1181" s="262"/>
      <c r="X1181" s="267" t="s">
        <v>2710</v>
      </c>
      <c r="Y1181" s="262" t="s">
        <v>2711</v>
      </c>
      <c r="Z1181" s="262"/>
    </row>
    <row r="1182" spans="1:26" x14ac:dyDescent="0.25">
      <c r="A1182" s="261">
        <v>42769</v>
      </c>
      <c r="B1182" s="262"/>
      <c r="C1182" s="261">
        <v>42783</v>
      </c>
      <c r="D1182" s="262" t="s">
        <v>2512</v>
      </c>
      <c r="E1182" s="262" t="s">
        <v>1872</v>
      </c>
      <c r="F1182" s="262" t="s">
        <v>1872</v>
      </c>
      <c r="G1182" s="262" t="s">
        <v>1873</v>
      </c>
      <c r="H1182" s="263" t="s">
        <v>155</v>
      </c>
      <c r="I1182" s="264">
        <v>495965.3</v>
      </c>
      <c r="J1182" s="264">
        <v>-1555000.01</v>
      </c>
      <c r="K1182" s="264">
        <v>0</v>
      </c>
      <c r="L1182" s="266">
        <v>3.1353</v>
      </c>
      <c r="M1182" s="266">
        <v>3.0514000000000001</v>
      </c>
      <c r="N1182" s="270">
        <v>42783</v>
      </c>
      <c r="O1182" s="264">
        <v>-41611.49</v>
      </c>
      <c r="P1182" s="264">
        <v>0</v>
      </c>
      <c r="Q1182" s="264">
        <v>-41611.49</v>
      </c>
      <c r="R1182" s="264">
        <v>-41611.49</v>
      </c>
      <c r="S1182" s="271">
        <v>3.0507</v>
      </c>
      <c r="T1182" s="268">
        <f t="shared" si="14"/>
        <v>-13639.980987969973</v>
      </c>
      <c r="U1182" s="267"/>
      <c r="V1182" s="262"/>
      <c r="W1182" s="262"/>
      <c r="X1182" s="267" t="s">
        <v>2718</v>
      </c>
      <c r="Y1182" s="262" t="s">
        <v>2719</v>
      </c>
      <c r="Z1182" s="262"/>
    </row>
    <row r="1183" spans="1:26" x14ac:dyDescent="0.25">
      <c r="A1183" s="261">
        <v>42774</v>
      </c>
      <c r="B1183" s="262"/>
      <c r="C1183" s="261">
        <v>42783</v>
      </c>
      <c r="D1183" s="262" t="s">
        <v>2512</v>
      </c>
      <c r="E1183" s="262" t="s">
        <v>1872</v>
      </c>
      <c r="F1183" s="262" t="s">
        <v>1872</v>
      </c>
      <c r="G1183" s="262" t="s">
        <v>1873</v>
      </c>
      <c r="H1183" s="263" t="s">
        <v>155</v>
      </c>
      <c r="I1183" s="264">
        <v>263082.19</v>
      </c>
      <c r="J1183" s="264">
        <v>-823000.01</v>
      </c>
      <c r="K1183" s="264">
        <v>0</v>
      </c>
      <c r="L1183" s="266">
        <v>3.1282999999999999</v>
      </c>
      <c r="M1183" s="266">
        <v>3.0514000000000001</v>
      </c>
      <c r="N1183" s="270">
        <v>42783</v>
      </c>
      <c r="O1183" s="264">
        <v>-20231.02</v>
      </c>
      <c r="P1183" s="264">
        <v>0</v>
      </c>
      <c r="Q1183" s="264">
        <v>-20231.02</v>
      </c>
      <c r="R1183" s="264">
        <v>-20231.02</v>
      </c>
      <c r="S1183" s="271">
        <v>3.0507</v>
      </c>
      <c r="T1183" s="268">
        <f t="shared" si="14"/>
        <v>-6631.5993050775232</v>
      </c>
      <c r="U1183" s="267"/>
      <c r="V1183" s="262"/>
      <c r="W1183" s="262"/>
      <c r="X1183" s="267" t="s">
        <v>2710</v>
      </c>
      <c r="Y1183" s="262" t="s">
        <v>2732</v>
      </c>
      <c r="Z1183" s="262"/>
    </row>
    <row r="1184" spans="1:26" x14ac:dyDescent="0.25">
      <c r="A1184" s="261">
        <v>42776</v>
      </c>
      <c r="B1184" s="262"/>
      <c r="C1184" s="261">
        <v>42783</v>
      </c>
      <c r="D1184" s="262" t="s">
        <v>2512</v>
      </c>
      <c r="E1184" s="262" t="s">
        <v>1872</v>
      </c>
      <c r="F1184" s="262" t="s">
        <v>1872</v>
      </c>
      <c r="G1184" s="262" t="s">
        <v>1873</v>
      </c>
      <c r="H1184" s="263" t="s">
        <v>155</v>
      </c>
      <c r="I1184" s="264">
        <v>62798.85</v>
      </c>
      <c r="J1184" s="264">
        <v>-196999.99</v>
      </c>
      <c r="K1184" s="264">
        <v>0</v>
      </c>
      <c r="L1184" s="266">
        <v>3.137</v>
      </c>
      <c r="M1184" s="266">
        <v>3.0514000000000001</v>
      </c>
      <c r="N1184" s="270">
        <v>42783</v>
      </c>
      <c r="O1184" s="264">
        <v>-5375.58</v>
      </c>
      <c r="P1184" s="264">
        <v>0</v>
      </c>
      <c r="Q1184" s="264">
        <v>-5375.58</v>
      </c>
      <c r="R1184" s="264">
        <v>-5375.58</v>
      </c>
      <c r="S1184" s="271">
        <v>3.0507</v>
      </c>
      <c r="T1184" s="268">
        <f t="shared" si="14"/>
        <v>-1762.0808339069722</v>
      </c>
      <c r="U1184" s="267"/>
      <c r="V1184" s="262"/>
      <c r="W1184" s="262"/>
      <c r="X1184" s="267" t="s">
        <v>2714</v>
      </c>
      <c r="Y1184" s="262" t="s">
        <v>2715</v>
      </c>
      <c r="Z1184" s="262"/>
    </row>
    <row r="1185" spans="1:26" x14ac:dyDescent="0.25">
      <c r="A1185" s="261">
        <v>42781</v>
      </c>
      <c r="B1185" s="262"/>
      <c r="C1185" s="261">
        <v>42789</v>
      </c>
      <c r="D1185" s="262" t="s">
        <v>2512</v>
      </c>
      <c r="E1185" s="262" t="s">
        <v>1872</v>
      </c>
      <c r="F1185" s="262" t="s">
        <v>1872</v>
      </c>
      <c r="G1185" s="262" t="s">
        <v>1873</v>
      </c>
      <c r="H1185" s="263" t="s">
        <v>155</v>
      </c>
      <c r="I1185" s="264">
        <v>71472.22</v>
      </c>
      <c r="J1185" s="264">
        <v>-221034.99</v>
      </c>
      <c r="K1185" s="264">
        <v>0</v>
      </c>
      <c r="L1185" s="266">
        <v>3.0926</v>
      </c>
      <c r="M1185" s="266">
        <v>3.0829</v>
      </c>
      <c r="N1185" s="270">
        <v>42790</v>
      </c>
      <c r="O1185" s="264">
        <v>-692.95</v>
      </c>
      <c r="P1185" s="264">
        <v>0</v>
      </c>
      <c r="Q1185" s="264">
        <v>-692.95</v>
      </c>
      <c r="R1185" s="264">
        <v>-692.95</v>
      </c>
      <c r="S1185" s="271">
        <v>3.0821000000000001</v>
      </c>
      <c r="T1185" s="268">
        <f t="shared" si="14"/>
        <v>-224.83047272963239</v>
      </c>
      <c r="U1185" s="267"/>
      <c r="V1185" s="262"/>
      <c r="W1185" s="262"/>
      <c r="X1185" s="267" t="s">
        <v>2622</v>
      </c>
      <c r="Y1185" s="262" t="s">
        <v>2733</v>
      </c>
      <c r="Z1185" s="262"/>
    </row>
    <row r="1186" spans="1:26" x14ac:dyDescent="0.25">
      <c r="A1186" s="261">
        <v>42762</v>
      </c>
      <c r="B1186" s="262"/>
      <c r="C1186" s="261">
        <v>42789</v>
      </c>
      <c r="D1186" s="262" t="s">
        <v>2512</v>
      </c>
      <c r="E1186" s="262" t="s">
        <v>1872</v>
      </c>
      <c r="F1186" s="262" t="s">
        <v>1872</v>
      </c>
      <c r="G1186" s="262" t="s">
        <v>1873</v>
      </c>
      <c r="H1186" s="263" t="s">
        <v>155</v>
      </c>
      <c r="I1186" s="264">
        <v>433130.7</v>
      </c>
      <c r="J1186" s="264">
        <v>-1396500</v>
      </c>
      <c r="K1186" s="264">
        <v>0</v>
      </c>
      <c r="L1186" s="266">
        <v>3.2242000000000002</v>
      </c>
      <c r="M1186" s="266">
        <v>3.0829</v>
      </c>
      <c r="N1186" s="270">
        <v>42790</v>
      </c>
      <c r="O1186" s="264">
        <v>-61172.3</v>
      </c>
      <c r="P1186" s="264">
        <v>0</v>
      </c>
      <c r="Q1186" s="264">
        <v>-61172.3</v>
      </c>
      <c r="R1186" s="264">
        <v>-61172.3</v>
      </c>
      <c r="S1186" s="271">
        <v>3.0821000000000001</v>
      </c>
      <c r="T1186" s="268">
        <f t="shared" si="14"/>
        <v>-19847.603906427437</v>
      </c>
      <c r="U1186" s="267"/>
      <c r="V1186" s="262"/>
      <c r="W1186" s="262"/>
      <c r="X1186" s="267" t="s">
        <v>2590</v>
      </c>
      <c r="Y1186" s="262" t="s">
        <v>2734</v>
      </c>
      <c r="Z1186" s="262"/>
    </row>
    <row r="1187" spans="1:26" x14ac:dyDescent="0.25">
      <c r="A1187" s="261">
        <v>42783</v>
      </c>
      <c r="B1187" s="262"/>
      <c r="C1187" s="261">
        <v>42789</v>
      </c>
      <c r="D1187" s="262" t="s">
        <v>2512</v>
      </c>
      <c r="E1187" s="262" t="s">
        <v>1872</v>
      </c>
      <c r="F1187" s="262" t="s">
        <v>1872</v>
      </c>
      <c r="G1187" s="262" t="s">
        <v>1873</v>
      </c>
      <c r="H1187" s="263" t="s">
        <v>155</v>
      </c>
      <c r="I1187" s="264">
        <v>378130.63</v>
      </c>
      <c r="J1187" s="264">
        <v>-1155000.01</v>
      </c>
      <c r="K1187" s="264">
        <v>0</v>
      </c>
      <c r="L1187" s="266">
        <v>3.0545</v>
      </c>
      <c r="M1187" s="266">
        <v>3.0829</v>
      </c>
      <c r="N1187" s="270">
        <v>42790</v>
      </c>
      <c r="O1187" s="264">
        <v>10733.81</v>
      </c>
      <c r="P1187" s="264">
        <v>0.54</v>
      </c>
      <c r="Q1187" s="264">
        <v>10733.27</v>
      </c>
      <c r="R1187" s="264">
        <v>10733.81</v>
      </c>
      <c r="S1187" s="271">
        <v>3.0821000000000001</v>
      </c>
      <c r="T1187" s="268">
        <f t="shared" si="14"/>
        <v>3482.6287271665419</v>
      </c>
      <c r="U1187" s="267"/>
      <c r="V1187" s="262"/>
      <c r="W1187" s="262"/>
      <c r="X1187" s="267" t="s">
        <v>2718</v>
      </c>
      <c r="Y1187" s="262" t="s">
        <v>2723</v>
      </c>
      <c r="Z1187" s="262"/>
    </row>
    <row r="1188" spans="1:26" x14ac:dyDescent="0.25">
      <c r="A1188" s="261">
        <v>42762</v>
      </c>
      <c r="B1188" s="262"/>
      <c r="C1188" s="261">
        <v>42789</v>
      </c>
      <c r="D1188" s="262" t="s">
        <v>2512</v>
      </c>
      <c r="E1188" s="262" t="s">
        <v>1872</v>
      </c>
      <c r="F1188" s="262" t="s">
        <v>1872</v>
      </c>
      <c r="G1188" s="262" t="s">
        <v>1873</v>
      </c>
      <c r="H1188" s="263" t="s">
        <v>155</v>
      </c>
      <c r="I1188" s="264">
        <v>300539.67</v>
      </c>
      <c r="J1188" s="264">
        <v>-969000</v>
      </c>
      <c r="K1188" s="264">
        <v>0</v>
      </c>
      <c r="L1188" s="266">
        <v>3.2242000000000002</v>
      </c>
      <c r="M1188" s="266">
        <v>3.0829</v>
      </c>
      <c r="N1188" s="270">
        <v>42790</v>
      </c>
      <c r="O1188" s="264">
        <v>-42446.080000000002</v>
      </c>
      <c r="P1188" s="264">
        <v>0</v>
      </c>
      <c r="Q1188" s="264">
        <v>-42446.080000000002</v>
      </c>
      <c r="R1188" s="264">
        <v>-42446.080000000002</v>
      </c>
      <c r="S1188" s="271">
        <v>3.0821000000000001</v>
      </c>
      <c r="T1188" s="268">
        <f t="shared" si="14"/>
        <v>-13771.804938191493</v>
      </c>
      <c r="U1188" s="267"/>
      <c r="V1188" s="262"/>
      <c r="W1188" s="262"/>
      <c r="X1188" s="267" t="s">
        <v>2622</v>
      </c>
      <c r="Y1188" s="262" t="s">
        <v>2735</v>
      </c>
      <c r="Z1188" s="262"/>
    </row>
    <row r="1189" spans="1:26" x14ac:dyDescent="0.25">
      <c r="A1189" s="261">
        <v>42748</v>
      </c>
      <c r="B1189" s="262"/>
      <c r="C1189" s="261">
        <v>42790</v>
      </c>
      <c r="D1189" s="262" t="s">
        <v>2512</v>
      </c>
      <c r="E1189" s="262" t="s">
        <v>1872</v>
      </c>
      <c r="F1189" s="262" t="s">
        <v>1872</v>
      </c>
      <c r="G1189" s="262" t="s">
        <v>1873</v>
      </c>
      <c r="H1189" s="263" t="s">
        <v>155</v>
      </c>
      <c r="I1189" s="264">
        <v>393482.94</v>
      </c>
      <c r="J1189" s="264">
        <v>-1280000</v>
      </c>
      <c r="K1189" s="264">
        <v>0</v>
      </c>
      <c r="L1189" s="266">
        <v>3.2530000000000001</v>
      </c>
      <c r="M1189" s="266">
        <v>3.0992999999999999</v>
      </c>
      <c r="N1189" s="270">
        <v>42795</v>
      </c>
      <c r="O1189" s="264">
        <v>-60450.879999999997</v>
      </c>
      <c r="P1189" s="264">
        <v>0</v>
      </c>
      <c r="Q1189" s="264">
        <v>-60450.879999999997</v>
      </c>
      <c r="R1189" s="264">
        <v>-60450.879999999997</v>
      </c>
      <c r="S1189" s="271">
        <v>3.0634999999999999</v>
      </c>
      <c r="T1189" s="268">
        <f t="shared" si="14"/>
        <v>-19732.619552799086</v>
      </c>
      <c r="U1189" s="267"/>
      <c r="V1189" s="262"/>
      <c r="W1189" s="262"/>
      <c r="X1189" s="267" t="s">
        <v>2721</v>
      </c>
      <c r="Y1189" s="262" t="s">
        <v>2722</v>
      </c>
      <c r="Z1189" s="262"/>
    </row>
    <row r="1190" spans="1:26" x14ac:dyDescent="0.25">
      <c r="A1190" s="261">
        <v>42759</v>
      </c>
      <c r="B1190" s="262"/>
      <c r="C1190" s="261">
        <v>42797</v>
      </c>
      <c r="D1190" s="262" t="s">
        <v>2512</v>
      </c>
      <c r="E1190" s="262" t="s">
        <v>1872</v>
      </c>
      <c r="F1190" s="262" t="s">
        <v>1872</v>
      </c>
      <c r="G1190" s="262" t="s">
        <v>1873</v>
      </c>
      <c r="H1190" s="263" t="s">
        <v>155</v>
      </c>
      <c r="I1190" s="264">
        <v>415457.13</v>
      </c>
      <c r="J1190" s="264">
        <v>-1331000.01</v>
      </c>
      <c r="K1190" s="264">
        <v>0</v>
      </c>
      <c r="L1190" s="266">
        <v>3.2037</v>
      </c>
      <c r="M1190" s="266">
        <v>3.1145999999999998</v>
      </c>
      <c r="N1190" s="270">
        <v>42797</v>
      </c>
      <c r="O1190" s="264">
        <v>-37017.230000000003</v>
      </c>
      <c r="P1190" s="264">
        <v>0</v>
      </c>
      <c r="Q1190" s="264">
        <v>-37017.230000000003</v>
      </c>
      <c r="R1190" s="264">
        <v>-37017.230000000003</v>
      </c>
      <c r="S1190" s="271">
        <v>3.1135000000000002</v>
      </c>
      <c r="T1190" s="268">
        <f t="shared" si="14"/>
        <v>-11889.266099245222</v>
      </c>
      <c r="U1190" s="267"/>
      <c r="V1190" s="262"/>
      <c r="W1190" s="262"/>
      <c r="X1190" s="267" t="s">
        <v>2736</v>
      </c>
      <c r="Y1190" s="262" t="s">
        <v>2737</v>
      </c>
      <c r="Z1190" s="262"/>
    </row>
    <row r="1191" spans="1:26" x14ac:dyDescent="0.25">
      <c r="A1191" s="261">
        <v>42748</v>
      </c>
      <c r="B1191" s="262"/>
      <c r="C1191" s="261">
        <v>42795</v>
      </c>
      <c r="D1191" s="262" t="s">
        <v>2512</v>
      </c>
      <c r="E1191" s="262" t="s">
        <v>1872</v>
      </c>
      <c r="F1191" s="262" t="s">
        <v>1872</v>
      </c>
      <c r="G1191" s="262" t="s">
        <v>1873</v>
      </c>
      <c r="H1191" s="263" t="s">
        <v>155</v>
      </c>
      <c r="I1191" s="264">
        <v>197971.1</v>
      </c>
      <c r="J1191" s="264">
        <v>-643999.99</v>
      </c>
      <c r="K1191" s="264">
        <v>0</v>
      </c>
      <c r="L1191" s="266">
        <v>3.2530000000000001</v>
      </c>
      <c r="M1191" s="266">
        <v>3.1013999999999999</v>
      </c>
      <c r="N1191" s="270">
        <v>42795</v>
      </c>
      <c r="O1191" s="264">
        <v>-30012.42</v>
      </c>
      <c r="P1191" s="264">
        <v>0</v>
      </c>
      <c r="Q1191" s="264">
        <v>-30012.42</v>
      </c>
      <c r="R1191" s="264">
        <v>-30012.42</v>
      </c>
      <c r="S1191" s="271">
        <v>3.0990000000000002</v>
      </c>
      <c r="T1191" s="268">
        <f t="shared" si="14"/>
        <v>-9684.5498547918669</v>
      </c>
      <c r="U1191" s="267"/>
      <c r="V1191" s="262"/>
      <c r="W1191" s="262"/>
      <c r="X1191" s="267" t="s">
        <v>2721</v>
      </c>
      <c r="Y1191" s="262" t="s">
        <v>2722</v>
      </c>
      <c r="Z1191" s="262"/>
    </row>
    <row r="1192" spans="1:26" x14ac:dyDescent="0.25">
      <c r="A1192" s="261">
        <v>42759</v>
      </c>
      <c r="B1192" s="262"/>
      <c r="C1192" s="261">
        <v>42808</v>
      </c>
      <c r="D1192" s="262" t="s">
        <v>2512</v>
      </c>
      <c r="E1192" s="262" t="s">
        <v>1872</v>
      </c>
      <c r="F1192" s="262" t="s">
        <v>1872</v>
      </c>
      <c r="G1192" s="262" t="s">
        <v>1873</v>
      </c>
      <c r="H1192" s="263" t="s">
        <v>155</v>
      </c>
      <c r="I1192" s="264">
        <v>413868.16</v>
      </c>
      <c r="J1192" s="264">
        <v>-1331000</v>
      </c>
      <c r="K1192" s="264">
        <v>0</v>
      </c>
      <c r="L1192" s="266">
        <v>3.2160000000000002</v>
      </c>
      <c r="M1192" s="266">
        <v>3.1669</v>
      </c>
      <c r="N1192" s="270">
        <v>42811</v>
      </c>
      <c r="O1192" s="264">
        <v>-20293.23</v>
      </c>
      <c r="P1192" s="264">
        <v>0</v>
      </c>
      <c r="Q1192" s="264">
        <v>-20293.23</v>
      </c>
      <c r="R1192" s="264">
        <v>-20293.23</v>
      </c>
      <c r="S1192" s="271">
        <v>3.1537999999999999</v>
      </c>
      <c r="T1192" s="268">
        <f t="shared" si="14"/>
        <v>-6434.5329443845521</v>
      </c>
      <c r="U1192" s="267"/>
      <c r="V1192" s="262"/>
      <c r="W1192" s="262"/>
      <c r="X1192" s="267" t="s">
        <v>2738</v>
      </c>
      <c r="Y1192" s="262" t="s">
        <v>2739</v>
      </c>
      <c r="Z1192" s="262"/>
    </row>
    <row r="1193" spans="1:26" x14ac:dyDescent="0.25">
      <c r="A1193" s="261">
        <v>42759</v>
      </c>
      <c r="B1193" s="262"/>
      <c r="C1193" s="261">
        <v>42803</v>
      </c>
      <c r="D1193" s="262" t="s">
        <v>2512</v>
      </c>
      <c r="E1193" s="262" t="s">
        <v>1872</v>
      </c>
      <c r="F1193" s="262" t="s">
        <v>1872</v>
      </c>
      <c r="G1193" s="262" t="s">
        <v>1873</v>
      </c>
      <c r="H1193" s="263" t="s">
        <v>155</v>
      </c>
      <c r="I1193" s="264">
        <v>334288.74</v>
      </c>
      <c r="J1193" s="264">
        <v>-1073000</v>
      </c>
      <c r="K1193" s="264">
        <v>0</v>
      </c>
      <c r="L1193" s="266">
        <v>3.2098</v>
      </c>
      <c r="M1193" s="266">
        <v>3.1494</v>
      </c>
      <c r="N1193" s="270">
        <v>42804</v>
      </c>
      <c r="O1193" s="264">
        <v>-20181.87</v>
      </c>
      <c r="P1193" s="264">
        <v>0</v>
      </c>
      <c r="Q1193" s="264">
        <v>-20181.87</v>
      </c>
      <c r="R1193" s="264">
        <v>-20181.87</v>
      </c>
      <c r="S1193" s="271">
        <v>3.1474000000000002</v>
      </c>
      <c r="T1193" s="268">
        <f t="shared" si="14"/>
        <v>-6412.2354959649228</v>
      </c>
      <c r="U1193" s="267"/>
      <c r="V1193" s="262"/>
      <c r="W1193" s="262"/>
      <c r="X1193" s="267" t="s">
        <v>2736</v>
      </c>
      <c r="Y1193" s="262" t="s">
        <v>2740</v>
      </c>
      <c r="Z1193" s="262"/>
    </row>
    <row r="1194" spans="1:26" x14ac:dyDescent="0.25">
      <c r="A1194" s="261">
        <v>42803</v>
      </c>
      <c r="B1194" s="262"/>
      <c r="C1194" s="261">
        <v>42815</v>
      </c>
      <c r="D1194" s="262" t="s">
        <v>2512</v>
      </c>
      <c r="E1194" s="262" t="s">
        <v>1872</v>
      </c>
      <c r="F1194" s="262" t="s">
        <v>1872</v>
      </c>
      <c r="G1194" s="262" t="s">
        <v>1873</v>
      </c>
      <c r="H1194" s="263" t="s">
        <v>155</v>
      </c>
      <c r="I1194" s="264">
        <v>217240.29</v>
      </c>
      <c r="J1194" s="264">
        <v>-688000</v>
      </c>
      <c r="K1194" s="264">
        <v>0</v>
      </c>
      <c r="L1194" s="266">
        <v>3.1669999999999998</v>
      </c>
      <c r="M1194" s="266">
        <v>3.0768</v>
      </c>
      <c r="N1194" s="270">
        <v>42825</v>
      </c>
      <c r="O1194" s="264">
        <v>-19523.93</v>
      </c>
      <c r="P1194" s="264">
        <v>0</v>
      </c>
      <c r="Q1194" s="264">
        <v>-19523.93</v>
      </c>
      <c r="R1194" s="264">
        <v>-19523.93</v>
      </c>
      <c r="S1194" s="271">
        <v>3.0895000000000001</v>
      </c>
      <c r="T1194" s="268">
        <f t="shared" si="14"/>
        <v>-6319.446512380644</v>
      </c>
      <c r="U1194" s="267"/>
      <c r="V1194" s="262"/>
      <c r="W1194" s="262"/>
      <c r="X1194" s="267" t="s">
        <v>2736</v>
      </c>
      <c r="Y1194" s="262" t="s">
        <v>2741</v>
      </c>
      <c r="Z1194" s="262"/>
    </row>
    <row r="1195" spans="1:26" x14ac:dyDescent="0.25">
      <c r="A1195" s="261">
        <v>42804</v>
      </c>
      <c r="B1195" s="262"/>
      <c r="C1195" s="261">
        <v>42825</v>
      </c>
      <c r="D1195" s="262" t="s">
        <v>2512</v>
      </c>
      <c r="E1195" s="262" t="s">
        <v>1872</v>
      </c>
      <c r="F1195" s="262" t="s">
        <v>1872</v>
      </c>
      <c r="G1195" s="262" t="s">
        <v>1873</v>
      </c>
      <c r="H1195" s="263" t="s">
        <v>155</v>
      </c>
      <c r="I1195" s="264">
        <v>190715.97</v>
      </c>
      <c r="J1195" s="264">
        <v>-605999.99</v>
      </c>
      <c r="K1195" s="264">
        <v>0</v>
      </c>
      <c r="L1195" s="266">
        <v>3.1775000000000002</v>
      </c>
      <c r="M1195" s="266">
        <v>3.1265000000000001</v>
      </c>
      <c r="N1195" s="270">
        <v>42828</v>
      </c>
      <c r="O1195" s="264">
        <v>-9722.1</v>
      </c>
      <c r="P1195" s="264">
        <v>0</v>
      </c>
      <c r="Q1195" s="264">
        <v>-9722.1</v>
      </c>
      <c r="R1195" s="264">
        <v>-9722.1</v>
      </c>
      <c r="S1195" s="271">
        <v>3.1680999999999999</v>
      </c>
      <c r="T1195" s="268">
        <f t="shared" si="14"/>
        <v>-3068.7478299296108</v>
      </c>
      <c r="U1195" s="267"/>
      <c r="V1195" s="262"/>
      <c r="W1195" s="262"/>
      <c r="X1195" s="267" t="s">
        <v>2742</v>
      </c>
      <c r="Y1195" s="262" t="s">
        <v>2743</v>
      </c>
      <c r="Z1195" s="262"/>
    </row>
    <row r="1196" spans="1:26" s="269" customFormat="1" x14ac:dyDescent="0.25">
      <c r="A1196" s="261">
        <v>42803</v>
      </c>
      <c r="B1196" s="262"/>
      <c r="C1196" s="261">
        <v>42815</v>
      </c>
      <c r="D1196" s="262" t="s">
        <v>2512</v>
      </c>
      <c r="E1196" s="262" t="s">
        <v>1872</v>
      </c>
      <c r="F1196" s="262" t="s">
        <v>1872</v>
      </c>
      <c r="G1196" s="262" t="s">
        <v>1873</v>
      </c>
      <c r="H1196" s="263" t="s">
        <v>155</v>
      </c>
      <c r="I1196" s="264">
        <v>75781.5</v>
      </c>
      <c r="J1196" s="264">
        <v>-240000.01</v>
      </c>
      <c r="K1196" s="264">
        <v>0</v>
      </c>
      <c r="L1196" s="266">
        <v>3.1669999999999998</v>
      </c>
      <c r="M1196" s="266">
        <v>3.0737999999999999</v>
      </c>
      <c r="N1196" s="270">
        <v>42825</v>
      </c>
      <c r="O1196" s="264">
        <v>-7037.19</v>
      </c>
      <c r="P1196" s="264">
        <v>0</v>
      </c>
      <c r="Q1196" s="264">
        <v>-7037.19</v>
      </c>
      <c r="R1196" s="264">
        <v>-7037.19</v>
      </c>
      <c r="S1196" s="271">
        <v>3.0895000000000001</v>
      </c>
      <c r="T1196" s="268">
        <f t="shared" si="14"/>
        <v>-2277.7763392134648</v>
      </c>
      <c r="U1196" s="267"/>
      <c r="V1196" s="272"/>
      <c r="W1196" s="262"/>
      <c r="X1196" s="267" t="s">
        <v>2736</v>
      </c>
      <c r="Y1196" s="262" t="s">
        <v>2741</v>
      </c>
      <c r="Z1196" s="262"/>
    </row>
    <row r="1197" spans="1:26" x14ac:dyDescent="0.25">
      <c r="A1197" s="261">
        <v>42803</v>
      </c>
      <c r="B1197" s="262"/>
      <c r="C1197" s="261">
        <v>42810</v>
      </c>
      <c r="D1197" s="262" t="s">
        <v>2512</v>
      </c>
      <c r="E1197" s="262" t="s">
        <v>1872</v>
      </c>
      <c r="F1197" s="262" t="s">
        <v>1872</v>
      </c>
      <c r="G1197" s="262" t="s">
        <v>1873</v>
      </c>
      <c r="H1197" s="263" t="s">
        <v>155</v>
      </c>
      <c r="I1197" s="264">
        <v>115671.05</v>
      </c>
      <c r="J1197" s="264">
        <v>-365000</v>
      </c>
      <c r="K1197" s="264">
        <v>0</v>
      </c>
      <c r="L1197" s="266">
        <v>3.1555</v>
      </c>
      <c r="M1197" s="266">
        <v>3.1128</v>
      </c>
      <c r="N1197" s="270">
        <v>42811</v>
      </c>
      <c r="O1197" s="264">
        <v>-4936.91</v>
      </c>
      <c r="P1197" s="264">
        <v>0</v>
      </c>
      <c r="Q1197" s="264">
        <v>-4936.91</v>
      </c>
      <c r="R1197" s="264">
        <v>-4936.91</v>
      </c>
      <c r="S1197" s="271">
        <v>3.1625999999999999</v>
      </c>
      <c r="T1197" s="268">
        <f t="shared" si="14"/>
        <v>-1561.0289002719283</v>
      </c>
      <c r="U1197" s="267"/>
      <c r="V1197" s="272"/>
      <c r="W1197" s="262"/>
      <c r="X1197" s="267" t="s">
        <v>2736</v>
      </c>
      <c r="Y1197" s="262" t="s">
        <v>2744</v>
      </c>
      <c r="Z1197" s="262"/>
    </row>
    <row r="1198" spans="1:26" x14ac:dyDescent="0.25">
      <c r="A1198" s="261">
        <v>42804</v>
      </c>
      <c r="B1198" s="262"/>
      <c r="C1198" s="261">
        <v>42822</v>
      </c>
      <c r="D1198" s="262" t="s">
        <v>2512</v>
      </c>
      <c r="E1198" s="262" t="s">
        <v>1872</v>
      </c>
      <c r="F1198" s="262" t="s">
        <v>1872</v>
      </c>
      <c r="G1198" s="262" t="s">
        <v>1873</v>
      </c>
      <c r="H1198" s="263" t="s">
        <v>155</v>
      </c>
      <c r="I1198" s="264">
        <v>109834.78</v>
      </c>
      <c r="J1198" s="264">
        <v>-349000.01</v>
      </c>
      <c r="K1198" s="264">
        <v>0</v>
      </c>
      <c r="L1198" s="266">
        <v>3.1775000000000002</v>
      </c>
      <c r="M1198" s="266">
        <v>3.1364999999999998</v>
      </c>
      <c r="N1198" s="270">
        <v>42828</v>
      </c>
      <c r="O1198" s="264">
        <v>-4495.05</v>
      </c>
      <c r="P1198" s="264">
        <v>0</v>
      </c>
      <c r="Q1198" s="264">
        <v>-4495.05</v>
      </c>
      <c r="R1198" s="264">
        <v>-4495.05</v>
      </c>
      <c r="S1198" s="271">
        <v>3.1253000000000002</v>
      </c>
      <c r="T1198" s="268">
        <f t="shared" si="14"/>
        <v>-1438.2779253191693</v>
      </c>
      <c r="U1198" s="267"/>
      <c r="V1198" s="272"/>
      <c r="W1198" s="262"/>
      <c r="X1198" s="267" t="s">
        <v>2742</v>
      </c>
      <c r="Y1198" s="262" t="s">
        <v>2743</v>
      </c>
      <c r="Z1198" s="262"/>
    </row>
    <row r="1199" spans="1:26" x14ac:dyDescent="0.25">
      <c r="A1199" s="261">
        <v>42810</v>
      </c>
      <c r="B1199" s="262"/>
      <c r="C1199" s="261">
        <v>42815</v>
      </c>
      <c r="D1199" s="262" t="s">
        <v>2512</v>
      </c>
      <c r="E1199" s="262" t="s">
        <v>1872</v>
      </c>
      <c r="F1199" s="262" t="s">
        <v>1872</v>
      </c>
      <c r="G1199" s="262" t="s">
        <v>1873</v>
      </c>
      <c r="H1199" s="263" t="s">
        <v>155</v>
      </c>
      <c r="I1199" s="264">
        <v>37853.699999999997</v>
      </c>
      <c r="J1199" s="264">
        <v>-120000.01</v>
      </c>
      <c r="K1199" s="264">
        <v>0</v>
      </c>
      <c r="L1199" s="266">
        <v>3.1701000000000001</v>
      </c>
      <c r="M1199" s="266">
        <v>3.0682</v>
      </c>
      <c r="N1199" s="270">
        <v>42818</v>
      </c>
      <c r="O1199" s="264">
        <v>-3852.03</v>
      </c>
      <c r="P1199" s="264">
        <v>0</v>
      </c>
      <c r="Q1199" s="264">
        <v>-3852.03</v>
      </c>
      <c r="R1199" s="264">
        <v>-3852.03</v>
      </c>
      <c r="S1199" s="271">
        <v>3.0895000000000001</v>
      </c>
      <c r="T1199" s="268">
        <f t="shared" si="14"/>
        <v>-1246.8134002265738</v>
      </c>
      <c r="U1199" s="267"/>
      <c r="V1199" s="272"/>
      <c r="W1199" s="262"/>
      <c r="X1199" s="267" t="s">
        <v>2736</v>
      </c>
      <c r="Y1199" s="262" t="s">
        <v>2745</v>
      </c>
      <c r="Z1199" s="262"/>
    </row>
    <row r="1200" spans="1:26" x14ac:dyDescent="0.25">
      <c r="A1200" s="261">
        <v>42803</v>
      </c>
      <c r="B1200" s="262"/>
      <c r="C1200" s="261">
        <v>42810</v>
      </c>
      <c r="D1200" s="262" t="s">
        <v>2512</v>
      </c>
      <c r="E1200" s="262" t="s">
        <v>1872</v>
      </c>
      <c r="F1200" s="262" t="s">
        <v>1872</v>
      </c>
      <c r="G1200" s="262" t="s">
        <v>1873</v>
      </c>
      <c r="H1200" s="263" t="s">
        <v>155</v>
      </c>
      <c r="I1200" s="264">
        <v>75740.77</v>
      </c>
      <c r="J1200" s="264">
        <v>-239000</v>
      </c>
      <c r="K1200" s="264">
        <v>0</v>
      </c>
      <c r="L1200" s="266">
        <v>3.1555</v>
      </c>
      <c r="M1200" s="266">
        <v>3.1112000000000002</v>
      </c>
      <c r="N1200" s="270">
        <v>42811</v>
      </c>
      <c r="O1200" s="264">
        <v>-3353.79</v>
      </c>
      <c r="P1200" s="264">
        <v>0</v>
      </c>
      <c r="Q1200" s="264">
        <v>-3353.79</v>
      </c>
      <c r="R1200" s="264">
        <v>-3353.79</v>
      </c>
      <c r="S1200" s="271">
        <v>3.1625999999999999</v>
      </c>
      <c r="T1200" s="268">
        <f t="shared" si="14"/>
        <v>-1060.4534243976475</v>
      </c>
      <c r="U1200" s="267"/>
      <c r="V1200" s="272"/>
      <c r="W1200" s="262"/>
      <c r="X1200" s="267" t="s">
        <v>2736</v>
      </c>
      <c r="Y1200" s="262" t="s">
        <v>2744</v>
      </c>
      <c r="Z1200" s="262"/>
    </row>
    <row r="1201" spans="1:26" x14ac:dyDescent="0.25">
      <c r="A1201" s="261">
        <v>42803</v>
      </c>
      <c r="B1201" s="262"/>
      <c r="C1201" s="261">
        <v>42816</v>
      </c>
      <c r="D1201" s="262" t="s">
        <v>2512</v>
      </c>
      <c r="E1201" s="262" t="s">
        <v>1872</v>
      </c>
      <c r="F1201" s="262" t="s">
        <v>1872</v>
      </c>
      <c r="G1201" s="262" t="s">
        <v>1873</v>
      </c>
      <c r="H1201" s="263" t="s">
        <v>155</v>
      </c>
      <c r="I1201" s="264">
        <v>48310.7</v>
      </c>
      <c r="J1201" s="264">
        <v>-152999.99</v>
      </c>
      <c r="K1201" s="264">
        <v>0</v>
      </c>
      <c r="L1201" s="266">
        <v>3.1669999999999998</v>
      </c>
      <c r="M1201" s="266">
        <v>3.1032999999999999</v>
      </c>
      <c r="N1201" s="270">
        <v>42825</v>
      </c>
      <c r="O1201" s="264">
        <v>-3067.61</v>
      </c>
      <c r="P1201" s="264">
        <v>0</v>
      </c>
      <c r="Q1201" s="264">
        <v>-3067.61</v>
      </c>
      <c r="R1201" s="264">
        <v>-3067.61</v>
      </c>
      <c r="S1201" s="271">
        <v>3.0762</v>
      </c>
      <c r="T1201" s="268">
        <f t="shared" si="14"/>
        <v>-997.20759378453943</v>
      </c>
      <c r="U1201" s="267"/>
      <c r="V1201" s="272"/>
      <c r="W1201" s="262"/>
      <c r="X1201" s="267" t="s">
        <v>2736</v>
      </c>
      <c r="Y1201" s="262" t="s">
        <v>2741</v>
      </c>
      <c r="Z1201" s="262"/>
    </row>
    <row r="1202" spans="1:26" x14ac:dyDescent="0.25">
      <c r="A1202" s="261">
        <v>42783</v>
      </c>
      <c r="B1202" s="262"/>
      <c r="C1202" s="261">
        <v>42795</v>
      </c>
      <c r="D1202" s="262" t="s">
        <v>2512</v>
      </c>
      <c r="E1202" s="262" t="s">
        <v>1872</v>
      </c>
      <c r="F1202" s="262" t="s">
        <v>1872</v>
      </c>
      <c r="G1202" s="262" t="s">
        <v>1873</v>
      </c>
      <c r="H1202" s="263" t="s">
        <v>155</v>
      </c>
      <c r="I1202" s="264">
        <v>261973.64</v>
      </c>
      <c r="J1202" s="264">
        <v>-814999.99</v>
      </c>
      <c r="K1202" s="264">
        <v>0</v>
      </c>
      <c r="L1202" s="266">
        <v>3.1110000000000002</v>
      </c>
      <c r="M1202" s="266">
        <v>3.1013999999999999</v>
      </c>
      <c r="N1202" s="270">
        <v>42795</v>
      </c>
      <c r="O1202" s="264">
        <v>-2514.9499999999998</v>
      </c>
      <c r="P1202" s="264">
        <v>0</v>
      </c>
      <c r="Q1202" s="264">
        <v>-2514.9499999999998</v>
      </c>
      <c r="R1202" s="264">
        <v>-2514.9499999999998</v>
      </c>
      <c r="S1202" s="271">
        <v>3.0990000000000002</v>
      </c>
      <c r="T1202" s="268">
        <f t="shared" si="14"/>
        <v>-811.53597934817674</v>
      </c>
      <c r="U1202" s="267"/>
      <c r="V1202" s="272"/>
      <c r="W1202" s="262"/>
      <c r="X1202" s="267" t="s">
        <v>2746</v>
      </c>
      <c r="Y1202" s="262" t="s">
        <v>2747</v>
      </c>
      <c r="Z1202" s="262"/>
    </row>
    <row r="1203" spans="1:26" x14ac:dyDescent="0.25">
      <c r="A1203" s="261">
        <v>42803</v>
      </c>
      <c r="B1203" s="262"/>
      <c r="C1203" s="261">
        <v>42816</v>
      </c>
      <c r="D1203" s="262" t="s">
        <v>2512</v>
      </c>
      <c r="E1203" s="262" t="s">
        <v>1872</v>
      </c>
      <c r="F1203" s="262" t="s">
        <v>1872</v>
      </c>
      <c r="G1203" s="262" t="s">
        <v>1873</v>
      </c>
      <c r="H1203" s="263" t="s">
        <v>155</v>
      </c>
      <c r="I1203" s="264">
        <v>36627.72</v>
      </c>
      <c r="J1203" s="264">
        <v>-115999.99</v>
      </c>
      <c r="K1203" s="264">
        <v>0</v>
      </c>
      <c r="L1203" s="266">
        <v>3.1669999999999998</v>
      </c>
      <c r="M1203" s="266">
        <v>3.1032999999999999</v>
      </c>
      <c r="N1203" s="270">
        <v>42825</v>
      </c>
      <c r="O1203" s="264">
        <v>-2325.77</v>
      </c>
      <c r="P1203" s="264">
        <v>0</v>
      </c>
      <c r="Q1203" s="264">
        <v>-2325.77</v>
      </c>
      <c r="R1203" s="264">
        <v>-2325.77</v>
      </c>
      <c r="S1203" s="271">
        <v>3.0762</v>
      </c>
      <c r="T1203" s="268">
        <f t="shared" si="14"/>
        <v>-756.05292243677263</v>
      </c>
      <c r="U1203" s="267"/>
      <c r="V1203" s="272"/>
      <c r="W1203" s="262"/>
      <c r="X1203" s="267" t="s">
        <v>2721</v>
      </c>
      <c r="Y1203" s="262" t="s">
        <v>2748</v>
      </c>
      <c r="Z1203" s="262"/>
    </row>
    <row r="1204" spans="1:26" x14ac:dyDescent="0.25">
      <c r="A1204" s="261">
        <v>42810</v>
      </c>
      <c r="B1204" s="262"/>
      <c r="C1204" s="261">
        <v>42815</v>
      </c>
      <c r="D1204" s="262" t="s">
        <v>2512</v>
      </c>
      <c r="E1204" s="262" t="s">
        <v>1872</v>
      </c>
      <c r="F1204" s="262" t="s">
        <v>1872</v>
      </c>
      <c r="G1204" s="262" t="s">
        <v>1873</v>
      </c>
      <c r="H1204" s="263" t="s">
        <v>155</v>
      </c>
      <c r="I1204" s="264">
        <v>23195.8</v>
      </c>
      <c r="J1204" s="264">
        <v>-73533.009999999995</v>
      </c>
      <c r="K1204" s="264">
        <v>0</v>
      </c>
      <c r="L1204" s="266">
        <v>3.1701000000000001</v>
      </c>
      <c r="M1204" s="266">
        <v>3.0712000000000002</v>
      </c>
      <c r="N1204" s="270">
        <v>42818</v>
      </c>
      <c r="O1204" s="264">
        <v>-2290.94</v>
      </c>
      <c r="P1204" s="264">
        <v>0</v>
      </c>
      <c r="Q1204" s="264">
        <v>-2290.94</v>
      </c>
      <c r="R1204" s="264">
        <v>-2290.94</v>
      </c>
      <c r="S1204" s="271">
        <v>3.0895000000000001</v>
      </c>
      <c r="T1204" s="268">
        <f t="shared" si="14"/>
        <v>-741.5245185305065</v>
      </c>
      <c r="U1204" s="267"/>
      <c r="V1204" s="272"/>
      <c r="W1204" s="262"/>
      <c r="X1204" s="267" t="s">
        <v>2710</v>
      </c>
      <c r="Y1204" s="262" t="s">
        <v>2749</v>
      </c>
      <c r="Z1204" s="262"/>
    </row>
    <row r="1205" spans="1:26" x14ac:dyDescent="0.25">
      <c r="A1205" s="261">
        <v>42804</v>
      </c>
      <c r="B1205" s="262"/>
      <c r="C1205" s="261">
        <v>42817</v>
      </c>
      <c r="D1205" s="262" t="s">
        <v>2512</v>
      </c>
      <c r="E1205" s="262" t="s">
        <v>1872</v>
      </c>
      <c r="F1205" s="262" t="s">
        <v>1872</v>
      </c>
      <c r="G1205" s="262" t="s">
        <v>1873</v>
      </c>
      <c r="H1205" s="263" t="s">
        <v>155</v>
      </c>
      <c r="I1205" s="264">
        <v>67663.259999999995</v>
      </c>
      <c r="J1205" s="264">
        <v>-215000.01</v>
      </c>
      <c r="K1205" s="264">
        <v>0</v>
      </c>
      <c r="L1205" s="266">
        <v>3.1775000000000002</v>
      </c>
      <c r="M1205" s="266">
        <v>3.1440000000000001</v>
      </c>
      <c r="N1205" s="270">
        <v>42828</v>
      </c>
      <c r="O1205" s="264">
        <v>-2259.52</v>
      </c>
      <c r="P1205" s="264">
        <v>0</v>
      </c>
      <c r="Q1205" s="264">
        <v>-2259.52</v>
      </c>
      <c r="R1205" s="264">
        <v>-2259.52</v>
      </c>
      <c r="S1205" s="271">
        <v>3.0935999999999999</v>
      </c>
      <c r="T1205" s="268">
        <f t="shared" si="14"/>
        <v>-730.385311611068</v>
      </c>
      <c r="U1205" s="267"/>
      <c r="V1205" s="272"/>
      <c r="W1205" s="262"/>
      <c r="X1205" s="267" t="s">
        <v>2742</v>
      </c>
      <c r="Y1205" s="262" t="s">
        <v>2743</v>
      </c>
      <c r="Z1205" s="262"/>
    </row>
    <row r="1206" spans="1:26" x14ac:dyDescent="0.25">
      <c r="A1206" s="261">
        <v>42789</v>
      </c>
      <c r="B1206" s="262"/>
      <c r="C1206" s="261">
        <v>42815</v>
      </c>
      <c r="D1206" s="262" t="s">
        <v>2512</v>
      </c>
      <c r="E1206" s="262" t="s">
        <v>1872</v>
      </c>
      <c r="F1206" s="262" t="s">
        <v>1872</v>
      </c>
      <c r="G1206" s="262" t="s">
        <v>1873</v>
      </c>
      <c r="H1206" s="263" t="s">
        <v>155</v>
      </c>
      <c r="I1206" s="264">
        <v>60159.57</v>
      </c>
      <c r="J1206" s="264">
        <v>-187000.01</v>
      </c>
      <c r="K1206" s="264">
        <v>0</v>
      </c>
      <c r="L1206" s="266">
        <v>3.1084000000000001</v>
      </c>
      <c r="M1206" s="266">
        <v>3.0737999999999999</v>
      </c>
      <c r="N1206" s="270">
        <v>42825</v>
      </c>
      <c r="O1206" s="264">
        <v>-2073.96</v>
      </c>
      <c r="P1206" s="264">
        <v>0</v>
      </c>
      <c r="Q1206" s="264">
        <v>-2073.96</v>
      </c>
      <c r="R1206" s="264">
        <v>-2073.96</v>
      </c>
      <c r="S1206" s="271">
        <v>3.0895000000000001</v>
      </c>
      <c r="T1206" s="268">
        <f t="shared" si="14"/>
        <v>-671.29308949668234</v>
      </c>
      <c r="U1206" s="267"/>
      <c r="V1206" s="272"/>
      <c r="W1206" s="262"/>
      <c r="X1206" s="267" t="s">
        <v>2718</v>
      </c>
      <c r="Y1206" s="262" t="s">
        <v>2750</v>
      </c>
      <c r="Z1206" s="262"/>
    </row>
    <row r="1207" spans="1:26" x14ac:dyDescent="0.25">
      <c r="A1207" s="261">
        <v>42759</v>
      </c>
      <c r="B1207" s="262"/>
      <c r="C1207" s="261">
        <v>42803</v>
      </c>
      <c r="D1207" s="262" t="s">
        <v>2512</v>
      </c>
      <c r="E1207" s="262" t="s">
        <v>1872</v>
      </c>
      <c r="F1207" s="262" t="s">
        <v>1872</v>
      </c>
      <c r="G1207" s="262" t="s">
        <v>1873</v>
      </c>
      <c r="H1207" s="263" t="s">
        <v>155</v>
      </c>
      <c r="I1207" s="264">
        <v>80378.84</v>
      </c>
      <c r="J1207" s="264">
        <v>-258000</v>
      </c>
      <c r="K1207" s="264">
        <v>0</v>
      </c>
      <c r="L1207" s="266">
        <v>3.2098</v>
      </c>
      <c r="M1207" s="266">
        <v>3.1953</v>
      </c>
      <c r="N1207" s="270">
        <v>42804</v>
      </c>
      <c r="O1207" s="264">
        <v>-1164.96</v>
      </c>
      <c r="P1207" s="264">
        <v>0</v>
      </c>
      <c r="Q1207" s="264">
        <v>-1164.96</v>
      </c>
      <c r="R1207" s="264">
        <v>-1164.96</v>
      </c>
      <c r="S1207" s="271">
        <v>3.1474000000000002</v>
      </c>
      <c r="T1207" s="268">
        <f t="shared" si="14"/>
        <v>-370.13407892228503</v>
      </c>
      <c r="U1207" s="267"/>
      <c r="V1207" s="272"/>
      <c r="W1207" s="262"/>
      <c r="X1207" s="267" t="s">
        <v>2736</v>
      </c>
      <c r="Y1207" s="262" t="s">
        <v>2740</v>
      </c>
      <c r="Z1207" s="262"/>
    </row>
    <row r="1208" spans="1:26" x14ac:dyDescent="0.25">
      <c r="A1208" s="261">
        <v>42781</v>
      </c>
      <c r="B1208" s="262"/>
      <c r="C1208" s="261">
        <v>42816</v>
      </c>
      <c r="D1208" s="262" t="s">
        <v>2512</v>
      </c>
      <c r="E1208" s="262" t="s">
        <v>1872</v>
      </c>
      <c r="F1208" s="262" t="s">
        <v>1872</v>
      </c>
      <c r="G1208" s="262" t="s">
        <v>1873</v>
      </c>
      <c r="H1208" s="263" t="s">
        <v>155</v>
      </c>
      <c r="I1208" s="264">
        <v>65481.16</v>
      </c>
      <c r="J1208" s="264">
        <v>-204000.01</v>
      </c>
      <c r="K1208" s="264">
        <v>0</v>
      </c>
      <c r="L1208" s="266">
        <v>3.1154000000000002</v>
      </c>
      <c r="M1208" s="266">
        <v>3.1082000000000001</v>
      </c>
      <c r="N1208" s="270">
        <v>42832</v>
      </c>
      <c r="O1208" s="264">
        <v>-468.91</v>
      </c>
      <c r="P1208" s="264">
        <v>0</v>
      </c>
      <c r="Q1208" s="264">
        <v>-468.91</v>
      </c>
      <c r="R1208" s="264">
        <v>-468.91</v>
      </c>
      <c r="S1208" s="271">
        <v>3.0762</v>
      </c>
      <c r="T1208" s="268">
        <f t="shared" si="14"/>
        <v>-152.43157141928353</v>
      </c>
      <c r="U1208" s="267"/>
      <c r="V1208" s="272"/>
      <c r="W1208" s="262"/>
      <c r="X1208" s="267" t="s">
        <v>2751</v>
      </c>
      <c r="Y1208" s="262" t="s">
        <v>2752</v>
      </c>
      <c r="Z1208" s="262"/>
    </row>
    <row r="1209" spans="1:26" x14ac:dyDescent="0.25">
      <c r="A1209" s="261">
        <v>42781</v>
      </c>
      <c r="B1209" s="262"/>
      <c r="C1209" s="261">
        <v>42816</v>
      </c>
      <c r="D1209" s="262" t="s">
        <v>2512</v>
      </c>
      <c r="E1209" s="262" t="s">
        <v>1872</v>
      </c>
      <c r="F1209" s="262" t="s">
        <v>1872</v>
      </c>
      <c r="G1209" s="262" t="s">
        <v>1873</v>
      </c>
      <c r="H1209" s="263" t="s">
        <v>155</v>
      </c>
      <c r="I1209" s="264">
        <v>96320.55</v>
      </c>
      <c r="J1209" s="264">
        <v>-299999.99</v>
      </c>
      <c r="K1209" s="264">
        <v>0</v>
      </c>
      <c r="L1209" s="266">
        <v>3.1145999999999998</v>
      </c>
      <c r="M1209" s="266">
        <v>3.1137999999999999</v>
      </c>
      <c r="N1209" s="270">
        <v>42842</v>
      </c>
      <c r="O1209" s="264">
        <v>-76.47</v>
      </c>
      <c r="P1209" s="264">
        <v>0</v>
      </c>
      <c r="Q1209" s="264">
        <v>-76.47</v>
      </c>
      <c r="R1209" s="264">
        <v>-76.47</v>
      </c>
      <c r="S1209" s="271">
        <v>3.0762</v>
      </c>
      <c r="T1209" s="268">
        <f t="shared" si="14"/>
        <v>-24.858591769065729</v>
      </c>
      <c r="U1209" s="267"/>
      <c r="V1209" s="272"/>
      <c r="W1209" s="262"/>
      <c r="X1209" s="267" t="s">
        <v>2753</v>
      </c>
      <c r="Y1209" s="262" t="s">
        <v>2754</v>
      </c>
      <c r="Z1209" s="262"/>
    </row>
    <row r="1210" spans="1:26" x14ac:dyDescent="0.25">
      <c r="A1210" s="261">
        <v>42815</v>
      </c>
      <c r="B1210" s="262"/>
      <c r="C1210" s="261">
        <v>42816</v>
      </c>
      <c r="D1210" s="262" t="s">
        <v>2512</v>
      </c>
      <c r="E1210" s="262" t="s">
        <v>1872</v>
      </c>
      <c r="F1210" s="262" t="s">
        <v>1872</v>
      </c>
      <c r="G1210" s="262" t="s">
        <v>1873</v>
      </c>
      <c r="H1210" s="263" t="s">
        <v>155</v>
      </c>
      <c r="I1210" s="264">
        <v>53117.86</v>
      </c>
      <c r="J1210" s="264">
        <v>-165000.01</v>
      </c>
      <c r="K1210" s="264">
        <v>0</v>
      </c>
      <c r="L1210" s="266">
        <v>3.1063000000000001</v>
      </c>
      <c r="M1210" s="266">
        <v>3.1082000000000001</v>
      </c>
      <c r="N1210" s="270">
        <v>42832</v>
      </c>
      <c r="O1210" s="264">
        <v>100.38</v>
      </c>
      <c r="P1210" s="264">
        <v>0.01</v>
      </c>
      <c r="Q1210" s="264">
        <v>100.37</v>
      </c>
      <c r="R1210" s="264">
        <v>100.38</v>
      </c>
      <c r="S1210" s="271">
        <v>3.0762</v>
      </c>
      <c r="T1210" s="268">
        <f t="shared" si="14"/>
        <v>32.63116832455627</v>
      </c>
      <c r="U1210" s="267"/>
      <c r="V1210" s="272"/>
      <c r="W1210" s="262"/>
      <c r="X1210" s="267" t="s">
        <v>2675</v>
      </c>
      <c r="Y1210" s="262" t="s">
        <v>2755</v>
      </c>
      <c r="Z1210" s="262"/>
    </row>
    <row r="1211" spans="1:26" x14ac:dyDescent="0.25">
      <c r="A1211" s="261">
        <v>42803</v>
      </c>
      <c r="B1211" s="262"/>
      <c r="C1211" s="261">
        <v>42810</v>
      </c>
      <c r="D1211" s="262" t="s">
        <v>2512</v>
      </c>
      <c r="E1211" s="262" t="s">
        <v>1872</v>
      </c>
      <c r="F1211" s="262" t="s">
        <v>1872</v>
      </c>
      <c r="G1211" s="262" t="s">
        <v>1873</v>
      </c>
      <c r="H1211" s="263" t="s">
        <v>155</v>
      </c>
      <c r="I1211" s="264">
        <v>23303.119999999999</v>
      </c>
      <c r="J1211" s="264">
        <v>-73533</v>
      </c>
      <c r="K1211" s="264">
        <v>0</v>
      </c>
      <c r="L1211" s="266">
        <v>3.1555</v>
      </c>
      <c r="M1211" s="266">
        <v>3.1644999999999999</v>
      </c>
      <c r="N1211" s="270">
        <v>42811</v>
      </c>
      <c r="O1211" s="264">
        <v>209.63</v>
      </c>
      <c r="P1211" s="264">
        <v>0.01</v>
      </c>
      <c r="Q1211" s="264">
        <v>209.62</v>
      </c>
      <c r="R1211" s="264">
        <v>209.63</v>
      </c>
      <c r="S1211" s="271">
        <v>3.1625999999999999</v>
      </c>
      <c r="T1211" s="268">
        <f t="shared" si="14"/>
        <v>66.284070068930632</v>
      </c>
      <c r="U1211" s="267"/>
      <c r="V1211" s="272"/>
      <c r="W1211" s="262"/>
      <c r="X1211" s="267" t="s">
        <v>2710</v>
      </c>
      <c r="Y1211" s="262" t="s">
        <v>2756</v>
      </c>
      <c r="Z1211" s="262"/>
    </row>
    <row r="1212" spans="1:26" x14ac:dyDescent="0.25">
      <c r="A1212" s="261">
        <v>42797</v>
      </c>
      <c r="B1212" s="262"/>
      <c r="C1212" s="261">
        <v>42800</v>
      </c>
      <c r="D1212" s="262" t="s">
        <v>2512</v>
      </c>
      <c r="E1212" s="262" t="s">
        <v>1872</v>
      </c>
      <c r="F1212" s="262" t="s">
        <v>1872</v>
      </c>
      <c r="G1212" s="262" t="s">
        <v>1873</v>
      </c>
      <c r="H1212" s="263" t="s">
        <v>155</v>
      </c>
      <c r="I1212" s="264">
        <v>108956.9</v>
      </c>
      <c r="J1212" s="264">
        <v>-340000.01</v>
      </c>
      <c r="K1212" s="264">
        <v>0</v>
      </c>
      <c r="L1212" s="266">
        <v>3.1204999999999998</v>
      </c>
      <c r="M1212" s="266">
        <v>3.1225999999999998</v>
      </c>
      <c r="N1212" s="270">
        <v>42804</v>
      </c>
      <c r="O1212" s="264">
        <v>228.39</v>
      </c>
      <c r="P1212" s="264">
        <v>0.01</v>
      </c>
      <c r="Q1212" s="264">
        <v>228.38</v>
      </c>
      <c r="R1212" s="264">
        <v>228.39</v>
      </c>
      <c r="S1212" s="271">
        <v>3.1360999999999999</v>
      </c>
      <c r="T1212" s="268">
        <f t="shared" si="14"/>
        <v>72.82612161601989</v>
      </c>
      <c r="U1212" s="267"/>
      <c r="V1212" s="272"/>
      <c r="W1212" s="262"/>
      <c r="X1212" s="267" t="s">
        <v>2710</v>
      </c>
      <c r="Y1212" s="262" t="s">
        <v>2757</v>
      </c>
      <c r="Z1212" s="262"/>
    </row>
    <row r="1213" spans="1:26" x14ac:dyDescent="0.25">
      <c r="A1213" s="261">
        <v>42803</v>
      </c>
      <c r="B1213" s="262"/>
      <c r="C1213" s="261">
        <v>42810</v>
      </c>
      <c r="D1213" s="262" t="s">
        <v>2512</v>
      </c>
      <c r="E1213" s="262" t="s">
        <v>1872</v>
      </c>
      <c r="F1213" s="262" t="s">
        <v>1872</v>
      </c>
      <c r="G1213" s="262" t="s">
        <v>1873</v>
      </c>
      <c r="H1213" s="263" t="s">
        <v>155</v>
      </c>
      <c r="I1213" s="264">
        <v>38028.839999999997</v>
      </c>
      <c r="J1213" s="264">
        <v>-120000</v>
      </c>
      <c r="K1213" s="264">
        <v>0</v>
      </c>
      <c r="L1213" s="266">
        <v>3.1555</v>
      </c>
      <c r="M1213" s="266">
        <v>3.1644999999999999</v>
      </c>
      <c r="N1213" s="270">
        <v>42811</v>
      </c>
      <c r="O1213" s="264">
        <v>342.1</v>
      </c>
      <c r="P1213" s="264">
        <v>0.02</v>
      </c>
      <c r="Q1213" s="264">
        <v>342.08</v>
      </c>
      <c r="R1213" s="264">
        <v>342.1</v>
      </c>
      <c r="S1213" s="271">
        <v>3.1625999999999999</v>
      </c>
      <c r="T1213" s="268">
        <f t="shared" si="14"/>
        <v>108.17049263264404</v>
      </c>
      <c r="U1213" s="267"/>
      <c r="V1213" s="272"/>
      <c r="W1213" s="262"/>
      <c r="X1213" s="267" t="s">
        <v>2736</v>
      </c>
      <c r="Y1213" s="262" t="s">
        <v>2744</v>
      </c>
      <c r="Z1213" s="262"/>
    </row>
    <row r="1214" spans="1:26" x14ac:dyDescent="0.25">
      <c r="A1214" s="261">
        <v>42803</v>
      </c>
      <c r="B1214" s="262"/>
      <c r="C1214" s="261">
        <v>42807</v>
      </c>
      <c r="D1214" s="262" t="s">
        <v>2512</v>
      </c>
      <c r="E1214" s="262" t="s">
        <v>1872</v>
      </c>
      <c r="F1214" s="262" t="s">
        <v>1872</v>
      </c>
      <c r="G1214" s="262" t="s">
        <v>1873</v>
      </c>
      <c r="H1214" s="263" t="s">
        <v>155</v>
      </c>
      <c r="I1214" s="264">
        <v>110600.54</v>
      </c>
      <c r="J1214" s="264">
        <v>-349000</v>
      </c>
      <c r="K1214" s="264">
        <v>0</v>
      </c>
      <c r="L1214" s="266">
        <v>3.1555</v>
      </c>
      <c r="M1214" s="266">
        <v>3.1591999999999998</v>
      </c>
      <c r="N1214" s="270">
        <v>42811</v>
      </c>
      <c r="O1214" s="264">
        <v>408.48</v>
      </c>
      <c r="P1214" s="264">
        <v>0.02</v>
      </c>
      <c r="Q1214" s="264">
        <v>408.46</v>
      </c>
      <c r="R1214" s="264">
        <v>408.48</v>
      </c>
      <c r="S1214" s="271">
        <v>3.1619999999999999</v>
      </c>
      <c r="T1214" s="268">
        <f t="shared" si="14"/>
        <v>129.18406072106262</v>
      </c>
      <c r="U1214" s="267"/>
      <c r="V1214" s="272"/>
      <c r="W1214" s="262"/>
      <c r="X1214" s="267" t="s">
        <v>2736</v>
      </c>
      <c r="Y1214" s="262" t="s">
        <v>2744</v>
      </c>
      <c r="Z1214" s="262"/>
    </row>
    <row r="1215" spans="1:26" x14ac:dyDescent="0.25">
      <c r="A1215" s="261">
        <v>42781</v>
      </c>
      <c r="B1215" s="262"/>
      <c r="C1215" s="261">
        <v>42823</v>
      </c>
      <c r="D1215" s="262" t="s">
        <v>2512</v>
      </c>
      <c r="E1215" s="262" t="s">
        <v>1872</v>
      </c>
      <c r="F1215" s="262" t="s">
        <v>1872</v>
      </c>
      <c r="G1215" s="262" t="s">
        <v>1873</v>
      </c>
      <c r="H1215" s="263" t="s">
        <v>155</v>
      </c>
      <c r="I1215" s="264">
        <v>56186.99</v>
      </c>
      <c r="J1215" s="264">
        <v>-175000</v>
      </c>
      <c r="K1215" s="264">
        <v>0</v>
      </c>
      <c r="L1215" s="266">
        <v>3.1145999999999998</v>
      </c>
      <c r="M1215" s="266">
        <v>3.1242000000000001</v>
      </c>
      <c r="N1215" s="270">
        <v>42842</v>
      </c>
      <c r="O1215" s="264">
        <v>536.51</v>
      </c>
      <c r="P1215" s="264">
        <v>0.03</v>
      </c>
      <c r="Q1215" s="264">
        <v>536.48</v>
      </c>
      <c r="R1215" s="264">
        <v>536.51</v>
      </c>
      <c r="S1215" s="271">
        <v>3.13</v>
      </c>
      <c r="T1215" s="268">
        <f t="shared" si="14"/>
        <v>171.40894568690095</v>
      </c>
      <c r="U1215" s="267"/>
      <c r="V1215" s="272"/>
      <c r="W1215" s="262"/>
      <c r="X1215" s="267" t="s">
        <v>2753</v>
      </c>
      <c r="Y1215" s="262" t="s">
        <v>2754</v>
      </c>
      <c r="Z1215" s="262"/>
    </row>
    <row r="1216" spans="1:26" x14ac:dyDescent="0.25">
      <c r="A1216" s="261">
        <v>42789</v>
      </c>
      <c r="B1216" s="262"/>
      <c r="C1216" s="261">
        <v>42795</v>
      </c>
      <c r="D1216" s="262" t="s">
        <v>2512</v>
      </c>
      <c r="E1216" s="262" t="s">
        <v>1872</v>
      </c>
      <c r="F1216" s="262" t="s">
        <v>1872</v>
      </c>
      <c r="G1216" s="262" t="s">
        <v>1873</v>
      </c>
      <c r="H1216" s="263" t="s">
        <v>155</v>
      </c>
      <c r="I1216" s="264">
        <v>33779.440000000002</v>
      </c>
      <c r="J1216" s="264">
        <v>-105000.01</v>
      </c>
      <c r="K1216" s="264">
        <v>0</v>
      </c>
      <c r="L1216" s="266">
        <v>3.1084000000000001</v>
      </c>
      <c r="M1216" s="266">
        <v>3.1248999999999998</v>
      </c>
      <c r="N1216" s="270">
        <v>42825</v>
      </c>
      <c r="O1216" s="264">
        <v>551.80999999999995</v>
      </c>
      <c r="P1216" s="264">
        <v>0.03</v>
      </c>
      <c r="Q1216" s="264">
        <v>551.78</v>
      </c>
      <c r="R1216" s="264">
        <v>551.80999999999995</v>
      </c>
      <c r="S1216" s="271">
        <v>3.0990000000000002</v>
      </c>
      <c r="T1216" s="268">
        <f t="shared" si="14"/>
        <v>178.06066473055822</v>
      </c>
      <c r="U1216" s="267"/>
      <c r="V1216" s="272"/>
      <c r="W1216" s="262"/>
      <c r="X1216" s="267" t="s">
        <v>2718</v>
      </c>
      <c r="Y1216" s="262" t="s">
        <v>2750</v>
      </c>
      <c r="Z1216" s="262"/>
    </row>
    <row r="1217" spans="1:26" x14ac:dyDescent="0.25">
      <c r="A1217" s="261">
        <v>42789</v>
      </c>
      <c r="B1217" s="262"/>
      <c r="C1217" s="261">
        <v>42810</v>
      </c>
      <c r="D1217" s="262" t="s">
        <v>2512</v>
      </c>
      <c r="E1217" s="262" t="s">
        <v>1872</v>
      </c>
      <c r="F1217" s="262" t="s">
        <v>1872</v>
      </c>
      <c r="G1217" s="262" t="s">
        <v>1873</v>
      </c>
      <c r="H1217" s="263" t="s">
        <v>155</v>
      </c>
      <c r="I1217" s="264">
        <v>43752.41</v>
      </c>
      <c r="J1217" s="264">
        <v>-135999.99</v>
      </c>
      <c r="K1217" s="264">
        <v>0</v>
      </c>
      <c r="L1217" s="266">
        <v>3.1084000000000001</v>
      </c>
      <c r="M1217" s="266">
        <v>3.1219000000000001</v>
      </c>
      <c r="N1217" s="270">
        <v>42825</v>
      </c>
      <c r="O1217" s="264">
        <v>587.71</v>
      </c>
      <c r="P1217" s="264">
        <v>0.03</v>
      </c>
      <c r="Q1217" s="264">
        <v>587.67999999999995</v>
      </c>
      <c r="R1217" s="264">
        <v>587.71</v>
      </c>
      <c r="S1217" s="271">
        <v>3.1625999999999999</v>
      </c>
      <c r="T1217" s="268">
        <f t="shared" si="14"/>
        <v>185.83127806235379</v>
      </c>
      <c r="U1217" s="267"/>
      <c r="V1217" s="272"/>
      <c r="W1217" s="262"/>
      <c r="X1217" s="267" t="s">
        <v>2622</v>
      </c>
      <c r="Y1217" s="262" t="s">
        <v>2758</v>
      </c>
      <c r="Z1217" s="262"/>
    </row>
    <row r="1218" spans="1:26" x14ac:dyDescent="0.25">
      <c r="A1218" s="261">
        <v>42797</v>
      </c>
      <c r="B1218" s="262"/>
      <c r="C1218" s="261">
        <v>42803</v>
      </c>
      <c r="D1218" s="262" t="s">
        <v>2512</v>
      </c>
      <c r="E1218" s="262" t="s">
        <v>1872</v>
      </c>
      <c r="F1218" s="262" t="s">
        <v>1872</v>
      </c>
      <c r="G1218" s="262" t="s">
        <v>1873</v>
      </c>
      <c r="H1218" s="263" t="s">
        <v>155</v>
      </c>
      <c r="I1218" s="264">
        <v>23564.49</v>
      </c>
      <c r="J1218" s="264">
        <v>-73532.990000000005</v>
      </c>
      <c r="K1218" s="264">
        <v>0</v>
      </c>
      <c r="L1218" s="266">
        <v>3.1204999999999998</v>
      </c>
      <c r="M1218" s="266">
        <v>3.1494</v>
      </c>
      <c r="N1218" s="270">
        <v>42804</v>
      </c>
      <c r="O1218" s="264">
        <v>680.7</v>
      </c>
      <c r="P1218" s="264">
        <v>0.03</v>
      </c>
      <c r="Q1218" s="264">
        <v>680.67</v>
      </c>
      <c r="R1218" s="264">
        <v>680.7</v>
      </c>
      <c r="S1218" s="271">
        <v>3.1474000000000002</v>
      </c>
      <c r="T1218" s="268">
        <f t="shared" si="14"/>
        <v>216.27374976170807</v>
      </c>
      <c r="U1218" s="267"/>
      <c r="V1218" s="272"/>
      <c r="W1218" s="262"/>
      <c r="X1218" s="267" t="s">
        <v>2710</v>
      </c>
      <c r="Y1218" s="262" t="s">
        <v>2757</v>
      </c>
      <c r="Z1218" s="262"/>
    </row>
    <row r="1219" spans="1:26" x14ac:dyDescent="0.25">
      <c r="A1219" s="261">
        <v>42803</v>
      </c>
      <c r="B1219" s="262"/>
      <c r="C1219" s="261">
        <v>42808</v>
      </c>
      <c r="D1219" s="262" t="s">
        <v>2512</v>
      </c>
      <c r="E1219" s="262" t="s">
        <v>1872</v>
      </c>
      <c r="F1219" s="262" t="s">
        <v>1872</v>
      </c>
      <c r="G1219" s="262" t="s">
        <v>1873</v>
      </c>
      <c r="H1219" s="263" t="s">
        <v>155</v>
      </c>
      <c r="I1219" s="264">
        <v>78939.06</v>
      </c>
      <c r="J1219" s="264">
        <v>-250000</v>
      </c>
      <c r="K1219" s="264">
        <v>0</v>
      </c>
      <c r="L1219" s="266">
        <v>3.1669999999999998</v>
      </c>
      <c r="M1219" s="266">
        <v>3.1787000000000001</v>
      </c>
      <c r="N1219" s="270">
        <v>42825</v>
      </c>
      <c r="O1219" s="264">
        <v>918.14</v>
      </c>
      <c r="P1219" s="264">
        <v>0.05</v>
      </c>
      <c r="Q1219" s="264">
        <v>918.09</v>
      </c>
      <c r="R1219" s="264">
        <v>918.14</v>
      </c>
      <c r="S1219" s="271">
        <v>3.1537999999999999</v>
      </c>
      <c r="T1219" s="268">
        <f t="shared" si="14"/>
        <v>291.12182129494579</v>
      </c>
      <c r="U1219" s="267"/>
      <c r="V1219" s="272"/>
      <c r="W1219" s="262"/>
      <c r="X1219" s="267" t="s">
        <v>2736</v>
      </c>
      <c r="Y1219" s="262" t="s">
        <v>2741</v>
      </c>
      <c r="Z1219" s="262"/>
    </row>
    <row r="1220" spans="1:26" x14ac:dyDescent="0.25">
      <c r="A1220" s="261">
        <v>42789</v>
      </c>
      <c r="B1220" s="262"/>
      <c r="C1220" s="261">
        <v>42795</v>
      </c>
      <c r="D1220" s="262" t="s">
        <v>2512</v>
      </c>
      <c r="E1220" s="262" t="s">
        <v>1872</v>
      </c>
      <c r="F1220" s="262" t="s">
        <v>1872</v>
      </c>
      <c r="G1220" s="262" t="s">
        <v>1873</v>
      </c>
      <c r="H1220" s="263" t="s">
        <v>155</v>
      </c>
      <c r="I1220" s="264">
        <v>68202.289999999994</v>
      </c>
      <c r="J1220" s="264">
        <v>-212000</v>
      </c>
      <c r="K1220" s="264">
        <v>0</v>
      </c>
      <c r="L1220" s="266">
        <v>3.1084000000000001</v>
      </c>
      <c r="M1220" s="266">
        <v>3.1248999999999998</v>
      </c>
      <c r="N1220" s="270">
        <v>42825</v>
      </c>
      <c r="O1220" s="264">
        <v>1114.1400000000001</v>
      </c>
      <c r="P1220" s="264">
        <v>0.06</v>
      </c>
      <c r="Q1220" s="264">
        <v>1114.08</v>
      </c>
      <c r="R1220" s="264">
        <v>1114.1400000000001</v>
      </c>
      <c r="S1220" s="271">
        <v>3.0990000000000002</v>
      </c>
      <c r="T1220" s="268">
        <f t="shared" si="14"/>
        <v>359.5159728944821</v>
      </c>
      <c r="U1220" s="267"/>
      <c r="V1220" s="272"/>
      <c r="W1220" s="262"/>
      <c r="X1220" s="267" t="s">
        <v>2590</v>
      </c>
      <c r="Y1220" s="262" t="s">
        <v>2759</v>
      </c>
      <c r="Z1220" s="262"/>
    </row>
    <row r="1221" spans="1:26" x14ac:dyDescent="0.25">
      <c r="A1221" s="261">
        <v>42781</v>
      </c>
      <c r="B1221" s="262"/>
      <c r="C1221" s="261">
        <v>42823</v>
      </c>
      <c r="D1221" s="262" t="s">
        <v>2512</v>
      </c>
      <c r="E1221" s="262" t="s">
        <v>1872</v>
      </c>
      <c r="F1221" s="262" t="s">
        <v>1872</v>
      </c>
      <c r="G1221" s="262" t="s">
        <v>1873</v>
      </c>
      <c r="H1221" s="263" t="s">
        <v>155</v>
      </c>
      <c r="I1221" s="264">
        <v>56186.99</v>
      </c>
      <c r="J1221" s="264">
        <v>-175000</v>
      </c>
      <c r="K1221" s="264">
        <v>0</v>
      </c>
      <c r="L1221" s="266">
        <v>3.1145999999999998</v>
      </c>
      <c r="M1221" s="266">
        <v>3.1349999999999998</v>
      </c>
      <c r="N1221" s="270">
        <v>42842</v>
      </c>
      <c r="O1221" s="264">
        <v>1140.06</v>
      </c>
      <c r="P1221" s="264">
        <v>0.06</v>
      </c>
      <c r="Q1221" s="264">
        <v>1140</v>
      </c>
      <c r="R1221" s="264">
        <v>1140.06</v>
      </c>
      <c r="S1221" s="271">
        <v>3.13</v>
      </c>
      <c r="T1221" s="268">
        <f t="shared" si="14"/>
        <v>364.23642172523961</v>
      </c>
      <c r="U1221" s="267"/>
      <c r="V1221" s="272"/>
      <c r="W1221" s="262"/>
      <c r="X1221" s="267" t="s">
        <v>2753</v>
      </c>
      <c r="Y1221" s="262" t="s">
        <v>2754</v>
      </c>
      <c r="Z1221" s="262"/>
    </row>
    <row r="1222" spans="1:26" x14ac:dyDescent="0.25">
      <c r="A1222" s="261">
        <v>42789</v>
      </c>
      <c r="B1222" s="262"/>
      <c r="C1222" s="261">
        <v>42801</v>
      </c>
      <c r="D1222" s="262" t="s">
        <v>2512</v>
      </c>
      <c r="E1222" s="262" t="s">
        <v>1872</v>
      </c>
      <c r="F1222" s="262" t="s">
        <v>1872</v>
      </c>
      <c r="G1222" s="262" t="s">
        <v>1873</v>
      </c>
      <c r="H1222" s="263" t="s">
        <v>155</v>
      </c>
      <c r="I1222" s="264">
        <v>46647.79</v>
      </c>
      <c r="J1222" s="264">
        <v>-144999.99</v>
      </c>
      <c r="K1222" s="264">
        <v>0</v>
      </c>
      <c r="L1222" s="266">
        <v>3.1084000000000001</v>
      </c>
      <c r="M1222" s="266">
        <v>3.1398000000000001</v>
      </c>
      <c r="N1222" s="270">
        <v>42825</v>
      </c>
      <c r="O1222" s="264">
        <v>1452.8</v>
      </c>
      <c r="P1222" s="264">
        <v>7.0000000000000007E-2</v>
      </c>
      <c r="Q1222" s="264">
        <v>1452.73</v>
      </c>
      <c r="R1222" s="264">
        <v>1452.8</v>
      </c>
      <c r="S1222" s="271">
        <v>3.1107999999999998</v>
      </c>
      <c r="T1222" s="268">
        <f t="shared" si="14"/>
        <v>467.01813038446704</v>
      </c>
      <c r="U1222" s="267"/>
      <c r="V1222" s="272"/>
      <c r="W1222" s="262"/>
      <c r="X1222" s="267" t="s">
        <v>2590</v>
      </c>
      <c r="Y1222" s="262" t="s">
        <v>2759</v>
      </c>
      <c r="Z1222" s="262"/>
    </row>
    <row r="1223" spans="1:26" x14ac:dyDescent="0.25">
      <c r="A1223" s="261">
        <v>42789</v>
      </c>
      <c r="B1223" s="262"/>
      <c r="C1223" s="261">
        <v>42800</v>
      </c>
      <c r="D1223" s="262" t="s">
        <v>2512</v>
      </c>
      <c r="E1223" s="262" t="s">
        <v>1872</v>
      </c>
      <c r="F1223" s="262" t="s">
        <v>1872</v>
      </c>
      <c r="G1223" s="262" t="s">
        <v>1873</v>
      </c>
      <c r="H1223" s="263" t="s">
        <v>155</v>
      </c>
      <c r="I1223" s="264">
        <v>47291.21</v>
      </c>
      <c r="J1223" s="264">
        <v>-147000</v>
      </c>
      <c r="K1223" s="264">
        <v>0</v>
      </c>
      <c r="L1223" s="266">
        <v>3.1084000000000001</v>
      </c>
      <c r="M1223" s="266">
        <v>3.1402999999999999</v>
      </c>
      <c r="N1223" s="270">
        <v>42825</v>
      </c>
      <c r="O1223" s="264">
        <v>1495.61</v>
      </c>
      <c r="P1223" s="264">
        <v>7.0000000000000007E-2</v>
      </c>
      <c r="Q1223" s="264">
        <v>1495.54</v>
      </c>
      <c r="R1223" s="264">
        <v>1495.61</v>
      </c>
      <c r="S1223" s="271">
        <v>3.1360999999999999</v>
      </c>
      <c r="T1223" s="268">
        <f t="shared" si="14"/>
        <v>476.90124677146775</v>
      </c>
      <c r="U1223" s="267"/>
      <c r="V1223" s="272"/>
      <c r="W1223" s="262"/>
      <c r="X1223" s="267" t="s">
        <v>2590</v>
      </c>
      <c r="Y1223" s="262" t="s">
        <v>2759</v>
      </c>
      <c r="Z1223" s="262"/>
    </row>
    <row r="1224" spans="1:26" x14ac:dyDescent="0.25">
      <c r="A1224" s="261">
        <v>42789</v>
      </c>
      <c r="B1224" s="262"/>
      <c r="C1224" s="261">
        <v>42797</v>
      </c>
      <c r="D1224" s="262" t="s">
        <v>2512</v>
      </c>
      <c r="E1224" s="262" t="s">
        <v>1872</v>
      </c>
      <c r="F1224" s="262" t="s">
        <v>1872</v>
      </c>
      <c r="G1224" s="262" t="s">
        <v>1873</v>
      </c>
      <c r="H1224" s="263" t="s">
        <v>155</v>
      </c>
      <c r="I1224" s="264">
        <v>35387.980000000003</v>
      </c>
      <c r="J1224" s="264">
        <v>-110000</v>
      </c>
      <c r="K1224" s="264">
        <v>0</v>
      </c>
      <c r="L1224" s="266">
        <v>3.1084000000000001</v>
      </c>
      <c r="M1224" s="266">
        <v>3.1526999999999998</v>
      </c>
      <c r="N1224" s="270">
        <v>42825</v>
      </c>
      <c r="O1224" s="264">
        <v>1553.5</v>
      </c>
      <c r="P1224" s="264">
        <v>0.08</v>
      </c>
      <c r="Q1224" s="264">
        <v>1553.42</v>
      </c>
      <c r="R1224" s="264">
        <v>1553.5</v>
      </c>
      <c r="S1224" s="271">
        <v>3.1135000000000002</v>
      </c>
      <c r="T1224" s="268">
        <f t="shared" si="14"/>
        <v>498.95615866388306</v>
      </c>
      <c r="U1224" s="267"/>
      <c r="V1224" s="272"/>
      <c r="W1224" s="262"/>
      <c r="X1224" s="267" t="s">
        <v>2622</v>
      </c>
      <c r="Y1224" s="262" t="s">
        <v>2758</v>
      </c>
      <c r="Z1224" s="262"/>
    </row>
    <row r="1225" spans="1:26" x14ac:dyDescent="0.25">
      <c r="A1225" s="261">
        <v>42790</v>
      </c>
      <c r="B1225" s="262"/>
      <c r="C1225" s="261">
        <v>42803</v>
      </c>
      <c r="D1225" s="262" t="s">
        <v>2512</v>
      </c>
      <c r="E1225" s="262" t="s">
        <v>1872</v>
      </c>
      <c r="F1225" s="262" t="s">
        <v>1872</v>
      </c>
      <c r="G1225" s="262" t="s">
        <v>1873</v>
      </c>
      <c r="H1225" s="263" t="s">
        <v>155</v>
      </c>
      <c r="I1225" s="264">
        <v>37327.839999999997</v>
      </c>
      <c r="J1225" s="264">
        <v>-116000</v>
      </c>
      <c r="K1225" s="264">
        <v>0</v>
      </c>
      <c r="L1225" s="266">
        <v>3.1076000000000001</v>
      </c>
      <c r="M1225" s="266">
        <v>3.1494</v>
      </c>
      <c r="N1225" s="270">
        <v>42804</v>
      </c>
      <c r="O1225" s="264">
        <v>1559.59</v>
      </c>
      <c r="P1225" s="264">
        <v>0.08</v>
      </c>
      <c r="Q1225" s="264">
        <v>1559.51</v>
      </c>
      <c r="R1225" s="264">
        <v>1559.59</v>
      </c>
      <c r="S1225" s="271">
        <v>3.1474000000000002</v>
      </c>
      <c r="T1225" s="268">
        <f t="shared" si="14"/>
        <v>495.51693461269616</v>
      </c>
      <c r="U1225" s="267"/>
      <c r="V1225" s="272"/>
      <c r="W1225" s="262"/>
      <c r="X1225" s="267" t="s">
        <v>2721</v>
      </c>
      <c r="Y1225" s="262" t="s">
        <v>2760</v>
      </c>
      <c r="Z1225" s="262"/>
    </row>
    <row r="1226" spans="1:26" x14ac:dyDescent="0.25">
      <c r="A1226" s="261">
        <v>42781</v>
      </c>
      <c r="B1226" s="262"/>
      <c r="C1226" s="261">
        <v>42823</v>
      </c>
      <c r="D1226" s="262" t="s">
        <v>2512</v>
      </c>
      <c r="E1226" s="262" t="s">
        <v>1872</v>
      </c>
      <c r="F1226" s="262" t="s">
        <v>1872</v>
      </c>
      <c r="G1226" s="262" t="s">
        <v>1873</v>
      </c>
      <c r="H1226" s="263" t="s">
        <v>155</v>
      </c>
      <c r="I1226" s="264">
        <v>121332.73</v>
      </c>
      <c r="J1226" s="264">
        <v>-377999.99</v>
      </c>
      <c r="K1226" s="264">
        <v>0</v>
      </c>
      <c r="L1226" s="266">
        <v>3.1154000000000002</v>
      </c>
      <c r="M1226" s="266">
        <v>3.1295000000000002</v>
      </c>
      <c r="N1226" s="270">
        <v>42832</v>
      </c>
      <c r="O1226" s="264">
        <v>1705.37</v>
      </c>
      <c r="P1226" s="264">
        <v>0.09</v>
      </c>
      <c r="Q1226" s="264">
        <v>1705.28</v>
      </c>
      <c r="R1226" s="264">
        <v>1705.37</v>
      </c>
      <c r="S1226" s="271">
        <v>3.13</v>
      </c>
      <c r="T1226" s="268">
        <f t="shared" si="14"/>
        <v>544.84664536741218</v>
      </c>
      <c r="U1226" s="267"/>
      <c r="V1226" s="272"/>
      <c r="W1226" s="262"/>
      <c r="X1226" s="267" t="s">
        <v>2751</v>
      </c>
      <c r="Y1226" s="262" t="s">
        <v>2752</v>
      </c>
      <c r="Z1226" s="262"/>
    </row>
    <row r="1227" spans="1:26" x14ac:dyDescent="0.25">
      <c r="A1227" s="261">
        <v>42789</v>
      </c>
      <c r="B1227" s="262"/>
      <c r="C1227" s="261">
        <v>42800</v>
      </c>
      <c r="D1227" s="262" t="s">
        <v>2512</v>
      </c>
      <c r="E1227" s="262" t="s">
        <v>1872</v>
      </c>
      <c r="F1227" s="262" t="s">
        <v>1872</v>
      </c>
      <c r="G1227" s="262" t="s">
        <v>1873</v>
      </c>
      <c r="H1227" s="263" t="s">
        <v>155</v>
      </c>
      <c r="I1227" s="264">
        <v>55655.64</v>
      </c>
      <c r="J1227" s="264">
        <v>-172999.99</v>
      </c>
      <c r="K1227" s="264">
        <v>0</v>
      </c>
      <c r="L1227" s="266">
        <v>3.1084000000000001</v>
      </c>
      <c r="M1227" s="266">
        <v>3.1402999999999999</v>
      </c>
      <c r="N1227" s="270">
        <v>42825</v>
      </c>
      <c r="O1227" s="264">
        <v>1760.14</v>
      </c>
      <c r="P1227" s="264">
        <v>0.09</v>
      </c>
      <c r="Q1227" s="264">
        <v>1760.05</v>
      </c>
      <c r="R1227" s="264">
        <v>1760.14</v>
      </c>
      <c r="S1227" s="271">
        <v>3.1360999999999999</v>
      </c>
      <c r="T1227" s="268">
        <f t="shared" si="14"/>
        <v>561.25123561110934</v>
      </c>
      <c r="U1227" s="267"/>
      <c r="V1227" s="262"/>
      <c r="W1227" s="262"/>
      <c r="X1227" s="267" t="s">
        <v>2718</v>
      </c>
      <c r="Y1227" s="262" t="s">
        <v>2750</v>
      </c>
      <c r="Z1227" s="262"/>
    </row>
    <row r="1228" spans="1:26" x14ac:dyDescent="0.25">
      <c r="A1228" s="261">
        <v>42789</v>
      </c>
      <c r="B1228" s="262"/>
      <c r="C1228" s="261">
        <v>42800</v>
      </c>
      <c r="D1228" s="262" t="s">
        <v>2512</v>
      </c>
      <c r="E1228" s="262" t="s">
        <v>1872</v>
      </c>
      <c r="F1228" s="262" t="s">
        <v>1872</v>
      </c>
      <c r="G1228" s="262" t="s">
        <v>1873</v>
      </c>
      <c r="H1228" s="263" t="s">
        <v>155</v>
      </c>
      <c r="I1228" s="264">
        <v>56299.06</v>
      </c>
      <c r="J1228" s="264">
        <v>-175000</v>
      </c>
      <c r="K1228" s="264">
        <v>0</v>
      </c>
      <c r="L1228" s="266">
        <v>3.1084000000000001</v>
      </c>
      <c r="M1228" s="266">
        <v>3.1402999999999999</v>
      </c>
      <c r="N1228" s="270">
        <v>42825</v>
      </c>
      <c r="O1228" s="264">
        <v>1780.49</v>
      </c>
      <c r="P1228" s="264">
        <v>0.09</v>
      </c>
      <c r="Q1228" s="264">
        <v>1780.4</v>
      </c>
      <c r="R1228" s="264">
        <v>1780.49</v>
      </c>
      <c r="S1228" s="271">
        <v>3.1360999999999999</v>
      </c>
      <c r="T1228" s="268">
        <f t="shared" si="14"/>
        <v>567.74018685628653</v>
      </c>
      <c r="U1228" s="267"/>
      <c r="V1228" s="262"/>
      <c r="W1228" s="262"/>
      <c r="X1228" s="267" t="s">
        <v>2718</v>
      </c>
      <c r="Y1228" s="262" t="s">
        <v>2750</v>
      </c>
      <c r="Z1228" s="262"/>
    </row>
    <row r="1229" spans="1:26" x14ac:dyDescent="0.25">
      <c r="A1229" s="261">
        <v>42789</v>
      </c>
      <c r="B1229" s="262"/>
      <c r="C1229" s="261">
        <v>42797</v>
      </c>
      <c r="D1229" s="262" t="s">
        <v>2512</v>
      </c>
      <c r="E1229" s="262" t="s">
        <v>1872</v>
      </c>
      <c r="F1229" s="262" t="s">
        <v>1872</v>
      </c>
      <c r="G1229" s="262" t="s">
        <v>1873</v>
      </c>
      <c r="H1229" s="263" t="s">
        <v>155</v>
      </c>
      <c r="I1229" s="264">
        <v>46326.080000000002</v>
      </c>
      <c r="J1229" s="264">
        <v>-143999.99</v>
      </c>
      <c r="K1229" s="264">
        <v>0</v>
      </c>
      <c r="L1229" s="266">
        <v>3.1084000000000001</v>
      </c>
      <c r="M1229" s="266">
        <v>3.1526999999999998</v>
      </c>
      <c r="N1229" s="270">
        <v>42825</v>
      </c>
      <c r="O1229" s="264">
        <v>2033.67</v>
      </c>
      <c r="P1229" s="264">
        <v>0.1</v>
      </c>
      <c r="Q1229" s="264">
        <v>2033.57</v>
      </c>
      <c r="R1229" s="264">
        <v>2033.67</v>
      </c>
      <c r="S1229" s="271">
        <v>3.1135000000000002</v>
      </c>
      <c r="T1229" s="268">
        <f t="shared" si="14"/>
        <v>653.17809539103905</v>
      </c>
      <c r="U1229" s="267"/>
      <c r="V1229" s="262"/>
      <c r="W1229" s="262"/>
      <c r="X1229" s="267" t="s">
        <v>2590</v>
      </c>
      <c r="Y1229" s="262" t="s">
        <v>2759</v>
      </c>
      <c r="Z1229" s="262"/>
    </row>
    <row r="1230" spans="1:26" x14ac:dyDescent="0.25">
      <c r="A1230" s="261">
        <v>42789</v>
      </c>
      <c r="B1230" s="262"/>
      <c r="C1230" s="261">
        <v>42797</v>
      </c>
      <c r="D1230" s="262" t="s">
        <v>2512</v>
      </c>
      <c r="E1230" s="262" t="s">
        <v>1872</v>
      </c>
      <c r="F1230" s="262" t="s">
        <v>1872</v>
      </c>
      <c r="G1230" s="262" t="s">
        <v>1873</v>
      </c>
      <c r="H1230" s="263" t="s">
        <v>155</v>
      </c>
      <c r="I1230" s="264">
        <v>47934.63</v>
      </c>
      <c r="J1230" s="264">
        <v>-149000</v>
      </c>
      <c r="K1230" s="264">
        <v>0</v>
      </c>
      <c r="L1230" s="266">
        <v>3.1084000000000001</v>
      </c>
      <c r="M1230" s="266">
        <v>3.1526999999999998</v>
      </c>
      <c r="N1230" s="270">
        <v>42825</v>
      </c>
      <c r="O1230" s="264">
        <v>2104.2800000000002</v>
      </c>
      <c r="P1230" s="264">
        <v>0.11</v>
      </c>
      <c r="Q1230" s="264">
        <v>2104.17</v>
      </c>
      <c r="R1230" s="264">
        <v>2104.2800000000002</v>
      </c>
      <c r="S1230" s="271">
        <v>3.1135000000000002</v>
      </c>
      <c r="T1230" s="268">
        <f t="shared" si="14"/>
        <v>675.85675285048978</v>
      </c>
      <c r="U1230" s="267"/>
      <c r="V1230" s="262"/>
      <c r="W1230" s="262"/>
      <c r="X1230" s="267" t="s">
        <v>2590</v>
      </c>
      <c r="Y1230" s="262" t="s">
        <v>2759</v>
      </c>
      <c r="Z1230" s="262"/>
    </row>
    <row r="1231" spans="1:26" x14ac:dyDescent="0.25">
      <c r="A1231" s="261">
        <v>42789</v>
      </c>
      <c r="B1231" s="262"/>
      <c r="C1231" s="261">
        <v>42825</v>
      </c>
      <c r="D1231" s="262" t="s">
        <v>2512</v>
      </c>
      <c r="E1231" s="262" t="s">
        <v>1872</v>
      </c>
      <c r="F1231" s="262" t="s">
        <v>1872</v>
      </c>
      <c r="G1231" s="262" t="s">
        <v>1873</v>
      </c>
      <c r="H1231" s="263" t="s">
        <v>155</v>
      </c>
      <c r="I1231" s="264">
        <v>38605.08</v>
      </c>
      <c r="J1231" s="264">
        <v>-120000.03</v>
      </c>
      <c r="K1231" s="264">
        <v>0</v>
      </c>
      <c r="L1231" s="266">
        <v>3.1084000000000001</v>
      </c>
      <c r="M1231" s="266">
        <v>3.1652999999999998</v>
      </c>
      <c r="N1231" s="270">
        <v>42825</v>
      </c>
      <c r="O1231" s="264">
        <v>2196.63</v>
      </c>
      <c r="P1231" s="264">
        <v>0.11</v>
      </c>
      <c r="Q1231" s="264">
        <v>2196.52</v>
      </c>
      <c r="R1231" s="264">
        <v>2196.63</v>
      </c>
      <c r="S1231" s="271">
        <v>3.1680999999999999</v>
      </c>
      <c r="T1231" s="268">
        <f t="shared" si="14"/>
        <v>693.35879549256663</v>
      </c>
      <c r="U1231" s="267"/>
      <c r="V1231" s="262"/>
      <c r="W1231" s="262"/>
      <c r="X1231" s="267" t="s">
        <v>2622</v>
      </c>
      <c r="Y1231" s="262" t="s">
        <v>2758</v>
      </c>
      <c r="Z1231" s="262"/>
    </row>
    <row r="1232" spans="1:26" x14ac:dyDescent="0.25">
      <c r="A1232" s="261">
        <v>42781</v>
      </c>
      <c r="B1232" s="262"/>
      <c r="C1232" s="261">
        <v>42822</v>
      </c>
      <c r="D1232" s="262" t="s">
        <v>2512</v>
      </c>
      <c r="E1232" s="262" t="s">
        <v>1872</v>
      </c>
      <c r="F1232" s="262" t="s">
        <v>1872</v>
      </c>
      <c r="G1232" s="262" t="s">
        <v>1873</v>
      </c>
      <c r="H1232" s="263" t="s">
        <v>155</v>
      </c>
      <c r="I1232" s="264">
        <v>114592.03</v>
      </c>
      <c r="J1232" s="264">
        <v>-357000.01</v>
      </c>
      <c r="K1232" s="264">
        <v>0</v>
      </c>
      <c r="L1232" s="266">
        <v>3.1154000000000002</v>
      </c>
      <c r="M1232" s="266">
        <v>3.1387999999999998</v>
      </c>
      <c r="N1232" s="270">
        <v>42832</v>
      </c>
      <c r="O1232" s="264">
        <v>2671.75</v>
      </c>
      <c r="P1232" s="264">
        <v>0.13</v>
      </c>
      <c r="Q1232" s="264">
        <v>2671.62</v>
      </c>
      <c r="R1232" s="264">
        <v>2671.75</v>
      </c>
      <c r="S1232" s="271">
        <v>3.1253000000000002</v>
      </c>
      <c r="T1232" s="268">
        <f t="shared" si="14"/>
        <v>854.87793171855492</v>
      </c>
      <c r="U1232" s="267"/>
      <c r="V1232" s="262"/>
      <c r="W1232" s="262"/>
      <c r="X1232" s="267" t="s">
        <v>2751</v>
      </c>
      <c r="Y1232" s="262" t="s">
        <v>2752</v>
      </c>
      <c r="Z1232" s="262"/>
    </row>
    <row r="1233" spans="1:26" x14ac:dyDescent="0.25">
      <c r="A1233" s="261">
        <v>42783</v>
      </c>
      <c r="B1233" s="262"/>
      <c r="C1233" s="261">
        <v>42795</v>
      </c>
      <c r="D1233" s="262" t="s">
        <v>2512</v>
      </c>
      <c r="E1233" s="262" t="s">
        <v>1872</v>
      </c>
      <c r="F1233" s="262" t="s">
        <v>1872</v>
      </c>
      <c r="G1233" s="262" t="s">
        <v>1873</v>
      </c>
      <c r="H1233" s="263" t="s">
        <v>155</v>
      </c>
      <c r="I1233" s="264">
        <v>63586.63</v>
      </c>
      <c r="J1233" s="264">
        <v>-194466.99</v>
      </c>
      <c r="K1233" s="264">
        <v>0</v>
      </c>
      <c r="L1233" s="266">
        <v>3.0583</v>
      </c>
      <c r="M1233" s="266">
        <v>3.1030000000000002</v>
      </c>
      <c r="N1233" s="270">
        <v>42797</v>
      </c>
      <c r="O1233" s="264">
        <v>2839.74</v>
      </c>
      <c r="P1233" s="264">
        <v>0.14000000000000001</v>
      </c>
      <c r="Q1233" s="264">
        <v>2839.6</v>
      </c>
      <c r="R1233" s="264">
        <v>2839.74</v>
      </c>
      <c r="S1233" s="271">
        <v>3.0990000000000002</v>
      </c>
      <c r="T1233" s="268">
        <f t="shared" si="14"/>
        <v>916.34075508228443</v>
      </c>
      <c r="U1233" s="267"/>
      <c r="V1233" s="262"/>
      <c r="W1233" s="262"/>
      <c r="X1233" s="267" t="s">
        <v>2710</v>
      </c>
      <c r="Y1233" s="262" t="s">
        <v>2720</v>
      </c>
      <c r="Z1233" s="262"/>
    </row>
    <row r="1234" spans="1:26" x14ac:dyDescent="0.25">
      <c r="A1234" s="261">
        <v>42789</v>
      </c>
      <c r="B1234" s="262"/>
      <c r="C1234" s="261">
        <v>42807</v>
      </c>
      <c r="D1234" s="262" t="s">
        <v>2512</v>
      </c>
      <c r="E1234" s="262" t="s">
        <v>1872</v>
      </c>
      <c r="F1234" s="262" t="s">
        <v>1872</v>
      </c>
      <c r="G1234" s="262" t="s">
        <v>1873</v>
      </c>
      <c r="H1234" s="263" t="s">
        <v>155</v>
      </c>
      <c r="I1234" s="264">
        <v>46969.5</v>
      </c>
      <c r="J1234" s="264">
        <v>-145999.99</v>
      </c>
      <c r="K1234" s="264">
        <v>0</v>
      </c>
      <c r="L1234" s="266">
        <v>3.1084000000000001</v>
      </c>
      <c r="M1234" s="266">
        <v>3.1711999999999998</v>
      </c>
      <c r="N1234" s="270">
        <v>42825</v>
      </c>
      <c r="O1234" s="264">
        <v>2930.97</v>
      </c>
      <c r="P1234" s="264">
        <v>0.15</v>
      </c>
      <c r="Q1234" s="264">
        <v>2930.82</v>
      </c>
      <c r="R1234" s="264">
        <v>2930.97</v>
      </c>
      <c r="S1234" s="271">
        <v>3.1619999999999999</v>
      </c>
      <c r="T1234" s="268">
        <f t="shared" si="14"/>
        <v>926.93548387096769</v>
      </c>
      <c r="U1234" s="267"/>
      <c r="V1234" s="262"/>
      <c r="W1234" s="262"/>
      <c r="X1234" s="267" t="s">
        <v>2590</v>
      </c>
      <c r="Y1234" s="262" t="s">
        <v>2759</v>
      </c>
      <c r="Z1234" s="262"/>
    </row>
    <row r="1235" spans="1:26" x14ac:dyDescent="0.25">
      <c r="A1235" s="261">
        <v>42789</v>
      </c>
      <c r="B1235" s="262"/>
      <c r="C1235" s="261">
        <v>42800</v>
      </c>
      <c r="D1235" s="262" t="s">
        <v>2512</v>
      </c>
      <c r="E1235" s="262" t="s">
        <v>1872</v>
      </c>
      <c r="F1235" s="262" t="s">
        <v>1872</v>
      </c>
      <c r="G1235" s="262" t="s">
        <v>1873</v>
      </c>
      <c r="H1235" s="263" t="s">
        <v>155</v>
      </c>
      <c r="I1235" s="264">
        <v>94260.71</v>
      </c>
      <c r="J1235" s="264">
        <v>-292999.99</v>
      </c>
      <c r="K1235" s="264">
        <v>0</v>
      </c>
      <c r="L1235" s="266">
        <v>3.1084000000000001</v>
      </c>
      <c r="M1235" s="266">
        <v>3.1402999999999999</v>
      </c>
      <c r="N1235" s="270">
        <v>42825</v>
      </c>
      <c r="O1235" s="264">
        <v>2981.05</v>
      </c>
      <c r="P1235" s="264">
        <v>0.15</v>
      </c>
      <c r="Q1235" s="264">
        <v>2980.9</v>
      </c>
      <c r="R1235" s="264">
        <v>2981.05</v>
      </c>
      <c r="S1235" s="271">
        <v>3.1360999999999999</v>
      </c>
      <c r="T1235" s="268">
        <f t="shared" si="14"/>
        <v>950.5596122572623</v>
      </c>
      <c r="U1235" s="267"/>
      <c r="V1235" s="262"/>
      <c r="W1235" s="262"/>
      <c r="X1235" s="267" t="s">
        <v>2622</v>
      </c>
      <c r="Y1235" s="262" t="s">
        <v>2758</v>
      </c>
      <c r="Z1235" s="262"/>
    </row>
    <row r="1236" spans="1:26" x14ac:dyDescent="0.25">
      <c r="A1236" s="261">
        <v>42789</v>
      </c>
      <c r="B1236" s="262"/>
      <c r="C1236" s="261">
        <v>42797</v>
      </c>
      <c r="D1236" s="262" t="s">
        <v>2512</v>
      </c>
      <c r="E1236" s="262" t="s">
        <v>1872</v>
      </c>
      <c r="F1236" s="262" t="s">
        <v>1872</v>
      </c>
      <c r="G1236" s="262" t="s">
        <v>1873</v>
      </c>
      <c r="H1236" s="263" t="s">
        <v>155</v>
      </c>
      <c r="I1236" s="264">
        <v>71108.929999999993</v>
      </c>
      <c r="J1236" s="264">
        <v>-221035</v>
      </c>
      <c r="K1236" s="264">
        <v>0</v>
      </c>
      <c r="L1236" s="266">
        <v>3.1084000000000001</v>
      </c>
      <c r="M1236" s="266">
        <v>3.1526999999999998</v>
      </c>
      <c r="N1236" s="270">
        <v>42825</v>
      </c>
      <c r="O1236" s="264">
        <v>3121.61</v>
      </c>
      <c r="P1236" s="264">
        <v>0.16</v>
      </c>
      <c r="Q1236" s="264">
        <v>3121.45</v>
      </c>
      <c r="R1236" s="264">
        <v>3121.61</v>
      </c>
      <c r="S1236" s="271">
        <v>3.1135000000000002</v>
      </c>
      <c r="T1236" s="268">
        <f t="shared" si="14"/>
        <v>1002.6047856110487</v>
      </c>
      <c r="U1236" s="267"/>
      <c r="V1236" s="262"/>
      <c r="W1236" s="262"/>
      <c r="X1236" s="267" t="s">
        <v>2622</v>
      </c>
      <c r="Y1236" s="262" t="s">
        <v>2761</v>
      </c>
      <c r="Z1236" s="262"/>
    </row>
    <row r="1237" spans="1:26" x14ac:dyDescent="0.25">
      <c r="A1237" s="261">
        <v>42781</v>
      </c>
      <c r="B1237" s="262"/>
      <c r="C1237" s="261">
        <v>42822</v>
      </c>
      <c r="D1237" s="262" t="s">
        <v>2512</v>
      </c>
      <c r="E1237" s="262" t="s">
        <v>1872</v>
      </c>
      <c r="F1237" s="262" t="s">
        <v>1872</v>
      </c>
      <c r="G1237" s="262" t="s">
        <v>1873</v>
      </c>
      <c r="H1237" s="263" t="s">
        <v>155</v>
      </c>
      <c r="I1237" s="264">
        <v>128427.41</v>
      </c>
      <c r="J1237" s="264">
        <v>-400000.01</v>
      </c>
      <c r="K1237" s="264">
        <v>0</v>
      </c>
      <c r="L1237" s="266">
        <v>3.1145999999999998</v>
      </c>
      <c r="M1237" s="266">
        <v>3.1446000000000001</v>
      </c>
      <c r="N1237" s="270">
        <v>42842</v>
      </c>
      <c r="O1237" s="264">
        <v>3830.43</v>
      </c>
      <c r="P1237" s="264">
        <v>0.19</v>
      </c>
      <c r="Q1237" s="264">
        <v>3830.24</v>
      </c>
      <c r="R1237" s="264">
        <v>3830.43</v>
      </c>
      <c r="S1237" s="271">
        <v>3.1253000000000002</v>
      </c>
      <c r="T1237" s="268">
        <f t="shared" si="14"/>
        <v>1225.6199404857132</v>
      </c>
      <c r="U1237" s="267"/>
      <c r="V1237" s="262"/>
      <c r="W1237" s="262"/>
      <c r="X1237" s="267" t="s">
        <v>2753</v>
      </c>
      <c r="Y1237" s="262" t="s">
        <v>2754</v>
      </c>
      <c r="Z1237" s="262"/>
    </row>
    <row r="1238" spans="1:26" x14ac:dyDescent="0.25">
      <c r="A1238" s="261">
        <v>42781</v>
      </c>
      <c r="B1238" s="262"/>
      <c r="C1238" s="261">
        <v>42822</v>
      </c>
      <c r="D1238" s="262" t="s">
        <v>2512</v>
      </c>
      <c r="E1238" s="262" t="s">
        <v>1872</v>
      </c>
      <c r="F1238" s="262" t="s">
        <v>1872</v>
      </c>
      <c r="G1238" s="262" t="s">
        <v>1873</v>
      </c>
      <c r="H1238" s="263" t="s">
        <v>155</v>
      </c>
      <c r="I1238" s="264">
        <v>128427.41</v>
      </c>
      <c r="J1238" s="264">
        <v>-400000.01</v>
      </c>
      <c r="K1238" s="264">
        <v>0</v>
      </c>
      <c r="L1238" s="266">
        <v>3.1145999999999998</v>
      </c>
      <c r="M1238" s="266">
        <v>3.1446000000000001</v>
      </c>
      <c r="N1238" s="270">
        <v>42842</v>
      </c>
      <c r="O1238" s="264">
        <v>3830.43</v>
      </c>
      <c r="P1238" s="264">
        <v>0.19</v>
      </c>
      <c r="Q1238" s="264">
        <v>3830.24</v>
      </c>
      <c r="R1238" s="264">
        <v>3830.43</v>
      </c>
      <c r="S1238" s="271">
        <v>3.1253000000000002</v>
      </c>
      <c r="T1238" s="268">
        <f t="shared" si="14"/>
        <v>1225.6199404857132</v>
      </c>
      <c r="U1238" s="267"/>
      <c r="V1238" s="262"/>
      <c r="W1238" s="262"/>
      <c r="X1238" s="267" t="s">
        <v>2753</v>
      </c>
      <c r="Y1238" s="262" t="s">
        <v>2754</v>
      </c>
      <c r="Z1238" s="262"/>
    </row>
    <row r="1239" spans="1:26" x14ac:dyDescent="0.25">
      <c r="A1239" s="261">
        <v>42789</v>
      </c>
      <c r="B1239" s="262"/>
      <c r="C1239" s="261">
        <v>42803</v>
      </c>
      <c r="D1239" s="262" t="s">
        <v>2512</v>
      </c>
      <c r="E1239" s="262" t="s">
        <v>1872</v>
      </c>
      <c r="F1239" s="262" t="s">
        <v>1872</v>
      </c>
      <c r="G1239" s="262" t="s">
        <v>1873</v>
      </c>
      <c r="H1239" s="263" t="s">
        <v>155</v>
      </c>
      <c r="I1239" s="264">
        <v>53081.97</v>
      </c>
      <c r="J1239" s="264">
        <v>-165000</v>
      </c>
      <c r="K1239" s="264">
        <v>0</v>
      </c>
      <c r="L1239" s="266">
        <v>3.1084000000000001</v>
      </c>
      <c r="M1239" s="266">
        <v>3.1857000000000002</v>
      </c>
      <c r="N1239" s="270">
        <v>42825</v>
      </c>
      <c r="O1239" s="264">
        <v>4073.49</v>
      </c>
      <c r="P1239" s="264">
        <v>0.2</v>
      </c>
      <c r="Q1239" s="264">
        <v>4073.29</v>
      </c>
      <c r="R1239" s="264">
        <v>4073.49</v>
      </c>
      <c r="S1239" s="271">
        <v>3.1474000000000002</v>
      </c>
      <c r="T1239" s="268">
        <f t="shared" si="14"/>
        <v>1294.2396899027767</v>
      </c>
      <c r="U1239" s="267"/>
      <c r="V1239" s="262"/>
      <c r="W1239" s="262"/>
      <c r="X1239" s="267" t="s">
        <v>2718</v>
      </c>
      <c r="Y1239" s="262" t="s">
        <v>2750</v>
      </c>
      <c r="Z1239" s="262"/>
    </row>
    <row r="1240" spans="1:26" x14ac:dyDescent="0.25">
      <c r="A1240" s="261">
        <v>42789</v>
      </c>
      <c r="B1240" s="262"/>
      <c r="C1240" s="261">
        <v>42802</v>
      </c>
      <c r="D1240" s="262" t="s">
        <v>2512</v>
      </c>
      <c r="E1240" s="262" t="s">
        <v>1872</v>
      </c>
      <c r="F1240" s="262" t="s">
        <v>1872</v>
      </c>
      <c r="G1240" s="262" t="s">
        <v>1873</v>
      </c>
      <c r="H1240" s="263" t="s">
        <v>155</v>
      </c>
      <c r="I1240" s="264">
        <v>112598.12</v>
      </c>
      <c r="J1240" s="264">
        <v>-350000</v>
      </c>
      <c r="K1240" s="264">
        <v>0</v>
      </c>
      <c r="L1240" s="266">
        <v>3.1084000000000001</v>
      </c>
      <c r="M1240" s="266">
        <v>3.1528</v>
      </c>
      <c r="N1240" s="270">
        <v>42825</v>
      </c>
      <c r="O1240" s="264">
        <v>4960.8599999999997</v>
      </c>
      <c r="P1240" s="264">
        <v>0.25</v>
      </c>
      <c r="Q1240" s="264">
        <v>4960.6099999999997</v>
      </c>
      <c r="R1240" s="264">
        <v>4960.8599999999997</v>
      </c>
      <c r="S1240" s="271">
        <v>3.1181999999999999</v>
      </c>
      <c r="T1240" s="268">
        <f t="shared" si="14"/>
        <v>1590.9370790840869</v>
      </c>
      <c r="U1240" s="267"/>
      <c r="V1240" s="262"/>
      <c r="W1240" s="262"/>
      <c r="X1240" s="267" t="s">
        <v>2718</v>
      </c>
      <c r="Y1240" s="262" t="s">
        <v>2750</v>
      </c>
      <c r="Z1240" s="262"/>
    </row>
    <row r="1241" spans="1:26" x14ac:dyDescent="0.25">
      <c r="A1241" s="261">
        <v>42781</v>
      </c>
      <c r="B1241" s="262"/>
      <c r="C1241" s="261">
        <v>42809</v>
      </c>
      <c r="D1241" s="262" t="s">
        <v>2512</v>
      </c>
      <c r="E1241" s="262" t="s">
        <v>1872</v>
      </c>
      <c r="F1241" s="262" t="s">
        <v>1872</v>
      </c>
      <c r="G1241" s="262" t="s">
        <v>1873</v>
      </c>
      <c r="H1241" s="263" t="s">
        <v>155</v>
      </c>
      <c r="I1241" s="264">
        <v>70616.94</v>
      </c>
      <c r="J1241" s="264">
        <v>-220000.01</v>
      </c>
      <c r="K1241" s="264">
        <v>0</v>
      </c>
      <c r="L1241" s="266">
        <v>3.1154000000000002</v>
      </c>
      <c r="M1241" s="266">
        <v>3.1863000000000001</v>
      </c>
      <c r="N1241" s="270">
        <v>42832</v>
      </c>
      <c r="O1241" s="264">
        <v>4968.28</v>
      </c>
      <c r="P1241" s="264">
        <v>0.25</v>
      </c>
      <c r="Q1241" s="264">
        <v>4968.03</v>
      </c>
      <c r="R1241" s="264">
        <v>4968.28</v>
      </c>
      <c r="S1241" s="271">
        <v>3.1636000000000002</v>
      </c>
      <c r="T1241" s="268">
        <f t="shared" si="14"/>
        <v>1570.4513844986723</v>
      </c>
      <c r="U1241" s="267"/>
      <c r="V1241" s="262"/>
      <c r="W1241" s="262"/>
      <c r="X1241" s="267" t="s">
        <v>2751</v>
      </c>
      <c r="Y1241" s="262" t="s">
        <v>2752</v>
      </c>
      <c r="Z1241" s="262"/>
    </row>
    <row r="1242" spans="1:26" x14ac:dyDescent="0.25">
      <c r="A1242" s="261">
        <v>42748</v>
      </c>
      <c r="B1242" s="262"/>
      <c r="C1242" s="261">
        <v>42804</v>
      </c>
      <c r="D1242" s="262" t="s">
        <v>2512</v>
      </c>
      <c r="E1242" s="262" t="s">
        <v>1872</v>
      </c>
      <c r="F1242" s="262" t="s">
        <v>1872</v>
      </c>
      <c r="G1242" s="262" t="s">
        <v>1873</v>
      </c>
      <c r="H1242" s="263" t="s">
        <v>1843</v>
      </c>
      <c r="I1242" s="264">
        <v>-272203.75</v>
      </c>
      <c r="J1242" s="264">
        <v>880034.72</v>
      </c>
      <c r="K1242" s="264">
        <v>0</v>
      </c>
      <c r="L1242" s="266">
        <v>3.2330000000000001</v>
      </c>
      <c r="M1242" s="266">
        <v>3.2098</v>
      </c>
      <c r="N1242" s="270">
        <v>42825</v>
      </c>
      <c r="O1242" s="264">
        <v>6272.2</v>
      </c>
      <c r="P1242" s="264">
        <v>0.31</v>
      </c>
      <c r="Q1242" s="264">
        <v>6271.89</v>
      </c>
      <c r="R1242" s="264">
        <v>6272.2</v>
      </c>
      <c r="S1242" s="271">
        <v>3.1732</v>
      </c>
      <c r="T1242" s="268">
        <f t="shared" ref="T1242:T1265" si="15">R1242/S1242</f>
        <v>1976.6166645657379</v>
      </c>
      <c r="U1242" s="267"/>
      <c r="V1242" s="262"/>
      <c r="W1242" s="262"/>
      <c r="X1242" s="267" t="s">
        <v>2526</v>
      </c>
      <c r="Y1242" s="262" t="s">
        <v>2762</v>
      </c>
      <c r="Z1242" s="262"/>
    </row>
    <row r="1243" spans="1:26" x14ac:dyDescent="0.25">
      <c r="A1243" s="261">
        <v>42789</v>
      </c>
      <c r="B1243" s="262"/>
      <c r="C1243" s="261">
        <v>42809</v>
      </c>
      <c r="D1243" s="262" t="s">
        <v>2512</v>
      </c>
      <c r="E1243" s="262" t="s">
        <v>1872</v>
      </c>
      <c r="F1243" s="262" t="s">
        <v>1872</v>
      </c>
      <c r="G1243" s="262" t="s">
        <v>1873</v>
      </c>
      <c r="H1243" s="263" t="s">
        <v>155</v>
      </c>
      <c r="I1243" s="264">
        <v>99729.76</v>
      </c>
      <c r="J1243" s="264">
        <v>-309999.99</v>
      </c>
      <c r="K1243" s="264">
        <v>0</v>
      </c>
      <c r="L1243" s="266">
        <v>3.1084000000000001</v>
      </c>
      <c r="M1243" s="266">
        <v>3.1817000000000002</v>
      </c>
      <c r="N1243" s="270">
        <v>42825</v>
      </c>
      <c r="O1243" s="264">
        <v>7270.41</v>
      </c>
      <c r="P1243" s="264">
        <v>0.36</v>
      </c>
      <c r="Q1243" s="264">
        <v>7270.05</v>
      </c>
      <c r="R1243" s="264">
        <v>7270.41</v>
      </c>
      <c r="S1243" s="271">
        <v>3.1636000000000002</v>
      </c>
      <c r="T1243" s="268">
        <f t="shared" si="15"/>
        <v>2298.1445189025158</v>
      </c>
      <c r="U1243" s="267"/>
      <c r="V1243" s="262"/>
      <c r="W1243" s="262"/>
      <c r="X1243" s="267" t="s">
        <v>2622</v>
      </c>
      <c r="Y1243" s="262" t="s">
        <v>2758</v>
      </c>
      <c r="Z1243" s="262"/>
    </row>
    <row r="1244" spans="1:26" x14ac:dyDescent="0.25">
      <c r="A1244" s="261">
        <v>42783</v>
      </c>
      <c r="B1244" s="262"/>
      <c r="C1244" s="261">
        <v>42797</v>
      </c>
      <c r="D1244" s="262" t="s">
        <v>2512</v>
      </c>
      <c r="E1244" s="262" t="s">
        <v>1872</v>
      </c>
      <c r="F1244" s="262" t="s">
        <v>1872</v>
      </c>
      <c r="G1244" s="262" t="s">
        <v>1873</v>
      </c>
      <c r="H1244" s="263" t="s">
        <v>155</v>
      </c>
      <c r="I1244" s="264">
        <v>135216.62</v>
      </c>
      <c r="J1244" s="264">
        <v>-413532.99</v>
      </c>
      <c r="K1244" s="264">
        <v>0</v>
      </c>
      <c r="L1244" s="266">
        <v>3.0583</v>
      </c>
      <c r="M1244" s="266">
        <v>3.1145999999999998</v>
      </c>
      <c r="N1244" s="270">
        <v>42797</v>
      </c>
      <c r="O1244" s="264">
        <v>7612.7</v>
      </c>
      <c r="P1244" s="264">
        <v>0.38</v>
      </c>
      <c r="Q1244" s="264">
        <v>7612.32</v>
      </c>
      <c r="R1244" s="264">
        <v>7612.7</v>
      </c>
      <c r="S1244" s="271">
        <v>3.1135000000000002</v>
      </c>
      <c r="T1244" s="268">
        <f t="shared" si="15"/>
        <v>2445.0618275252928</v>
      </c>
      <c r="U1244" s="267"/>
      <c r="V1244" s="262"/>
      <c r="W1244" s="262"/>
      <c r="X1244" s="267" t="s">
        <v>2710</v>
      </c>
      <c r="Y1244" s="262" t="s">
        <v>2720</v>
      </c>
      <c r="Z1244" s="262"/>
    </row>
    <row r="1245" spans="1:26" x14ac:dyDescent="0.25">
      <c r="A1245" s="261">
        <v>42748</v>
      </c>
      <c r="B1245" s="262"/>
      <c r="C1245" s="261">
        <v>42825</v>
      </c>
      <c r="D1245" s="262" t="s">
        <v>2512</v>
      </c>
      <c r="E1245" s="262" t="s">
        <v>1872</v>
      </c>
      <c r="F1245" s="262" t="s">
        <v>1872</v>
      </c>
      <c r="G1245" s="262" t="s">
        <v>1873</v>
      </c>
      <c r="H1245" s="263" t="s">
        <v>1843</v>
      </c>
      <c r="I1245" s="264">
        <v>-114731.52</v>
      </c>
      <c r="J1245" s="264">
        <v>370927</v>
      </c>
      <c r="K1245" s="264">
        <v>0</v>
      </c>
      <c r="L1245" s="266">
        <v>3.2330000000000001</v>
      </c>
      <c r="M1245" s="266">
        <v>3.1652999999999998</v>
      </c>
      <c r="N1245" s="270">
        <v>42825</v>
      </c>
      <c r="O1245" s="264">
        <v>7767.32</v>
      </c>
      <c r="P1245" s="264">
        <v>0.39</v>
      </c>
      <c r="Q1245" s="264">
        <v>7766.93</v>
      </c>
      <c r="R1245" s="264">
        <v>7767.32</v>
      </c>
      <c r="S1245" s="271">
        <v>3.1680999999999999</v>
      </c>
      <c r="T1245" s="268">
        <f t="shared" si="15"/>
        <v>2451.7281651463022</v>
      </c>
      <c r="U1245" s="267"/>
      <c r="V1245" s="262"/>
      <c r="W1245" s="262"/>
      <c r="X1245" s="267" t="s">
        <v>2599</v>
      </c>
      <c r="Y1245" s="262" t="s">
        <v>2763</v>
      </c>
      <c r="Z1245" s="262"/>
    </row>
    <row r="1246" spans="1:26" x14ac:dyDescent="0.25">
      <c r="A1246" s="261">
        <v>42789</v>
      </c>
      <c r="B1246" s="262"/>
      <c r="C1246" s="261">
        <v>42825</v>
      </c>
      <c r="D1246" s="262" t="s">
        <v>2512</v>
      </c>
      <c r="E1246" s="262" t="s">
        <v>1872</v>
      </c>
      <c r="F1246" s="262" t="s">
        <v>1872</v>
      </c>
      <c r="G1246" s="262" t="s">
        <v>1873</v>
      </c>
      <c r="H1246" s="263" t="s">
        <v>155</v>
      </c>
      <c r="I1246" s="264">
        <v>145895</v>
      </c>
      <c r="J1246" s="264">
        <v>-453500.02</v>
      </c>
      <c r="K1246" s="264">
        <v>0</v>
      </c>
      <c r="L1246" s="266">
        <v>3.1084000000000001</v>
      </c>
      <c r="M1246" s="266">
        <v>3.1652999999999998</v>
      </c>
      <c r="N1246" s="270">
        <v>42825</v>
      </c>
      <c r="O1246" s="264">
        <v>8301.43</v>
      </c>
      <c r="P1246" s="264">
        <v>0.42</v>
      </c>
      <c r="Q1246" s="264">
        <v>8301.01</v>
      </c>
      <c r="R1246" s="264">
        <v>8301.43</v>
      </c>
      <c r="S1246" s="271">
        <v>3.1680999999999999</v>
      </c>
      <c r="T1246" s="268">
        <f t="shared" si="15"/>
        <v>2620.3181717748812</v>
      </c>
      <c r="U1246" s="267"/>
      <c r="V1246" s="262"/>
      <c r="W1246" s="262"/>
      <c r="X1246" s="267" t="s">
        <v>2590</v>
      </c>
      <c r="Y1246" s="262" t="s">
        <v>2759</v>
      </c>
      <c r="Z1246" s="262"/>
    </row>
    <row r="1247" spans="1:26" x14ac:dyDescent="0.25">
      <c r="A1247" s="261">
        <v>42790</v>
      </c>
      <c r="B1247" s="262"/>
      <c r="C1247" s="261">
        <v>42797</v>
      </c>
      <c r="D1247" s="262" t="s">
        <v>2512</v>
      </c>
      <c r="E1247" s="262" t="s">
        <v>1872</v>
      </c>
      <c r="F1247" s="262" t="s">
        <v>1872</v>
      </c>
      <c r="G1247" s="262" t="s">
        <v>1873</v>
      </c>
      <c r="H1247" s="263" t="s">
        <v>155</v>
      </c>
      <c r="I1247" s="264">
        <v>374565.58</v>
      </c>
      <c r="J1247" s="264">
        <v>-1164000</v>
      </c>
      <c r="K1247" s="264">
        <v>0</v>
      </c>
      <c r="L1247" s="266">
        <v>3.1076000000000001</v>
      </c>
      <c r="M1247" s="266">
        <v>3.1360999999999999</v>
      </c>
      <c r="N1247" s="270">
        <v>42804</v>
      </c>
      <c r="O1247" s="264">
        <v>10650.88</v>
      </c>
      <c r="P1247" s="264">
        <v>0.53</v>
      </c>
      <c r="Q1247" s="264">
        <v>10650.35</v>
      </c>
      <c r="R1247" s="264">
        <v>10650.88</v>
      </c>
      <c r="S1247" s="271">
        <v>3.1135000000000002</v>
      </c>
      <c r="T1247" s="268">
        <f t="shared" si="15"/>
        <v>3420.8704030833464</v>
      </c>
      <c r="U1247" s="267"/>
      <c r="V1247" s="262"/>
      <c r="W1247" s="262"/>
      <c r="X1247" s="267" t="s">
        <v>2721</v>
      </c>
      <c r="Y1247" s="262" t="s">
        <v>2760</v>
      </c>
      <c r="Z1247" s="262"/>
    </row>
    <row r="1248" spans="1:26" x14ac:dyDescent="0.25">
      <c r="A1248" s="261">
        <v>42797</v>
      </c>
      <c r="B1248" s="262"/>
      <c r="C1248" s="261">
        <v>42803</v>
      </c>
      <c r="D1248" s="262" t="s">
        <v>2512</v>
      </c>
      <c r="E1248" s="262" t="s">
        <v>1872</v>
      </c>
      <c r="F1248" s="262" t="s">
        <v>1872</v>
      </c>
      <c r="G1248" s="262" t="s">
        <v>1873</v>
      </c>
      <c r="H1248" s="263" t="s">
        <v>155</v>
      </c>
      <c r="I1248" s="264">
        <v>426534.21</v>
      </c>
      <c r="J1248" s="264">
        <v>-1331000</v>
      </c>
      <c r="K1248" s="264">
        <v>0</v>
      </c>
      <c r="L1248" s="266">
        <v>3.1204999999999998</v>
      </c>
      <c r="M1248" s="266">
        <v>3.1494</v>
      </c>
      <c r="N1248" s="270">
        <v>42804</v>
      </c>
      <c r="O1248" s="264">
        <v>12321.24</v>
      </c>
      <c r="P1248" s="264">
        <v>0.62</v>
      </c>
      <c r="Q1248" s="264">
        <v>12320.62</v>
      </c>
      <c r="R1248" s="264">
        <v>12321.24</v>
      </c>
      <c r="S1248" s="271">
        <v>3.1474000000000002</v>
      </c>
      <c r="T1248" s="268">
        <f t="shared" si="15"/>
        <v>3914.73597254877</v>
      </c>
      <c r="U1248" s="267"/>
      <c r="V1248" s="262"/>
      <c r="W1248" s="262"/>
      <c r="X1248" s="267" t="s">
        <v>2736</v>
      </c>
      <c r="Y1248" s="262" t="s">
        <v>2764</v>
      </c>
      <c r="Z1248" s="262"/>
    </row>
    <row r="1249" spans="1:26" x14ac:dyDescent="0.25">
      <c r="A1249" s="261">
        <v>42815</v>
      </c>
      <c r="B1249" s="262"/>
      <c r="C1249" s="261">
        <v>42828</v>
      </c>
      <c r="D1249" s="262" t="s">
        <v>2512</v>
      </c>
      <c r="E1249" s="262" t="s">
        <v>1872</v>
      </c>
      <c r="F1249" s="262" t="s">
        <v>1872</v>
      </c>
      <c r="G1249" s="262" t="s">
        <v>1873</v>
      </c>
      <c r="H1249" s="263" t="s">
        <v>155</v>
      </c>
      <c r="I1249" s="264">
        <v>159353.57</v>
      </c>
      <c r="J1249" s="264">
        <v>-494999.99</v>
      </c>
      <c r="K1249" s="264">
        <v>0</v>
      </c>
      <c r="L1249" s="266">
        <v>3.1063000000000001</v>
      </c>
      <c r="M1249" s="266">
        <v>3.1145</v>
      </c>
      <c r="N1249" s="270">
        <v>42832</v>
      </c>
      <c r="O1249" s="264">
        <v>1304.3399999999999</v>
      </c>
      <c r="P1249" s="264">
        <v>7.0000000000000007E-2</v>
      </c>
      <c r="Q1249" s="264">
        <v>1304.27</v>
      </c>
      <c r="R1249" s="264">
        <v>1304.3399999999999</v>
      </c>
      <c r="S1249" s="271">
        <v>3.1680999999999999</v>
      </c>
      <c r="T1249" s="268">
        <f t="shared" si="15"/>
        <v>411.71048893658656</v>
      </c>
      <c r="U1249" s="267"/>
      <c r="V1249" s="262"/>
      <c r="W1249" s="262"/>
      <c r="X1249" s="267" t="s">
        <v>2675</v>
      </c>
      <c r="Y1249" s="262" t="s">
        <v>2755</v>
      </c>
      <c r="Z1249" s="262"/>
    </row>
    <row r="1250" spans="1:26" x14ac:dyDescent="0.25">
      <c r="A1250" s="261">
        <v>42783</v>
      </c>
      <c r="B1250" s="262"/>
      <c r="C1250" s="261">
        <v>42828</v>
      </c>
      <c r="D1250" s="262" t="s">
        <v>2512</v>
      </c>
      <c r="E1250" s="262" t="s">
        <v>1872</v>
      </c>
      <c r="F1250" s="262" t="s">
        <v>1872</v>
      </c>
      <c r="G1250" s="262" t="s">
        <v>1873</v>
      </c>
      <c r="H1250" s="263" t="s">
        <v>155</v>
      </c>
      <c r="I1250" s="264">
        <v>111678.37</v>
      </c>
      <c r="J1250" s="264">
        <v>-350000.01</v>
      </c>
      <c r="K1250" s="264">
        <v>0</v>
      </c>
      <c r="L1250" s="266">
        <v>3.1339999999999999</v>
      </c>
      <c r="M1250" s="266">
        <v>3.1158000000000001</v>
      </c>
      <c r="N1250" s="270">
        <v>42832</v>
      </c>
      <c r="O1250" s="264">
        <v>-2028.88</v>
      </c>
      <c r="P1250" s="264">
        <v>0</v>
      </c>
      <c r="Q1250" s="264">
        <v>-2028.88</v>
      </c>
      <c r="R1250" s="264">
        <v>-2028.88</v>
      </c>
      <c r="S1250" s="271">
        <v>3.1680999999999999</v>
      </c>
      <c r="T1250" s="268">
        <f t="shared" si="15"/>
        <v>-640.40907799627541</v>
      </c>
      <c r="U1250" s="267"/>
      <c r="V1250" s="262"/>
      <c r="W1250" s="262"/>
      <c r="X1250" s="267" t="s">
        <v>2765</v>
      </c>
      <c r="Y1250" s="262" t="s">
        <v>2766</v>
      </c>
      <c r="Z1250" s="262"/>
    </row>
    <row r="1251" spans="1:26" x14ac:dyDescent="0.25">
      <c r="A1251" s="261">
        <v>42781</v>
      </c>
      <c r="B1251" s="262"/>
      <c r="C1251" s="261">
        <v>42828</v>
      </c>
      <c r="D1251" s="262" t="s">
        <v>2512</v>
      </c>
      <c r="E1251" s="262" t="s">
        <v>1872</v>
      </c>
      <c r="F1251" s="262" t="s">
        <v>1872</v>
      </c>
      <c r="G1251" s="262" t="s">
        <v>1873</v>
      </c>
      <c r="H1251" s="263" t="s">
        <v>155</v>
      </c>
      <c r="I1251" s="264">
        <v>28896.17</v>
      </c>
      <c r="J1251" s="264">
        <v>-90000.01</v>
      </c>
      <c r="K1251" s="264">
        <v>0</v>
      </c>
      <c r="L1251" s="266">
        <v>3.1145999999999998</v>
      </c>
      <c r="M1251" s="266">
        <v>3.1221000000000001</v>
      </c>
      <c r="N1251" s="270">
        <v>42842</v>
      </c>
      <c r="O1251" s="264">
        <v>215.86</v>
      </c>
      <c r="P1251" s="264">
        <v>0.01</v>
      </c>
      <c r="Q1251" s="264">
        <v>215.85</v>
      </c>
      <c r="R1251" s="264">
        <v>215.86</v>
      </c>
      <c r="S1251" s="271">
        <v>3.1680999999999999</v>
      </c>
      <c r="T1251" s="268">
        <f t="shared" si="15"/>
        <v>68.135475521606011</v>
      </c>
      <c r="U1251" s="267"/>
      <c r="V1251" s="262"/>
      <c r="W1251" s="262"/>
      <c r="X1251" s="267" t="s">
        <v>2753</v>
      </c>
      <c r="Y1251" s="262" t="s">
        <v>2754</v>
      </c>
      <c r="Z1251" s="262"/>
    </row>
    <row r="1252" spans="1:26" x14ac:dyDescent="0.25">
      <c r="A1252" s="261">
        <v>42783</v>
      </c>
      <c r="B1252" s="262"/>
      <c r="C1252" s="261">
        <v>42828</v>
      </c>
      <c r="D1252" s="262" t="s">
        <v>2512</v>
      </c>
      <c r="E1252" s="262" t="s">
        <v>1872</v>
      </c>
      <c r="F1252" s="262" t="s">
        <v>1872</v>
      </c>
      <c r="G1252" s="262" t="s">
        <v>1873</v>
      </c>
      <c r="H1252" s="263" t="s">
        <v>155</v>
      </c>
      <c r="I1252" s="264">
        <v>98915.12</v>
      </c>
      <c r="J1252" s="264">
        <v>-309999.99</v>
      </c>
      <c r="K1252" s="264">
        <v>0</v>
      </c>
      <c r="L1252" s="266">
        <v>3.1339999999999999</v>
      </c>
      <c r="M1252" s="266">
        <v>3.1145</v>
      </c>
      <c r="N1252" s="270">
        <v>42832</v>
      </c>
      <c r="O1252" s="264">
        <v>-1925.37</v>
      </c>
      <c r="P1252" s="264">
        <v>0</v>
      </c>
      <c r="Q1252" s="264">
        <v>-1925.37</v>
      </c>
      <c r="R1252" s="264">
        <v>-1925.37</v>
      </c>
      <c r="S1252" s="271">
        <v>3.1680999999999999</v>
      </c>
      <c r="T1252" s="268">
        <f t="shared" si="15"/>
        <v>-607.73649821659671</v>
      </c>
      <c r="U1252" s="267"/>
      <c r="V1252" s="262"/>
      <c r="W1252" s="262"/>
      <c r="X1252" s="267" t="s">
        <v>2765</v>
      </c>
      <c r="Y1252" s="262" t="s">
        <v>2766</v>
      </c>
      <c r="Z1252" s="262"/>
    </row>
    <row r="1253" spans="1:26" x14ac:dyDescent="0.25">
      <c r="A1253" s="261">
        <v>42781</v>
      </c>
      <c r="B1253" s="262"/>
      <c r="C1253" s="261">
        <v>42828</v>
      </c>
      <c r="D1253" s="262" t="s">
        <v>2512</v>
      </c>
      <c r="E1253" s="262" t="s">
        <v>1872</v>
      </c>
      <c r="F1253" s="262" t="s">
        <v>1872</v>
      </c>
      <c r="G1253" s="262" t="s">
        <v>1873</v>
      </c>
      <c r="H1253" s="263" t="s">
        <v>155</v>
      </c>
      <c r="I1253" s="264">
        <v>105925.4</v>
      </c>
      <c r="J1253" s="264">
        <v>-329999.99</v>
      </c>
      <c r="K1253" s="264">
        <v>0</v>
      </c>
      <c r="L1253" s="266">
        <v>3.1154000000000002</v>
      </c>
      <c r="M1253" s="266">
        <v>3.1158000000000001</v>
      </c>
      <c r="N1253" s="270">
        <v>42832</v>
      </c>
      <c r="O1253" s="264">
        <v>42.29</v>
      </c>
      <c r="P1253" s="264">
        <v>0</v>
      </c>
      <c r="Q1253" s="264">
        <v>42.29</v>
      </c>
      <c r="R1253" s="264">
        <v>42.29</v>
      </c>
      <c r="S1253" s="271">
        <v>3.1680999999999999</v>
      </c>
      <c r="T1253" s="268">
        <f t="shared" si="15"/>
        <v>13.348694801300464</v>
      </c>
      <c r="U1253" s="267"/>
      <c r="V1253" s="262"/>
      <c r="W1253" s="262"/>
      <c r="X1253" s="267" t="s">
        <v>2751</v>
      </c>
      <c r="Y1253" s="262" t="s">
        <v>2752</v>
      </c>
      <c r="Z1253" s="262"/>
    </row>
    <row r="1254" spans="1:26" x14ac:dyDescent="0.25">
      <c r="A1254" s="261">
        <v>42825</v>
      </c>
      <c r="B1254" s="262"/>
      <c r="C1254" s="261">
        <v>42828</v>
      </c>
      <c r="D1254" s="262" t="s">
        <v>2512</v>
      </c>
      <c r="E1254" s="262" t="s">
        <v>1872</v>
      </c>
      <c r="F1254" s="262" t="s">
        <v>1872</v>
      </c>
      <c r="G1254" s="262" t="s">
        <v>1873</v>
      </c>
      <c r="H1254" s="263" t="s">
        <v>155</v>
      </c>
      <c r="I1254" s="264">
        <v>47183.17</v>
      </c>
      <c r="J1254" s="264">
        <v>-150000.01999999999</v>
      </c>
      <c r="K1254" s="264">
        <v>0</v>
      </c>
      <c r="L1254" s="266">
        <v>3.1791</v>
      </c>
      <c r="M1254" s="266">
        <v>3.1265999999999998</v>
      </c>
      <c r="N1254" s="270">
        <v>42853</v>
      </c>
      <c r="O1254" s="264">
        <v>-2458.7800000000002</v>
      </c>
      <c r="P1254" s="264">
        <v>0</v>
      </c>
      <c r="Q1254" s="264">
        <v>-2458.7800000000002</v>
      </c>
      <c r="R1254" s="264">
        <v>-2458.7800000000002</v>
      </c>
      <c r="S1254" s="271">
        <v>3.1680999999999999</v>
      </c>
      <c r="T1254" s="268">
        <f t="shared" si="15"/>
        <v>-776.10555222373034</v>
      </c>
      <c r="U1254" s="267"/>
      <c r="V1254" s="262"/>
      <c r="W1254" s="262"/>
      <c r="X1254" s="267" t="s">
        <v>2767</v>
      </c>
      <c r="Y1254" s="262" t="s">
        <v>2768</v>
      </c>
      <c r="Z1254" s="262"/>
    </row>
    <row r="1255" spans="1:26" x14ac:dyDescent="0.25">
      <c r="A1255" s="261">
        <v>42825</v>
      </c>
      <c r="B1255" s="262"/>
      <c r="C1255" s="261">
        <v>42828</v>
      </c>
      <c r="D1255" s="262" t="s">
        <v>2512</v>
      </c>
      <c r="E1255" s="262" t="s">
        <v>1872</v>
      </c>
      <c r="F1255" s="262" t="s">
        <v>1872</v>
      </c>
      <c r="G1255" s="262" t="s">
        <v>1873</v>
      </c>
      <c r="H1255" s="263" t="s">
        <v>155</v>
      </c>
      <c r="I1255" s="264">
        <v>193703.05</v>
      </c>
      <c r="J1255" s="264">
        <v>-605999.99</v>
      </c>
      <c r="K1255" s="264">
        <v>0</v>
      </c>
      <c r="L1255" s="266">
        <v>3.1284999999999998</v>
      </c>
      <c r="M1255" s="266">
        <v>3.1145</v>
      </c>
      <c r="N1255" s="270">
        <v>42832</v>
      </c>
      <c r="O1255" s="264">
        <v>-2706.95</v>
      </c>
      <c r="P1255" s="264">
        <v>0</v>
      </c>
      <c r="Q1255" s="264">
        <v>-2706.95</v>
      </c>
      <c r="R1255" s="264">
        <v>-2706.95</v>
      </c>
      <c r="S1255" s="271">
        <v>3.1680999999999999</v>
      </c>
      <c r="T1255" s="268">
        <f t="shared" si="15"/>
        <v>-854.43956945803473</v>
      </c>
      <c r="U1255" s="267"/>
      <c r="V1255" s="262"/>
      <c r="W1255" s="262"/>
      <c r="X1255" s="267" t="s">
        <v>2742</v>
      </c>
      <c r="Y1255" s="262" t="s">
        <v>2769</v>
      </c>
      <c r="Z1255" s="262"/>
    </row>
    <row r="1256" spans="1:26" x14ac:dyDescent="0.25">
      <c r="A1256" s="261">
        <v>42783</v>
      </c>
      <c r="B1256" s="262"/>
      <c r="C1256" s="261">
        <v>42832</v>
      </c>
      <c r="D1256" s="262" t="s">
        <v>2512</v>
      </c>
      <c r="E1256" s="262" t="s">
        <v>1872</v>
      </c>
      <c r="F1256" s="262" t="s">
        <v>1872</v>
      </c>
      <c r="G1256" s="262" t="s">
        <v>1873</v>
      </c>
      <c r="H1256" s="263" t="s">
        <v>155</v>
      </c>
      <c r="I1256" s="264">
        <v>223356.73</v>
      </c>
      <c r="J1256" s="264">
        <v>-699999.99</v>
      </c>
      <c r="K1256" s="264">
        <v>0</v>
      </c>
      <c r="L1256" s="266">
        <v>3.1339999999999999</v>
      </c>
      <c r="M1256" s="266">
        <v>3.1492</v>
      </c>
      <c r="N1256" s="270">
        <v>42832</v>
      </c>
      <c r="O1256" s="264">
        <v>3395.02</v>
      </c>
      <c r="P1256" s="264">
        <v>0.17</v>
      </c>
      <c r="Q1256" s="264">
        <v>3394.85</v>
      </c>
      <c r="R1256" s="264">
        <v>3395.02</v>
      </c>
      <c r="S1256" s="271">
        <v>3.1156999999999999</v>
      </c>
      <c r="T1256" s="268">
        <f t="shared" si="15"/>
        <v>1089.6491960073179</v>
      </c>
      <c r="U1256" s="267"/>
      <c r="V1256" s="262"/>
      <c r="W1256" s="262"/>
      <c r="X1256" s="267" t="s">
        <v>2765</v>
      </c>
      <c r="Y1256" s="262" t="s">
        <v>2766</v>
      </c>
      <c r="Z1256" s="262"/>
    </row>
    <row r="1257" spans="1:26" x14ac:dyDescent="0.25">
      <c r="A1257" s="261">
        <v>42832</v>
      </c>
      <c r="B1257" s="262"/>
      <c r="C1257" s="261">
        <v>42835</v>
      </c>
      <c r="D1257" s="262" t="s">
        <v>2512</v>
      </c>
      <c r="E1257" s="262" t="s">
        <v>1872</v>
      </c>
      <c r="F1257" s="262" t="s">
        <v>1872</v>
      </c>
      <c r="G1257" s="262" t="s">
        <v>1873</v>
      </c>
      <c r="H1257" s="263" t="s">
        <v>155</v>
      </c>
      <c r="I1257" s="264">
        <v>48397.440000000002</v>
      </c>
      <c r="J1257" s="264">
        <v>-151000.01</v>
      </c>
      <c r="K1257" s="264">
        <v>0</v>
      </c>
      <c r="L1257" s="266">
        <v>3.12</v>
      </c>
      <c r="M1257" s="266">
        <v>3.1442000000000001</v>
      </c>
      <c r="N1257" s="270">
        <v>42838</v>
      </c>
      <c r="O1257" s="264">
        <v>1169.6400000000001</v>
      </c>
      <c r="P1257" s="264">
        <v>0.06</v>
      </c>
      <c r="Q1257" s="264">
        <v>1169.58</v>
      </c>
      <c r="R1257" s="264">
        <v>1169.6400000000001</v>
      </c>
      <c r="S1257" s="271">
        <v>3.1299000000000001</v>
      </c>
      <c r="T1257" s="268">
        <f t="shared" si="15"/>
        <v>373.69884021853733</v>
      </c>
      <c r="U1257" s="267"/>
      <c r="V1257" s="262"/>
      <c r="W1257" s="262"/>
      <c r="X1257" s="267" t="s">
        <v>2751</v>
      </c>
      <c r="Y1257" s="262" t="s">
        <v>2770</v>
      </c>
      <c r="Z1257" s="262"/>
    </row>
    <row r="1258" spans="1:26" x14ac:dyDescent="0.25">
      <c r="A1258" s="261">
        <v>42832</v>
      </c>
      <c r="B1258" s="262"/>
      <c r="C1258" s="261">
        <v>42837</v>
      </c>
      <c r="D1258" s="262" t="s">
        <v>2512</v>
      </c>
      <c r="E1258" s="262" t="s">
        <v>1872</v>
      </c>
      <c r="F1258" s="262" t="s">
        <v>1872</v>
      </c>
      <c r="G1258" s="262" t="s">
        <v>1873</v>
      </c>
      <c r="H1258" s="263" t="s">
        <v>155</v>
      </c>
      <c r="I1258" s="264">
        <v>201651.62</v>
      </c>
      <c r="J1258" s="264">
        <v>-629999.99</v>
      </c>
      <c r="K1258" s="264">
        <v>0</v>
      </c>
      <c r="L1258" s="266">
        <v>3.1242000000000001</v>
      </c>
      <c r="M1258" s="266">
        <v>3.1545000000000001</v>
      </c>
      <c r="N1258" s="270">
        <v>42845</v>
      </c>
      <c r="O1258" s="264">
        <v>6096.67</v>
      </c>
      <c r="P1258" s="264">
        <v>0.3</v>
      </c>
      <c r="Q1258" s="264">
        <v>6096.37</v>
      </c>
      <c r="R1258" s="264">
        <v>6096.67</v>
      </c>
      <c r="S1258" s="271">
        <v>3.1421000000000001</v>
      </c>
      <c r="T1258" s="268">
        <f t="shared" si="15"/>
        <v>1940.316985455587</v>
      </c>
      <c r="U1258" s="267"/>
      <c r="V1258" s="262"/>
      <c r="W1258" s="262"/>
      <c r="X1258" s="267" t="s">
        <v>2765</v>
      </c>
      <c r="Y1258" s="262" t="s">
        <v>2771</v>
      </c>
      <c r="Z1258" s="262"/>
    </row>
    <row r="1259" spans="1:26" x14ac:dyDescent="0.25">
      <c r="A1259" s="261">
        <v>42825</v>
      </c>
      <c r="B1259" s="262"/>
      <c r="C1259" s="261">
        <v>42843</v>
      </c>
      <c r="D1259" s="262" t="s">
        <v>2512</v>
      </c>
      <c r="E1259" s="262" t="s">
        <v>1872</v>
      </c>
      <c r="F1259" s="262" t="s">
        <v>1872</v>
      </c>
      <c r="G1259" s="262" t="s">
        <v>1873</v>
      </c>
      <c r="H1259" s="263" t="s">
        <v>155</v>
      </c>
      <c r="I1259" s="264">
        <v>47497.72</v>
      </c>
      <c r="J1259" s="264">
        <v>-151000</v>
      </c>
      <c r="K1259" s="264">
        <v>0</v>
      </c>
      <c r="L1259" s="266">
        <v>3.1791</v>
      </c>
      <c r="M1259" s="266">
        <v>3.1055000000000001</v>
      </c>
      <c r="N1259" s="270">
        <v>42853</v>
      </c>
      <c r="O1259" s="264">
        <v>-3485.6</v>
      </c>
      <c r="P1259" s="264">
        <v>0</v>
      </c>
      <c r="Q1259" s="264">
        <v>-3485.6</v>
      </c>
      <c r="R1259" s="264">
        <v>-3485.6</v>
      </c>
      <c r="S1259" s="271">
        <v>3.1032999999999999</v>
      </c>
      <c r="T1259" s="268">
        <f t="shared" si="15"/>
        <v>-1123.1914413688653</v>
      </c>
      <c r="U1259" s="267"/>
      <c r="V1259" s="262"/>
      <c r="W1259" s="262"/>
      <c r="X1259" s="267" t="s">
        <v>2767</v>
      </c>
      <c r="Y1259" s="262" t="s">
        <v>2768</v>
      </c>
      <c r="Z1259" s="262"/>
    </row>
    <row r="1260" spans="1:26" x14ac:dyDescent="0.25">
      <c r="A1260" s="261">
        <v>42825</v>
      </c>
      <c r="B1260" s="262"/>
      <c r="C1260" s="261">
        <v>42843</v>
      </c>
      <c r="D1260" s="262" t="s">
        <v>2512</v>
      </c>
      <c r="E1260" s="262" t="s">
        <v>1872</v>
      </c>
      <c r="F1260" s="262" t="s">
        <v>1872</v>
      </c>
      <c r="G1260" s="262" t="s">
        <v>1873</v>
      </c>
      <c r="H1260" s="263" t="s">
        <v>155</v>
      </c>
      <c r="I1260" s="264">
        <v>47969.55</v>
      </c>
      <c r="J1260" s="264">
        <v>-152500</v>
      </c>
      <c r="K1260" s="264">
        <v>0</v>
      </c>
      <c r="L1260" s="266">
        <v>3.1791</v>
      </c>
      <c r="M1260" s="266">
        <v>3.1055000000000001</v>
      </c>
      <c r="N1260" s="270">
        <v>42853</v>
      </c>
      <c r="O1260" s="264">
        <v>-3520.22</v>
      </c>
      <c r="P1260" s="264">
        <v>0</v>
      </c>
      <c r="Q1260" s="264">
        <v>-3520.22</v>
      </c>
      <c r="R1260" s="264">
        <v>-3520.22</v>
      </c>
      <c r="S1260" s="273">
        <v>3.1032999999999999</v>
      </c>
      <c r="T1260" s="268">
        <f t="shared" si="15"/>
        <v>-1134.3473077047015</v>
      </c>
      <c r="U1260" s="267"/>
      <c r="V1260" s="262"/>
      <c r="W1260" s="262"/>
      <c r="X1260" s="267" t="s">
        <v>2767</v>
      </c>
      <c r="Y1260" s="262" t="s">
        <v>2768</v>
      </c>
      <c r="Z1260" s="262"/>
    </row>
    <row r="1261" spans="1:26" x14ac:dyDescent="0.25">
      <c r="A1261" s="261">
        <v>42832</v>
      </c>
      <c r="B1261" s="262"/>
      <c r="C1261" s="261">
        <v>42844</v>
      </c>
      <c r="D1261" s="262" t="s">
        <v>2512</v>
      </c>
      <c r="E1261" s="262" t="s">
        <v>1872</v>
      </c>
      <c r="F1261" s="262" t="s">
        <v>1872</v>
      </c>
      <c r="G1261" s="262" t="s">
        <v>1873</v>
      </c>
      <c r="H1261" s="263" t="s">
        <v>155</v>
      </c>
      <c r="I1261" s="264">
        <v>176045.07</v>
      </c>
      <c r="J1261" s="264">
        <v>-550000.01</v>
      </c>
      <c r="K1261" s="264">
        <v>0</v>
      </c>
      <c r="L1261" s="266">
        <v>3.1242000000000001</v>
      </c>
      <c r="M1261" s="266">
        <v>3.137483</v>
      </c>
      <c r="N1261" s="270">
        <v>42845</v>
      </c>
      <c r="O1261" s="264">
        <v>2337.61</v>
      </c>
      <c r="P1261" s="264">
        <v>0.12</v>
      </c>
      <c r="Q1261" s="264">
        <v>2337.4899999999998</v>
      </c>
      <c r="R1261" s="264">
        <v>2337.61</v>
      </c>
      <c r="S1261" s="273">
        <v>3.0954999999999999</v>
      </c>
      <c r="T1261" s="268">
        <f t="shared" si="15"/>
        <v>755.16394766596682</v>
      </c>
      <c r="U1261" s="267"/>
      <c r="V1261" s="262"/>
      <c r="W1261" s="262"/>
      <c r="X1261" s="267" t="s">
        <v>2765</v>
      </c>
      <c r="Y1261" s="262" t="s">
        <v>2771</v>
      </c>
      <c r="Z1261" s="262"/>
    </row>
    <row r="1262" spans="1:26" x14ac:dyDescent="0.25">
      <c r="A1262" s="261">
        <v>42845</v>
      </c>
      <c r="B1262" s="262"/>
      <c r="C1262" s="261">
        <v>42853</v>
      </c>
      <c r="D1262" s="262" t="s">
        <v>2512</v>
      </c>
      <c r="E1262" s="262" t="s">
        <v>1872</v>
      </c>
      <c r="F1262" s="262" t="s">
        <v>1872</v>
      </c>
      <c r="G1262" s="262" t="s">
        <v>1873</v>
      </c>
      <c r="H1262" s="263" t="s">
        <v>155</v>
      </c>
      <c r="I1262" s="264">
        <v>33505.65</v>
      </c>
      <c r="J1262" s="264">
        <v>-105000.01</v>
      </c>
      <c r="K1262" s="264">
        <v>0</v>
      </c>
      <c r="L1262" s="266">
        <v>3.1337999999999999</v>
      </c>
      <c r="M1262" s="266">
        <v>3.1966000000000001</v>
      </c>
      <c r="N1262" s="270">
        <v>42853</v>
      </c>
      <c r="O1262" s="264">
        <v>2104.15</v>
      </c>
      <c r="P1262" s="264">
        <v>0.11</v>
      </c>
      <c r="Q1262" s="264">
        <v>2104.04</v>
      </c>
      <c r="R1262" s="264">
        <v>2104.15</v>
      </c>
      <c r="S1262" s="273">
        <v>3.1981000000000002</v>
      </c>
      <c r="T1262" s="268">
        <f t="shared" si="15"/>
        <v>657.93752540570961</v>
      </c>
      <c r="U1262" s="267"/>
      <c r="V1262" s="262"/>
      <c r="W1262" s="262"/>
      <c r="X1262" s="267" t="s">
        <v>2765</v>
      </c>
      <c r="Y1262" s="262" t="s">
        <v>2772</v>
      </c>
      <c r="Z1262" s="262"/>
    </row>
    <row r="1263" spans="1:26" x14ac:dyDescent="0.25">
      <c r="A1263" s="261">
        <v>42781</v>
      </c>
      <c r="B1263" s="262"/>
      <c r="C1263" s="261">
        <v>42832</v>
      </c>
      <c r="D1263" s="262" t="s">
        <v>2512</v>
      </c>
      <c r="E1263" s="262" t="s">
        <v>1872</v>
      </c>
      <c r="F1263" s="262" t="s">
        <v>1872</v>
      </c>
      <c r="G1263" s="262" t="s">
        <v>1873</v>
      </c>
      <c r="H1263" s="263" t="s">
        <v>155</v>
      </c>
      <c r="I1263" s="264">
        <v>48468.9</v>
      </c>
      <c r="J1263" s="264">
        <v>-151000.01</v>
      </c>
      <c r="K1263" s="264">
        <v>0</v>
      </c>
      <c r="L1263" s="266">
        <v>3.1154000000000002</v>
      </c>
      <c r="M1263" s="266">
        <v>3.1166</v>
      </c>
      <c r="N1263" s="270">
        <v>42832</v>
      </c>
      <c r="O1263" s="264">
        <v>58.16</v>
      </c>
      <c r="P1263" s="264">
        <v>0</v>
      </c>
      <c r="Q1263" s="264">
        <v>58.16</v>
      </c>
      <c r="R1263" s="264">
        <v>58.16</v>
      </c>
      <c r="S1263" s="273">
        <v>3.1156999999999999</v>
      </c>
      <c r="T1263" s="268">
        <f t="shared" si="15"/>
        <v>18.666752254710016</v>
      </c>
      <c r="U1263" s="267"/>
      <c r="V1263" s="262"/>
      <c r="W1263" s="262"/>
      <c r="X1263" s="267" t="s">
        <v>2751</v>
      </c>
      <c r="Y1263" s="262" t="s">
        <v>2752</v>
      </c>
      <c r="Z1263" s="262"/>
    </row>
    <row r="1264" spans="1:26" x14ac:dyDescent="0.25">
      <c r="A1264" s="261">
        <v>42783</v>
      </c>
      <c r="B1264" s="262"/>
      <c r="C1264" s="261">
        <v>42832</v>
      </c>
      <c r="D1264" s="262" t="s">
        <v>2512</v>
      </c>
      <c r="E1264" s="262" t="s">
        <v>1872</v>
      </c>
      <c r="F1264" s="262" t="s">
        <v>1872</v>
      </c>
      <c r="G1264" s="262" t="s">
        <v>1873</v>
      </c>
      <c r="H1264" s="263" t="s">
        <v>155</v>
      </c>
      <c r="I1264" s="264">
        <v>410019.14</v>
      </c>
      <c r="J1264" s="264">
        <v>-1284999.98</v>
      </c>
      <c r="K1264" s="264">
        <v>0</v>
      </c>
      <c r="L1264" s="266">
        <v>3.1339999999999999</v>
      </c>
      <c r="M1264" s="266">
        <v>3.1166</v>
      </c>
      <c r="N1264" s="270">
        <v>42832</v>
      </c>
      <c r="O1264" s="264">
        <v>-7134.33</v>
      </c>
      <c r="P1264" s="264">
        <v>0</v>
      </c>
      <c r="Q1264" s="264">
        <v>-7134.33</v>
      </c>
      <c r="R1264" s="264">
        <v>-7134.33</v>
      </c>
      <c r="S1264" s="273">
        <v>3.1156999999999999</v>
      </c>
      <c r="T1264" s="268">
        <f t="shared" si="15"/>
        <v>-2289.8000449337228</v>
      </c>
      <c r="U1264" s="267"/>
      <c r="V1264" s="262"/>
      <c r="W1264" s="262"/>
      <c r="X1264" s="267" t="s">
        <v>2765</v>
      </c>
      <c r="Y1264" s="262" t="s">
        <v>2766</v>
      </c>
      <c r="Z1264" s="262"/>
    </row>
    <row r="1265" spans="1:26" x14ac:dyDescent="0.25">
      <c r="A1265" s="261">
        <v>42832</v>
      </c>
      <c r="B1265" s="262"/>
      <c r="C1265" s="261">
        <v>42845</v>
      </c>
      <c r="D1265" s="262" t="s">
        <v>2512</v>
      </c>
      <c r="E1265" s="262" t="s">
        <v>1872</v>
      </c>
      <c r="F1265" s="262" t="s">
        <v>1872</v>
      </c>
      <c r="G1265" s="262" t="s">
        <v>1873</v>
      </c>
      <c r="H1265" s="263" t="s">
        <v>155</v>
      </c>
      <c r="I1265" s="264">
        <v>33608.6</v>
      </c>
      <c r="J1265" s="264">
        <v>-104999.99</v>
      </c>
      <c r="K1265" s="264">
        <v>0</v>
      </c>
      <c r="L1265" s="266">
        <v>3.1242000000000001</v>
      </c>
      <c r="M1265" s="266">
        <v>3.1299000000000001</v>
      </c>
      <c r="N1265" s="270">
        <v>42845</v>
      </c>
      <c r="O1265" s="264">
        <v>191.57</v>
      </c>
      <c r="P1265" s="264">
        <v>0.01</v>
      </c>
      <c r="Q1265" s="264">
        <v>191.56</v>
      </c>
      <c r="R1265" s="264">
        <v>191.57</v>
      </c>
      <c r="S1265" s="273">
        <v>3.1291000000000002</v>
      </c>
      <c r="T1265" s="268">
        <f t="shared" si="15"/>
        <v>61.222076635454279</v>
      </c>
      <c r="U1265" s="267"/>
      <c r="V1265" s="262"/>
      <c r="W1265" s="262"/>
      <c r="X1265" s="267" t="s">
        <v>2765</v>
      </c>
      <c r="Y1265" s="262" t="s">
        <v>2771</v>
      </c>
      <c r="Z1265" s="262"/>
    </row>
    <row r="1266" spans="1:26" x14ac:dyDescent="0.25">
      <c r="A1266" s="261">
        <v>42828</v>
      </c>
      <c r="B1266" s="262"/>
      <c r="C1266" s="261">
        <v>42870</v>
      </c>
      <c r="D1266" s="262" t="s">
        <v>2512</v>
      </c>
      <c r="E1266" s="262" t="s">
        <v>1872</v>
      </c>
      <c r="F1266" s="262" t="s">
        <v>1872</v>
      </c>
      <c r="G1266" s="262" t="s">
        <v>1873</v>
      </c>
      <c r="H1266" s="263" t="s">
        <v>155</v>
      </c>
      <c r="I1266" s="264">
        <v>574822.15</v>
      </c>
      <c r="J1266" s="264">
        <v>-1809999.99</v>
      </c>
      <c r="K1266" s="264">
        <v>0</v>
      </c>
      <c r="L1266" s="266">
        <v>3.1488</v>
      </c>
      <c r="M1266" s="266">
        <v>3.1312000000000002</v>
      </c>
      <c r="N1266" s="270">
        <v>42870</v>
      </c>
      <c r="O1266" s="264">
        <v>-10116.870000000001</v>
      </c>
      <c r="P1266" s="264">
        <v>0</v>
      </c>
      <c r="Q1266" s="264">
        <v>-10116.870000000001</v>
      </c>
      <c r="R1266" s="264">
        <v>-10116.870000000001</v>
      </c>
      <c r="S1266" s="273">
        <v>3.1286999999999998</v>
      </c>
      <c r="T1266" s="268">
        <f>R1266/S1266</f>
        <v>-3233.5698532937008</v>
      </c>
      <c r="U1266" s="267"/>
      <c r="V1266" s="262"/>
      <c r="W1266" s="262"/>
      <c r="X1266" s="267" t="s">
        <v>2773</v>
      </c>
      <c r="Y1266" s="262" t="s">
        <v>2774</v>
      </c>
      <c r="Z1266" s="262"/>
    </row>
    <row r="1267" spans="1:26" x14ac:dyDescent="0.25">
      <c r="A1267" s="261">
        <v>42870</v>
      </c>
      <c r="B1267" s="262"/>
      <c r="C1267" s="261">
        <v>42885</v>
      </c>
      <c r="D1267" s="262" t="s">
        <v>2512</v>
      </c>
      <c r="E1267" s="262" t="s">
        <v>1872</v>
      </c>
      <c r="F1267" s="262" t="s">
        <v>1872</v>
      </c>
      <c r="G1267" s="262" t="s">
        <v>1873</v>
      </c>
      <c r="H1267" s="263" t="s">
        <v>155</v>
      </c>
      <c r="I1267" s="264">
        <v>122574.7</v>
      </c>
      <c r="J1267" s="264">
        <v>-385999.99</v>
      </c>
      <c r="K1267" s="264">
        <v>0</v>
      </c>
      <c r="L1267" s="266">
        <v>3.1490999999999998</v>
      </c>
      <c r="M1267" s="266">
        <v>3.2641</v>
      </c>
      <c r="N1267" s="270">
        <v>42895</v>
      </c>
      <c r="O1267" s="264">
        <v>14049.39</v>
      </c>
      <c r="P1267" s="264">
        <v>0.7</v>
      </c>
      <c r="Q1267" s="264">
        <v>14048.69</v>
      </c>
      <c r="R1267" s="264">
        <v>14049.39</v>
      </c>
      <c r="S1267" s="273">
        <v>3.2706</v>
      </c>
      <c r="T1267" s="268">
        <f>R1267/S1267</f>
        <v>4295.6613465419186</v>
      </c>
      <c r="U1267" s="267"/>
      <c r="V1267" s="262"/>
      <c r="W1267" s="262"/>
      <c r="X1267" s="267" t="s">
        <v>2773</v>
      </c>
      <c r="Y1267" s="262" t="s">
        <v>2775</v>
      </c>
      <c r="Z1267" s="262"/>
    </row>
    <row r="1268" spans="1:26" x14ac:dyDescent="0.25">
      <c r="A1268" s="261">
        <v>42908</v>
      </c>
      <c r="B1268" s="262"/>
      <c r="C1268" s="261">
        <v>42916</v>
      </c>
      <c r="D1268" s="262" t="s">
        <v>2512</v>
      </c>
      <c r="E1268" s="262" t="s">
        <v>1872</v>
      </c>
      <c r="F1268" s="262" t="s">
        <v>1872</v>
      </c>
      <c r="G1268" s="262" t="s">
        <v>1873</v>
      </c>
      <c r="H1268" s="263" t="s">
        <v>155</v>
      </c>
      <c r="I1268" s="264">
        <v>120105.69</v>
      </c>
      <c r="J1268" s="264">
        <v>-399999.99</v>
      </c>
      <c r="K1268" s="264">
        <v>0</v>
      </c>
      <c r="L1268" s="266">
        <v>3.3304</v>
      </c>
      <c r="M1268" s="266">
        <v>3.2951999999999999</v>
      </c>
      <c r="N1268" s="270">
        <v>42916</v>
      </c>
      <c r="O1268" s="264">
        <v>-4227.72</v>
      </c>
      <c r="P1268" s="264">
        <v>0</v>
      </c>
      <c r="Q1268" s="264">
        <v>-4227.72</v>
      </c>
      <c r="R1268" s="264">
        <v>-4227.72</v>
      </c>
      <c r="S1268" s="273">
        <v>3.3079000000000001</v>
      </c>
      <c r="T1268" s="268">
        <f t="shared" ref="T1268:T1274" si="16">R1268/S1268</f>
        <v>-1278.0676562169353</v>
      </c>
      <c r="U1268" s="267"/>
      <c r="V1268" s="262"/>
      <c r="W1268" s="262"/>
      <c r="X1268" s="267" t="s">
        <v>2776</v>
      </c>
      <c r="Y1268" s="262" t="s">
        <v>2777</v>
      </c>
      <c r="Z1268" s="262"/>
    </row>
    <row r="1269" spans="1:26" x14ac:dyDescent="0.25">
      <c r="A1269" s="261">
        <v>42870</v>
      </c>
      <c r="B1269" s="262"/>
      <c r="C1269" s="261">
        <v>42893</v>
      </c>
      <c r="D1269" s="262" t="s">
        <v>2512</v>
      </c>
      <c r="E1269" s="262" t="s">
        <v>1872</v>
      </c>
      <c r="F1269" s="262" t="s">
        <v>1872</v>
      </c>
      <c r="G1269" s="262" t="s">
        <v>1873</v>
      </c>
      <c r="H1269" s="263" t="s">
        <v>155</v>
      </c>
      <c r="I1269" s="264">
        <v>57159.19</v>
      </c>
      <c r="J1269" s="264">
        <v>-180000.01</v>
      </c>
      <c r="K1269" s="264">
        <v>0</v>
      </c>
      <c r="L1269" s="266">
        <v>3.1490999999999998</v>
      </c>
      <c r="M1269" s="266">
        <v>3.2734999999999999</v>
      </c>
      <c r="N1269" s="270">
        <v>42895</v>
      </c>
      <c r="O1269" s="264">
        <v>7105.15</v>
      </c>
      <c r="P1269" s="264">
        <v>0.36</v>
      </c>
      <c r="Q1269" s="264">
        <v>7104.79</v>
      </c>
      <c r="R1269" s="264">
        <v>7105.15</v>
      </c>
      <c r="S1269" s="273">
        <v>3.2814000000000001</v>
      </c>
      <c r="T1269" s="268">
        <f t="shared" si="16"/>
        <v>2165.2800633875781</v>
      </c>
      <c r="U1269" s="267"/>
      <c r="V1269" s="262"/>
      <c r="W1269" s="262"/>
      <c r="X1269" s="267" t="s">
        <v>2773</v>
      </c>
      <c r="Y1269" s="262" t="s">
        <v>2775</v>
      </c>
      <c r="Z1269" s="262"/>
    </row>
    <row r="1270" spans="1:26" x14ac:dyDescent="0.25">
      <c r="A1270" s="261">
        <v>42870</v>
      </c>
      <c r="B1270" s="262"/>
      <c r="C1270" s="261">
        <v>42893</v>
      </c>
      <c r="D1270" s="262" t="s">
        <v>2512</v>
      </c>
      <c r="E1270" s="262" t="s">
        <v>1872</v>
      </c>
      <c r="F1270" s="262" t="s">
        <v>1872</v>
      </c>
      <c r="G1270" s="262" t="s">
        <v>1873</v>
      </c>
      <c r="H1270" s="263" t="s">
        <v>155</v>
      </c>
      <c r="I1270" s="264">
        <v>76529.8</v>
      </c>
      <c r="J1270" s="264">
        <v>-240999.99</v>
      </c>
      <c r="K1270" s="264">
        <v>0</v>
      </c>
      <c r="L1270" s="266">
        <v>3.1490999999999998</v>
      </c>
      <c r="M1270" s="266">
        <v>3.2734999999999999</v>
      </c>
      <c r="N1270" s="270">
        <v>42895</v>
      </c>
      <c r="O1270" s="264">
        <v>9513.01</v>
      </c>
      <c r="P1270" s="264">
        <v>0.48</v>
      </c>
      <c r="Q1270" s="264">
        <v>9512.5300000000007</v>
      </c>
      <c r="R1270" s="264">
        <v>9513.01</v>
      </c>
      <c r="S1270" s="273">
        <v>3.2814000000000001</v>
      </c>
      <c r="T1270" s="268">
        <f t="shared" si="16"/>
        <v>2899.0705186810505</v>
      </c>
      <c r="U1270" s="267"/>
      <c r="V1270" s="262"/>
      <c r="W1270" s="262"/>
      <c r="X1270" s="267" t="s">
        <v>2773</v>
      </c>
      <c r="Y1270" s="262" t="s">
        <v>2775</v>
      </c>
      <c r="Z1270" s="262"/>
    </row>
    <row r="1271" spans="1:26" x14ac:dyDescent="0.25">
      <c r="A1271" s="261">
        <v>42870</v>
      </c>
      <c r="B1271" s="262"/>
      <c r="C1271" s="261">
        <v>42895</v>
      </c>
      <c r="D1271" s="262" t="s">
        <v>2512</v>
      </c>
      <c r="E1271" s="262" t="s">
        <v>1872</v>
      </c>
      <c r="F1271" s="262" t="s">
        <v>1872</v>
      </c>
      <c r="G1271" s="262" t="s">
        <v>1873</v>
      </c>
      <c r="H1271" s="263" t="s">
        <v>155</v>
      </c>
      <c r="I1271" s="264">
        <v>78372.55</v>
      </c>
      <c r="J1271" s="264">
        <v>-246803</v>
      </c>
      <c r="K1271" s="264">
        <v>0</v>
      </c>
      <c r="L1271" s="266">
        <v>3.1490999999999998</v>
      </c>
      <c r="M1271" s="266">
        <v>3.2946</v>
      </c>
      <c r="N1271" s="270">
        <v>42895</v>
      </c>
      <c r="O1271" s="264">
        <v>11403.21</v>
      </c>
      <c r="P1271" s="264">
        <v>0.56999999999999995</v>
      </c>
      <c r="Q1271" s="264">
        <v>11402.64</v>
      </c>
      <c r="R1271" s="264">
        <v>11403.21</v>
      </c>
      <c r="S1271" s="273">
        <v>3.2835000000000001</v>
      </c>
      <c r="T1271" s="268">
        <f t="shared" si="16"/>
        <v>3472.8825947921423</v>
      </c>
      <c r="U1271" s="267"/>
      <c r="V1271" s="262"/>
      <c r="W1271" s="262"/>
      <c r="X1271" s="267" t="s">
        <v>2773</v>
      </c>
      <c r="Y1271" s="262" t="s">
        <v>2775</v>
      </c>
      <c r="Z1271" s="262"/>
    </row>
    <row r="1272" spans="1:26" x14ac:dyDescent="0.25">
      <c r="A1272" s="261">
        <v>42870</v>
      </c>
      <c r="B1272" s="262"/>
      <c r="C1272" s="261">
        <v>42891</v>
      </c>
      <c r="D1272" s="262" t="s">
        <v>2512</v>
      </c>
      <c r="E1272" s="262" t="s">
        <v>1872</v>
      </c>
      <c r="F1272" s="262" t="s">
        <v>1872</v>
      </c>
      <c r="G1272" s="262" t="s">
        <v>1873</v>
      </c>
      <c r="H1272" s="263" t="s">
        <v>155</v>
      </c>
      <c r="I1272" s="264">
        <v>110825.32</v>
      </c>
      <c r="J1272" s="264">
        <v>-349000.02</v>
      </c>
      <c r="K1272" s="264">
        <v>0</v>
      </c>
      <c r="L1272" s="266">
        <v>3.1490999999999998</v>
      </c>
      <c r="M1272" s="266">
        <v>3.2907000000000002</v>
      </c>
      <c r="N1272" s="270">
        <v>42895</v>
      </c>
      <c r="O1272" s="264">
        <v>15668.83</v>
      </c>
      <c r="P1272" s="264">
        <v>0.78</v>
      </c>
      <c r="Q1272" s="264">
        <v>15668.05</v>
      </c>
      <c r="R1272" s="264">
        <v>15668.83</v>
      </c>
      <c r="S1272" s="273">
        <v>3.2397999999999998</v>
      </c>
      <c r="T1272" s="268">
        <f t="shared" si="16"/>
        <v>4836.3571825421323</v>
      </c>
      <c r="U1272" s="267"/>
      <c r="V1272" s="262"/>
      <c r="W1272" s="262"/>
      <c r="X1272" s="267" t="s">
        <v>2773</v>
      </c>
      <c r="Y1272" s="262" t="s">
        <v>2775</v>
      </c>
      <c r="Z1272" s="262"/>
    </row>
    <row r="1273" spans="1:26" x14ac:dyDescent="0.25">
      <c r="A1273" s="261">
        <v>42870</v>
      </c>
      <c r="B1273" s="262"/>
      <c r="C1273" s="261">
        <v>42892</v>
      </c>
      <c r="D1273" s="262" t="s">
        <v>2512</v>
      </c>
      <c r="E1273" s="262" t="s">
        <v>1872</v>
      </c>
      <c r="F1273" s="262" t="s">
        <v>1872</v>
      </c>
      <c r="G1273" s="262" t="s">
        <v>1873</v>
      </c>
      <c r="H1273" s="263" t="s">
        <v>155</v>
      </c>
      <c r="I1273" s="264">
        <v>129305.83</v>
      </c>
      <c r="J1273" s="264">
        <v>-407196.99</v>
      </c>
      <c r="K1273" s="264">
        <v>0</v>
      </c>
      <c r="L1273" s="266">
        <v>3.1490999999999998</v>
      </c>
      <c r="M1273" s="266">
        <v>3.2934999999999999</v>
      </c>
      <c r="N1273" s="270">
        <v>42895</v>
      </c>
      <c r="O1273" s="264">
        <v>18650.310000000001</v>
      </c>
      <c r="P1273" s="264">
        <v>0.93</v>
      </c>
      <c r="Q1273" s="264">
        <v>18649.38</v>
      </c>
      <c r="R1273" s="264">
        <v>18650.310000000001</v>
      </c>
      <c r="S1273" s="273">
        <v>3.2816999999999998</v>
      </c>
      <c r="T1273" s="268">
        <f t="shared" si="16"/>
        <v>5683.1246000548499</v>
      </c>
      <c r="U1273" s="267"/>
      <c r="V1273" s="262"/>
      <c r="W1273" s="262"/>
      <c r="X1273" s="267" t="s">
        <v>2773</v>
      </c>
      <c r="Y1273" s="262" t="s">
        <v>2775</v>
      </c>
      <c r="Z1273" s="262"/>
    </row>
    <row r="1274" spans="1:26" x14ac:dyDescent="0.25">
      <c r="A1274" s="261">
        <v>42908</v>
      </c>
      <c r="B1274" s="262"/>
      <c r="C1274" s="261">
        <v>42916</v>
      </c>
      <c r="D1274" s="262" t="s">
        <v>2512</v>
      </c>
      <c r="E1274" s="262" t="s">
        <v>1872</v>
      </c>
      <c r="F1274" s="262" t="s">
        <v>1872</v>
      </c>
      <c r="G1274" s="262" t="s">
        <v>1873</v>
      </c>
      <c r="H1274" s="263" t="s">
        <v>155</v>
      </c>
      <c r="I1274" s="264">
        <v>-429242.49</v>
      </c>
      <c r="J1274" s="264">
        <v>1433541.14</v>
      </c>
      <c r="K1274" s="264">
        <v>0</v>
      </c>
      <c r="L1274" s="266">
        <v>3.3397000000000001</v>
      </c>
      <c r="M1274" s="266">
        <v>3.2951999999999999</v>
      </c>
      <c r="N1274" s="270">
        <v>42916</v>
      </c>
      <c r="O1274" s="264">
        <v>19101.29</v>
      </c>
      <c r="P1274" s="264">
        <v>0.96</v>
      </c>
      <c r="Q1274" s="264">
        <v>19100.330000000002</v>
      </c>
      <c r="R1274" s="264">
        <v>19101.29</v>
      </c>
      <c r="S1274" s="273">
        <v>3.3079000000000001</v>
      </c>
      <c r="T1274" s="268">
        <f t="shared" si="16"/>
        <v>5774.4460231566854</v>
      </c>
      <c r="U1274" s="267"/>
      <c r="V1274" s="262"/>
      <c r="W1274" s="262"/>
      <c r="X1274" s="267" t="s">
        <v>2778</v>
      </c>
      <c r="Y1274" s="262" t="s">
        <v>2779</v>
      </c>
      <c r="Z1274" s="262"/>
    </row>
    <row r="1275" spans="1:26" x14ac:dyDescent="0.25">
      <c r="A1275" s="261">
        <v>42870</v>
      </c>
      <c r="B1275" s="262"/>
      <c r="C1275" s="261">
        <v>42908</v>
      </c>
      <c r="D1275" s="262" t="s">
        <v>2512</v>
      </c>
      <c r="E1275" s="262" t="s">
        <v>1872</v>
      </c>
      <c r="F1275" s="262" t="s">
        <v>1872</v>
      </c>
      <c r="G1275" s="262" t="s">
        <v>1873</v>
      </c>
      <c r="H1275" s="263" t="s">
        <v>155</v>
      </c>
      <c r="I1275" s="264">
        <v>127546.95</v>
      </c>
      <c r="J1275" s="264">
        <v>-399999.99</v>
      </c>
      <c r="K1275" s="264">
        <v>0</v>
      </c>
      <c r="L1275" s="266">
        <v>3.1360999999999999</v>
      </c>
      <c r="M1275" s="266">
        <v>3.3260000000000001</v>
      </c>
      <c r="N1275" s="270">
        <v>42909</v>
      </c>
      <c r="O1275" s="264">
        <v>24211.88</v>
      </c>
      <c r="P1275" s="264">
        <v>1.21</v>
      </c>
      <c r="Q1275" s="264">
        <v>24210.67</v>
      </c>
      <c r="R1275" s="264">
        <v>24211.88</v>
      </c>
      <c r="S1275" s="273">
        <v>3.3243999999999998</v>
      </c>
      <c r="T1275" s="268">
        <f>R1275/S1275</f>
        <v>7283.0826615329088</v>
      </c>
      <c r="U1275" s="267"/>
      <c r="V1275" s="262"/>
      <c r="W1275" s="262"/>
      <c r="X1275" s="267" t="s">
        <v>2776</v>
      </c>
      <c r="Y1275" s="262" t="s">
        <v>2780</v>
      </c>
      <c r="Z1275" s="262"/>
    </row>
    <row r="1276" spans="1:26" x14ac:dyDescent="0.25">
      <c r="A1276" s="261">
        <v>42870</v>
      </c>
      <c r="B1276" s="262"/>
      <c r="C1276" s="261">
        <v>42906</v>
      </c>
      <c r="D1276" s="262" t="s">
        <v>2512</v>
      </c>
      <c r="E1276" s="262" t="s">
        <v>1872</v>
      </c>
      <c r="F1276" s="262" t="s">
        <v>1872</v>
      </c>
      <c r="G1276" s="262" t="s">
        <v>1873</v>
      </c>
      <c r="H1276" s="263" t="s">
        <v>155</v>
      </c>
      <c r="I1276" s="264">
        <v>156563.89000000001</v>
      </c>
      <c r="J1276" s="264">
        <v>-491000.02</v>
      </c>
      <c r="K1276" s="264">
        <v>0</v>
      </c>
      <c r="L1276" s="266">
        <v>3.1360999999999999</v>
      </c>
      <c r="M1276" s="266">
        <v>3.3039000000000001</v>
      </c>
      <c r="N1276" s="270">
        <v>42909</v>
      </c>
      <c r="O1276" s="264">
        <v>26241.23</v>
      </c>
      <c r="P1276" s="264">
        <v>1.31</v>
      </c>
      <c r="Q1276" s="264">
        <v>26239.919999999998</v>
      </c>
      <c r="R1276" s="264">
        <v>26241.23</v>
      </c>
      <c r="S1276" s="273">
        <v>3.2972000000000001</v>
      </c>
      <c r="T1276" s="268">
        <f>R1276/S1276</f>
        <v>7958.6406648065022</v>
      </c>
      <c r="U1276" s="267"/>
      <c r="V1276" s="262"/>
      <c r="W1276" s="262"/>
      <c r="X1276" s="267" t="s">
        <v>2776</v>
      </c>
      <c r="Y1276" s="262" t="s">
        <v>2780</v>
      </c>
      <c r="Z1276" s="262"/>
    </row>
    <row r="1277" spans="1:26" x14ac:dyDescent="0.25">
      <c r="A1277" s="261">
        <v>42908</v>
      </c>
      <c r="B1277" s="262"/>
      <c r="C1277" s="261">
        <v>42942</v>
      </c>
      <c r="D1277" s="262" t="s">
        <v>2512</v>
      </c>
      <c r="E1277" s="262" t="s">
        <v>1872</v>
      </c>
      <c r="F1277" s="262" t="s">
        <v>1872</v>
      </c>
      <c r="G1277" s="262" t="s">
        <v>1873</v>
      </c>
      <c r="H1277" s="263" t="s">
        <v>155</v>
      </c>
      <c r="I1277" s="264">
        <v>482134.34</v>
      </c>
      <c r="J1277" s="264">
        <v>-1622092.77</v>
      </c>
      <c r="K1277" s="264">
        <v>0</v>
      </c>
      <c r="L1277" s="266">
        <v>3.3643999999999998</v>
      </c>
      <c r="M1277" s="266">
        <v>3.1749999999999998</v>
      </c>
      <c r="N1277" s="270">
        <v>42948</v>
      </c>
      <c r="O1277" s="264">
        <v>-91187.97</v>
      </c>
      <c r="P1277" s="264">
        <v>0</v>
      </c>
      <c r="Q1277" s="264">
        <v>-91187.97</v>
      </c>
      <c r="R1277" s="264">
        <v>-91187.97</v>
      </c>
      <c r="S1277" s="273">
        <v>3.1553</v>
      </c>
      <c r="T1277" s="268">
        <f t="shared" ref="T1277" si="17">R1277/S1277</f>
        <v>-28899.936614584985</v>
      </c>
      <c r="U1277" s="267"/>
      <c r="V1277" s="262"/>
      <c r="W1277" s="262"/>
      <c r="X1277" s="267" t="s">
        <v>2781</v>
      </c>
      <c r="Y1277" s="262" t="s">
        <v>2782</v>
      </c>
      <c r="Z1277" s="262"/>
    </row>
    <row r="1278" spans="1:26" x14ac:dyDescent="0.25">
      <c r="A1278" s="261">
        <v>42908</v>
      </c>
      <c r="B1278" s="262"/>
      <c r="C1278" s="261">
        <v>42943</v>
      </c>
      <c r="D1278" s="262" t="s">
        <v>2512</v>
      </c>
      <c r="E1278" s="262" t="s">
        <v>1872</v>
      </c>
      <c r="F1278" s="262" t="s">
        <v>1872</v>
      </c>
      <c r="G1278" s="262" t="s">
        <v>1873</v>
      </c>
      <c r="H1278" s="263" t="s">
        <v>155</v>
      </c>
      <c r="I1278" s="264">
        <v>261942.93</v>
      </c>
      <c r="J1278" s="264">
        <v>-881280.79</v>
      </c>
      <c r="K1278" s="264">
        <v>0</v>
      </c>
      <c r="L1278" s="266">
        <v>3.3643999999999998</v>
      </c>
      <c r="M1278" s="266">
        <v>3.1555</v>
      </c>
      <c r="N1278" s="270">
        <v>42948</v>
      </c>
      <c r="O1278" s="264">
        <v>-54662.93</v>
      </c>
      <c r="P1278" s="264">
        <v>0</v>
      </c>
      <c r="Q1278" s="264">
        <v>-54662.93</v>
      </c>
      <c r="R1278" s="264">
        <v>-54662.93</v>
      </c>
      <c r="S1278" s="273">
        <v>3.1654</v>
      </c>
      <c r="T1278" s="268">
        <f>R1278/S1278</f>
        <v>-17268.885448916408</v>
      </c>
      <c r="U1278" s="267"/>
      <c r="V1278" s="262"/>
      <c r="W1278" s="262"/>
      <c r="X1278" s="267" t="s">
        <v>2781</v>
      </c>
      <c r="Y1278" s="262" t="s">
        <v>2782</v>
      </c>
      <c r="Z1278" s="262"/>
    </row>
    <row r="1279" spans="1:26" x14ac:dyDescent="0.25">
      <c r="A1279" s="261">
        <v>42908</v>
      </c>
      <c r="B1279" s="262"/>
      <c r="C1279" s="261">
        <v>42941</v>
      </c>
      <c r="D1279" s="262" t="s">
        <v>2512</v>
      </c>
      <c r="E1279" s="262" t="s">
        <v>1872</v>
      </c>
      <c r="F1279" s="262" t="s">
        <v>1872</v>
      </c>
      <c r="G1279" s="262" t="s">
        <v>1873</v>
      </c>
      <c r="H1279" s="263" t="s">
        <v>155</v>
      </c>
      <c r="I1279" s="264">
        <v>249012.49</v>
      </c>
      <c r="J1279" s="264">
        <v>-836432.95</v>
      </c>
      <c r="K1279" s="264">
        <v>0</v>
      </c>
      <c r="L1279" s="266">
        <v>3.359</v>
      </c>
      <c r="M1279" s="266">
        <v>3.1463999999999999</v>
      </c>
      <c r="N1279" s="270">
        <v>42941</v>
      </c>
      <c r="O1279" s="264">
        <v>-52940.06</v>
      </c>
      <c r="P1279" s="264">
        <v>0</v>
      </c>
      <c r="Q1279" s="264">
        <v>-52940.06</v>
      </c>
      <c r="R1279" s="264">
        <v>-52940.06</v>
      </c>
      <c r="S1279" s="273">
        <v>3.1456</v>
      </c>
      <c r="T1279" s="268">
        <f>R1279/S1279</f>
        <v>-16829.876653102747</v>
      </c>
      <c r="U1279" s="267"/>
      <c r="V1279" s="262"/>
      <c r="W1279" s="262"/>
      <c r="X1279" s="267" t="s">
        <v>2783</v>
      </c>
      <c r="Y1279" s="262" t="s">
        <v>2784</v>
      </c>
      <c r="Z1279" s="262"/>
    </row>
    <row r="1280" spans="1:26" x14ac:dyDescent="0.25">
      <c r="A1280" s="261">
        <v>42921</v>
      </c>
      <c r="B1280" s="262"/>
      <c r="C1280" s="261">
        <v>42930</v>
      </c>
      <c r="D1280" s="262" t="s">
        <v>2512</v>
      </c>
      <c r="E1280" s="262" t="s">
        <v>1872</v>
      </c>
      <c r="F1280" s="262" t="s">
        <v>1872</v>
      </c>
      <c r="G1280" s="262" t="s">
        <v>1873</v>
      </c>
      <c r="H1280" s="263" t="s">
        <v>155</v>
      </c>
      <c r="I1280" s="264">
        <v>325813.06</v>
      </c>
      <c r="J1280" s="264">
        <v>-1075346</v>
      </c>
      <c r="K1280" s="264">
        <v>0</v>
      </c>
      <c r="L1280" s="266">
        <v>3.3005</v>
      </c>
      <c r="M1280" s="266">
        <v>3.181</v>
      </c>
      <c r="N1280" s="270">
        <v>42930</v>
      </c>
      <c r="O1280" s="264">
        <v>-38934.660000000003</v>
      </c>
      <c r="P1280" s="264">
        <v>0</v>
      </c>
      <c r="Q1280" s="264">
        <v>-38934.660000000003</v>
      </c>
      <c r="R1280" s="264">
        <v>-38934.660000000003</v>
      </c>
      <c r="S1280" s="273">
        <v>3.2105000000000001</v>
      </c>
      <c r="T1280" s="268">
        <f t="shared" ref="T1280:T1286" si="18">R1280/S1280</f>
        <v>-12127.288584332659</v>
      </c>
      <c r="U1280" s="267"/>
      <c r="V1280" s="262"/>
      <c r="W1280" s="262"/>
      <c r="X1280" s="267" t="s">
        <v>2785</v>
      </c>
      <c r="Y1280" s="262" t="s">
        <v>2786</v>
      </c>
      <c r="Z1280" s="262"/>
    </row>
    <row r="1281" spans="1:30" x14ac:dyDescent="0.25">
      <c r="A1281" s="261">
        <v>42908</v>
      </c>
      <c r="B1281" s="262"/>
      <c r="C1281" s="261">
        <v>42941</v>
      </c>
      <c r="D1281" s="262" t="s">
        <v>2512</v>
      </c>
      <c r="E1281" s="262" t="s">
        <v>1872</v>
      </c>
      <c r="F1281" s="262" t="s">
        <v>1872</v>
      </c>
      <c r="G1281" s="262" t="s">
        <v>1873</v>
      </c>
      <c r="H1281" s="263" t="s">
        <v>155</v>
      </c>
      <c r="I1281" s="264">
        <v>197847.27</v>
      </c>
      <c r="J1281" s="264">
        <v>-664568.98</v>
      </c>
      <c r="K1281" s="264">
        <v>0</v>
      </c>
      <c r="L1281" s="266">
        <v>3.359</v>
      </c>
      <c r="M1281" s="266">
        <v>3.1665000000000001</v>
      </c>
      <c r="N1281" s="270">
        <v>42941</v>
      </c>
      <c r="O1281" s="264">
        <v>-38085.599999999999</v>
      </c>
      <c r="P1281" s="264">
        <v>0</v>
      </c>
      <c r="Q1281" s="264">
        <v>-38085.599999999999</v>
      </c>
      <c r="R1281" s="264">
        <v>-38085.599999999999</v>
      </c>
      <c r="S1281" s="273">
        <v>3.1456</v>
      </c>
      <c r="T1281" s="268">
        <f t="shared" si="18"/>
        <v>-12107.578840284841</v>
      </c>
      <c r="U1281" s="267"/>
      <c r="V1281" s="262"/>
      <c r="W1281" s="262"/>
      <c r="X1281" s="267" t="s">
        <v>2783</v>
      </c>
      <c r="Y1281" s="262" t="s">
        <v>2784</v>
      </c>
      <c r="Z1281" s="262"/>
    </row>
    <row r="1282" spans="1:30" x14ac:dyDescent="0.25">
      <c r="A1282" s="261">
        <v>42908</v>
      </c>
      <c r="B1282" s="262"/>
      <c r="C1282" s="261">
        <v>42947</v>
      </c>
      <c r="D1282" s="262" t="s">
        <v>2512</v>
      </c>
      <c r="E1282" s="262" t="s">
        <v>1872</v>
      </c>
      <c r="F1282" s="262" t="s">
        <v>1872</v>
      </c>
      <c r="G1282" s="262" t="s">
        <v>1873</v>
      </c>
      <c r="H1282" s="263" t="s">
        <v>155</v>
      </c>
      <c r="I1282" s="264">
        <v>35482.239999999998</v>
      </c>
      <c r="J1282" s="264">
        <v>-119376.45</v>
      </c>
      <c r="K1282" s="264">
        <v>0</v>
      </c>
      <c r="L1282" s="266">
        <v>3.3643999999999998</v>
      </c>
      <c r="M1282" s="266">
        <v>3.1328</v>
      </c>
      <c r="N1282" s="270">
        <v>42948</v>
      </c>
      <c r="O1282" s="264">
        <v>-8214.84</v>
      </c>
      <c r="P1282" s="264">
        <v>0</v>
      </c>
      <c r="Q1282" s="264">
        <v>-8214.84</v>
      </c>
      <c r="R1282" s="264">
        <v>-8214.84</v>
      </c>
      <c r="S1282" s="273">
        <v>3.1303999999999998</v>
      </c>
      <c r="T1282" s="268">
        <f t="shared" si="18"/>
        <v>-2624.2141579350882</v>
      </c>
      <c r="U1282" s="267"/>
      <c r="V1282" s="262"/>
      <c r="W1282" s="262"/>
      <c r="X1282" s="267" t="s">
        <v>2781</v>
      </c>
      <c r="Y1282" s="262" t="s">
        <v>2782</v>
      </c>
      <c r="Z1282" s="262"/>
    </row>
    <row r="1283" spans="1:30" x14ac:dyDescent="0.25">
      <c r="A1283" s="261">
        <v>42941</v>
      </c>
      <c r="B1283" s="262"/>
      <c r="C1283" s="261">
        <v>42947</v>
      </c>
      <c r="D1283" s="262" t="s">
        <v>2512</v>
      </c>
      <c r="E1283" s="262" t="s">
        <v>1872</v>
      </c>
      <c r="F1283" s="262" t="s">
        <v>1872</v>
      </c>
      <c r="G1283" s="262" t="s">
        <v>1873</v>
      </c>
      <c r="H1283" s="263" t="s">
        <v>155</v>
      </c>
      <c r="I1283" s="264">
        <v>265584.84999999998</v>
      </c>
      <c r="J1283" s="264">
        <v>-836432.93</v>
      </c>
      <c r="K1283" s="264">
        <v>0</v>
      </c>
      <c r="L1283" s="266">
        <v>3.1494</v>
      </c>
      <c r="M1283" s="266">
        <v>3.1211000000000002</v>
      </c>
      <c r="N1283" s="270">
        <v>42947</v>
      </c>
      <c r="O1283" s="264">
        <v>-7516.05</v>
      </c>
      <c r="P1283" s="264">
        <v>0</v>
      </c>
      <c r="Q1283" s="264">
        <v>-7516.05</v>
      </c>
      <c r="R1283" s="264">
        <v>-7516.05</v>
      </c>
      <c r="S1283" s="273">
        <v>3.1303999999999998</v>
      </c>
      <c r="T1283" s="268">
        <f t="shared" si="18"/>
        <v>-2400.9870943010478</v>
      </c>
      <c r="U1283" s="267"/>
      <c r="V1283" s="262"/>
      <c r="W1283" s="262"/>
      <c r="X1283" s="267" t="s">
        <v>2783</v>
      </c>
      <c r="Y1283" s="262" t="s">
        <v>2787</v>
      </c>
      <c r="Z1283" s="262"/>
    </row>
    <row r="1284" spans="1:30" x14ac:dyDescent="0.25">
      <c r="A1284" s="261">
        <v>42934</v>
      </c>
      <c r="B1284" s="262"/>
      <c r="C1284" s="261">
        <v>42947</v>
      </c>
      <c r="D1284" s="262" t="s">
        <v>2512</v>
      </c>
      <c r="E1284" s="262" t="s">
        <v>1872</v>
      </c>
      <c r="F1284" s="262" t="s">
        <v>1872</v>
      </c>
      <c r="G1284" s="262" t="s">
        <v>1873</v>
      </c>
      <c r="H1284" s="263" t="s">
        <v>155</v>
      </c>
      <c r="I1284" s="264">
        <v>120646.92</v>
      </c>
      <c r="J1284" s="264">
        <v>-383053.97</v>
      </c>
      <c r="K1284" s="264">
        <v>0</v>
      </c>
      <c r="L1284" s="266">
        <v>3.1749999999999998</v>
      </c>
      <c r="M1284" s="266">
        <v>3.1328</v>
      </c>
      <c r="N1284" s="270">
        <v>42948</v>
      </c>
      <c r="O1284" s="264">
        <v>-5089.54</v>
      </c>
      <c r="P1284" s="264">
        <v>0</v>
      </c>
      <c r="Q1284" s="264">
        <v>-5089.54</v>
      </c>
      <c r="R1284" s="264">
        <v>-5089.54</v>
      </c>
      <c r="S1284" s="273">
        <v>3.1303999999999998</v>
      </c>
      <c r="T1284" s="268">
        <f t="shared" si="18"/>
        <v>-1625.8433427038078</v>
      </c>
      <c r="U1284" s="267"/>
      <c r="V1284" s="262"/>
      <c r="W1284" s="262"/>
      <c r="X1284" s="267" t="s">
        <v>2788</v>
      </c>
      <c r="Y1284" s="262" t="s">
        <v>2789</v>
      </c>
      <c r="Z1284" s="262"/>
    </row>
    <row r="1285" spans="1:30" x14ac:dyDescent="0.25">
      <c r="A1285" s="261">
        <v>42935</v>
      </c>
      <c r="B1285" s="262"/>
      <c r="C1285" s="261">
        <v>42937</v>
      </c>
      <c r="D1285" s="262" t="s">
        <v>2512</v>
      </c>
      <c r="E1285" s="262" t="s">
        <v>1872</v>
      </c>
      <c r="F1285" s="262" t="s">
        <v>1872</v>
      </c>
      <c r="G1285" s="262" t="s">
        <v>1873</v>
      </c>
      <c r="H1285" s="263" t="s">
        <v>155</v>
      </c>
      <c r="I1285" s="264">
        <v>242413.65</v>
      </c>
      <c r="J1285" s="264">
        <v>-763893.89</v>
      </c>
      <c r="K1285" s="264">
        <v>0</v>
      </c>
      <c r="L1285" s="266">
        <v>3.1511999999999998</v>
      </c>
      <c r="M1285" s="266">
        <v>3.1406999999999998</v>
      </c>
      <c r="N1285" s="270">
        <v>42937</v>
      </c>
      <c r="O1285" s="264">
        <v>-2545.34</v>
      </c>
      <c r="P1285" s="264">
        <v>0</v>
      </c>
      <c r="Q1285" s="264">
        <v>-2545.34</v>
      </c>
      <c r="R1285" s="264">
        <v>-2545.34</v>
      </c>
      <c r="S1285" s="273">
        <v>3.1398999999999999</v>
      </c>
      <c r="T1285" s="268">
        <f t="shared" si="18"/>
        <v>-810.64365107169021</v>
      </c>
      <c r="U1285" s="267"/>
      <c r="V1285" s="262"/>
      <c r="W1285" s="262"/>
      <c r="X1285" s="267" t="s">
        <v>2790</v>
      </c>
      <c r="Y1285" s="262" t="s">
        <v>2791</v>
      </c>
      <c r="Z1285" s="262"/>
    </row>
    <row r="1286" spans="1:30" x14ac:dyDescent="0.25">
      <c r="A1286" s="261">
        <v>42935</v>
      </c>
      <c r="B1286" s="262"/>
      <c r="C1286" s="261">
        <v>42937</v>
      </c>
      <c r="D1286" s="262" t="s">
        <v>2512</v>
      </c>
      <c r="E1286" s="262" t="s">
        <v>1872</v>
      </c>
      <c r="F1286" s="262" t="s">
        <v>1872</v>
      </c>
      <c r="G1286" s="262" t="s">
        <v>1873</v>
      </c>
      <c r="H1286" s="263" t="s">
        <v>155</v>
      </c>
      <c r="I1286" s="264">
        <v>201915.26</v>
      </c>
      <c r="J1286" s="264">
        <v>-636578.24</v>
      </c>
      <c r="K1286" s="264">
        <v>0</v>
      </c>
      <c r="L1286" s="266">
        <v>3.1526999999999998</v>
      </c>
      <c r="M1286" s="266">
        <v>3.1406999999999998</v>
      </c>
      <c r="N1286" s="270">
        <v>42937</v>
      </c>
      <c r="O1286" s="264">
        <v>-2422.98</v>
      </c>
      <c r="P1286" s="264">
        <v>0</v>
      </c>
      <c r="Q1286" s="264">
        <v>-2422.98</v>
      </c>
      <c r="R1286" s="264">
        <v>-2422.98</v>
      </c>
      <c r="S1286" s="273">
        <v>3.1398999999999999</v>
      </c>
      <c r="T1286" s="268">
        <f t="shared" si="18"/>
        <v>-771.67425714194724</v>
      </c>
      <c r="U1286" s="267"/>
      <c r="V1286" s="262"/>
      <c r="W1286" s="262"/>
      <c r="X1286" s="267" t="s">
        <v>2792</v>
      </c>
      <c r="Y1286" s="262" t="s">
        <v>2793</v>
      </c>
      <c r="Z1286" s="262"/>
    </row>
    <row r="1287" spans="1:30" x14ac:dyDescent="0.25">
      <c r="A1287" s="261">
        <v>42934</v>
      </c>
      <c r="B1287" s="262"/>
      <c r="C1287" s="261">
        <v>42943</v>
      </c>
      <c r="D1287" s="262" t="s">
        <v>2512</v>
      </c>
      <c r="E1287" s="262" t="s">
        <v>1872</v>
      </c>
      <c r="F1287" s="262" t="s">
        <v>1872</v>
      </c>
      <c r="G1287" s="262" t="s">
        <v>1873</v>
      </c>
      <c r="H1287" s="263" t="s">
        <v>155</v>
      </c>
      <c r="I1287" s="264">
        <v>121503.31</v>
      </c>
      <c r="J1287" s="264">
        <v>-385773.01</v>
      </c>
      <c r="K1287" s="264">
        <v>0</v>
      </c>
      <c r="L1287" s="266">
        <v>3.1749999999999998</v>
      </c>
      <c r="M1287" s="266">
        <v>3.1555</v>
      </c>
      <c r="N1287" s="270">
        <v>42948</v>
      </c>
      <c r="O1287" s="264">
        <v>-2366.85</v>
      </c>
      <c r="P1287" s="264">
        <v>0</v>
      </c>
      <c r="Q1287" s="264">
        <v>-2366.85</v>
      </c>
      <c r="R1287" s="264">
        <v>-2366.85</v>
      </c>
      <c r="S1287" s="273">
        <v>3.1654</v>
      </c>
      <c r="T1287" s="268">
        <f>R1287/S1287</f>
        <v>-747.72540595185444</v>
      </c>
      <c r="U1287" s="267"/>
      <c r="V1287" s="262"/>
      <c r="W1287" s="262"/>
      <c r="X1287" s="267" t="s">
        <v>2788</v>
      </c>
      <c r="Y1287" s="262" t="s">
        <v>2789</v>
      </c>
      <c r="Z1287" s="262"/>
    </row>
    <row r="1288" spans="1:30" x14ac:dyDescent="0.25">
      <c r="A1288" s="261">
        <v>42916</v>
      </c>
      <c r="B1288" s="262"/>
      <c r="C1288" s="261">
        <v>42930</v>
      </c>
      <c r="D1288" s="262" t="s">
        <v>2512</v>
      </c>
      <c r="E1288" s="262" t="s">
        <v>1872</v>
      </c>
      <c r="F1288" s="262" t="s">
        <v>1872</v>
      </c>
      <c r="G1288" s="262" t="s">
        <v>1873</v>
      </c>
      <c r="H1288" s="263" t="s">
        <v>155</v>
      </c>
      <c r="I1288" s="264">
        <v>-431893.57</v>
      </c>
      <c r="J1288" s="264">
        <v>1433541.14</v>
      </c>
      <c r="K1288" s="264">
        <v>0</v>
      </c>
      <c r="L1288" s="266">
        <v>3.3191999999999999</v>
      </c>
      <c r="M1288" s="266">
        <v>3.2014999999999998</v>
      </c>
      <c r="N1288" s="270">
        <v>42948</v>
      </c>
      <c r="O1288" s="264">
        <v>50605.87</v>
      </c>
      <c r="P1288" s="264">
        <v>2.5299999999999998</v>
      </c>
      <c r="Q1288" s="264">
        <v>50603.34</v>
      </c>
      <c r="R1288" s="264">
        <v>50605.87</v>
      </c>
      <c r="S1288" s="273">
        <v>3.2105000000000001</v>
      </c>
      <c r="T1288" s="268">
        <f>R1288/S1288</f>
        <v>15762.613300109017</v>
      </c>
      <c r="U1288" s="267"/>
      <c r="V1288" s="262"/>
      <c r="W1288" s="262"/>
      <c r="X1288" s="267" t="s">
        <v>2778</v>
      </c>
      <c r="Y1288" s="262" t="s">
        <v>2794</v>
      </c>
      <c r="Z1288" s="262"/>
    </row>
    <row r="1289" spans="1:30" x14ac:dyDescent="0.25">
      <c r="A1289" s="261">
        <v>42942</v>
      </c>
      <c r="B1289" s="262"/>
      <c r="C1289" s="261">
        <v>42962</v>
      </c>
      <c r="D1289" s="262" t="s">
        <v>2512</v>
      </c>
      <c r="E1289" s="262" t="s">
        <v>1872</v>
      </c>
      <c r="F1289" s="262" t="s">
        <v>1872</v>
      </c>
      <c r="G1289" s="262" t="s">
        <v>1873</v>
      </c>
      <c r="H1289" s="263" t="s">
        <v>155</v>
      </c>
      <c r="I1289" s="264">
        <v>502997.53</v>
      </c>
      <c r="J1289" s="264">
        <v>-1691027.4</v>
      </c>
      <c r="K1289" s="264">
        <v>0</v>
      </c>
      <c r="L1289" s="266">
        <v>3.3618999999999999</v>
      </c>
      <c r="M1289" s="266">
        <v>3.1894999999999998</v>
      </c>
      <c r="N1289" s="270">
        <v>42962</v>
      </c>
      <c r="O1289" s="264">
        <v>-86716.77</v>
      </c>
      <c r="P1289" s="264">
        <v>0</v>
      </c>
      <c r="Q1289" s="264">
        <v>-86716.77</v>
      </c>
      <c r="R1289" s="264">
        <v>-86716.77</v>
      </c>
      <c r="S1289" s="273">
        <v>3.1884999999999999</v>
      </c>
      <c r="T1289" s="268">
        <f t="shared" ref="T1289:T1307" si="19">R1289/S1289</f>
        <v>-27196.728869374318</v>
      </c>
      <c r="U1289" s="267"/>
      <c r="V1289" s="262"/>
      <c r="W1289" s="262"/>
      <c r="X1289" s="267" t="s">
        <v>2788</v>
      </c>
      <c r="Y1289" s="262" t="s">
        <v>2795</v>
      </c>
      <c r="Z1289" s="262"/>
      <c r="AC1289" s="274"/>
      <c r="AD1289" s="275"/>
    </row>
    <row r="1290" spans="1:30" x14ac:dyDescent="0.25">
      <c r="A1290" s="261">
        <v>42915</v>
      </c>
      <c r="B1290" s="262"/>
      <c r="C1290" s="261">
        <v>42948</v>
      </c>
      <c r="D1290" s="262" t="s">
        <v>2512</v>
      </c>
      <c r="E1290" s="262" t="s">
        <v>1872</v>
      </c>
      <c r="F1290" s="262" t="s">
        <v>1872</v>
      </c>
      <c r="G1290" s="262" t="s">
        <v>1873</v>
      </c>
      <c r="H1290" s="263" t="s">
        <v>155</v>
      </c>
      <c r="I1290" s="264">
        <v>475383.02</v>
      </c>
      <c r="J1290" s="264">
        <v>-1587684.21</v>
      </c>
      <c r="K1290" s="264">
        <v>0</v>
      </c>
      <c r="L1290" s="266">
        <v>3.3397999999999999</v>
      </c>
      <c r="M1290" s="266">
        <v>3.2014999999999998</v>
      </c>
      <c r="N1290" s="270">
        <v>42948</v>
      </c>
      <c r="O1290" s="264">
        <v>-65745.47</v>
      </c>
      <c r="P1290" s="264">
        <v>0</v>
      </c>
      <c r="Q1290" s="264">
        <v>-65745.47</v>
      </c>
      <c r="R1290" s="264">
        <v>-65745.47</v>
      </c>
      <c r="S1290" s="273">
        <v>3.1303999999999998</v>
      </c>
      <c r="T1290" s="268">
        <f t="shared" si="19"/>
        <v>-21002.258497316638</v>
      </c>
      <c r="U1290" s="267"/>
      <c r="V1290" s="262"/>
      <c r="W1290" s="262"/>
      <c r="X1290" s="267" t="s">
        <v>2796</v>
      </c>
      <c r="Y1290" s="262" t="s">
        <v>2797</v>
      </c>
      <c r="Z1290" s="262"/>
      <c r="AC1290" s="274"/>
      <c r="AD1290" s="275"/>
    </row>
    <row r="1291" spans="1:30" x14ac:dyDescent="0.25">
      <c r="A1291" s="261">
        <v>42942</v>
      </c>
      <c r="B1291" s="262"/>
      <c r="C1291" s="261">
        <v>42978</v>
      </c>
      <c r="D1291" s="262" t="s">
        <v>2512</v>
      </c>
      <c r="E1291" s="262" t="s">
        <v>1872</v>
      </c>
      <c r="F1291" s="262" t="s">
        <v>1872</v>
      </c>
      <c r="G1291" s="262" t="s">
        <v>1873</v>
      </c>
      <c r="H1291" s="263" t="s">
        <v>155</v>
      </c>
      <c r="I1291" s="264">
        <v>331760.27</v>
      </c>
      <c r="J1291" s="264">
        <v>-1119027.3899999999</v>
      </c>
      <c r="K1291" s="264">
        <v>0</v>
      </c>
      <c r="L1291" s="266">
        <v>3.3730000000000002</v>
      </c>
      <c r="M1291" s="266">
        <v>3.1642999999999999</v>
      </c>
      <c r="N1291" s="270">
        <v>42978</v>
      </c>
      <c r="O1291" s="264">
        <v>-69238.37</v>
      </c>
      <c r="P1291" s="264">
        <v>0</v>
      </c>
      <c r="Q1291" s="264">
        <v>-69238.37</v>
      </c>
      <c r="R1291" s="264">
        <v>-69238.37</v>
      </c>
      <c r="S1291" s="273">
        <v>3.1467999999999998</v>
      </c>
      <c r="T1291" s="268">
        <f t="shared" si="19"/>
        <v>-22002.786958179739</v>
      </c>
      <c r="U1291" s="267"/>
      <c r="V1291" s="262"/>
      <c r="W1291" s="262"/>
      <c r="X1291" s="267" t="s">
        <v>2788</v>
      </c>
      <c r="Y1291" s="262" t="s">
        <v>2798</v>
      </c>
      <c r="Z1291" s="262"/>
      <c r="AC1291" s="274"/>
      <c r="AD1291" s="275"/>
    </row>
    <row r="1292" spans="1:30" x14ac:dyDescent="0.25">
      <c r="A1292" s="261">
        <v>42962</v>
      </c>
      <c r="B1292" s="262"/>
      <c r="C1292" s="261">
        <v>42977</v>
      </c>
      <c r="D1292" s="262" t="s">
        <v>2512</v>
      </c>
      <c r="E1292" s="262" t="s">
        <v>1872</v>
      </c>
      <c r="F1292" s="262" t="s">
        <v>1872</v>
      </c>
      <c r="G1292" s="262" t="s">
        <v>1873</v>
      </c>
      <c r="H1292" s="263" t="s">
        <v>155</v>
      </c>
      <c r="I1292" s="264">
        <v>349228.27</v>
      </c>
      <c r="J1292" s="264">
        <v>-1117460.6200000001</v>
      </c>
      <c r="K1292" s="264">
        <v>0</v>
      </c>
      <c r="L1292" s="266">
        <v>3.1998000000000002</v>
      </c>
      <c r="M1292" s="266">
        <v>3.17</v>
      </c>
      <c r="N1292" s="270">
        <v>42977</v>
      </c>
      <c r="O1292" s="264">
        <v>-10407</v>
      </c>
      <c r="P1292" s="264">
        <v>0</v>
      </c>
      <c r="Q1292" s="264">
        <v>-10407</v>
      </c>
      <c r="R1292" s="264">
        <v>-10407</v>
      </c>
      <c r="S1292" s="273">
        <v>3.1692</v>
      </c>
      <c r="T1292" s="268">
        <f t="shared" si="19"/>
        <v>-3283.7940174176447</v>
      </c>
      <c r="U1292" s="267"/>
      <c r="V1292" s="262"/>
      <c r="W1292" s="262"/>
      <c r="X1292" s="267" t="s">
        <v>2788</v>
      </c>
      <c r="Y1292" s="262" t="s">
        <v>2799</v>
      </c>
      <c r="Z1292" s="262"/>
      <c r="AC1292" s="274"/>
      <c r="AD1292" s="275"/>
    </row>
    <row r="1293" spans="1:30" x14ac:dyDescent="0.25">
      <c r="A1293" s="261">
        <v>42937</v>
      </c>
      <c r="B1293" s="262"/>
      <c r="C1293" s="261">
        <v>42948</v>
      </c>
      <c r="D1293" s="262" t="s">
        <v>2512</v>
      </c>
      <c r="E1293" s="262" t="s">
        <v>1872</v>
      </c>
      <c r="F1293" s="262" t="s">
        <v>1872</v>
      </c>
      <c r="G1293" s="262" t="s">
        <v>1873</v>
      </c>
      <c r="H1293" s="263" t="s">
        <v>155</v>
      </c>
      <c r="I1293" s="264">
        <v>242775.75</v>
      </c>
      <c r="J1293" s="264">
        <v>-763893.9</v>
      </c>
      <c r="K1293" s="264">
        <v>0</v>
      </c>
      <c r="L1293" s="266">
        <v>3.1465000000000001</v>
      </c>
      <c r="M1293" s="266">
        <v>3.1314000000000002</v>
      </c>
      <c r="N1293" s="270">
        <v>42948</v>
      </c>
      <c r="O1293" s="264">
        <v>-3665.91</v>
      </c>
      <c r="P1293" s="264">
        <v>0</v>
      </c>
      <c r="Q1293" s="264">
        <v>-3665.91</v>
      </c>
      <c r="R1293" s="264">
        <v>-3665.91</v>
      </c>
      <c r="S1293" s="273">
        <v>3.1303999999999998</v>
      </c>
      <c r="T1293" s="268">
        <f t="shared" si="19"/>
        <v>-1171.0675951955022</v>
      </c>
      <c r="U1293" s="267"/>
      <c r="V1293" s="262"/>
      <c r="W1293" s="262"/>
      <c r="X1293" s="267" t="s">
        <v>2790</v>
      </c>
      <c r="Y1293" s="262" t="s">
        <v>2800</v>
      </c>
      <c r="Z1293" s="262"/>
      <c r="AC1293" s="274"/>
      <c r="AD1293" s="275"/>
    </row>
    <row r="1294" spans="1:30" x14ac:dyDescent="0.25">
      <c r="A1294" s="261">
        <v>42957</v>
      </c>
      <c r="B1294" s="262"/>
      <c r="C1294" s="261">
        <v>42978</v>
      </c>
      <c r="D1294" s="262" t="s">
        <v>2512</v>
      </c>
      <c r="E1294" s="262" t="s">
        <v>1872</v>
      </c>
      <c r="F1294" s="262" t="s">
        <v>1872</v>
      </c>
      <c r="G1294" s="262" t="s">
        <v>1873</v>
      </c>
      <c r="H1294" s="263" t="s">
        <v>155</v>
      </c>
      <c r="I1294" s="264">
        <v>239279.54</v>
      </c>
      <c r="J1294" s="264">
        <v>-760669.66</v>
      </c>
      <c r="K1294" s="264">
        <v>0</v>
      </c>
      <c r="L1294" s="266">
        <v>3.1789999999999998</v>
      </c>
      <c r="M1294" s="266">
        <v>3.1648000000000001</v>
      </c>
      <c r="N1294" s="270">
        <v>42979</v>
      </c>
      <c r="O1294" s="264">
        <v>-3396.59</v>
      </c>
      <c r="P1294" s="264">
        <v>0</v>
      </c>
      <c r="Q1294" s="264">
        <v>-3396.59</v>
      </c>
      <c r="R1294" s="264">
        <v>-3396.59</v>
      </c>
      <c r="S1294" s="273">
        <v>3.1467999999999998</v>
      </c>
      <c r="T1294" s="268">
        <f t="shared" si="19"/>
        <v>-1079.379051735096</v>
      </c>
      <c r="U1294" s="267"/>
      <c r="V1294" s="262"/>
      <c r="W1294" s="262"/>
      <c r="X1294" s="267" t="s">
        <v>2788</v>
      </c>
      <c r="Y1294" s="262" t="s">
        <v>2801</v>
      </c>
      <c r="Z1294" s="262"/>
      <c r="AC1294" s="274"/>
      <c r="AD1294" s="275"/>
    </row>
    <row r="1295" spans="1:30" x14ac:dyDescent="0.25">
      <c r="A1295" s="261">
        <v>42926</v>
      </c>
      <c r="B1295" s="262"/>
      <c r="C1295" s="261">
        <v>42948</v>
      </c>
      <c r="D1295" s="262" t="s">
        <v>2512</v>
      </c>
      <c r="E1295" s="262" t="s">
        <v>1872</v>
      </c>
      <c r="F1295" s="262" t="s">
        <v>1872</v>
      </c>
      <c r="G1295" s="262" t="s">
        <v>1873</v>
      </c>
      <c r="H1295" s="263" t="s">
        <v>155</v>
      </c>
      <c r="I1295" s="264">
        <v>224442.39</v>
      </c>
      <c r="J1295" s="264">
        <v>-736171.04</v>
      </c>
      <c r="K1295" s="264">
        <v>0</v>
      </c>
      <c r="L1295" s="266">
        <v>3.28</v>
      </c>
      <c r="M1295" s="266">
        <v>3.1175000000000002</v>
      </c>
      <c r="N1295" s="270">
        <v>42948</v>
      </c>
      <c r="O1295" s="264">
        <v>-36471.89</v>
      </c>
      <c r="P1295" s="264">
        <v>0</v>
      </c>
      <c r="Q1295" s="264">
        <v>-36471.89</v>
      </c>
      <c r="R1295" s="264">
        <v>-36471.89</v>
      </c>
      <c r="S1295" s="273">
        <v>3.1303999999999998</v>
      </c>
      <c r="T1295" s="268">
        <f t="shared" si="19"/>
        <v>-11650.872093023256</v>
      </c>
      <c r="U1295" s="267"/>
      <c r="V1295" s="262"/>
      <c r="W1295" s="262"/>
      <c r="X1295" s="267" t="s">
        <v>2802</v>
      </c>
      <c r="Y1295" s="262" t="s">
        <v>2803</v>
      </c>
      <c r="Z1295" s="262"/>
      <c r="AC1295" s="274"/>
      <c r="AD1295" s="275"/>
    </row>
    <row r="1296" spans="1:30" x14ac:dyDescent="0.25">
      <c r="A1296" s="261">
        <v>42926</v>
      </c>
      <c r="B1296" s="262"/>
      <c r="C1296" s="261">
        <v>42948</v>
      </c>
      <c r="D1296" s="262" t="s">
        <v>2512</v>
      </c>
      <c r="E1296" s="262" t="s">
        <v>1872</v>
      </c>
      <c r="F1296" s="262" t="s">
        <v>1872</v>
      </c>
      <c r="G1296" s="262" t="s">
        <v>1873</v>
      </c>
      <c r="H1296" s="263" t="s">
        <v>155</v>
      </c>
      <c r="I1296" s="264">
        <v>212272.61</v>
      </c>
      <c r="J1296" s="264">
        <v>-696254.16</v>
      </c>
      <c r="K1296" s="264">
        <v>0</v>
      </c>
      <c r="L1296" s="266">
        <v>3.28</v>
      </c>
      <c r="M1296" s="266">
        <v>3.1314000000000002</v>
      </c>
      <c r="N1296" s="270">
        <v>42948</v>
      </c>
      <c r="O1296" s="264">
        <v>-31543.71</v>
      </c>
      <c r="P1296" s="264">
        <v>0</v>
      </c>
      <c r="Q1296" s="264">
        <v>-31543.71</v>
      </c>
      <c r="R1296" s="264">
        <v>-31543.71</v>
      </c>
      <c r="S1296" s="273">
        <v>3.1303999999999998</v>
      </c>
      <c r="T1296" s="268">
        <f t="shared" si="19"/>
        <v>-10076.574878609763</v>
      </c>
      <c r="U1296" s="267"/>
      <c r="V1296" s="262"/>
      <c r="W1296" s="262"/>
      <c r="X1296" s="267" t="s">
        <v>2802</v>
      </c>
      <c r="Y1296" s="262" t="s">
        <v>2803</v>
      </c>
      <c r="Z1296" s="262"/>
      <c r="AC1296" s="274"/>
      <c r="AD1296" s="275"/>
    </row>
    <row r="1297" spans="1:30" x14ac:dyDescent="0.25">
      <c r="A1297" s="261">
        <v>42948</v>
      </c>
      <c r="B1297" s="262"/>
      <c r="C1297" s="261">
        <v>42977</v>
      </c>
      <c r="D1297" s="262" t="s">
        <v>2512</v>
      </c>
      <c r="E1297" s="262" t="s">
        <v>1872</v>
      </c>
      <c r="F1297" s="262" t="s">
        <v>1872</v>
      </c>
      <c r="G1297" s="262" t="s">
        <v>1873</v>
      </c>
      <c r="H1297" s="263" t="s">
        <v>155</v>
      </c>
      <c r="I1297" s="264">
        <v>211428.45</v>
      </c>
      <c r="J1297" s="264">
        <v>-665893.9</v>
      </c>
      <c r="K1297" s="264">
        <v>0</v>
      </c>
      <c r="L1297" s="266">
        <v>3.1495000000000002</v>
      </c>
      <c r="M1297" s="266">
        <v>3.1587000000000001</v>
      </c>
      <c r="N1297" s="270">
        <v>42977</v>
      </c>
      <c r="O1297" s="264">
        <v>1945.14</v>
      </c>
      <c r="P1297" s="264">
        <v>0.1</v>
      </c>
      <c r="Q1297" s="264">
        <v>1945.04</v>
      </c>
      <c r="R1297" s="264">
        <v>1945.14</v>
      </c>
      <c r="S1297" s="273">
        <v>3.1692</v>
      </c>
      <c r="T1297" s="268">
        <f t="shared" si="19"/>
        <v>613.76372586141611</v>
      </c>
      <c r="U1297" s="267"/>
      <c r="V1297" s="262"/>
      <c r="W1297" s="262"/>
      <c r="X1297" s="267" t="s">
        <v>2790</v>
      </c>
      <c r="Y1297" s="262" t="s">
        <v>2804</v>
      </c>
      <c r="Z1297" s="262"/>
      <c r="AC1297" s="274"/>
      <c r="AD1297" s="275"/>
    </row>
    <row r="1298" spans="1:30" x14ac:dyDescent="0.25">
      <c r="A1298" s="261">
        <v>42949</v>
      </c>
      <c r="B1298" s="262"/>
      <c r="C1298" s="261">
        <v>42956</v>
      </c>
      <c r="D1298" s="262" t="s">
        <v>2512</v>
      </c>
      <c r="E1298" s="262" t="s">
        <v>1872</v>
      </c>
      <c r="F1298" s="262" t="s">
        <v>1872</v>
      </c>
      <c r="G1298" s="262" t="s">
        <v>1873</v>
      </c>
      <c r="H1298" s="263" t="s">
        <v>155</v>
      </c>
      <c r="I1298" s="264">
        <v>195572.94</v>
      </c>
      <c r="J1298" s="264">
        <v>-660000</v>
      </c>
      <c r="K1298" s="264">
        <v>0</v>
      </c>
      <c r="L1298" s="266">
        <v>3.3746999999999998</v>
      </c>
      <c r="M1298" s="266">
        <v>3.1505999999999998</v>
      </c>
      <c r="N1298" s="270">
        <v>42962</v>
      </c>
      <c r="O1298" s="264">
        <v>-43766.97</v>
      </c>
      <c r="P1298" s="264">
        <v>0</v>
      </c>
      <c r="Q1298" s="264">
        <v>-43766.97</v>
      </c>
      <c r="R1298" s="264">
        <v>-43766.97</v>
      </c>
      <c r="S1298" s="273">
        <v>3.1316999999999999</v>
      </c>
      <c r="T1298" s="268">
        <f t="shared" si="19"/>
        <v>-13975.466998754671</v>
      </c>
      <c r="U1298" s="267"/>
      <c r="V1298" s="262"/>
      <c r="W1298" s="262"/>
      <c r="X1298" s="267" t="s">
        <v>2788</v>
      </c>
      <c r="Y1298" s="262" t="s">
        <v>2805</v>
      </c>
      <c r="Z1298" s="262"/>
      <c r="AC1298" s="274"/>
      <c r="AD1298" s="275"/>
    </row>
    <row r="1299" spans="1:30" x14ac:dyDescent="0.25">
      <c r="A1299" s="261">
        <v>42949</v>
      </c>
      <c r="B1299" s="262"/>
      <c r="C1299" s="261">
        <v>42956</v>
      </c>
      <c r="D1299" s="262" t="s">
        <v>2512</v>
      </c>
      <c r="E1299" s="262" t="s">
        <v>1872</v>
      </c>
      <c r="F1299" s="262" t="s">
        <v>1872</v>
      </c>
      <c r="G1299" s="262" t="s">
        <v>1873</v>
      </c>
      <c r="H1299" s="263" t="s">
        <v>155</v>
      </c>
      <c r="I1299" s="264">
        <v>191128.1</v>
      </c>
      <c r="J1299" s="264">
        <v>-645000</v>
      </c>
      <c r="K1299" s="264">
        <v>0</v>
      </c>
      <c r="L1299" s="266">
        <v>3.3746999999999998</v>
      </c>
      <c r="M1299" s="266">
        <v>3.1505999999999998</v>
      </c>
      <c r="N1299" s="270">
        <v>42962</v>
      </c>
      <c r="O1299" s="264">
        <v>-42772.26</v>
      </c>
      <c r="P1299" s="264">
        <v>0</v>
      </c>
      <c r="Q1299" s="264">
        <v>-42772.26</v>
      </c>
      <c r="R1299" s="264">
        <v>-42772.26</v>
      </c>
      <c r="S1299" s="273">
        <v>3.1316999999999999</v>
      </c>
      <c r="T1299" s="268">
        <f t="shared" si="19"/>
        <v>-13657.84078934764</v>
      </c>
      <c r="U1299" s="267"/>
      <c r="V1299" s="262"/>
      <c r="W1299" s="262"/>
      <c r="X1299" s="267" t="s">
        <v>2788</v>
      </c>
      <c r="Y1299" s="262" t="s">
        <v>2805</v>
      </c>
      <c r="Z1299" s="262"/>
      <c r="AC1299" s="274"/>
      <c r="AD1299" s="275"/>
    </row>
    <row r="1300" spans="1:30" x14ac:dyDescent="0.25">
      <c r="A1300" s="261">
        <v>42937</v>
      </c>
      <c r="B1300" s="262"/>
      <c r="C1300" s="261">
        <v>42948</v>
      </c>
      <c r="D1300" s="262" t="s">
        <v>2512</v>
      </c>
      <c r="E1300" s="262" t="s">
        <v>1872</v>
      </c>
      <c r="F1300" s="262" t="s">
        <v>1872</v>
      </c>
      <c r="G1300" s="262" t="s">
        <v>1873</v>
      </c>
      <c r="H1300" s="263" t="s">
        <v>155</v>
      </c>
      <c r="I1300" s="264">
        <v>202313.13</v>
      </c>
      <c r="J1300" s="264">
        <v>-636578.26</v>
      </c>
      <c r="K1300" s="264">
        <v>0</v>
      </c>
      <c r="L1300" s="266">
        <v>3.1465000000000001</v>
      </c>
      <c r="M1300" s="266">
        <v>3.1314000000000002</v>
      </c>
      <c r="N1300" s="270">
        <v>42948</v>
      </c>
      <c r="O1300" s="264">
        <v>-3054.93</v>
      </c>
      <c r="P1300" s="264">
        <v>0</v>
      </c>
      <c r="Q1300" s="264">
        <v>-3054.93</v>
      </c>
      <c r="R1300" s="264">
        <v>-3054.93</v>
      </c>
      <c r="S1300" s="273">
        <v>3.1303999999999998</v>
      </c>
      <c r="T1300" s="268">
        <f t="shared" si="19"/>
        <v>-975.89125990288778</v>
      </c>
      <c r="U1300" s="267"/>
      <c r="V1300" s="262"/>
      <c r="W1300" s="262"/>
      <c r="X1300" s="267" t="s">
        <v>2792</v>
      </c>
      <c r="Y1300" s="262" t="s">
        <v>2806</v>
      </c>
      <c r="Z1300" s="262"/>
      <c r="AC1300" s="274"/>
      <c r="AD1300" s="275"/>
    </row>
    <row r="1301" spans="1:30" x14ac:dyDescent="0.25">
      <c r="A1301" s="261">
        <v>42962</v>
      </c>
      <c r="B1301" s="262"/>
      <c r="C1301" s="261">
        <v>42977</v>
      </c>
      <c r="D1301" s="262" t="s">
        <v>2512</v>
      </c>
      <c r="E1301" s="262" t="s">
        <v>1872</v>
      </c>
      <c r="F1301" s="262" t="s">
        <v>1872</v>
      </c>
      <c r="G1301" s="262" t="s">
        <v>1873</v>
      </c>
      <c r="H1301" s="263" t="s">
        <v>155</v>
      </c>
      <c r="I1301" s="264">
        <v>179250.83</v>
      </c>
      <c r="J1301" s="264">
        <v>-573566.81000000006</v>
      </c>
      <c r="K1301" s="264">
        <v>0</v>
      </c>
      <c r="L1301" s="266">
        <v>3.1998000000000002</v>
      </c>
      <c r="M1301" s="266">
        <v>3.1587000000000001</v>
      </c>
      <c r="N1301" s="270">
        <v>42977</v>
      </c>
      <c r="O1301" s="264">
        <v>-7367.21</v>
      </c>
      <c r="P1301" s="264">
        <v>0</v>
      </c>
      <c r="Q1301" s="264">
        <v>-7367.21</v>
      </c>
      <c r="R1301" s="264">
        <v>-7367.21</v>
      </c>
      <c r="S1301" s="273">
        <v>3.1692</v>
      </c>
      <c r="T1301" s="268">
        <f t="shared" si="19"/>
        <v>-2324.6276662880223</v>
      </c>
      <c r="U1301" s="267"/>
      <c r="V1301" s="262"/>
      <c r="W1301" s="262"/>
      <c r="X1301" s="267" t="s">
        <v>2788</v>
      </c>
      <c r="Y1301" s="262" t="s">
        <v>2799</v>
      </c>
      <c r="Z1301" s="262"/>
      <c r="AC1301" s="274"/>
      <c r="AD1301" s="275"/>
    </row>
    <row r="1302" spans="1:30" x14ac:dyDescent="0.25">
      <c r="A1302" s="261">
        <v>42942</v>
      </c>
      <c r="B1302" s="262"/>
      <c r="C1302" s="261">
        <v>42969</v>
      </c>
      <c r="D1302" s="262" t="s">
        <v>2512</v>
      </c>
      <c r="E1302" s="262" t="s">
        <v>1872</v>
      </c>
      <c r="F1302" s="262" t="s">
        <v>1872</v>
      </c>
      <c r="G1302" s="262" t="s">
        <v>1873</v>
      </c>
      <c r="H1302" s="263" t="s">
        <v>155</v>
      </c>
      <c r="I1302" s="264">
        <v>169581.97</v>
      </c>
      <c r="J1302" s="264">
        <v>-571999.98</v>
      </c>
      <c r="K1302" s="264">
        <v>0</v>
      </c>
      <c r="L1302" s="266">
        <v>3.3730000000000002</v>
      </c>
      <c r="M1302" s="266">
        <v>3.1829000000000001</v>
      </c>
      <c r="N1302" s="270">
        <v>42978</v>
      </c>
      <c r="O1302" s="264">
        <v>-32159.23</v>
      </c>
      <c r="P1302" s="264">
        <v>0</v>
      </c>
      <c r="Q1302" s="264">
        <v>-32159.23</v>
      </c>
      <c r="R1302" s="264">
        <v>-32159.23</v>
      </c>
      <c r="S1302" s="273">
        <v>3.1440000000000001</v>
      </c>
      <c r="T1302" s="268">
        <f t="shared" si="19"/>
        <v>-10228.76272264631</v>
      </c>
      <c r="U1302" s="267"/>
      <c r="V1302" s="262"/>
      <c r="W1302" s="262"/>
      <c r="X1302" s="267" t="s">
        <v>2788</v>
      </c>
      <c r="Y1302" s="262" t="s">
        <v>2798</v>
      </c>
      <c r="Z1302" s="262"/>
      <c r="AC1302" s="274"/>
      <c r="AD1302" s="275"/>
    </row>
    <row r="1303" spans="1:30" x14ac:dyDescent="0.25">
      <c r="A1303" s="261">
        <v>42969</v>
      </c>
      <c r="B1303" s="262"/>
      <c r="C1303" s="261">
        <v>42972</v>
      </c>
      <c r="D1303" s="262" t="s">
        <v>2512</v>
      </c>
      <c r="E1303" s="262" t="s">
        <v>1872</v>
      </c>
      <c r="F1303" s="262" t="s">
        <v>1872</v>
      </c>
      <c r="G1303" s="262" t="s">
        <v>1873</v>
      </c>
      <c r="H1303" s="263" t="s">
        <v>155</v>
      </c>
      <c r="I1303" s="264">
        <v>178078.61</v>
      </c>
      <c r="J1303" s="264">
        <v>-562728.41</v>
      </c>
      <c r="K1303" s="264">
        <v>0</v>
      </c>
      <c r="L1303" s="266">
        <v>3.16</v>
      </c>
      <c r="M1303" s="266">
        <v>3.141</v>
      </c>
      <c r="N1303" s="270">
        <v>42972</v>
      </c>
      <c r="O1303" s="264">
        <v>-3383.49</v>
      </c>
      <c r="P1303" s="264">
        <v>0</v>
      </c>
      <c r="Q1303" s="264">
        <v>-3383.49</v>
      </c>
      <c r="R1303" s="264">
        <v>-3383.49</v>
      </c>
      <c r="S1303" s="273">
        <v>3.1400999999999999</v>
      </c>
      <c r="T1303" s="268">
        <f t="shared" si="19"/>
        <v>-1077.5102703735549</v>
      </c>
      <c r="U1303" s="267"/>
      <c r="V1303" s="262"/>
      <c r="W1303" s="262"/>
      <c r="X1303" s="267" t="s">
        <v>2788</v>
      </c>
      <c r="Y1303" s="262" t="s">
        <v>2807</v>
      </c>
      <c r="Z1303" s="262"/>
      <c r="AC1303" s="274"/>
      <c r="AD1303" s="275"/>
    </row>
    <row r="1304" spans="1:30" x14ac:dyDescent="0.25">
      <c r="A1304" s="261">
        <v>42962</v>
      </c>
      <c r="B1304" s="262"/>
      <c r="C1304" s="261">
        <v>42969</v>
      </c>
      <c r="D1304" s="262" t="s">
        <v>2512</v>
      </c>
      <c r="E1304" s="262" t="s">
        <v>1872</v>
      </c>
      <c r="F1304" s="262" t="s">
        <v>1872</v>
      </c>
      <c r="G1304" s="262" t="s">
        <v>1873</v>
      </c>
      <c r="H1304" s="263" t="s">
        <v>155</v>
      </c>
      <c r="I1304" s="264">
        <v>168124.5</v>
      </c>
      <c r="J1304" s="264">
        <v>-537964.78</v>
      </c>
      <c r="K1304" s="264">
        <v>0</v>
      </c>
      <c r="L1304" s="266">
        <v>3.1998000000000002</v>
      </c>
      <c r="M1304" s="266">
        <v>3.1823000000000001</v>
      </c>
      <c r="N1304" s="270">
        <v>42977</v>
      </c>
      <c r="O1304" s="264">
        <v>-2936.05</v>
      </c>
      <c r="P1304" s="264">
        <v>0</v>
      </c>
      <c r="Q1304" s="264">
        <v>-2936.05</v>
      </c>
      <c r="R1304" s="264">
        <v>-2936.05</v>
      </c>
      <c r="S1304" s="273">
        <v>3.1440000000000001</v>
      </c>
      <c r="T1304" s="268">
        <f t="shared" si="19"/>
        <v>-933.85814249363875</v>
      </c>
      <c r="U1304" s="267"/>
      <c r="V1304" s="262"/>
      <c r="W1304" s="262"/>
      <c r="X1304" s="267" t="s">
        <v>2788</v>
      </c>
      <c r="Y1304" s="262" t="s">
        <v>2808</v>
      </c>
      <c r="Z1304" s="262"/>
      <c r="AC1304" s="274"/>
      <c r="AD1304" s="275"/>
    </row>
    <row r="1305" spans="1:30" x14ac:dyDescent="0.25">
      <c r="A1305" s="261">
        <v>42949</v>
      </c>
      <c r="B1305" s="262"/>
      <c r="C1305" s="261">
        <v>42962</v>
      </c>
      <c r="D1305" s="262" t="s">
        <v>2512</v>
      </c>
      <c r="E1305" s="262" t="s">
        <v>1872</v>
      </c>
      <c r="F1305" s="262" t="s">
        <v>1872</v>
      </c>
      <c r="G1305" s="262" t="s">
        <v>1873</v>
      </c>
      <c r="H1305" s="263" t="s">
        <v>155</v>
      </c>
      <c r="I1305" s="264">
        <v>159411.14000000001</v>
      </c>
      <c r="J1305" s="264">
        <v>-537964.77</v>
      </c>
      <c r="K1305" s="264">
        <v>0</v>
      </c>
      <c r="L1305" s="266">
        <v>3.3746999999999998</v>
      </c>
      <c r="M1305" s="266">
        <v>3.1894999999999998</v>
      </c>
      <c r="N1305" s="270">
        <v>42962</v>
      </c>
      <c r="O1305" s="264">
        <v>-29522.94</v>
      </c>
      <c r="P1305" s="264">
        <v>0</v>
      </c>
      <c r="Q1305" s="264">
        <v>-29522.94</v>
      </c>
      <c r="R1305" s="264">
        <v>-29522.94</v>
      </c>
      <c r="S1305" s="273">
        <v>3.1884999999999999</v>
      </c>
      <c r="T1305" s="268">
        <f t="shared" si="19"/>
        <v>-9259.19397835973</v>
      </c>
      <c r="U1305" s="267"/>
      <c r="V1305" s="262"/>
      <c r="W1305" s="262"/>
      <c r="X1305" s="267" t="s">
        <v>2788</v>
      </c>
      <c r="Y1305" s="262" t="s">
        <v>2805</v>
      </c>
      <c r="Z1305" s="262"/>
      <c r="AC1305" s="274"/>
      <c r="AD1305" s="275"/>
    </row>
    <row r="1306" spans="1:30" x14ac:dyDescent="0.25">
      <c r="A1306" s="261">
        <v>42949</v>
      </c>
      <c r="B1306" s="262"/>
      <c r="C1306" s="261">
        <v>42961</v>
      </c>
      <c r="D1306" s="262" t="s">
        <v>2512</v>
      </c>
      <c r="E1306" s="262" t="s">
        <v>1872</v>
      </c>
      <c r="F1306" s="262" t="s">
        <v>1872</v>
      </c>
      <c r="G1306" s="262" t="s">
        <v>1873</v>
      </c>
      <c r="H1306" s="263" t="s">
        <v>155</v>
      </c>
      <c r="I1306" s="264">
        <v>143420.16</v>
      </c>
      <c r="J1306" s="264">
        <v>-484000.01</v>
      </c>
      <c r="K1306" s="264">
        <v>0</v>
      </c>
      <c r="L1306" s="266">
        <v>3.3746999999999998</v>
      </c>
      <c r="M1306" s="266">
        <v>3.1720999999999999</v>
      </c>
      <c r="N1306" s="270">
        <v>42962</v>
      </c>
      <c r="O1306" s="264">
        <v>-29046.83</v>
      </c>
      <c r="P1306" s="264">
        <v>0</v>
      </c>
      <c r="Q1306" s="264">
        <v>-29046.83</v>
      </c>
      <c r="R1306" s="264">
        <v>-29046.83</v>
      </c>
      <c r="S1306" s="273">
        <v>3.1692</v>
      </c>
      <c r="T1306" s="268">
        <f t="shared" si="19"/>
        <v>-9165.3508771929828</v>
      </c>
      <c r="U1306" s="267"/>
      <c r="V1306" s="262"/>
      <c r="W1306" s="262"/>
      <c r="X1306" s="267" t="s">
        <v>2788</v>
      </c>
      <c r="Y1306" s="262" t="s">
        <v>2805</v>
      </c>
      <c r="Z1306" s="262"/>
      <c r="AC1306" s="274"/>
      <c r="AD1306" s="275"/>
    </row>
    <row r="1307" spans="1:30" x14ac:dyDescent="0.25">
      <c r="A1307" s="261">
        <v>42948</v>
      </c>
      <c r="B1307" s="262"/>
      <c r="C1307" s="261">
        <v>42957</v>
      </c>
      <c r="D1307" s="262" t="s">
        <v>2512</v>
      </c>
      <c r="E1307" s="262" t="s">
        <v>1872</v>
      </c>
      <c r="F1307" s="262" t="s">
        <v>1872</v>
      </c>
      <c r="G1307" s="262" t="s">
        <v>1873</v>
      </c>
      <c r="H1307" s="263" t="s">
        <v>155</v>
      </c>
      <c r="I1307" s="264">
        <v>150366.17000000001</v>
      </c>
      <c r="J1307" s="264">
        <v>-473578.25</v>
      </c>
      <c r="K1307" s="264">
        <v>0</v>
      </c>
      <c r="L1307" s="266">
        <v>3.1495000000000002</v>
      </c>
      <c r="M1307" s="266">
        <v>3.1863999999999999</v>
      </c>
      <c r="N1307" s="270">
        <v>42977</v>
      </c>
      <c r="O1307" s="264">
        <v>5521.59</v>
      </c>
      <c r="P1307" s="264">
        <v>0.28000000000000003</v>
      </c>
      <c r="Q1307" s="264">
        <v>5521.31</v>
      </c>
      <c r="R1307" s="264">
        <v>5521.59</v>
      </c>
      <c r="S1307" s="273">
        <v>3.1461000000000001</v>
      </c>
      <c r="T1307" s="268">
        <f t="shared" si="19"/>
        <v>1755.0586440354725</v>
      </c>
      <c r="U1307" s="267"/>
      <c r="V1307" s="262"/>
      <c r="W1307" s="262"/>
      <c r="X1307" s="267" t="s">
        <v>2792</v>
      </c>
      <c r="Y1307" s="262" t="s">
        <v>2809</v>
      </c>
      <c r="Z1307" s="262"/>
      <c r="AC1307" s="274"/>
      <c r="AD1307" s="275"/>
    </row>
    <row r="1308" spans="1:30" x14ac:dyDescent="0.25">
      <c r="A1308" s="261">
        <v>42916</v>
      </c>
      <c r="B1308" s="262"/>
      <c r="C1308" s="261">
        <v>42948</v>
      </c>
      <c r="D1308" s="262" t="s">
        <v>2512</v>
      </c>
      <c r="E1308" s="262" t="s">
        <v>1872</v>
      </c>
      <c r="F1308" s="262" t="s">
        <v>1872</v>
      </c>
      <c r="G1308" s="262" t="s">
        <v>1873</v>
      </c>
      <c r="H1308" s="263" t="s">
        <v>155</v>
      </c>
      <c r="I1308" s="264">
        <v>120510.97</v>
      </c>
      <c r="J1308" s="264">
        <v>-400000.01</v>
      </c>
      <c r="K1308" s="264">
        <v>0</v>
      </c>
      <c r="L1308" s="266">
        <v>3.3191999999999999</v>
      </c>
      <c r="M1308" s="266">
        <v>3.1314000000000002</v>
      </c>
      <c r="N1308" s="270">
        <v>42948</v>
      </c>
      <c r="O1308" s="264">
        <v>-22631.96</v>
      </c>
      <c r="P1308" s="264">
        <v>0</v>
      </c>
      <c r="Q1308" s="264">
        <v>-22631.96</v>
      </c>
      <c r="R1308" s="264">
        <v>-22631.96</v>
      </c>
      <c r="S1308" s="273">
        <v>3.1303999999999998</v>
      </c>
      <c r="T1308" s="268">
        <f>R1308/S1308</f>
        <v>-7229.7342192691031</v>
      </c>
      <c r="U1308" s="267"/>
      <c r="V1308" s="262"/>
      <c r="W1308" s="262"/>
      <c r="X1308" s="267" t="s">
        <v>2776</v>
      </c>
      <c r="Y1308" s="262" t="s">
        <v>2810</v>
      </c>
      <c r="Z1308" s="262"/>
      <c r="AC1308" s="274"/>
      <c r="AD1308" s="275"/>
    </row>
    <row r="1309" spans="1:30" x14ac:dyDescent="0.25">
      <c r="A1309" s="261">
        <v>42948</v>
      </c>
      <c r="B1309" s="262"/>
      <c r="C1309" s="261">
        <v>42969</v>
      </c>
      <c r="D1309" s="262" t="s">
        <v>2512</v>
      </c>
      <c r="E1309" s="262" t="s">
        <v>1872</v>
      </c>
      <c r="F1309" s="262" t="s">
        <v>1872</v>
      </c>
      <c r="G1309" s="262" t="s">
        <v>1873</v>
      </c>
      <c r="H1309" s="263" t="s">
        <v>155</v>
      </c>
      <c r="I1309" s="264">
        <v>127004.29</v>
      </c>
      <c r="J1309" s="264">
        <v>-400000.01</v>
      </c>
      <c r="K1309" s="264">
        <v>0</v>
      </c>
      <c r="L1309" s="266">
        <v>3.1495000000000002</v>
      </c>
      <c r="M1309" s="266">
        <v>3.1823000000000001</v>
      </c>
      <c r="N1309" s="270">
        <v>42977</v>
      </c>
      <c r="O1309" s="264">
        <v>4157.07</v>
      </c>
      <c r="P1309" s="264">
        <v>0.21</v>
      </c>
      <c r="Q1309" s="264">
        <v>4156.8599999999997</v>
      </c>
      <c r="R1309" s="264">
        <v>4157.07</v>
      </c>
      <c r="S1309" s="273">
        <v>3.1440000000000001</v>
      </c>
      <c r="T1309" s="268">
        <f>R1309/S1309</f>
        <v>1322.2232824427479</v>
      </c>
      <c r="U1309" s="267"/>
      <c r="V1309" s="262"/>
      <c r="W1309" s="262"/>
      <c r="X1309" s="267" t="s">
        <v>2776</v>
      </c>
      <c r="Y1309" s="262" t="s">
        <v>2811</v>
      </c>
      <c r="Z1309" s="262"/>
      <c r="AC1309" s="274"/>
      <c r="AD1309" s="275"/>
    </row>
    <row r="1310" spans="1:30" x14ac:dyDescent="0.25">
      <c r="A1310" s="261">
        <v>42969</v>
      </c>
      <c r="B1310" s="262"/>
      <c r="C1310" s="261">
        <v>42978</v>
      </c>
      <c r="D1310" s="262" t="s">
        <v>2512</v>
      </c>
      <c r="E1310" s="262" t="s">
        <v>1872</v>
      </c>
      <c r="F1310" s="262" t="s">
        <v>1872</v>
      </c>
      <c r="G1310" s="262" t="s">
        <v>1873</v>
      </c>
      <c r="H1310" s="263" t="s">
        <v>155</v>
      </c>
      <c r="I1310" s="264">
        <v>121127.22</v>
      </c>
      <c r="J1310" s="264">
        <v>-381078.35</v>
      </c>
      <c r="K1310" s="264">
        <v>0</v>
      </c>
      <c r="L1310" s="266">
        <v>3.1461000000000001</v>
      </c>
      <c r="M1310" s="266">
        <v>3.1648000000000001</v>
      </c>
      <c r="N1310" s="270">
        <v>42979</v>
      </c>
      <c r="O1310" s="264">
        <v>2264.3000000000002</v>
      </c>
      <c r="P1310" s="264">
        <v>0.11</v>
      </c>
      <c r="Q1310" s="264">
        <v>2264.19</v>
      </c>
      <c r="R1310" s="264">
        <v>2264.3000000000002</v>
      </c>
      <c r="S1310" s="273">
        <v>3.1467999999999998</v>
      </c>
      <c r="T1310" s="268">
        <f t="shared" ref="T1310:T1316" si="20">R1310/S1310</f>
        <v>719.5563747298844</v>
      </c>
      <c r="U1310" s="267"/>
      <c r="V1310" s="262"/>
      <c r="W1310" s="262"/>
      <c r="X1310" s="267" t="s">
        <v>2788</v>
      </c>
      <c r="Y1310" s="262" t="s">
        <v>2812</v>
      </c>
      <c r="Z1310" s="262"/>
      <c r="AC1310" s="274"/>
      <c r="AD1310" s="275"/>
    </row>
    <row r="1311" spans="1:30" x14ac:dyDescent="0.25">
      <c r="A1311" s="261">
        <v>42964</v>
      </c>
      <c r="B1311" s="262"/>
      <c r="C1311" s="261">
        <v>42978</v>
      </c>
      <c r="D1311" s="262" t="s">
        <v>2512</v>
      </c>
      <c r="E1311" s="262" t="s">
        <v>1872</v>
      </c>
      <c r="F1311" s="262" t="s">
        <v>1872</v>
      </c>
      <c r="G1311" s="262" t="s">
        <v>1873</v>
      </c>
      <c r="H1311" s="263" t="s">
        <v>155</v>
      </c>
      <c r="I1311" s="264">
        <v>119462.35</v>
      </c>
      <c r="J1311" s="264">
        <v>-379352.69</v>
      </c>
      <c r="K1311" s="264">
        <v>0</v>
      </c>
      <c r="L1311" s="266">
        <v>3.1755</v>
      </c>
      <c r="M1311" s="266">
        <v>3.1648000000000001</v>
      </c>
      <c r="N1311" s="270">
        <v>42979</v>
      </c>
      <c r="O1311" s="264">
        <v>-1277.8</v>
      </c>
      <c r="P1311" s="264">
        <v>0</v>
      </c>
      <c r="Q1311" s="264">
        <v>-1277.8</v>
      </c>
      <c r="R1311" s="264">
        <v>-1277.8</v>
      </c>
      <c r="S1311" s="273">
        <v>3.1467999999999998</v>
      </c>
      <c r="T1311" s="268">
        <f t="shared" si="20"/>
        <v>-406.06330240244057</v>
      </c>
      <c r="U1311" s="267"/>
      <c r="V1311" s="262"/>
      <c r="W1311" s="262"/>
      <c r="X1311" s="267" t="s">
        <v>2788</v>
      </c>
      <c r="Y1311" s="262" t="s">
        <v>2813</v>
      </c>
      <c r="Z1311" s="262"/>
      <c r="AC1311" s="274"/>
      <c r="AD1311" s="275"/>
    </row>
    <row r="1312" spans="1:30" x14ac:dyDescent="0.25">
      <c r="A1312" s="261">
        <v>42934</v>
      </c>
      <c r="B1312" s="262"/>
      <c r="C1312" s="261">
        <v>42948</v>
      </c>
      <c r="D1312" s="262" t="s">
        <v>2512</v>
      </c>
      <c r="E1312" s="262" t="s">
        <v>1872</v>
      </c>
      <c r="F1312" s="262" t="s">
        <v>1872</v>
      </c>
      <c r="G1312" s="262" t="s">
        <v>1873</v>
      </c>
      <c r="H1312" s="263" t="s">
        <v>155</v>
      </c>
      <c r="I1312" s="264">
        <v>110571.16</v>
      </c>
      <c r="J1312" s="264">
        <v>-351063.43</v>
      </c>
      <c r="K1312" s="264">
        <v>0</v>
      </c>
      <c r="L1312" s="266">
        <v>3.1749999999999998</v>
      </c>
      <c r="M1312" s="266">
        <v>3.1314000000000002</v>
      </c>
      <c r="N1312" s="270">
        <v>42948</v>
      </c>
      <c r="O1312" s="264">
        <v>-4820.8999999999996</v>
      </c>
      <c r="P1312" s="264">
        <v>0</v>
      </c>
      <c r="Q1312" s="264">
        <v>-4820.8999999999996</v>
      </c>
      <c r="R1312" s="264">
        <v>-4820.8999999999996</v>
      </c>
      <c r="S1312" s="273">
        <v>3.1303999999999998</v>
      </c>
      <c r="T1312" s="268">
        <f t="shared" si="20"/>
        <v>-1540.0268336314848</v>
      </c>
      <c r="U1312" s="267"/>
      <c r="V1312" s="262"/>
      <c r="W1312" s="262"/>
      <c r="X1312" s="267" t="s">
        <v>2788</v>
      </c>
      <c r="Y1312" s="262" t="s">
        <v>2789</v>
      </c>
      <c r="Z1312" s="262"/>
      <c r="AC1312" s="274"/>
      <c r="AD1312" s="275"/>
    </row>
    <row r="1313" spans="1:30" x14ac:dyDescent="0.25">
      <c r="A1313" s="261">
        <v>42948</v>
      </c>
      <c r="B1313" s="262"/>
      <c r="C1313" s="261">
        <v>42969</v>
      </c>
      <c r="D1313" s="262" t="s">
        <v>2512</v>
      </c>
      <c r="E1313" s="262" t="s">
        <v>1872</v>
      </c>
      <c r="F1313" s="262" t="s">
        <v>1872</v>
      </c>
      <c r="G1313" s="262" t="s">
        <v>1873</v>
      </c>
      <c r="H1313" s="263" t="s">
        <v>155</v>
      </c>
      <c r="I1313" s="264">
        <v>111466.4</v>
      </c>
      <c r="J1313" s="264">
        <v>-351063.43</v>
      </c>
      <c r="K1313" s="264">
        <v>0</v>
      </c>
      <c r="L1313" s="266">
        <v>3.1495000000000002</v>
      </c>
      <c r="M1313" s="266">
        <v>3.1823000000000001</v>
      </c>
      <c r="N1313" s="270">
        <v>42977</v>
      </c>
      <c r="O1313" s="264">
        <v>3648.48</v>
      </c>
      <c r="P1313" s="264">
        <v>0.18</v>
      </c>
      <c r="Q1313" s="264">
        <v>3648.3</v>
      </c>
      <c r="R1313" s="264">
        <v>3648.48</v>
      </c>
      <c r="S1313" s="273">
        <v>3.1440000000000001</v>
      </c>
      <c r="T1313" s="268">
        <f t="shared" si="20"/>
        <v>1160.4580152671756</v>
      </c>
      <c r="U1313" s="267"/>
      <c r="V1313" s="262"/>
      <c r="W1313" s="262"/>
      <c r="X1313" s="267" t="s">
        <v>2788</v>
      </c>
      <c r="Y1313" s="262" t="s">
        <v>2814</v>
      </c>
      <c r="Z1313" s="262"/>
      <c r="AC1313" s="274"/>
      <c r="AD1313" s="275"/>
    </row>
    <row r="1314" spans="1:30" x14ac:dyDescent="0.25">
      <c r="A1314" s="261">
        <v>42948</v>
      </c>
      <c r="B1314" s="262"/>
      <c r="C1314" s="261">
        <v>42957</v>
      </c>
      <c r="D1314" s="262" t="s">
        <v>2512</v>
      </c>
      <c r="E1314" s="262" t="s">
        <v>1872</v>
      </c>
      <c r="F1314" s="262" t="s">
        <v>1872</v>
      </c>
      <c r="G1314" s="262" t="s">
        <v>1873</v>
      </c>
      <c r="H1314" s="263" t="s">
        <v>155</v>
      </c>
      <c r="I1314" s="264">
        <v>107794.25</v>
      </c>
      <c r="J1314" s="264">
        <v>-338473.95</v>
      </c>
      <c r="K1314" s="264">
        <v>0</v>
      </c>
      <c r="L1314" s="266">
        <v>3.14</v>
      </c>
      <c r="M1314" s="266">
        <v>3.1764000000000001</v>
      </c>
      <c r="N1314" s="270">
        <v>42961</v>
      </c>
      <c r="O1314" s="264">
        <v>3920.99</v>
      </c>
      <c r="P1314" s="264">
        <v>0.2</v>
      </c>
      <c r="Q1314" s="264">
        <v>3920.79</v>
      </c>
      <c r="R1314" s="264">
        <v>3920.99</v>
      </c>
      <c r="S1314" s="273">
        <v>3.1461000000000001</v>
      </c>
      <c r="T1314" s="268">
        <f t="shared" si="20"/>
        <v>1246.3017704459489</v>
      </c>
      <c r="U1314" s="267"/>
      <c r="V1314" s="262"/>
      <c r="W1314" s="262"/>
      <c r="X1314" s="267" t="s">
        <v>2802</v>
      </c>
      <c r="Y1314" s="262" t="s">
        <v>2815</v>
      </c>
      <c r="Z1314" s="262"/>
      <c r="AC1314" s="274"/>
      <c r="AD1314" s="275"/>
    </row>
    <row r="1315" spans="1:30" x14ac:dyDescent="0.25">
      <c r="A1315" s="261">
        <v>42951</v>
      </c>
      <c r="B1315" s="262"/>
      <c r="C1315" s="261">
        <v>42956</v>
      </c>
      <c r="D1315" s="262" t="s">
        <v>2512</v>
      </c>
      <c r="E1315" s="262" t="s">
        <v>1872</v>
      </c>
      <c r="F1315" s="262" t="s">
        <v>1872</v>
      </c>
      <c r="G1315" s="262" t="s">
        <v>1873</v>
      </c>
      <c r="H1315" s="263" t="s">
        <v>155</v>
      </c>
      <c r="I1315" s="264">
        <v>94197.55</v>
      </c>
      <c r="J1315" s="264">
        <v>-319000</v>
      </c>
      <c r="K1315" s="264">
        <v>0</v>
      </c>
      <c r="L1315" s="266">
        <v>3.3864999999999998</v>
      </c>
      <c r="M1315" s="266">
        <v>3.16</v>
      </c>
      <c r="N1315" s="270">
        <v>42979</v>
      </c>
      <c r="O1315" s="264">
        <v>-21210.1</v>
      </c>
      <c r="P1315" s="264">
        <v>0</v>
      </c>
      <c r="Q1315" s="264">
        <v>-21210.1</v>
      </c>
      <c r="R1315" s="264">
        <v>-21210.1</v>
      </c>
      <c r="S1315" s="273">
        <v>3.1316999999999999</v>
      </c>
      <c r="T1315" s="268">
        <f t="shared" si="20"/>
        <v>-6772.7113069578818</v>
      </c>
      <c r="U1315" s="267"/>
      <c r="V1315" s="262"/>
      <c r="W1315" s="262"/>
      <c r="X1315" s="267" t="s">
        <v>2788</v>
      </c>
      <c r="Y1315" s="262" t="s">
        <v>2816</v>
      </c>
      <c r="Z1315" s="262"/>
      <c r="AC1315" s="274"/>
      <c r="AD1315" s="275"/>
    </row>
    <row r="1316" spans="1:30" x14ac:dyDescent="0.25">
      <c r="A1316" s="261">
        <v>42949</v>
      </c>
      <c r="B1316" s="262"/>
      <c r="C1316" s="261">
        <v>42957</v>
      </c>
      <c r="D1316" s="262" t="s">
        <v>2512</v>
      </c>
      <c r="E1316" s="262" t="s">
        <v>1872</v>
      </c>
      <c r="F1316" s="262" t="s">
        <v>1872</v>
      </c>
      <c r="G1316" s="262" t="s">
        <v>1873</v>
      </c>
      <c r="H1316" s="263" t="s">
        <v>155</v>
      </c>
      <c r="I1316" s="264">
        <v>91060.17</v>
      </c>
      <c r="J1316" s="264">
        <v>-307300.76</v>
      </c>
      <c r="K1316" s="264">
        <v>0</v>
      </c>
      <c r="L1316" s="266">
        <v>3.3746999999999998</v>
      </c>
      <c r="M1316" s="266">
        <v>3.177</v>
      </c>
      <c r="N1316" s="270">
        <v>42962</v>
      </c>
      <c r="O1316" s="264">
        <v>-17983.82</v>
      </c>
      <c r="P1316" s="264">
        <v>0</v>
      </c>
      <c r="Q1316" s="264">
        <v>-17983.82</v>
      </c>
      <c r="R1316" s="264">
        <v>-17983.82</v>
      </c>
      <c r="S1316" s="273">
        <v>3.1461000000000001</v>
      </c>
      <c r="T1316" s="268">
        <f t="shared" si="20"/>
        <v>-5716.2264390833088</v>
      </c>
      <c r="U1316" s="267"/>
      <c r="V1316" s="262"/>
      <c r="W1316" s="262"/>
      <c r="X1316" s="267" t="s">
        <v>2788</v>
      </c>
      <c r="Y1316" s="262" t="s">
        <v>2805</v>
      </c>
      <c r="Z1316" s="262"/>
      <c r="AC1316" s="274"/>
      <c r="AD1316" s="275"/>
    </row>
    <row r="1317" spans="1:30" x14ac:dyDescent="0.25">
      <c r="A1317" s="261">
        <v>42951</v>
      </c>
      <c r="B1317" s="262"/>
      <c r="C1317" s="261">
        <v>42969</v>
      </c>
      <c r="D1317" s="262" t="s">
        <v>2512</v>
      </c>
      <c r="E1317" s="262" t="s">
        <v>1872</v>
      </c>
      <c r="F1317" s="262" t="s">
        <v>1872</v>
      </c>
      <c r="G1317" s="262" t="s">
        <v>1873</v>
      </c>
      <c r="H1317" s="263" t="s">
        <v>155</v>
      </c>
      <c r="I1317" s="264">
        <v>57200.54</v>
      </c>
      <c r="J1317" s="264">
        <v>-193709.63</v>
      </c>
      <c r="K1317" s="264">
        <v>0</v>
      </c>
      <c r="L1317" s="266">
        <v>3.3864999999999998</v>
      </c>
      <c r="M1317" s="266">
        <v>3.1829999999999998</v>
      </c>
      <c r="N1317" s="270">
        <v>42979</v>
      </c>
      <c r="O1317" s="264">
        <v>-11608.03</v>
      </c>
      <c r="P1317" s="264">
        <v>0</v>
      </c>
      <c r="Q1317" s="264">
        <v>-11608.03</v>
      </c>
      <c r="R1317" s="264">
        <v>-11608.03</v>
      </c>
      <c r="S1317" s="273">
        <v>3.1440000000000001</v>
      </c>
      <c r="T1317" s="268">
        <f>R1317/S1317</f>
        <v>-3692.1215012722646</v>
      </c>
      <c r="U1317" s="267"/>
      <c r="V1317" s="262"/>
      <c r="W1317" s="262"/>
      <c r="X1317" s="267" t="s">
        <v>2788</v>
      </c>
      <c r="Y1317" s="262" t="s">
        <v>2816</v>
      </c>
      <c r="Z1317" s="262"/>
      <c r="AC1317" s="274"/>
      <c r="AD1317" s="275"/>
    </row>
    <row r="1318" spans="1:30" x14ac:dyDescent="0.25">
      <c r="A1318" s="261">
        <v>42934</v>
      </c>
      <c r="B1318" s="262"/>
      <c r="C1318" s="261">
        <v>42948</v>
      </c>
      <c r="D1318" s="262" t="s">
        <v>2512</v>
      </c>
      <c r="E1318" s="262" t="s">
        <v>1872</v>
      </c>
      <c r="F1318" s="262" t="s">
        <v>1872</v>
      </c>
      <c r="G1318" s="262" t="s">
        <v>1873</v>
      </c>
      <c r="H1318" s="263" t="s">
        <v>155</v>
      </c>
      <c r="I1318" s="264">
        <v>57790.04</v>
      </c>
      <c r="J1318" s="264">
        <v>-183483.38</v>
      </c>
      <c r="K1318" s="264">
        <v>0</v>
      </c>
      <c r="L1318" s="266">
        <v>3.1749999999999998</v>
      </c>
      <c r="M1318" s="266">
        <v>3.1175000000000002</v>
      </c>
      <c r="N1318" s="270">
        <v>42948</v>
      </c>
      <c r="O1318" s="264">
        <v>-3322.93</v>
      </c>
      <c r="P1318" s="264">
        <v>0</v>
      </c>
      <c r="Q1318" s="264">
        <v>-3322.93</v>
      </c>
      <c r="R1318" s="264">
        <v>-3322.93</v>
      </c>
      <c r="S1318" s="273">
        <v>3.1303999999999998</v>
      </c>
      <c r="T1318" s="268">
        <f>R1318/S1318</f>
        <v>-1061.5033222591362</v>
      </c>
      <c r="U1318" s="267"/>
      <c r="V1318" s="262"/>
      <c r="W1318" s="262"/>
      <c r="X1318" s="267" t="s">
        <v>2788</v>
      </c>
      <c r="Y1318" s="262" t="s">
        <v>2789</v>
      </c>
      <c r="Z1318" s="262"/>
      <c r="AC1318" s="274"/>
      <c r="AD1318" s="275"/>
    </row>
    <row r="1319" spans="1:30" x14ac:dyDescent="0.25">
      <c r="A1319" s="261">
        <v>42948</v>
      </c>
      <c r="B1319" s="262"/>
      <c r="C1319" s="261">
        <v>42956</v>
      </c>
      <c r="D1319" s="262" t="s">
        <v>2512</v>
      </c>
      <c r="E1319" s="262" t="s">
        <v>1872</v>
      </c>
      <c r="F1319" s="262" t="s">
        <v>1872</v>
      </c>
      <c r="G1319" s="262" t="s">
        <v>1873</v>
      </c>
      <c r="H1319" s="263" t="s">
        <v>155</v>
      </c>
      <c r="I1319" s="264">
        <v>51754.25</v>
      </c>
      <c r="J1319" s="264">
        <v>-163000.01</v>
      </c>
      <c r="K1319" s="264">
        <v>0</v>
      </c>
      <c r="L1319" s="266">
        <v>3.1495000000000002</v>
      </c>
      <c r="M1319" s="266">
        <v>3.1594000000000002</v>
      </c>
      <c r="N1319" s="270">
        <v>42977</v>
      </c>
      <c r="O1319" s="264">
        <v>509.7</v>
      </c>
      <c r="P1319" s="264">
        <v>0.03</v>
      </c>
      <c r="Q1319" s="264">
        <v>509.67</v>
      </c>
      <c r="R1319" s="264">
        <v>509.7</v>
      </c>
      <c r="S1319" s="273">
        <v>3.1316999999999999</v>
      </c>
      <c r="T1319" s="268">
        <f t="shared" ref="T1319" si="21">R1319/S1319</f>
        <v>162.75505316601206</v>
      </c>
      <c r="U1319" s="267"/>
      <c r="V1319" s="262"/>
      <c r="W1319" s="262"/>
      <c r="X1319" s="267" t="s">
        <v>2792</v>
      </c>
      <c r="Y1319" s="262" t="s">
        <v>2809</v>
      </c>
      <c r="Z1319" s="262"/>
      <c r="AC1319" s="274"/>
      <c r="AD1319" s="275"/>
    </row>
    <row r="1320" spans="1:30" x14ac:dyDescent="0.25">
      <c r="A1320" s="261">
        <v>42926</v>
      </c>
      <c r="B1320" s="262"/>
      <c r="C1320" s="261">
        <v>42948</v>
      </c>
      <c r="D1320" s="262" t="s">
        <v>2512</v>
      </c>
      <c r="E1320" s="262" t="s">
        <v>1872</v>
      </c>
      <c r="F1320" s="262" t="s">
        <v>1872</v>
      </c>
      <c r="G1320" s="262" t="s">
        <v>1873</v>
      </c>
      <c r="H1320" s="263" t="s">
        <v>155</v>
      </c>
      <c r="I1320" s="264">
        <v>49092.93</v>
      </c>
      <c r="J1320" s="264">
        <v>-161024.81</v>
      </c>
      <c r="K1320" s="264">
        <v>0</v>
      </c>
      <c r="L1320" s="266">
        <v>3.28</v>
      </c>
      <c r="M1320" s="266">
        <v>3.1255999999999999</v>
      </c>
      <c r="N1320" s="270">
        <v>42948</v>
      </c>
      <c r="O1320" s="264">
        <v>-7579.95</v>
      </c>
      <c r="P1320" s="264">
        <v>0</v>
      </c>
      <c r="Q1320" s="264">
        <v>-7579.95</v>
      </c>
      <c r="R1320" s="264">
        <v>-7579.95</v>
      </c>
      <c r="S1320" s="273">
        <v>3.1303999999999998</v>
      </c>
      <c r="T1320" s="268">
        <f>R1320/S1320</f>
        <v>-2421.3998211091234</v>
      </c>
      <c r="U1320" s="267"/>
      <c r="V1320" s="262"/>
      <c r="W1320" s="262"/>
      <c r="X1320" s="267" t="s">
        <v>2802</v>
      </c>
      <c r="Y1320" s="262" t="s">
        <v>2803</v>
      </c>
      <c r="Z1320" s="262"/>
      <c r="AC1320" s="274"/>
    </row>
    <row r="1321" spans="1:30" x14ac:dyDescent="0.25">
      <c r="A1321" s="261">
        <v>42948</v>
      </c>
      <c r="B1321" s="262"/>
      <c r="C1321" s="261">
        <v>42956</v>
      </c>
      <c r="D1321" s="262" t="s">
        <v>2512</v>
      </c>
      <c r="E1321" s="262" t="s">
        <v>1872</v>
      </c>
      <c r="F1321" s="262" t="s">
        <v>1872</v>
      </c>
      <c r="G1321" s="262" t="s">
        <v>1873</v>
      </c>
      <c r="H1321" s="263" t="s">
        <v>155</v>
      </c>
      <c r="I1321" s="264">
        <v>49363.06</v>
      </c>
      <c r="J1321" s="264">
        <v>-155000.01</v>
      </c>
      <c r="K1321" s="264">
        <v>0</v>
      </c>
      <c r="L1321" s="266">
        <v>3.14</v>
      </c>
      <c r="M1321" s="266">
        <v>3.15</v>
      </c>
      <c r="N1321" s="270">
        <v>42961</v>
      </c>
      <c r="O1321" s="264">
        <v>493.12</v>
      </c>
      <c r="P1321" s="264">
        <v>0.02</v>
      </c>
      <c r="Q1321" s="264">
        <v>493.1</v>
      </c>
      <c r="R1321" s="264">
        <v>493.12</v>
      </c>
      <c r="S1321" s="273">
        <v>3.1316999999999999</v>
      </c>
      <c r="T1321" s="268">
        <f>R1321/S1321</f>
        <v>157.4608040361465</v>
      </c>
      <c r="U1321" s="267"/>
      <c r="V1321" s="262"/>
      <c r="W1321" s="262"/>
      <c r="X1321" s="267" t="s">
        <v>2802</v>
      </c>
      <c r="Y1321" s="262" t="s">
        <v>2815</v>
      </c>
      <c r="Z1321" s="262"/>
      <c r="AC1321" s="274"/>
    </row>
    <row r="1322" spans="1:30" x14ac:dyDescent="0.25">
      <c r="A1322" s="261">
        <v>42948</v>
      </c>
      <c r="B1322" s="262"/>
      <c r="C1322" s="261">
        <v>42956</v>
      </c>
      <c r="D1322" s="262" t="s">
        <v>2512</v>
      </c>
      <c r="E1322" s="262" t="s">
        <v>1872</v>
      </c>
      <c r="F1322" s="262" t="s">
        <v>1872</v>
      </c>
      <c r="G1322" s="262" t="s">
        <v>1873</v>
      </c>
      <c r="H1322" s="263" t="s">
        <v>155</v>
      </c>
      <c r="I1322" s="264">
        <v>49044.59</v>
      </c>
      <c r="J1322" s="264">
        <v>-154000.01</v>
      </c>
      <c r="K1322" s="264">
        <v>0</v>
      </c>
      <c r="L1322" s="266">
        <v>3.14</v>
      </c>
      <c r="M1322" s="266">
        <v>3.15</v>
      </c>
      <c r="N1322" s="270">
        <v>42961</v>
      </c>
      <c r="O1322" s="264">
        <v>489.93</v>
      </c>
      <c r="P1322" s="264">
        <v>0.02</v>
      </c>
      <c r="Q1322" s="264">
        <v>489.91</v>
      </c>
      <c r="R1322" s="264">
        <v>489.93</v>
      </c>
      <c r="S1322" s="273">
        <v>3.1316999999999999</v>
      </c>
      <c r="T1322" s="268">
        <f t="shared" ref="T1322:T1328" si="22">R1322/S1322</f>
        <v>156.44218794903728</v>
      </c>
      <c r="U1322" s="267"/>
      <c r="V1322" s="262"/>
      <c r="W1322" s="262"/>
      <c r="X1322" s="267" t="s">
        <v>2802</v>
      </c>
      <c r="Y1322" s="262" t="s">
        <v>2815</v>
      </c>
      <c r="Z1322" s="262"/>
      <c r="AC1322" s="274"/>
    </row>
    <row r="1323" spans="1:30" x14ac:dyDescent="0.25">
      <c r="A1323" s="261">
        <v>42951</v>
      </c>
      <c r="B1323" s="262"/>
      <c r="C1323" s="261">
        <v>42956</v>
      </c>
      <c r="D1323" s="262" t="s">
        <v>2512</v>
      </c>
      <c r="E1323" s="262" t="s">
        <v>1872</v>
      </c>
      <c r="F1323" s="262" t="s">
        <v>1872</v>
      </c>
      <c r="G1323" s="262" t="s">
        <v>1873</v>
      </c>
      <c r="H1323" s="263" t="s">
        <v>155</v>
      </c>
      <c r="I1323" s="264">
        <v>45474.68</v>
      </c>
      <c r="J1323" s="264">
        <v>-154000</v>
      </c>
      <c r="K1323" s="264">
        <v>0</v>
      </c>
      <c r="L1323" s="266">
        <v>3.3864999999999998</v>
      </c>
      <c r="M1323" s="266">
        <v>3.16</v>
      </c>
      <c r="N1323" s="270">
        <v>42979</v>
      </c>
      <c r="O1323" s="264">
        <v>-10239.36</v>
      </c>
      <c r="P1323" s="264">
        <v>0</v>
      </c>
      <c r="Q1323" s="264">
        <v>-10239.36</v>
      </c>
      <c r="R1323" s="264">
        <v>-10239.36</v>
      </c>
      <c r="S1323" s="273">
        <v>3.1316999999999999</v>
      </c>
      <c r="T1323" s="268">
        <f t="shared" si="22"/>
        <v>-3269.5852093112371</v>
      </c>
      <c r="U1323" s="267"/>
      <c r="V1323" s="262"/>
      <c r="W1323" s="262"/>
      <c r="X1323" s="267" t="s">
        <v>2788</v>
      </c>
      <c r="Y1323" s="262" t="s">
        <v>2816</v>
      </c>
      <c r="Z1323" s="262"/>
      <c r="AC1323" s="274"/>
    </row>
    <row r="1324" spans="1:30" x14ac:dyDescent="0.25">
      <c r="A1324" s="261">
        <v>42954</v>
      </c>
      <c r="B1324" s="262"/>
      <c r="C1324" s="261">
        <v>42975</v>
      </c>
      <c r="D1324" s="262" t="s">
        <v>2512</v>
      </c>
      <c r="E1324" s="262" t="s">
        <v>1872</v>
      </c>
      <c r="F1324" s="262" t="s">
        <v>1872</v>
      </c>
      <c r="G1324" s="262" t="s">
        <v>1873</v>
      </c>
      <c r="H1324" s="263" t="s">
        <v>155</v>
      </c>
      <c r="I1324" s="264">
        <v>41261.42</v>
      </c>
      <c r="J1324" s="264">
        <v>-140000</v>
      </c>
      <c r="K1324" s="264">
        <v>0</v>
      </c>
      <c r="L1324" s="266">
        <v>3.3929999999999998</v>
      </c>
      <c r="M1324" s="266">
        <v>3.1675</v>
      </c>
      <c r="N1324" s="270">
        <v>42993</v>
      </c>
      <c r="O1324" s="264">
        <v>-9263.6200000000008</v>
      </c>
      <c r="P1324" s="264">
        <v>0</v>
      </c>
      <c r="Q1324" s="264">
        <v>-9263.6200000000008</v>
      </c>
      <c r="R1324" s="264">
        <v>-9263.6200000000008</v>
      </c>
      <c r="S1324" s="273">
        <v>3.1459000000000001</v>
      </c>
      <c r="T1324" s="268">
        <f t="shared" si="22"/>
        <v>-2944.6644839314663</v>
      </c>
      <c r="U1324" s="267"/>
      <c r="V1324" s="262"/>
      <c r="W1324" s="262"/>
      <c r="X1324" s="267" t="s">
        <v>2788</v>
      </c>
      <c r="Y1324" s="262" t="s">
        <v>2817</v>
      </c>
      <c r="Z1324" s="262"/>
      <c r="AC1324" s="274"/>
    </row>
    <row r="1325" spans="1:30" x14ac:dyDescent="0.25">
      <c r="A1325" s="261">
        <v>42954</v>
      </c>
      <c r="B1325" s="262"/>
      <c r="C1325" s="261">
        <v>42975</v>
      </c>
      <c r="D1325" s="262" t="s">
        <v>2512</v>
      </c>
      <c r="E1325" s="262" t="s">
        <v>1872</v>
      </c>
      <c r="F1325" s="262" t="s">
        <v>1872</v>
      </c>
      <c r="G1325" s="262" t="s">
        <v>1873</v>
      </c>
      <c r="H1325" s="263" t="s">
        <v>155</v>
      </c>
      <c r="I1325" s="264">
        <v>41261.42</v>
      </c>
      <c r="J1325" s="264">
        <v>-140000</v>
      </c>
      <c r="K1325" s="264">
        <v>0</v>
      </c>
      <c r="L1325" s="266">
        <v>3.3929999999999998</v>
      </c>
      <c r="M1325" s="266">
        <v>3.1675</v>
      </c>
      <c r="N1325" s="270">
        <v>42993</v>
      </c>
      <c r="O1325" s="264">
        <v>-9263.6200000000008</v>
      </c>
      <c r="P1325" s="264">
        <v>0</v>
      </c>
      <c r="Q1325" s="264">
        <v>-9263.6200000000008</v>
      </c>
      <c r="R1325" s="264">
        <v>-9263.6200000000008</v>
      </c>
      <c r="S1325" s="273">
        <v>3.1459000000000001</v>
      </c>
      <c r="T1325" s="268">
        <f t="shared" si="22"/>
        <v>-2944.6644839314663</v>
      </c>
      <c r="U1325" s="267"/>
      <c r="V1325" s="262"/>
      <c r="W1325" s="262"/>
      <c r="X1325" s="267" t="s">
        <v>2788</v>
      </c>
      <c r="Y1325" s="262" t="s">
        <v>2817</v>
      </c>
      <c r="Z1325" s="262"/>
      <c r="AC1325" s="274"/>
    </row>
    <row r="1326" spans="1:30" x14ac:dyDescent="0.25">
      <c r="A1326" s="261">
        <v>42948</v>
      </c>
      <c r="B1326" s="262"/>
      <c r="C1326" s="261">
        <v>42961</v>
      </c>
      <c r="D1326" s="262" t="s">
        <v>2512</v>
      </c>
      <c r="E1326" s="262" t="s">
        <v>1872</v>
      </c>
      <c r="F1326" s="262" t="s">
        <v>1872</v>
      </c>
      <c r="G1326" s="262" t="s">
        <v>1873</v>
      </c>
      <c r="H1326" s="263" t="s">
        <v>155</v>
      </c>
      <c r="I1326" s="264">
        <v>31116.05</v>
      </c>
      <c r="J1326" s="264">
        <v>-98000</v>
      </c>
      <c r="K1326" s="264">
        <v>0</v>
      </c>
      <c r="L1326" s="266">
        <v>3.1495000000000002</v>
      </c>
      <c r="M1326" s="266">
        <v>3.1812999999999998</v>
      </c>
      <c r="N1326" s="270">
        <v>42977</v>
      </c>
      <c r="O1326" s="264">
        <v>985.37</v>
      </c>
      <c r="P1326" s="264">
        <v>0.05</v>
      </c>
      <c r="Q1326" s="264">
        <v>985.32</v>
      </c>
      <c r="R1326" s="264">
        <v>985.37</v>
      </c>
      <c r="S1326" s="273">
        <v>3.1692</v>
      </c>
      <c r="T1326" s="268">
        <f t="shared" si="22"/>
        <v>310.9207370945349</v>
      </c>
      <c r="U1326" s="267"/>
      <c r="V1326" s="262"/>
      <c r="W1326" s="262"/>
      <c r="X1326" s="267" t="s">
        <v>2790</v>
      </c>
      <c r="Y1326" s="262" t="s">
        <v>2804</v>
      </c>
      <c r="Z1326" s="262"/>
    </row>
    <row r="1327" spans="1:30" x14ac:dyDescent="0.25">
      <c r="A1327" s="261">
        <v>42948</v>
      </c>
      <c r="B1327" s="262"/>
      <c r="C1327" s="261">
        <v>42961</v>
      </c>
      <c r="D1327" s="262" t="s">
        <v>2512</v>
      </c>
      <c r="E1327" s="262" t="s">
        <v>1872</v>
      </c>
      <c r="F1327" s="262" t="s">
        <v>1872</v>
      </c>
      <c r="G1327" s="262" t="s">
        <v>1873</v>
      </c>
      <c r="H1327" s="276" t="s">
        <v>155</v>
      </c>
      <c r="I1327" s="264">
        <v>15535.1</v>
      </c>
      <c r="J1327" s="264">
        <v>-48780.21</v>
      </c>
      <c r="K1327" s="264">
        <v>0</v>
      </c>
      <c r="L1327" s="266">
        <v>3.14</v>
      </c>
      <c r="M1327" s="266">
        <v>3.1714000000000002</v>
      </c>
      <c r="N1327" s="270">
        <v>42961</v>
      </c>
      <c r="O1327" s="264">
        <v>487.8</v>
      </c>
      <c r="P1327" s="264">
        <v>0.02</v>
      </c>
      <c r="Q1327" s="264">
        <v>487.78</v>
      </c>
      <c r="R1327" s="264">
        <v>487.8</v>
      </c>
      <c r="S1327" s="273">
        <v>3.1692</v>
      </c>
      <c r="T1327" s="268">
        <f t="shared" si="22"/>
        <v>153.91897008708824</v>
      </c>
      <c r="U1327" s="267"/>
      <c r="V1327" s="262"/>
      <c r="W1327" s="262"/>
      <c r="X1327" s="267" t="s">
        <v>2802</v>
      </c>
      <c r="Y1327" s="262" t="s">
        <v>2815</v>
      </c>
      <c r="Z1327" s="262"/>
    </row>
    <row r="1328" spans="1:30" x14ac:dyDescent="0.25">
      <c r="A1328" s="261">
        <v>42571</v>
      </c>
      <c r="B1328" s="262"/>
      <c r="C1328" s="261">
        <v>42948</v>
      </c>
      <c r="D1328" s="262" t="s">
        <v>2512</v>
      </c>
      <c r="E1328" s="262" t="s">
        <v>1872</v>
      </c>
      <c r="F1328" s="262" t="s">
        <v>1872</v>
      </c>
      <c r="G1328" s="262" t="s">
        <v>1873</v>
      </c>
      <c r="H1328" s="276" t="s">
        <v>1843</v>
      </c>
      <c r="I1328" s="264">
        <v>-47855.89</v>
      </c>
      <c r="J1328" s="264">
        <v>177999.98</v>
      </c>
      <c r="K1328" s="264">
        <v>0</v>
      </c>
      <c r="L1328" s="266">
        <v>3.7195</v>
      </c>
      <c r="M1328" s="266">
        <v>3.1909999999999998</v>
      </c>
      <c r="N1328" s="270">
        <v>43069</v>
      </c>
      <c r="O1328" s="264">
        <v>24629.53</v>
      </c>
      <c r="P1328" s="264">
        <v>1.23</v>
      </c>
      <c r="Q1328" s="264">
        <v>24628.3</v>
      </c>
      <c r="R1328" s="264">
        <v>24629.53</v>
      </c>
      <c r="S1328" s="273">
        <v>3.1303999999999998</v>
      </c>
      <c r="T1328" s="268">
        <f t="shared" si="22"/>
        <v>7867.8539483772038</v>
      </c>
      <c r="U1328" s="267"/>
      <c r="V1328" s="262"/>
      <c r="W1328" s="262"/>
      <c r="X1328" s="267" t="s">
        <v>2818</v>
      </c>
      <c r="Y1328" s="262" t="s">
        <v>2819</v>
      </c>
      <c r="Z1328" s="262"/>
    </row>
    <row r="1329" spans="1:26" x14ac:dyDescent="0.25">
      <c r="A1329" s="261">
        <v>42955</v>
      </c>
      <c r="B1329" s="262"/>
      <c r="C1329" s="261">
        <v>42968</v>
      </c>
      <c r="D1329" s="262" t="s">
        <v>2512</v>
      </c>
      <c r="E1329" s="262" t="s">
        <v>1872</v>
      </c>
      <c r="F1329" s="262" t="s">
        <v>1872</v>
      </c>
      <c r="G1329" s="262" t="s">
        <v>1873</v>
      </c>
      <c r="H1329" s="276" t="s">
        <v>1843</v>
      </c>
      <c r="I1329" s="264">
        <v>-405104.67</v>
      </c>
      <c r="J1329" s="264">
        <v>1599960.89</v>
      </c>
      <c r="K1329" s="264">
        <v>0</v>
      </c>
      <c r="L1329" s="266">
        <v>3.9495</v>
      </c>
      <c r="M1329" s="266">
        <v>3.2071000000000001</v>
      </c>
      <c r="N1329" s="270">
        <v>43039</v>
      </c>
      <c r="O1329" s="264">
        <v>296064.39</v>
      </c>
      <c r="P1329" s="264">
        <v>14.8</v>
      </c>
      <c r="Q1329" s="264">
        <v>296049.59000000003</v>
      </c>
      <c r="R1329" s="264">
        <v>296064.39</v>
      </c>
      <c r="S1329" s="273">
        <v>3.1650999999999998</v>
      </c>
      <c r="T1329" s="268">
        <f>R1329/S1329</f>
        <v>93540.295725253556</v>
      </c>
      <c r="U1329" s="267"/>
      <c r="V1329" s="262"/>
      <c r="W1329" s="262"/>
      <c r="X1329" s="277" t="s">
        <v>2820</v>
      </c>
      <c r="Y1329" s="262" t="s">
        <v>2821</v>
      </c>
      <c r="Z1329" s="262"/>
    </row>
    <row r="1330" spans="1:26" x14ac:dyDescent="0.25">
      <c r="A1330" s="261">
        <v>42611</v>
      </c>
      <c r="B1330" s="262"/>
      <c r="C1330" s="261">
        <v>42962</v>
      </c>
      <c r="D1330" s="262" t="s">
        <v>2512</v>
      </c>
      <c r="E1330" s="262" t="s">
        <v>1872</v>
      </c>
      <c r="F1330" s="262" t="s">
        <v>1872</v>
      </c>
      <c r="G1330" s="262" t="s">
        <v>1873</v>
      </c>
      <c r="H1330" s="276" t="s">
        <v>155</v>
      </c>
      <c r="I1330" s="264">
        <v>-675000</v>
      </c>
      <c r="J1330" s="264">
        <v>2421765</v>
      </c>
      <c r="K1330" s="264">
        <v>0</v>
      </c>
      <c r="L1330" s="266">
        <v>3.5878000000000001</v>
      </c>
      <c r="M1330" s="266">
        <v>3.218</v>
      </c>
      <c r="N1330" s="270">
        <v>42993</v>
      </c>
      <c r="O1330" s="264">
        <v>247750.03</v>
      </c>
      <c r="P1330" s="264">
        <v>12.39</v>
      </c>
      <c r="Q1330" s="264">
        <v>247737.64</v>
      </c>
      <c r="R1330" s="264">
        <v>247750.03</v>
      </c>
      <c r="S1330" s="273">
        <v>3.1884999999999999</v>
      </c>
      <c r="T1330" s="268">
        <f>R1330/S1330</f>
        <v>77701.122785008629</v>
      </c>
      <c r="U1330" s="267"/>
      <c r="V1330" s="262"/>
      <c r="W1330" s="262"/>
      <c r="X1330" s="267" t="s">
        <v>2822</v>
      </c>
      <c r="Y1330" s="262" t="s">
        <v>2823</v>
      </c>
      <c r="Z1330" s="262"/>
    </row>
    <row r="1331" spans="1:26" x14ac:dyDescent="0.25">
      <c r="A1331" s="261">
        <v>42971</v>
      </c>
      <c r="B1331" s="262"/>
      <c r="C1331" s="261">
        <v>42979</v>
      </c>
      <c r="D1331" s="262" t="s">
        <v>2512</v>
      </c>
      <c r="E1331" s="262" t="s">
        <v>1872</v>
      </c>
      <c r="F1331" s="262" t="s">
        <v>1872</v>
      </c>
      <c r="G1331" s="262" t="s">
        <v>1873</v>
      </c>
      <c r="H1331" s="263" t="s">
        <v>155</v>
      </c>
      <c r="I1331" s="264">
        <v>-987732.99</v>
      </c>
      <c r="J1331" s="264">
        <v>3099999.99</v>
      </c>
      <c r="K1331" s="264">
        <v>0</v>
      </c>
      <c r="L1331" s="266">
        <v>3.1385000000000001</v>
      </c>
      <c r="M1331" s="266">
        <v>3.1454</v>
      </c>
      <c r="N1331" s="270">
        <v>42979</v>
      </c>
      <c r="O1331" s="264">
        <v>-6815.36</v>
      </c>
      <c r="P1331" s="264">
        <v>0</v>
      </c>
      <c r="Q1331" s="264">
        <v>-6815.36</v>
      </c>
      <c r="R1331" s="264">
        <v>-6815.36</v>
      </c>
      <c r="S1331" s="278">
        <v>3.133</v>
      </c>
      <c r="T1331" s="268">
        <f>R1331/S1331</f>
        <v>-2175.3463134375997</v>
      </c>
      <c r="U1331" s="267"/>
      <c r="V1331" s="262"/>
      <c r="W1331" s="262"/>
      <c r="X1331" s="267" t="s">
        <v>2773</v>
      </c>
      <c r="Y1331" s="262" t="s">
        <v>2775</v>
      </c>
      <c r="Z1331" s="262"/>
    </row>
    <row r="1332" spans="1:26" x14ac:dyDescent="0.25">
      <c r="A1332" s="261">
        <v>42972</v>
      </c>
      <c r="B1332" s="262"/>
      <c r="C1332" s="261">
        <v>42979</v>
      </c>
      <c r="D1332" s="262" t="s">
        <v>2512</v>
      </c>
      <c r="E1332" s="262" t="s">
        <v>1872</v>
      </c>
      <c r="F1332" s="262" t="s">
        <v>1872</v>
      </c>
      <c r="G1332" s="262" t="s">
        <v>1873</v>
      </c>
      <c r="H1332" s="263" t="s">
        <v>155</v>
      </c>
      <c r="I1332" s="264">
        <v>178933.64</v>
      </c>
      <c r="J1332" s="264">
        <v>-562728.4</v>
      </c>
      <c r="K1332" s="264">
        <v>0</v>
      </c>
      <c r="L1332" s="266">
        <v>3.1448999999999998</v>
      </c>
      <c r="M1332" s="266">
        <v>3.1454</v>
      </c>
      <c r="N1332" s="270">
        <v>42979</v>
      </c>
      <c r="O1332" s="264">
        <v>89.47</v>
      </c>
      <c r="P1332" s="264">
        <v>0</v>
      </c>
      <c r="Q1332" s="264">
        <v>89.47</v>
      </c>
      <c r="R1332" s="264">
        <v>89.47</v>
      </c>
      <c r="S1332" s="278">
        <v>3.133</v>
      </c>
      <c r="T1332" s="268">
        <f t="shared" ref="T1332:T1338" si="23">R1332/S1332</f>
        <v>28.557293329077559</v>
      </c>
      <c r="U1332" s="267"/>
      <c r="V1332" s="262"/>
      <c r="W1332" s="262"/>
      <c r="X1332" s="267" t="s">
        <v>2776</v>
      </c>
      <c r="Y1332" s="262" t="s">
        <v>2777</v>
      </c>
      <c r="Z1332" s="262"/>
    </row>
    <row r="1333" spans="1:26" x14ac:dyDescent="0.25">
      <c r="A1333" s="261">
        <v>42965</v>
      </c>
      <c r="B1333" s="262"/>
      <c r="C1333" s="261">
        <v>42982</v>
      </c>
      <c r="D1333" s="262" t="s">
        <v>2512</v>
      </c>
      <c r="E1333" s="262" t="s">
        <v>1872</v>
      </c>
      <c r="F1333" s="262" t="s">
        <v>1872</v>
      </c>
      <c r="G1333" s="262" t="s">
        <v>1873</v>
      </c>
      <c r="H1333" s="263" t="s">
        <v>155</v>
      </c>
      <c r="I1333" s="264">
        <v>239823.42</v>
      </c>
      <c r="J1333" s="264">
        <v>-758705.37</v>
      </c>
      <c r="K1333" s="264">
        <v>0</v>
      </c>
      <c r="L1333" s="266">
        <v>3.1636000000000002</v>
      </c>
      <c r="M1333" s="266">
        <v>3.1343000000000001</v>
      </c>
      <c r="N1333" s="270">
        <v>42982</v>
      </c>
      <c r="O1333" s="264">
        <v>-7026.83</v>
      </c>
      <c r="P1333" s="264">
        <v>0</v>
      </c>
      <c r="Q1333" s="264">
        <v>-7026.83</v>
      </c>
      <c r="R1333" s="264">
        <v>-7026.83</v>
      </c>
      <c r="S1333" s="278">
        <v>3.1385999999999998</v>
      </c>
      <c r="T1333" s="268">
        <f t="shared" si="23"/>
        <v>-2238.8421589243612</v>
      </c>
      <c r="U1333" s="267"/>
      <c r="V1333" s="262"/>
      <c r="W1333" s="262"/>
      <c r="X1333" s="267" t="s">
        <v>2773</v>
      </c>
      <c r="Y1333" s="262" t="s">
        <v>2775</v>
      </c>
      <c r="Z1333" s="262"/>
    </row>
    <row r="1334" spans="1:26" x14ac:dyDescent="0.25">
      <c r="A1334" s="261">
        <v>42968</v>
      </c>
      <c r="B1334" s="262"/>
      <c r="C1334" s="261">
        <v>42986</v>
      </c>
      <c r="D1334" s="262" t="s">
        <v>2512</v>
      </c>
      <c r="E1334" s="262" t="s">
        <v>1872</v>
      </c>
      <c r="F1334" s="262" t="s">
        <v>1872</v>
      </c>
      <c r="G1334" s="262" t="s">
        <v>1873</v>
      </c>
      <c r="H1334" s="263" t="s">
        <v>1843</v>
      </c>
      <c r="I1334" s="264">
        <v>-48841.8</v>
      </c>
      <c r="J1334" s="264">
        <v>183230.01</v>
      </c>
      <c r="K1334" s="264">
        <v>0</v>
      </c>
      <c r="L1334" s="266">
        <v>3.7515000000000001</v>
      </c>
      <c r="M1334" s="266">
        <v>3.1192000000000002</v>
      </c>
      <c r="N1334" s="270">
        <v>43069</v>
      </c>
      <c r="O1334" s="264">
        <v>30369</v>
      </c>
      <c r="P1334" s="264">
        <v>1.52</v>
      </c>
      <c r="Q1334" s="264">
        <v>30367.48</v>
      </c>
      <c r="R1334" s="264">
        <v>30369</v>
      </c>
      <c r="S1334" s="278">
        <v>3.0905</v>
      </c>
      <c r="T1334" s="268">
        <f t="shared" si="23"/>
        <v>9826.5652806989165</v>
      </c>
      <c r="U1334" s="267"/>
      <c r="V1334" s="262"/>
      <c r="W1334" s="262"/>
      <c r="X1334" s="267" t="s">
        <v>2773</v>
      </c>
      <c r="Y1334" s="262" t="s">
        <v>2775</v>
      </c>
      <c r="Z1334" s="262"/>
    </row>
    <row r="1335" spans="1:26" x14ac:dyDescent="0.25">
      <c r="A1335" s="261">
        <v>42605</v>
      </c>
      <c r="B1335" s="262"/>
      <c r="C1335" s="261">
        <v>42986</v>
      </c>
      <c r="D1335" s="262" t="s">
        <v>2512</v>
      </c>
      <c r="E1335" s="262" t="s">
        <v>1872</v>
      </c>
      <c r="F1335" s="262" t="s">
        <v>1872</v>
      </c>
      <c r="G1335" s="262" t="s">
        <v>1873</v>
      </c>
      <c r="H1335" s="263" t="s">
        <v>1843</v>
      </c>
      <c r="I1335" s="264">
        <v>-99703.96</v>
      </c>
      <c r="J1335" s="264">
        <v>357000</v>
      </c>
      <c r="K1335" s="264">
        <v>0</v>
      </c>
      <c r="L1335" s="266">
        <v>3.5806</v>
      </c>
      <c r="M1335" s="266">
        <v>3.0878999999999999</v>
      </c>
      <c r="N1335" s="270">
        <v>42993</v>
      </c>
      <c r="O1335" s="264">
        <v>49042.18</v>
      </c>
      <c r="P1335" s="264">
        <v>2.4500000000000002</v>
      </c>
      <c r="Q1335" s="264">
        <v>49039.73</v>
      </c>
      <c r="R1335" s="264">
        <v>49042.18</v>
      </c>
      <c r="S1335" s="278">
        <v>3.0905</v>
      </c>
      <c r="T1335" s="268">
        <f t="shared" si="23"/>
        <v>15868.687914576929</v>
      </c>
      <c r="U1335" s="267"/>
      <c r="V1335" s="262"/>
      <c r="W1335" s="262"/>
      <c r="X1335" s="267" t="s">
        <v>2773</v>
      </c>
      <c r="Y1335" s="262" t="s">
        <v>2775</v>
      </c>
      <c r="Z1335" s="262"/>
    </row>
    <row r="1336" spans="1:26" x14ac:dyDescent="0.25">
      <c r="A1336" s="261">
        <v>42954</v>
      </c>
      <c r="B1336" s="262"/>
      <c r="C1336" s="261">
        <v>42986</v>
      </c>
      <c r="D1336" s="262" t="s">
        <v>2512</v>
      </c>
      <c r="E1336" s="262" t="s">
        <v>1872</v>
      </c>
      <c r="F1336" s="262" t="s">
        <v>1872</v>
      </c>
      <c r="G1336" s="262" t="s">
        <v>1873</v>
      </c>
      <c r="H1336" s="263" t="s">
        <v>155</v>
      </c>
      <c r="I1336" s="264">
        <v>81115.98</v>
      </c>
      <c r="J1336" s="264">
        <v>-275226.52</v>
      </c>
      <c r="K1336" s="264">
        <v>0</v>
      </c>
      <c r="L1336" s="266">
        <v>3.3929999999999998</v>
      </c>
      <c r="M1336" s="266">
        <v>3.0878999999999999</v>
      </c>
      <c r="N1336" s="270">
        <v>42993</v>
      </c>
      <c r="O1336" s="264">
        <v>-24707.200000000001</v>
      </c>
      <c r="P1336" s="264">
        <v>0</v>
      </c>
      <c r="Q1336" s="264">
        <v>-24707.200000000001</v>
      </c>
      <c r="R1336" s="264">
        <v>-24707.200000000001</v>
      </c>
      <c r="S1336" s="278">
        <v>3.0905</v>
      </c>
      <c r="T1336" s="268">
        <f t="shared" si="23"/>
        <v>-7994.5639864099658</v>
      </c>
      <c r="U1336" s="267"/>
      <c r="V1336" s="262"/>
      <c r="W1336" s="262"/>
      <c r="X1336" s="267" t="s">
        <v>2773</v>
      </c>
      <c r="Y1336" s="262" t="s">
        <v>2775</v>
      </c>
      <c r="Z1336" s="262"/>
    </row>
    <row r="1337" spans="1:26" x14ac:dyDescent="0.25">
      <c r="A1337" s="261">
        <v>42954</v>
      </c>
      <c r="B1337" s="262"/>
      <c r="C1337" s="261">
        <v>42986</v>
      </c>
      <c r="D1337" s="262" t="s">
        <v>2512</v>
      </c>
      <c r="E1337" s="262" t="s">
        <v>1872</v>
      </c>
      <c r="F1337" s="262" t="s">
        <v>1872</v>
      </c>
      <c r="G1337" s="262" t="s">
        <v>1873</v>
      </c>
      <c r="H1337" s="263" t="s">
        <v>155</v>
      </c>
      <c r="I1337" s="264">
        <v>133928.68</v>
      </c>
      <c r="J1337" s="264">
        <v>-454420.01</v>
      </c>
      <c r="K1337" s="264">
        <v>0</v>
      </c>
      <c r="L1337" s="266">
        <v>3.3929999999999998</v>
      </c>
      <c r="M1337" s="266">
        <v>3.0878999999999999</v>
      </c>
      <c r="N1337" s="270">
        <v>42993</v>
      </c>
      <c r="O1337" s="264">
        <v>-40793.47</v>
      </c>
      <c r="P1337" s="264">
        <v>0</v>
      </c>
      <c r="Q1337" s="264">
        <v>-40793.47</v>
      </c>
      <c r="R1337" s="264">
        <v>-40793.47</v>
      </c>
      <c r="S1337" s="278">
        <v>3.0905</v>
      </c>
      <c r="T1337" s="268">
        <f t="shared" si="23"/>
        <v>-13199.634363371622</v>
      </c>
      <c r="U1337" s="267"/>
      <c r="V1337" s="262"/>
      <c r="W1337" s="262"/>
      <c r="X1337" s="267" t="s">
        <v>2773</v>
      </c>
      <c r="Y1337" s="262" t="s">
        <v>2775</v>
      </c>
      <c r="Z1337" s="262"/>
    </row>
    <row r="1338" spans="1:26" x14ac:dyDescent="0.25">
      <c r="A1338" s="261">
        <v>42948</v>
      </c>
      <c r="B1338" s="262"/>
      <c r="C1338" s="261">
        <v>42986</v>
      </c>
      <c r="D1338" s="262" t="s">
        <v>2512</v>
      </c>
      <c r="E1338" s="262" t="s">
        <v>1872</v>
      </c>
      <c r="F1338" s="262" t="s">
        <v>1872</v>
      </c>
      <c r="G1338" s="262" t="s">
        <v>1873</v>
      </c>
      <c r="H1338" s="263" t="s">
        <v>1843</v>
      </c>
      <c r="I1338" s="264">
        <v>-18947.599999999999</v>
      </c>
      <c r="J1338" s="264">
        <v>70000.009999999995</v>
      </c>
      <c r="K1338" s="264">
        <v>0</v>
      </c>
      <c r="L1338" s="266">
        <v>3.6943999999999999</v>
      </c>
      <c r="M1338" s="266">
        <v>3.0899000000000001</v>
      </c>
      <c r="N1338" s="270">
        <v>43010</v>
      </c>
      <c r="O1338" s="264">
        <v>11397.06</v>
      </c>
      <c r="P1338" s="264">
        <v>0.56999999999999995</v>
      </c>
      <c r="Q1338" s="264">
        <v>11396.49</v>
      </c>
      <c r="R1338" s="264">
        <v>11397.06</v>
      </c>
      <c r="S1338" s="278">
        <v>3.0905</v>
      </c>
      <c r="T1338" s="268">
        <f t="shared" si="23"/>
        <v>3687.7722051447986</v>
      </c>
      <c r="U1338" s="267"/>
      <c r="V1338" s="262"/>
      <c r="W1338" s="262"/>
      <c r="X1338" s="267" t="s">
        <v>2778</v>
      </c>
      <c r="Y1338" s="262" t="s">
        <v>2779</v>
      </c>
      <c r="Z1338" s="262"/>
    </row>
    <row r="1339" spans="1:26" x14ac:dyDescent="0.25">
      <c r="A1339" s="261">
        <v>42978</v>
      </c>
      <c r="B1339" s="262"/>
      <c r="C1339" s="261">
        <v>42986</v>
      </c>
      <c r="D1339" s="262" t="s">
        <v>2512</v>
      </c>
      <c r="E1339" s="262" t="s">
        <v>1872</v>
      </c>
      <c r="F1339" s="262" t="s">
        <v>1872</v>
      </c>
      <c r="G1339" s="262" t="s">
        <v>1873</v>
      </c>
      <c r="H1339" s="263" t="s">
        <v>155</v>
      </c>
      <c r="I1339" s="264">
        <v>185043.31</v>
      </c>
      <c r="J1339" s="264">
        <v>-588974.35</v>
      </c>
      <c r="K1339" s="264">
        <v>0</v>
      </c>
      <c r="L1339" s="266">
        <v>3.1829000000000001</v>
      </c>
      <c r="M1339" s="266">
        <v>3.0964999999999998</v>
      </c>
      <c r="N1339" s="270">
        <v>43018</v>
      </c>
      <c r="O1339" s="264">
        <v>-15880.17</v>
      </c>
      <c r="P1339" s="264">
        <v>0</v>
      </c>
      <c r="Q1339" s="264">
        <v>-15880.17</v>
      </c>
      <c r="R1339" s="264">
        <v>-15880.17</v>
      </c>
      <c r="S1339" s="278">
        <v>3.0905</v>
      </c>
      <c r="T1339" s="268">
        <f>R1339/S1339</f>
        <v>-5138.3821388124898</v>
      </c>
      <c r="U1339" s="267"/>
      <c r="V1339" s="262"/>
      <c r="W1339" s="262"/>
      <c r="X1339" s="267" t="s">
        <v>2776</v>
      </c>
      <c r="Y1339" s="262" t="s">
        <v>2780</v>
      </c>
      <c r="Z1339" s="262"/>
    </row>
    <row r="1340" spans="1:26" x14ac:dyDescent="0.25">
      <c r="A1340" s="261">
        <v>42950</v>
      </c>
      <c r="B1340" s="262"/>
      <c r="C1340" s="261">
        <v>42986</v>
      </c>
      <c r="D1340" s="262" t="s">
        <v>2512</v>
      </c>
      <c r="E1340" s="262" t="s">
        <v>1872</v>
      </c>
      <c r="F1340" s="262" t="s">
        <v>1872</v>
      </c>
      <c r="G1340" s="262" t="s">
        <v>1873</v>
      </c>
      <c r="H1340" s="263" t="s">
        <v>1843</v>
      </c>
      <c r="I1340" s="264">
        <v>-34059.919999999998</v>
      </c>
      <c r="J1340" s="264">
        <v>126192</v>
      </c>
      <c r="K1340" s="264">
        <v>0</v>
      </c>
      <c r="L1340" s="266">
        <v>3.7050000000000001</v>
      </c>
      <c r="M1340" s="266">
        <v>3.1084000000000001</v>
      </c>
      <c r="N1340" s="270">
        <v>43040</v>
      </c>
      <c r="O1340" s="264">
        <v>20089.37</v>
      </c>
      <c r="P1340" s="264">
        <v>1</v>
      </c>
      <c r="Q1340" s="264">
        <v>20088.37</v>
      </c>
      <c r="R1340" s="264">
        <v>20089.37</v>
      </c>
      <c r="S1340" s="278">
        <v>3.0905</v>
      </c>
      <c r="T1340" s="268">
        <f>R1340/S1340</f>
        <v>6500.3624009060022</v>
      </c>
      <c r="U1340" s="267"/>
      <c r="V1340" s="262"/>
      <c r="W1340" s="262"/>
      <c r="X1340" s="267" t="s">
        <v>2776</v>
      </c>
      <c r="Y1340" s="262" t="s">
        <v>2780</v>
      </c>
      <c r="Z1340" s="262"/>
    </row>
    <row r="1341" spans="1:26" x14ac:dyDescent="0.25">
      <c r="A1341" s="261">
        <v>42954</v>
      </c>
      <c r="B1341" s="262"/>
      <c r="C1341" s="261">
        <v>42986</v>
      </c>
      <c r="D1341" s="262" t="s">
        <v>2512</v>
      </c>
      <c r="E1341" s="262" t="s">
        <v>1872</v>
      </c>
      <c r="F1341" s="262" t="s">
        <v>1872</v>
      </c>
      <c r="G1341" s="262" t="s">
        <v>1873</v>
      </c>
      <c r="H1341" s="263" t="s">
        <v>1843</v>
      </c>
      <c r="I1341" s="264">
        <v>-19958.25</v>
      </c>
      <c r="J1341" s="264">
        <v>72183</v>
      </c>
      <c r="K1341" s="264">
        <v>0</v>
      </c>
      <c r="L1341" s="266">
        <v>3.6166999999999998</v>
      </c>
      <c r="M1341" s="266">
        <v>3.1071</v>
      </c>
      <c r="N1341" s="270">
        <v>43038</v>
      </c>
      <c r="O1341" s="264">
        <v>10061.42</v>
      </c>
      <c r="P1341" s="264">
        <v>0.5</v>
      </c>
      <c r="Q1341" s="264">
        <v>10060.92</v>
      </c>
      <c r="R1341" s="264">
        <v>10061.42</v>
      </c>
      <c r="S1341" s="278">
        <v>3.0905</v>
      </c>
      <c r="T1341" s="268">
        <f t="shared" ref="T1341" si="24">R1341/S1341</f>
        <v>3255.5961818475976</v>
      </c>
      <c r="U1341" s="267"/>
      <c r="V1341" s="262"/>
      <c r="W1341" s="262"/>
      <c r="X1341" s="267" t="s">
        <v>2781</v>
      </c>
      <c r="Y1341" s="262" t="s">
        <v>2782</v>
      </c>
      <c r="Z1341" s="262"/>
    </row>
    <row r="1342" spans="1:26" x14ac:dyDescent="0.25">
      <c r="A1342" s="261">
        <v>42965</v>
      </c>
      <c r="B1342" s="262"/>
      <c r="C1342" s="261">
        <v>42986</v>
      </c>
      <c r="D1342" s="262" t="s">
        <v>2512</v>
      </c>
      <c r="E1342" s="262" t="s">
        <v>1872</v>
      </c>
      <c r="F1342" s="262" t="s">
        <v>1872</v>
      </c>
      <c r="G1342" s="262" t="s">
        <v>1873</v>
      </c>
      <c r="H1342" s="263" t="s">
        <v>1843</v>
      </c>
      <c r="I1342" s="264">
        <v>-24014.19</v>
      </c>
      <c r="J1342" s="264">
        <v>88000</v>
      </c>
      <c r="K1342" s="264">
        <v>0</v>
      </c>
      <c r="L1342" s="266">
        <v>3.6644999999999999</v>
      </c>
      <c r="M1342" s="266">
        <v>3.0969000000000002</v>
      </c>
      <c r="N1342" s="270">
        <v>43011</v>
      </c>
      <c r="O1342" s="264">
        <v>13558.86</v>
      </c>
      <c r="P1342" s="264">
        <v>0.68</v>
      </c>
      <c r="Q1342" s="264">
        <v>13558.18</v>
      </c>
      <c r="R1342" s="264">
        <v>13558.86</v>
      </c>
      <c r="S1342" s="278">
        <v>3.0905</v>
      </c>
      <c r="T1342" s="268">
        <f>R1342/S1342</f>
        <v>4387.2706681766704</v>
      </c>
      <c r="U1342" s="267"/>
      <c r="V1342" s="262"/>
      <c r="W1342" s="262"/>
      <c r="X1342" s="267" t="s">
        <v>2781</v>
      </c>
      <c r="Y1342" s="262" t="s">
        <v>2782</v>
      </c>
      <c r="Z1342" s="262"/>
    </row>
    <row r="1343" spans="1:26" x14ac:dyDescent="0.25">
      <c r="A1343" s="261">
        <v>42955</v>
      </c>
      <c r="B1343" s="262"/>
      <c r="C1343" s="261">
        <v>42986</v>
      </c>
      <c r="D1343" s="262" t="s">
        <v>2512</v>
      </c>
      <c r="E1343" s="262" t="s">
        <v>1872</v>
      </c>
      <c r="F1343" s="262" t="s">
        <v>1872</v>
      </c>
      <c r="G1343" s="262" t="s">
        <v>1873</v>
      </c>
      <c r="H1343" s="263" t="s">
        <v>1843</v>
      </c>
      <c r="I1343" s="264">
        <v>-12328.4</v>
      </c>
      <c r="J1343" s="264">
        <v>45800.01</v>
      </c>
      <c r="K1343" s="264">
        <v>0</v>
      </c>
      <c r="L1343" s="266">
        <v>3.7149999999999999</v>
      </c>
      <c r="M1343" s="266">
        <v>3.1133999999999999</v>
      </c>
      <c r="N1343" s="270">
        <v>43053</v>
      </c>
      <c r="O1343" s="264">
        <v>7315.29</v>
      </c>
      <c r="P1343" s="264">
        <v>0.37</v>
      </c>
      <c r="Q1343" s="264">
        <v>7314.92</v>
      </c>
      <c r="R1343" s="264">
        <v>7315.29</v>
      </c>
      <c r="S1343" s="278">
        <v>3.0905</v>
      </c>
      <c r="T1343" s="268">
        <f>R1343/S1343</f>
        <v>2367.0247532761687</v>
      </c>
      <c r="U1343" s="267"/>
      <c r="V1343" s="262"/>
      <c r="W1343" s="262"/>
      <c r="X1343" s="267" t="s">
        <v>2783</v>
      </c>
      <c r="Y1343" s="262" t="s">
        <v>2784</v>
      </c>
      <c r="Z1343" s="262"/>
    </row>
    <row r="1344" spans="1:26" x14ac:dyDescent="0.25">
      <c r="A1344" s="261">
        <v>42948</v>
      </c>
      <c r="B1344" s="262"/>
      <c r="C1344" s="261">
        <v>42986</v>
      </c>
      <c r="D1344" s="262" t="s">
        <v>2512</v>
      </c>
      <c r="E1344" s="262" t="s">
        <v>1872</v>
      </c>
      <c r="F1344" s="262" t="s">
        <v>1872</v>
      </c>
      <c r="G1344" s="262" t="s">
        <v>1873</v>
      </c>
      <c r="H1344" s="263" t="s">
        <v>1843</v>
      </c>
      <c r="I1344" s="264">
        <v>-23969.23</v>
      </c>
      <c r="J1344" s="264">
        <v>77900</v>
      </c>
      <c r="K1344" s="264">
        <v>0</v>
      </c>
      <c r="L1344" s="266">
        <v>3.25</v>
      </c>
      <c r="M1344" s="266">
        <v>3.0899000000000001</v>
      </c>
      <c r="N1344" s="270">
        <v>43010</v>
      </c>
      <c r="O1344" s="264">
        <v>3818.45</v>
      </c>
      <c r="P1344" s="264">
        <v>0.19</v>
      </c>
      <c r="Q1344" s="264">
        <v>3818.26</v>
      </c>
      <c r="R1344" s="264">
        <v>3818.45</v>
      </c>
      <c r="S1344" s="278">
        <v>3.0905</v>
      </c>
      <c r="T1344" s="268">
        <f t="shared" ref="T1344:T1350" si="25">R1344/S1344</f>
        <v>1235.5444102895972</v>
      </c>
      <c r="U1344" s="267"/>
      <c r="V1344" s="262"/>
      <c r="W1344" s="262"/>
      <c r="X1344" s="267" t="s">
        <v>2785</v>
      </c>
      <c r="Y1344" s="262" t="s">
        <v>2786</v>
      </c>
      <c r="Z1344" s="262"/>
    </row>
    <row r="1345" spans="1:30" x14ac:dyDescent="0.25">
      <c r="A1345" s="261">
        <v>42607</v>
      </c>
      <c r="B1345" s="262"/>
      <c r="C1345" s="261">
        <v>42986</v>
      </c>
      <c r="D1345" s="262" t="s">
        <v>2512</v>
      </c>
      <c r="E1345" s="262" t="s">
        <v>1872</v>
      </c>
      <c r="F1345" s="262" t="s">
        <v>1872</v>
      </c>
      <c r="G1345" s="262" t="s">
        <v>1873</v>
      </c>
      <c r="H1345" s="263" t="s">
        <v>1843</v>
      </c>
      <c r="I1345" s="264">
        <v>-122870.71</v>
      </c>
      <c r="J1345" s="264">
        <v>440000.01</v>
      </c>
      <c r="K1345" s="264">
        <v>0</v>
      </c>
      <c r="L1345" s="266">
        <v>3.581</v>
      </c>
      <c r="M1345" s="266">
        <v>3.0899000000000001</v>
      </c>
      <c r="N1345" s="270">
        <v>43010</v>
      </c>
      <c r="O1345" s="264">
        <v>60042.73</v>
      </c>
      <c r="P1345" s="264">
        <v>3</v>
      </c>
      <c r="Q1345" s="264">
        <v>60039.73</v>
      </c>
      <c r="R1345" s="264">
        <v>60042.73</v>
      </c>
      <c r="S1345" s="278">
        <v>3.0905</v>
      </c>
      <c r="T1345" s="268">
        <f t="shared" si="25"/>
        <v>19428.160491829804</v>
      </c>
      <c r="U1345" s="267"/>
      <c r="V1345" s="262"/>
      <c r="W1345" s="262"/>
      <c r="X1345" s="267" t="s">
        <v>2783</v>
      </c>
      <c r="Y1345" s="262" t="s">
        <v>2784</v>
      </c>
      <c r="Z1345" s="262"/>
    </row>
    <row r="1346" spans="1:30" x14ac:dyDescent="0.25">
      <c r="A1346" s="261">
        <v>42954</v>
      </c>
      <c r="B1346" s="262"/>
      <c r="C1346" s="261">
        <v>42986</v>
      </c>
      <c r="D1346" s="262" t="s">
        <v>2512</v>
      </c>
      <c r="E1346" s="262" t="s">
        <v>1872</v>
      </c>
      <c r="F1346" s="262" t="s">
        <v>1872</v>
      </c>
      <c r="G1346" s="262" t="s">
        <v>1873</v>
      </c>
      <c r="H1346" s="263" t="s">
        <v>155</v>
      </c>
      <c r="I1346" s="264">
        <v>86354.26</v>
      </c>
      <c r="J1346" s="264">
        <v>-293000</v>
      </c>
      <c r="K1346" s="264">
        <v>0</v>
      </c>
      <c r="L1346" s="266">
        <v>3.3929999999999998</v>
      </c>
      <c r="M1346" s="266">
        <v>3.0878999999999999</v>
      </c>
      <c r="N1346" s="270">
        <v>42993</v>
      </c>
      <c r="O1346" s="264">
        <v>-26302.73</v>
      </c>
      <c r="P1346" s="264">
        <v>0</v>
      </c>
      <c r="Q1346" s="264">
        <v>-26302.73</v>
      </c>
      <c r="R1346" s="264">
        <v>-26302.73</v>
      </c>
      <c r="S1346" s="278">
        <v>3.0905</v>
      </c>
      <c r="T1346" s="268">
        <f t="shared" si="25"/>
        <v>-8510.8331985115674</v>
      </c>
      <c r="U1346" s="267"/>
      <c r="V1346" s="262"/>
      <c r="W1346" s="262"/>
      <c r="X1346" s="267" t="s">
        <v>2781</v>
      </c>
      <c r="Y1346" s="262" t="s">
        <v>2782</v>
      </c>
      <c r="Z1346" s="262"/>
    </row>
    <row r="1347" spans="1:30" x14ac:dyDescent="0.25">
      <c r="A1347" s="261">
        <v>42538</v>
      </c>
      <c r="B1347" s="262"/>
      <c r="C1347" s="261">
        <v>42986</v>
      </c>
      <c r="D1347" s="262" t="s">
        <v>2512</v>
      </c>
      <c r="E1347" s="262" t="s">
        <v>1872</v>
      </c>
      <c r="F1347" s="262" t="s">
        <v>1872</v>
      </c>
      <c r="G1347" s="262" t="s">
        <v>1873</v>
      </c>
      <c r="H1347" s="263" t="s">
        <v>1843</v>
      </c>
      <c r="I1347" s="264">
        <v>-25632.46</v>
      </c>
      <c r="J1347" s="264">
        <v>101848.02</v>
      </c>
      <c r="K1347" s="264">
        <v>0</v>
      </c>
      <c r="L1347" s="266">
        <v>3.9733999999999998</v>
      </c>
      <c r="M1347" s="266">
        <v>3.1192000000000002</v>
      </c>
      <c r="N1347" s="270">
        <v>43069</v>
      </c>
      <c r="O1347" s="264">
        <v>21531.06</v>
      </c>
      <c r="P1347" s="264">
        <v>1.08</v>
      </c>
      <c r="Q1347" s="264">
        <v>21529.98</v>
      </c>
      <c r="R1347" s="264">
        <v>21531.06</v>
      </c>
      <c r="S1347" s="278">
        <v>3.0905</v>
      </c>
      <c r="T1347" s="268">
        <f t="shared" si="25"/>
        <v>6966.8532599902928</v>
      </c>
      <c r="U1347" s="267"/>
      <c r="V1347" s="262"/>
      <c r="W1347" s="262"/>
      <c r="X1347" s="267" t="s">
        <v>2783</v>
      </c>
      <c r="Y1347" s="262" t="s">
        <v>2787</v>
      </c>
      <c r="Z1347" s="262"/>
    </row>
    <row r="1348" spans="1:30" x14ac:dyDescent="0.25">
      <c r="A1348" s="261">
        <v>42978</v>
      </c>
      <c r="B1348" s="262"/>
      <c r="C1348" s="261">
        <v>42989</v>
      </c>
      <c r="D1348" s="262" t="s">
        <v>2512</v>
      </c>
      <c r="E1348" s="262" t="s">
        <v>1872</v>
      </c>
      <c r="F1348" s="262" t="s">
        <v>1872</v>
      </c>
      <c r="G1348" s="262" t="s">
        <v>1873</v>
      </c>
      <c r="H1348" s="263" t="s">
        <v>155</v>
      </c>
      <c r="I1348" s="264">
        <v>46351.77</v>
      </c>
      <c r="J1348" s="264">
        <v>-147000</v>
      </c>
      <c r="K1348" s="264">
        <v>0</v>
      </c>
      <c r="L1348" s="266">
        <v>3.1714000000000002</v>
      </c>
      <c r="M1348" s="266">
        <v>3.0895000000000001</v>
      </c>
      <c r="N1348" s="270">
        <v>42993</v>
      </c>
      <c r="O1348" s="264">
        <v>-3791.5</v>
      </c>
      <c r="P1348" s="264">
        <v>0</v>
      </c>
      <c r="Q1348" s="264">
        <v>-3791.5</v>
      </c>
      <c r="R1348" s="264">
        <v>-3791.5</v>
      </c>
      <c r="S1348" s="278">
        <v>3.0849000000000002</v>
      </c>
      <c r="T1348" s="268">
        <f t="shared" si="25"/>
        <v>-1229.0511848033971</v>
      </c>
      <c r="U1348" s="267"/>
      <c r="V1348" s="262"/>
      <c r="W1348" s="262"/>
      <c r="X1348" s="267" t="s">
        <v>2788</v>
      </c>
      <c r="Y1348" s="262" t="s">
        <v>2789</v>
      </c>
      <c r="Z1348" s="262"/>
    </row>
    <row r="1349" spans="1:30" x14ac:dyDescent="0.25">
      <c r="A1349" s="261">
        <v>42977</v>
      </c>
      <c r="B1349" s="262"/>
      <c r="C1349" s="261">
        <v>42989</v>
      </c>
      <c r="D1349" s="262" t="s">
        <v>2512</v>
      </c>
      <c r="E1349" s="262" t="s">
        <v>1872</v>
      </c>
      <c r="F1349" s="262" t="s">
        <v>1872</v>
      </c>
      <c r="G1349" s="262" t="s">
        <v>1873</v>
      </c>
      <c r="H1349" s="263" t="s">
        <v>155</v>
      </c>
      <c r="I1349" s="264">
        <v>351889.6</v>
      </c>
      <c r="J1349" s="264">
        <v>-1117460.6100000001</v>
      </c>
      <c r="K1349" s="264">
        <v>0</v>
      </c>
      <c r="L1349" s="266">
        <v>3.1756000000000002</v>
      </c>
      <c r="M1349" s="266">
        <v>3.0918999999999999</v>
      </c>
      <c r="N1349" s="270">
        <v>42989</v>
      </c>
      <c r="O1349" s="264">
        <v>-29453.16</v>
      </c>
      <c r="P1349" s="264">
        <v>0</v>
      </c>
      <c r="Q1349" s="264">
        <v>-29453.16</v>
      </c>
      <c r="R1349" s="264">
        <v>-29453.16</v>
      </c>
      <c r="S1349" s="278">
        <v>3.0849000000000002</v>
      </c>
      <c r="T1349" s="268">
        <f t="shared" si="25"/>
        <v>-9547.5250413303511</v>
      </c>
      <c r="U1349" s="267"/>
      <c r="V1349" s="262"/>
      <c r="W1349" s="262"/>
      <c r="X1349" s="267" t="s">
        <v>2790</v>
      </c>
      <c r="Y1349" s="262" t="s">
        <v>2791</v>
      </c>
      <c r="Z1349" s="262"/>
    </row>
    <row r="1350" spans="1:30" x14ac:dyDescent="0.25">
      <c r="A1350" s="261">
        <v>42954</v>
      </c>
      <c r="B1350" s="262"/>
      <c r="C1350" s="261">
        <v>42989</v>
      </c>
      <c r="D1350" s="262" t="s">
        <v>2512</v>
      </c>
      <c r="E1350" s="262" t="s">
        <v>1872</v>
      </c>
      <c r="F1350" s="262" t="s">
        <v>1872</v>
      </c>
      <c r="G1350" s="262" t="s">
        <v>1873</v>
      </c>
      <c r="H1350" s="263" t="s">
        <v>155</v>
      </c>
      <c r="I1350" s="264">
        <v>99322.13</v>
      </c>
      <c r="J1350" s="264">
        <v>-336999.99</v>
      </c>
      <c r="K1350" s="264">
        <v>0</v>
      </c>
      <c r="L1350" s="266">
        <v>3.3929999999999998</v>
      </c>
      <c r="M1350" s="266">
        <v>3.0895000000000001</v>
      </c>
      <c r="N1350" s="270">
        <v>42993</v>
      </c>
      <c r="O1350" s="264">
        <v>-30106.85</v>
      </c>
      <c r="P1350" s="264">
        <v>0</v>
      </c>
      <c r="Q1350" s="264">
        <v>-30106.85</v>
      </c>
      <c r="R1350" s="264">
        <v>-30106.85</v>
      </c>
      <c r="S1350" s="278">
        <v>3.0849000000000002</v>
      </c>
      <c r="T1350" s="268">
        <f t="shared" si="25"/>
        <v>-9759.4249408408687</v>
      </c>
      <c r="U1350" s="267"/>
      <c r="V1350" s="262"/>
      <c r="W1350" s="262"/>
      <c r="X1350" s="267" t="s">
        <v>2792</v>
      </c>
      <c r="Y1350" s="262" t="s">
        <v>2793</v>
      </c>
      <c r="Z1350" s="262"/>
    </row>
    <row r="1351" spans="1:30" x14ac:dyDescent="0.25">
      <c r="A1351" s="261">
        <v>42989</v>
      </c>
      <c r="B1351" s="262"/>
      <c r="C1351" s="261">
        <v>42990</v>
      </c>
      <c r="D1351" s="262" t="s">
        <v>2512</v>
      </c>
      <c r="E1351" s="262" t="s">
        <v>1872</v>
      </c>
      <c r="F1351" s="262" t="s">
        <v>1872</v>
      </c>
      <c r="G1351" s="262" t="s">
        <v>1873</v>
      </c>
      <c r="H1351" s="263" t="s">
        <v>155</v>
      </c>
      <c r="I1351" s="264">
        <v>194030.33</v>
      </c>
      <c r="J1351" s="264">
        <v>-599999.99</v>
      </c>
      <c r="K1351" s="264">
        <v>0</v>
      </c>
      <c r="L1351" s="266">
        <v>3.0922999999999998</v>
      </c>
      <c r="M1351" s="266">
        <v>3.1274000000000002</v>
      </c>
      <c r="N1351" s="270">
        <v>42990</v>
      </c>
      <c r="O1351" s="264">
        <v>6810.46</v>
      </c>
      <c r="P1351" s="264">
        <v>0.34</v>
      </c>
      <c r="Q1351" s="264">
        <v>6810.12</v>
      </c>
      <c r="R1351" s="264">
        <v>6810.46</v>
      </c>
      <c r="S1351" s="278">
        <v>3.1141000000000001</v>
      </c>
      <c r="T1351" s="268">
        <f>R1351/S1351</f>
        <v>2186.9753700908768</v>
      </c>
      <c r="U1351" s="267"/>
      <c r="V1351" s="262"/>
      <c r="W1351" s="262"/>
      <c r="X1351" s="267" t="s">
        <v>2788</v>
      </c>
      <c r="Y1351" s="262" t="s">
        <v>2789</v>
      </c>
      <c r="Z1351" s="262"/>
    </row>
    <row r="1352" spans="1:30" x14ac:dyDescent="0.25">
      <c r="A1352" s="261">
        <v>42989</v>
      </c>
      <c r="B1352" s="262"/>
      <c r="C1352" s="261">
        <v>42990</v>
      </c>
      <c r="D1352" s="262" t="s">
        <v>2512</v>
      </c>
      <c r="E1352" s="262" t="s">
        <v>1872</v>
      </c>
      <c r="F1352" s="262" t="s">
        <v>1872</v>
      </c>
      <c r="G1352" s="262" t="s">
        <v>1873</v>
      </c>
      <c r="H1352" s="263" t="s">
        <v>155</v>
      </c>
      <c r="I1352" s="264">
        <v>167338.42000000001</v>
      </c>
      <c r="J1352" s="264">
        <v>-517460.6</v>
      </c>
      <c r="K1352" s="264">
        <v>0</v>
      </c>
      <c r="L1352" s="266">
        <v>3.0922999999999998</v>
      </c>
      <c r="M1352" s="266">
        <v>3.0855000000000001</v>
      </c>
      <c r="N1352" s="270">
        <v>42990</v>
      </c>
      <c r="O1352" s="264">
        <v>-1137.9000000000001</v>
      </c>
      <c r="P1352" s="264">
        <v>0</v>
      </c>
      <c r="Q1352" s="264">
        <v>-1137.9000000000001</v>
      </c>
      <c r="R1352" s="264">
        <v>-1137.9000000000001</v>
      </c>
      <c r="S1352" s="278">
        <v>3.1141000000000001</v>
      </c>
      <c r="T1352" s="268">
        <f>R1352/S1352</f>
        <v>-365.40252400372503</v>
      </c>
      <c r="U1352" s="267"/>
      <c r="V1352" s="262"/>
      <c r="W1352" s="262"/>
      <c r="X1352" s="267" t="s">
        <v>2778</v>
      </c>
      <c r="Y1352" s="262" t="s">
        <v>2794</v>
      </c>
      <c r="Z1352" s="262"/>
    </row>
    <row r="1353" spans="1:30" x14ac:dyDescent="0.25">
      <c r="A1353" s="261">
        <v>42978</v>
      </c>
      <c r="B1353" s="262"/>
      <c r="C1353" s="261">
        <v>42991</v>
      </c>
      <c r="D1353" s="262" t="s">
        <v>2512</v>
      </c>
      <c r="E1353" s="262" t="s">
        <v>1872</v>
      </c>
      <c r="F1353" s="262" t="s">
        <v>1872</v>
      </c>
      <c r="G1353" s="262" t="s">
        <v>1873</v>
      </c>
      <c r="H1353" s="263" t="s">
        <v>155</v>
      </c>
      <c r="I1353" s="264">
        <v>91442.27</v>
      </c>
      <c r="J1353" s="264">
        <v>-290000.02</v>
      </c>
      <c r="K1353" s="264">
        <v>0</v>
      </c>
      <c r="L1353" s="266">
        <v>3.1714000000000002</v>
      </c>
      <c r="M1353" s="266">
        <v>3.1345000000000001</v>
      </c>
      <c r="N1353" s="270">
        <v>42993</v>
      </c>
      <c r="O1353" s="264">
        <v>-3372.12</v>
      </c>
      <c r="P1353" s="264">
        <v>0</v>
      </c>
      <c r="Q1353" s="264">
        <v>-3372.12</v>
      </c>
      <c r="R1353" s="264">
        <v>-3372.12</v>
      </c>
      <c r="S1353" s="278">
        <v>3.1339999999999999</v>
      </c>
      <c r="T1353" s="268">
        <f t="shared" ref="T1353:T1371" si="26">R1353/S1353</f>
        <v>-1075.9795788130184</v>
      </c>
      <c r="U1353" s="267"/>
      <c r="V1353" s="262"/>
      <c r="W1353" s="262"/>
      <c r="X1353" s="267" t="s">
        <v>2788</v>
      </c>
      <c r="Y1353" s="262" t="s">
        <v>2795</v>
      </c>
      <c r="Z1353" s="262"/>
      <c r="AC1353" s="274"/>
      <c r="AD1353" s="275"/>
    </row>
    <row r="1354" spans="1:30" x14ac:dyDescent="0.25">
      <c r="A1354" s="261">
        <v>42978</v>
      </c>
      <c r="B1354" s="262"/>
      <c r="C1354" s="261">
        <v>42991</v>
      </c>
      <c r="D1354" s="262" t="s">
        <v>2512</v>
      </c>
      <c r="E1354" s="262" t="s">
        <v>1872</v>
      </c>
      <c r="F1354" s="262" t="s">
        <v>1872</v>
      </c>
      <c r="G1354" s="262" t="s">
        <v>1873</v>
      </c>
      <c r="H1354" s="263" t="s">
        <v>155</v>
      </c>
      <c r="I1354" s="264">
        <v>28718.65</v>
      </c>
      <c r="J1354" s="264">
        <v>-91078.33</v>
      </c>
      <c r="K1354" s="264">
        <v>0</v>
      </c>
      <c r="L1354" s="266">
        <v>3.1714000000000002</v>
      </c>
      <c r="M1354" s="266">
        <v>3.1345000000000001</v>
      </c>
      <c r="N1354" s="270">
        <v>42993</v>
      </c>
      <c r="O1354" s="264">
        <v>-1059.06</v>
      </c>
      <c r="P1354" s="264">
        <v>0</v>
      </c>
      <c r="Q1354" s="264">
        <v>-1059.06</v>
      </c>
      <c r="R1354" s="264">
        <v>-1059.06</v>
      </c>
      <c r="S1354" s="278">
        <v>3.1339999999999999</v>
      </c>
      <c r="T1354" s="268">
        <f t="shared" si="26"/>
        <v>-337.92597319719209</v>
      </c>
      <c r="U1354" s="267"/>
      <c r="V1354" s="262"/>
      <c r="W1354" s="262"/>
      <c r="X1354" s="267" t="s">
        <v>2796</v>
      </c>
      <c r="Y1354" s="262" t="s">
        <v>2797</v>
      </c>
      <c r="Z1354" s="262"/>
      <c r="AC1354" s="274"/>
      <c r="AD1354" s="275"/>
    </row>
    <row r="1355" spans="1:30" x14ac:dyDescent="0.25">
      <c r="A1355" s="261">
        <v>42963</v>
      </c>
      <c r="B1355" s="262"/>
      <c r="C1355" s="261">
        <v>42991</v>
      </c>
      <c r="D1355" s="262" t="s">
        <v>2512</v>
      </c>
      <c r="E1355" s="262" t="s">
        <v>1872</v>
      </c>
      <c r="F1355" s="262" t="s">
        <v>1872</v>
      </c>
      <c r="G1355" s="262" t="s">
        <v>1873</v>
      </c>
      <c r="H1355" s="263" t="s">
        <v>155</v>
      </c>
      <c r="I1355" s="264">
        <v>765254.63</v>
      </c>
      <c r="J1355" s="264">
        <v>-2437336</v>
      </c>
      <c r="K1355" s="264">
        <v>0</v>
      </c>
      <c r="L1355" s="266">
        <v>3.1850000000000001</v>
      </c>
      <c r="M1355" s="266">
        <v>3.1345000000000001</v>
      </c>
      <c r="N1355" s="270">
        <v>42993</v>
      </c>
      <c r="O1355" s="264">
        <v>-38621.360000000001</v>
      </c>
      <c r="P1355" s="264">
        <v>0</v>
      </c>
      <c r="Q1355" s="264">
        <v>-38621.360000000001</v>
      </c>
      <c r="R1355" s="264">
        <v>-38621.360000000001</v>
      </c>
      <c r="S1355" s="278">
        <v>3.1339999999999999</v>
      </c>
      <c r="T1355" s="268">
        <f t="shared" si="26"/>
        <v>-12323.343969368219</v>
      </c>
      <c r="U1355" s="267"/>
      <c r="V1355" s="262"/>
      <c r="W1355" s="262"/>
      <c r="X1355" s="267" t="s">
        <v>2788</v>
      </c>
      <c r="Y1355" s="262" t="s">
        <v>2798</v>
      </c>
      <c r="Z1355" s="262"/>
      <c r="AC1355" s="274"/>
      <c r="AD1355" s="275"/>
    </row>
    <row r="1356" spans="1:30" x14ac:dyDescent="0.25">
      <c r="A1356" s="261">
        <v>42978</v>
      </c>
      <c r="B1356" s="262"/>
      <c r="C1356" s="261">
        <v>42991</v>
      </c>
      <c r="D1356" s="262" t="s">
        <v>2512</v>
      </c>
      <c r="E1356" s="262" t="s">
        <v>1872</v>
      </c>
      <c r="F1356" s="262" t="s">
        <v>1872</v>
      </c>
      <c r="G1356" s="262" t="s">
        <v>1873</v>
      </c>
      <c r="H1356" s="263" t="s">
        <v>155</v>
      </c>
      <c r="I1356" s="264">
        <v>73265.02</v>
      </c>
      <c r="J1356" s="264">
        <v>-232352.68</v>
      </c>
      <c r="K1356" s="264">
        <v>0</v>
      </c>
      <c r="L1356" s="266">
        <v>3.1714000000000002</v>
      </c>
      <c r="M1356" s="266">
        <v>3.1345000000000001</v>
      </c>
      <c r="N1356" s="270">
        <v>42993</v>
      </c>
      <c r="O1356" s="264">
        <v>-2701.8</v>
      </c>
      <c r="P1356" s="264">
        <v>0</v>
      </c>
      <c r="Q1356" s="264">
        <v>-2701.8</v>
      </c>
      <c r="R1356" s="264">
        <v>-2701.8</v>
      </c>
      <c r="S1356" s="278">
        <v>3.1339999999999999</v>
      </c>
      <c r="T1356" s="268">
        <f t="shared" si="26"/>
        <v>-862.09317166560311</v>
      </c>
      <c r="U1356" s="267"/>
      <c r="V1356" s="262"/>
      <c r="W1356" s="262"/>
      <c r="X1356" s="267" t="s">
        <v>2788</v>
      </c>
      <c r="Y1356" s="262" t="s">
        <v>2799</v>
      </c>
      <c r="Z1356" s="262"/>
      <c r="AC1356" s="274"/>
      <c r="AD1356" s="275"/>
    </row>
    <row r="1357" spans="1:30" x14ac:dyDescent="0.25">
      <c r="A1357" s="261">
        <v>42990</v>
      </c>
      <c r="B1357" s="262"/>
      <c r="C1357" s="261">
        <v>42993</v>
      </c>
      <c r="D1357" s="262" t="s">
        <v>2512</v>
      </c>
      <c r="E1357" s="262" t="s">
        <v>1872</v>
      </c>
      <c r="F1357" s="262" t="s">
        <v>1872</v>
      </c>
      <c r="G1357" s="262" t="s">
        <v>1873</v>
      </c>
      <c r="H1357" s="263" t="s">
        <v>155</v>
      </c>
      <c r="I1357" s="264">
        <v>-494600.29</v>
      </c>
      <c r="J1357" s="264">
        <v>1547999.99</v>
      </c>
      <c r="K1357" s="264">
        <v>0</v>
      </c>
      <c r="L1357" s="266">
        <v>3.1297999999999999</v>
      </c>
      <c r="M1357" s="266">
        <v>3.1358000000000001</v>
      </c>
      <c r="N1357" s="270">
        <v>42993</v>
      </c>
      <c r="O1357" s="264">
        <v>-2967.6</v>
      </c>
      <c r="P1357" s="264">
        <v>0</v>
      </c>
      <c r="Q1357" s="264">
        <v>-2967.6</v>
      </c>
      <c r="R1357" s="264">
        <v>-2967.6</v>
      </c>
      <c r="S1357" s="278">
        <v>3.1252</v>
      </c>
      <c r="T1357" s="268">
        <f t="shared" si="26"/>
        <v>-949.57122744144374</v>
      </c>
      <c r="U1357" s="267"/>
      <c r="V1357" s="262"/>
      <c r="W1357" s="262"/>
      <c r="X1357" s="267" t="s">
        <v>2790</v>
      </c>
      <c r="Y1357" s="262" t="s">
        <v>2800</v>
      </c>
      <c r="Z1357" s="262"/>
      <c r="AC1357" s="274"/>
      <c r="AD1357" s="275"/>
    </row>
    <row r="1358" spans="1:30" x14ac:dyDescent="0.25">
      <c r="A1358" s="261">
        <v>42954</v>
      </c>
      <c r="B1358" s="262"/>
      <c r="C1358" s="261">
        <v>42993</v>
      </c>
      <c r="D1358" s="262" t="s">
        <v>2512</v>
      </c>
      <c r="E1358" s="262" t="s">
        <v>1872</v>
      </c>
      <c r="F1358" s="262" t="s">
        <v>1872</v>
      </c>
      <c r="G1358" s="262" t="s">
        <v>1873</v>
      </c>
      <c r="H1358" s="263" t="s">
        <v>155</v>
      </c>
      <c r="I1358" s="264">
        <v>129235.96</v>
      </c>
      <c r="J1358" s="264">
        <v>-438497.61</v>
      </c>
      <c r="K1358" s="264">
        <v>0</v>
      </c>
      <c r="L1358" s="266">
        <v>3.3929999999999998</v>
      </c>
      <c r="M1358" s="266">
        <v>3.1358000000000001</v>
      </c>
      <c r="N1358" s="270">
        <v>42993</v>
      </c>
      <c r="O1358" s="264">
        <v>-33239.49</v>
      </c>
      <c r="P1358" s="264">
        <v>0</v>
      </c>
      <c r="Q1358" s="264">
        <v>-33239.49</v>
      </c>
      <c r="R1358" s="264">
        <v>-33239.49</v>
      </c>
      <c r="S1358" s="278">
        <v>3.1252</v>
      </c>
      <c r="T1358" s="268">
        <f t="shared" si="26"/>
        <v>-10635.956098809676</v>
      </c>
      <c r="U1358" s="267"/>
      <c r="V1358" s="262"/>
      <c r="W1358" s="262"/>
      <c r="X1358" s="267" t="s">
        <v>2788</v>
      </c>
      <c r="Y1358" s="262" t="s">
        <v>2801</v>
      </c>
      <c r="Z1358" s="262"/>
      <c r="AC1358" s="274"/>
      <c r="AD1358" s="275"/>
    </row>
    <row r="1359" spans="1:30" x14ac:dyDescent="0.25">
      <c r="A1359" s="261">
        <v>42989</v>
      </c>
      <c r="B1359" s="262"/>
      <c r="C1359" s="261">
        <v>42996</v>
      </c>
      <c r="D1359" s="262" t="s">
        <v>2512</v>
      </c>
      <c r="E1359" s="262" t="s">
        <v>1872</v>
      </c>
      <c r="F1359" s="262" t="s">
        <v>1872</v>
      </c>
      <c r="G1359" s="262" t="s">
        <v>1873</v>
      </c>
      <c r="H1359" s="263" t="s">
        <v>155</v>
      </c>
      <c r="I1359" s="264">
        <v>323331.61</v>
      </c>
      <c r="J1359" s="264">
        <v>-1000000</v>
      </c>
      <c r="K1359" s="264">
        <v>0</v>
      </c>
      <c r="L1359" s="266">
        <v>3.0928</v>
      </c>
      <c r="M1359" s="266">
        <v>3.1269999999999998</v>
      </c>
      <c r="N1359" s="270">
        <v>43000</v>
      </c>
      <c r="O1359" s="264">
        <v>11044.21</v>
      </c>
      <c r="P1359" s="264">
        <v>0.55000000000000004</v>
      </c>
      <c r="Q1359" s="264">
        <v>11043.66</v>
      </c>
      <c r="R1359" s="264">
        <v>11044.21</v>
      </c>
      <c r="S1359" s="278">
        <v>3.1236000000000002</v>
      </c>
      <c r="T1359" s="268">
        <f t="shared" si="26"/>
        <v>3535.7312075809959</v>
      </c>
      <c r="U1359" s="267"/>
      <c r="V1359" s="262"/>
      <c r="W1359" s="262"/>
      <c r="X1359" s="267" t="s">
        <v>2802</v>
      </c>
      <c r="Y1359" s="262" t="s">
        <v>2803</v>
      </c>
      <c r="Z1359" s="262"/>
      <c r="AC1359" s="274"/>
      <c r="AD1359" s="275"/>
    </row>
    <row r="1360" spans="1:30" x14ac:dyDescent="0.25">
      <c r="A1360" s="261">
        <v>42989</v>
      </c>
      <c r="B1360" s="262"/>
      <c r="C1360" s="261">
        <v>42996</v>
      </c>
      <c r="D1360" s="262" t="s">
        <v>2512</v>
      </c>
      <c r="E1360" s="262" t="s">
        <v>1872</v>
      </c>
      <c r="F1360" s="262" t="s">
        <v>1872</v>
      </c>
      <c r="G1360" s="262" t="s">
        <v>1873</v>
      </c>
      <c r="H1360" s="263" t="s">
        <v>155</v>
      </c>
      <c r="I1360" s="264">
        <v>57971.01</v>
      </c>
      <c r="J1360" s="264">
        <v>-179999.99</v>
      </c>
      <c r="K1360" s="264">
        <v>0</v>
      </c>
      <c r="L1360" s="266">
        <v>3.105</v>
      </c>
      <c r="M1360" s="266">
        <v>3.1269999999999998</v>
      </c>
      <c r="N1360" s="270">
        <v>43000</v>
      </c>
      <c r="O1360" s="264">
        <v>1273.78</v>
      </c>
      <c r="P1360" s="264">
        <v>0.06</v>
      </c>
      <c r="Q1360" s="264">
        <v>1273.72</v>
      </c>
      <c r="R1360" s="264">
        <v>1273.78</v>
      </c>
      <c r="S1360" s="278">
        <v>3.1236000000000002</v>
      </c>
      <c r="T1360" s="268">
        <f t="shared" si="26"/>
        <v>407.79229094634394</v>
      </c>
      <c r="U1360" s="267"/>
      <c r="V1360" s="262"/>
      <c r="W1360" s="262"/>
      <c r="X1360" s="267" t="s">
        <v>2802</v>
      </c>
      <c r="Y1360" s="262" t="s">
        <v>2803</v>
      </c>
      <c r="Z1360" s="262"/>
      <c r="AC1360" s="274"/>
      <c r="AD1360" s="275"/>
    </row>
    <row r="1361" spans="1:30" x14ac:dyDescent="0.25">
      <c r="A1361" s="261">
        <v>42989</v>
      </c>
      <c r="B1361" s="262"/>
      <c r="C1361" s="261">
        <v>42996</v>
      </c>
      <c r="D1361" s="262" t="s">
        <v>2512</v>
      </c>
      <c r="E1361" s="262" t="s">
        <v>1872</v>
      </c>
      <c r="F1361" s="262" t="s">
        <v>1872</v>
      </c>
      <c r="G1361" s="262" t="s">
        <v>1873</v>
      </c>
      <c r="H1361" s="263" t="s">
        <v>155</v>
      </c>
      <c r="I1361" s="264">
        <v>100279.42</v>
      </c>
      <c r="J1361" s="264">
        <v>-310144.19</v>
      </c>
      <c r="K1361" s="264">
        <v>0</v>
      </c>
      <c r="L1361" s="266">
        <v>3.0928</v>
      </c>
      <c r="M1361" s="266">
        <v>3.1269999999999998</v>
      </c>
      <c r="N1361" s="270">
        <v>43000</v>
      </c>
      <c r="O1361" s="264">
        <v>3425.3</v>
      </c>
      <c r="P1361" s="264">
        <v>0.17</v>
      </c>
      <c r="Q1361" s="264">
        <v>3425.13</v>
      </c>
      <c r="R1361" s="264">
        <v>3425.3</v>
      </c>
      <c r="S1361" s="278">
        <v>3.1236000000000002</v>
      </c>
      <c r="T1361" s="268">
        <f t="shared" si="26"/>
        <v>1096.5872710974518</v>
      </c>
      <c r="U1361" s="267"/>
      <c r="V1361" s="262"/>
      <c r="W1361" s="262"/>
      <c r="X1361" s="267" t="s">
        <v>2790</v>
      </c>
      <c r="Y1361" s="262" t="s">
        <v>2804</v>
      </c>
      <c r="Z1361" s="262"/>
      <c r="AC1361" s="274"/>
      <c r="AD1361" s="275"/>
    </row>
    <row r="1362" spans="1:30" x14ac:dyDescent="0.25">
      <c r="A1362" s="261">
        <v>42989</v>
      </c>
      <c r="B1362" s="262"/>
      <c r="C1362" s="261">
        <v>42996</v>
      </c>
      <c r="D1362" s="262" t="s">
        <v>2512</v>
      </c>
      <c r="E1362" s="262" t="s">
        <v>1872</v>
      </c>
      <c r="F1362" s="262" t="s">
        <v>1872</v>
      </c>
      <c r="G1362" s="262" t="s">
        <v>1873</v>
      </c>
      <c r="H1362" s="263" t="s">
        <v>155</v>
      </c>
      <c r="I1362" s="264">
        <v>96618.36</v>
      </c>
      <c r="J1362" s="264">
        <v>-300000.01</v>
      </c>
      <c r="K1362" s="264">
        <v>0</v>
      </c>
      <c r="L1362" s="266">
        <v>3.105</v>
      </c>
      <c r="M1362" s="266">
        <v>3.1269999999999998</v>
      </c>
      <c r="N1362" s="270">
        <v>43000</v>
      </c>
      <c r="O1362" s="264">
        <v>2122.9699999999998</v>
      </c>
      <c r="P1362" s="264">
        <v>0.11</v>
      </c>
      <c r="Q1362" s="264">
        <v>2122.86</v>
      </c>
      <c r="R1362" s="264">
        <v>2122.9699999999998</v>
      </c>
      <c r="S1362" s="278">
        <v>3.1236000000000002</v>
      </c>
      <c r="T1362" s="268">
        <f t="shared" si="26"/>
        <v>679.65488538865407</v>
      </c>
      <c r="U1362" s="267"/>
      <c r="V1362" s="262"/>
      <c r="W1362" s="262"/>
      <c r="X1362" s="267" t="s">
        <v>2788</v>
      </c>
      <c r="Y1362" s="262" t="s">
        <v>2805</v>
      </c>
      <c r="Z1362" s="262"/>
      <c r="AC1362" s="274"/>
      <c r="AD1362" s="275"/>
    </row>
    <row r="1363" spans="1:30" x14ac:dyDescent="0.25">
      <c r="A1363" s="261">
        <v>42963</v>
      </c>
      <c r="B1363" s="262"/>
      <c r="C1363" s="261">
        <v>42997</v>
      </c>
      <c r="D1363" s="262" t="s">
        <v>2512</v>
      </c>
      <c r="E1363" s="262" t="s">
        <v>1872</v>
      </c>
      <c r="F1363" s="262" t="s">
        <v>1872</v>
      </c>
      <c r="G1363" s="262" t="s">
        <v>1873</v>
      </c>
      <c r="H1363" s="263" t="s">
        <v>155</v>
      </c>
      <c r="I1363" s="264">
        <v>39246.47</v>
      </c>
      <c r="J1363" s="264">
        <v>-125000.01</v>
      </c>
      <c r="K1363" s="264">
        <v>0</v>
      </c>
      <c r="L1363" s="266">
        <v>3.1850000000000001</v>
      </c>
      <c r="M1363" s="266">
        <v>3.1394000000000002</v>
      </c>
      <c r="N1363" s="270">
        <v>43012</v>
      </c>
      <c r="O1363" s="264">
        <v>-1783.54</v>
      </c>
      <c r="P1363" s="264">
        <v>0</v>
      </c>
      <c r="Q1363" s="264">
        <v>-1783.54</v>
      </c>
      <c r="R1363" s="264">
        <v>-1783.54</v>
      </c>
      <c r="S1363" s="278">
        <v>3.1320000000000001</v>
      </c>
      <c r="T1363" s="268">
        <f t="shared" si="26"/>
        <v>-569.45721583652619</v>
      </c>
      <c r="U1363" s="267"/>
      <c r="V1363" s="262"/>
      <c r="W1363" s="262"/>
      <c r="X1363" s="267" t="s">
        <v>2788</v>
      </c>
      <c r="Y1363" s="262" t="s">
        <v>2805</v>
      </c>
      <c r="Z1363" s="262"/>
      <c r="AC1363" s="274"/>
      <c r="AD1363" s="275"/>
    </row>
    <row r="1364" spans="1:30" x14ac:dyDescent="0.25">
      <c r="A1364" s="261">
        <v>42982</v>
      </c>
      <c r="B1364" s="262"/>
      <c r="C1364" s="261">
        <v>42997</v>
      </c>
      <c r="D1364" s="262" t="s">
        <v>2512</v>
      </c>
      <c r="E1364" s="262" t="s">
        <v>1872</v>
      </c>
      <c r="F1364" s="262" t="s">
        <v>1872</v>
      </c>
      <c r="G1364" s="262" t="s">
        <v>1873</v>
      </c>
      <c r="H1364" s="263" t="s">
        <v>155</v>
      </c>
      <c r="I1364" s="264">
        <v>98653.85</v>
      </c>
      <c r="J1364" s="264">
        <v>-309999.99</v>
      </c>
      <c r="K1364" s="264">
        <v>0</v>
      </c>
      <c r="L1364" s="266">
        <v>3.1423000000000001</v>
      </c>
      <c r="M1364" s="266">
        <v>3.1364000000000001</v>
      </c>
      <c r="N1364" s="270">
        <v>43004</v>
      </c>
      <c r="O1364" s="264">
        <v>-581.15</v>
      </c>
      <c r="P1364" s="264">
        <v>0</v>
      </c>
      <c r="Q1364" s="264">
        <v>-581.15</v>
      </c>
      <c r="R1364" s="264">
        <v>-581.15</v>
      </c>
      <c r="S1364" s="278">
        <v>3.1320000000000001</v>
      </c>
      <c r="T1364" s="268">
        <f t="shared" si="26"/>
        <v>-185.55236270753511</v>
      </c>
      <c r="U1364" s="267"/>
      <c r="V1364" s="262"/>
      <c r="W1364" s="262"/>
      <c r="X1364" s="267" t="s">
        <v>2792</v>
      </c>
      <c r="Y1364" s="262" t="s">
        <v>2806</v>
      </c>
      <c r="Z1364" s="262"/>
      <c r="AC1364" s="274"/>
      <c r="AD1364" s="275"/>
    </row>
    <row r="1365" spans="1:30" x14ac:dyDescent="0.25">
      <c r="A1365" s="261">
        <v>42978</v>
      </c>
      <c r="B1365" s="262"/>
      <c r="C1365" s="261">
        <v>42997</v>
      </c>
      <c r="D1365" s="262" t="s">
        <v>2512</v>
      </c>
      <c r="E1365" s="262" t="s">
        <v>1872</v>
      </c>
      <c r="F1365" s="262" t="s">
        <v>1872</v>
      </c>
      <c r="G1365" s="262" t="s">
        <v>1873</v>
      </c>
      <c r="H1365" s="263" t="s">
        <v>155</v>
      </c>
      <c r="I1365" s="264">
        <v>91378.880000000005</v>
      </c>
      <c r="J1365" s="264">
        <v>-290000.01</v>
      </c>
      <c r="K1365" s="264">
        <v>0</v>
      </c>
      <c r="L1365" s="266">
        <v>3.1736</v>
      </c>
      <c r="M1365" s="266">
        <v>3.1337000000000002</v>
      </c>
      <c r="N1365" s="270">
        <v>42998</v>
      </c>
      <c r="O1365" s="264">
        <v>-3644.89</v>
      </c>
      <c r="P1365" s="264">
        <v>0</v>
      </c>
      <c r="Q1365" s="264">
        <v>-3644.89</v>
      </c>
      <c r="R1365" s="264">
        <v>-3644.89</v>
      </c>
      <c r="S1365" s="278">
        <v>3.1320000000000001</v>
      </c>
      <c r="T1365" s="268">
        <f t="shared" si="26"/>
        <v>-1163.7579821200511</v>
      </c>
      <c r="U1365" s="267"/>
      <c r="V1365" s="262"/>
      <c r="W1365" s="262"/>
      <c r="X1365" s="267" t="s">
        <v>2788</v>
      </c>
      <c r="Y1365" s="262" t="s">
        <v>2799</v>
      </c>
      <c r="Z1365" s="262"/>
      <c r="AC1365" s="274"/>
      <c r="AD1365" s="275"/>
    </row>
    <row r="1366" spans="1:30" x14ac:dyDescent="0.25">
      <c r="A1366" s="261">
        <v>42993</v>
      </c>
      <c r="B1366" s="262"/>
      <c r="C1366" s="261">
        <v>42997</v>
      </c>
      <c r="D1366" s="262" t="s">
        <v>2512</v>
      </c>
      <c r="E1366" s="262" t="s">
        <v>1872</v>
      </c>
      <c r="F1366" s="262" t="s">
        <v>1872</v>
      </c>
      <c r="G1366" s="262" t="s">
        <v>1873</v>
      </c>
      <c r="H1366" s="263" t="s">
        <v>155</v>
      </c>
      <c r="I1366" s="264">
        <v>84437.93</v>
      </c>
      <c r="J1366" s="264">
        <v>-265000</v>
      </c>
      <c r="K1366" s="264">
        <v>0</v>
      </c>
      <c r="L1366" s="266">
        <v>3.1383999999999999</v>
      </c>
      <c r="M1366" s="266">
        <v>3.1345999999999998</v>
      </c>
      <c r="N1366" s="270">
        <v>43000</v>
      </c>
      <c r="O1366" s="264">
        <v>-320.57</v>
      </c>
      <c r="P1366" s="264">
        <v>0</v>
      </c>
      <c r="Q1366" s="264">
        <v>-320.57</v>
      </c>
      <c r="R1366" s="264">
        <v>-320.57</v>
      </c>
      <c r="S1366" s="278">
        <v>3.1320000000000001</v>
      </c>
      <c r="T1366" s="268">
        <f t="shared" si="26"/>
        <v>-102.35312899106002</v>
      </c>
      <c r="U1366" s="267"/>
      <c r="V1366" s="262"/>
      <c r="W1366" s="262"/>
      <c r="X1366" s="267" t="s">
        <v>2788</v>
      </c>
      <c r="Y1366" s="262" t="s">
        <v>2798</v>
      </c>
      <c r="Z1366" s="262"/>
      <c r="AC1366" s="274"/>
      <c r="AD1366" s="275"/>
    </row>
    <row r="1367" spans="1:30" x14ac:dyDescent="0.25">
      <c r="A1367" s="261">
        <v>42993</v>
      </c>
      <c r="B1367" s="262"/>
      <c r="C1367" s="261">
        <v>42997</v>
      </c>
      <c r="D1367" s="262" t="s">
        <v>2512</v>
      </c>
      <c r="E1367" s="262" t="s">
        <v>1872</v>
      </c>
      <c r="F1367" s="262" t="s">
        <v>1872</v>
      </c>
      <c r="G1367" s="262" t="s">
        <v>1873</v>
      </c>
      <c r="H1367" s="263" t="s">
        <v>155</v>
      </c>
      <c r="I1367" s="264">
        <v>-493244.97</v>
      </c>
      <c r="J1367" s="264">
        <v>1548000.01</v>
      </c>
      <c r="K1367" s="264">
        <v>0</v>
      </c>
      <c r="L1367" s="266">
        <v>3.1383999999999999</v>
      </c>
      <c r="M1367" s="266">
        <v>3.1345999999999998</v>
      </c>
      <c r="N1367" s="270">
        <v>43000</v>
      </c>
      <c r="O1367" s="264">
        <v>1872.59</v>
      </c>
      <c r="P1367" s="264">
        <v>0.09</v>
      </c>
      <c r="Q1367" s="264">
        <v>1872.5</v>
      </c>
      <c r="R1367" s="264">
        <v>1872.59</v>
      </c>
      <c r="S1367" s="278">
        <v>3.1320000000000001</v>
      </c>
      <c r="T1367" s="268">
        <f t="shared" si="26"/>
        <v>597.88952745849292</v>
      </c>
      <c r="U1367" s="267"/>
      <c r="V1367" s="262"/>
      <c r="W1367" s="262"/>
      <c r="X1367" s="267" t="s">
        <v>2788</v>
      </c>
      <c r="Y1367" s="262" t="s">
        <v>2807</v>
      </c>
      <c r="Z1367" s="262"/>
      <c r="AC1367" s="274"/>
      <c r="AD1367" s="275"/>
    </row>
    <row r="1368" spans="1:30" x14ac:dyDescent="0.25">
      <c r="A1368" s="261">
        <v>42978</v>
      </c>
      <c r="B1368" s="262"/>
      <c r="C1368" s="261">
        <v>42998</v>
      </c>
      <c r="D1368" s="262" t="s">
        <v>2512</v>
      </c>
      <c r="E1368" s="262" t="s">
        <v>1872</v>
      </c>
      <c r="F1368" s="262" t="s">
        <v>1872</v>
      </c>
      <c r="G1368" s="262" t="s">
        <v>1873</v>
      </c>
      <c r="H1368" s="263" t="s">
        <v>155</v>
      </c>
      <c r="I1368" s="264">
        <v>105769.37</v>
      </c>
      <c r="J1368" s="264">
        <v>-335669.67</v>
      </c>
      <c r="K1368" s="264">
        <v>0</v>
      </c>
      <c r="L1368" s="266">
        <v>3.1736</v>
      </c>
      <c r="M1368" s="266">
        <v>3.1326999999999998</v>
      </c>
      <c r="N1368" s="270">
        <v>42998</v>
      </c>
      <c r="O1368" s="264">
        <v>-4325.97</v>
      </c>
      <c r="P1368" s="264">
        <v>0</v>
      </c>
      <c r="Q1368" s="264">
        <v>-4325.97</v>
      </c>
      <c r="R1368" s="264">
        <v>-4325.97</v>
      </c>
      <c r="S1368" s="278">
        <v>3.1278000000000001</v>
      </c>
      <c r="T1368" s="268">
        <f t="shared" si="26"/>
        <v>-1383.0711682332631</v>
      </c>
      <c r="U1368" s="267"/>
      <c r="V1368" s="262"/>
      <c r="W1368" s="262"/>
      <c r="X1368" s="267" t="s">
        <v>2788</v>
      </c>
      <c r="Y1368" s="262" t="s">
        <v>2808</v>
      </c>
      <c r="Z1368" s="262"/>
      <c r="AC1368" s="274"/>
      <c r="AD1368" s="275"/>
    </row>
    <row r="1369" spans="1:30" x14ac:dyDescent="0.25">
      <c r="A1369" s="261">
        <v>42978</v>
      </c>
      <c r="B1369" s="262"/>
      <c r="C1369" s="261">
        <v>42998</v>
      </c>
      <c r="D1369" s="262" t="s">
        <v>2512</v>
      </c>
      <c r="E1369" s="262" t="s">
        <v>1872</v>
      </c>
      <c r="F1369" s="262" t="s">
        <v>1872</v>
      </c>
      <c r="G1369" s="262" t="s">
        <v>1873</v>
      </c>
      <c r="H1369" s="263" t="s">
        <v>155</v>
      </c>
      <c r="I1369" s="264">
        <v>42538.44</v>
      </c>
      <c r="J1369" s="264">
        <v>-134999.99</v>
      </c>
      <c r="K1369" s="264">
        <v>0</v>
      </c>
      <c r="L1369" s="266">
        <v>3.1736</v>
      </c>
      <c r="M1369" s="266">
        <v>3.1339999999999999</v>
      </c>
      <c r="N1369" s="270">
        <v>42998</v>
      </c>
      <c r="O1369" s="264">
        <v>-1684.52</v>
      </c>
      <c r="P1369" s="264">
        <v>0</v>
      </c>
      <c r="Q1369" s="264">
        <v>-1684.52</v>
      </c>
      <c r="R1369" s="264">
        <v>-1684.52</v>
      </c>
      <c r="S1369" s="278">
        <v>3.1278000000000001</v>
      </c>
      <c r="T1369" s="268">
        <f t="shared" si="26"/>
        <v>-538.56384679327323</v>
      </c>
      <c r="U1369" s="267"/>
      <c r="V1369" s="262"/>
      <c r="W1369" s="262"/>
      <c r="X1369" s="267" t="s">
        <v>2788</v>
      </c>
      <c r="Y1369" s="262" t="s">
        <v>2805</v>
      </c>
      <c r="Z1369" s="262"/>
      <c r="AC1369" s="274"/>
      <c r="AD1369" s="275"/>
    </row>
    <row r="1370" spans="1:30" x14ac:dyDescent="0.25">
      <c r="A1370" s="261">
        <v>42982</v>
      </c>
      <c r="B1370" s="262"/>
      <c r="C1370" s="261">
        <v>42998</v>
      </c>
      <c r="D1370" s="262" t="s">
        <v>2512</v>
      </c>
      <c r="E1370" s="262" t="s">
        <v>1872</v>
      </c>
      <c r="F1370" s="262" t="s">
        <v>1872</v>
      </c>
      <c r="G1370" s="262" t="s">
        <v>1873</v>
      </c>
      <c r="H1370" s="263" t="s">
        <v>155</v>
      </c>
      <c r="I1370" s="264">
        <v>92289.09</v>
      </c>
      <c r="J1370" s="264">
        <v>-290000.01</v>
      </c>
      <c r="K1370" s="264">
        <v>0</v>
      </c>
      <c r="L1370" s="266">
        <v>3.1423000000000001</v>
      </c>
      <c r="M1370" s="266">
        <v>3.1362000000000001</v>
      </c>
      <c r="N1370" s="270">
        <v>43004</v>
      </c>
      <c r="O1370" s="264">
        <v>-562.26</v>
      </c>
      <c r="P1370" s="264">
        <v>0</v>
      </c>
      <c r="Q1370" s="264">
        <v>-562.26</v>
      </c>
      <c r="R1370" s="264">
        <v>-562.26</v>
      </c>
      <c r="S1370" s="278">
        <v>3.1278000000000001</v>
      </c>
      <c r="T1370" s="268">
        <f t="shared" si="26"/>
        <v>-179.76213312871667</v>
      </c>
      <c r="U1370" s="267"/>
      <c r="V1370" s="262"/>
      <c r="W1370" s="262"/>
      <c r="X1370" s="267" t="s">
        <v>2788</v>
      </c>
      <c r="Y1370" s="262" t="s">
        <v>2805</v>
      </c>
      <c r="Z1370" s="262"/>
      <c r="AC1370" s="274"/>
      <c r="AD1370" s="275"/>
    </row>
    <row r="1371" spans="1:30" x14ac:dyDescent="0.25">
      <c r="A1371" s="261">
        <v>42989</v>
      </c>
      <c r="B1371" s="262"/>
      <c r="C1371" s="261">
        <v>42998</v>
      </c>
      <c r="D1371" s="262" t="s">
        <v>2512</v>
      </c>
      <c r="E1371" s="262" t="s">
        <v>1872</v>
      </c>
      <c r="F1371" s="262" t="s">
        <v>1872</v>
      </c>
      <c r="G1371" s="262" t="s">
        <v>1873</v>
      </c>
      <c r="H1371" s="263" t="s">
        <v>155</v>
      </c>
      <c r="I1371" s="264">
        <v>104669.89</v>
      </c>
      <c r="J1371" s="264">
        <v>-325000.01</v>
      </c>
      <c r="K1371" s="264">
        <v>0</v>
      </c>
      <c r="L1371" s="266">
        <v>3.105</v>
      </c>
      <c r="M1371" s="266">
        <v>3.1347</v>
      </c>
      <c r="N1371" s="270">
        <v>43000</v>
      </c>
      <c r="O1371" s="264">
        <v>3106.77</v>
      </c>
      <c r="P1371" s="264">
        <v>0.16</v>
      </c>
      <c r="Q1371" s="264">
        <v>3106.61</v>
      </c>
      <c r="R1371" s="264">
        <v>3106.77</v>
      </c>
      <c r="S1371" s="278">
        <v>3.1278000000000001</v>
      </c>
      <c r="T1371" s="268">
        <f t="shared" si="26"/>
        <v>993.27642432380583</v>
      </c>
      <c r="U1371" s="267"/>
      <c r="V1371" s="262"/>
      <c r="W1371" s="262"/>
      <c r="X1371" s="267" t="s">
        <v>2792</v>
      </c>
      <c r="Y1371" s="262" t="s">
        <v>2809</v>
      </c>
      <c r="Z1371" s="262"/>
      <c r="AC1371" s="274"/>
      <c r="AD1371" s="275"/>
    </row>
    <row r="1372" spans="1:30" x14ac:dyDescent="0.25">
      <c r="A1372" s="261">
        <v>42989</v>
      </c>
      <c r="B1372" s="262"/>
      <c r="C1372" s="261">
        <v>42999</v>
      </c>
      <c r="D1372" s="262" t="s">
        <v>2512</v>
      </c>
      <c r="E1372" s="262" t="s">
        <v>1872</v>
      </c>
      <c r="F1372" s="262" t="s">
        <v>1872</v>
      </c>
      <c r="G1372" s="262" t="s">
        <v>1873</v>
      </c>
      <c r="H1372" s="263" t="s">
        <v>155</v>
      </c>
      <c r="I1372" s="264">
        <v>109500.81</v>
      </c>
      <c r="J1372" s="264">
        <v>-340000.02</v>
      </c>
      <c r="K1372" s="264">
        <v>0</v>
      </c>
      <c r="L1372" s="266">
        <v>3.105</v>
      </c>
      <c r="M1372" s="266">
        <v>3.1438999999999999</v>
      </c>
      <c r="N1372" s="270">
        <v>43000</v>
      </c>
      <c r="O1372" s="264">
        <v>4258.26</v>
      </c>
      <c r="P1372" s="264">
        <v>0.21</v>
      </c>
      <c r="Q1372" s="264">
        <v>4258.05</v>
      </c>
      <c r="R1372" s="264">
        <v>4258.26</v>
      </c>
      <c r="S1372" s="278">
        <v>3.1343999999999999</v>
      </c>
      <c r="T1372" s="268">
        <f>R1372/S1372</f>
        <v>1358.5566615620216</v>
      </c>
      <c r="U1372" s="267"/>
      <c r="V1372" s="262"/>
      <c r="W1372" s="262"/>
      <c r="X1372" s="267" t="s">
        <v>2776</v>
      </c>
      <c r="Y1372" s="262" t="s">
        <v>2810</v>
      </c>
      <c r="Z1372" s="262"/>
      <c r="AC1372" s="274"/>
      <c r="AD1372" s="275"/>
    </row>
    <row r="1373" spans="1:30" x14ac:dyDescent="0.25">
      <c r="A1373" s="261">
        <v>42996</v>
      </c>
      <c r="B1373" s="262"/>
      <c r="C1373" s="261">
        <v>42999</v>
      </c>
      <c r="D1373" s="262" t="s">
        <v>2512</v>
      </c>
      <c r="E1373" s="262" t="s">
        <v>1872</v>
      </c>
      <c r="F1373" s="262" t="s">
        <v>1872</v>
      </c>
      <c r="G1373" s="262" t="s">
        <v>1873</v>
      </c>
      <c r="H1373" s="263" t="s">
        <v>155</v>
      </c>
      <c r="I1373" s="264">
        <v>-299741.44</v>
      </c>
      <c r="J1373" s="264">
        <v>939000.01</v>
      </c>
      <c r="K1373" s="264">
        <v>0</v>
      </c>
      <c r="L1373" s="266">
        <v>3.1326999999999998</v>
      </c>
      <c r="M1373" s="266">
        <v>3.1473</v>
      </c>
      <c r="N1373" s="270">
        <v>43004</v>
      </c>
      <c r="O1373" s="264">
        <v>-4372.1499999999996</v>
      </c>
      <c r="P1373" s="264">
        <v>0</v>
      </c>
      <c r="Q1373" s="264">
        <v>-4372.1499999999996</v>
      </c>
      <c r="R1373" s="264">
        <v>-4372.1499999999996</v>
      </c>
      <c r="S1373" s="278">
        <v>3.1343999999999999</v>
      </c>
      <c r="T1373" s="268">
        <f>R1373/S1373</f>
        <v>-1394.8921643695762</v>
      </c>
      <c r="U1373" s="267"/>
      <c r="V1373" s="262"/>
      <c r="W1373" s="262"/>
      <c r="X1373" s="267" t="s">
        <v>2776</v>
      </c>
      <c r="Y1373" s="262" t="s">
        <v>2811</v>
      </c>
      <c r="Z1373" s="262"/>
      <c r="AC1373" s="274"/>
      <c r="AD1373" s="275"/>
    </row>
    <row r="1374" spans="1:30" x14ac:dyDescent="0.25">
      <c r="A1374" s="261">
        <v>42989</v>
      </c>
      <c r="B1374" s="262"/>
      <c r="C1374" s="261">
        <v>43000</v>
      </c>
      <c r="D1374" s="262" t="s">
        <v>2512</v>
      </c>
      <c r="E1374" s="262" t="s">
        <v>1872</v>
      </c>
      <c r="F1374" s="262" t="s">
        <v>1872</v>
      </c>
      <c r="G1374" s="262" t="s">
        <v>1873</v>
      </c>
      <c r="H1374" s="263" t="s">
        <v>155</v>
      </c>
      <c r="I1374" s="264">
        <v>53186.53</v>
      </c>
      <c r="J1374" s="264">
        <v>-165144.18</v>
      </c>
      <c r="K1374" s="264">
        <v>0</v>
      </c>
      <c r="L1374" s="266">
        <v>3.105</v>
      </c>
      <c r="M1374" s="266">
        <v>3.1349999999999998</v>
      </c>
      <c r="N1374" s="270">
        <v>43000</v>
      </c>
      <c r="O1374" s="264">
        <v>1595.6</v>
      </c>
      <c r="P1374" s="264">
        <v>0.08</v>
      </c>
      <c r="Q1374" s="264">
        <v>1595.52</v>
      </c>
      <c r="R1374" s="264">
        <v>1595.6</v>
      </c>
      <c r="S1374" s="278">
        <v>3.1282000000000001</v>
      </c>
      <c r="T1374" s="268">
        <f t="shared" ref="T1374:T1380" si="27">R1374/S1374</f>
        <v>510.06968863883378</v>
      </c>
      <c r="U1374" s="267"/>
      <c r="V1374" s="262"/>
      <c r="W1374" s="262"/>
      <c r="X1374" s="267" t="s">
        <v>2788</v>
      </c>
      <c r="Y1374" s="262" t="s">
        <v>2812</v>
      </c>
      <c r="Z1374" s="262"/>
      <c r="AC1374" s="274"/>
      <c r="AD1374" s="275"/>
    </row>
    <row r="1375" spans="1:30" x14ac:dyDescent="0.25">
      <c r="A1375" s="261">
        <v>42993</v>
      </c>
      <c r="B1375" s="262"/>
      <c r="C1375" s="261">
        <v>43000</v>
      </c>
      <c r="D1375" s="262" t="s">
        <v>2512</v>
      </c>
      <c r="E1375" s="262" t="s">
        <v>1872</v>
      </c>
      <c r="F1375" s="262" t="s">
        <v>1872</v>
      </c>
      <c r="G1375" s="262" t="s">
        <v>1873</v>
      </c>
      <c r="H1375" s="263" t="s">
        <v>155</v>
      </c>
      <c r="I1375" s="264">
        <v>55282.19</v>
      </c>
      <c r="J1375" s="264">
        <v>-173497.63</v>
      </c>
      <c r="K1375" s="264">
        <v>0</v>
      </c>
      <c r="L1375" s="266">
        <v>3.1383999999999999</v>
      </c>
      <c r="M1375" s="266">
        <v>3.1349999999999998</v>
      </c>
      <c r="N1375" s="270">
        <v>43000</v>
      </c>
      <c r="O1375" s="264">
        <v>-187.96</v>
      </c>
      <c r="P1375" s="264">
        <v>0</v>
      </c>
      <c r="Q1375" s="264">
        <v>-187.96</v>
      </c>
      <c r="R1375" s="264">
        <v>-187.96</v>
      </c>
      <c r="S1375" s="278">
        <v>3.1282000000000001</v>
      </c>
      <c r="T1375" s="268">
        <f t="shared" si="27"/>
        <v>-60.085672271593886</v>
      </c>
      <c r="U1375" s="267"/>
      <c r="V1375" s="262"/>
      <c r="W1375" s="262"/>
      <c r="X1375" s="267" t="s">
        <v>2788</v>
      </c>
      <c r="Y1375" s="262" t="s">
        <v>2813</v>
      </c>
      <c r="Z1375" s="262"/>
      <c r="AC1375" s="274"/>
      <c r="AD1375" s="275"/>
    </row>
    <row r="1376" spans="1:30" x14ac:dyDescent="0.25">
      <c r="A1376" s="261">
        <v>42704</v>
      </c>
      <c r="B1376" s="262"/>
      <c r="C1376" s="261">
        <v>43004</v>
      </c>
      <c r="D1376" s="262" t="s">
        <v>2512</v>
      </c>
      <c r="E1376" s="262" t="s">
        <v>1872</v>
      </c>
      <c r="F1376" s="262" t="s">
        <v>1872</v>
      </c>
      <c r="G1376" s="262" t="s">
        <v>1873</v>
      </c>
      <c r="H1376" s="263" t="s">
        <v>1843</v>
      </c>
      <c r="I1376" s="264">
        <v>-42261.1</v>
      </c>
      <c r="J1376" s="264">
        <v>156999.99</v>
      </c>
      <c r="K1376" s="264">
        <v>0</v>
      </c>
      <c r="L1376" s="266">
        <v>3.7149999999999999</v>
      </c>
      <c r="M1376" s="266">
        <v>3.1869000000000001</v>
      </c>
      <c r="N1376" s="270">
        <v>43053</v>
      </c>
      <c r="O1376" s="264">
        <v>22096.97</v>
      </c>
      <c r="P1376" s="264">
        <v>1.1000000000000001</v>
      </c>
      <c r="Q1376" s="264">
        <v>22095.87</v>
      </c>
      <c r="R1376" s="264">
        <v>22096.97</v>
      </c>
      <c r="S1376" s="278">
        <v>3.1671</v>
      </c>
      <c r="T1376" s="268">
        <f t="shared" si="27"/>
        <v>6977.0357740519721</v>
      </c>
      <c r="U1376" s="267"/>
      <c r="V1376" s="262"/>
      <c r="W1376" s="262"/>
      <c r="X1376" s="267" t="s">
        <v>2788</v>
      </c>
      <c r="Y1376" s="262" t="s">
        <v>2789</v>
      </c>
      <c r="Z1376" s="262"/>
      <c r="AC1376" s="274"/>
      <c r="AD1376" s="275"/>
    </row>
    <row r="1377" spans="1:30" x14ac:dyDescent="0.25">
      <c r="A1377" s="261">
        <v>42704</v>
      </c>
      <c r="B1377" s="262"/>
      <c r="C1377" s="261">
        <v>43004</v>
      </c>
      <c r="D1377" s="262" t="s">
        <v>2512</v>
      </c>
      <c r="E1377" s="262" t="s">
        <v>1872</v>
      </c>
      <c r="F1377" s="262" t="s">
        <v>1872</v>
      </c>
      <c r="G1377" s="262" t="s">
        <v>1873</v>
      </c>
      <c r="H1377" s="263" t="s">
        <v>1843</v>
      </c>
      <c r="I1377" s="264">
        <v>-42261.1</v>
      </c>
      <c r="J1377" s="264">
        <v>156999.99</v>
      </c>
      <c r="K1377" s="264">
        <v>0</v>
      </c>
      <c r="L1377" s="266">
        <v>3.7149999999999999</v>
      </c>
      <c r="M1377" s="266">
        <v>3.1869000000000001</v>
      </c>
      <c r="N1377" s="270">
        <v>43053</v>
      </c>
      <c r="O1377" s="264">
        <v>22096.97</v>
      </c>
      <c r="P1377" s="264">
        <v>1.1000000000000001</v>
      </c>
      <c r="Q1377" s="264">
        <v>22095.87</v>
      </c>
      <c r="R1377" s="264">
        <v>22096.97</v>
      </c>
      <c r="S1377" s="278">
        <v>3.1671</v>
      </c>
      <c r="T1377" s="268">
        <f t="shared" si="27"/>
        <v>6977.0357740519721</v>
      </c>
      <c r="U1377" s="267"/>
      <c r="V1377" s="262"/>
      <c r="W1377" s="262"/>
      <c r="X1377" s="267" t="s">
        <v>2788</v>
      </c>
      <c r="Y1377" s="262" t="s">
        <v>2814</v>
      </c>
      <c r="Z1377" s="262"/>
      <c r="AC1377" s="274"/>
      <c r="AD1377" s="275"/>
    </row>
    <row r="1378" spans="1:30" x14ac:dyDescent="0.25">
      <c r="A1378" s="261">
        <v>42982</v>
      </c>
      <c r="B1378" s="262"/>
      <c r="C1378" s="261">
        <v>43004</v>
      </c>
      <c r="D1378" s="262" t="s">
        <v>2512</v>
      </c>
      <c r="E1378" s="262" t="s">
        <v>1872</v>
      </c>
      <c r="F1378" s="262" t="s">
        <v>1872</v>
      </c>
      <c r="G1378" s="262" t="s">
        <v>1873</v>
      </c>
      <c r="H1378" s="263" t="s">
        <v>155</v>
      </c>
      <c r="I1378" s="264">
        <v>50506.12</v>
      </c>
      <c r="J1378" s="264">
        <v>-158705.38</v>
      </c>
      <c r="K1378" s="264">
        <v>0</v>
      </c>
      <c r="L1378" s="266">
        <v>3.1423000000000001</v>
      </c>
      <c r="M1378" s="266">
        <v>3.1414</v>
      </c>
      <c r="N1378" s="270">
        <v>43004</v>
      </c>
      <c r="O1378" s="264">
        <v>-45.46</v>
      </c>
      <c r="P1378" s="264">
        <v>0</v>
      </c>
      <c r="Q1378" s="264">
        <v>-45.46</v>
      </c>
      <c r="R1378" s="264">
        <v>-45.46</v>
      </c>
      <c r="S1378" s="278">
        <v>3.1671</v>
      </c>
      <c r="T1378" s="268">
        <f t="shared" si="27"/>
        <v>-14.35382526601623</v>
      </c>
      <c r="U1378" s="267"/>
      <c r="V1378" s="262"/>
      <c r="W1378" s="262"/>
      <c r="X1378" s="267" t="s">
        <v>2802</v>
      </c>
      <c r="Y1378" s="262" t="s">
        <v>2815</v>
      </c>
      <c r="Z1378" s="262"/>
      <c r="AC1378" s="274"/>
      <c r="AD1378" s="275"/>
    </row>
    <row r="1379" spans="1:30" x14ac:dyDescent="0.25">
      <c r="A1379" s="261">
        <v>43000</v>
      </c>
      <c r="B1379" s="262"/>
      <c r="C1379" s="261">
        <v>43005</v>
      </c>
      <c r="D1379" s="262" t="s">
        <v>2512</v>
      </c>
      <c r="E1379" s="262" t="s">
        <v>1872</v>
      </c>
      <c r="F1379" s="262" t="s">
        <v>1872</v>
      </c>
      <c r="G1379" s="262" t="s">
        <v>1873</v>
      </c>
      <c r="H1379" s="263" t="s">
        <v>155</v>
      </c>
      <c r="I1379" s="264">
        <v>52638.95</v>
      </c>
      <c r="J1379" s="264">
        <v>-165144.18</v>
      </c>
      <c r="K1379" s="264">
        <v>0</v>
      </c>
      <c r="L1379" s="266">
        <v>3.1373000000000002</v>
      </c>
      <c r="M1379" s="266">
        <v>3.1905999999999999</v>
      </c>
      <c r="N1379" s="270">
        <v>43007</v>
      </c>
      <c r="O1379" s="264">
        <v>2803.91</v>
      </c>
      <c r="P1379" s="264">
        <v>0.14000000000000001</v>
      </c>
      <c r="Q1379" s="264">
        <v>2803.77</v>
      </c>
      <c r="R1379" s="264">
        <v>2803.91</v>
      </c>
      <c r="S1379" s="278">
        <v>3.1928999999999998</v>
      </c>
      <c r="T1379" s="268">
        <f t="shared" si="27"/>
        <v>878.17031538726553</v>
      </c>
      <c r="U1379" s="267"/>
      <c r="V1379" s="262"/>
      <c r="W1379" s="262"/>
      <c r="X1379" s="267" t="s">
        <v>2788</v>
      </c>
      <c r="Y1379" s="262" t="s">
        <v>2816</v>
      </c>
      <c r="Z1379" s="262"/>
      <c r="AC1379" s="274"/>
      <c r="AD1379" s="275"/>
    </row>
    <row r="1380" spans="1:30" x14ac:dyDescent="0.25">
      <c r="A1380" s="261">
        <v>42998</v>
      </c>
      <c r="B1380" s="262"/>
      <c r="C1380" s="261">
        <v>43005</v>
      </c>
      <c r="D1380" s="262" t="s">
        <v>2512</v>
      </c>
      <c r="E1380" s="262" t="s">
        <v>1872</v>
      </c>
      <c r="F1380" s="262" t="s">
        <v>1872</v>
      </c>
      <c r="G1380" s="262" t="s">
        <v>1873</v>
      </c>
      <c r="H1380" s="263" t="s">
        <v>155</v>
      </c>
      <c r="I1380" s="264">
        <v>41447.47</v>
      </c>
      <c r="J1380" s="264">
        <v>-129999.99</v>
      </c>
      <c r="K1380" s="264">
        <v>0</v>
      </c>
      <c r="L1380" s="266">
        <v>3.1364999999999998</v>
      </c>
      <c r="M1380" s="266">
        <v>3.1894</v>
      </c>
      <c r="N1380" s="270">
        <v>43007</v>
      </c>
      <c r="O1380" s="264">
        <v>2191.21</v>
      </c>
      <c r="P1380" s="264">
        <v>0.11</v>
      </c>
      <c r="Q1380" s="264">
        <v>2191.1</v>
      </c>
      <c r="R1380" s="264">
        <v>2191.21</v>
      </c>
      <c r="S1380" s="278">
        <v>3.1928999999999998</v>
      </c>
      <c r="T1380" s="268">
        <f t="shared" si="27"/>
        <v>686.27579942998534</v>
      </c>
      <c r="U1380" s="267"/>
      <c r="V1380" s="262"/>
      <c r="W1380" s="262"/>
      <c r="X1380" s="267" t="s">
        <v>2788</v>
      </c>
      <c r="Y1380" s="262" t="s">
        <v>2805</v>
      </c>
      <c r="Z1380" s="262"/>
      <c r="AC1380" s="274"/>
      <c r="AD1380" s="275"/>
    </row>
    <row r="1381" spans="1:30" x14ac:dyDescent="0.25">
      <c r="A1381" s="261">
        <v>42991</v>
      </c>
      <c r="B1381" s="262"/>
      <c r="C1381" s="261">
        <v>43005</v>
      </c>
      <c r="D1381" s="262" t="s">
        <v>2512</v>
      </c>
      <c r="E1381" s="262" t="s">
        <v>1872</v>
      </c>
      <c r="F1381" s="262" t="s">
        <v>1872</v>
      </c>
      <c r="G1381" s="262" t="s">
        <v>1873</v>
      </c>
      <c r="H1381" s="263" t="s">
        <v>155</v>
      </c>
      <c r="I1381" s="264">
        <v>775898.07</v>
      </c>
      <c r="J1381" s="264">
        <v>-2437328.61</v>
      </c>
      <c r="K1381" s="264">
        <v>0</v>
      </c>
      <c r="L1381" s="266">
        <v>3.1413000000000002</v>
      </c>
      <c r="M1381" s="266">
        <v>3.1894</v>
      </c>
      <c r="N1381" s="270">
        <v>43007</v>
      </c>
      <c r="O1381" s="264">
        <v>37297.53</v>
      </c>
      <c r="P1381" s="264">
        <v>1.86</v>
      </c>
      <c r="Q1381" s="264">
        <v>37295.67</v>
      </c>
      <c r="R1381" s="264">
        <v>37297.53</v>
      </c>
      <c r="S1381" s="278">
        <v>3.1928999999999998</v>
      </c>
      <c r="T1381" s="268">
        <f>R1381/S1381</f>
        <v>11681.396222869493</v>
      </c>
      <c r="U1381" s="267"/>
      <c r="V1381" s="262"/>
      <c r="W1381" s="262"/>
      <c r="X1381" s="267" t="s">
        <v>2788</v>
      </c>
      <c r="Y1381" s="262" t="s">
        <v>2816</v>
      </c>
      <c r="Z1381" s="262"/>
      <c r="AC1381" s="274"/>
      <c r="AD1381" s="275"/>
    </row>
    <row r="1382" spans="1:30" x14ac:dyDescent="0.25">
      <c r="A1382" s="261">
        <v>42969</v>
      </c>
      <c r="B1382" s="262"/>
      <c r="C1382" s="261">
        <v>43005</v>
      </c>
      <c r="D1382" s="262" t="s">
        <v>2512</v>
      </c>
      <c r="E1382" s="262" t="s">
        <v>1872</v>
      </c>
      <c r="F1382" s="262" t="s">
        <v>1872</v>
      </c>
      <c r="G1382" s="262" t="s">
        <v>1873</v>
      </c>
      <c r="H1382" s="263" t="s">
        <v>155</v>
      </c>
      <c r="I1382" s="264">
        <v>37576.33</v>
      </c>
      <c r="J1382" s="264">
        <v>-120000.01</v>
      </c>
      <c r="K1382" s="264">
        <v>0</v>
      </c>
      <c r="L1382" s="266">
        <v>3.1934999999999998</v>
      </c>
      <c r="M1382" s="266">
        <v>3.1922999999999999</v>
      </c>
      <c r="N1382" s="270">
        <v>43017</v>
      </c>
      <c r="O1382" s="264">
        <v>-44.98</v>
      </c>
      <c r="P1382" s="264">
        <v>0</v>
      </c>
      <c r="Q1382" s="264">
        <v>-44.98</v>
      </c>
      <c r="R1382" s="264">
        <v>-44.98</v>
      </c>
      <c r="S1382" s="278">
        <v>3.1928999999999998</v>
      </c>
      <c r="T1382" s="268">
        <f>R1382/S1382</f>
        <v>-14.08750665539165</v>
      </c>
      <c r="U1382" s="267"/>
      <c r="V1382" s="262"/>
      <c r="W1382" s="262"/>
      <c r="X1382" s="267" t="s">
        <v>2788</v>
      </c>
      <c r="Y1382" s="262" t="s">
        <v>2789</v>
      </c>
      <c r="Z1382" s="262"/>
      <c r="AC1382" s="274"/>
      <c r="AD1382" s="275"/>
    </row>
    <row r="1383" spans="1:30" x14ac:dyDescent="0.25">
      <c r="A1383" s="261">
        <v>42957</v>
      </c>
      <c r="B1383" s="262"/>
      <c r="C1383" s="261">
        <v>43005</v>
      </c>
      <c r="D1383" s="262" t="s">
        <v>2512</v>
      </c>
      <c r="E1383" s="262" t="s">
        <v>1872</v>
      </c>
      <c r="F1383" s="262" t="s">
        <v>1872</v>
      </c>
      <c r="G1383" s="262" t="s">
        <v>1873</v>
      </c>
      <c r="H1383" s="263" t="s">
        <v>155</v>
      </c>
      <c r="I1383" s="264">
        <v>47008.68</v>
      </c>
      <c r="J1383" s="264">
        <v>-150000</v>
      </c>
      <c r="K1383" s="264">
        <v>0</v>
      </c>
      <c r="L1383" s="266">
        <v>3.1909000000000001</v>
      </c>
      <c r="M1383" s="266">
        <v>3.1905999999999999</v>
      </c>
      <c r="N1383" s="270">
        <v>43007</v>
      </c>
      <c r="O1383" s="264">
        <v>-14.09</v>
      </c>
      <c r="P1383" s="264">
        <v>0</v>
      </c>
      <c r="Q1383" s="264">
        <v>-14.09</v>
      </c>
      <c r="R1383" s="264">
        <v>-14.09</v>
      </c>
      <c r="S1383" s="278">
        <v>3.1928999999999998</v>
      </c>
      <c r="T1383" s="268">
        <f t="shared" ref="T1383" si="28">R1383/S1383</f>
        <v>-4.4129161577249523</v>
      </c>
      <c r="U1383" s="267"/>
      <c r="V1383" s="262"/>
      <c r="W1383" s="262"/>
      <c r="X1383" s="267" t="s">
        <v>2792</v>
      </c>
      <c r="Y1383" s="262" t="s">
        <v>2809</v>
      </c>
      <c r="Z1383" s="262"/>
      <c r="AC1383" s="274"/>
      <c r="AD1383" s="275"/>
    </row>
    <row r="1384" spans="1:30" x14ac:dyDescent="0.25">
      <c r="A1384" s="261">
        <v>43000</v>
      </c>
      <c r="B1384" s="262"/>
      <c r="C1384" s="261">
        <v>43006</v>
      </c>
      <c r="D1384" s="262" t="s">
        <v>2512</v>
      </c>
      <c r="E1384" s="262" t="s">
        <v>1872</v>
      </c>
      <c r="F1384" s="262" t="s">
        <v>1872</v>
      </c>
      <c r="G1384" s="262" t="s">
        <v>1873</v>
      </c>
      <c r="H1384" s="263" t="s">
        <v>155</v>
      </c>
      <c r="I1384" s="264">
        <v>153299.35</v>
      </c>
      <c r="J1384" s="264">
        <v>-479505.04</v>
      </c>
      <c r="K1384" s="264">
        <v>0</v>
      </c>
      <c r="L1384" s="266">
        <v>3.1278999999999999</v>
      </c>
      <c r="M1384" s="266">
        <v>3.1934999999999998</v>
      </c>
      <c r="N1384" s="270">
        <v>43007</v>
      </c>
      <c r="O1384" s="264">
        <v>10053.31</v>
      </c>
      <c r="P1384" s="264">
        <v>0.5</v>
      </c>
      <c r="Q1384" s="264">
        <v>10052.81</v>
      </c>
      <c r="R1384" s="264">
        <v>10053.31</v>
      </c>
      <c r="S1384" s="278">
        <v>3.1867999999999999</v>
      </c>
      <c r="T1384" s="268">
        <f>R1384/S1384</f>
        <v>3154.6723986444081</v>
      </c>
      <c r="U1384" s="267"/>
      <c r="V1384" s="262"/>
      <c r="W1384" s="262"/>
      <c r="X1384" s="267" t="s">
        <v>2802</v>
      </c>
      <c r="Y1384" s="262" t="s">
        <v>2803</v>
      </c>
      <c r="Z1384" s="262"/>
      <c r="AC1384" s="274"/>
    </row>
    <row r="1385" spans="1:30" x14ac:dyDescent="0.25">
      <c r="A1385" s="261">
        <v>42957</v>
      </c>
      <c r="B1385" s="262"/>
      <c r="C1385" s="261">
        <v>43006</v>
      </c>
      <c r="D1385" s="262" t="s">
        <v>2512</v>
      </c>
      <c r="E1385" s="262" t="s">
        <v>1872</v>
      </c>
      <c r="F1385" s="262" t="s">
        <v>1872</v>
      </c>
      <c r="G1385" s="262" t="s">
        <v>1873</v>
      </c>
      <c r="H1385" s="263" t="s">
        <v>155</v>
      </c>
      <c r="I1385" s="264">
        <v>345427.25</v>
      </c>
      <c r="J1385" s="264">
        <v>-1102223.81</v>
      </c>
      <c r="K1385" s="264">
        <v>0</v>
      </c>
      <c r="L1385" s="266">
        <v>3.1909000000000001</v>
      </c>
      <c r="M1385" s="266">
        <v>3.1934999999999998</v>
      </c>
      <c r="N1385" s="270">
        <v>43007</v>
      </c>
      <c r="O1385" s="264">
        <v>897.83</v>
      </c>
      <c r="P1385" s="264">
        <v>0.04</v>
      </c>
      <c r="Q1385" s="264">
        <v>897.79</v>
      </c>
      <c r="R1385" s="264">
        <v>897.83</v>
      </c>
      <c r="S1385" s="278">
        <v>3.1867999999999999</v>
      </c>
      <c r="T1385" s="268">
        <f>R1385/S1385</f>
        <v>281.7340278649429</v>
      </c>
      <c r="U1385" s="267"/>
      <c r="V1385" s="262"/>
      <c r="W1385" s="262"/>
      <c r="X1385" s="267" t="s">
        <v>2802</v>
      </c>
      <c r="Y1385" s="262" t="s">
        <v>2815</v>
      </c>
      <c r="Z1385" s="262"/>
      <c r="AC1385" s="274"/>
    </row>
    <row r="1386" spans="1:30" x14ac:dyDescent="0.25">
      <c r="A1386" s="261">
        <v>42989</v>
      </c>
      <c r="B1386" s="262"/>
      <c r="C1386" s="261">
        <v>43006</v>
      </c>
      <c r="D1386" s="262" t="s">
        <v>2512</v>
      </c>
      <c r="E1386" s="262" t="s">
        <v>1872</v>
      </c>
      <c r="F1386" s="262" t="s">
        <v>1872</v>
      </c>
      <c r="G1386" s="262" t="s">
        <v>1873</v>
      </c>
      <c r="H1386" s="263" t="s">
        <v>1843</v>
      </c>
      <c r="I1386" s="264">
        <v>-82108.13</v>
      </c>
      <c r="J1386" s="264">
        <v>301977.28000000003</v>
      </c>
      <c r="K1386" s="264">
        <v>0</v>
      </c>
      <c r="L1386" s="266">
        <v>3.6778</v>
      </c>
      <c r="M1386" s="266">
        <v>3.1934999999999998</v>
      </c>
      <c r="N1386" s="270">
        <v>43007</v>
      </c>
      <c r="O1386" s="264">
        <v>39752.620000000003</v>
      </c>
      <c r="P1386" s="264">
        <v>1.99</v>
      </c>
      <c r="Q1386" s="264">
        <v>39750.629999999997</v>
      </c>
      <c r="R1386" s="264">
        <v>39752.620000000003</v>
      </c>
      <c r="S1386" s="278">
        <v>3.1867999999999999</v>
      </c>
      <c r="T1386" s="268">
        <f t="shared" ref="T1386:T1392" si="29">R1386/S1386</f>
        <v>12474.149617170831</v>
      </c>
      <c r="U1386" s="267"/>
      <c r="V1386" s="262"/>
      <c r="W1386" s="262"/>
      <c r="X1386" s="267" t="s">
        <v>2802</v>
      </c>
      <c r="Y1386" s="262" t="s">
        <v>2815</v>
      </c>
      <c r="Z1386" s="262"/>
      <c r="AC1386" s="274"/>
    </row>
    <row r="1387" spans="1:30" x14ac:dyDescent="0.25">
      <c r="A1387" s="261">
        <v>43000</v>
      </c>
      <c r="B1387" s="262"/>
      <c r="C1387" s="261">
        <v>43006</v>
      </c>
      <c r="D1387" s="262" t="s">
        <v>2512</v>
      </c>
      <c r="E1387" s="262" t="s">
        <v>1872</v>
      </c>
      <c r="F1387" s="262" t="s">
        <v>1872</v>
      </c>
      <c r="G1387" s="262" t="s">
        <v>1873</v>
      </c>
      <c r="H1387" s="263" t="s">
        <v>155</v>
      </c>
      <c r="I1387" s="264">
        <v>55301.57</v>
      </c>
      <c r="J1387" s="264">
        <v>-173497.62</v>
      </c>
      <c r="K1387" s="264">
        <v>0</v>
      </c>
      <c r="L1387" s="266">
        <v>3.1373000000000002</v>
      </c>
      <c r="M1387" s="266">
        <v>3.1934999999999998</v>
      </c>
      <c r="N1387" s="270">
        <v>43007</v>
      </c>
      <c r="O1387" s="264">
        <v>3106.98</v>
      </c>
      <c r="P1387" s="264">
        <v>0.16</v>
      </c>
      <c r="Q1387" s="264">
        <v>3106.82</v>
      </c>
      <c r="R1387" s="264">
        <v>3106.98</v>
      </c>
      <c r="S1387" s="278">
        <v>3.1867999999999999</v>
      </c>
      <c r="T1387" s="268">
        <f t="shared" si="29"/>
        <v>974.95293083971387</v>
      </c>
      <c r="U1387" s="267"/>
      <c r="V1387" s="262"/>
      <c r="W1387" s="262"/>
      <c r="X1387" s="267" t="s">
        <v>2788</v>
      </c>
      <c r="Y1387" s="262" t="s">
        <v>2816</v>
      </c>
      <c r="Z1387" s="262"/>
      <c r="AC1387" s="274"/>
    </row>
    <row r="1388" spans="1:30" x14ac:dyDescent="0.25">
      <c r="A1388" s="261">
        <v>43004</v>
      </c>
      <c r="B1388" s="262"/>
      <c r="C1388" s="261">
        <v>43006</v>
      </c>
      <c r="D1388" s="262" t="s">
        <v>2512</v>
      </c>
      <c r="E1388" s="262" t="s">
        <v>1872</v>
      </c>
      <c r="F1388" s="262" t="s">
        <v>1872</v>
      </c>
      <c r="G1388" s="262" t="s">
        <v>1873</v>
      </c>
      <c r="H1388" s="263" t="s">
        <v>155</v>
      </c>
      <c r="I1388" s="264">
        <v>321774.45</v>
      </c>
      <c r="J1388" s="264">
        <v>-1009181.21</v>
      </c>
      <c r="K1388" s="264">
        <v>0</v>
      </c>
      <c r="L1388" s="266">
        <v>3.1362999999999999</v>
      </c>
      <c r="M1388" s="266">
        <v>3.1934999999999998</v>
      </c>
      <c r="N1388" s="270">
        <v>43007</v>
      </c>
      <c r="O1388" s="264">
        <v>18399.78</v>
      </c>
      <c r="P1388" s="264">
        <v>0.92</v>
      </c>
      <c r="Q1388" s="264">
        <v>18398.86</v>
      </c>
      <c r="R1388" s="264">
        <v>18399.78</v>
      </c>
      <c r="S1388" s="278">
        <v>3.1867999999999999</v>
      </c>
      <c r="T1388" s="268">
        <f t="shared" si="29"/>
        <v>5773.7479603363872</v>
      </c>
      <c r="U1388" s="267"/>
      <c r="V1388" s="262"/>
      <c r="W1388" s="262"/>
      <c r="X1388" s="267" t="s">
        <v>2788</v>
      </c>
      <c r="Y1388" s="262" t="s">
        <v>2817</v>
      </c>
      <c r="Z1388" s="262"/>
      <c r="AC1388" s="274"/>
    </row>
    <row r="1389" spans="1:30" x14ac:dyDescent="0.25">
      <c r="A1389" s="261">
        <v>42998</v>
      </c>
      <c r="B1389" s="262"/>
      <c r="C1389" s="261">
        <v>43006</v>
      </c>
      <c r="D1389" s="262" t="s">
        <v>2512</v>
      </c>
      <c r="E1389" s="262" t="s">
        <v>1872</v>
      </c>
      <c r="F1389" s="262" t="s">
        <v>1872</v>
      </c>
      <c r="G1389" s="262" t="s">
        <v>1873</v>
      </c>
      <c r="H1389" s="263" t="s">
        <v>155</v>
      </c>
      <c r="I1389" s="264">
        <v>65572.990000000005</v>
      </c>
      <c r="J1389" s="264">
        <v>-205669.68</v>
      </c>
      <c r="K1389" s="264">
        <v>0</v>
      </c>
      <c r="L1389" s="266">
        <v>3.1364999999999998</v>
      </c>
      <c r="M1389" s="266">
        <v>3.1934999999999998</v>
      </c>
      <c r="N1389" s="270">
        <v>43007</v>
      </c>
      <c r="O1389" s="264">
        <v>3736.5</v>
      </c>
      <c r="P1389" s="264">
        <v>0.19</v>
      </c>
      <c r="Q1389" s="264">
        <v>3736.31</v>
      </c>
      <c r="R1389" s="264">
        <v>3736.5</v>
      </c>
      <c r="S1389" s="278">
        <v>3.1867999999999999</v>
      </c>
      <c r="T1389" s="268">
        <f t="shared" si="29"/>
        <v>1172.4927827287561</v>
      </c>
      <c r="U1389" s="267"/>
      <c r="V1389" s="262"/>
      <c r="W1389" s="262"/>
      <c r="X1389" s="267" t="s">
        <v>2788</v>
      </c>
      <c r="Y1389" s="262" t="s">
        <v>2817</v>
      </c>
      <c r="Z1389" s="262"/>
      <c r="AC1389" s="274"/>
    </row>
    <row r="1390" spans="1:30" x14ac:dyDescent="0.25">
      <c r="A1390" s="261">
        <v>42996</v>
      </c>
      <c r="B1390" s="262"/>
      <c r="C1390" s="261">
        <v>43006</v>
      </c>
      <c r="D1390" s="262" t="s">
        <v>2512</v>
      </c>
      <c r="E1390" s="262" t="s">
        <v>1872</v>
      </c>
      <c r="F1390" s="262" t="s">
        <v>1872</v>
      </c>
      <c r="G1390" s="262" t="s">
        <v>1873</v>
      </c>
      <c r="H1390" s="263" t="s">
        <v>155</v>
      </c>
      <c r="I1390" s="264">
        <v>79438.070000000007</v>
      </c>
      <c r="J1390" s="264">
        <v>-249149.56</v>
      </c>
      <c r="K1390" s="264">
        <v>0</v>
      </c>
      <c r="L1390" s="266">
        <v>3.1364000000000001</v>
      </c>
      <c r="M1390" s="266">
        <v>3.1934999999999998</v>
      </c>
      <c r="N1390" s="270">
        <v>43007</v>
      </c>
      <c r="O1390" s="264">
        <v>4534.51</v>
      </c>
      <c r="P1390" s="264">
        <v>0.23</v>
      </c>
      <c r="Q1390" s="264">
        <v>4534.28</v>
      </c>
      <c r="R1390" s="264">
        <v>4534.51</v>
      </c>
      <c r="S1390" s="278">
        <v>3.1867999999999999</v>
      </c>
      <c r="T1390" s="268">
        <f t="shared" si="29"/>
        <v>1422.9038533952555</v>
      </c>
      <c r="U1390" s="267"/>
      <c r="V1390" s="262"/>
      <c r="W1390" s="262"/>
      <c r="X1390" s="267" t="s">
        <v>2790</v>
      </c>
      <c r="Y1390" s="262" t="s">
        <v>2804</v>
      </c>
      <c r="Z1390" s="262"/>
    </row>
    <row r="1391" spans="1:30" x14ac:dyDescent="0.25">
      <c r="A1391" s="261">
        <v>42950</v>
      </c>
      <c r="B1391" s="262"/>
      <c r="C1391" s="261">
        <v>43007</v>
      </c>
      <c r="D1391" s="262" t="s">
        <v>2512</v>
      </c>
      <c r="E1391" s="262" t="s">
        <v>1872</v>
      </c>
      <c r="F1391" s="262" t="s">
        <v>1872</v>
      </c>
      <c r="G1391" s="262" t="s">
        <v>1873</v>
      </c>
      <c r="H1391" s="276" t="s">
        <v>1843</v>
      </c>
      <c r="I1391" s="264">
        <v>-103348.55</v>
      </c>
      <c r="J1391" s="264">
        <v>400527.31</v>
      </c>
      <c r="K1391" s="264">
        <v>0</v>
      </c>
      <c r="L1391" s="266">
        <v>3.8755000000000002</v>
      </c>
      <c r="M1391" s="266">
        <v>3.1673</v>
      </c>
      <c r="N1391" s="270">
        <v>43007</v>
      </c>
      <c r="O1391" s="264">
        <v>73191.44</v>
      </c>
      <c r="P1391" s="264">
        <v>3.66</v>
      </c>
      <c r="Q1391" s="264">
        <v>73187.78</v>
      </c>
      <c r="R1391" s="264">
        <v>73191.44</v>
      </c>
      <c r="S1391" s="278">
        <v>3.1677</v>
      </c>
      <c r="T1391" s="268">
        <f t="shared" si="29"/>
        <v>23105.546611105852</v>
      </c>
      <c r="U1391" s="267"/>
      <c r="V1391" s="262"/>
      <c r="W1391" s="262"/>
      <c r="X1391" s="267" t="s">
        <v>2802</v>
      </c>
      <c r="Y1391" s="262" t="s">
        <v>2815</v>
      </c>
      <c r="Z1391" s="262"/>
    </row>
    <row r="1392" spans="1:30" x14ac:dyDescent="0.25">
      <c r="A1392" s="261">
        <v>42990</v>
      </c>
      <c r="B1392" s="262"/>
      <c r="C1392" s="261">
        <v>43007</v>
      </c>
      <c r="D1392" s="262" t="s">
        <v>2512</v>
      </c>
      <c r="E1392" s="262" t="s">
        <v>1872</v>
      </c>
      <c r="F1392" s="262" t="s">
        <v>1872</v>
      </c>
      <c r="G1392" s="262" t="s">
        <v>1873</v>
      </c>
      <c r="H1392" s="276" t="s">
        <v>155</v>
      </c>
      <c r="I1392" s="264">
        <v>167387.14000000001</v>
      </c>
      <c r="J1392" s="264">
        <v>-517460.6</v>
      </c>
      <c r="K1392" s="264">
        <v>0</v>
      </c>
      <c r="L1392" s="266">
        <v>3.0914000000000001</v>
      </c>
      <c r="M1392" s="266">
        <v>3.1673</v>
      </c>
      <c r="N1392" s="270">
        <v>43007</v>
      </c>
      <c r="O1392" s="264">
        <v>12704.68</v>
      </c>
      <c r="P1392" s="264">
        <v>0.64</v>
      </c>
      <c r="Q1392" s="264">
        <v>12704.04</v>
      </c>
      <c r="R1392" s="264">
        <v>12704.68</v>
      </c>
      <c r="S1392" s="278">
        <v>3.1677</v>
      </c>
      <c r="T1392" s="268">
        <f t="shared" si="29"/>
        <v>4010.6954572718378</v>
      </c>
      <c r="U1392" s="267"/>
      <c r="V1392" s="262"/>
      <c r="W1392" s="262"/>
      <c r="X1392" s="267" t="s">
        <v>2818</v>
      </c>
      <c r="Y1392" s="262" t="s">
        <v>2819</v>
      </c>
      <c r="Z1392" s="262"/>
    </row>
    <row r="1393" spans="1:26" x14ac:dyDescent="0.25">
      <c r="A1393" s="261">
        <v>43000</v>
      </c>
      <c r="B1393" s="262"/>
      <c r="C1393" s="261">
        <v>43007</v>
      </c>
      <c r="D1393" s="262" t="s">
        <v>2512</v>
      </c>
      <c r="E1393" s="262" t="s">
        <v>1872</v>
      </c>
      <c r="F1393" s="262" t="s">
        <v>1872</v>
      </c>
      <c r="G1393" s="262" t="s">
        <v>1873</v>
      </c>
      <c r="H1393" s="276" t="s">
        <v>155</v>
      </c>
      <c r="I1393" s="264">
        <v>49554.01</v>
      </c>
      <c r="J1393" s="264">
        <v>-154999.99</v>
      </c>
      <c r="K1393" s="264">
        <v>0</v>
      </c>
      <c r="L1393" s="266">
        <v>3.1278999999999999</v>
      </c>
      <c r="M1393" s="266">
        <v>3.1659999999999999</v>
      </c>
      <c r="N1393" s="270">
        <v>43007</v>
      </c>
      <c r="O1393" s="264">
        <v>1888.01</v>
      </c>
      <c r="P1393" s="264">
        <v>0.09</v>
      </c>
      <c r="Q1393" s="264">
        <v>1887.92</v>
      </c>
      <c r="R1393" s="264">
        <v>1888.01</v>
      </c>
      <c r="S1393" s="278">
        <v>3.1677</v>
      </c>
      <c r="T1393" s="268">
        <f>R1393/S1393</f>
        <v>596.01919373678061</v>
      </c>
      <c r="U1393" s="267"/>
      <c r="V1393" s="262"/>
      <c r="W1393" s="262"/>
      <c r="X1393" s="277" t="s">
        <v>2820</v>
      </c>
      <c r="Y1393" s="262" t="s">
        <v>2821</v>
      </c>
      <c r="Z1393" s="262"/>
    </row>
    <row r="1394" spans="1:26" x14ac:dyDescent="0.25">
      <c r="A1394" s="261">
        <v>42991</v>
      </c>
      <c r="B1394" s="262"/>
      <c r="C1394" s="261">
        <v>43007</v>
      </c>
      <c r="D1394" s="262" t="s">
        <v>2512</v>
      </c>
      <c r="E1394" s="262" t="s">
        <v>1872</v>
      </c>
      <c r="F1394" s="262" t="s">
        <v>1872</v>
      </c>
      <c r="G1394" s="262" t="s">
        <v>1873</v>
      </c>
      <c r="H1394" s="276" t="s">
        <v>155</v>
      </c>
      <c r="I1394" s="264">
        <v>107936.51</v>
      </c>
      <c r="J1394" s="264">
        <v>-340000.01</v>
      </c>
      <c r="K1394" s="264">
        <v>0</v>
      </c>
      <c r="L1394" s="266">
        <v>3.15</v>
      </c>
      <c r="M1394" s="266">
        <v>3.1736</v>
      </c>
      <c r="N1394" s="270">
        <v>43028</v>
      </c>
      <c r="O1394" s="264">
        <v>2536.42</v>
      </c>
      <c r="P1394" s="264">
        <v>0.13</v>
      </c>
      <c r="Q1394" s="264">
        <v>2536.29</v>
      </c>
      <c r="R1394" s="264">
        <v>2536.42</v>
      </c>
      <c r="S1394" s="278">
        <v>3.1677</v>
      </c>
      <c r="T1394" s="268">
        <f>R1394/S1394</f>
        <v>800.71345140006952</v>
      </c>
      <c r="U1394" s="267"/>
      <c r="V1394" s="262"/>
      <c r="W1394" s="262"/>
      <c r="X1394" s="267" t="s">
        <v>2822</v>
      </c>
      <c r="Y1394" s="262" t="s">
        <v>2823</v>
      </c>
      <c r="Z1394" s="262"/>
    </row>
    <row r="1395" spans="1:26" x14ac:dyDescent="0.25">
      <c r="A1395" s="261">
        <v>42993</v>
      </c>
      <c r="B1395" s="262"/>
      <c r="C1395" s="261">
        <v>43010</v>
      </c>
      <c r="D1395" s="262" t="s">
        <v>2512</v>
      </c>
      <c r="E1395" s="262" t="s">
        <v>1872</v>
      </c>
      <c r="F1395" s="262" t="s">
        <v>1872</v>
      </c>
      <c r="G1395" s="262" t="s">
        <v>1873</v>
      </c>
      <c r="H1395" s="263" t="s">
        <v>155</v>
      </c>
      <c r="I1395" s="264">
        <v>78145.460000000006</v>
      </c>
      <c r="J1395" s="264">
        <v>-252347.32</v>
      </c>
      <c r="K1395" s="264">
        <v>0</v>
      </c>
      <c r="L1395" s="266">
        <v>3.2292000000000001</v>
      </c>
      <c r="M1395" s="266">
        <v>3.1692</v>
      </c>
      <c r="N1395" s="270">
        <v>43010</v>
      </c>
      <c r="O1395" s="264">
        <v>-4688.7299999999996</v>
      </c>
      <c r="P1395" s="264">
        <v>0</v>
      </c>
      <c r="Q1395" s="264">
        <v>-4688.7299999999996</v>
      </c>
      <c r="R1395" s="264">
        <v>-4688.7299999999996</v>
      </c>
      <c r="S1395" s="279">
        <v>3.1677</v>
      </c>
      <c r="T1395" s="268">
        <f t="shared" ref="T1395:T1410" si="30">R1395/S1395</f>
        <v>-1480.1685765697507</v>
      </c>
      <c r="U1395" s="267"/>
      <c r="V1395" s="262"/>
      <c r="W1395" s="262"/>
      <c r="X1395" s="267" t="s">
        <v>2788</v>
      </c>
      <c r="Y1395" s="262" t="s">
        <v>2824</v>
      </c>
      <c r="Z1395" s="262"/>
    </row>
    <row r="1396" spans="1:26" x14ac:dyDescent="0.25">
      <c r="A1396" s="261">
        <v>42948</v>
      </c>
      <c r="B1396" s="262"/>
      <c r="C1396" s="261">
        <v>43010</v>
      </c>
      <c r="D1396" s="262" t="s">
        <v>2512</v>
      </c>
      <c r="E1396" s="262" t="s">
        <v>1872</v>
      </c>
      <c r="F1396" s="262" t="s">
        <v>1872</v>
      </c>
      <c r="G1396" s="262" t="s">
        <v>1873</v>
      </c>
      <c r="H1396" s="263" t="s">
        <v>1843</v>
      </c>
      <c r="I1396" s="264">
        <v>-9473.7999999999993</v>
      </c>
      <c r="J1396" s="264">
        <v>35000.01</v>
      </c>
      <c r="K1396" s="264">
        <v>0</v>
      </c>
      <c r="L1396" s="266">
        <v>3.6943999999999999</v>
      </c>
      <c r="M1396" s="266">
        <v>3.1562999999999999</v>
      </c>
      <c r="N1396" s="270">
        <v>43010</v>
      </c>
      <c r="O1396" s="264">
        <v>5097.8500000000004</v>
      </c>
      <c r="P1396" s="264">
        <v>0.25</v>
      </c>
      <c r="Q1396" s="264">
        <v>5097.6000000000004</v>
      </c>
      <c r="R1396" s="264">
        <v>5097.8500000000004</v>
      </c>
      <c r="S1396" s="279">
        <v>3.1677</v>
      </c>
      <c r="T1396" s="268">
        <f t="shared" si="30"/>
        <v>1609.3222211699342</v>
      </c>
      <c r="U1396" s="267"/>
      <c r="V1396" s="262"/>
      <c r="W1396" s="262"/>
      <c r="X1396" s="267" t="s">
        <v>2788</v>
      </c>
      <c r="Y1396" s="262" t="s">
        <v>2825</v>
      </c>
      <c r="Z1396" s="262"/>
    </row>
    <row r="1397" spans="1:26" x14ac:dyDescent="0.25">
      <c r="A1397" s="261">
        <v>43005</v>
      </c>
      <c r="B1397" s="262"/>
      <c r="C1397" s="261">
        <v>43010</v>
      </c>
      <c r="D1397" s="262" t="s">
        <v>2512</v>
      </c>
      <c r="E1397" s="262" t="s">
        <v>1872</v>
      </c>
      <c r="F1397" s="262" t="s">
        <v>1872</v>
      </c>
      <c r="G1397" s="262" t="s">
        <v>1873</v>
      </c>
      <c r="H1397" s="263" t="s">
        <v>155</v>
      </c>
      <c r="I1397" s="264">
        <v>-1566416.04</v>
      </c>
      <c r="J1397" s="264">
        <v>5000000</v>
      </c>
      <c r="K1397" s="264">
        <v>0</v>
      </c>
      <c r="L1397" s="266">
        <v>3.1920000000000002</v>
      </c>
      <c r="M1397" s="266">
        <v>3.1692</v>
      </c>
      <c r="N1397" s="270">
        <v>43010</v>
      </c>
      <c r="O1397" s="264">
        <v>35714.29</v>
      </c>
      <c r="P1397" s="264">
        <v>1.79</v>
      </c>
      <c r="Q1397" s="264">
        <v>35712.5</v>
      </c>
      <c r="R1397" s="264">
        <v>35714.29</v>
      </c>
      <c r="S1397" s="279">
        <v>3.1677</v>
      </c>
      <c r="T1397" s="268">
        <f t="shared" si="30"/>
        <v>11274.517788932033</v>
      </c>
      <c r="U1397" s="267"/>
      <c r="V1397" s="262"/>
      <c r="W1397" s="262"/>
      <c r="X1397" s="267" t="s">
        <v>2826</v>
      </c>
      <c r="Y1397" s="262" t="s">
        <v>2827</v>
      </c>
      <c r="Z1397" s="262"/>
    </row>
    <row r="1398" spans="1:26" x14ac:dyDescent="0.25">
      <c r="A1398" s="261">
        <v>42948</v>
      </c>
      <c r="B1398" s="262"/>
      <c r="C1398" s="261">
        <v>43010</v>
      </c>
      <c r="D1398" s="262" t="s">
        <v>2512</v>
      </c>
      <c r="E1398" s="262" t="s">
        <v>1872</v>
      </c>
      <c r="F1398" s="262" t="s">
        <v>1872</v>
      </c>
      <c r="G1398" s="262" t="s">
        <v>1873</v>
      </c>
      <c r="H1398" s="263" t="s">
        <v>1843</v>
      </c>
      <c r="I1398" s="264">
        <v>-11374.09</v>
      </c>
      <c r="J1398" s="264">
        <v>36965.79</v>
      </c>
      <c r="K1398" s="264">
        <v>0</v>
      </c>
      <c r="L1398" s="266">
        <v>3.25</v>
      </c>
      <c r="M1398" s="266">
        <v>3.1692</v>
      </c>
      <c r="N1398" s="270">
        <v>43010</v>
      </c>
      <c r="O1398" s="264">
        <v>919.03</v>
      </c>
      <c r="P1398" s="264">
        <v>0.05</v>
      </c>
      <c r="Q1398" s="264">
        <v>918.98</v>
      </c>
      <c r="R1398" s="264">
        <v>919.03</v>
      </c>
      <c r="S1398" s="279">
        <v>3.1677</v>
      </c>
      <c r="T1398" s="268">
        <f t="shared" si="30"/>
        <v>290.12532752470247</v>
      </c>
      <c r="U1398" s="267"/>
      <c r="V1398" s="262"/>
      <c r="W1398" s="262"/>
      <c r="X1398" s="267" t="s">
        <v>2788</v>
      </c>
      <c r="Y1398" s="262" t="s">
        <v>2828</v>
      </c>
      <c r="Z1398" s="262"/>
    </row>
    <row r="1399" spans="1:26" x14ac:dyDescent="0.25">
      <c r="A1399" s="261">
        <v>42954</v>
      </c>
      <c r="B1399" s="262"/>
      <c r="C1399" s="261">
        <v>43010</v>
      </c>
      <c r="D1399" s="262" t="s">
        <v>2512</v>
      </c>
      <c r="E1399" s="262" t="s">
        <v>1872</v>
      </c>
      <c r="F1399" s="262" t="s">
        <v>1872</v>
      </c>
      <c r="G1399" s="262" t="s">
        <v>1873</v>
      </c>
      <c r="H1399" s="263" t="s">
        <v>155</v>
      </c>
      <c r="I1399" s="264">
        <v>513434.64</v>
      </c>
      <c r="J1399" s="264">
        <v>-1747680.17</v>
      </c>
      <c r="K1399" s="264">
        <v>0</v>
      </c>
      <c r="L1399" s="266">
        <v>3.4039000000000001</v>
      </c>
      <c r="M1399" s="266">
        <v>3.1692</v>
      </c>
      <c r="N1399" s="270">
        <v>43010</v>
      </c>
      <c r="O1399" s="264">
        <v>-120503.11</v>
      </c>
      <c r="P1399" s="264">
        <v>0</v>
      </c>
      <c r="Q1399" s="264">
        <v>-120503.11</v>
      </c>
      <c r="R1399" s="264">
        <v>-120503.11</v>
      </c>
      <c r="S1399" s="279">
        <v>3.1677</v>
      </c>
      <c r="T1399" s="268">
        <f t="shared" si="30"/>
        <v>-38041.200239921709</v>
      </c>
      <c r="U1399" s="267"/>
      <c r="V1399" s="262"/>
      <c r="W1399" s="262"/>
      <c r="X1399" s="267" t="s">
        <v>2788</v>
      </c>
      <c r="Y1399" s="262" t="s">
        <v>2829</v>
      </c>
      <c r="Z1399" s="262"/>
    </row>
    <row r="1400" spans="1:26" x14ac:dyDescent="0.25">
      <c r="A1400" s="261">
        <v>42948</v>
      </c>
      <c r="B1400" s="262"/>
      <c r="C1400" s="261">
        <v>43010</v>
      </c>
      <c r="D1400" s="262" t="s">
        <v>2512</v>
      </c>
      <c r="E1400" s="262" t="s">
        <v>1872</v>
      </c>
      <c r="F1400" s="262" t="s">
        <v>1872</v>
      </c>
      <c r="G1400" s="262" t="s">
        <v>1873</v>
      </c>
      <c r="H1400" s="263" t="s">
        <v>1843</v>
      </c>
      <c r="I1400" s="264">
        <v>-11457.61</v>
      </c>
      <c r="J1400" s="264">
        <v>42328.99</v>
      </c>
      <c r="K1400" s="264">
        <v>0</v>
      </c>
      <c r="L1400" s="266">
        <v>3.6943999999999999</v>
      </c>
      <c r="M1400" s="266">
        <v>3.1692</v>
      </c>
      <c r="N1400" s="270">
        <v>43010</v>
      </c>
      <c r="O1400" s="264">
        <v>6017.54</v>
      </c>
      <c r="P1400" s="264">
        <v>0.3</v>
      </c>
      <c r="Q1400" s="264">
        <v>6017.24</v>
      </c>
      <c r="R1400" s="264">
        <v>6017.54</v>
      </c>
      <c r="S1400" s="279">
        <v>3.1677</v>
      </c>
      <c r="T1400" s="268">
        <f t="shared" si="30"/>
        <v>1899.6559017583736</v>
      </c>
      <c r="U1400" s="267"/>
      <c r="V1400" s="262"/>
      <c r="W1400" s="262"/>
      <c r="X1400" s="267" t="s">
        <v>2788</v>
      </c>
      <c r="Y1400" s="262" t="s">
        <v>2825</v>
      </c>
      <c r="Z1400" s="262"/>
    </row>
    <row r="1401" spans="1:26" x14ac:dyDescent="0.25">
      <c r="A1401" s="261">
        <v>42954</v>
      </c>
      <c r="B1401" s="262"/>
      <c r="C1401" s="261">
        <v>43010</v>
      </c>
      <c r="D1401" s="262" t="s">
        <v>2512</v>
      </c>
      <c r="E1401" s="262" t="s">
        <v>1872</v>
      </c>
      <c r="F1401" s="262" t="s">
        <v>1872</v>
      </c>
      <c r="G1401" s="262" t="s">
        <v>1873</v>
      </c>
      <c r="H1401" s="263" t="s">
        <v>155</v>
      </c>
      <c r="I1401" s="264">
        <v>249713.56</v>
      </c>
      <c r="J1401" s="264">
        <v>-849999.99</v>
      </c>
      <c r="K1401" s="264">
        <v>0</v>
      </c>
      <c r="L1401" s="266">
        <v>3.4039000000000001</v>
      </c>
      <c r="M1401" s="266">
        <v>3.1562999999999999</v>
      </c>
      <c r="N1401" s="270">
        <v>43010</v>
      </c>
      <c r="O1401" s="264">
        <v>-61829.08</v>
      </c>
      <c r="P1401" s="264">
        <v>0</v>
      </c>
      <c r="Q1401" s="264">
        <v>-61829.08</v>
      </c>
      <c r="R1401" s="264">
        <v>-61829.08</v>
      </c>
      <c r="S1401" s="279">
        <v>3.1677</v>
      </c>
      <c r="T1401" s="268">
        <f t="shared" si="30"/>
        <v>-19518.603403100042</v>
      </c>
      <c r="U1401" s="267"/>
      <c r="V1401" s="262"/>
      <c r="W1401" s="262"/>
      <c r="X1401" s="267" t="s">
        <v>2788</v>
      </c>
      <c r="Y1401" s="262" t="s">
        <v>2829</v>
      </c>
      <c r="Z1401" s="262"/>
    </row>
    <row r="1402" spans="1:26" x14ac:dyDescent="0.25">
      <c r="A1402" s="261">
        <v>42948</v>
      </c>
      <c r="B1402" s="262"/>
      <c r="C1402" s="261">
        <v>43010</v>
      </c>
      <c r="D1402" s="262" t="s">
        <v>2512</v>
      </c>
      <c r="E1402" s="262" t="s">
        <v>1872</v>
      </c>
      <c r="F1402" s="262" t="s">
        <v>1872</v>
      </c>
      <c r="G1402" s="262" t="s">
        <v>1873</v>
      </c>
      <c r="H1402" s="263" t="s">
        <v>1843</v>
      </c>
      <c r="I1402" s="264">
        <v>-18153.849999999999</v>
      </c>
      <c r="J1402" s="264">
        <v>59000.01</v>
      </c>
      <c r="K1402" s="264">
        <v>0</v>
      </c>
      <c r="L1402" s="266">
        <v>3.25</v>
      </c>
      <c r="M1402" s="266">
        <v>3.1562999999999999</v>
      </c>
      <c r="N1402" s="270">
        <v>43010</v>
      </c>
      <c r="O1402" s="264">
        <v>1701.02</v>
      </c>
      <c r="P1402" s="264">
        <v>0.09</v>
      </c>
      <c r="Q1402" s="264">
        <v>1700.93</v>
      </c>
      <c r="R1402" s="264">
        <v>1701.02</v>
      </c>
      <c r="S1402" s="279">
        <v>3.1677</v>
      </c>
      <c r="T1402" s="268">
        <f t="shared" si="30"/>
        <v>536.98898254253879</v>
      </c>
      <c r="U1402" s="267"/>
      <c r="V1402" s="262"/>
      <c r="W1402" s="262"/>
      <c r="X1402" s="267" t="s">
        <v>2788</v>
      </c>
      <c r="Y1402" s="262" t="s">
        <v>2828</v>
      </c>
      <c r="Z1402" s="262"/>
    </row>
    <row r="1403" spans="1:26" x14ac:dyDescent="0.25">
      <c r="A1403" s="261">
        <v>43000</v>
      </c>
      <c r="B1403" s="262"/>
      <c r="C1403" s="261">
        <v>43010</v>
      </c>
      <c r="D1403" s="262" t="s">
        <v>2512</v>
      </c>
      <c r="E1403" s="262" t="s">
        <v>1872</v>
      </c>
      <c r="F1403" s="262" t="s">
        <v>1872</v>
      </c>
      <c r="G1403" s="262" t="s">
        <v>1873</v>
      </c>
      <c r="H1403" s="263" t="s">
        <v>155</v>
      </c>
      <c r="I1403" s="264">
        <v>-674876.06</v>
      </c>
      <c r="J1403" s="264">
        <v>2110000</v>
      </c>
      <c r="K1403" s="264">
        <v>0</v>
      </c>
      <c r="L1403" s="266">
        <v>3.1265000000000001</v>
      </c>
      <c r="M1403" s="266">
        <v>3.1692</v>
      </c>
      <c r="N1403" s="270">
        <v>43010</v>
      </c>
      <c r="O1403" s="264">
        <v>-28817.21</v>
      </c>
      <c r="P1403" s="264">
        <v>0</v>
      </c>
      <c r="Q1403" s="264">
        <v>-28817.21</v>
      </c>
      <c r="R1403" s="264">
        <v>-28817.21</v>
      </c>
      <c r="S1403" s="279">
        <v>3.1677</v>
      </c>
      <c r="T1403" s="268">
        <f t="shared" si="30"/>
        <v>-9097.2030179625599</v>
      </c>
      <c r="U1403" s="267"/>
      <c r="V1403" s="262"/>
      <c r="W1403" s="262"/>
      <c r="X1403" s="267" t="s">
        <v>2830</v>
      </c>
      <c r="Y1403" s="262" t="s">
        <v>2831</v>
      </c>
      <c r="Z1403" s="262"/>
    </row>
    <row r="1404" spans="1:26" x14ac:dyDescent="0.25">
      <c r="A1404" s="261">
        <v>42993</v>
      </c>
      <c r="B1404" s="262"/>
      <c r="C1404" s="261">
        <v>43010</v>
      </c>
      <c r="D1404" s="262" t="s">
        <v>2512</v>
      </c>
      <c r="E1404" s="262" t="s">
        <v>1872</v>
      </c>
      <c r="F1404" s="262" t="s">
        <v>1872</v>
      </c>
      <c r="G1404" s="262" t="s">
        <v>1873</v>
      </c>
      <c r="H1404" s="263" t="s">
        <v>155</v>
      </c>
      <c r="I1404" s="264">
        <v>77516.899999999994</v>
      </c>
      <c r="J1404" s="264">
        <v>-254255.43</v>
      </c>
      <c r="K1404" s="264">
        <v>0</v>
      </c>
      <c r="L1404" s="266">
        <v>3.28</v>
      </c>
      <c r="M1404" s="266">
        <v>3.1692</v>
      </c>
      <c r="N1404" s="270">
        <v>43010</v>
      </c>
      <c r="O1404" s="264">
        <v>-8588.8700000000008</v>
      </c>
      <c r="P1404" s="264">
        <v>0</v>
      </c>
      <c r="Q1404" s="264">
        <v>-8588.8700000000008</v>
      </c>
      <c r="R1404" s="264">
        <v>-8588.8700000000008</v>
      </c>
      <c r="S1404" s="279">
        <v>3.1677</v>
      </c>
      <c r="T1404" s="268">
        <f t="shared" si="30"/>
        <v>-2711.3899674842951</v>
      </c>
      <c r="U1404" s="267"/>
      <c r="V1404" s="262"/>
      <c r="W1404" s="262"/>
      <c r="X1404" s="267" t="s">
        <v>2788</v>
      </c>
      <c r="Y1404" s="262" t="s">
        <v>2832</v>
      </c>
      <c r="Z1404" s="262"/>
    </row>
    <row r="1405" spans="1:26" x14ac:dyDescent="0.25">
      <c r="A1405" s="261">
        <v>42607</v>
      </c>
      <c r="B1405" s="262"/>
      <c r="C1405" s="261">
        <v>43010</v>
      </c>
      <c r="D1405" s="262" t="s">
        <v>2512</v>
      </c>
      <c r="E1405" s="262" t="s">
        <v>1872</v>
      </c>
      <c r="F1405" s="262" t="s">
        <v>1872</v>
      </c>
      <c r="G1405" s="262" t="s">
        <v>1873</v>
      </c>
      <c r="H1405" s="263" t="s">
        <v>1843</v>
      </c>
      <c r="I1405" s="264">
        <v>-19547.61</v>
      </c>
      <c r="J1405" s="264">
        <v>69999.990000000005</v>
      </c>
      <c r="K1405" s="264">
        <v>0</v>
      </c>
      <c r="L1405" s="266">
        <v>3.581</v>
      </c>
      <c r="M1405" s="266">
        <v>3.1562999999999999</v>
      </c>
      <c r="N1405" s="270">
        <v>43010</v>
      </c>
      <c r="O1405" s="264">
        <v>8301.8700000000008</v>
      </c>
      <c r="P1405" s="264">
        <v>0.42</v>
      </c>
      <c r="Q1405" s="264">
        <v>8301.4500000000007</v>
      </c>
      <c r="R1405" s="264">
        <v>8301.8700000000008</v>
      </c>
      <c r="S1405" s="279">
        <v>3.1677</v>
      </c>
      <c r="T1405" s="268">
        <f t="shared" si="30"/>
        <v>2620.7879534046788</v>
      </c>
      <c r="U1405" s="267"/>
      <c r="V1405" s="262"/>
      <c r="W1405" s="262"/>
      <c r="X1405" s="267" t="s">
        <v>2833</v>
      </c>
      <c r="Y1405" s="262" t="s">
        <v>2834</v>
      </c>
      <c r="Z1405" s="262"/>
    </row>
    <row r="1406" spans="1:26" x14ac:dyDescent="0.25">
      <c r="A1406" s="261">
        <v>42538</v>
      </c>
      <c r="B1406" s="262"/>
      <c r="C1406" s="261">
        <v>43011</v>
      </c>
      <c r="D1406" s="262" t="s">
        <v>2512</v>
      </c>
      <c r="E1406" s="262" t="s">
        <v>1872</v>
      </c>
      <c r="F1406" s="262" t="s">
        <v>1872</v>
      </c>
      <c r="G1406" s="262" t="s">
        <v>1873</v>
      </c>
      <c r="H1406" s="263" t="s">
        <v>1843</v>
      </c>
      <c r="I1406" s="264">
        <v>-28187.45</v>
      </c>
      <c r="J1406" s="264">
        <v>112000.01</v>
      </c>
      <c r="K1406" s="264">
        <v>0</v>
      </c>
      <c r="L1406" s="266">
        <v>3.9733999999999998</v>
      </c>
      <c r="M1406" s="266">
        <v>3.1707000000000001</v>
      </c>
      <c r="N1406" s="270">
        <v>43069</v>
      </c>
      <c r="O1406" s="264">
        <v>22367.48</v>
      </c>
      <c r="P1406" s="264">
        <v>1.1200000000000001</v>
      </c>
      <c r="Q1406" s="264">
        <v>22366.36</v>
      </c>
      <c r="R1406" s="264">
        <v>22367.48</v>
      </c>
      <c r="S1406" s="279">
        <v>3.1638999999999999</v>
      </c>
      <c r="T1406" s="268">
        <f t="shared" si="30"/>
        <v>7069.5913271595182</v>
      </c>
      <c r="U1406" s="267"/>
      <c r="V1406" s="262"/>
      <c r="W1406" s="262"/>
      <c r="X1406" s="267" t="s">
        <v>2835</v>
      </c>
      <c r="Y1406" s="262" t="s">
        <v>2836</v>
      </c>
      <c r="Z1406" s="262"/>
    </row>
    <row r="1407" spans="1:26" x14ac:dyDescent="0.25">
      <c r="A1407" s="261">
        <v>42965</v>
      </c>
      <c r="B1407" s="262"/>
      <c r="C1407" s="261">
        <v>43011</v>
      </c>
      <c r="D1407" s="262" t="s">
        <v>2512</v>
      </c>
      <c r="E1407" s="262" t="s">
        <v>1872</v>
      </c>
      <c r="F1407" s="262" t="s">
        <v>1872</v>
      </c>
      <c r="G1407" s="262" t="s">
        <v>1873</v>
      </c>
      <c r="H1407" s="263" t="s">
        <v>1843</v>
      </c>
      <c r="I1407" s="264">
        <v>-3814.09</v>
      </c>
      <c r="J1407" s="264">
        <v>13976.73</v>
      </c>
      <c r="K1407" s="264">
        <v>0</v>
      </c>
      <c r="L1407" s="266">
        <v>3.6644999999999999</v>
      </c>
      <c r="M1407" s="266">
        <v>3.1646999999999998</v>
      </c>
      <c r="N1407" s="270">
        <v>43011</v>
      </c>
      <c r="O1407" s="264">
        <v>1906.28</v>
      </c>
      <c r="P1407" s="264">
        <v>0.1</v>
      </c>
      <c r="Q1407" s="264">
        <v>1906.18</v>
      </c>
      <c r="R1407" s="264">
        <v>1906.28</v>
      </c>
      <c r="S1407" s="279">
        <v>3.1638999999999999</v>
      </c>
      <c r="T1407" s="268">
        <f t="shared" si="30"/>
        <v>602.50956098486051</v>
      </c>
      <c r="U1407" s="267"/>
      <c r="V1407" s="262"/>
      <c r="W1407" s="262"/>
      <c r="X1407" s="267" t="s">
        <v>2788</v>
      </c>
      <c r="Y1407" s="262" t="s">
        <v>2837</v>
      </c>
      <c r="Z1407" s="262"/>
    </row>
    <row r="1408" spans="1:26" x14ac:dyDescent="0.25">
      <c r="A1408" s="261">
        <v>43006</v>
      </c>
      <c r="B1408" s="262"/>
      <c r="C1408" s="261">
        <v>43011</v>
      </c>
      <c r="D1408" s="262" t="s">
        <v>2512</v>
      </c>
      <c r="E1408" s="262" t="s">
        <v>1872</v>
      </c>
      <c r="F1408" s="262" t="s">
        <v>1872</v>
      </c>
      <c r="G1408" s="262" t="s">
        <v>1873</v>
      </c>
      <c r="H1408" s="263" t="s">
        <v>155</v>
      </c>
      <c r="I1408" s="264">
        <v>47511.88</v>
      </c>
      <c r="J1408" s="264">
        <v>-152000.01</v>
      </c>
      <c r="K1408" s="264">
        <v>0</v>
      </c>
      <c r="L1408" s="266">
        <v>3.1991999999999998</v>
      </c>
      <c r="M1408" s="266">
        <v>3.1486000000000001</v>
      </c>
      <c r="N1408" s="270">
        <v>43024</v>
      </c>
      <c r="O1408" s="264">
        <v>-2398.17</v>
      </c>
      <c r="P1408" s="264">
        <v>0</v>
      </c>
      <c r="Q1408" s="264">
        <v>-2398.17</v>
      </c>
      <c r="R1408" s="264">
        <v>-2398.17</v>
      </c>
      <c r="S1408" s="279">
        <v>3.1638999999999999</v>
      </c>
      <c r="T1408" s="268">
        <f t="shared" si="30"/>
        <v>-757.97907645627231</v>
      </c>
      <c r="U1408" s="267"/>
      <c r="V1408" s="262"/>
      <c r="W1408" s="262"/>
      <c r="X1408" s="267" t="s">
        <v>2788</v>
      </c>
      <c r="Y1408" s="262" t="s">
        <v>2838</v>
      </c>
      <c r="Z1408" s="262"/>
    </row>
    <row r="1409" spans="1:26" x14ac:dyDescent="0.25">
      <c r="A1409" s="261">
        <v>42954</v>
      </c>
      <c r="B1409" s="262"/>
      <c r="C1409" s="261">
        <v>43011</v>
      </c>
      <c r="D1409" s="262" t="s">
        <v>2512</v>
      </c>
      <c r="E1409" s="262" t="s">
        <v>1872</v>
      </c>
      <c r="F1409" s="262" t="s">
        <v>1872</v>
      </c>
      <c r="G1409" s="262" t="s">
        <v>1873</v>
      </c>
      <c r="H1409" s="263" t="s">
        <v>1843</v>
      </c>
      <c r="I1409" s="264">
        <v>-61934.91</v>
      </c>
      <c r="J1409" s="264">
        <v>223999.99</v>
      </c>
      <c r="K1409" s="264">
        <v>0</v>
      </c>
      <c r="L1409" s="266">
        <v>3.6166999999999998</v>
      </c>
      <c r="M1409" s="266">
        <v>3.1576</v>
      </c>
      <c r="N1409" s="270">
        <v>43038</v>
      </c>
      <c r="O1409" s="264">
        <v>28278.25</v>
      </c>
      <c r="P1409" s="264">
        <v>1.41</v>
      </c>
      <c r="Q1409" s="264">
        <v>28276.84</v>
      </c>
      <c r="R1409" s="264">
        <v>28278.25</v>
      </c>
      <c r="S1409" s="279">
        <v>3.1638999999999999</v>
      </c>
      <c r="T1409" s="268">
        <f t="shared" si="30"/>
        <v>8937.7824836436048</v>
      </c>
      <c r="U1409" s="267"/>
      <c r="V1409" s="262"/>
      <c r="W1409" s="262"/>
      <c r="X1409" s="267" t="s">
        <v>2788</v>
      </c>
      <c r="Y1409" s="262" t="s">
        <v>2839</v>
      </c>
      <c r="Z1409" s="262"/>
    </row>
    <row r="1410" spans="1:26" x14ac:dyDescent="0.25">
      <c r="A1410" s="261">
        <v>42965</v>
      </c>
      <c r="B1410" s="262"/>
      <c r="C1410" s="261">
        <v>43011</v>
      </c>
      <c r="D1410" s="262" t="s">
        <v>2512</v>
      </c>
      <c r="E1410" s="262" t="s">
        <v>1872</v>
      </c>
      <c r="F1410" s="262" t="s">
        <v>1872</v>
      </c>
      <c r="G1410" s="262" t="s">
        <v>1873</v>
      </c>
      <c r="H1410" s="263" t="s">
        <v>1843</v>
      </c>
      <c r="I1410" s="264">
        <v>-4639.1000000000004</v>
      </c>
      <c r="J1410" s="264">
        <v>16999.98</v>
      </c>
      <c r="K1410" s="264">
        <v>0</v>
      </c>
      <c r="L1410" s="266">
        <v>3.6644999999999999</v>
      </c>
      <c r="M1410" s="266">
        <v>3.1459000000000001</v>
      </c>
      <c r="N1410" s="270">
        <v>43011</v>
      </c>
      <c r="O1410" s="264">
        <v>2405.84</v>
      </c>
      <c r="P1410" s="264">
        <v>0.12</v>
      </c>
      <c r="Q1410" s="264">
        <v>2405.7199999999998</v>
      </c>
      <c r="R1410" s="264">
        <v>2405.84</v>
      </c>
      <c r="S1410" s="279">
        <v>3.1638999999999999</v>
      </c>
      <c r="T1410" s="268">
        <f t="shared" si="30"/>
        <v>760.40329972502298</v>
      </c>
      <c r="U1410" s="267"/>
      <c r="V1410" s="262"/>
      <c r="W1410" s="262"/>
      <c r="X1410" s="267" t="s">
        <v>2788</v>
      </c>
      <c r="Y1410" s="262" t="s">
        <v>2837</v>
      </c>
      <c r="Z1410" s="262"/>
    </row>
    <row r="1411" spans="1:26" x14ac:dyDescent="0.25">
      <c r="A1411" s="261">
        <v>43006</v>
      </c>
      <c r="B1411" s="262"/>
      <c r="C1411" s="261">
        <v>43011</v>
      </c>
      <c r="D1411" s="262" t="s">
        <v>2512</v>
      </c>
      <c r="E1411" s="262" t="s">
        <v>1872</v>
      </c>
      <c r="F1411" s="262" t="s">
        <v>1872</v>
      </c>
      <c r="G1411" s="262" t="s">
        <v>1873</v>
      </c>
      <c r="H1411" s="263" t="s">
        <v>155</v>
      </c>
      <c r="I1411" s="264">
        <v>93773.440000000002</v>
      </c>
      <c r="J1411" s="264">
        <v>-299999.99</v>
      </c>
      <c r="K1411" s="264">
        <v>0</v>
      </c>
      <c r="L1411" s="266">
        <v>3.1991999999999998</v>
      </c>
      <c r="M1411" s="266">
        <v>3.1486000000000001</v>
      </c>
      <c r="N1411" s="270">
        <v>43024</v>
      </c>
      <c r="O1411" s="264">
        <v>-4733.2299999999996</v>
      </c>
      <c r="P1411" s="264">
        <v>0</v>
      </c>
      <c r="Q1411" s="264">
        <v>-4733.2299999999996</v>
      </c>
      <c r="R1411" s="264">
        <v>-4733.2299999999996</v>
      </c>
      <c r="S1411" s="279">
        <v>3.1638999999999999</v>
      </c>
      <c r="T1411" s="268">
        <f>R1411/S1411</f>
        <v>-1496.0112519359018</v>
      </c>
      <c r="U1411" s="267"/>
      <c r="V1411" s="262"/>
      <c r="W1411" s="262"/>
      <c r="X1411" s="267" t="s">
        <v>2788</v>
      </c>
      <c r="Y1411" s="262" t="s">
        <v>2840</v>
      </c>
      <c r="Z1411" s="262"/>
    </row>
    <row r="1412" spans="1:26" x14ac:dyDescent="0.25">
      <c r="A1412" s="261">
        <v>42997</v>
      </c>
      <c r="B1412" s="262"/>
      <c r="C1412" s="261">
        <v>43011</v>
      </c>
      <c r="D1412" s="262" t="s">
        <v>2512</v>
      </c>
      <c r="E1412" s="262" t="s">
        <v>1872</v>
      </c>
      <c r="F1412" s="262" t="s">
        <v>1872</v>
      </c>
      <c r="G1412" s="262" t="s">
        <v>1873</v>
      </c>
      <c r="H1412" s="263" t="s">
        <v>1843</v>
      </c>
      <c r="I1412" s="264">
        <v>-5026.0200000000004</v>
      </c>
      <c r="J1412" s="264">
        <v>17000.009999999998</v>
      </c>
      <c r="K1412" s="264">
        <v>0</v>
      </c>
      <c r="L1412" s="266">
        <v>3.3824000000000001</v>
      </c>
      <c r="M1412" s="266">
        <v>3.1812</v>
      </c>
      <c r="N1412" s="270">
        <v>43098</v>
      </c>
      <c r="O1412" s="264">
        <v>994.26</v>
      </c>
      <c r="P1412" s="264">
        <v>0.05</v>
      </c>
      <c r="Q1412" s="264">
        <v>994.21</v>
      </c>
      <c r="R1412" s="264">
        <v>994.26</v>
      </c>
      <c r="S1412" s="279">
        <v>3.1638999999999999</v>
      </c>
      <c r="T1412" s="268">
        <f>R1412/S1412</f>
        <v>314.25139859034738</v>
      </c>
      <c r="U1412" s="267"/>
      <c r="V1412" s="262"/>
      <c r="W1412" s="262"/>
      <c r="X1412" s="267" t="s">
        <v>2788</v>
      </c>
      <c r="Y1412" s="262" t="s">
        <v>2841</v>
      </c>
      <c r="Z1412" s="262"/>
    </row>
    <row r="1413" spans="1:26" x14ac:dyDescent="0.25">
      <c r="A1413" s="261">
        <v>43006</v>
      </c>
      <c r="B1413" s="262"/>
      <c r="C1413" s="261">
        <v>43011</v>
      </c>
      <c r="D1413" s="262" t="s">
        <v>2512</v>
      </c>
      <c r="E1413" s="262" t="s">
        <v>1872</v>
      </c>
      <c r="F1413" s="262" t="s">
        <v>1872</v>
      </c>
      <c r="G1413" s="262" t="s">
        <v>1873</v>
      </c>
      <c r="H1413" s="263" t="s">
        <v>155</v>
      </c>
      <c r="I1413" s="264">
        <v>54231.56</v>
      </c>
      <c r="J1413" s="264">
        <v>-173497.61</v>
      </c>
      <c r="K1413" s="264">
        <v>0</v>
      </c>
      <c r="L1413" s="266">
        <v>3.1991999999999998</v>
      </c>
      <c r="M1413" s="266">
        <v>3.1486000000000001</v>
      </c>
      <c r="N1413" s="270">
        <v>43024</v>
      </c>
      <c r="O1413" s="264">
        <v>-2737.35</v>
      </c>
      <c r="P1413" s="264">
        <v>0</v>
      </c>
      <c r="Q1413" s="264">
        <v>-2737.35</v>
      </c>
      <c r="R1413" s="264">
        <v>-2737.35</v>
      </c>
      <c r="S1413" s="279">
        <v>3.1638999999999999</v>
      </c>
      <c r="T1413" s="268">
        <f t="shared" ref="T1413:T1419" si="31">R1413/S1413</f>
        <v>-865.18221182717537</v>
      </c>
      <c r="U1413" s="267"/>
      <c r="V1413" s="262"/>
      <c r="W1413" s="262"/>
      <c r="X1413" s="267" t="s">
        <v>2788</v>
      </c>
      <c r="Y1413" s="262" t="s">
        <v>2842</v>
      </c>
      <c r="Z1413" s="262"/>
    </row>
    <row r="1414" spans="1:26" x14ac:dyDescent="0.25">
      <c r="A1414" s="261">
        <v>42968</v>
      </c>
      <c r="B1414" s="262"/>
      <c r="C1414" s="261">
        <v>43011</v>
      </c>
      <c r="D1414" s="262" t="s">
        <v>2512</v>
      </c>
      <c r="E1414" s="262" t="s">
        <v>1872</v>
      </c>
      <c r="F1414" s="262" t="s">
        <v>1872</v>
      </c>
      <c r="G1414" s="262" t="s">
        <v>1873</v>
      </c>
      <c r="H1414" s="263" t="s">
        <v>1843</v>
      </c>
      <c r="I1414" s="264">
        <v>-109556.18</v>
      </c>
      <c r="J1414" s="264">
        <v>411000.01</v>
      </c>
      <c r="K1414" s="264">
        <v>0</v>
      </c>
      <c r="L1414" s="266">
        <v>3.7515000000000001</v>
      </c>
      <c r="M1414" s="266">
        <v>3.1707000000000001</v>
      </c>
      <c r="N1414" s="270">
        <v>43069</v>
      </c>
      <c r="O1414" s="264">
        <v>62903.02</v>
      </c>
      <c r="P1414" s="264">
        <v>3.15</v>
      </c>
      <c r="Q1414" s="264">
        <v>62899.87</v>
      </c>
      <c r="R1414" s="264">
        <v>62903.02</v>
      </c>
      <c r="S1414" s="279">
        <v>3.1638999999999999</v>
      </c>
      <c r="T1414" s="268">
        <f t="shared" si="31"/>
        <v>19881.481715604157</v>
      </c>
      <c r="U1414" s="267"/>
      <c r="V1414" s="262"/>
      <c r="W1414" s="262"/>
      <c r="X1414" s="267" t="s">
        <v>2788</v>
      </c>
      <c r="Y1414" s="262" t="s">
        <v>2843</v>
      </c>
      <c r="Z1414" s="262"/>
    </row>
    <row r="1415" spans="1:26" x14ac:dyDescent="0.25">
      <c r="A1415" s="261">
        <v>42968</v>
      </c>
      <c r="B1415" s="262"/>
      <c r="C1415" s="261">
        <v>43011</v>
      </c>
      <c r="D1415" s="262" t="s">
        <v>2512</v>
      </c>
      <c r="E1415" s="262" t="s">
        <v>1872</v>
      </c>
      <c r="F1415" s="262" t="s">
        <v>1872</v>
      </c>
      <c r="G1415" s="262" t="s">
        <v>1873</v>
      </c>
      <c r="H1415" s="263" t="s">
        <v>1843</v>
      </c>
      <c r="I1415" s="264">
        <v>-41647.019999999997</v>
      </c>
      <c r="J1415" s="264">
        <v>158999.99</v>
      </c>
      <c r="K1415" s="264">
        <v>0</v>
      </c>
      <c r="L1415" s="266">
        <v>3.8178000000000001</v>
      </c>
      <c r="M1415" s="266">
        <v>3.1581000000000001</v>
      </c>
      <c r="N1415" s="270">
        <v>43039</v>
      </c>
      <c r="O1415" s="264">
        <v>27315.58</v>
      </c>
      <c r="P1415" s="264">
        <v>1.37</v>
      </c>
      <c r="Q1415" s="264">
        <v>27314.21</v>
      </c>
      <c r="R1415" s="264">
        <v>27315.58</v>
      </c>
      <c r="S1415" s="279">
        <v>3.1638999999999999</v>
      </c>
      <c r="T1415" s="268">
        <f t="shared" si="31"/>
        <v>8633.5155978381117</v>
      </c>
      <c r="U1415" s="267"/>
      <c r="V1415" s="262"/>
      <c r="W1415" s="262"/>
      <c r="X1415" s="267" t="s">
        <v>2788</v>
      </c>
      <c r="Y1415" s="262" t="s">
        <v>2844</v>
      </c>
      <c r="Z1415" s="262"/>
    </row>
    <row r="1416" spans="1:26" x14ac:dyDescent="0.25">
      <c r="A1416" s="261">
        <v>42605</v>
      </c>
      <c r="B1416" s="262"/>
      <c r="C1416" s="261">
        <v>43011</v>
      </c>
      <c r="D1416" s="262" t="s">
        <v>2512</v>
      </c>
      <c r="E1416" s="262" t="s">
        <v>1872</v>
      </c>
      <c r="F1416" s="262" t="s">
        <v>1872</v>
      </c>
      <c r="G1416" s="262" t="s">
        <v>1873</v>
      </c>
      <c r="H1416" s="263" t="s">
        <v>1843</v>
      </c>
      <c r="I1416" s="264">
        <v>-27746.95</v>
      </c>
      <c r="J1416" s="264">
        <v>100000.01</v>
      </c>
      <c r="K1416" s="264">
        <v>0</v>
      </c>
      <c r="L1416" s="266">
        <v>3.6040000000000001</v>
      </c>
      <c r="M1416" s="266">
        <v>3.1486000000000001</v>
      </c>
      <c r="N1416" s="270">
        <v>43024</v>
      </c>
      <c r="O1416" s="264">
        <v>12604.79</v>
      </c>
      <c r="P1416" s="264">
        <v>0.63</v>
      </c>
      <c r="Q1416" s="264">
        <v>12604.16</v>
      </c>
      <c r="R1416" s="264">
        <v>12604.79</v>
      </c>
      <c r="S1416" s="279">
        <v>3.1638999999999999</v>
      </c>
      <c r="T1416" s="268">
        <f t="shared" si="31"/>
        <v>3983.9407060905846</v>
      </c>
      <c r="U1416" s="267"/>
      <c r="V1416" s="262"/>
      <c r="W1416" s="262"/>
      <c r="X1416" s="267" t="s">
        <v>2845</v>
      </c>
      <c r="Y1416" s="262" t="s">
        <v>2846</v>
      </c>
      <c r="Z1416" s="262"/>
    </row>
    <row r="1417" spans="1:26" x14ac:dyDescent="0.25">
      <c r="A1417" s="261">
        <v>42950</v>
      </c>
      <c r="B1417" s="262"/>
      <c r="C1417" s="261">
        <v>43011</v>
      </c>
      <c r="D1417" s="262" t="s">
        <v>2512</v>
      </c>
      <c r="E1417" s="262" t="s">
        <v>1872</v>
      </c>
      <c r="F1417" s="262" t="s">
        <v>1872</v>
      </c>
      <c r="G1417" s="262" t="s">
        <v>1873</v>
      </c>
      <c r="H1417" s="263" t="s">
        <v>1843</v>
      </c>
      <c r="I1417" s="264">
        <v>-33738.19</v>
      </c>
      <c r="J1417" s="264">
        <v>124999.99</v>
      </c>
      <c r="K1417" s="264">
        <v>0</v>
      </c>
      <c r="L1417" s="266">
        <v>3.7050000000000001</v>
      </c>
      <c r="M1417" s="266">
        <v>3.1589999999999998</v>
      </c>
      <c r="N1417" s="270">
        <v>43040</v>
      </c>
      <c r="O1417" s="264">
        <v>18308.88</v>
      </c>
      <c r="P1417" s="264">
        <v>0.92</v>
      </c>
      <c r="Q1417" s="264">
        <v>18307.96</v>
      </c>
      <c r="R1417" s="264">
        <v>18308.88</v>
      </c>
      <c r="S1417" s="279">
        <v>3.1638999999999999</v>
      </c>
      <c r="T1417" s="268">
        <f t="shared" si="31"/>
        <v>5786.8074212206457</v>
      </c>
      <c r="U1417" s="267"/>
      <c r="V1417" s="262"/>
      <c r="W1417" s="262"/>
      <c r="X1417" s="267" t="s">
        <v>2788</v>
      </c>
      <c r="Y1417" s="262" t="s">
        <v>2847</v>
      </c>
      <c r="Z1417" s="262"/>
    </row>
    <row r="1418" spans="1:26" x14ac:dyDescent="0.25">
      <c r="A1418" s="261">
        <v>43006</v>
      </c>
      <c r="B1418" s="262"/>
      <c r="C1418" s="261">
        <v>43011</v>
      </c>
      <c r="D1418" s="262" t="s">
        <v>2512</v>
      </c>
      <c r="E1418" s="262" t="s">
        <v>1872</v>
      </c>
      <c r="F1418" s="262" t="s">
        <v>1872</v>
      </c>
      <c r="G1418" s="262" t="s">
        <v>1873</v>
      </c>
      <c r="H1418" s="263" t="s">
        <v>155</v>
      </c>
      <c r="I1418" s="264">
        <v>96899.22</v>
      </c>
      <c r="J1418" s="264">
        <v>-309999.98</v>
      </c>
      <c r="K1418" s="264">
        <v>0</v>
      </c>
      <c r="L1418" s="266">
        <v>3.1991999999999998</v>
      </c>
      <c r="M1418" s="266">
        <v>3.1486000000000001</v>
      </c>
      <c r="N1418" s="270">
        <v>43024</v>
      </c>
      <c r="O1418" s="264">
        <v>-4891.01</v>
      </c>
      <c r="P1418" s="264">
        <v>0</v>
      </c>
      <c r="Q1418" s="264">
        <v>-4891.01</v>
      </c>
      <c r="R1418" s="264">
        <v>-4891.01</v>
      </c>
      <c r="S1418" s="279">
        <v>3.1638999999999999</v>
      </c>
      <c r="T1418" s="268">
        <f t="shared" si="31"/>
        <v>-1545.880084705585</v>
      </c>
      <c r="U1418" s="267"/>
      <c r="V1418" s="262"/>
      <c r="W1418" s="262"/>
      <c r="X1418" s="267" t="s">
        <v>2788</v>
      </c>
      <c r="Y1418" s="262" t="s">
        <v>2840</v>
      </c>
      <c r="Z1418" s="262"/>
    </row>
    <row r="1419" spans="1:26" x14ac:dyDescent="0.25">
      <c r="A1419" s="261">
        <v>43006</v>
      </c>
      <c r="B1419" s="262"/>
      <c r="C1419" s="261">
        <v>43011</v>
      </c>
      <c r="D1419" s="262" t="s">
        <v>2512</v>
      </c>
      <c r="E1419" s="262" t="s">
        <v>1872</v>
      </c>
      <c r="F1419" s="262" t="s">
        <v>1872</v>
      </c>
      <c r="G1419" s="262" t="s">
        <v>1873</v>
      </c>
      <c r="H1419" s="263" t="s">
        <v>1843</v>
      </c>
      <c r="I1419" s="264">
        <v>-59260.18</v>
      </c>
      <c r="J1419" s="264">
        <v>189999.99</v>
      </c>
      <c r="K1419" s="264">
        <v>0</v>
      </c>
      <c r="L1419" s="266">
        <v>3.2061999999999999</v>
      </c>
      <c r="M1419" s="266">
        <v>3.1576</v>
      </c>
      <c r="N1419" s="270">
        <v>43038</v>
      </c>
      <c r="O1419" s="264">
        <v>2864.24</v>
      </c>
      <c r="P1419" s="264">
        <v>0.14000000000000001</v>
      </c>
      <c r="Q1419" s="264">
        <v>2864.1</v>
      </c>
      <c r="R1419" s="264">
        <v>2864.24</v>
      </c>
      <c r="S1419" s="279">
        <v>3.1638999999999999</v>
      </c>
      <c r="T1419" s="268">
        <f t="shared" si="31"/>
        <v>905.28777774265927</v>
      </c>
      <c r="U1419" s="267"/>
      <c r="V1419" s="262"/>
      <c r="W1419" s="262"/>
      <c r="X1419" s="267" t="s">
        <v>2788</v>
      </c>
      <c r="Y1419" s="262" t="s">
        <v>2848</v>
      </c>
      <c r="Z1419" s="262"/>
    </row>
    <row r="1420" spans="1:26" x14ac:dyDescent="0.25">
      <c r="A1420" s="261">
        <v>42538</v>
      </c>
      <c r="B1420" s="262"/>
      <c r="C1420" s="261">
        <v>43011</v>
      </c>
      <c r="D1420" s="262" t="s">
        <v>2512</v>
      </c>
      <c r="E1420" s="262" t="s">
        <v>1872</v>
      </c>
      <c r="F1420" s="262" t="s">
        <v>1872</v>
      </c>
      <c r="G1420" s="262" t="s">
        <v>1873</v>
      </c>
      <c r="H1420" s="263" t="s">
        <v>1843</v>
      </c>
      <c r="I1420" s="264">
        <v>-1761.72</v>
      </c>
      <c r="J1420" s="264">
        <v>7000.02</v>
      </c>
      <c r="K1420" s="264">
        <v>0</v>
      </c>
      <c r="L1420" s="266">
        <v>3.9733999999999998</v>
      </c>
      <c r="M1420" s="266">
        <v>3.1707000000000001</v>
      </c>
      <c r="N1420" s="270">
        <v>43069</v>
      </c>
      <c r="O1420" s="264">
        <v>1397.97</v>
      </c>
      <c r="P1420" s="264">
        <v>7.0000000000000007E-2</v>
      </c>
      <c r="Q1420" s="264">
        <v>1397.9</v>
      </c>
      <c r="R1420" s="264">
        <v>1397.97</v>
      </c>
      <c r="S1420" s="279">
        <v>3.1638999999999999</v>
      </c>
      <c r="T1420" s="268">
        <f>R1420/S1420</f>
        <v>441.85024811150799</v>
      </c>
      <c r="U1420" s="267"/>
      <c r="V1420" s="262"/>
      <c r="W1420" s="262"/>
      <c r="X1420" s="267" t="s">
        <v>2835</v>
      </c>
      <c r="Y1420" s="262" t="s">
        <v>2836</v>
      </c>
      <c r="Z1420" s="262"/>
    </row>
    <row r="1421" spans="1:26" x14ac:dyDescent="0.25">
      <c r="A1421" s="261">
        <v>43004</v>
      </c>
      <c r="B1421" s="262"/>
      <c r="C1421" s="261">
        <v>43011</v>
      </c>
      <c r="D1421" s="262" t="s">
        <v>2512</v>
      </c>
      <c r="E1421" s="262" t="s">
        <v>1872</v>
      </c>
      <c r="F1421" s="262" t="s">
        <v>1872</v>
      </c>
      <c r="G1421" s="262" t="s">
        <v>1873</v>
      </c>
      <c r="H1421" s="263" t="s">
        <v>1843</v>
      </c>
      <c r="I1421" s="264">
        <v>-4703.5200000000004</v>
      </c>
      <c r="J1421" s="264">
        <v>15000</v>
      </c>
      <c r="K1421" s="264">
        <v>0</v>
      </c>
      <c r="L1421" s="266">
        <v>3.1890999999999998</v>
      </c>
      <c r="M1421" s="266">
        <v>3.1644999999999999</v>
      </c>
      <c r="N1421" s="270">
        <v>43053</v>
      </c>
      <c r="O1421" s="264">
        <v>114.74</v>
      </c>
      <c r="P1421" s="264">
        <v>0.01</v>
      </c>
      <c r="Q1421" s="264">
        <v>114.73</v>
      </c>
      <c r="R1421" s="264">
        <v>114.74</v>
      </c>
      <c r="S1421" s="279">
        <v>3.1638999999999999</v>
      </c>
      <c r="T1421" s="268">
        <f>R1421/S1421</f>
        <v>36.265368690540157</v>
      </c>
      <c r="U1421" s="267"/>
      <c r="V1421" s="262"/>
      <c r="W1421" s="262"/>
      <c r="X1421" s="267" t="s">
        <v>2788</v>
      </c>
      <c r="Y1421" s="262" t="s">
        <v>2849</v>
      </c>
      <c r="Z1421" s="262"/>
    </row>
    <row r="1422" spans="1:26" x14ac:dyDescent="0.25">
      <c r="A1422" s="261">
        <v>42991</v>
      </c>
      <c r="B1422" s="262"/>
      <c r="C1422" s="261">
        <v>43011</v>
      </c>
      <c r="D1422" s="262" t="s">
        <v>2512</v>
      </c>
      <c r="E1422" s="262" t="s">
        <v>1872</v>
      </c>
      <c r="F1422" s="262" t="s">
        <v>1872</v>
      </c>
      <c r="G1422" s="262" t="s">
        <v>1873</v>
      </c>
      <c r="H1422" s="263" t="s">
        <v>155</v>
      </c>
      <c r="I1422" s="264">
        <v>50793.65</v>
      </c>
      <c r="J1422" s="264">
        <v>-160000</v>
      </c>
      <c r="K1422" s="264">
        <v>0</v>
      </c>
      <c r="L1422" s="266">
        <v>3.15</v>
      </c>
      <c r="M1422" s="266">
        <v>3.1503000000000001</v>
      </c>
      <c r="N1422" s="270">
        <v>43028</v>
      </c>
      <c r="O1422" s="264">
        <v>15.18</v>
      </c>
      <c r="P1422" s="264">
        <v>0</v>
      </c>
      <c r="Q1422" s="264">
        <v>15.18</v>
      </c>
      <c r="R1422" s="264">
        <v>15.18</v>
      </c>
      <c r="S1422" s="279">
        <v>3.1638999999999999</v>
      </c>
      <c r="T1422" s="268">
        <f t="shared" ref="T1422" si="32">R1422/S1422</f>
        <v>4.7978760390657103</v>
      </c>
      <c r="U1422" s="267"/>
      <c r="V1422" s="262"/>
      <c r="W1422" s="262"/>
      <c r="X1422" s="267" t="s">
        <v>2788</v>
      </c>
      <c r="Y1422" s="262" t="s">
        <v>2850</v>
      </c>
      <c r="Z1422" s="262"/>
    </row>
    <row r="1423" spans="1:26" x14ac:dyDescent="0.25">
      <c r="A1423" s="261">
        <v>43005</v>
      </c>
      <c r="B1423" s="262"/>
      <c r="C1423" s="261">
        <v>43012</v>
      </c>
      <c r="D1423" s="262" t="s">
        <v>2512</v>
      </c>
      <c r="E1423" s="262" t="s">
        <v>1872</v>
      </c>
      <c r="F1423" s="262" t="s">
        <v>1872</v>
      </c>
      <c r="G1423" s="262" t="s">
        <v>1873</v>
      </c>
      <c r="H1423" s="263" t="s">
        <v>155</v>
      </c>
      <c r="I1423" s="264">
        <v>-188483.37</v>
      </c>
      <c r="J1423" s="264">
        <v>627649.62</v>
      </c>
      <c r="K1423" s="264">
        <v>0</v>
      </c>
      <c r="L1423" s="266">
        <v>3.33</v>
      </c>
      <c r="M1423" s="266">
        <v>3.33</v>
      </c>
      <c r="N1423" s="270">
        <v>43409</v>
      </c>
      <c r="O1423" s="264">
        <v>0</v>
      </c>
      <c r="P1423" s="264">
        <v>0</v>
      </c>
      <c r="Q1423" s="264">
        <v>0</v>
      </c>
      <c r="R1423" s="264">
        <v>0</v>
      </c>
      <c r="S1423" s="279">
        <v>3.1499000000000001</v>
      </c>
      <c r="T1423" s="268">
        <f>R1423/S1423</f>
        <v>0</v>
      </c>
      <c r="U1423" s="267"/>
      <c r="V1423" s="262"/>
      <c r="W1423" s="262"/>
      <c r="X1423" s="267" t="s">
        <v>2788</v>
      </c>
      <c r="Y1423" s="262" t="s">
        <v>2851</v>
      </c>
      <c r="Z1423" s="262"/>
    </row>
    <row r="1424" spans="1:26" x14ac:dyDescent="0.25">
      <c r="A1424" s="261">
        <v>42963</v>
      </c>
      <c r="B1424" s="262"/>
      <c r="C1424" s="261">
        <v>43012</v>
      </c>
      <c r="D1424" s="262" t="s">
        <v>2512</v>
      </c>
      <c r="E1424" s="262" t="s">
        <v>1872</v>
      </c>
      <c r="F1424" s="262" t="s">
        <v>1872</v>
      </c>
      <c r="G1424" s="262" t="s">
        <v>1873</v>
      </c>
      <c r="H1424" s="263" t="s">
        <v>155</v>
      </c>
      <c r="I1424" s="264">
        <v>222551.02</v>
      </c>
      <c r="J1424" s="264">
        <v>-708825</v>
      </c>
      <c r="K1424" s="264">
        <v>0</v>
      </c>
      <c r="L1424" s="266">
        <v>3.1850000000000001</v>
      </c>
      <c r="M1424" s="266">
        <v>3.125</v>
      </c>
      <c r="N1424" s="270">
        <v>43012</v>
      </c>
      <c r="O1424" s="264">
        <v>-13353.06</v>
      </c>
      <c r="P1424" s="264">
        <v>0</v>
      </c>
      <c r="Q1424" s="264">
        <v>-13353.06</v>
      </c>
      <c r="R1424" s="264">
        <v>-13353.06</v>
      </c>
      <c r="S1424" s="279">
        <v>3.1499000000000001</v>
      </c>
      <c r="T1424" s="268">
        <f>R1424/S1424</f>
        <v>-4239.2012444839511</v>
      </c>
      <c r="U1424" s="267"/>
      <c r="V1424" s="262"/>
      <c r="W1424" s="262"/>
      <c r="X1424" s="267" t="s">
        <v>2852</v>
      </c>
      <c r="Y1424" s="262" t="s">
        <v>2853</v>
      </c>
      <c r="Z1424" s="262"/>
    </row>
    <row r="1425" spans="1:30" x14ac:dyDescent="0.25">
      <c r="A1425" s="261">
        <v>43007</v>
      </c>
      <c r="B1425" s="262"/>
      <c r="C1425" s="261">
        <v>43012</v>
      </c>
      <c r="D1425" s="262" t="s">
        <v>2512</v>
      </c>
      <c r="E1425" s="262" t="s">
        <v>1872</v>
      </c>
      <c r="F1425" s="262" t="s">
        <v>1872</v>
      </c>
      <c r="G1425" s="262" t="s">
        <v>1873</v>
      </c>
      <c r="H1425" s="263" t="s">
        <v>155</v>
      </c>
      <c r="I1425" s="264">
        <v>76502.740000000005</v>
      </c>
      <c r="J1425" s="264">
        <v>-260063.41</v>
      </c>
      <c r="K1425" s="264">
        <v>0</v>
      </c>
      <c r="L1425" s="266">
        <v>3.3994</v>
      </c>
      <c r="M1425" s="266">
        <v>3.1505999999999998</v>
      </c>
      <c r="N1425" s="270">
        <v>43012</v>
      </c>
      <c r="O1425" s="264">
        <v>-19033.88</v>
      </c>
      <c r="P1425" s="264">
        <v>0</v>
      </c>
      <c r="Q1425" s="264">
        <v>-19033.88</v>
      </c>
      <c r="R1425" s="264">
        <v>-19033.88</v>
      </c>
      <c r="S1425" s="279">
        <v>3.1499000000000001</v>
      </c>
      <c r="T1425" s="268">
        <f t="shared" ref="T1425:T1431" si="33">R1425/S1425</f>
        <v>-6042.6934188386931</v>
      </c>
      <c r="U1425" s="267"/>
      <c r="V1425" s="262"/>
      <c r="W1425" s="262"/>
      <c r="X1425" s="267" t="s">
        <v>2788</v>
      </c>
      <c r="Y1425" s="262" t="s">
        <v>2854</v>
      </c>
      <c r="Z1425" s="262"/>
    </row>
    <row r="1426" spans="1:30" x14ac:dyDescent="0.25">
      <c r="A1426" s="261">
        <v>43005</v>
      </c>
      <c r="B1426" s="262"/>
      <c r="C1426" s="261">
        <v>43012</v>
      </c>
      <c r="D1426" s="262" t="s">
        <v>2512</v>
      </c>
      <c r="E1426" s="262" t="s">
        <v>1872</v>
      </c>
      <c r="F1426" s="262" t="s">
        <v>1872</v>
      </c>
      <c r="G1426" s="262" t="s">
        <v>1873</v>
      </c>
      <c r="H1426" s="263" t="s">
        <v>155</v>
      </c>
      <c r="I1426" s="264">
        <v>-47629.29</v>
      </c>
      <c r="J1426" s="264">
        <v>158605.54</v>
      </c>
      <c r="K1426" s="264">
        <v>0</v>
      </c>
      <c r="L1426" s="266">
        <v>3.33</v>
      </c>
      <c r="M1426" s="266">
        <v>3.294</v>
      </c>
      <c r="N1426" s="270">
        <v>43409</v>
      </c>
      <c r="O1426" s="264">
        <v>1591.57</v>
      </c>
      <c r="P1426" s="264">
        <v>0.08</v>
      </c>
      <c r="Q1426" s="264">
        <v>1591.49</v>
      </c>
      <c r="R1426" s="264">
        <v>1591.57</v>
      </c>
      <c r="S1426" s="279">
        <v>3.1499000000000001</v>
      </c>
      <c r="T1426" s="268">
        <f t="shared" si="33"/>
        <v>505.27635797961835</v>
      </c>
      <c r="U1426" s="267"/>
      <c r="V1426" s="262"/>
      <c r="W1426" s="262"/>
      <c r="X1426" s="267" t="s">
        <v>2788</v>
      </c>
      <c r="Y1426" s="262" t="s">
        <v>2851</v>
      </c>
      <c r="Z1426" s="262"/>
    </row>
    <row r="1427" spans="1:30" x14ac:dyDescent="0.25">
      <c r="A1427" s="261">
        <v>43005</v>
      </c>
      <c r="B1427" s="262"/>
      <c r="C1427" s="261">
        <v>43012</v>
      </c>
      <c r="D1427" s="262" t="s">
        <v>2512</v>
      </c>
      <c r="E1427" s="262" t="s">
        <v>1872</v>
      </c>
      <c r="F1427" s="262" t="s">
        <v>1872</v>
      </c>
      <c r="G1427" s="262" t="s">
        <v>1873</v>
      </c>
      <c r="H1427" s="263" t="s">
        <v>1843</v>
      </c>
      <c r="I1427" s="264">
        <v>-20254.990000000002</v>
      </c>
      <c r="J1427" s="264">
        <v>67659.77</v>
      </c>
      <c r="K1427" s="264">
        <v>0</v>
      </c>
      <c r="L1427" s="266">
        <v>3.3403999999999998</v>
      </c>
      <c r="M1427" s="266">
        <v>3.3403999999999998</v>
      </c>
      <c r="N1427" s="270">
        <v>43409</v>
      </c>
      <c r="O1427" s="264">
        <v>0</v>
      </c>
      <c r="P1427" s="264">
        <v>0</v>
      </c>
      <c r="Q1427" s="264">
        <v>0</v>
      </c>
      <c r="R1427" s="264">
        <v>0</v>
      </c>
      <c r="S1427" s="279">
        <v>3.1499000000000001</v>
      </c>
      <c r="T1427" s="268">
        <f t="shared" si="33"/>
        <v>0</v>
      </c>
      <c r="U1427" s="267"/>
      <c r="V1427" s="262"/>
      <c r="W1427" s="262"/>
      <c r="X1427" s="267" t="s">
        <v>2788</v>
      </c>
      <c r="Y1427" s="262" t="s">
        <v>2855</v>
      </c>
      <c r="Z1427" s="262"/>
    </row>
    <row r="1428" spans="1:30" x14ac:dyDescent="0.25">
      <c r="A1428" s="261">
        <v>43007</v>
      </c>
      <c r="B1428" s="262"/>
      <c r="C1428" s="261">
        <v>43012</v>
      </c>
      <c r="D1428" s="262" t="s">
        <v>2512</v>
      </c>
      <c r="E1428" s="262" t="s">
        <v>1872</v>
      </c>
      <c r="F1428" s="262" t="s">
        <v>1872</v>
      </c>
      <c r="G1428" s="262" t="s">
        <v>1873</v>
      </c>
      <c r="H1428" s="263" t="s">
        <v>155</v>
      </c>
      <c r="I1428" s="264">
        <v>42851.56</v>
      </c>
      <c r="J1428" s="264">
        <v>-135715.18</v>
      </c>
      <c r="K1428" s="264">
        <v>0</v>
      </c>
      <c r="L1428" s="266">
        <v>3.1671</v>
      </c>
      <c r="M1428" s="266">
        <v>3.1505999999999998</v>
      </c>
      <c r="N1428" s="270">
        <v>43012</v>
      </c>
      <c r="O1428" s="264">
        <v>-707.05</v>
      </c>
      <c r="P1428" s="264">
        <v>0</v>
      </c>
      <c r="Q1428" s="264">
        <v>-707.05</v>
      </c>
      <c r="R1428" s="264">
        <v>-707.05</v>
      </c>
      <c r="S1428" s="279">
        <v>3.1499000000000001</v>
      </c>
      <c r="T1428" s="268">
        <f t="shared" si="33"/>
        <v>-224.46744341090192</v>
      </c>
      <c r="U1428" s="267"/>
      <c r="V1428" s="262"/>
      <c r="W1428" s="262"/>
      <c r="X1428" s="267" t="s">
        <v>2788</v>
      </c>
      <c r="Y1428" s="262" t="s">
        <v>2856</v>
      </c>
      <c r="Z1428" s="262"/>
    </row>
    <row r="1429" spans="1:30" x14ac:dyDescent="0.25">
      <c r="A1429" s="261">
        <v>43007</v>
      </c>
      <c r="B1429" s="262"/>
      <c r="C1429" s="261">
        <v>43013</v>
      </c>
      <c r="D1429" s="262" t="s">
        <v>2512</v>
      </c>
      <c r="E1429" s="262" t="s">
        <v>1872</v>
      </c>
      <c r="F1429" s="262" t="s">
        <v>1872</v>
      </c>
      <c r="G1429" s="262" t="s">
        <v>1873</v>
      </c>
      <c r="H1429" s="263" t="s">
        <v>155</v>
      </c>
      <c r="I1429" s="264">
        <v>158067.78</v>
      </c>
      <c r="J1429" s="264">
        <v>-500000</v>
      </c>
      <c r="K1429" s="264">
        <v>0</v>
      </c>
      <c r="L1429" s="266">
        <v>3.1631999999999998</v>
      </c>
      <c r="M1429" s="266">
        <v>3.1520000000000001</v>
      </c>
      <c r="N1429" s="270">
        <v>43013</v>
      </c>
      <c r="O1429" s="264">
        <v>-1770.36</v>
      </c>
      <c r="P1429" s="264">
        <v>0</v>
      </c>
      <c r="Q1429" s="264">
        <v>-1770.36</v>
      </c>
      <c r="R1429" s="264">
        <v>-1770.36</v>
      </c>
      <c r="S1429" s="279">
        <v>3.1312000000000002</v>
      </c>
      <c r="T1429" s="268">
        <f t="shared" si="33"/>
        <v>-565.39345937659675</v>
      </c>
      <c r="U1429" s="267"/>
      <c r="V1429" s="262"/>
      <c r="W1429" s="262"/>
      <c r="X1429" s="267" t="s">
        <v>2788</v>
      </c>
      <c r="Y1429" s="262" t="s">
        <v>2857</v>
      </c>
      <c r="Z1429" s="262"/>
    </row>
    <row r="1430" spans="1:30" x14ac:dyDescent="0.25">
      <c r="A1430" s="261">
        <v>42990</v>
      </c>
      <c r="B1430" s="262"/>
      <c r="C1430" s="261">
        <v>43013</v>
      </c>
      <c r="D1430" s="262" t="s">
        <v>2512</v>
      </c>
      <c r="E1430" s="262" t="s">
        <v>1872</v>
      </c>
      <c r="F1430" s="262" t="s">
        <v>1872</v>
      </c>
      <c r="G1430" s="262" t="s">
        <v>1873</v>
      </c>
      <c r="H1430" s="263" t="s">
        <v>155</v>
      </c>
      <c r="I1430" s="264">
        <v>238774.76</v>
      </c>
      <c r="J1430" s="264">
        <v>-750755.6</v>
      </c>
      <c r="K1430" s="264">
        <v>0</v>
      </c>
      <c r="L1430" s="266">
        <v>3.1442000000000001</v>
      </c>
      <c r="M1430" s="266">
        <v>3.1318999999999999</v>
      </c>
      <c r="N1430" s="270">
        <v>43013</v>
      </c>
      <c r="O1430" s="264">
        <v>-2936.93</v>
      </c>
      <c r="P1430" s="264">
        <v>0</v>
      </c>
      <c r="Q1430" s="264">
        <v>-2936.93</v>
      </c>
      <c r="R1430" s="264">
        <v>-2936.93</v>
      </c>
      <c r="S1430" s="279">
        <v>3.1312000000000002</v>
      </c>
      <c r="T1430" s="268">
        <f t="shared" si="33"/>
        <v>-937.95669391926401</v>
      </c>
      <c r="U1430" s="267"/>
      <c r="V1430" s="262"/>
      <c r="W1430" s="262"/>
      <c r="X1430" s="267" t="s">
        <v>2788</v>
      </c>
      <c r="Y1430" s="262" t="s">
        <v>2858</v>
      </c>
      <c r="Z1430" s="262"/>
    </row>
    <row r="1431" spans="1:30" x14ac:dyDescent="0.25">
      <c r="A1431" s="261">
        <v>43010</v>
      </c>
      <c r="B1431" s="262"/>
      <c r="C1431" s="261">
        <v>43014</v>
      </c>
      <c r="D1431" s="262" t="s">
        <v>2512</v>
      </c>
      <c r="E1431" s="262" t="s">
        <v>1872</v>
      </c>
      <c r="F1431" s="262" t="s">
        <v>1872</v>
      </c>
      <c r="G1431" s="262" t="s">
        <v>1873</v>
      </c>
      <c r="H1431" s="263" t="s">
        <v>155</v>
      </c>
      <c r="I1431" s="264">
        <v>65979.64</v>
      </c>
      <c r="J1431" s="264">
        <v>-210000</v>
      </c>
      <c r="K1431" s="264">
        <v>0</v>
      </c>
      <c r="L1431" s="266">
        <v>3.1827999999999999</v>
      </c>
      <c r="M1431" s="266">
        <v>3.1793</v>
      </c>
      <c r="N1431" s="270">
        <v>43042</v>
      </c>
      <c r="O1431" s="264">
        <v>-229.67</v>
      </c>
      <c r="P1431" s="264">
        <v>0</v>
      </c>
      <c r="Q1431" s="264">
        <v>-229.67</v>
      </c>
      <c r="R1431" s="264">
        <v>-229.67</v>
      </c>
      <c r="S1431" s="279">
        <v>3.1343999999999999</v>
      </c>
      <c r="T1431" s="268">
        <f t="shared" si="33"/>
        <v>-73.273991832567631</v>
      </c>
      <c r="U1431" s="267"/>
      <c r="V1431" s="262"/>
      <c r="W1431" s="262"/>
      <c r="X1431" s="267" t="s">
        <v>2788</v>
      </c>
      <c r="Y1431" s="262" t="s">
        <v>2859</v>
      </c>
      <c r="Z1431" s="262"/>
    </row>
    <row r="1432" spans="1:30" x14ac:dyDescent="0.25">
      <c r="A1432" s="261">
        <v>43010</v>
      </c>
      <c r="B1432" s="262"/>
      <c r="C1432" s="261">
        <v>43014</v>
      </c>
      <c r="D1432" s="262" t="s">
        <v>2512</v>
      </c>
      <c r="E1432" s="262" t="s">
        <v>1872</v>
      </c>
      <c r="F1432" s="262" t="s">
        <v>1872</v>
      </c>
      <c r="G1432" s="262" t="s">
        <v>1873</v>
      </c>
      <c r="H1432" s="263" t="s">
        <v>155</v>
      </c>
      <c r="I1432" s="264">
        <v>-662938.29</v>
      </c>
      <c r="J1432" s="264">
        <v>2109999.9900000002</v>
      </c>
      <c r="K1432" s="264">
        <v>0</v>
      </c>
      <c r="L1432" s="266">
        <v>3.1827999999999999</v>
      </c>
      <c r="M1432" s="266">
        <v>3.1793</v>
      </c>
      <c r="N1432" s="270">
        <v>43042</v>
      </c>
      <c r="O1432" s="264">
        <v>2307.66</v>
      </c>
      <c r="P1432" s="264">
        <v>0.12</v>
      </c>
      <c r="Q1432" s="264">
        <v>2307.54</v>
      </c>
      <c r="R1432" s="264">
        <v>2307.66</v>
      </c>
      <c r="S1432" s="279">
        <v>3.1343999999999999</v>
      </c>
      <c r="T1432" s="268">
        <f>R1432/S1432</f>
        <v>736.23660030627866</v>
      </c>
      <c r="U1432" s="267"/>
      <c r="V1432" s="262"/>
      <c r="W1432" s="262"/>
      <c r="X1432" s="267" t="s">
        <v>2830</v>
      </c>
      <c r="Y1432" s="262" t="s">
        <v>2860</v>
      </c>
      <c r="Z1432" s="262"/>
    </row>
    <row r="1433" spans="1:30" x14ac:dyDescent="0.25">
      <c r="A1433" s="261">
        <v>42969</v>
      </c>
      <c r="B1433" s="262"/>
      <c r="C1433" s="261">
        <v>43014</v>
      </c>
      <c r="D1433" s="262" t="s">
        <v>2512</v>
      </c>
      <c r="E1433" s="262" t="s">
        <v>1872</v>
      </c>
      <c r="F1433" s="262" t="s">
        <v>1872</v>
      </c>
      <c r="G1433" s="262" t="s">
        <v>1873</v>
      </c>
      <c r="H1433" s="263" t="s">
        <v>155</v>
      </c>
      <c r="I1433" s="264">
        <v>87364.96</v>
      </c>
      <c r="J1433" s="264">
        <v>-279000</v>
      </c>
      <c r="K1433" s="264">
        <v>0</v>
      </c>
      <c r="L1433" s="266">
        <v>3.1934999999999998</v>
      </c>
      <c r="M1433" s="266">
        <v>3.1705000000000001</v>
      </c>
      <c r="N1433" s="270">
        <v>43017</v>
      </c>
      <c r="O1433" s="264">
        <v>-2008.77</v>
      </c>
      <c r="P1433" s="264">
        <v>0</v>
      </c>
      <c r="Q1433" s="264">
        <v>-2008.77</v>
      </c>
      <c r="R1433" s="264">
        <v>-2008.77</v>
      </c>
      <c r="S1433" s="279">
        <v>3.1343999999999999</v>
      </c>
      <c r="T1433" s="268">
        <f>R1433/S1433</f>
        <v>-640.87863705972438</v>
      </c>
      <c r="U1433" s="267"/>
      <c r="V1433" s="262"/>
      <c r="W1433" s="262"/>
      <c r="X1433" s="267" t="s">
        <v>2861</v>
      </c>
      <c r="Y1433" s="262" t="s">
        <v>2862</v>
      </c>
      <c r="Z1433" s="262"/>
    </row>
    <row r="1434" spans="1:30" x14ac:dyDescent="0.25">
      <c r="A1434" s="261">
        <v>43006</v>
      </c>
      <c r="B1434" s="262"/>
      <c r="C1434" s="261">
        <v>43014</v>
      </c>
      <c r="D1434" s="262" t="s">
        <v>2512</v>
      </c>
      <c r="E1434" s="262" t="s">
        <v>1872</v>
      </c>
      <c r="F1434" s="262" t="s">
        <v>1872</v>
      </c>
      <c r="G1434" s="262" t="s">
        <v>1873</v>
      </c>
      <c r="H1434" s="263" t="s">
        <v>155</v>
      </c>
      <c r="I1434" s="264">
        <v>103150.79</v>
      </c>
      <c r="J1434" s="264">
        <v>-330000.01</v>
      </c>
      <c r="K1434" s="264">
        <v>0</v>
      </c>
      <c r="L1434" s="266">
        <v>3.1991999999999998</v>
      </c>
      <c r="M1434" s="266">
        <v>3.173</v>
      </c>
      <c r="N1434" s="270">
        <v>43024</v>
      </c>
      <c r="O1434" s="264">
        <v>-2698.38</v>
      </c>
      <c r="P1434" s="264">
        <v>0</v>
      </c>
      <c r="Q1434" s="264">
        <v>-2698.38</v>
      </c>
      <c r="R1434" s="264">
        <v>-2698.38</v>
      </c>
      <c r="S1434" s="279">
        <v>3.1343999999999999</v>
      </c>
      <c r="T1434" s="268">
        <f t="shared" ref="T1434:T1452" si="34">R1434/S1434</f>
        <v>-860.89203675344572</v>
      </c>
      <c r="U1434" s="267"/>
      <c r="V1434" s="262"/>
      <c r="W1434" s="262"/>
      <c r="X1434" s="267" t="s">
        <v>2788</v>
      </c>
      <c r="Y1434" s="262" t="s">
        <v>2863</v>
      </c>
      <c r="Z1434" s="262"/>
      <c r="AC1434" s="274"/>
      <c r="AD1434" s="275"/>
    </row>
    <row r="1435" spans="1:30" x14ac:dyDescent="0.25">
      <c r="A1435" s="261">
        <v>42969</v>
      </c>
      <c r="B1435" s="262"/>
      <c r="C1435" s="261">
        <v>43014</v>
      </c>
      <c r="D1435" s="262" t="s">
        <v>2512</v>
      </c>
      <c r="E1435" s="262" t="s">
        <v>1872</v>
      </c>
      <c r="F1435" s="262" t="s">
        <v>1872</v>
      </c>
      <c r="G1435" s="262" t="s">
        <v>1873</v>
      </c>
      <c r="H1435" s="263" t="s">
        <v>155</v>
      </c>
      <c r="I1435" s="264">
        <v>50101.77</v>
      </c>
      <c r="J1435" s="264">
        <v>-160000</v>
      </c>
      <c r="K1435" s="264">
        <v>0</v>
      </c>
      <c r="L1435" s="266">
        <v>3.1934999999999998</v>
      </c>
      <c r="M1435" s="266">
        <v>3.1705000000000001</v>
      </c>
      <c r="N1435" s="270">
        <v>43017</v>
      </c>
      <c r="O1435" s="264">
        <v>-1151.98</v>
      </c>
      <c r="P1435" s="264">
        <v>0</v>
      </c>
      <c r="Q1435" s="264">
        <v>-1151.98</v>
      </c>
      <c r="R1435" s="264">
        <v>-1151.98</v>
      </c>
      <c r="S1435" s="279">
        <v>3.1343999999999999</v>
      </c>
      <c r="T1435" s="268">
        <f t="shared" si="34"/>
        <v>-367.52807554874937</v>
      </c>
      <c r="U1435" s="267"/>
      <c r="V1435" s="262"/>
      <c r="W1435" s="262"/>
      <c r="X1435" s="267" t="s">
        <v>2861</v>
      </c>
      <c r="Y1435" s="262" t="s">
        <v>2862</v>
      </c>
      <c r="Z1435" s="262"/>
      <c r="AC1435" s="274"/>
      <c r="AD1435" s="275"/>
    </row>
    <row r="1436" spans="1:30" x14ac:dyDescent="0.25">
      <c r="A1436" s="261">
        <v>42996</v>
      </c>
      <c r="B1436" s="262"/>
      <c r="C1436" s="261">
        <v>43014</v>
      </c>
      <c r="D1436" s="262" t="s">
        <v>2512</v>
      </c>
      <c r="E1436" s="262" t="s">
        <v>1872</v>
      </c>
      <c r="F1436" s="262" t="s">
        <v>1872</v>
      </c>
      <c r="G1436" s="262" t="s">
        <v>1873</v>
      </c>
      <c r="H1436" s="263" t="s">
        <v>155</v>
      </c>
      <c r="I1436" s="264">
        <v>3182.99</v>
      </c>
      <c r="J1436" s="264">
        <v>-10000</v>
      </c>
      <c r="K1436" s="264">
        <v>0</v>
      </c>
      <c r="L1436" s="266">
        <v>3.1417000000000002</v>
      </c>
      <c r="M1436" s="266">
        <v>3.1711999999999998</v>
      </c>
      <c r="N1436" s="270">
        <v>43019</v>
      </c>
      <c r="O1436" s="264">
        <v>93.81</v>
      </c>
      <c r="P1436" s="264">
        <v>0</v>
      </c>
      <c r="Q1436" s="264">
        <v>93.81</v>
      </c>
      <c r="R1436" s="264">
        <v>93.81</v>
      </c>
      <c r="S1436" s="279">
        <v>3.1343999999999999</v>
      </c>
      <c r="T1436" s="268">
        <f t="shared" si="34"/>
        <v>29.929173047473203</v>
      </c>
      <c r="U1436" s="267"/>
      <c r="V1436" s="262"/>
      <c r="W1436" s="262"/>
      <c r="X1436" s="267" t="s">
        <v>2788</v>
      </c>
      <c r="Y1436" s="262" t="s">
        <v>2864</v>
      </c>
      <c r="Z1436" s="262"/>
      <c r="AC1436" s="274"/>
      <c r="AD1436" s="275"/>
    </row>
    <row r="1437" spans="1:30" x14ac:dyDescent="0.25">
      <c r="A1437" s="261">
        <v>43006</v>
      </c>
      <c r="B1437" s="262"/>
      <c r="C1437" s="261">
        <v>43014</v>
      </c>
      <c r="D1437" s="262" t="s">
        <v>2512</v>
      </c>
      <c r="E1437" s="262" t="s">
        <v>1872</v>
      </c>
      <c r="F1437" s="262" t="s">
        <v>1872</v>
      </c>
      <c r="G1437" s="262" t="s">
        <v>1873</v>
      </c>
      <c r="H1437" s="263" t="s">
        <v>155</v>
      </c>
      <c r="I1437" s="264">
        <v>30366.83</v>
      </c>
      <c r="J1437" s="264">
        <v>-97149.56</v>
      </c>
      <c r="K1437" s="264">
        <v>0</v>
      </c>
      <c r="L1437" s="266">
        <v>3.1991999999999998</v>
      </c>
      <c r="M1437" s="266">
        <v>3.173</v>
      </c>
      <c r="N1437" s="270">
        <v>43024</v>
      </c>
      <c r="O1437" s="264">
        <v>-794.38</v>
      </c>
      <c r="P1437" s="264">
        <v>0</v>
      </c>
      <c r="Q1437" s="264">
        <v>-794.38</v>
      </c>
      <c r="R1437" s="264">
        <v>-794.38</v>
      </c>
      <c r="S1437" s="279">
        <v>3.1343999999999999</v>
      </c>
      <c r="T1437" s="268">
        <f t="shared" si="34"/>
        <v>-253.43925472179686</v>
      </c>
      <c r="U1437" s="267"/>
      <c r="V1437" s="262"/>
      <c r="W1437" s="262"/>
      <c r="X1437" s="267" t="s">
        <v>2788</v>
      </c>
      <c r="Y1437" s="262" t="s">
        <v>2838</v>
      </c>
      <c r="Z1437" s="262"/>
      <c r="AC1437" s="274"/>
      <c r="AD1437" s="275"/>
    </row>
    <row r="1438" spans="1:30" x14ac:dyDescent="0.25">
      <c r="A1438" s="261">
        <v>42996</v>
      </c>
      <c r="B1438" s="262"/>
      <c r="C1438" s="261">
        <v>43017</v>
      </c>
      <c r="D1438" s="262" t="s">
        <v>2512</v>
      </c>
      <c r="E1438" s="262" t="s">
        <v>1872</v>
      </c>
      <c r="F1438" s="262" t="s">
        <v>1872</v>
      </c>
      <c r="G1438" s="262" t="s">
        <v>1873</v>
      </c>
      <c r="H1438" s="263" t="s">
        <v>155</v>
      </c>
      <c r="I1438" s="264">
        <v>44561.86</v>
      </c>
      <c r="J1438" s="264">
        <v>-140000</v>
      </c>
      <c r="K1438" s="264">
        <v>0</v>
      </c>
      <c r="L1438" s="266">
        <v>3.1417000000000002</v>
      </c>
      <c r="M1438" s="266">
        <v>3.1888999999999998</v>
      </c>
      <c r="N1438" s="270">
        <v>43019</v>
      </c>
      <c r="O1438" s="264">
        <v>2102.02</v>
      </c>
      <c r="P1438" s="264">
        <v>0.11</v>
      </c>
      <c r="Q1438" s="264">
        <v>2101.91</v>
      </c>
      <c r="R1438" s="264">
        <v>2102.02</v>
      </c>
      <c r="S1438" s="279">
        <v>3.1644999999999999</v>
      </c>
      <c r="T1438" s="268">
        <f t="shared" si="34"/>
        <v>664.25027650497714</v>
      </c>
      <c r="U1438" s="267"/>
      <c r="V1438" s="262"/>
      <c r="W1438" s="262"/>
      <c r="X1438" s="267" t="s">
        <v>2788</v>
      </c>
      <c r="Y1438" s="262" t="s">
        <v>2864</v>
      </c>
      <c r="Z1438" s="262"/>
      <c r="AC1438" s="274"/>
      <c r="AD1438" s="275"/>
    </row>
    <row r="1439" spans="1:30" x14ac:dyDescent="0.25">
      <c r="A1439" s="261">
        <v>42977</v>
      </c>
      <c r="B1439" s="262"/>
      <c r="C1439" s="261">
        <v>43017</v>
      </c>
      <c r="D1439" s="262" t="s">
        <v>2512</v>
      </c>
      <c r="E1439" s="262" t="s">
        <v>1872</v>
      </c>
      <c r="F1439" s="262" t="s">
        <v>1872</v>
      </c>
      <c r="G1439" s="262" t="s">
        <v>1873</v>
      </c>
      <c r="H1439" s="263" t="s">
        <v>155</v>
      </c>
      <c r="I1439" s="264">
        <v>145087.32</v>
      </c>
      <c r="J1439" s="264">
        <v>-461899.99</v>
      </c>
      <c r="K1439" s="264">
        <v>0</v>
      </c>
      <c r="L1439" s="266">
        <v>3.1836000000000002</v>
      </c>
      <c r="M1439" s="266">
        <v>3.1772</v>
      </c>
      <c r="N1439" s="270">
        <v>43024</v>
      </c>
      <c r="O1439" s="264">
        <v>-927.41</v>
      </c>
      <c r="P1439" s="264">
        <v>0</v>
      </c>
      <c r="Q1439" s="264">
        <v>-927.41</v>
      </c>
      <c r="R1439" s="264">
        <v>-927.41</v>
      </c>
      <c r="S1439" s="279">
        <v>3.1644999999999999</v>
      </c>
      <c r="T1439" s="268">
        <f t="shared" si="34"/>
        <v>-293.06683520303363</v>
      </c>
      <c r="U1439" s="267"/>
      <c r="V1439" s="262"/>
      <c r="W1439" s="262"/>
      <c r="X1439" s="267" t="s">
        <v>2865</v>
      </c>
      <c r="Y1439" s="262" t="s">
        <v>2866</v>
      </c>
      <c r="Z1439" s="262"/>
      <c r="AC1439" s="274"/>
      <c r="AD1439" s="275"/>
    </row>
    <row r="1440" spans="1:30" x14ac:dyDescent="0.25">
      <c r="A1440" s="261">
        <v>42969</v>
      </c>
      <c r="B1440" s="262"/>
      <c r="C1440" s="261">
        <v>43017</v>
      </c>
      <c r="D1440" s="262" t="s">
        <v>2512</v>
      </c>
      <c r="E1440" s="262" t="s">
        <v>1872</v>
      </c>
      <c r="F1440" s="262" t="s">
        <v>1872</v>
      </c>
      <c r="G1440" s="262" t="s">
        <v>1873</v>
      </c>
      <c r="H1440" s="263" t="s">
        <v>155</v>
      </c>
      <c r="I1440" s="264">
        <v>25677.15</v>
      </c>
      <c r="J1440" s="264">
        <v>-81999.98</v>
      </c>
      <c r="K1440" s="264">
        <v>0</v>
      </c>
      <c r="L1440" s="266">
        <v>3.1934999999999998</v>
      </c>
      <c r="M1440" s="266">
        <v>3.1739000000000002</v>
      </c>
      <c r="N1440" s="270">
        <v>43017</v>
      </c>
      <c r="O1440" s="264">
        <v>-503.27</v>
      </c>
      <c r="P1440" s="264">
        <v>0</v>
      </c>
      <c r="Q1440" s="264">
        <v>-503.27</v>
      </c>
      <c r="R1440" s="264">
        <v>-503.27</v>
      </c>
      <c r="S1440" s="279">
        <v>3.1644999999999999</v>
      </c>
      <c r="T1440" s="268">
        <f t="shared" si="34"/>
        <v>-159.03618265128773</v>
      </c>
      <c r="U1440" s="267"/>
      <c r="V1440" s="262"/>
      <c r="W1440" s="262"/>
      <c r="X1440" s="267" t="s">
        <v>2861</v>
      </c>
      <c r="Y1440" s="262" t="s">
        <v>2862</v>
      </c>
      <c r="Z1440" s="262"/>
      <c r="AC1440" s="274"/>
      <c r="AD1440" s="275"/>
    </row>
    <row r="1441" spans="1:30" x14ac:dyDescent="0.25">
      <c r="A1441" s="261">
        <v>42998</v>
      </c>
      <c r="B1441" s="262"/>
      <c r="C1441" s="261">
        <v>43017</v>
      </c>
      <c r="D1441" s="262" t="s">
        <v>2512</v>
      </c>
      <c r="E1441" s="262" t="s">
        <v>1872</v>
      </c>
      <c r="F1441" s="262" t="s">
        <v>1872</v>
      </c>
      <c r="G1441" s="262" t="s">
        <v>1873</v>
      </c>
      <c r="H1441" s="263" t="s">
        <v>155</v>
      </c>
      <c r="I1441" s="264">
        <v>74726.53</v>
      </c>
      <c r="J1441" s="264">
        <v>-234999.99</v>
      </c>
      <c r="K1441" s="264">
        <v>0</v>
      </c>
      <c r="L1441" s="266">
        <v>3.1448</v>
      </c>
      <c r="M1441" s="266">
        <v>3.1743999999999999</v>
      </c>
      <c r="N1441" s="270">
        <v>43018</v>
      </c>
      <c r="O1441" s="264">
        <v>2211.2199999999998</v>
      </c>
      <c r="P1441" s="264">
        <v>0.11</v>
      </c>
      <c r="Q1441" s="264">
        <v>2211.11</v>
      </c>
      <c r="R1441" s="264">
        <v>2211.2199999999998</v>
      </c>
      <c r="S1441" s="279">
        <v>3.1644999999999999</v>
      </c>
      <c r="T1441" s="268">
        <f t="shared" si="34"/>
        <v>698.75809764575763</v>
      </c>
      <c r="U1441" s="267"/>
      <c r="V1441" s="262"/>
      <c r="W1441" s="262"/>
      <c r="X1441" s="267" t="s">
        <v>2788</v>
      </c>
      <c r="Y1441" s="262" t="s">
        <v>2867</v>
      </c>
      <c r="Z1441" s="262"/>
      <c r="AC1441" s="274"/>
      <c r="AD1441" s="275"/>
    </row>
    <row r="1442" spans="1:30" x14ac:dyDescent="0.25">
      <c r="A1442" s="261">
        <v>42991</v>
      </c>
      <c r="B1442" s="262"/>
      <c r="C1442" s="261">
        <v>43017</v>
      </c>
      <c r="D1442" s="262" t="s">
        <v>2512</v>
      </c>
      <c r="E1442" s="262" t="s">
        <v>1872</v>
      </c>
      <c r="F1442" s="262" t="s">
        <v>1872</v>
      </c>
      <c r="G1442" s="262" t="s">
        <v>1873</v>
      </c>
      <c r="H1442" s="263" t="s">
        <v>155</v>
      </c>
      <c r="I1442" s="264">
        <v>55555.56</v>
      </c>
      <c r="J1442" s="264">
        <v>-175000.01</v>
      </c>
      <c r="K1442" s="264">
        <v>0</v>
      </c>
      <c r="L1442" s="266">
        <v>3.15</v>
      </c>
      <c r="M1442" s="266">
        <v>3.1789999999999998</v>
      </c>
      <c r="N1442" s="270">
        <v>43028</v>
      </c>
      <c r="O1442" s="264">
        <v>1607.15</v>
      </c>
      <c r="P1442" s="264">
        <v>0.08</v>
      </c>
      <c r="Q1442" s="264">
        <v>1607.07</v>
      </c>
      <c r="R1442" s="264">
        <v>1607.15</v>
      </c>
      <c r="S1442" s="279">
        <v>3.1644999999999999</v>
      </c>
      <c r="T1442" s="268">
        <f t="shared" si="34"/>
        <v>507.86854163374943</v>
      </c>
      <c r="U1442" s="267"/>
      <c r="V1442" s="262"/>
      <c r="W1442" s="262"/>
      <c r="X1442" s="267" t="s">
        <v>2788</v>
      </c>
      <c r="Y1442" s="262" t="s">
        <v>2850</v>
      </c>
      <c r="Z1442" s="262"/>
      <c r="AC1442" s="274"/>
      <c r="AD1442" s="275"/>
    </row>
    <row r="1443" spans="1:30" x14ac:dyDescent="0.25">
      <c r="A1443" s="261">
        <v>43010</v>
      </c>
      <c r="B1443" s="262"/>
      <c r="C1443" s="261">
        <v>43017</v>
      </c>
      <c r="D1443" s="262" t="s">
        <v>2512</v>
      </c>
      <c r="E1443" s="262" t="s">
        <v>1872</v>
      </c>
      <c r="F1443" s="262" t="s">
        <v>1872</v>
      </c>
      <c r="G1443" s="262" t="s">
        <v>1873</v>
      </c>
      <c r="H1443" s="263" t="s">
        <v>155</v>
      </c>
      <c r="I1443" s="264">
        <v>-1570943.82</v>
      </c>
      <c r="J1443" s="264">
        <v>4999999.99</v>
      </c>
      <c r="K1443" s="264">
        <v>0</v>
      </c>
      <c r="L1443" s="266">
        <v>3.1827999999999999</v>
      </c>
      <c r="M1443" s="266">
        <v>3.1888999999999998</v>
      </c>
      <c r="N1443" s="270">
        <v>43042</v>
      </c>
      <c r="O1443" s="264">
        <v>-9533.43</v>
      </c>
      <c r="P1443" s="264">
        <v>0</v>
      </c>
      <c r="Q1443" s="264">
        <v>-9533.43</v>
      </c>
      <c r="R1443" s="264">
        <v>-9533.43</v>
      </c>
      <c r="S1443" s="279">
        <v>3.1644999999999999</v>
      </c>
      <c r="T1443" s="268">
        <f t="shared" si="34"/>
        <v>-3012.6181071259284</v>
      </c>
      <c r="U1443" s="267"/>
      <c r="V1443" s="262"/>
      <c r="W1443" s="262"/>
      <c r="X1443" s="267" t="s">
        <v>2826</v>
      </c>
      <c r="Y1443" s="262" t="s">
        <v>2868</v>
      </c>
      <c r="Z1443" s="262"/>
      <c r="AC1443" s="274"/>
      <c r="AD1443" s="275"/>
    </row>
    <row r="1444" spans="1:30" x14ac:dyDescent="0.25">
      <c r="A1444" s="261">
        <v>43006</v>
      </c>
      <c r="B1444" s="262"/>
      <c r="C1444" s="261">
        <v>43017</v>
      </c>
      <c r="D1444" s="262" t="s">
        <v>2512</v>
      </c>
      <c r="E1444" s="262" t="s">
        <v>1872</v>
      </c>
      <c r="F1444" s="262" t="s">
        <v>1872</v>
      </c>
      <c r="G1444" s="262" t="s">
        <v>1873</v>
      </c>
      <c r="H1444" s="263" t="s">
        <v>155</v>
      </c>
      <c r="I1444" s="264">
        <v>46886.720000000001</v>
      </c>
      <c r="J1444" s="264">
        <v>-149999.99</v>
      </c>
      <c r="K1444" s="264">
        <v>0</v>
      </c>
      <c r="L1444" s="266">
        <v>3.1991999999999998</v>
      </c>
      <c r="M1444" s="266">
        <v>3.1772</v>
      </c>
      <c r="N1444" s="270">
        <v>43024</v>
      </c>
      <c r="O1444" s="264">
        <v>-1030.23</v>
      </c>
      <c r="P1444" s="264">
        <v>0</v>
      </c>
      <c r="Q1444" s="264">
        <v>-1030.23</v>
      </c>
      <c r="R1444" s="264">
        <v>-1030.23</v>
      </c>
      <c r="S1444" s="279">
        <v>3.1644999999999999</v>
      </c>
      <c r="T1444" s="268">
        <f t="shared" si="34"/>
        <v>-325.558540053721</v>
      </c>
      <c r="U1444" s="267"/>
      <c r="V1444" s="262"/>
      <c r="W1444" s="262"/>
      <c r="X1444" s="267" t="s">
        <v>2788</v>
      </c>
      <c r="Y1444" s="262" t="s">
        <v>2840</v>
      </c>
      <c r="Z1444" s="262"/>
      <c r="AC1444" s="274"/>
      <c r="AD1444" s="275"/>
    </row>
    <row r="1445" spans="1:30" x14ac:dyDescent="0.25">
      <c r="A1445" s="261">
        <v>43006</v>
      </c>
      <c r="B1445" s="262"/>
      <c r="C1445" s="261">
        <v>43017</v>
      </c>
      <c r="D1445" s="262" t="s">
        <v>2512</v>
      </c>
      <c r="E1445" s="262" t="s">
        <v>1872</v>
      </c>
      <c r="F1445" s="262" t="s">
        <v>1872</v>
      </c>
      <c r="G1445" s="262" t="s">
        <v>1873</v>
      </c>
      <c r="H1445" s="263" t="s">
        <v>155</v>
      </c>
      <c r="I1445" s="264">
        <v>93773.440000000002</v>
      </c>
      <c r="J1445" s="264">
        <v>-299999.99</v>
      </c>
      <c r="K1445" s="264">
        <v>0</v>
      </c>
      <c r="L1445" s="266">
        <v>3.1991999999999998</v>
      </c>
      <c r="M1445" s="266">
        <v>3.1772</v>
      </c>
      <c r="N1445" s="270">
        <v>43024</v>
      </c>
      <c r="O1445" s="264">
        <v>-2060.4699999999998</v>
      </c>
      <c r="P1445" s="264">
        <v>0</v>
      </c>
      <c r="Q1445" s="264">
        <v>-2060.4699999999998</v>
      </c>
      <c r="R1445" s="264">
        <v>-2060.4699999999998</v>
      </c>
      <c r="S1445" s="279">
        <v>3.1644999999999999</v>
      </c>
      <c r="T1445" s="268">
        <f t="shared" si="34"/>
        <v>-651.12024016432292</v>
      </c>
      <c r="U1445" s="267"/>
      <c r="V1445" s="262"/>
      <c r="W1445" s="262"/>
      <c r="X1445" s="267" t="s">
        <v>2788</v>
      </c>
      <c r="Y1445" s="262" t="s">
        <v>2869</v>
      </c>
      <c r="Z1445" s="262"/>
      <c r="AC1445" s="274"/>
      <c r="AD1445" s="275"/>
    </row>
    <row r="1446" spans="1:30" x14ac:dyDescent="0.25">
      <c r="A1446" s="261">
        <v>43010</v>
      </c>
      <c r="B1446" s="262"/>
      <c r="C1446" s="261">
        <v>43017</v>
      </c>
      <c r="D1446" s="262" t="s">
        <v>2512</v>
      </c>
      <c r="E1446" s="262" t="s">
        <v>1872</v>
      </c>
      <c r="F1446" s="262" t="s">
        <v>1872</v>
      </c>
      <c r="G1446" s="262" t="s">
        <v>1873</v>
      </c>
      <c r="H1446" s="263" t="s">
        <v>155</v>
      </c>
      <c r="I1446" s="264">
        <v>53412.09</v>
      </c>
      <c r="J1446" s="264">
        <v>-170000</v>
      </c>
      <c r="K1446" s="264">
        <v>0</v>
      </c>
      <c r="L1446" s="266">
        <v>3.1827999999999999</v>
      </c>
      <c r="M1446" s="266">
        <v>3.1989000000000001</v>
      </c>
      <c r="N1446" s="270">
        <v>43042</v>
      </c>
      <c r="O1446" s="264">
        <v>855.51</v>
      </c>
      <c r="P1446" s="264">
        <v>0.04</v>
      </c>
      <c r="Q1446" s="264">
        <v>855.47</v>
      </c>
      <c r="R1446" s="264">
        <v>855.51</v>
      </c>
      <c r="S1446" s="279">
        <v>3.1644999999999999</v>
      </c>
      <c r="T1446" s="268">
        <f t="shared" si="34"/>
        <v>270.34602622847211</v>
      </c>
      <c r="U1446" s="267"/>
      <c r="V1446" s="262"/>
      <c r="W1446" s="262"/>
      <c r="X1446" s="267" t="s">
        <v>2788</v>
      </c>
      <c r="Y1446" s="262" t="s">
        <v>2859</v>
      </c>
      <c r="Z1446" s="262"/>
      <c r="AC1446" s="274"/>
      <c r="AD1446" s="275"/>
    </row>
    <row r="1447" spans="1:30" x14ac:dyDescent="0.25">
      <c r="A1447" s="261">
        <v>43010</v>
      </c>
      <c r="B1447" s="262"/>
      <c r="C1447" s="261">
        <v>43017</v>
      </c>
      <c r="D1447" s="262" t="s">
        <v>2512</v>
      </c>
      <c r="E1447" s="262" t="s">
        <v>1872</v>
      </c>
      <c r="F1447" s="262" t="s">
        <v>1872</v>
      </c>
      <c r="G1447" s="262" t="s">
        <v>1873</v>
      </c>
      <c r="H1447" s="263" t="s">
        <v>155</v>
      </c>
      <c r="I1447" s="264">
        <v>24820.91</v>
      </c>
      <c r="J1447" s="264">
        <v>-78999.990000000005</v>
      </c>
      <c r="K1447" s="264">
        <v>0</v>
      </c>
      <c r="L1447" s="266">
        <v>3.1827999999999999</v>
      </c>
      <c r="M1447" s="266">
        <v>3.1888999999999998</v>
      </c>
      <c r="N1447" s="270">
        <v>43042</v>
      </c>
      <c r="O1447" s="264">
        <v>150.63</v>
      </c>
      <c r="P1447" s="264">
        <v>0.01</v>
      </c>
      <c r="Q1447" s="264">
        <v>150.62</v>
      </c>
      <c r="R1447" s="264">
        <v>150.63</v>
      </c>
      <c r="S1447" s="279">
        <v>3.1644999999999999</v>
      </c>
      <c r="T1447" s="268">
        <f t="shared" si="34"/>
        <v>47.59993679886238</v>
      </c>
      <c r="U1447" s="267"/>
      <c r="V1447" s="262"/>
      <c r="W1447" s="262"/>
      <c r="X1447" s="267" t="s">
        <v>2788</v>
      </c>
      <c r="Y1447" s="262" t="s">
        <v>2859</v>
      </c>
      <c r="Z1447" s="262"/>
      <c r="AC1447" s="274"/>
      <c r="AD1447" s="275"/>
    </row>
    <row r="1448" spans="1:30" x14ac:dyDescent="0.25">
      <c r="A1448" s="261">
        <v>43010</v>
      </c>
      <c r="B1448" s="262"/>
      <c r="C1448" s="261">
        <v>43017</v>
      </c>
      <c r="D1448" s="262" t="s">
        <v>2512</v>
      </c>
      <c r="E1448" s="262" t="s">
        <v>1872</v>
      </c>
      <c r="F1448" s="262" t="s">
        <v>1872</v>
      </c>
      <c r="G1448" s="262" t="s">
        <v>1873</v>
      </c>
      <c r="H1448" s="263" t="s">
        <v>155</v>
      </c>
      <c r="I1448" s="264">
        <v>40844.54</v>
      </c>
      <c r="J1448" s="264">
        <v>-130000</v>
      </c>
      <c r="K1448" s="264">
        <v>0</v>
      </c>
      <c r="L1448" s="266">
        <v>3.1827999999999999</v>
      </c>
      <c r="M1448" s="266">
        <v>3.1888999999999998</v>
      </c>
      <c r="N1448" s="270">
        <v>43042</v>
      </c>
      <c r="O1448" s="264">
        <v>247.87</v>
      </c>
      <c r="P1448" s="264">
        <v>0.01</v>
      </c>
      <c r="Q1448" s="264">
        <v>247.86</v>
      </c>
      <c r="R1448" s="264">
        <v>247.87</v>
      </c>
      <c r="S1448" s="279">
        <v>3.1644999999999999</v>
      </c>
      <c r="T1448" s="268">
        <f t="shared" si="34"/>
        <v>78.32832990993839</v>
      </c>
      <c r="U1448" s="267"/>
      <c r="V1448" s="262"/>
      <c r="W1448" s="262"/>
      <c r="X1448" s="267" t="s">
        <v>2788</v>
      </c>
      <c r="Y1448" s="262" t="s">
        <v>2870</v>
      </c>
      <c r="Z1448" s="262"/>
      <c r="AC1448" s="274"/>
      <c r="AD1448" s="275"/>
    </row>
    <row r="1449" spans="1:30" x14ac:dyDescent="0.25">
      <c r="A1449" s="261">
        <v>43007</v>
      </c>
      <c r="B1449" s="262"/>
      <c r="C1449" s="261">
        <v>43017</v>
      </c>
      <c r="D1449" s="262" t="s">
        <v>2512</v>
      </c>
      <c r="E1449" s="262" t="s">
        <v>1872</v>
      </c>
      <c r="F1449" s="262" t="s">
        <v>1872</v>
      </c>
      <c r="G1449" s="262" t="s">
        <v>1873</v>
      </c>
      <c r="H1449" s="263" t="s">
        <v>155</v>
      </c>
      <c r="I1449" s="264">
        <v>157967.9</v>
      </c>
      <c r="J1449" s="264">
        <v>-500000</v>
      </c>
      <c r="K1449" s="264">
        <v>0</v>
      </c>
      <c r="L1449" s="266">
        <v>3.1652</v>
      </c>
      <c r="M1449" s="266">
        <v>3.1743999999999999</v>
      </c>
      <c r="N1449" s="270">
        <v>43018</v>
      </c>
      <c r="O1449" s="264">
        <v>1452.85</v>
      </c>
      <c r="P1449" s="264">
        <v>7.0000000000000007E-2</v>
      </c>
      <c r="Q1449" s="264">
        <v>1452.78</v>
      </c>
      <c r="R1449" s="264">
        <v>1452.85</v>
      </c>
      <c r="S1449" s="279">
        <v>3.1644999999999999</v>
      </c>
      <c r="T1449" s="268">
        <f t="shared" si="34"/>
        <v>459.10886395955129</v>
      </c>
      <c r="U1449" s="267"/>
      <c r="V1449" s="262"/>
      <c r="W1449" s="262"/>
      <c r="X1449" s="267" t="s">
        <v>2788</v>
      </c>
      <c r="Y1449" s="262" t="s">
        <v>2871</v>
      </c>
      <c r="Z1449" s="262"/>
      <c r="AC1449" s="274"/>
      <c r="AD1449" s="275"/>
    </row>
    <row r="1450" spans="1:30" x14ac:dyDescent="0.25">
      <c r="A1450" s="261">
        <v>43003</v>
      </c>
      <c r="B1450" s="262"/>
      <c r="C1450" s="261">
        <v>43018</v>
      </c>
      <c r="D1450" s="262" t="s">
        <v>2512</v>
      </c>
      <c r="E1450" s="262" t="s">
        <v>1872</v>
      </c>
      <c r="F1450" s="262" t="s">
        <v>1872</v>
      </c>
      <c r="G1450" s="262" t="s">
        <v>1873</v>
      </c>
      <c r="H1450" s="263" t="s">
        <v>155</v>
      </c>
      <c r="I1450" s="264">
        <v>167585.79</v>
      </c>
      <c r="J1450" s="264">
        <v>-527224.9</v>
      </c>
      <c r="K1450" s="264">
        <v>0</v>
      </c>
      <c r="L1450" s="266">
        <v>3.1459999999999999</v>
      </c>
      <c r="M1450" s="266">
        <v>3.1775000000000002</v>
      </c>
      <c r="N1450" s="270">
        <v>43018</v>
      </c>
      <c r="O1450" s="264">
        <v>5278.95</v>
      </c>
      <c r="P1450" s="264">
        <v>0.26</v>
      </c>
      <c r="Q1450" s="264">
        <v>5278.69</v>
      </c>
      <c r="R1450" s="264">
        <v>5278.95</v>
      </c>
      <c r="S1450" s="279">
        <v>3.1766999999999999</v>
      </c>
      <c r="T1450" s="268">
        <f t="shared" si="34"/>
        <v>1661.7716498252905</v>
      </c>
      <c r="U1450" s="267"/>
      <c r="V1450" s="262"/>
      <c r="W1450" s="262"/>
      <c r="X1450" s="267" t="s">
        <v>2788</v>
      </c>
      <c r="Y1450" s="262" t="s">
        <v>2872</v>
      </c>
      <c r="Z1450" s="262"/>
      <c r="AC1450" s="274"/>
      <c r="AD1450" s="275"/>
    </row>
    <row r="1451" spans="1:30" x14ac:dyDescent="0.25">
      <c r="A1451" s="261">
        <v>42998</v>
      </c>
      <c r="B1451" s="262"/>
      <c r="C1451" s="261">
        <v>43018</v>
      </c>
      <c r="D1451" s="262" t="s">
        <v>2512</v>
      </c>
      <c r="E1451" s="262" t="s">
        <v>1872</v>
      </c>
      <c r="F1451" s="262" t="s">
        <v>1872</v>
      </c>
      <c r="G1451" s="262" t="s">
        <v>1873</v>
      </c>
      <c r="H1451" s="263" t="s">
        <v>155</v>
      </c>
      <c r="I1451" s="264">
        <v>337128.75</v>
      </c>
      <c r="J1451" s="264">
        <v>-1060202.49</v>
      </c>
      <c r="K1451" s="264">
        <v>0</v>
      </c>
      <c r="L1451" s="266">
        <v>3.1448</v>
      </c>
      <c r="M1451" s="266">
        <v>3.1775000000000002</v>
      </c>
      <c r="N1451" s="270">
        <v>43018</v>
      </c>
      <c r="O1451" s="264">
        <v>11024.11</v>
      </c>
      <c r="P1451" s="264">
        <v>0.55000000000000004</v>
      </c>
      <c r="Q1451" s="264">
        <v>11023.56</v>
      </c>
      <c r="R1451" s="264">
        <v>11024.11</v>
      </c>
      <c r="S1451" s="279">
        <v>3.1766999999999999</v>
      </c>
      <c r="T1451" s="268">
        <f t="shared" si="34"/>
        <v>3470.3025151887182</v>
      </c>
      <c r="U1451" s="267"/>
      <c r="V1451" s="262"/>
      <c r="W1451" s="262"/>
      <c r="X1451" s="267" t="s">
        <v>2788</v>
      </c>
      <c r="Y1451" s="262" t="s">
        <v>2867</v>
      </c>
      <c r="Z1451" s="262"/>
      <c r="AC1451" s="274"/>
      <c r="AD1451" s="275"/>
    </row>
    <row r="1452" spans="1:30" x14ac:dyDescent="0.25">
      <c r="A1452" s="261">
        <v>42978</v>
      </c>
      <c r="B1452" s="262"/>
      <c r="C1452" s="261">
        <v>43018</v>
      </c>
      <c r="D1452" s="262" t="s">
        <v>2512</v>
      </c>
      <c r="E1452" s="262" t="s">
        <v>1872</v>
      </c>
      <c r="F1452" s="262" t="s">
        <v>1872</v>
      </c>
      <c r="G1452" s="262" t="s">
        <v>1873</v>
      </c>
      <c r="H1452" s="263" t="s">
        <v>155</v>
      </c>
      <c r="I1452" s="264">
        <v>147664.07999999999</v>
      </c>
      <c r="J1452" s="264">
        <v>-470000</v>
      </c>
      <c r="K1452" s="264">
        <v>0</v>
      </c>
      <c r="L1452" s="266">
        <v>3.1829000000000001</v>
      </c>
      <c r="M1452" s="266">
        <v>3.1777000000000002</v>
      </c>
      <c r="N1452" s="270">
        <v>43018</v>
      </c>
      <c r="O1452" s="264">
        <v>-767.85</v>
      </c>
      <c r="P1452" s="264">
        <v>0</v>
      </c>
      <c r="Q1452" s="264">
        <v>-767.85</v>
      </c>
      <c r="R1452" s="264">
        <v>-767.85</v>
      </c>
      <c r="S1452" s="279">
        <v>3.1766999999999999</v>
      </c>
      <c r="T1452" s="268">
        <f t="shared" si="34"/>
        <v>-241.71309849844181</v>
      </c>
      <c r="U1452" s="267"/>
      <c r="V1452" s="262"/>
      <c r="W1452" s="262"/>
      <c r="X1452" s="267" t="s">
        <v>2788</v>
      </c>
      <c r="Y1452" s="262" t="s">
        <v>2873</v>
      </c>
      <c r="Z1452" s="262"/>
      <c r="AC1452" s="274"/>
      <c r="AD1452" s="275"/>
    </row>
    <row r="1453" spans="1:30" x14ac:dyDescent="0.25">
      <c r="A1453" s="261">
        <v>42978</v>
      </c>
      <c r="B1453" s="262"/>
      <c r="C1453" s="261">
        <v>43018</v>
      </c>
      <c r="D1453" s="262" t="s">
        <v>2512</v>
      </c>
      <c r="E1453" s="262" t="s">
        <v>1872</v>
      </c>
      <c r="F1453" s="262" t="s">
        <v>1872</v>
      </c>
      <c r="G1453" s="262" t="s">
        <v>1873</v>
      </c>
      <c r="H1453" s="263" t="s">
        <v>155</v>
      </c>
      <c r="I1453" s="264">
        <v>18867.400000000001</v>
      </c>
      <c r="J1453" s="264">
        <v>-60053.05</v>
      </c>
      <c r="K1453" s="264">
        <v>0</v>
      </c>
      <c r="L1453" s="266">
        <v>3.1829000000000001</v>
      </c>
      <c r="M1453" s="266">
        <v>3.1775000000000002</v>
      </c>
      <c r="N1453" s="270">
        <v>43018</v>
      </c>
      <c r="O1453" s="264">
        <v>-101.88</v>
      </c>
      <c r="P1453" s="264">
        <v>0</v>
      </c>
      <c r="Q1453" s="264">
        <v>-101.88</v>
      </c>
      <c r="R1453" s="264">
        <v>-101.88</v>
      </c>
      <c r="S1453" s="279">
        <v>3.1766999999999999</v>
      </c>
      <c r="T1453" s="268">
        <f>R1453/S1453</f>
        <v>-32.071017093209932</v>
      </c>
      <c r="U1453" s="267"/>
      <c r="V1453" s="262"/>
      <c r="W1453" s="262"/>
      <c r="X1453" s="267" t="s">
        <v>2788</v>
      </c>
      <c r="Y1453" s="262" t="s">
        <v>2873</v>
      </c>
      <c r="Z1453" s="262"/>
      <c r="AC1453" s="274"/>
      <c r="AD1453" s="275"/>
    </row>
    <row r="1454" spans="1:30" x14ac:dyDescent="0.25">
      <c r="A1454" s="261">
        <v>43007</v>
      </c>
      <c r="B1454" s="262"/>
      <c r="C1454" s="261">
        <v>43019</v>
      </c>
      <c r="D1454" s="262" t="s">
        <v>2512</v>
      </c>
      <c r="E1454" s="262" t="s">
        <v>1872</v>
      </c>
      <c r="F1454" s="262" t="s">
        <v>1872</v>
      </c>
      <c r="G1454" s="262" t="s">
        <v>1873</v>
      </c>
      <c r="H1454" s="263" t="s">
        <v>155</v>
      </c>
      <c r="I1454" s="264">
        <v>150050.15</v>
      </c>
      <c r="J1454" s="264">
        <v>-474998.75</v>
      </c>
      <c r="K1454" s="264">
        <v>0</v>
      </c>
      <c r="L1454" s="266">
        <v>3.1656</v>
      </c>
      <c r="M1454" s="266">
        <v>3.1659000000000002</v>
      </c>
      <c r="N1454" s="270">
        <v>43019</v>
      </c>
      <c r="O1454" s="264">
        <v>45.02</v>
      </c>
      <c r="P1454" s="264">
        <v>0</v>
      </c>
      <c r="Q1454" s="264">
        <v>45.02</v>
      </c>
      <c r="R1454" s="264">
        <v>45.02</v>
      </c>
      <c r="S1454" s="279">
        <v>3.1684999999999999</v>
      </c>
      <c r="T1454" s="268">
        <f>R1454/S1454</f>
        <v>14.208616064383779</v>
      </c>
      <c r="U1454" s="267"/>
      <c r="V1454" s="262"/>
      <c r="W1454" s="262"/>
      <c r="X1454" s="267" t="s">
        <v>2788</v>
      </c>
      <c r="Y1454" s="262" t="s">
        <v>2874</v>
      </c>
      <c r="Z1454" s="262"/>
      <c r="AC1454" s="274"/>
      <c r="AD1454" s="275"/>
    </row>
    <row r="1455" spans="1:30" x14ac:dyDescent="0.25">
      <c r="A1455" s="261">
        <v>43018</v>
      </c>
      <c r="B1455" s="262"/>
      <c r="C1455" s="261">
        <v>43019</v>
      </c>
      <c r="D1455" s="262" t="s">
        <v>2512</v>
      </c>
      <c r="E1455" s="262" t="s">
        <v>1872</v>
      </c>
      <c r="F1455" s="262" t="s">
        <v>1872</v>
      </c>
      <c r="G1455" s="262" t="s">
        <v>1873</v>
      </c>
      <c r="H1455" s="263" t="s">
        <v>155</v>
      </c>
      <c r="I1455" s="264">
        <v>34515.22</v>
      </c>
      <c r="J1455" s="264">
        <v>-110000.01</v>
      </c>
      <c r="K1455" s="264">
        <v>0</v>
      </c>
      <c r="L1455" s="266">
        <v>3.1869999999999998</v>
      </c>
      <c r="M1455" s="266">
        <v>3.1745999999999999</v>
      </c>
      <c r="N1455" s="270">
        <v>43039</v>
      </c>
      <c r="O1455" s="264">
        <v>-426.3</v>
      </c>
      <c r="P1455" s="264">
        <v>0</v>
      </c>
      <c r="Q1455" s="264">
        <v>-426.3</v>
      </c>
      <c r="R1455" s="264">
        <v>-426.3</v>
      </c>
      <c r="S1455" s="279">
        <v>3.1684999999999999</v>
      </c>
      <c r="T1455" s="268">
        <f t="shared" ref="T1455:T1461" si="35">R1455/S1455</f>
        <v>-134.5431592236074</v>
      </c>
      <c r="U1455" s="267"/>
      <c r="V1455" s="262"/>
      <c r="W1455" s="262"/>
      <c r="X1455" s="267" t="s">
        <v>2788</v>
      </c>
      <c r="Y1455" s="262" t="s">
        <v>2875</v>
      </c>
      <c r="Z1455" s="262"/>
      <c r="AC1455" s="274"/>
      <c r="AD1455" s="275"/>
    </row>
    <row r="1456" spans="1:30" x14ac:dyDescent="0.25">
      <c r="A1456" s="261">
        <v>42996</v>
      </c>
      <c r="B1456" s="262"/>
      <c r="C1456" s="261">
        <v>43019</v>
      </c>
      <c r="D1456" s="262" t="s">
        <v>2512</v>
      </c>
      <c r="E1456" s="262" t="s">
        <v>1872</v>
      </c>
      <c r="F1456" s="262" t="s">
        <v>1872</v>
      </c>
      <c r="G1456" s="262" t="s">
        <v>1873</v>
      </c>
      <c r="H1456" s="263" t="s">
        <v>155</v>
      </c>
      <c r="I1456" s="264">
        <v>31559.21</v>
      </c>
      <c r="J1456" s="264">
        <v>-99149.57</v>
      </c>
      <c r="K1456" s="264">
        <v>0</v>
      </c>
      <c r="L1456" s="266">
        <v>3.1417000000000002</v>
      </c>
      <c r="M1456" s="266">
        <v>3.1692</v>
      </c>
      <c r="N1456" s="270">
        <v>43019</v>
      </c>
      <c r="O1456" s="264">
        <v>867.88</v>
      </c>
      <c r="P1456" s="264">
        <v>0.04</v>
      </c>
      <c r="Q1456" s="264">
        <v>867.84</v>
      </c>
      <c r="R1456" s="264">
        <v>867.88</v>
      </c>
      <c r="S1456" s="279">
        <v>3.1684999999999999</v>
      </c>
      <c r="T1456" s="268">
        <f t="shared" si="35"/>
        <v>273.90878964809849</v>
      </c>
      <c r="U1456" s="267"/>
      <c r="V1456" s="262"/>
      <c r="W1456" s="262"/>
      <c r="X1456" s="267" t="s">
        <v>2788</v>
      </c>
      <c r="Y1456" s="262" t="s">
        <v>2864</v>
      </c>
      <c r="Z1456" s="262"/>
      <c r="AC1456" s="274"/>
      <c r="AD1456" s="275"/>
    </row>
    <row r="1457" spans="1:30" x14ac:dyDescent="0.25">
      <c r="A1457" s="261">
        <v>43007</v>
      </c>
      <c r="B1457" s="262"/>
      <c r="C1457" s="261">
        <v>43019</v>
      </c>
      <c r="D1457" s="262" t="s">
        <v>2512</v>
      </c>
      <c r="E1457" s="262" t="s">
        <v>1872</v>
      </c>
      <c r="F1457" s="262" t="s">
        <v>1872</v>
      </c>
      <c r="G1457" s="262" t="s">
        <v>1873</v>
      </c>
      <c r="H1457" s="263" t="s">
        <v>155</v>
      </c>
      <c r="I1457" s="264">
        <v>0.39</v>
      </c>
      <c r="J1457" s="264">
        <v>-1.23</v>
      </c>
      <c r="K1457" s="264">
        <v>0</v>
      </c>
      <c r="L1457" s="266">
        <v>3.1656</v>
      </c>
      <c r="M1457" s="266">
        <v>3.1659000000000002</v>
      </c>
      <c r="N1457" s="270">
        <v>43019</v>
      </c>
      <c r="O1457" s="264">
        <v>0</v>
      </c>
      <c r="P1457" s="264">
        <v>0</v>
      </c>
      <c r="Q1457" s="264">
        <v>0</v>
      </c>
      <c r="R1457" s="264">
        <v>0</v>
      </c>
      <c r="S1457" s="279">
        <v>3.1684999999999999</v>
      </c>
      <c r="T1457" s="268">
        <f t="shared" si="35"/>
        <v>0</v>
      </c>
      <c r="U1457" s="267"/>
      <c r="V1457" s="262"/>
      <c r="W1457" s="262"/>
      <c r="X1457" s="267" t="s">
        <v>2788</v>
      </c>
      <c r="Y1457" s="262" t="s">
        <v>2874</v>
      </c>
      <c r="Z1457" s="262"/>
      <c r="AC1457" s="274"/>
      <c r="AD1457" s="275"/>
    </row>
    <row r="1458" spans="1:30" x14ac:dyDescent="0.25">
      <c r="A1458" s="261">
        <v>42977</v>
      </c>
      <c r="B1458" s="262"/>
      <c r="C1458" s="261">
        <v>43019</v>
      </c>
      <c r="D1458" s="262" t="s">
        <v>2512</v>
      </c>
      <c r="E1458" s="262" t="s">
        <v>1872</v>
      </c>
      <c r="F1458" s="262" t="s">
        <v>1872</v>
      </c>
      <c r="G1458" s="262" t="s">
        <v>1873</v>
      </c>
      <c r="H1458" s="263" t="s">
        <v>155</v>
      </c>
      <c r="I1458" s="264">
        <v>37693.18</v>
      </c>
      <c r="J1458" s="264">
        <v>-120000.01</v>
      </c>
      <c r="K1458" s="264">
        <v>0</v>
      </c>
      <c r="L1458" s="266">
        <v>3.1836000000000002</v>
      </c>
      <c r="M1458" s="266">
        <v>3.1680999999999999</v>
      </c>
      <c r="N1458" s="270">
        <v>43024</v>
      </c>
      <c r="O1458" s="264">
        <v>-583.88</v>
      </c>
      <c r="P1458" s="264">
        <v>0</v>
      </c>
      <c r="Q1458" s="264">
        <v>-583.88</v>
      </c>
      <c r="R1458" s="264">
        <v>-583.88</v>
      </c>
      <c r="S1458" s="279">
        <v>3.1684999999999999</v>
      </c>
      <c r="T1458" s="268">
        <f t="shared" si="35"/>
        <v>-184.27647151649046</v>
      </c>
      <c r="U1458" s="267"/>
      <c r="V1458" s="262"/>
      <c r="W1458" s="262"/>
      <c r="X1458" s="267" t="s">
        <v>2865</v>
      </c>
      <c r="Y1458" s="262" t="s">
        <v>2866</v>
      </c>
      <c r="Z1458" s="262"/>
      <c r="AC1458" s="274"/>
      <c r="AD1458" s="275"/>
    </row>
    <row r="1459" spans="1:30" x14ac:dyDescent="0.25">
      <c r="A1459" s="261">
        <v>43006</v>
      </c>
      <c r="B1459" s="262"/>
      <c r="C1459" s="261">
        <v>43019</v>
      </c>
      <c r="D1459" s="262" t="s">
        <v>2512</v>
      </c>
      <c r="E1459" s="262" t="s">
        <v>1872</v>
      </c>
      <c r="F1459" s="262" t="s">
        <v>1872</v>
      </c>
      <c r="G1459" s="262" t="s">
        <v>1873</v>
      </c>
      <c r="H1459" s="263" t="s">
        <v>155</v>
      </c>
      <c r="I1459" s="264">
        <v>46886.720000000001</v>
      </c>
      <c r="J1459" s="264">
        <v>-149999.99</v>
      </c>
      <c r="K1459" s="264">
        <v>0</v>
      </c>
      <c r="L1459" s="266">
        <v>3.1991999999999998</v>
      </c>
      <c r="M1459" s="266">
        <v>3.1680999999999999</v>
      </c>
      <c r="N1459" s="270">
        <v>43024</v>
      </c>
      <c r="O1459" s="264">
        <v>-1457.28</v>
      </c>
      <c r="P1459" s="264">
        <v>0</v>
      </c>
      <c r="Q1459" s="264">
        <v>-1457.28</v>
      </c>
      <c r="R1459" s="264">
        <v>-1457.28</v>
      </c>
      <c r="S1459" s="279">
        <v>3.1684999999999999</v>
      </c>
      <c r="T1459" s="268">
        <f t="shared" si="35"/>
        <v>-459.92741044658356</v>
      </c>
      <c r="U1459" s="267"/>
      <c r="V1459" s="262"/>
      <c r="W1459" s="262"/>
      <c r="X1459" s="267" t="s">
        <v>2788</v>
      </c>
      <c r="Y1459" s="262" t="s">
        <v>2869</v>
      </c>
      <c r="Z1459" s="262"/>
      <c r="AC1459" s="274"/>
      <c r="AD1459" s="275"/>
    </row>
    <row r="1460" spans="1:30" x14ac:dyDescent="0.25">
      <c r="A1460" s="261">
        <v>43012</v>
      </c>
      <c r="B1460" s="262"/>
      <c r="C1460" s="261">
        <v>43021</v>
      </c>
      <c r="D1460" s="262" t="s">
        <v>2512</v>
      </c>
      <c r="E1460" s="262" t="s">
        <v>1872</v>
      </c>
      <c r="F1460" s="262" t="s">
        <v>1872</v>
      </c>
      <c r="G1460" s="262" t="s">
        <v>1873</v>
      </c>
      <c r="H1460" s="263" t="s">
        <v>155</v>
      </c>
      <c r="I1460" s="264">
        <v>43024.09</v>
      </c>
      <c r="J1460" s="264">
        <v>-135715.19</v>
      </c>
      <c r="K1460" s="264">
        <v>0</v>
      </c>
      <c r="L1460" s="266">
        <v>3.1543999999999999</v>
      </c>
      <c r="M1460" s="266">
        <v>3.1646999999999998</v>
      </c>
      <c r="N1460" s="270">
        <v>43021</v>
      </c>
      <c r="O1460" s="264">
        <v>443.15</v>
      </c>
      <c r="P1460" s="264">
        <v>0.02</v>
      </c>
      <c r="Q1460" s="264">
        <v>443.13</v>
      </c>
      <c r="R1460" s="264">
        <v>443.15</v>
      </c>
      <c r="S1460" s="279">
        <v>3.1636000000000002</v>
      </c>
      <c r="T1460" s="268">
        <f t="shared" si="35"/>
        <v>140.07775951447715</v>
      </c>
      <c r="U1460" s="267"/>
      <c r="V1460" s="262"/>
      <c r="W1460" s="262"/>
      <c r="X1460" s="267" t="s">
        <v>2788</v>
      </c>
      <c r="Y1460" s="262" t="s">
        <v>2876</v>
      </c>
      <c r="Z1460" s="262"/>
      <c r="AC1460" s="274"/>
      <c r="AD1460" s="275"/>
    </row>
    <row r="1461" spans="1:30" x14ac:dyDescent="0.25">
      <c r="A1461" s="261">
        <v>43012</v>
      </c>
      <c r="B1461" s="262"/>
      <c r="C1461" s="261">
        <v>43021</v>
      </c>
      <c r="D1461" s="262" t="s">
        <v>2512</v>
      </c>
      <c r="E1461" s="262" t="s">
        <v>1872</v>
      </c>
      <c r="F1461" s="262" t="s">
        <v>1872</v>
      </c>
      <c r="G1461" s="262" t="s">
        <v>1873</v>
      </c>
      <c r="H1461" s="263" t="s">
        <v>155</v>
      </c>
      <c r="I1461" s="264">
        <v>82444.66</v>
      </c>
      <c r="J1461" s="264">
        <v>-260063.44</v>
      </c>
      <c r="K1461" s="264">
        <v>0</v>
      </c>
      <c r="L1461" s="266">
        <v>3.1543999999999999</v>
      </c>
      <c r="M1461" s="266">
        <v>3.1646999999999998</v>
      </c>
      <c r="N1461" s="270">
        <v>43021</v>
      </c>
      <c r="O1461" s="264">
        <v>849.18</v>
      </c>
      <c r="P1461" s="264">
        <v>0.04</v>
      </c>
      <c r="Q1461" s="264">
        <v>849.14</v>
      </c>
      <c r="R1461" s="264">
        <v>849.18</v>
      </c>
      <c r="S1461" s="279">
        <v>3.1636000000000002</v>
      </c>
      <c r="T1461" s="268">
        <f t="shared" si="35"/>
        <v>268.42205082817043</v>
      </c>
      <c r="U1461" s="267"/>
      <c r="V1461" s="262"/>
      <c r="W1461" s="262"/>
      <c r="X1461" s="267" t="s">
        <v>2788</v>
      </c>
      <c r="Y1461" s="262" t="s">
        <v>2877</v>
      </c>
      <c r="Z1461" s="262"/>
      <c r="AC1461" s="274"/>
      <c r="AD1461" s="275"/>
    </row>
    <row r="1462" spans="1:30" x14ac:dyDescent="0.25">
      <c r="A1462" s="261">
        <v>43004</v>
      </c>
      <c r="B1462" s="262"/>
      <c r="C1462" s="261">
        <v>43021</v>
      </c>
      <c r="D1462" s="262" t="s">
        <v>2512</v>
      </c>
      <c r="E1462" s="262" t="s">
        <v>1872</v>
      </c>
      <c r="F1462" s="262" t="s">
        <v>1872</v>
      </c>
      <c r="G1462" s="262" t="s">
        <v>1873</v>
      </c>
      <c r="H1462" s="263" t="s">
        <v>155</v>
      </c>
      <c r="I1462" s="264">
        <v>50433.89</v>
      </c>
      <c r="J1462" s="264">
        <v>-158705.37</v>
      </c>
      <c r="K1462" s="264">
        <v>0</v>
      </c>
      <c r="L1462" s="266">
        <v>3.1467999999999998</v>
      </c>
      <c r="M1462" s="266">
        <v>3.1646999999999998</v>
      </c>
      <c r="N1462" s="270">
        <v>43021</v>
      </c>
      <c r="O1462" s="264">
        <v>902.77</v>
      </c>
      <c r="P1462" s="264">
        <v>0.05</v>
      </c>
      <c r="Q1462" s="264">
        <v>902.72</v>
      </c>
      <c r="R1462" s="264">
        <v>902.77</v>
      </c>
      <c r="S1462" s="279">
        <v>3.1636000000000002</v>
      </c>
      <c r="T1462" s="268">
        <f>R1462/S1462</f>
        <v>285.36161335187757</v>
      </c>
      <c r="U1462" s="267"/>
      <c r="V1462" s="262"/>
      <c r="W1462" s="262"/>
      <c r="X1462" s="267" t="s">
        <v>2788</v>
      </c>
      <c r="Y1462" s="262" t="s">
        <v>2878</v>
      </c>
      <c r="Z1462" s="262"/>
      <c r="AC1462" s="274"/>
      <c r="AD1462" s="275"/>
    </row>
    <row r="1463" spans="1:30" x14ac:dyDescent="0.25">
      <c r="A1463" s="261">
        <v>43006</v>
      </c>
      <c r="B1463" s="262"/>
      <c r="C1463" s="261">
        <v>43024</v>
      </c>
      <c r="D1463" s="262" t="s">
        <v>2512</v>
      </c>
      <c r="E1463" s="262" t="s">
        <v>1872</v>
      </c>
      <c r="F1463" s="262" t="s">
        <v>1872</v>
      </c>
      <c r="G1463" s="262" t="s">
        <v>1873</v>
      </c>
      <c r="H1463" s="263" t="s">
        <v>155</v>
      </c>
      <c r="I1463" s="264">
        <v>-261702.8</v>
      </c>
      <c r="J1463" s="264">
        <v>833000.01</v>
      </c>
      <c r="K1463" s="264">
        <v>0</v>
      </c>
      <c r="L1463" s="266">
        <v>3.1829999999999998</v>
      </c>
      <c r="M1463" s="266">
        <v>3.1659999999999999</v>
      </c>
      <c r="N1463" s="270">
        <v>43024</v>
      </c>
      <c r="O1463" s="264">
        <v>4448.95</v>
      </c>
      <c r="P1463" s="264">
        <v>0.22</v>
      </c>
      <c r="Q1463" s="264">
        <v>4448.7299999999996</v>
      </c>
      <c r="R1463" s="264">
        <v>4448.95</v>
      </c>
      <c r="S1463" s="279">
        <v>3.157</v>
      </c>
      <c r="T1463" s="268">
        <f>R1463/S1463</f>
        <v>1409.2334494773518</v>
      </c>
      <c r="U1463" s="267"/>
      <c r="V1463" s="262"/>
      <c r="W1463" s="262"/>
      <c r="X1463" s="267" t="s">
        <v>2788</v>
      </c>
      <c r="Y1463" s="262" t="s">
        <v>2879</v>
      </c>
      <c r="Z1463" s="262"/>
      <c r="AC1463" s="274"/>
      <c r="AD1463" s="275"/>
    </row>
    <row r="1464" spans="1:30" x14ac:dyDescent="0.25">
      <c r="A1464" s="261">
        <v>43006</v>
      </c>
      <c r="B1464" s="262"/>
      <c r="C1464" s="261">
        <v>43024</v>
      </c>
      <c r="D1464" s="262" t="s">
        <v>2512</v>
      </c>
      <c r="E1464" s="262" t="s">
        <v>1872</v>
      </c>
      <c r="F1464" s="262" t="s">
        <v>1872</v>
      </c>
      <c r="G1464" s="262" t="s">
        <v>1873</v>
      </c>
      <c r="H1464" s="263" t="s">
        <v>155</v>
      </c>
      <c r="I1464" s="264">
        <v>46886.720000000001</v>
      </c>
      <c r="J1464" s="264">
        <v>-149999.99</v>
      </c>
      <c r="K1464" s="264">
        <v>0</v>
      </c>
      <c r="L1464" s="266">
        <v>3.1991999999999998</v>
      </c>
      <c r="M1464" s="266">
        <v>3.1659999999999999</v>
      </c>
      <c r="N1464" s="270">
        <v>43024</v>
      </c>
      <c r="O1464" s="264">
        <v>-1556.64</v>
      </c>
      <c r="P1464" s="264">
        <v>0</v>
      </c>
      <c r="Q1464" s="264">
        <v>-1556.64</v>
      </c>
      <c r="R1464" s="264">
        <v>-1556.64</v>
      </c>
      <c r="S1464" s="279">
        <v>3.157</v>
      </c>
      <c r="T1464" s="268">
        <f t="shared" ref="T1464" si="36">R1464/S1464</f>
        <v>-493.07570478302188</v>
      </c>
      <c r="U1464" s="267"/>
      <c r="V1464" s="262"/>
      <c r="W1464" s="262"/>
      <c r="X1464" s="267" t="s">
        <v>2788</v>
      </c>
      <c r="Y1464" s="262" t="s">
        <v>2869</v>
      </c>
      <c r="Z1464" s="262"/>
      <c r="AC1464" s="274"/>
      <c r="AD1464" s="275"/>
    </row>
    <row r="1465" spans="1:30" x14ac:dyDescent="0.25">
      <c r="A1465" s="261">
        <v>42957</v>
      </c>
      <c r="B1465" s="262"/>
      <c r="C1465" s="261">
        <v>43024</v>
      </c>
      <c r="D1465" s="262" t="s">
        <v>2512</v>
      </c>
      <c r="E1465" s="262" t="s">
        <v>1872</v>
      </c>
      <c r="F1465" s="262" t="s">
        <v>1872</v>
      </c>
      <c r="G1465" s="262" t="s">
        <v>1873</v>
      </c>
      <c r="H1465" s="263" t="s">
        <v>155</v>
      </c>
      <c r="I1465" s="264">
        <v>78328.19</v>
      </c>
      <c r="J1465" s="264">
        <v>-250697.2</v>
      </c>
      <c r="K1465" s="264">
        <v>0</v>
      </c>
      <c r="L1465" s="266">
        <v>3.2006000000000001</v>
      </c>
      <c r="M1465" s="266">
        <v>3.1583999999999999</v>
      </c>
      <c r="N1465" s="270">
        <v>43024</v>
      </c>
      <c r="O1465" s="264">
        <v>-3305.45</v>
      </c>
      <c r="P1465" s="264">
        <v>0</v>
      </c>
      <c r="Q1465" s="264">
        <v>-3305.45</v>
      </c>
      <c r="R1465" s="264">
        <v>-3305.45</v>
      </c>
      <c r="S1465" s="279">
        <v>3.157</v>
      </c>
      <c r="T1465" s="268">
        <f>R1465/S1465</f>
        <v>-1047.0224897054165</v>
      </c>
      <c r="U1465" s="267"/>
      <c r="V1465" s="262"/>
      <c r="W1465" s="262"/>
      <c r="X1465" s="267" t="s">
        <v>2788</v>
      </c>
      <c r="Y1465" s="262" t="s">
        <v>2880</v>
      </c>
      <c r="Z1465" s="262"/>
      <c r="AC1465" s="274"/>
    </row>
    <row r="1466" spans="1:30" x14ac:dyDescent="0.25">
      <c r="A1466" s="261">
        <v>42977</v>
      </c>
      <c r="B1466" s="262"/>
      <c r="C1466" s="261">
        <v>43024</v>
      </c>
      <c r="D1466" s="262" t="s">
        <v>2512</v>
      </c>
      <c r="E1466" s="262" t="s">
        <v>1872</v>
      </c>
      <c r="F1466" s="262" t="s">
        <v>1872</v>
      </c>
      <c r="G1466" s="262" t="s">
        <v>1873</v>
      </c>
      <c r="H1466" s="263" t="s">
        <v>155</v>
      </c>
      <c r="I1466" s="264">
        <v>78416.61</v>
      </c>
      <c r="J1466" s="264">
        <v>-249999.99</v>
      </c>
      <c r="K1466" s="264">
        <v>0</v>
      </c>
      <c r="L1466" s="266">
        <v>3.1880999999999999</v>
      </c>
      <c r="M1466" s="266">
        <v>3.1703000000000001</v>
      </c>
      <c r="N1466" s="270">
        <v>43033</v>
      </c>
      <c r="O1466" s="264">
        <v>-1392.83</v>
      </c>
      <c r="P1466" s="264">
        <v>0</v>
      </c>
      <c r="Q1466" s="264">
        <v>-1392.83</v>
      </c>
      <c r="R1466" s="264">
        <v>-1392.83</v>
      </c>
      <c r="S1466" s="279">
        <v>3.157</v>
      </c>
      <c r="T1466" s="268">
        <f>R1466/S1466</f>
        <v>-441.1878365536902</v>
      </c>
      <c r="U1466" s="267"/>
      <c r="V1466" s="262"/>
      <c r="W1466" s="262"/>
      <c r="X1466" s="267" t="s">
        <v>2881</v>
      </c>
      <c r="Y1466" s="262" t="s">
        <v>2882</v>
      </c>
      <c r="Z1466" s="262"/>
      <c r="AC1466" s="274"/>
    </row>
    <row r="1467" spans="1:30" x14ac:dyDescent="0.25">
      <c r="A1467" s="261">
        <v>42977</v>
      </c>
      <c r="B1467" s="262"/>
      <c r="C1467" s="261">
        <v>43024</v>
      </c>
      <c r="D1467" s="262" t="s">
        <v>2512</v>
      </c>
      <c r="E1467" s="262" t="s">
        <v>1872</v>
      </c>
      <c r="F1467" s="262" t="s">
        <v>1872</v>
      </c>
      <c r="G1467" s="262" t="s">
        <v>1873</v>
      </c>
      <c r="H1467" s="263" t="s">
        <v>155</v>
      </c>
      <c r="I1467" s="264">
        <v>220706.86</v>
      </c>
      <c r="J1467" s="264">
        <v>-702642.36</v>
      </c>
      <c r="K1467" s="264">
        <v>0</v>
      </c>
      <c r="L1467" s="266">
        <v>3.1836000000000002</v>
      </c>
      <c r="M1467" s="266">
        <v>3.1659999999999999</v>
      </c>
      <c r="N1467" s="270">
        <v>43024</v>
      </c>
      <c r="O1467" s="264">
        <v>-3884.44</v>
      </c>
      <c r="P1467" s="264">
        <v>0</v>
      </c>
      <c r="Q1467" s="264">
        <v>-3884.44</v>
      </c>
      <c r="R1467" s="264">
        <v>-3884.44</v>
      </c>
      <c r="S1467" s="279">
        <v>3.157</v>
      </c>
      <c r="T1467" s="268">
        <f t="shared" ref="T1467:T1473" si="37">R1467/S1467</f>
        <v>-1230.4212860310422</v>
      </c>
      <c r="U1467" s="267"/>
      <c r="V1467" s="262"/>
      <c r="W1467" s="262"/>
      <c r="X1467" s="267" t="s">
        <v>2865</v>
      </c>
      <c r="Y1467" s="262" t="s">
        <v>2866</v>
      </c>
      <c r="Z1467" s="262"/>
      <c r="AC1467" s="274"/>
    </row>
    <row r="1468" spans="1:30" x14ac:dyDescent="0.25">
      <c r="A1468" s="261">
        <v>43006</v>
      </c>
      <c r="B1468" s="262"/>
      <c r="C1468" s="261">
        <v>43024</v>
      </c>
      <c r="D1468" s="262" t="s">
        <v>2512</v>
      </c>
      <c r="E1468" s="262" t="s">
        <v>1872</v>
      </c>
      <c r="F1468" s="262" t="s">
        <v>1872</v>
      </c>
      <c r="G1468" s="262" t="s">
        <v>1873</v>
      </c>
      <c r="H1468" s="263" t="s">
        <v>155</v>
      </c>
      <c r="I1468" s="264">
        <v>77888.61</v>
      </c>
      <c r="J1468" s="264">
        <v>-249181.24</v>
      </c>
      <c r="K1468" s="264">
        <v>0</v>
      </c>
      <c r="L1468" s="266">
        <v>3.1991999999999998</v>
      </c>
      <c r="M1468" s="266">
        <v>3.1659999999999999</v>
      </c>
      <c r="N1468" s="270">
        <v>43024</v>
      </c>
      <c r="O1468" s="264">
        <v>-2585.9</v>
      </c>
      <c r="P1468" s="264">
        <v>0</v>
      </c>
      <c r="Q1468" s="264">
        <v>-2585.9</v>
      </c>
      <c r="R1468" s="264">
        <v>-2585.9</v>
      </c>
      <c r="S1468" s="279">
        <v>3.157</v>
      </c>
      <c r="T1468" s="268">
        <f t="shared" si="37"/>
        <v>-819.10041178333859</v>
      </c>
      <c r="U1468" s="267"/>
      <c r="V1468" s="262"/>
      <c r="W1468" s="262"/>
      <c r="X1468" s="267" t="s">
        <v>2788</v>
      </c>
      <c r="Y1468" s="262" t="s">
        <v>2840</v>
      </c>
      <c r="Z1468" s="262"/>
      <c r="AC1468" s="274"/>
    </row>
    <row r="1469" spans="1:30" x14ac:dyDescent="0.25">
      <c r="A1469" s="261">
        <v>43006</v>
      </c>
      <c r="B1469" s="262"/>
      <c r="C1469" s="261">
        <v>43024</v>
      </c>
      <c r="D1469" s="262" t="s">
        <v>2512</v>
      </c>
      <c r="E1469" s="262" t="s">
        <v>1872</v>
      </c>
      <c r="F1469" s="262" t="s">
        <v>1872</v>
      </c>
      <c r="G1469" s="262" t="s">
        <v>1873</v>
      </c>
      <c r="H1469" s="263" t="s">
        <v>155</v>
      </c>
      <c r="I1469" s="264">
        <v>46732.01</v>
      </c>
      <c r="J1469" s="264">
        <v>-149505.04999999999</v>
      </c>
      <c r="K1469" s="264">
        <v>0</v>
      </c>
      <c r="L1469" s="266">
        <v>3.1991999999999998</v>
      </c>
      <c r="M1469" s="266">
        <v>3.1659999999999999</v>
      </c>
      <c r="N1469" s="270">
        <v>43024</v>
      </c>
      <c r="O1469" s="264">
        <v>-1551.5</v>
      </c>
      <c r="P1469" s="264">
        <v>0</v>
      </c>
      <c r="Q1469" s="264">
        <v>-1551.5</v>
      </c>
      <c r="R1469" s="264">
        <v>-1551.5</v>
      </c>
      <c r="S1469" s="279">
        <v>3.157</v>
      </c>
      <c r="T1469" s="268">
        <f t="shared" si="37"/>
        <v>-491.44757681343049</v>
      </c>
      <c r="U1469" s="267"/>
      <c r="V1469" s="262"/>
      <c r="W1469" s="262"/>
      <c r="X1469" s="267" t="s">
        <v>2788</v>
      </c>
      <c r="Y1469" s="262" t="s">
        <v>2863</v>
      </c>
      <c r="Z1469" s="262"/>
      <c r="AC1469" s="274"/>
    </row>
    <row r="1470" spans="1:30" x14ac:dyDescent="0.25">
      <c r="A1470" s="261">
        <v>42957</v>
      </c>
      <c r="B1470" s="262"/>
      <c r="C1470" s="261">
        <v>43024</v>
      </c>
      <c r="D1470" s="262" t="s">
        <v>2512</v>
      </c>
      <c r="E1470" s="262" t="s">
        <v>1872</v>
      </c>
      <c r="F1470" s="262" t="s">
        <v>1872</v>
      </c>
      <c r="G1470" s="262" t="s">
        <v>1873</v>
      </c>
      <c r="H1470" s="263" t="s">
        <v>155</v>
      </c>
      <c r="I1470" s="264">
        <v>78502.33</v>
      </c>
      <c r="J1470" s="264">
        <v>-250697.19</v>
      </c>
      <c r="K1470" s="264">
        <v>0</v>
      </c>
      <c r="L1470" s="266">
        <v>3.1934999999999998</v>
      </c>
      <c r="M1470" s="266">
        <v>3.1583999999999999</v>
      </c>
      <c r="N1470" s="270">
        <v>43024</v>
      </c>
      <c r="O1470" s="264">
        <v>-2755.43</v>
      </c>
      <c r="P1470" s="264">
        <v>0</v>
      </c>
      <c r="Q1470" s="264">
        <v>-2755.43</v>
      </c>
      <c r="R1470" s="264">
        <v>-2755.43</v>
      </c>
      <c r="S1470" s="279">
        <v>3.157</v>
      </c>
      <c r="T1470" s="268">
        <f t="shared" si="37"/>
        <v>-872.80012670256565</v>
      </c>
      <c r="U1470" s="267"/>
      <c r="V1470" s="262"/>
      <c r="W1470" s="262"/>
      <c r="X1470" s="267" t="s">
        <v>2788</v>
      </c>
      <c r="Y1470" s="262" t="s">
        <v>2883</v>
      </c>
      <c r="Z1470" s="262"/>
      <c r="AC1470" s="274"/>
    </row>
    <row r="1471" spans="1:30" x14ac:dyDescent="0.25">
      <c r="A1471" s="261">
        <v>43018</v>
      </c>
      <c r="B1471" s="262"/>
      <c r="C1471" s="261">
        <v>43024</v>
      </c>
      <c r="D1471" s="262" t="s">
        <v>2512</v>
      </c>
      <c r="E1471" s="262" t="s">
        <v>1872</v>
      </c>
      <c r="F1471" s="262" t="s">
        <v>1872</v>
      </c>
      <c r="G1471" s="262" t="s">
        <v>1873</v>
      </c>
      <c r="H1471" s="263" t="s">
        <v>155</v>
      </c>
      <c r="I1471" s="264">
        <v>73737.06</v>
      </c>
      <c r="J1471" s="264">
        <v>-235000.01</v>
      </c>
      <c r="K1471" s="264">
        <v>0</v>
      </c>
      <c r="L1471" s="266">
        <v>3.1869999999999998</v>
      </c>
      <c r="M1471" s="266">
        <v>3.173</v>
      </c>
      <c r="N1471" s="270">
        <v>43039</v>
      </c>
      <c r="O1471" s="264">
        <v>-1028.8900000000001</v>
      </c>
      <c r="P1471" s="264">
        <v>0</v>
      </c>
      <c r="Q1471" s="264">
        <v>-1028.8900000000001</v>
      </c>
      <c r="R1471" s="264">
        <v>-1028.8900000000001</v>
      </c>
      <c r="S1471" s="279">
        <v>3.157</v>
      </c>
      <c r="T1471" s="268">
        <f t="shared" si="37"/>
        <v>-325.90750712701936</v>
      </c>
      <c r="U1471" s="267"/>
      <c r="V1471" s="262"/>
      <c r="W1471" s="262"/>
      <c r="X1471" s="267" t="s">
        <v>2788</v>
      </c>
      <c r="Y1471" s="262" t="s">
        <v>2875</v>
      </c>
      <c r="Z1471" s="262"/>
    </row>
    <row r="1472" spans="1:30" x14ac:dyDescent="0.25">
      <c r="A1472" s="261">
        <v>43006</v>
      </c>
      <c r="B1472" s="262"/>
      <c r="C1472" s="261">
        <v>43024</v>
      </c>
      <c r="D1472" s="262" t="s">
        <v>2512</v>
      </c>
      <c r="E1472" s="262" t="s">
        <v>1872</v>
      </c>
      <c r="F1472" s="262" t="s">
        <v>1872</v>
      </c>
      <c r="G1472" s="262" t="s">
        <v>1873</v>
      </c>
      <c r="H1472" s="276" t="s">
        <v>155</v>
      </c>
      <c r="I1472" s="264">
        <v>156984.19</v>
      </c>
      <c r="J1472" s="264">
        <v>-502223.82</v>
      </c>
      <c r="K1472" s="264">
        <v>0</v>
      </c>
      <c r="L1472" s="266">
        <v>3.1991999999999998</v>
      </c>
      <c r="M1472" s="266">
        <v>3.1583999999999999</v>
      </c>
      <c r="N1472" s="270">
        <v>43024</v>
      </c>
      <c r="O1472" s="264">
        <v>-6404.95</v>
      </c>
      <c r="P1472" s="264">
        <v>0</v>
      </c>
      <c r="Q1472" s="264">
        <v>-6404.95</v>
      </c>
      <c r="R1472" s="264">
        <v>-6404.95</v>
      </c>
      <c r="S1472" s="279">
        <v>3.157</v>
      </c>
      <c r="T1472" s="268">
        <f t="shared" si="37"/>
        <v>-2028.8089958821665</v>
      </c>
      <c r="U1472" s="267"/>
      <c r="V1472" s="262"/>
      <c r="W1472" s="262"/>
      <c r="X1472" s="267" t="s">
        <v>2788</v>
      </c>
      <c r="Y1472" s="262" t="s">
        <v>2869</v>
      </c>
      <c r="Z1472" s="262"/>
    </row>
    <row r="1473" spans="1:26" x14ac:dyDescent="0.25">
      <c r="A1473" s="261">
        <v>43006</v>
      </c>
      <c r="B1473" s="262"/>
      <c r="C1473" s="261">
        <v>43024</v>
      </c>
      <c r="D1473" s="262" t="s">
        <v>2512</v>
      </c>
      <c r="E1473" s="262" t="s">
        <v>1872</v>
      </c>
      <c r="F1473" s="262" t="s">
        <v>1872</v>
      </c>
      <c r="G1473" s="262" t="s">
        <v>1873</v>
      </c>
      <c r="H1473" s="276" t="s">
        <v>155</v>
      </c>
      <c r="I1473" s="264">
        <v>64287.839999999997</v>
      </c>
      <c r="J1473" s="264">
        <v>-205669.66</v>
      </c>
      <c r="K1473" s="264">
        <v>0</v>
      </c>
      <c r="L1473" s="266">
        <v>3.1991999999999998</v>
      </c>
      <c r="M1473" s="266">
        <v>3.1583999999999999</v>
      </c>
      <c r="N1473" s="270">
        <v>43024</v>
      </c>
      <c r="O1473" s="264">
        <v>-2622.94</v>
      </c>
      <c r="P1473" s="264">
        <v>0</v>
      </c>
      <c r="Q1473" s="264">
        <v>-2622.94</v>
      </c>
      <c r="R1473" s="264">
        <v>-2622.94</v>
      </c>
      <c r="S1473" s="279">
        <v>3.157</v>
      </c>
      <c r="T1473" s="268">
        <f t="shared" si="37"/>
        <v>-830.83306936965471</v>
      </c>
      <c r="U1473" s="267"/>
      <c r="V1473" s="262"/>
      <c r="W1473" s="262"/>
      <c r="X1473" s="267" t="s">
        <v>2788</v>
      </c>
      <c r="Y1473" s="262" t="s">
        <v>2884</v>
      </c>
      <c r="Z1473" s="262"/>
    </row>
    <row r="1474" spans="1:26" x14ac:dyDescent="0.25">
      <c r="A1474" s="261">
        <v>43006</v>
      </c>
      <c r="B1474" s="262"/>
      <c r="C1474" s="261">
        <v>43024</v>
      </c>
      <c r="D1474" s="262" t="s">
        <v>2512</v>
      </c>
      <c r="E1474" s="262" t="s">
        <v>1872</v>
      </c>
      <c r="F1474" s="262" t="s">
        <v>1872</v>
      </c>
      <c r="G1474" s="262" t="s">
        <v>1873</v>
      </c>
      <c r="H1474" s="276" t="s">
        <v>155</v>
      </c>
      <c r="I1474" s="264">
        <v>-303001.71999999997</v>
      </c>
      <c r="J1474" s="264">
        <v>964454.47</v>
      </c>
      <c r="K1474" s="264">
        <v>0</v>
      </c>
      <c r="L1474" s="266">
        <v>3.1829999999999998</v>
      </c>
      <c r="M1474" s="266">
        <v>3.1583999999999999</v>
      </c>
      <c r="N1474" s="270">
        <v>43024</v>
      </c>
      <c r="O1474" s="264">
        <v>7453.84</v>
      </c>
      <c r="P1474" s="264">
        <v>0.37</v>
      </c>
      <c r="Q1474" s="264">
        <v>7453.47</v>
      </c>
      <c r="R1474" s="264">
        <v>7453.84</v>
      </c>
      <c r="S1474" s="279">
        <v>3.157</v>
      </c>
      <c r="T1474" s="268">
        <f>R1474/S1474</f>
        <v>2361.0516312955338</v>
      </c>
      <c r="U1474" s="267"/>
      <c r="V1474" s="262"/>
      <c r="W1474" s="262"/>
      <c r="X1474" s="277" t="s">
        <v>2788</v>
      </c>
      <c r="Y1474" s="262" t="s">
        <v>2879</v>
      </c>
      <c r="Z1474" s="262"/>
    </row>
    <row r="1475" spans="1:26" x14ac:dyDescent="0.25">
      <c r="A1475" s="261">
        <v>43006</v>
      </c>
      <c r="B1475" s="262"/>
      <c r="C1475" s="261">
        <v>43024</v>
      </c>
      <c r="D1475" s="262" t="s">
        <v>2512</v>
      </c>
      <c r="E1475" s="262" t="s">
        <v>1872</v>
      </c>
      <c r="F1475" s="262" t="s">
        <v>1872</v>
      </c>
      <c r="G1475" s="262" t="s">
        <v>1873</v>
      </c>
      <c r="H1475" s="276" t="s">
        <v>155</v>
      </c>
      <c r="I1475" s="264">
        <v>-554.91999999999996</v>
      </c>
      <c r="J1475" s="264">
        <v>1766.31</v>
      </c>
      <c r="K1475" s="264">
        <v>0</v>
      </c>
      <c r="L1475" s="266">
        <v>3.1829999999999998</v>
      </c>
      <c r="M1475" s="266">
        <v>3.1734</v>
      </c>
      <c r="N1475" s="270">
        <v>43024</v>
      </c>
      <c r="O1475" s="264">
        <v>5.33</v>
      </c>
      <c r="P1475" s="264">
        <v>0</v>
      </c>
      <c r="Q1475" s="264">
        <v>5.33</v>
      </c>
      <c r="R1475" s="264">
        <v>5.33</v>
      </c>
      <c r="S1475" s="279">
        <v>3.157</v>
      </c>
      <c r="T1475" s="268">
        <f>R1475/S1475</f>
        <v>1.6883116883116884</v>
      </c>
      <c r="U1475" s="267"/>
      <c r="V1475" s="262"/>
      <c r="W1475" s="262"/>
      <c r="X1475" s="267" t="s">
        <v>2788</v>
      </c>
      <c r="Y1475" s="262" t="s">
        <v>2879</v>
      </c>
      <c r="Z1475" s="262"/>
    </row>
    <row r="1476" spans="1:26" x14ac:dyDescent="0.25">
      <c r="A1476" s="261">
        <v>42605</v>
      </c>
      <c r="B1476" s="262"/>
      <c r="C1476" s="261">
        <v>43024</v>
      </c>
      <c r="D1476" s="262" t="s">
        <v>2512</v>
      </c>
      <c r="E1476" s="262" t="s">
        <v>1872</v>
      </c>
      <c r="F1476" s="262" t="s">
        <v>1872</v>
      </c>
      <c r="G1476" s="262" t="s">
        <v>1873</v>
      </c>
      <c r="H1476" s="263" t="s">
        <v>1843</v>
      </c>
      <c r="I1476" s="264">
        <v>-71309.66</v>
      </c>
      <c r="J1476" s="264">
        <v>257000.01</v>
      </c>
      <c r="K1476" s="264">
        <v>0</v>
      </c>
      <c r="L1476" s="266">
        <v>3.6040000000000001</v>
      </c>
      <c r="M1476" s="266">
        <v>3.1583999999999999</v>
      </c>
      <c r="N1476" s="270">
        <v>43024</v>
      </c>
      <c r="O1476" s="264">
        <v>31775.58</v>
      </c>
      <c r="P1476" s="264">
        <v>1.59</v>
      </c>
      <c r="Q1476" s="264">
        <v>31773.99</v>
      </c>
      <c r="R1476" s="264">
        <v>31775.58</v>
      </c>
      <c r="S1476" s="279">
        <v>3.157</v>
      </c>
      <c r="T1476" s="268">
        <f>R1476/S1476</f>
        <v>10065.118783655369</v>
      </c>
      <c r="U1476" s="267"/>
      <c r="V1476" s="262"/>
      <c r="W1476" s="262"/>
      <c r="X1476" s="267" t="s">
        <v>2845</v>
      </c>
      <c r="Y1476" s="262" t="s">
        <v>2846</v>
      </c>
      <c r="Z1476" s="262"/>
    </row>
    <row r="1477" spans="1:26" x14ac:dyDescent="0.25">
      <c r="A1477" s="261">
        <v>43018</v>
      </c>
      <c r="B1477" s="262"/>
      <c r="C1477" s="261">
        <v>43025</v>
      </c>
      <c r="D1477" s="262" t="s">
        <v>2512</v>
      </c>
      <c r="E1477" s="262" t="s">
        <v>1872</v>
      </c>
      <c r="F1477" s="262" t="s">
        <v>1872</v>
      </c>
      <c r="G1477" s="262" t="s">
        <v>1873</v>
      </c>
      <c r="H1477" s="263" t="s">
        <v>155</v>
      </c>
      <c r="I1477" s="264">
        <v>109821.15</v>
      </c>
      <c r="J1477" s="264">
        <v>-350000.01</v>
      </c>
      <c r="K1477" s="264">
        <v>0</v>
      </c>
      <c r="L1477" s="266">
        <v>3.1869999999999998</v>
      </c>
      <c r="M1477" s="266">
        <v>3.1836000000000002</v>
      </c>
      <c r="N1477" s="270">
        <v>43039</v>
      </c>
      <c r="O1477" s="264">
        <v>-372.27</v>
      </c>
      <c r="P1477" s="264">
        <v>0</v>
      </c>
      <c r="Q1477" s="264">
        <v>-372.27</v>
      </c>
      <c r="R1477" s="264">
        <v>-372.27</v>
      </c>
      <c r="S1477" s="279">
        <v>3.1604000000000001</v>
      </c>
      <c r="T1477" s="268">
        <f t="shared" ref="T1477:T1483" si="38">R1477/S1477</f>
        <v>-117.79205163903302</v>
      </c>
      <c r="U1477" s="267"/>
      <c r="V1477" s="262"/>
      <c r="W1477" s="262"/>
      <c r="X1477" s="267" t="s">
        <v>2788</v>
      </c>
      <c r="Y1477" s="262" t="s">
        <v>2875</v>
      </c>
      <c r="Z1477" s="262"/>
    </row>
    <row r="1478" spans="1:26" x14ac:dyDescent="0.25">
      <c r="A1478" s="261">
        <v>43010</v>
      </c>
      <c r="B1478" s="262"/>
      <c r="C1478" s="261">
        <v>43025</v>
      </c>
      <c r="D1478" s="262" t="s">
        <v>2512</v>
      </c>
      <c r="E1478" s="262" t="s">
        <v>1872</v>
      </c>
      <c r="F1478" s="262" t="s">
        <v>1872</v>
      </c>
      <c r="G1478" s="262" t="s">
        <v>1873</v>
      </c>
      <c r="H1478" s="263" t="s">
        <v>155</v>
      </c>
      <c r="I1478" s="264">
        <v>47128.31</v>
      </c>
      <c r="J1478" s="264">
        <v>-149999.99</v>
      </c>
      <c r="K1478" s="264">
        <v>0</v>
      </c>
      <c r="L1478" s="266">
        <v>3.1827999999999999</v>
      </c>
      <c r="M1478" s="266">
        <v>3.1844000000000001</v>
      </c>
      <c r="N1478" s="270">
        <v>43042</v>
      </c>
      <c r="O1478" s="264">
        <v>75.13</v>
      </c>
      <c r="P1478" s="264">
        <v>0</v>
      </c>
      <c r="Q1478" s="264">
        <v>75.13</v>
      </c>
      <c r="R1478" s="264">
        <v>75.13</v>
      </c>
      <c r="S1478" s="279">
        <v>3.1604000000000001</v>
      </c>
      <c r="T1478" s="268">
        <f t="shared" si="38"/>
        <v>23.772307302873052</v>
      </c>
      <c r="U1478" s="267"/>
      <c r="V1478" s="262"/>
      <c r="W1478" s="262"/>
      <c r="X1478" s="267" t="s">
        <v>2788</v>
      </c>
      <c r="Y1478" s="262" t="s">
        <v>2859</v>
      </c>
      <c r="Z1478" s="262"/>
    </row>
    <row r="1479" spans="1:26" x14ac:dyDescent="0.25">
      <c r="A1479" s="261">
        <v>43024</v>
      </c>
      <c r="B1479" s="262"/>
      <c r="C1479" s="261">
        <v>43025</v>
      </c>
      <c r="D1479" s="262" t="s">
        <v>2512</v>
      </c>
      <c r="E1479" s="262" t="s">
        <v>1872</v>
      </c>
      <c r="F1479" s="262" t="s">
        <v>1872</v>
      </c>
      <c r="G1479" s="262" t="s">
        <v>1873</v>
      </c>
      <c r="H1479" s="263" t="s">
        <v>155</v>
      </c>
      <c r="I1479" s="264">
        <v>88478.8</v>
      </c>
      <c r="J1479" s="264">
        <v>-280000.01</v>
      </c>
      <c r="K1479" s="264">
        <v>0</v>
      </c>
      <c r="L1479" s="266">
        <v>3.1646000000000001</v>
      </c>
      <c r="M1479" s="266">
        <v>3.1836000000000002</v>
      </c>
      <c r="N1479" s="270">
        <v>43039</v>
      </c>
      <c r="O1479" s="264">
        <v>1676.03</v>
      </c>
      <c r="P1479" s="264">
        <v>0.08</v>
      </c>
      <c r="Q1479" s="264">
        <v>1675.95</v>
      </c>
      <c r="R1479" s="264">
        <v>1676.03</v>
      </c>
      <c r="S1479" s="279">
        <v>3.1604000000000001</v>
      </c>
      <c r="T1479" s="268">
        <f t="shared" si="38"/>
        <v>530.32211112517405</v>
      </c>
      <c r="U1479" s="267"/>
      <c r="V1479" s="262"/>
      <c r="W1479" s="262"/>
      <c r="X1479" s="267" t="s">
        <v>2788</v>
      </c>
      <c r="Y1479" s="262" t="s">
        <v>2885</v>
      </c>
      <c r="Z1479" s="262"/>
    </row>
    <row r="1480" spans="1:26" x14ac:dyDescent="0.25">
      <c r="A1480" s="261">
        <v>43017</v>
      </c>
      <c r="B1480" s="262"/>
      <c r="C1480" s="261">
        <v>43025</v>
      </c>
      <c r="D1480" s="262" t="s">
        <v>2512</v>
      </c>
      <c r="E1480" s="262" t="s">
        <v>1872</v>
      </c>
      <c r="F1480" s="262" t="s">
        <v>1872</v>
      </c>
      <c r="G1480" s="262" t="s">
        <v>1873</v>
      </c>
      <c r="H1480" s="263" t="s">
        <v>155</v>
      </c>
      <c r="I1480" s="264">
        <v>-505380.05</v>
      </c>
      <c r="J1480" s="264">
        <v>1610999.99</v>
      </c>
      <c r="K1480" s="264">
        <v>0</v>
      </c>
      <c r="L1480" s="266">
        <v>3.1877</v>
      </c>
      <c r="M1480" s="266">
        <v>3.1669999999999998</v>
      </c>
      <c r="N1480" s="270">
        <v>43025</v>
      </c>
      <c r="O1480" s="264">
        <v>10461.370000000001</v>
      </c>
      <c r="P1480" s="264">
        <v>0.52</v>
      </c>
      <c r="Q1480" s="264">
        <v>10460.85</v>
      </c>
      <c r="R1480" s="264">
        <v>10461.370000000001</v>
      </c>
      <c r="S1480" s="279">
        <v>3.1604000000000001</v>
      </c>
      <c r="T1480" s="268">
        <f t="shared" si="38"/>
        <v>3310.1411213770411</v>
      </c>
      <c r="U1480" s="267"/>
      <c r="V1480" s="262"/>
      <c r="W1480" s="262"/>
      <c r="X1480" s="267" t="s">
        <v>2886</v>
      </c>
      <c r="Y1480" s="262" t="s">
        <v>2887</v>
      </c>
      <c r="Z1480" s="262"/>
    </row>
    <row r="1481" spans="1:26" x14ac:dyDescent="0.25">
      <c r="A1481" s="261">
        <v>42971</v>
      </c>
      <c r="B1481" s="262"/>
      <c r="C1481" s="261">
        <v>43026</v>
      </c>
      <c r="D1481" s="262" t="s">
        <v>2512</v>
      </c>
      <c r="E1481" s="262" t="s">
        <v>1872</v>
      </c>
      <c r="F1481" s="262" t="s">
        <v>1872</v>
      </c>
      <c r="G1481" s="262" t="s">
        <v>1873</v>
      </c>
      <c r="H1481" s="263" t="s">
        <v>155</v>
      </c>
      <c r="I1481" s="264">
        <v>94601.41</v>
      </c>
      <c r="J1481" s="264">
        <v>-299999.99</v>
      </c>
      <c r="K1481" s="264">
        <v>0</v>
      </c>
      <c r="L1481" s="266">
        <v>3.1711999999999998</v>
      </c>
      <c r="M1481" s="266">
        <v>3.1735000000000002</v>
      </c>
      <c r="N1481" s="270">
        <v>43040</v>
      </c>
      <c r="O1481" s="264">
        <v>216.93</v>
      </c>
      <c r="P1481" s="264">
        <v>0.01</v>
      </c>
      <c r="Q1481" s="264">
        <v>216.92</v>
      </c>
      <c r="R1481" s="264">
        <v>216.93</v>
      </c>
      <c r="S1481" s="279">
        <v>3.1766000000000001</v>
      </c>
      <c r="T1481" s="268">
        <f t="shared" si="38"/>
        <v>68.289995592772144</v>
      </c>
      <c r="U1481" s="267"/>
      <c r="V1481" s="262"/>
      <c r="W1481" s="262"/>
      <c r="X1481" s="267" t="s">
        <v>2788</v>
      </c>
      <c r="Y1481" s="262" t="s">
        <v>2888</v>
      </c>
      <c r="Z1481" s="262"/>
    </row>
    <row r="1482" spans="1:26" x14ac:dyDescent="0.25">
      <c r="A1482" s="261">
        <v>43010</v>
      </c>
      <c r="B1482" s="262"/>
      <c r="C1482" s="261">
        <v>43026</v>
      </c>
      <c r="D1482" s="262" t="s">
        <v>2512</v>
      </c>
      <c r="E1482" s="262" t="s">
        <v>1872</v>
      </c>
      <c r="F1482" s="262" t="s">
        <v>1872</v>
      </c>
      <c r="G1482" s="262" t="s">
        <v>1873</v>
      </c>
      <c r="H1482" s="263" t="s">
        <v>155</v>
      </c>
      <c r="I1482" s="264">
        <v>54983.03</v>
      </c>
      <c r="J1482" s="264">
        <v>-174999.99</v>
      </c>
      <c r="K1482" s="264">
        <v>0</v>
      </c>
      <c r="L1482" s="266">
        <v>3.1827999999999999</v>
      </c>
      <c r="M1482" s="266">
        <v>3.1743999999999999</v>
      </c>
      <c r="N1482" s="270">
        <v>43042</v>
      </c>
      <c r="O1482" s="264">
        <v>-460.34</v>
      </c>
      <c r="P1482" s="264">
        <v>0</v>
      </c>
      <c r="Q1482" s="264">
        <v>-460.34</v>
      </c>
      <c r="R1482" s="264">
        <v>-460.34</v>
      </c>
      <c r="S1482" s="279">
        <v>3.1766000000000001</v>
      </c>
      <c r="T1482" s="268">
        <f t="shared" si="38"/>
        <v>-144.91594786879051</v>
      </c>
      <c r="U1482" s="267"/>
      <c r="V1482" s="262"/>
      <c r="W1482" s="262"/>
      <c r="X1482" s="267" t="s">
        <v>2788</v>
      </c>
      <c r="Y1482" s="262" t="s">
        <v>2859</v>
      </c>
      <c r="Z1482" s="262"/>
    </row>
    <row r="1483" spans="1:26" x14ac:dyDescent="0.25">
      <c r="A1483" s="261">
        <v>42541</v>
      </c>
      <c r="B1483" s="262"/>
      <c r="C1483" s="261">
        <v>43026</v>
      </c>
      <c r="D1483" s="262" t="s">
        <v>2512</v>
      </c>
      <c r="E1483" s="262" t="s">
        <v>1872</v>
      </c>
      <c r="F1483" s="262" t="s">
        <v>1872</v>
      </c>
      <c r="G1483" s="262" t="s">
        <v>1873</v>
      </c>
      <c r="H1483" s="263" t="s">
        <v>1843</v>
      </c>
      <c r="I1483" s="264">
        <v>-55005.5</v>
      </c>
      <c r="J1483" s="264">
        <v>210000</v>
      </c>
      <c r="K1483" s="264">
        <v>0</v>
      </c>
      <c r="L1483" s="266">
        <v>3.8178000000000001</v>
      </c>
      <c r="M1483" s="266">
        <v>3.8178000000000001</v>
      </c>
      <c r="N1483" s="270">
        <v>43039</v>
      </c>
      <c r="O1483" s="264">
        <v>0</v>
      </c>
      <c r="P1483" s="264">
        <v>0</v>
      </c>
      <c r="Q1483" s="264">
        <v>0</v>
      </c>
      <c r="R1483" s="264">
        <v>0</v>
      </c>
      <c r="S1483" s="279">
        <v>3.1766000000000001</v>
      </c>
      <c r="T1483" s="268">
        <f t="shared" si="38"/>
        <v>0</v>
      </c>
      <c r="U1483" s="267"/>
      <c r="V1483" s="262"/>
      <c r="W1483" s="262"/>
      <c r="X1483" s="267" t="s">
        <v>2889</v>
      </c>
      <c r="Y1483" s="262" t="s">
        <v>2890</v>
      </c>
      <c r="Z1483" s="262"/>
    </row>
    <row r="1484" spans="1:26" x14ac:dyDescent="0.25">
      <c r="A1484" s="261">
        <v>42991</v>
      </c>
      <c r="B1484" s="262"/>
      <c r="C1484" s="261">
        <v>43026</v>
      </c>
      <c r="D1484" s="262" t="s">
        <v>2512</v>
      </c>
      <c r="E1484" s="262" t="s">
        <v>1872</v>
      </c>
      <c r="F1484" s="262" t="s">
        <v>1872</v>
      </c>
      <c r="G1484" s="262" t="s">
        <v>1873</v>
      </c>
      <c r="H1484" s="263" t="s">
        <v>155</v>
      </c>
      <c r="I1484" s="264">
        <v>82539.679999999993</v>
      </c>
      <c r="J1484" s="264">
        <v>-259999.99</v>
      </c>
      <c r="K1484" s="264">
        <v>0</v>
      </c>
      <c r="L1484" s="266">
        <v>3.15</v>
      </c>
      <c r="M1484" s="266">
        <v>3.1686000000000001</v>
      </c>
      <c r="N1484" s="270">
        <v>43028</v>
      </c>
      <c r="O1484" s="264">
        <v>1534.29</v>
      </c>
      <c r="P1484" s="264">
        <v>0.08</v>
      </c>
      <c r="Q1484" s="264">
        <v>1534.21</v>
      </c>
      <c r="R1484" s="264">
        <v>1534.29</v>
      </c>
      <c r="S1484" s="279">
        <v>3.1766000000000001</v>
      </c>
      <c r="T1484" s="268">
        <f>R1484/S1484</f>
        <v>482.99754454448151</v>
      </c>
      <c r="U1484" s="267"/>
      <c r="V1484" s="262"/>
      <c r="W1484" s="262"/>
      <c r="X1484" s="267" t="s">
        <v>2788</v>
      </c>
      <c r="Y1484" s="262" t="s">
        <v>2850</v>
      </c>
      <c r="Z1484" s="262"/>
    </row>
    <row r="1485" spans="1:26" x14ac:dyDescent="0.25">
      <c r="A1485" s="261">
        <v>42562</v>
      </c>
      <c r="B1485" s="262"/>
      <c r="C1485" s="261">
        <v>43026</v>
      </c>
      <c r="D1485" s="262" t="s">
        <v>2512</v>
      </c>
      <c r="E1485" s="262" t="s">
        <v>1872</v>
      </c>
      <c r="F1485" s="262" t="s">
        <v>1872</v>
      </c>
      <c r="G1485" s="262" t="s">
        <v>1873</v>
      </c>
      <c r="H1485" s="263" t="s">
        <v>1843</v>
      </c>
      <c r="I1485" s="264">
        <v>-55778.37</v>
      </c>
      <c r="J1485" s="264">
        <v>209999.99</v>
      </c>
      <c r="K1485" s="264">
        <v>0</v>
      </c>
      <c r="L1485" s="266">
        <v>3.7648999999999999</v>
      </c>
      <c r="M1485" s="266">
        <v>3.7648999999999999</v>
      </c>
      <c r="N1485" s="270">
        <v>43098</v>
      </c>
      <c r="O1485" s="264">
        <v>0</v>
      </c>
      <c r="P1485" s="264">
        <v>0</v>
      </c>
      <c r="Q1485" s="264">
        <v>0</v>
      </c>
      <c r="R1485" s="264">
        <v>0</v>
      </c>
      <c r="S1485" s="279">
        <v>3.1766000000000001</v>
      </c>
      <c r="T1485" s="268">
        <f>R1485/S1485</f>
        <v>0</v>
      </c>
      <c r="U1485" s="267"/>
      <c r="V1485" s="262"/>
      <c r="W1485" s="262"/>
      <c r="X1485" s="267" t="s">
        <v>2891</v>
      </c>
      <c r="Y1485" s="262" t="s">
        <v>2892</v>
      </c>
      <c r="Z1485" s="262"/>
    </row>
    <row r="1486" spans="1:26" x14ac:dyDescent="0.25">
      <c r="A1486" s="261">
        <v>43024</v>
      </c>
      <c r="B1486" s="262"/>
      <c r="C1486" s="261">
        <v>43027</v>
      </c>
      <c r="D1486" s="262" t="s">
        <v>2512</v>
      </c>
      <c r="E1486" s="262" t="s">
        <v>1872</v>
      </c>
      <c r="F1486" s="262" t="s">
        <v>1872</v>
      </c>
      <c r="G1486" s="262" t="s">
        <v>1873</v>
      </c>
      <c r="H1486" s="263" t="s">
        <v>155</v>
      </c>
      <c r="I1486" s="264">
        <v>47399.360000000001</v>
      </c>
      <c r="J1486" s="264">
        <v>-150000.01</v>
      </c>
      <c r="K1486" s="264">
        <v>0</v>
      </c>
      <c r="L1486" s="266">
        <v>3.1646000000000001</v>
      </c>
      <c r="M1486" s="266">
        <v>3.1745999999999999</v>
      </c>
      <c r="N1486" s="270">
        <v>43039</v>
      </c>
      <c r="O1486" s="264">
        <v>472.86</v>
      </c>
      <c r="P1486" s="264">
        <v>0.02</v>
      </c>
      <c r="Q1486" s="264">
        <v>472.84</v>
      </c>
      <c r="R1486" s="264">
        <v>472.86</v>
      </c>
      <c r="S1486" s="279">
        <v>3.1669999999999998</v>
      </c>
      <c r="T1486" s="268">
        <f t="shared" ref="T1486" si="39">R1486/S1486</f>
        <v>149.30849384275342</v>
      </c>
      <c r="U1486" s="267"/>
      <c r="V1486" s="262"/>
      <c r="W1486" s="262"/>
      <c r="X1486" s="267" t="s">
        <v>2788</v>
      </c>
      <c r="Y1486" s="262" t="s">
        <v>2885</v>
      </c>
      <c r="Z1486" s="262"/>
    </row>
    <row r="1487" spans="1:26" x14ac:dyDescent="0.25">
      <c r="A1487" s="261">
        <v>43018</v>
      </c>
      <c r="B1487" s="262"/>
      <c r="C1487" s="261">
        <v>43027</v>
      </c>
      <c r="D1487" s="262" t="s">
        <v>2512</v>
      </c>
      <c r="E1487" s="262" t="s">
        <v>1872</v>
      </c>
      <c r="F1487" s="262" t="s">
        <v>1872</v>
      </c>
      <c r="G1487" s="262" t="s">
        <v>1873</v>
      </c>
      <c r="H1487" s="263" t="s">
        <v>155</v>
      </c>
      <c r="I1487" s="264">
        <v>18843.13</v>
      </c>
      <c r="J1487" s="264">
        <v>-60053.06</v>
      </c>
      <c r="K1487" s="264">
        <v>0</v>
      </c>
      <c r="L1487" s="266">
        <v>3.1869999999999998</v>
      </c>
      <c r="M1487" s="266">
        <v>3.1745999999999999</v>
      </c>
      <c r="N1487" s="270">
        <v>43039</v>
      </c>
      <c r="O1487" s="264">
        <v>-233.1</v>
      </c>
      <c r="P1487" s="264">
        <v>0</v>
      </c>
      <c r="Q1487" s="264">
        <v>-233.1</v>
      </c>
      <c r="R1487" s="264">
        <v>-233.1</v>
      </c>
      <c r="S1487" s="279">
        <v>3.1669999999999998</v>
      </c>
      <c r="T1487" s="268">
        <f>R1487/S1487</f>
        <v>-73.602778654878435</v>
      </c>
      <c r="U1487" s="267"/>
      <c r="V1487" s="262"/>
      <c r="W1487" s="262"/>
      <c r="X1487" s="267" t="s">
        <v>2788</v>
      </c>
      <c r="Y1487" s="262" t="s">
        <v>2893</v>
      </c>
      <c r="Z1487" s="262"/>
    </row>
    <row r="1488" spans="1:26" x14ac:dyDescent="0.25">
      <c r="A1488" s="261">
        <v>43019</v>
      </c>
      <c r="B1488" s="262"/>
      <c r="C1488" s="261">
        <v>43027</v>
      </c>
      <c r="D1488" s="262" t="s">
        <v>2512</v>
      </c>
      <c r="E1488" s="262" t="s">
        <v>1872</v>
      </c>
      <c r="F1488" s="262" t="s">
        <v>1872</v>
      </c>
      <c r="G1488" s="262" t="s">
        <v>1873</v>
      </c>
      <c r="H1488" s="263" t="s">
        <v>155</v>
      </c>
      <c r="I1488" s="264">
        <v>31200.69</v>
      </c>
      <c r="J1488" s="264">
        <v>-99149.55</v>
      </c>
      <c r="K1488" s="264">
        <v>0</v>
      </c>
      <c r="L1488" s="266">
        <v>3.1778</v>
      </c>
      <c r="M1488" s="266">
        <v>3.1745999999999999</v>
      </c>
      <c r="N1488" s="270">
        <v>43039</v>
      </c>
      <c r="O1488" s="264">
        <v>-99.6</v>
      </c>
      <c r="P1488" s="264">
        <v>0</v>
      </c>
      <c r="Q1488" s="264">
        <v>-99.6</v>
      </c>
      <c r="R1488" s="264">
        <v>-99.6</v>
      </c>
      <c r="S1488" s="279">
        <v>3.1669999999999998</v>
      </c>
      <c r="T1488" s="268">
        <f>R1488/S1488</f>
        <v>-31.449321124092201</v>
      </c>
      <c r="U1488" s="267"/>
      <c r="V1488" s="262"/>
      <c r="W1488" s="262"/>
      <c r="X1488" s="267" t="s">
        <v>2788</v>
      </c>
      <c r="Y1488" s="262" t="s">
        <v>2894</v>
      </c>
      <c r="Z1488" s="262"/>
    </row>
    <row r="1489" spans="1:30" x14ac:dyDescent="0.25">
      <c r="A1489" s="261">
        <v>43007</v>
      </c>
      <c r="B1489" s="262"/>
      <c r="C1489" s="261">
        <v>43027</v>
      </c>
      <c r="D1489" s="262" t="s">
        <v>2512</v>
      </c>
      <c r="E1489" s="262" t="s">
        <v>1872</v>
      </c>
      <c r="F1489" s="262" t="s">
        <v>1872</v>
      </c>
      <c r="G1489" s="262" t="s">
        <v>1873</v>
      </c>
      <c r="H1489" s="263" t="s">
        <v>155</v>
      </c>
      <c r="I1489" s="264">
        <v>162959.19</v>
      </c>
      <c r="J1489" s="264">
        <v>-517460.61</v>
      </c>
      <c r="K1489" s="264">
        <v>0</v>
      </c>
      <c r="L1489" s="266">
        <v>3.1753999999999998</v>
      </c>
      <c r="M1489" s="266">
        <v>3.1745999999999999</v>
      </c>
      <c r="N1489" s="270">
        <v>43039</v>
      </c>
      <c r="O1489" s="264">
        <v>-130.06</v>
      </c>
      <c r="P1489" s="264">
        <v>0</v>
      </c>
      <c r="Q1489" s="264">
        <v>-130.06</v>
      </c>
      <c r="R1489" s="264">
        <v>-130.06</v>
      </c>
      <c r="S1489" s="279">
        <v>3.1669999999999998</v>
      </c>
      <c r="T1489" s="268">
        <f t="shared" ref="T1489:T1495" si="40">R1489/S1489</f>
        <v>-41.067256078307551</v>
      </c>
      <c r="U1489" s="267"/>
      <c r="V1489" s="262"/>
      <c r="W1489" s="262"/>
      <c r="X1489" s="267" t="s">
        <v>2788</v>
      </c>
      <c r="Y1489" s="262" t="s">
        <v>2895</v>
      </c>
      <c r="Z1489" s="262"/>
    </row>
    <row r="1490" spans="1:30" x14ac:dyDescent="0.25">
      <c r="A1490" s="261">
        <v>43011</v>
      </c>
      <c r="B1490" s="262"/>
      <c r="C1490" s="261">
        <v>43028</v>
      </c>
      <c r="D1490" s="262" t="s">
        <v>2512</v>
      </c>
      <c r="E1490" s="262" t="s">
        <v>1872</v>
      </c>
      <c r="F1490" s="262" t="s">
        <v>1872</v>
      </c>
      <c r="G1490" s="262" t="s">
        <v>1873</v>
      </c>
      <c r="H1490" s="263" t="s">
        <v>155</v>
      </c>
      <c r="I1490" s="264">
        <v>131890.15</v>
      </c>
      <c r="J1490" s="264">
        <v>-416152.99</v>
      </c>
      <c r="K1490" s="264">
        <v>0</v>
      </c>
      <c r="L1490" s="266">
        <v>3.1553</v>
      </c>
      <c r="M1490" s="266">
        <v>3.1736</v>
      </c>
      <c r="N1490" s="270">
        <v>43028</v>
      </c>
      <c r="O1490" s="264">
        <v>2413.59</v>
      </c>
      <c r="P1490" s="264">
        <v>0.12</v>
      </c>
      <c r="Q1490" s="264">
        <v>2413.4699999999998</v>
      </c>
      <c r="R1490" s="264">
        <v>2413.59</v>
      </c>
      <c r="S1490" s="279">
        <v>3.173</v>
      </c>
      <c r="T1490" s="268">
        <f t="shared" si="40"/>
        <v>760.66498581783799</v>
      </c>
      <c r="U1490" s="267"/>
      <c r="V1490" s="262"/>
      <c r="W1490" s="262"/>
      <c r="X1490" s="267" t="s">
        <v>2788</v>
      </c>
      <c r="Y1490" s="262" t="s">
        <v>2896</v>
      </c>
      <c r="Z1490" s="262"/>
    </row>
    <row r="1491" spans="1:30" x14ac:dyDescent="0.25">
      <c r="A1491" s="261">
        <v>43026</v>
      </c>
      <c r="B1491" s="262"/>
      <c r="C1491" s="261">
        <v>43028</v>
      </c>
      <c r="D1491" s="262" t="s">
        <v>2512</v>
      </c>
      <c r="E1491" s="262" t="s">
        <v>1872</v>
      </c>
      <c r="F1491" s="262" t="s">
        <v>1872</v>
      </c>
      <c r="G1491" s="262" t="s">
        <v>1873</v>
      </c>
      <c r="H1491" s="263" t="s">
        <v>155</v>
      </c>
      <c r="I1491" s="264">
        <v>235546.52</v>
      </c>
      <c r="J1491" s="264">
        <v>-744350.56</v>
      </c>
      <c r="K1491" s="264">
        <v>0</v>
      </c>
      <c r="L1491" s="266">
        <v>3.1600999999999999</v>
      </c>
      <c r="M1491" s="266">
        <v>3.1749000000000001</v>
      </c>
      <c r="N1491" s="270">
        <v>43031</v>
      </c>
      <c r="O1491" s="264">
        <v>3485.02</v>
      </c>
      <c r="P1491" s="264">
        <v>0.17</v>
      </c>
      <c r="Q1491" s="264">
        <v>3484.85</v>
      </c>
      <c r="R1491" s="264">
        <v>3485.02</v>
      </c>
      <c r="S1491" s="279">
        <v>3.173</v>
      </c>
      <c r="T1491" s="268">
        <f t="shared" si="40"/>
        <v>1098.3359596596281</v>
      </c>
      <c r="U1491" s="267"/>
      <c r="V1491" s="262"/>
      <c r="W1491" s="262"/>
      <c r="X1491" s="267" t="s">
        <v>2788</v>
      </c>
      <c r="Y1491" s="262" t="s">
        <v>2897</v>
      </c>
      <c r="Z1491" s="262"/>
    </row>
    <row r="1492" spans="1:30" x14ac:dyDescent="0.25">
      <c r="A1492" s="261">
        <v>42992</v>
      </c>
      <c r="B1492" s="262"/>
      <c r="C1492" s="261">
        <v>43028</v>
      </c>
      <c r="D1492" s="262" t="s">
        <v>2512</v>
      </c>
      <c r="E1492" s="262" t="s">
        <v>1872</v>
      </c>
      <c r="F1492" s="262" t="s">
        <v>1872</v>
      </c>
      <c r="G1492" s="262" t="s">
        <v>1873</v>
      </c>
      <c r="H1492" s="263" t="s">
        <v>155</v>
      </c>
      <c r="I1492" s="264">
        <v>805698.03</v>
      </c>
      <c r="J1492" s="264">
        <v>-2535289.9900000002</v>
      </c>
      <c r="K1492" s="264">
        <v>0</v>
      </c>
      <c r="L1492" s="266">
        <v>3.1467000000000001</v>
      </c>
      <c r="M1492" s="266">
        <v>3.1736</v>
      </c>
      <c r="N1492" s="270">
        <v>43028</v>
      </c>
      <c r="O1492" s="264">
        <v>21673.279999999999</v>
      </c>
      <c r="P1492" s="264">
        <v>1.08</v>
      </c>
      <c r="Q1492" s="264">
        <v>21672.2</v>
      </c>
      <c r="R1492" s="264">
        <v>21673.279999999999</v>
      </c>
      <c r="S1492" s="279">
        <v>3.173</v>
      </c>
      <c r="T1492" s="268">
        <f t="shared" si="40"/>
        <v>6830.5326189725811</v>
      </c>
      <c r="U1492" s="267"/>
      <c r="V1492" s="262"/>
      <c r="W1492" s="262"/>
      <c r="X1492" s="267" t="s">
        <v>2788</v>
      </c>
      <c r="Y1492" s="262" t="s">
        <v>2898</v>
      </c>
      <c r="Z1492" s="262"/>
    </row>
    <row r="1493" spans="1:30" x14ac:dyDescent="0.25">
      <c r="A1493" s="261">
        <v>42991</v>
      </c>
      <c r="B1493" s="262"/>
      <c r="C1493" s="261">
        <v>43028</v>
      </c>
      <c r="D1493" s="262" t="s">
        <v>2512</v>
      </c>
      <c r="E1493" s="262" t="s">
        <v>1872</v>
      </c>
      <c r="F1493" s="262" t="s">
        <v>1872</v>
      </c>
      <c r="G1493" s="262" t="s">
        <v>1873</v>
      </c>
      <c r="H1493" s="263" t="s">
        <v>155</v>
      </c>
      <c r="I1493" s="264">
        <v>117295.94</v>
      </c>
      <c r="J1493" s="264">
        <v>-369482.21</v>
      </c>
      <c r="K1493" s="264">
        <v>0</v>
      </c>
      <c r="L1493" s="266">
        <v>3.15</v>
      </c>
      <c r="M1493" s="266">
        <v>3.1736</v>
      </c>
      <c r="N1493" s="270">
        <v>43028</v>
      </c>
      <c r="O1493" s="264">
        <v>2768.18</v>
      </c>
      <c r="P1493" s="264">
        <v>0.14000000000000001</v>
      </c>
      <c r="Q1493" s="264">
        <v>2768.04</v>
      </c>
      <c r="R1493" s="264">
        <v>2768.18</v>
      </c>
      <c r="S1493" s="279">
        <v>3.173</v>
      </c>
      <c r="T1493" s="268">
        <f t="shared" si="40"/>
        <v>872.41727072171443</v>
      </c>
      <c r="U1493" s="267"/>
      <c r="V1493" s="262"/>
      <c r="W1493" s="262"/>
      <c r="X1493" s="267" t="s">
        <v>2788</v>
      </c>
      <c r="Y1493" s="262" t="s">
        <v>2850</v>
      </c>
      <c r="Z1493" s="262"/>
    </row>
    <row r="1494" spans="1:30" x14ac:dyDescent="0.25">
      <c r="A1494" s="261">
        <v>43011</v>
      </c>
      <c r="B1494" s="262"/>
      <c r="C1494" s="261">
        <v>43028</v>
      </c>
      <c r="D1494" s="262" t="s">
        <v>2512</v>
      </c>
      <c r="E1494" s="262" t="s">
        <v>1872</v>
      </c>
      <c r="F1494" s="262" t="s">
        <v>1872</v>
      </c>
      <c r="G1494" s="262" t="s">
        <v>1873</v>
      </c>
      <c r="H1494" s="263" t="s">
        <v>155</v>
      </c>
      <c r="I1494" s="264">
        <v>204441.08</v>
      </c>
      <c r="J1494" s="264">
        <v>-645747.6</v>
      </c>
      <c r="K1494" s="264">
        <v>0</v>
      </c>
      <c r="L1494" s="266">
        <v>3.1585999999999999</v>
      </c>
      <c r="M1494" s="266">
        <v>3.1736</v>
      </c>
      <c r="N1494" s="270">
        <v>43028</v>
      </c>
      <c r="O1494" s="264">
        <v>3066.62</v>
      </c>
      <c r="P1494" s="264">
        <v>0.15</v>
      </c>
      <c r="Q1494" s="264">
        <v>3066.47</v>
      </c>
      <c r="R1494" s="264">
        <v>3066.62</v>
      </c>
      <c r="S1494" s="279">
        <v>3.173</v>
      </c>
      <c r="T1494" s="268">
        <f t="shared" si="40"/>
        <v>966.47336905137092</v>
      </c>
      <c r="U1494" s="267"/>
      <c r="V1494" s="262"/>
      <c r="W1494" s="262"/>
      <c r="X1494" s="267" t="s">
        <v>2788</v>
      </c>
      <c r="Y1494" s="262" t="s">
        <v>2899</v>
      </c>
      <c r="Z1494" s="262"/>
    </row>
    <row r="1495" spans="1:30" x14ac:dyDescent="0.25">
      <c r="A1495" s="261">
        <v>43028</v>
      </c>
      <c r="B1495" s="262"/>
      <c r="C1495" s="261">
        <v>43031</v>
      </c>
      <c r="D1495" s="262" t="s">
        <v>2512</v>
      </c>
      <c r="E1495" s="262" t="s">
        <v>1872</v>
      </c>
      <c r="F1495" s="262" t="s">
        <v>1872</v>
      </c>
      <c r="G1495" s="262" t="s">
        <v>1873</v>
      </c>
      <c r="H1495" s="263" t="s">
        <v>155</v>
      </c>
      <c r="I1495" s="264">
        <v>233316.79</v>
      </c>
      <c r="J1495" s="264">
        <v>-744350.56</v>
      </c>
      <c r="K1495" s="264">
        <v>0</v>
      </c>
      <c r="L1495" s="266">
        <v>3.1903000000000001</v>
      </c>
      <c r="M1495" s="266">
        <v>3.2498</v>
      </c>
      <c r="N1495" s="270">
        <v>43069</v>
      </c>
      <c r="O1495" s="264">
        <v>13779.41</v>
      </c>
      <c r="P1495" s="264">
        <v>0.69</v>
      </c>
      <c r="Q1495" s="264">
        <v>13778.72</v>
      </c>
      <c r="R1495" s="264">
        <v>13779.41</v>
      </c>
      <c r="S1495" s="279">
        <v>3.1829999999999998</v>
      </c>
      <c r="T1495" s="268">
        <f t="shared" si="40"/>
        <v>4329.0637763116556</v>
      </c>
      <c r="U1495" s="267"/>
      <c r="V1495" s="262"/>
      <c r="W1495" s="262"/>
      <c r="X1495" s="267" t="s">
        <v>2788</v>
      </c>
      <c r="Y1495" s="262" t="s">
        <v>2900</v>
      </c>
      <c r="Z1495" s="262"/>
    </row>
    <row r="1496" spans="1:30" x14ac:dyDescent="0.25">
      <c r="A1496" s="261">
        <v>43024</v>
      </c>
      <c r="B1496" s="262"/>
      <c r="C1496" s="261">
        <v>43031</v>
      </c>
      <c r="D1496" s="262" t="s">
        <v>2512</v>
      </c>
      <c r="E1496" s="262" t="s">
        <v>1872</v>
      </c>
      <c r="F1496" s="262" t="s">
        <v>1872</v>
      </c>
      <c r="G1496" s="262" t="s">
        <v>1873</v>
      </c>
      <c r="H1496" s="263" t="s">
        <v>155</v>
      </c>
      <c r="I1496" s="264">
        <v>51083.15</v>
      </c>
      <c r="J1496" s="264">
        <v>-161999.99</v>
      </c>
      <c r="K1496" s="264">
        <v>0</v>
      </c>
      <c r="L1496" s="266">
        <v>3.1713</v>
      </c>
      <c r="M1496" s="266">
        <v>3.2351999999999999</v>
      </c>
      <c r="N1496" s="270">
        <v>43033</v>
      </c>
      <c r="O1496" s="264">
        <v>3262.22</v>
      </c>
      <c r="P1496" s="264">
        <v>0.16</v>
      </c>
      <c r="Q1496" s="264">
        <v>3262.06</v>
      </c>
      <c r="R1496" s="264">
        <v>3262.22</v>
      </c>
      <c r="S1496" s="279">
        <v>3.1829999999999998</v>
      </c>
      <c r="T1496" s="268">
        <f>R1496/S1496</f>
        <v>1024.8884699968582</v>
      </c>
      <c r="U1496" s="267"/>
      <c r="V1496" s="262"/>
      <c r="W1496" s="262"/>
      <c r="X1496" s="267" t="s">
        <v>2788</v>
      </c>
      <c r="Y1496" s="262" t="s">
        <v>2901</v>
      </c>
      <c r="Z1496" s="262"/>
    </row>
    <row r="1497" spans="1:30" x14ac:dyDescent="0.25">
      <c r="A1497" s="261">
        <v>42977</v>
      </c>
      <c r="B1497" s="262"/>
      <c r="C1497" s="261">
        <v>43031</v>
      </c>
      <c r="D1497" s="262" t="s">
        <v>2512</v>
      </c>
      <c r="E1497" s="262" t="s">
        <v>1872</v>
      </c>
      <c r="F1497" s="262" t="s">
        <v>1872</v>
      </c>
      <c r="G1497" s="262" t="s">
        <v>1873</v>
      </c>
      <c r="H1497" s="263" t="s">
        <v>155</v>
      </c>
      <c r="I1497" s="264">
        <v>79984.94</v>
      </c>
      <c r="J1497" s="264">
        <v>-254999.99</v>
      </c>
      <c r="K1497" s="264">
        <v>0</v>
      </c>
      <c r="L1497" s="266">
        <v>3.1880999999999999</v>
      </c>
      <c r="M1497" s="266">
        <v>3.2351999999999999</v>
      </c>
      <c r="N1497" s="270">
        <v>43033</v>
      </c>
      <c r="O1497" s="264">
        <v>3764.99</v>
      </c>
      <c r="P1497" s="264">
        <v>0.19</v>
      </c>
      <c r="Q1497" s="264">
        <v>3764.8</v>
      </c>
      <c r="R1497" s="264">
        <v>3764.99</v>
      </c>
      <c r="S1497" s="279">
        <v>3.1829999999999998</v>
      </c>
      <c r="T1497" s="268">
        <f>R1497/S1497</f>
        <v>1182.8432296575559</v>
      </c>
      <c r="U1497" s="267"/>
      <c r="V1497" s="262"/>
      <c r="W1497" s="262"/>
      <c r="X1497" s="267" t="s">
        <v>2881</v>
      </c>
      <c r="Y1497" s="262" t="s">
        <v>2882</v>
      </c>
      <c r="Z1497" s="262"/>
    </row>
    <row r="1498" spans="1:30" x14ac:dyDescent="0.25">
      <c r="A1498" s="261">
        <v>43028</v>
      </c>
      <c r="B1498" s="262"/>
      <c r="C1498" s="261">
        <v>43031</v>
      </c>
      <c r="D1498" s="262" t="s">
        <v>2512</v>
      </c>
      <c r="E1498" s="262" t="s">
        <v>1872</v>
      </c>
      <c r="F1498" s="262" t="s">
        <v>1872</v>
      </c>
      <c r="G1498" s="262" t="s">
        <v>1873</v>
      </c>
      <c r="H1498" s="263" t="s">
        <v>155</v>
      </c>
      <c r="I1498" s="264">
        <v>116255.18</v>
      </c>
      <c r="J1498" s="264">
        <v>-369482.21</v>
      </c>
      <c r="K1498" s="264">
        <v>0</v>
      </c>
      <c r="L1498" s="266">
        <v>3.1781999999999999</v>
      </c>
      <c r="M1498" s="266">
        <v>3.238</v>
      </c>
      <c r="N1498" s="270">
        <v>43039</v>
      </c>
      <c r="O1498" s="264">
        <v>6939.7</v>
      </c>
      <c r="P1498" s="264">
        <v>0.35</v>
      </c>
      <c r="Q1498" s="264">
        <v>6939.35</v>
      </c>
      <c r="R1498" s="264">
        <v>6939.7</v>
      </c>
      <c r="S1498" s="279">
        <v>3.1829999999999998</v>
      </c>
      <c r="T1498" s="268">
        <f t="shared" ref="T1498:T1516" si="41">R1498/S1498</f>
        <v>2180.2387684574301</v>
      </c>
      <c r="U1498" s="267"/>
      <c r="V1498" s="262"/>
      <c r="W1498" s="262"/>
      <c r="X1498" s="267" t="s">
        <v>2788</v>
      </c>
      <c r="Y1498" s="262" t="s">
        <v>2902</v>
      </c>
      <c r="Z1498" s="262"/>
      <c r="AC1498" s="274"/>
      <c r="AD1498" s="275"/>
    </row>
    <row r="1499" spans="1:30" x14ac:dyDescent="0.25">
      <c r="A1499" s="261">
        <v>43021</v>
      </c>
      <c r="B1499" s="262"/>
      <c r="C1499" s="261">
        <v>43031</v>
      </c>
      <c r="D1499" s="262" t="s">
        <v>2512</v>
      </c>
      <c r="E1499" s="262" t="s">
        <v>1872</v>
      </c>
      <c r="F1499" s="262" t="s">
        <v>1872</v>
      </c>
      <c r="G1499" s="262" t="s">
        <v>1873</v>
      </c>
      <c r="H1499" s="263" t="s">
        <v>155</v>
      </c>
      <c r="I1499" s="264">
        <v>42784.02</v>
      </c>
      <c r="J1499" s="264">
        <v>-135715.19</v>
      </c>
      <c r="K1499" s="264">
        <v>0</v>
      </c>
      <c r="L1499" s="266">
        <v>3.1720999999999999</v>
      </c>
      <c r="M1499" s="266">
        <v>3.238</v>
      </c>
      <c r="N1499" s="270">
        <v>43039</v>
      </c>
      <c r="O1499" s="264">
        <v>2814.45</v>
      </c>
      <c r="P1499" s="264">
        <v>0.14000000000000001</v>
      </c>
      <c r="Q1499" s="264">
        <v>2814.31</v>
      </c>
      <c r="R1499" s="264">
        <v>2814.45</v>
      </c>
      <c r="S1499" s="279">
        <v>3.1829999999999998</v>
      </c>
      <c r="T1499" s="268">
        <f t="shared" si="41"/>
        <v>884.21300659754945</v>
      </c>
      <c r="U1499" s="267"/>
      <c r="V1499" s="262"/>
      <c r="W1499" s="262"/>
      <c r="X1499" s="267" t="s">
        <v>2788</v>
      </c>
      <c r="Y1499" s="262" t="s">
        <v>2903</v>
      </c>
      <c r="Z1499" s="262"/>
      <c r="AC1499" s="274"/>
      <c r="AD1499" s="275"/>
    </row>
    <row r="1500" spans="1:30" x14ac:dyDescent="0.25">
      <c r="A1500" s="261">
        <v>43024</v>
      </c>
      <c r="B1500" s="262"/>
      <c r="C1500" s="261">
        <v>43032</v>
      </c>
      <c r="D1500" s="262" t="s">
        <v>2512</v>
      </c>
      <c r="E1500" s="262" t="s">
        <v>1872</v>
      </c>
      <c r="F1500" s="262" t="s">
        <v>1872</v>
      </c>
      <c r="G1500" s="262" t="s">
        <v>1873</v>
      </c>
      <c r="H1500" s="263" t="s">
        <v>155</v>
      </c>
      <c r="I1500" s="264">
        <v>125793.45</v>
      </c>
      <c r="J1500" s="264">
        <v>-398928.77</v>
      </c>
      <c r="K1500" s="264">
        <v>0</v>
      </c>
      <c r="L1500" s="266">
        <v>3.1713</v>
      </c>
      <c r="M1500" s="266">
        <v>3.2012</v>
      </c>
      <c r="N1500" s="270">
        <v>43033</v>
      </c>
      <c r="O1500" s="264">
        <v>3760.07</v>
      </c>
      <c r="P1500" s="264">
        <v>0.19</v>
      </c>
      <c r="Q1500" s="264">
        <v>3759.88</v>
      </c>
      <c r="R1500" s="264">
        <v>3760.07</v>
      </c>
      <c r="S1500" s="279">
        <v>3.2</v>
      </c>
      <c r="T1500" s="268">
        <f t="shared" si="41"/>
        <v>1175.0218749999999</v>
      </c>
      <c r="U1500" s="267"/>
      <c r="V1500" s="262"/>
      <c r="W1500" s="262"/>
      <c r="X1500" s="267" t="s">
        <v>2788</v>
      </c>
      <c r="Y1500" s="262" t="s">
        <v>2901</v>
      </c>
      <c r="Z1500" s="262"/>
      <c r="AC1500" s="274"/>
      <c r="AD1500" s="275"/>
    </row>
    <row r="1501" spans="1:30" x14ac:dyDescent="0.25">
      <c r="A1501" s="261">
        <v>42977</v>
      </c>
      <c r="B1501" s="262"/>
      <c r="C1501" s="261">
        <v>43032</v>
      </c>
      <c r="D1501" s="262" t="s">
        <v>2512</v>
      </c>
      <c r="E1501" s="262" t="s">
        <v>1872</v>
      </c>
      <c r="F1501" s="262" t="s">
        <v>1872</v>
      </c>
      <c r="G1501" s="262" t="s">
        <v>1873</v>
      </c>
      <c r="H1501" s="263" t="s">
        <v>155</v>
      </c>
      <c r="I1501" s="264">
        <v>145146.91</v>
      </c>
      <c r="J1501" s="264">
        <v>-462742.86</v>
      </c>
      <c r="K1501" s="264">
        <v>0</v>
      </c>
      <c r="L1501" s="266">
        <v>3.1880999999999999</v>
      </c>
      <c r="M1501" s="266">
        <v>3.2012</v>
      </c>
      <c r="N1501" s="270">
        <v>43033</v>
      </c>
      <c r="O1501" s="264">
        <v>1900.84</v>
      </c>
      <c r="P1501" s="264">
        <v>0.1</v>
      </c>
      <c r="Q1501" s="264">
        <v>1900.74</v>
      </c>
      <c r="R1501" s="264">
        <v>1900.84</v>
      </c>
      <c r="S1501" s="279">
        <v>3.2</v>
      </c>
      <c r="T1501" s="268">
        <f t="shared" si="41"/>
        <v>594.01249999999993</v>
      </c>
      <c r="U1501" s="267"/>
      <c r="V1501" s="262"/>
      <c r="W1501" s="262"/>
      <c r="X1501" s="267" t="s">
        <v>2881</v>
      </c>
      <c r="Y1501" s="262" t="s">
        <v>2882</v>
      </c>
      <c r="Z1501" s="262"/>
      <c r="AC1501" s="274"/>
      <c r="AD1501" s="275"/>
    </row>
    <row r="1502" spans="1:30" x14ac:dyDescent="0.25">
      <c r="A1502" s="261">
        <v>43007</v>
      </c>
      <c r="B1502" s="262"/>
      <c r="C1502" s="261">
        <v>43032</v>
      </c>
      <c r="D1502" s="262" t="s">
        <v>2512</v>
      </c>
      <c r="E1502" s="262" t="s">
        <v>1872</v>
      </c>
      <c r="F1502" s="262" t="s">
        <v>1872</v>
      </c>
      <c r="G1502" s="262" t="s">
        <v>1873</v>
      </c>
      <c r="H1502" s="263" t="s">
        <v>155</v>
      </c>
      <c r="I1502" s="264">
        <v>43610.98</v>
      </c>
      <c r="J1502" s="264">
        <v>-138290.42000000001</v>
      </c>
      <c r="K1502" s="264">
        <v>0</v>
      </c>
      <c r="L1502" s="266">
        <v>3.1709999999999998</v>
      </c>
      <c r="M1502" s="266">
        <v>3.2012</v>
      </c>
      <c r="N1502" s="270">
        <v>43033</v>
      </c>
      <c r="O1502" s="264">
        <v>1316.65</v>
      </c>
      <c r="P1502" s="264">
        <v>7.0000000000000007E-2</v>
      </c>
      <c r="Q1502" s="264">
        <v>1316.58</v>
      </c>
      <c r="R1502" s="264">
        <v>1316.65</v>
      </c>
      <c r="S1502" s="279">
        <v>3.2</v>
      </c>
      <c r="T1502" s="268">
        <f t="shared" si="41"/>
        <v>411.453125</v>
      </c>
      <c r="U1502" s="267"/>
      <c r="V1502" s="262"/>
      <c r="W1502" s="262"/>
      <c r="X1502" s="267" t="s">
        <v>2788</v>
      </c>
      <c r="Y1502" s="262" t="s">
        <v>2904</v>
      </c>
      <c r="Z1502" s="262"/>
      <c r="AC1502" s="274"/>
      <c r="AD1502" s="275"/>
    </row>
    <row r="1503" spans="1:30" x14ac:dyDescent="0.25">
      <c r="A1503" s="261">
        <v>43024</v>
      </c>
      <c r="B1503" s="262"/>
      <c r="C1503" s="261">
        <v>43033</v>
      </c>
      <c r="D1503" s="262" t="s">
        <v>2512</v>
      </c>
      <c r="E1503" s="262" t="s">
        <v>1872</v>
      </c>
      <c r="F1503" s="262" t="s">
        <v>1872</v>
      </c>
      <c r="G1503" s="262" t="s">
        <v>1873</v>
      </c>
      <c r="H1503" s="263" t="s">
        <v>155</v>
      </c>
      <c r="I1503" s="264">
        <v>64990.73</v>
      </c>
      <c r="J1503" s="264">
        <v>-205669.66</v>
      </c>
      <c r="K1503" s="264">
        <v>0</v>
      </c>
      <c r="L1503" s="266">
        <v>3.1646000000000001</v>
      </c>
      <c r="M1503" s="266">
        <v>3.2511000000000001</v>
      </c>
      <c r="N1503" s="270">
        <v>43039</v>
      </c>
      <c r="O1503" s="264">
        <v>5615.16</v>
      </c>
      <c r="P1503" s="264">
        <v>0.28000000000000003</v>
      </c>
      <c r="Q1503" s="264">
        <v>5614.88</v>
      </c>
      <c r="R1503" s="264">
        <v>5615.16</v>
      </c>
      <c r="S1503" s="279">
        <v>3.2467000000000001</v>
      </c>
      <c r="T1503" s="268">
        <f t="shared" si="41"/>
        <v>1729.4976437613575</v>
      </c>
      <c r="U1503" s="267"/>
      <c r="V1503" s="262"/>
      <c r="W1503" s="262"/>
      <c r="X1503" s="267" t="s">
        <v>2788</v>
      </c>
      <c r="Y1503" s="262" t="s">
        <v>2905</v>
      </c>
      <c r="Z1503" s="262"/>
      <c r="AC1503" s="274"/>
      <c r="AD1503" s="275"/>
    </row>
    <row r="1504" spans="1:30" x14ac:dyDescent="0.25">
      <c r="A1504" s="261">
        <v>43013</v>
      </c>
      <c r="B1504" s="262"/>
      <c r="C1504" s="261">
        <v>43033</v>
      </c>
      <c r="D1504" s="262" t="s">
        <v>2512</v>
      </c>
      <c r="E1504" s="262" t="s">
        <v>1872</v>
      </c>
      <c r="F1504" s="262" t="s">
        <v>1872</v>
      </c>
      <c r="G1504" s="262" t="s">
        <v>1873</v>
      </c>
      <c r="H1504" s="263" t="s">
        <v>155</v>
      </c>
      <c r="I1504" s="264">
        <v>95456.28</v>
      </c>
      <c r="J1504" s="264">
        <v>-300000</v>
      </c>
      <c r="K1504" s="264">
        <v>0</v>
      </c>
      <c r="L1504" s="266">
        <v>3.1427999999999998</v>
      </c>
      <c r="M1504" s="266">
        <v>3.2511000000000001</v>
      </c>
      <c r="N1504" s="270">
        <v>43039</v>
      </c>
      <c r="O1504" s="264">
        <v>10325.89</v>
      </c>
      <c r="P1504" s="264">
        <v>0.52</v>
      </c>
      <c r="Q1504" s="264">
        <v>10325.370000000001</v>
      </c>
      <c r="R1504" s="264">
        <v>10325.89</v>
      </c>
      <c r="S1504" s="279">
        <v>3.2467000000000001</v>
      </c>
      <c r="T1504" s="268">
        <f t="shared" si="41"/>
        <v>3180.4262789909753</v>
      </c>
      <c r="U1504" s="267"/>
      <c r="V1504" s="262"/>
      <c r="W1504" s="262"/>
      <c r="X1504" s="267" t="s">
        <v>2788</v>
      </c>
      <c r="Y1504" s="262" t="s">
        <v>2906</v>
      </c>
      <c r="Z1504" s="262"/>
      <c r="AC1504" s="274"/>
      <c r="AD1504" s="275"/>
    </row>
    <row r="1505" spans="1:30" x14ac:dyDescent="0.25">
      <c r="A1505" s="261">
        <v>43010</v>
      </c>
      <c r="B1505" s="262"/>
      <c r="C1505" s="261">
        <v>43033</v>
      </c>
      <c r="D1505" s="262" t="s">
        <v>2512</v>
      </c>
      <c r="E1505" s="262" t="s">
        <v>1872</v>
      </c>
      <c r="F1505" s="262" t="s">
        <v>1872</v>
      </c>
      <c r="G1505" s="262" t="s">
        <v>1873</v>
      </c>
      <c r="H1505" s="263" t="s">
        <v>155</v>
      </c>
      <c r="I1505" s="264">
        <v>28276.99</v>
      </c>
      <c r="J1505" s="264">
        <v>-90000</v>
      </c>
      <c r="K1505" s="264">
        <v>0</v>
      </c>
      <c r="L1505" s="266">
        <v>3.1827999999999999</v>
      </c>
      <c r="M1505" s="266">
        <v>3.2517999999999998</v>
      </c>
      <c r="N1505" s="270">
        <v>43042</v>
      </c>
      <c r="O1505" s="264">
        <v>1947.79</v>
      </c>
      <c r="P1505" s="264">
        <v>0.1</v>
      </c>
      <c r="Q1505" s="264">
        <v>1947.69</v>
      </c>
      <c r="R1505" s="264">
        <v>1947.79</v>
      </c>
      <c r="S1505" s="279">
        <v>3.2467000000000001</v>
      </c>
      <c r="T1505" s="268">
        <f t="shared" si="41"/>
        <v>599.9291588382049</v>
      </c>
      <c r="U1505" s="267"/>
      <c r="V1505" s="262"/>
      <c r="W1505" s="262"/>
      <c r="X1505" s="267" t="s">
        <v>2788</v>
      </c>
      <c r="Y1505" s="262" t="s">
        <v>2859</v>
      </c>
      <c r="Z1505" s="262"/>
      <c r="AC1505" s="274"/>
      <c r="AD1505" s="275"/>
    </row>
    <row r="1506" spans="1:30" x14ac:dyDescent="0.25">
      <c r="A1506" s="261">
        <v>43021</v>
      </c>
      <c r="B1506" s="262"/>
      <c r="C1506" s="261">
        <v>43033</v>
      </c>
      <c r="D1506" s="262" t="s">
        <v>2512</v>
      </c>
      <c r="E1506" s="262" t="s">
        <v>1872</v>
      </c>
      <c r="F1506" s="262" t="s">
        <v>1872</v>
      </c>
      <c r="G1506" s="262" t="s">
        <v>1873</v>
      </c>
      <c r="H1506" s="263" t="s">
        <v>155</v>
      </c>
      <c r="I1506" s="264">
        <v>45395.79</v>
      </c>
      <c r="J1506" s="264">
        <v>-143999.99</v>
      </c>
      <c r="K1506" s="264">
        <v>0</v>
      </c>
      <c r="L1506" s="266">
        <v>3.1720999999999999</v>
      </c>
      <c r="M1506" s="266">
        <v>3.2511000000000001</v>
      </c>
      <c r="N1506" s="270">
        <v>43039</v>
      </c>
      <c r="O1506" s="264">
        <v>3582.09</v>
      </c>
      <c r="P1506" s="264">
        <v>0.18</v>
      </c>
      <c r="Q1506" s="264">
        <v>3581.91</v>
      </c>
      <c r="R1506" s="264">
        <v>3582.09</v>
      </c>
      <c r="S1506" s="279">
        <v>3.2467000000000001</v>
      </c>
      <c r="T1506" s="268">
        <f t="shared" si="41"/>
        <v>1103.3018141497521</v>
      </c>
      <c r="U1506" s="267"/>
      <c r="V1506" s="262"/>
      <c r="W1506" s="262"/>
      <c r="X1506" s="267" t="s">
        <v>2788</v>
      </c>
      <c r="Y1506" s="262" t="s">
        <v>2907</v>
      </c>
      <c r="Z1506" s="262"/>
      <c r="AC1506" s="274"/>
      <c r="AD1506" s="275"/>
    </row>
    <row r="1507" spans="1:30" x14ac:dyDescent="0.25">
      <c r="A1507" s="261">
        <v>43024</v>
      </c>
      <c r="B1507" s="262"/>
      <c r="C1507" s="261">
        <v>43033</v>
      </c>
      <c r="D1507" s="262" t="s">
        <v>2512</v>
      </c>
      <c r="E1507" s="262" t="s">
        <v>1872</v>
      </c>
      <c r="F1507" s="262" t="s">
        <v>1872</v>
      </c>
      <c r="G1507" s="262" t="s">
        <v>1873</v>
      </c>
      <c r="H1507" s="263" t="s">
        <v>155</v>
      </c>
      <c r="I1507" s="264">
        <v>176726.14</v>
      </c>
      <c r="J1507" s="264">
        <v>-560928.77</v>
      </c>
      <c r="K1507" s="264">
        <v>0</v>
      </c>
      <c r="L1507" s="266">
        <v>3.1739999999999999</v>
      </c>
      <c r="M1507" s="266">
        <v>3.2511000000000001</v>
      </c>
      <c r="N1507" s="270">
        <v>43039</v>
      </c>
      <c r="O1507" s="264">
        <v>13609.73</v>
      </c>
      <c r="P1507" s="264">
        <v>0.68</v>
      </c>
      <c r="Q1507" s="264">
        <v>13609.05</v>
      </c>
      <c r="R1507" s="264">
        <v>13609.73</v>
      </c>
      <c r="S1507" s="279">
        <v>3.2467000000000001</v>
      </c>
      <c r="T1507" s="268">
        <f t="shared" si="41"/>
        <v>4191.8655865956198</v>
      </c>
      <c r="U1507" s="267"/>
      <c r="V1507" s="262"/>
      <c r="W1507" s="262"/>
      <c r="X1507" s="267" t="s">
        <v>2788</v>
      </c>
      <c r="Y1507" s="262" t="s">
        <v>2908</v>
      </c>
      <c r="Z1507" s="262"/>
      <c r="AC1507" s="274"/>
      <c r="AD1507" s="275"/>
    </row>
    <row r="1508" spans="1:30" x14ac:dyDescent="0.25">
      <c r="A1508" s="261">
        <v>43003</v>
      </c>
      <c r="B1508" s="262"/>
      <c r="C1508" s="261">
        <v>43034</v>
      </c>
      <c r="D1508" s="262" t="s">
        <v>2512</v>
      </c>
      <c r="E1508" s="262" t="s">
        <v>1872</v>
      </c>
      <c r="F1508" s="262" t="s">
        <v>1872</v>
      </c>
      <c r="G1508" s="262" t="s">
        <v>1873</v>
      </c>
      <c r="H1508" s="263" t="s">
        <v>155</v>
      </c>
      <c r="I1508" s="264">
        <v>-135277.44</v>
      </c>
      <c r="J1508" s="264">
        <v>501000</v>
      </c>
      <c r="K1508" s="264">
        <v>0</v>
      </c>
      <c r="L1508" s="266">
        <v>3.7035</v>
      </c>
      <c r="M1508" s="266">
        <v>3.2519</v>
      </c>
      <c r="N1508" s="270">
        <v>43069</v>
      </c>
      <c r="O1508" s="264">
        <v>60695.56</v>
      </c>
      <c r="P1508" s="264">
        <v>3.03</v>
      </c>
      <c r="Q1508" s="264">
        <v>60692.53</v>
      </c>
      <c r="R1508" s="264">
        <v>60695.56</v>
      </c>
      <c r="S1508" s="279">
        <v>3.2383999999999999</v>
      </c>
      <c r="T1508" s="268">
        <f t="shared" si="41"/>
        <v>18742.453063241108</v>
      </c>
      <c r="U1508" s="267"/>
      <c r="V1508" s="262"/>
      <c r="W1508" s="262"/>
      <c r="X1508" s="267" t="s">
        <v>2788</v>
      </c>
      <c r="Y1508" s="262" t="s">
        <v>2909</v>
      </c>
      <c r="Z1508" s="262"/>
      <c r="AC1508" s="274"/>
      <c r="AD1508" s="275"/>
    </row>
    <row r="1509" spans="1:30" x14ac:dyDescent="0.25">
      <c r="A1509" s="261">
        <v>43005</v>
      </c>
      <c r="B1509" s="262"/>
      <c r="C1509" s="261">
        <v>43034</v>
      </c>
      <c r="D1509" s="262" t="s">
        <v>2512</v>
      </c>
      <c r="E1509" s="262" t="s">
        <v>1872</v>
      </c>
      <c r="F1509" s="262" t="s">
        <v>1872</v>
      </c>
      <c r="G1509" s="262" t="s">
        <v>1873</v>
      </c>
      <c r="H1509" s="263" t="s">
        <v>155</v>
      </c>
      <c r="I1509" s="264">
        <v>82551.95</v>
      </c>
      <c r="J1509" s="264">
        <v>-265000.01</v>
      </c>
      <c r="K1509" s="264">
        <v>0</v>
      </c>
      <c r="L1509" s="266">
        <v>3.2101000000000002</v>
      </c>
      <c r="M1509" s="266">
        <v>3.2395999999999998</v>
      </c>
      <c r="N1509" s="270">
        <v>43049</v>
      </c>
      <c r="O1509" s="264">
        <v>2428.64</v>
      </c>
      <c r="P1509" s="264">
        <v>0.12</v>
      </c>
      <c r="Q1509" s="264">
        <v>2428.52</v>
      </c>
      <c r="R1509" s="264">
        <v>2428.64</v>
      </c>
      <c r="S1509" s="279">
        <v>3.2383999999999999</v>
      </c>
      <c r="T1509" s="268">
        <f t="shared" si="41"/>
        <v>749.9505928853755</v>
      </c>
      <c r="U1509" s="267"/>
      <c r="V1509" s="262"/>
      <c r="W1509" s="262"/>
      <c r="X1509" s="267" t="s">
        <v>2910</v>
      </c>
      <c r="Y1509" s="262" t="s">
        <v>2911</v>
      </c>
      <c r="Z1509" s="262"/>
      <c r="AC1509" s="274"/>
      <c r="AD1509" s="275"/>
    </row>
    <row r="1510" spans="1:30" x14ac:dyDescent="0.25">
      <c r="A1510" s="261">
        <v>43021</v>
      </c>
      <c r="B1510" s="262"/>
      <c r="C1510" s="261">
        <v>43034</v>
      </c>
      <c r="D1510" s="262" t="s">
        <v>2512</v>
      </c>
      <c r="E1510" s="262" t="s">
        <v>1872</v>
      </c>
      <c r="F1510" s="262" t="s">
        <v>1872</v>
      </c>
      <c r="G1510" s="262" t="s">
        <v>1873</v>
      </c>
      <c r="H1510" s="263" t="s">
        <v>155</v>
      </c>
      <c r="I1510" s="264">
        <v>36588.839999999997</v>
      </c>
      <c r="J1510" s="264">
        <v>-116063.46</v>
      </c>
      <c r="K1510" s="264">
        <v>0</v>
      </c>
      <c r="L1510" s="266">
        <v>3.1720999999999999</v>
      </c>
      <c r="M1510" s="266">
        <v>3.2361</v>
      </c>
      <c r="N1510" s="270">
        <v>43039</v>
      </c>
      <c r="O1510" s="264">
        <v>2339.64</v>
      </c>
      <c r="P1510" s="264">
        <v>0.12</v>
      </c>
      <c r="Q1510" s="264">
        <v>2339.52</v>
      </c>
      <c r="R1510" s="264">
        <v>2339.64</v>
      </c>
      <c r="S1510" s="279">
        <v>3.2383999999999999</v>
      </c>
      <c r="T1510" s="268">
        <f t="shared" si="41"/>
        <v>722.46788537549401</v>
      </c>
      <c r="U1510" s="267"/>
      <c r="V1510" s="262"/>
      <c r="W1510" s="262"/>
      <c r="X1510" s="267" t="s">
        <v>2788</v>
      </c>
      <c r="Y1510" s="262" t="s">
        <v>2907</v>
      </c>
      <c r="Z1510" s="262"/>
      <c r="AC1510" s="274"/>
      <c r="AD1510" s="275"/>
    </row>
    <row r="1511" spans="1:30" x14ac:dyDescent="0.25">
      <c r="A1511" s="261">
        <v>43010</v>
      </c>
      <c r="B1511" s="262"/>
      <c r="C1511" s="261">
        <v>43034</v>
      </c>
      <c r="D1511" s="262" t="s">
        <v>2512</v>
      </c>
      <c r="E1511" s="262" t="s">
        <v>1872</v>
      </c>
      <c r="F1511" s="262" t="s">
        <v>1872</v>
      </c>
      <c r="G1511" s="262" t="s">
        <v>1873</v>
      </c>
      <c r="H1511" s="263" t="s">
        <v>155</v>
      </c>
      <c r="I1511" s="264">
        <v>79884.2</v>
      </c>
      <c r="J1511" s="264">
        <v>-254255.43</v>
      </c>
      <c r="K1511" s="264">
        <v>0</v>
      </c>
      <c r="L1511" s="266">
        <v>3.1827999999999999</v>
      </c>
      <c r="M1511" s="266">
        <v>3.2368000000000001</v>
      </c>
      <c r="N1511" s="270">
        <v>43042</v>
      </c>
      <c r="O1511" s="264">
        <v>4307.6400000000003</v>
      </c>
      <c r="P1511" s="264">
        <v>0.22</v>
      </c>
      <c r="Q1511" s="264">
        <v>4307.42</v>
      </c>
      <c r="R1511" s="264">
        <v>4307.6400000000003</v>
      </c>
      <c r="S1511" s="279">
        <v>3.2383999999999999</v>
      </c>
      <c r="T1511" s="268">
        <f t="shared" si="41"/>
        <v>1330.1753952569172</v>
      </c>
      <c r="U1511" s="267"/>
      <c r="V1511" s="262"/>
      <c r="W1511" s="262"/>
      <c r="X1511" s="267" t="s">
        <v>2788</v>
      </c>
      <c r="Y1511" s="262" t="s">
        <v>2912</v>
      </c>
      <c r="Z1511" s="262"/>
      <c r="AC1511" s="274"/>
      <c r="AD1511" s="275"/>
    </row>
    <row r="1512" spans="1:30" x14ac:dyDescent="0.25">
      <c r="A1512" s="261">
        <v>43018</v>
      </c>
      <c r="B1512" s="262"/>
      <c r="C1512" s="261">
        <v>43034</v>
      </c>
      <c r="D1512" s="262" t="s">
        <v>2512</v>
      </c>
      <c r="E1512" s="262" t="s">
        <v>1872</v>
      </c>
      <c r="F1512" s="262" t="s">
        <v>1872</v>
      </c>
      <c r="G1512" s="262" t="s">
        <v>1873</v>
      </c>
      <c r="H1512" s="263" t="s">
        <v>155</v>
      </c>
      <c r="I1512" s="264">
        <v>114591.3</v>
      </c>
      <c r="J1512" s="264">
        <v>-365202.47</v>
      </c>
      <c r="K1512" s="264">
        <v>0</v>
      </c>
      <c r="L1512" s="266">
        <v>3.1869999999999998</v>
      </c>
      <c r="M1512" s="266">
        <v>3.2361</v>
      </c>
      <c r="N1512" s="270">
        <v>43039</v>
      </c>
      <c r="O1512" s="264">
        <v>5621.51</v>
      </c>
      <c r="P1512" s="264">
        <v>0.28000000000000003</v>
      </c>
      <c r="Q1512" s="264">
        <v>5621.23</v>
      </c>
      <c r="R1512" s="264">
        <v>5621.51</v>
      </c>
      <c r="S1512" s="279">
        <v>3.2383999999999999</v>
      </c>
      <c r="T1512" s="268">
        <f t="shared" si="41"/>
        <v>1735.8911808300397</v>
      </c>
      <c r="U1512" s="267"/>
      <c r="V1512" s="262"/>
      <c r="W1512" s="262"/>
      <c r="X1512" s="267" t="s">
        <v>2788</v>
      </c>
      <c r="Y1512" s="262" t="s">
        <v>2875</v>
      </c>
      <c r="Z1512" s="262"/>
      <c r="AC1512" s="274"/>
      <c r="AD1512" s="275"/>
    </row>
    <row r="1513" spans="1:30" x14ac:dyDescent="0.25">
      <c r="A1513" s="261">
        <v>43024</v>
      </c>
      <c r="B1513" s="262"/>
      <c r="C1513" s="261">
        <v>43034</v>
      </c>
      <c r="D1513" s="262" t="s">
        <v>2512</v>
      </c>
      <c r="E1513" s="262" t="s">
        <v>1872</v>
      </c>
      <c r="F1513" s="262" t="s">
        <v>1872</v>
      </c>
      <c r="G1513" s="262" t="s">
        <v>1873</v>
      </c>
      <c r="H1513" s="263" t="s">
        <v>155</v>
      </c>
      <c r="I1513" s="264">
        <v>-304215.52</v>
      </c>
      <c r="J1513" s="264">
        <v>964454.46</v>
      </c>
      <c r="K1513" s="264">
        <v>0</v>
      </c>
      <c r="L1513" s="266">
        <v>3.1703000000000001</v>
      </c>
      <c r="M1513" s="266">
        <v>3.2452999999999999</v>
      </c>
      <c r="N1513" s="270">
        <v>43053</v>
      </c>
      <c r="O1513" s="264">
        <v>-22741.86</v>
      </c>
      <c r="P1513" s="264">
        <v>0</v>
      </c>
      <c r="Q1513" s="264">
        <v>-22741.86</v>
      </c>
      <c r="R1513" s="264">
        <v>-22741.86</v>
      </c>
      <c r="S1513" s="279">
        <v>3.2383999999999999</v>
      </c>
      <c r="T1513" s="268">
        <f t="shared" si="41"/>
        <v>-7022.560523715415</v>
      </c>
      <c r="U1513" s="267"/>
      <c r="V1513" s="262"/>
      <c r="W1513" s="262"/>
      <c r="X1513" s="267" t="s">
        <v>2788</v>
      </c>
      <c r="Y1513" s="262" t="s">
        <v>2913</v>
      </c>
      <c r="Z1513" s="262"/>
      <c r="AC1513" s="274"/>
      <c r="AD1513" s="275"/>
    </row>
    <row r="1514" spans="1:30" x14ac:dyDescent="0.25">
      <c r="A1514" s="261">
        <v>43010</v>
      </c>
      <c r="B1514" s="262"/>
      <c r="C1514" s="261">
        <v>43034</v>
      </c>
      <c r="D1514" s="262" t="s">
        <v>2512</v>
      </c>
      <c r="E1514" s="262" t="s">
        <v>1872</v>
      </c>
      <c r="F1514" s="262" t="s">
        <v>1872</v>
      </c>
      <c r="G1514" s="262" t="s">
        <v>1873</v>
      </c>
      <c r="H1514" s="263" t="s">
        <v>155</v>
      </c>
      <c r="I1514" s="264">
        <v>38440.160000000003</v>
      </c>
      <c r="J1514" s="264">
        <v>-122347.34</v>
      </c>
      <c r="K1514" s="264">
        <v>0</v>
      </c>
      <c r="L1514" s="266">
        <v>3.1827999999999999</v>
      </c>
      <c r="M1514" s="266">
        <v>3.2368000000000001</v>
      </c>
      <c r="N1514" s="270">
        <v>43042</v>
      </c>
      <c r="O1514" s="264">
        <v>2072.83</v>
      </c>
      <c r="P1514" s="264">
        <v>0.1</v>
      </c>
      <c r="Q1514" s="264">
        <v>2072.73</v>
      </c>
      <c r="R1514" s="264">
        <v>2072.83</v>
      </c>
      <c r="S1514" s="279">
        <v>3.2383999999999999</v>
      </c>
      <c r="T1514" s="268">
        <f t="shared" si="41"/>
        <v>640.07843379446638</v>
      </c>
      <c r="U1514" s="267"/>
      <c r="V1514" s="262"/>
      <c r="W1514" s="262"/>
      <c r="X1514" s="267" t="s">
        <v>2788</v>
      </c>
      <c r="Y1514" s="262" t="s">
        <v>2870</v>
      </c>
      <c r="Z1514" s="262"/>
      <c r="AC1514" s="274"/>
      <c r="AD1514" s="275"/>
    </row>
    <row r="1515" spans="1:30" x14ac:dyDescent="0.25">
      <c r="A1515" s="261">
        <v>43011</v>
      </c>
      <c r="B1515" s="262"/>
      <c r="C1515" s="261">
        <v>43035</v>
      </c>
      <c r="D1515" s="262" t="s">
        <v>2512</v>
      </c>
      <c r="E1515" s="262" t="s">
        <v>1872</v>
      </c>
      <c r="F1515" s="262" t="s">
        <v>1872</v>
      </c>
      <c r="G1515" s="262" t="s">
        <v>1873</v>
      </c>
      <c r="H1515" s="263" t="s">
        <v>155</v>
      </c>
      <c r="I1515" s="264">
        <v>131764.87</v>
      </c>
      <c r="J1515" s="264">
        <v>-416152.99</v>
      </c>
      <c r="K1515" s="264">
        <v>0</v>
      </c>
      <c r="L1515" s="266">
        <v>3.1583000000000001</v>
      </c>
      <c r="M1515" s="266">
        <v>3.2446999999999999</v>
      </c>
      <c r="N1515" s="270">
        <v>43035</v>
      </c>
      <c r="O1515" s="264">
        <v>11384.48</v>
      </c>
      <c r="P1515" s="264">
        <v>0.56999999999999995</v>
      </c>
      <c r="Q1515" s="264">
        <v>11383.91</v>
      </c>
      <c r="R1515" s="264">
        <v>11384.48</v>
      </c>
      <c r="S1515" s="279">
        <v>3.2441</v>
      </c>
      <c r="T1515" s="268">
        <f t="shared" si="41"/>
        <v>3509.2876298511142</v>
      </c>
      <c r="U1515" s="267"/>
      <c r="V1515" s="262"/>
      <c r="W1515" s="262"/>
      <c r="X1515" s="267" t="s">
        <v>2788</v>
      </c>
      <c r="Y1515" s="262" t="s">
        <v>2914</v>
      </c>
      <c r="Z1515" s="262"/>
      <c r="AC1515" s="274"/>
      <c r="AD1515" s="275"/>
    </row>
    <row r="1516" spans="1:30" x14ac:dyDescent="0.25">
      <c r="A1516" s="261">
        <v>43011</v>
      </c>
      <c r="B1516" s="262"/>
      <c r="C1516" s="261">
        <v>43035</v>
      </c>
      <c r="D1516" s="262" t="s">
        <v>2512</v>
      </c>
      <c r="E1516" s="262" t="s">
        <v>1872</v>
      </c>
      <c r="F1516" s="262" t="s">
        <v>1872</v>
      </c>
      <c r="G1516" s="262" t="s">
        <v>1873</v>
      </c>
      <c r="H1516" s="263" t="s">
        <v>155</v>
      </c>
      <c r="I1516" s="264">
        <v>204234.17</v>
      </c>
      <c r="J1516" s="264">
        <v>-645747.6</v>
      </c>
      <c r="K1516" s="264">
        <v>0</v>
      </c>
      <c r="L1516" s="266">
        <v>3.1617999999999999</v>
      </c>
      <c r="M1516" s="266">
        <v>3.2446999999999999</v>
      </c>
      <c r="N1516" s="270">
        <v>43035</v>
      </c>
      <c r="O1516" s="264">
        <v>16931.009999999998</v>
      </c>
      <c r="P1516" s="264">
        <v>0.85</v>
      </c>
      <c r="Q1516" s="264">
        <v>16930.16</v>
      </c>
      <c r="R1516" s="264">
        <v>16931.009999999998</v>
      </c>
      <c r="S1516" s="279">
        <v>3.2441</v>
      </c>
      <c r="T1516" s="268">
        <f t="shared" si="41"/>
        <v>5219.0160599241699</v>
      </c>
      <c r="U1516" s="267"/>
      <c r="V1516" s="262"/>
      <c r="W1516" s="262"/>
      <c r="X1516" s="267" t="s">
        <v>2788</v>
      </c>
      <c r="Y1516" s="262" t="s">
        <v>2915</v>
      </c>
      <c r="Z1516" s="262"/>
      <c r="AC1516" s="274"/>
      <c r="AD1516" s="275"/>
    </row>
    <row r="1517" spans="1:30" x14ac:dyDescent="0.25">
      <c r="A1517" s="261">
        <v>43006</v>
      </c>
      <c r="B1517" s="262"/>
      <c r="C1517" s="261">
        <v>43035</v>
      </c>
      <c r="D1517" s="262" t="s">
        <v>2512</v>
      </c>
      <c r="E1517" s="262" t="s">
        <v>1872</v>
      </c>
      <c r="F1517" s="262" t="s">
        <v>1872</v>
      </c>
      <c r="G1517" s="262" t="s">
        <v>1873</v>
      </c>
      <c r="H1517" s="263" t="s">
        <v>1843</v>
      </c>
      <c r="I1517" s="264">
        <v>-34925.24</v>
      </c>
      <c r="J1517" s="264">
        <v>111977.3</v>
      </c>
      <c r="K1517" s="264">
        <v>0</v>
      </c>
      <c r="L1517" s="266">
        <v>3.2061999999999999</v>
      </c>
      <c r="M1517" s="266">
        <v>3.2456999999999998</v>
      </c>
      <c r="N1517" s="270">
        <v>43038</v>
      </c>
      <c r="O1517" s="264">
        <v>-1379.16</v>
      </c>
      <c r="P1517" s="264">
        <v>0</v>
      </c>
      <c r="Q1517" s="264">
        <v>-1379.16</v>
      </c>
      <c r="R1517" s="264">
        <v>-1379.16</v>
      </c>
      <c r="S1517" s="279">
        <v>3.2441</v>
      </c>
      <c r="T1517" s="268">
        <f>R1517/S1517</f>
        <v>-425.12869516969272</v>
      </c>
      <c r="U1517" s="267"/>
      <c r="V1517" s="262"/>
      <c r="W1517" s="262"/>
      <c r="X1517" s="267" t="s">
        <v>2788</v>
      </c>
      <c r="Y1517" s="262" t="s">
        <v>2848</v>
      </c>
      <c r="Z1517" s="262"/>
      <c r="AC1517" s="274"/>
      <c r="AD1517" s="275"/>
    </row>
    <row r="1518" spans="1:30" x14ac:dyDescent="0.25">
      <c r="A1518" s="261">
        <v>42954</v>
      </c>
      <c r="B1518" s="262"/>
      <c r="C1518" s="261">
        <v>43035</v>
      </c>
      <c r="D1518" s="262" t="s">
        <v>2512</v>
      </c>
      <c r="E1518" s="262" t="s">
        <v>1872</v>
      </c>
      <c r="F1518" s="262" t="s">
        <v>1872</v>
      </c>
      <c r="G1518" s="262" t="s">
        <v>1873</v>
      </c>
      <c r="H1518" s="263" t="s">
        <v>1843</v>
      </c>
      <c r="I1518" s="264">
        <v>-43074.59</v>
      </c>
      <c r="J1518" s="264">
        <v>155787.87</v>
      </c>
      <c r="K1518" s="264">
        <v>0</v>
      </c>
      <c r="L1518" s="266">
        <v>3.6166999999999998</v>
      </c>
      <c r="M1518" s="266">
        <v>3.2456999999999998</v>
      </c>
      <c r="N1518" s="270">
        <v>43038</v>
      </c>
      <c r="O1518" s="264">
        <v>15976.15</v>
      </c>
      <c r="P1518" s="264">
        <v>0.8</v>
      </c>
      <c r="Q1518" s="264">
        <v>15975.35</v>
      </c>
      <c r="R1518" s="264">
        <v>15976.15</v>
      </c>
      <c r="S1518" s="279">
        <v>3.2441</v>
      </c>
      <c r="T1518" s="268">
        <f>R1518/S1518</f>
        <v>4924.6786473906477</v>
      </c>
      <c r="U1518" s="267"/>
      <c r="V1518" s="262"/>
      <c r="W1518" s="262"/>
      <c r="X1518" s="267" t="s">
        <v>2788</v>
      </c>
      <c r="Y1518" s="262" t="s">
        <v>2839</v>
      </c>
      <c r="Z1518" s="262"/>
      <c r="AC1518" s="274"/>
      <c r="AD1518" s="275"/>
    </row>
    <row r="1519" spans="1:30" x14ac:dyDescent="0.25">
      <c r="A1519" s="261">
        <v>43032</v>
      </c>
      <c r="B1519" s="262"/>
      <c r="C1519" s="261">
        <v>43035</v>
      </c>
      <c r="D1519" s="262" t="s">
        <v>2512</v>
      </c>
      <c r="E1519" s="262" t="s">
        <v>1872</v>
      </c>
      <c r="F1519" s="262" t="s">
        <v>1872</v>
      </c>
      <c r="G1519" s="262" t="s">
        <v>1873</v>
      </c>
      <c r="H1519" s="263" t="s">
        <v>155</v>
      </c>
      <c r="I1519" s="264">
        <v>43167.19</v>
      </c>
      <c r="J1519" s="264">
        <v>-138290.41</v>
      </c>
      <c r="K1519" s="264">
        <v>0</v>
      </c>
      <c r="L1519" s="266">
        <v>3.2035999999999998</v>
      </c>
      <c r="M1519" s="266">
        <v>3.2456999999999998</v>
      </c>
      <c r="N1519" s="270">
        <v>43038</v>
      </c>
      <c r="O1519" s="264">
        <v>1816.82</v>
      </c>
      <c r="P1519" s="264">
        <v>0.09</v>
      </c>
      <c r="Q1519" s="264">
        <v>1816.73</v>
      </c>
      <c r="R1519" s="264">
        <v>1816.82</v>
      </c>
      <c r="S1519" s="279">
        <v>3.2441</v>
      </c>
      <c r="T1519" s="268">
        <f t="shared" ref="T1519:T1525" si="42">R1519/S1519</f>
        <v>560.03822323602844</v>
      </c>
      <c r="U1519" s="267"/>
      <c r="V1519" s="262"/>
      <c r="W1519" s="262"/>
      <c r="X1519" s="267" t="s">
        <v>2788</v>
      </c>
      <c r="Y1519" s="262" t="s">
        <v>2916</v>
      </c>
      <c r="Z1519" s="262"/>
      <c r="AC1519" s="274"/>
      <c r="AD1519" s="275"/>
    </row>
    <row r="1520" spans="1:30" x14ac:dyDescent="0.25">
      <c r="A1520" s="261">
        <v>43007</v>
      </c>
      <c r="B1520" s="262"/>
      <c r="C1520" s="261">
        <v>43038</v>
      </c>
      <c r="D1520" s="262" t="s">
        <v>2512</v>
      </c>
      <c r="E1520" s="262" t="s">
        <v>1872</v>
      </c>
      <c r="F1520" s="262" t="s">
        <v>1872</v>
      </c>
      <c r="G1520" s="262" t="s">
        <v>1873</v>
      </c>
      <c r="H1520" s="263" t="s">
        <v>1843</v>
      </c>
      <c r="I1520" s="264">
        <v>-125928.23</v>
      </c>
      <c r="J1520" s="264">
        <v>400527.33</v>
      </c>
      <c r="K1520" s="264">
        <v>0</v>
      </c>
      <c r="L1520" s="266">
        <v>3.1806000000000001</v>
      </c>
      <c r="M1520" s="266">
        <v>3.2810999999999999</v>
      </c>
      <c r="N1520" s="270">
        <v>43039</v>
      </c>
      <c r="O1520" s="264">
        <v>-12652.2</v>
      </c>
      <c r="P1520" s="264">
        <v>0</v>
      </c>
      <c r="Q1520" s="264">
        <v>-12652.2</v>
      </c>
      <c r="R1520" s="264">
        <v>-12652.2</v>
      </c>
      <c r="S1520" s="279">
        <v>3.2797999999999998</v>
      </c>
      <c r="T1520" s="268">
        <f t="shared" si="42"/>
        <v>-3857.6132691017751</v>
      </c>
      <c r="U1520" s="267"/>
      <c r="V1520" s="262"/>
      <c r="W1520" s="262"/>
      <c r="X1520" s="267" t="s">
        <v>2788</v>
      </c>
      <c r="Y1520" s="262" t="s">
        <v>2917</v>
      </c>
      <c r="Z1520" s="262"/>
      <c r="AC1520" s="274"/>
      <c r="AD1520" s="275"/>
    </row>
    <row r="1521" spans="1:30" x14ac:dyDescent="0.25">
      <c r="A1521" s="261">
        <v>42954</v>
      </c>
      <c r="B1521" s="262"/>
      <c r="C1521" s="261">
        <v>43038</v>
      </c>
      <c r="D1521" s="262" t="s">
        <v>2512</v>
      </c>
      <c r="E1521" s="262" t="s">
        <v>1872</v>
      </c>
      <c r="F1521" s="262" t="s">
        <v>1872</v>
      </c>
      <c r="G1521" s="262" t="s">
        <v>1873</v>
      </c>
      <c r="H1521" s="263" t="s">
        <v>1843</v>
      </c>
      <c r="I1521" s="264">
        <v>-40921.279999999999</v>
      </c>
      <c r="J1521" s="264">
        <v>147999.99</v>
      </c>
      <c r="K1521" s="264">
        <v>0</v>
      </c>
      <c r="L1521" s="266">
        <v>3.6166999999999998</v>
      </c>
      <c r="M1521" s="266">
        <v>3.2642000000000002</v>
      </c>
      <c r="N1521" s="270">
        <v>43038</v>
      </c>
      <c r="O1521" s="264">
        <v>14424.75</v>
      </c>
      <c r="P1521" s="264">
        <v>0.72</v>
      </c>
      <c r="Q1521" s="264">
        <v>14424.03</v>
      </c>
      <c r="R1521" s="264">
        <v>14424.75</v>
      </c>
      <c r="S1521" s="279">
        <v>3.2797999999999998</v>
      </c>
      <c r="T1521" s="268">
        <f t="shared" si="42"/>
        <v>4398.0578084029512</v>
      </c>
      <c r="U1521" s="267"/>
      <c r="V1521" s="262"/>
      <c r="W1521" s="262"/>
      <c r="X1521" s="267" t="s">
        <v>2788</v>
      </c>
      <c r="Y1521" s="262" t="s">
        <v>2839</v>
      </c>
      <c r="Z1521" s="262"/>
      <c r="AC1521" s="274"/>
      <c r="AD1521" s="275"/>
    </row>
    <row r="1522" spans="1:30" x14ac:dyDescent="0.25">
      <c r="A1522" s="261">
        <v>42968</v>
      </c>
      <c r="B1522" s="262"/>
      <c r="C1522" s="261">
        <v>43038</v>
      </c>
      <c r="D1522" s="262" t="s">
        <v>2512</v>
      </c>
      <c r="E1522" s="262" t="s">
        <v>1872</v>
      </c>
      <c r="F1522" s="262" t="s">
        <v>1872</v>
      </c>
      <c r="G1522" s="262" t="s">
        <v>1873</v>
      </c>
      <c r="H1522" s="263" t="s">
        <v>1843</v>
      </c>
      <c r="I1522" s="264">
        <v>-148254.29</v>
      </c>
      <c r="J1522" s="264">
        <v>566005.23</v>
      </c>
      <c r="K1522" s="264">
        <v>0</v>
      </c>
      <c r="L1522" s="266">
        <v>3.8178000000000001</v>
      </c>
      <c r="M1522" s="266">
        <v>3.2810999999999999</v>
      </c>
      <c r="N1522" s="270">
        <v>43039</v>
      </c>
      <c r="O1522" s="264">
        <v>79545.539999999994</v>
      </c>
      <c r="P1522" s="264">
        <v>3.98</v>
      </c>
      <c r="Q1522" s="264">
        <v>79541.56</v>
      </c>
      <c r="R1522" s="264">
        <v>79545.539999999994</v>
      </c>
      <c r="S1522" s="279">
        <v>3.2797999999999998</v>
      </c>
      <c r="T1522" s="268">
        <f t="shared" si="42"/>
        <v>24253.167876090003</v>
      </c>
      <c r="U1522" s="267"/>
      <c r="V1522" s="262"/>
      <c r="W1522" s="262"/>
      <c r="X1522" s="267" t="s">
        <v>2788</v>
      </c>
      <c r="Y1522" s="262" t="s">
        <v>2844</v>
      </c>
      <c r="Z1522" s="262"/>
      <c r="AC1522" s="274"/>
      <c r="AD1522" s="275"/>
    </row>
    <row r="1523" spans="1:30" x14ac:dyDescent="0.25">
      <c r="A1523" s="261">
        <v>43013</v>
      </c>
      <c r="B1523" s="262"/>
      <c r="C1523" s="261">
        <v>43038</v>
      </c>
      <c r="D1523" s="262" t="s">
        <v>2512</v>
      </c>
      <c r="E1523" s="262" t="s">
        <v>1872</v>
      </c>
      <c r="F1523" s="262" t="s">
        <v>1872</v>
      </c>
      <c r="G1523" s="262" t="s">
        <v>1873</v>
      </c>
      <c r="H1523" s="263" t="s">
        <v>155</v>
      </c>
      <c r="I1523" s="264">
        <v>143424.84</v>
      </c>
      <c r="J1523" s="264">
        <v>-450755.59</v>
      </c>
      <c r="K1523" s="264">
        <v>0</v>
      </c>
      <c r="L1523" s="266">
        <v>3.1427999999999998</v>
      </c>
      <c r="M1523" s="266">
        <v>3.2810999999999999</v>
      </c>
      <c r="N1523" s="270">
        <v>43039</v>
      </c>
      <c r="O1523" s="264">
        <v>19830.04</v>
      </c>
      <c r="P1523" s="264">
        <v>0.99</v>
      </c>
      <c r="Q1523" s="264">
        <v>19829.05</v>
      </c>
      <c r="R1523" s="264">
        <v>19830.04</v>
      </c>
      <c r="S1523" s="279">
        <v>3.2797999999999998</v>
      </c>
      <c r="T1523" s="268">
        <f t="shared" si="42"/>
        <v>6046.1125678395028</v>
      </c>
      <c r="U1523" s="267"/>
      <c r="V1523" s="262"/>
      <c r="W1523" s="262"/>
      <c r="X1523" s="267" t="s">
        <v>2788</v>
      </c>
      <c r="Y1523" s="262" t="s">
        <v>2906</v>
      </c>
      <c r="Z1523" s="262"/>
      <c r="AC1523" s="274"/>
      <c r="AD1523" s="275"/>
    </row>
    <row r="1524" spans="1:30" x14ac:dyDescent="0.25">
      <c r="A1524" s="261">
        <v>43026</v>
      </c>
      <c r="B1524" s="262"/>
      <c r="C1524" s="261">
        <v>43038</v>
      </c>
      <c r="D1524" s="262" t="s">
        <v>2512</v>
      </c>
      <c r="E1524" s="262" t="s">
        <v>1872</v>
      </c>
      <c r="F1524" s="262" t="s">
        <v>1872</v>
      </c>
      <c r="G1524" s="262" t="s">
        <v>1873</v>
      </c>
      <c r="H1524" s="263" t="s">
        <v>1843</v>
      </c>
      <c r="I1524" s="264">
        <v>-48974.52</v>
      </c>
      <c r="J1524" s="264">
        <v>186974.92</v>
      </c>
      <c r="K1524" s="264">
        <v>0</v>
      </c>
      <c r="L1524" s="266">
        <v>3.8178000000000001</v>
      </c>
      <c r="M1524" s="266">
        <v>3.2810999999999999</v>
      </c>
      <c r="N1524" s="270">
        <v>43039</v>
      </c>
      <c r="O1524" s="264">
        <v>26277.18</v>
      </c>
      <c r="P1524" s="264">
        <v>1.31</v>
      </c>
      <c r="Q1524" s="264">
        <v>26275.87</v>
      </c>
      <c r="R1524" s="264">
        <v>26277.18</v>
      </c>
      <c r="S1524" s="279">
        <v>3.2797999999999998</v>
      </c>
      <c r="T1524" s="268">
        <f t="shared" si="42"/>
        <v>8011.8238917007138</v>
      </c>
      <c r="U1524" s="267"/>
      <c r="V1524" s="262"/>
      <c r="W1524" s="262"/>
      <c r="X1524" s="267" t="s">
        <v>2788</v>
      </c>
      <c r="Y1524" s="262" t="s">
        <v>2918</v>
      </c>
      <c r="Z1524" s="262"/>
      <c r="AC1524" s="274"/>
      <c r="AD1524" s="275"/>
    </row>
    <row r="1525" spans="1:30" x14ac:dyDescent="0.25">
      <c r="A1525" s="261">
        <v>43028</v>
      </c>
      <c r="B1525" s="262"/>
      <c r="C1525" s="261">
        <v>43038</v>
      </c>
      <c r="D1525" s="262" t="s">
        <v>2512</v>
      </c>
      <c r="E1525" s="262" t="s">
        <v>1872</v>
      </c>
      <c r="F1525" s="262" t="s">
        <v>1872</v>
      </c>
      <c r="G1525" s="262" t="s">
        <v>1873</v>
      </c>
      <c r="H1525" s="263" t="s">
        <v>155</v>
      </c>
      <c r="I1525" s="264">
        <v>-50826.69</v>
      </c>
      <c r="J1525" s="264">
        <v>161613.63</v>
      </c>
      <c r="K1525" s="264">
        <v>0</v>
      </c>
      <c r="L1525" s="266">
        <v>3.1797</v>
      </c>
      <c r="M1525" s="266">
        <v>3.2808999999999999</v>
      </c>
      <c r="N1525" s="270">
        <v>43038</v>
      </c>
      <c r="O1525" s="264">
        <v>-5143.66</v>
      </c>
      <c r="P1525" s="264">
        <v>0</v>
      </c>
      <c r="Q1525" s="264">
        <v>-5143.66</v>
      </c>
      <c r="R1525" s="264">
        <v>-5143.66</v>
      </c>
      <c r="S1525" s="279">
        <v>3.2797999999999998</v>
      </c>
      <c r="T1525" s="268">
        <f t="shared" si="42"/>
        <v>-1568.2846515031404</v>
      </c>
      <c r="U1525" s="267"/>
      <c r="V1525" s="262"/>
      <c r="W1525" s="262"/>
      <c r="X1525" s="267" t="s">
        <v>2788</v>
      </c>
      <c r="Y1525" s="262" t="s">
        <v>2919</v>
      </c>
      <c r="Z1525" s="262"/>
      <c r="AC1525" s="274"/>
      <c r="AD1525" s="275"/>
    </row>
    <row r="1526" spans="1:30" x14ac:dyDescent="0.25">
      <c r="A1526" s="261">
        <v>43024</v>
      </c>
      <c r="B1526" s="262"/>
      <c r="C1526" s="261">
        <v>43038</v>
      </c>
      <c r="D1526" s="262" t="s">
        <v>2512</v>
      </c>
      <c r="E1526" s="262" t="s">
        <v>1872</v>
      </c>
      <c r="F1526" s="262" t="s">
        <v>1872</v>
      </c>
      <c r="G1526" s="262" t="s">
        <v>1873</v>
      </c>
      <c r="H1526" s="263" t="s">
        <v>155</v>
      </c>
      <c r="I1526" s="264">
        <v>22822.42</v>
      </c>
      <c r="J1526" s="264">
        <v>-72223.83</v>
      </c>
      <c r="K1526" s="264">
        <v>0</v>
      </c>
      <c r="L1526" s="266">
        <v>3.1646000000000001</v>
      </c>
      <c r="M1526" s="266">
        <v>3.2810999999999999</v>
      </c>
      <c r="N1526" s="270">
        <v>43039</v>
      </c>
      <c r="O1526" s="264">
        <v>2658.06</v>
      </c>
      <c r="P1526" s="264">
        <v>0.13</v>
      </c>
      <c r="Q1526" s="264">
        <v>2657.93</v>
      </c>
      <c r="R1526" s="264">
        <v>2658.06</v>
      </c>
      <c r="S1526" s="279">
        <v>3.2797999999999998</v>
      </c>
      <c r="T1526" s="268">
        <f>R1526/S1526</f>
        <v>810.43356302213556</v>
      </c>
      <c r="U1526" s="267"/>
      <c r="V1526" s="262"/>
      <c r="W1526" s="262"/>
      <c r="X1526" s="267" t="s">
        <v>2788</v>
      </c>
      <c r="Y1526" s="262" t="s">
        <v>2885</v>
      </c>
      <c r="Z1526" s="262"/>
      <c r="AC1526" s="274"/>
      <c r="AD1526" s="275"/>
    </row>
    <row r="1527" spans="1:30" x14ac:dyDescent="0.25">
      <c r="A1527" s="261">
        <v>43018</v>
      </c>
      <c r="B1527" s="262"/>
      <c r="C1527" s="261">
        <v>43038</v>
      </c>
      <c r="D1527" s="262" t="s">
        <v>2512</v>
      </c>
      <c r="E1527" s="262" t="s">
        <v>1872</v>
      </c>
      <c r="F1527" s="262" t="s">
        <v>1872</v>
      </c>
      <c r="G1527" s="262" t="s">
        <v>1873</v>
      </c>
      <c r="H1527" s="263" t="s">
        <v>155</v>
      </c>
      <c r="I1527" s="264">
        <v>165429.84</v>
      </c>
      <c r="J1527" s="264">
        <v>-527224.9</v>
      </c>
      <c r="K1527" s="264">
        <v>0</v>
      </c>
      <c r="L1527" s="266">
        <v>3.1869999999999998</v>
      </c>
      <c r="M1527" s="266">
        <v>3.2810999999999999</v>
      </c>
      <c r="N1527" s="270">
        <v>43039</v>
      </c>
      <c r="O1527" s="264">
        <v>15562.54</v>
      </c>
      <c r="P1527" s="264">
        <v>0.78</v>
      </c>
      <c r="Q1527" s="264">
        <v>15561.76</v>
      </c>
      <c r="R1527" s="264">
        <v>15562.54</v>
      </c>
      <c r="S1527" s="279">
        <v>3.2797999999999998</v>
      </c>
      <c r="T1527" s="268">
        <f>R1527/S1527</f>
        <v>4744.9661564729558</v>
      </c>
      <c r="U1527" s="267"/>
      <c r="V1527" s="262"/>
      <c r="W1527" s="262"/>
      <c r="X1527" s="267" t="s">
        <v>2788</v>
      </c>
      <c r="Y1527" s="262" t="s">
        <v>2920</v>
      </c>
      <c r="Z1527" s="262"/>
      <c r="AC1527" s="274"/>
      <c r="AD1527" s="275"/>
    </row>
    <row r="1528" spans="1:30" x14ac:dyDescent="0.25">
      <c r="A1528" s="261">
        <v>42955</v>
      </c>
      <c r="B1528" s="262"/>
      <c r="C1528" s="261">
        <v>43038</v>
      </c>
      <c r="D1528" s="262" t="s">
        <v>2512</v>
      </c>
      <c r="E1528" s="262" t="s">
        <v>1872</v>
      </c>
      <c r="F1528" s="262" t="s">
        <v>1872</v>
      </c>
      <c r="G1528" s="262" t="s">
        <v>1873</v>
      </c>
      <c r="H1528" s="263" t="s">
        <v>1843</v>
      </c>
      <c r="I1528" s="264">
        <v>-6088.32</v>
      </c>
      <c r="J1528" s="264">
        <v>23757.23</v>
      </c>
      <c r="K1528" s="264">
        <v>0</v>
      </c>
      <c r="L1528" s="266">
        <v>3.9020999999999999</v>
      </c>
      <c r="M1528" s="266">
        <v>3.2810999999999999</v>
      </c>
      <c r="N1528" s="270">
        <v>43039</v>
      </c>
      <c r="O1528" s="264">
        <v>3779.78</v>
      </c>
      <c r="P1528" s="264">
        <v>0.19</v>
      </c>
      <c r="Q1528" s="264">
        <v>3779.59</v>
      </c>
      <c r="R1528" s="264">
        <v>3779.78</v>
      </c>
      <c r="S1528" s="279">
        <v>3.2797999999999998</v>
      </c>
      <c r="T1528" s="268">
        <f t="shared" ref="T1528" si="43">R1528/S1528</f>
        <v>1152.4422220867127</v>
      </c>
      <c r="U1528" s="267"/>
      <c r="V1528" s="262"/>
      <c r="W1528" s="262"/>
      <c r="X1528" s="267" t="s">
        <v>2788</v>
      </c>
      <c r="Y1528" s="262" t="s">
        <v>2921</v>
      </c>
      <c r="Z1528" s="262"/>
      <c r="AC1528" s="274"/>
      <c r="AD1528" s="275"/>
    </row>
    <row r="1529" spans="1:30" x14ac:dyDescent="0.25">
      <c r="A1529" s="261">
        <v>43021</v>
      </c>
      <c r="B1529" s="262"/>
      <c r="C1529" s="261">
        <v>43038</v>
      </c>
      <c r="D1529" s="262" t="s">
        <v>2512</v>
      </c>
      <c r="E1529" s="262" t="s">
        <v>1872</v>
      </c>
      <c r="F1529" s="262" t="s">
        <v>1872</v>
      </c>
      <c r="G1529" s="262" t="s">
        <v>1873</v>
      </c>
      <c r="H1529" s="263" t="s">
        <v>155</v>
      </c>
      <c r="I1529" s="264">
        <v>50031.64</v>
      </c>
      <c r="J1529" s="264">
        <v>-158705.37</v>
      </c>
      <c r="K1529" s="264">
        <v>0</v>
      </c>
      <c r="L1529" s="266">
        <v>3.1720999999999999</v>
      </c>
      <c r="M1529" s="266">
        <v>3.2810999999999999</v>
      </c>
      <c r="N1529" s="270">
        <v>43039</v>
      </c>
      <c r="O1529" s="264">
        <v>5451.9</v>
      </c>
      <c r="P1529" s="264">
        <v>0.27</v>
      </c>
      <c r="Q1529" s="264">
        <v>5451.63</v>
      </c>
      <c r="R1529" s="264">
        <v>5451.9</v>
      </c>
      <c r="S1529" s="279">
        <v>3.2797999999999998</v>
      </c>
      <c r="T1529" s="268">
        <f>R1529/S1529</f>
        <v>1662.26599182877</v>
      </c>
      <c r="U1529" s="267"/>
      <c r="V1529" s="262"/>
      <c r="W1529" s="262"/>
      <c r="X1529" s="267" t="s">
        <v>2788</v>
      </c>
      <c r="Y1529" s="262" t="s">
        <v>2922</v>
      </c>
      <c r="Z1529" s="262"/>
      <c r="AC1529" s="274"/>
    </row>
    <row r="1530" spans="1:30" x14ac:dyDescent="0.25">
      <c r="A1530" s="261">
        <v>43026</v>
      </c>
      <c r="B1530" s="262"/>
      <c r="C1530" s="261">
        <v>43039</v>
      </c>
      <c r="D1530" s="262" t="s">
        <v>2512</v>
      </c>
      <c r="E1530" s="262" t="s">
        <v>1872</v>
      </c>
      <c r="F1530" s="262" t="s">
        <v>1872</v>
      </c>
      <c r="G1530" s="262" t="s">
        <v>1873</v>
      </c>
      <c r="H1530" s="263" t="s">
        <v>1843</v>
      </c>
      <c r="I1530" s="264">
        <v>-6024.41</v>
      </c>
      <c r="J1530" s="264">
        <v>22999.99</v>
      </c>
      <c r="K1530" s="264">
        <v>0</v>
      </c>
      <c r="L1530" s="266">
        <v>3.8178000000000001</v>
      </c>
      <c r="M1530" s="266">
        <v>3.2795000000000001</v>
      </c>
      <c r="N1530" s="270">
        <v>43039</v>
      </c>
      <c r="O1530" s="264">
        <v>3242.94</v>
      </c>
      <c r="P1530" s="264">
        <v>0.16</v>
      </c>
      <c r="Q1530" s="264">
        <v>3242.78</v>
      </c>
      <c r="R1530" s="264">
        <v>3242.94</v>
      </c>
      <c r="S1530" s="279">
        <v>3.2544</v>
      </c>
      <c r="T1530" s="268">
        <f>R1530/S1530</f>
        <v>996.47861356932151</v>
      </c>
      <c r="U1530" s="267"/>
      <c r="V1530" s="262"/>
      <c r="W1530" s="262"/>
      <c r="X1530" s="267" t="s">
        <v>2788</v>
      </c>
      <c r="Y1530" s="262" t="s">
        <v>2918</v>
      </c>
      <c r="Z1530" s="262"/>
      <c r="AC1530" s="274"/>
    </row>
    <row r="1531" spans="1:30" x14ac:dyDescent="0.25">
      <c r="A1531" s="261">
        <v>42607</v>
      </c>
      <c r="B1531" s="262"/>
      <c r="C1531" s="261">
        <v>43039</v>
      </c>
      <c r="D1531" s="262" t="s">
        <v>2512</v>
      </c>
      <c r="E1531" s="262" t="s">
        <v>1872</v>
      </c>
      <c r="F1531" s="262" t="s">
        <v>1872</v>
      </c>
      <c r="G1531" s="262" t="s">
        <v>1873</v>
      </c>
      <c r="H1531" s="263" t="s">
        <v>1843</v>
      </c>
      <c r="I1531" s="264">
        <v>-100438.38</v>
      </c>
      <c r="J1531" s="264">
        <v>362000.01</v>
      </c>
      <c r="K1531" s="264">
        <v>0</v>
      </c>
      <c r="L1531" s="266">
        <v>3.6042000000000001</v>
      </c>
      <c r="M1531" s="266">
        <v>3.2553999999999998</v>
      </c>
      <c r="N1531" s="270">
        <v>43040</v>
      </c>
      <c r="O1531" s="264">
        <v>35022.980000000003</v>
      </c>
      <c r="P1531" s="264">
        <v>1.75</v>
      </c>
      <c r="Q1531" s="264">
        <v>35021.230000000003</v>
      </c>
      <c r="R1531" s="264">
        <v>35022.980000000003</v>
      </c>
      <c r="S1531" s="279">
        <v>3.2544</v>
      </c>
      <c r="T1531" s="268">
        <f t="shared" ref="T1531:T1537" si="44">R1531/S1531</f>
        <v>10761.731809242872</v>
      </c>
      <c r="U1531" s="267"/>
      <c r="V1531" s="262"/>
      <c r="W1531" s="262"/>
      <c r="X1531" s="267" t="s">
        <v>2923</v>
      </c>
      <c r="Y1531" s="262" t="s">
        <v>2924</v>
      </c>
      <c r="Z1531" s="262"/>
      <c r="AC1531" s="274"/>
    </row>
    <row r="1532" spans="1:30" x14ac:dyDescent="0.25">
      <c r="A1532" s="261">
        <v>43026</v>
      </c>
      <c r="B1532" s="262"/>
      <c r="C1532" s="261">
        <v>43039</v>
      </c>
      <c r="D1532" s="262" t="s">
        <v>2512</v>
      </c>
      <c r="E1532" s="262" t="s">
        <v>1872</v>
      </c>
      <c r="F1532" s="262" t="s">
        <v>1872</v>
      </c>
      <c r="G1532" s="262" t="s">
        <v>1873</v>
      </c>
      <c r="H1532" s="263" t="s">
        <v>1843</v>
      </c>
      <c r="I1532" s="264">
        <v>-6.57</v>
      </c>
      <c r="J1532" s="264">
        <v>25.08</v>
      </c>
      <c r="K1532" s="264">
        <v>0</v>
      </c>
      <c r="L1532" s="266">
        <v>3.8178000000000001</v>
      </c>
      <c r="M1532" s="266">
        <v>3.2795000000000001</v>
      </c>
      <c r="N1532" s="270">
        <v>43039</v>
      </c>
      <c r="O1532" s="264">
        <v>3.54</v>
      </c>
      <c r="P1532" s="264">
        <v>0</v>
      </c>
      <c r="Q1532" s="264">
        <v>3.54</v>
      </c>
      <c r="R1532" s="264">
        <v>3.54</v>
      </c>
      <c r="S1532" s="279">
        <v>3.2544</v>
      </c>
      <c r="T1532" s="268">
        <f t="shared" si="44"/>
        <v>1.0877581120943953</v>
      </c>
      <c r="U1532" s="267"/>
      <c r="V1532" s="262"/>
      <c r="W1532" s="262"/>
      <c r="X1532" s="267" t="s">
        <v>2788</v>
      </c>
      <c r="Y1532" s="262" t="s">
        <v>2918</v>
      </c>
      <c r="Z1532" s="262"/>
      <c r="AC1532" s="274"/>
    </row>
    <row r="1533" spans="1:30" x14ac:dyDescent="0.25">
      <c r="A1533" s="261">
        <v>42968</v>
      </c>
      <c r="B1533" s="262"/>
      <c r="C1533" s="261">
        <v>43039</v>
      </c>
      <c r="D1533" s="262" t="s">
        <v>2512</v>
      </c>
      <c r="E1533" s="262" t="s">
        <v>1872</v>
      </c>
      <c r="F1533" s="262" t="s">
        <v>1872</v>
      </c>
      <c r="G1533" s="262" t="s">
        <v>1873</v>
      </c>
      <c r="H1533" s="263" t="s">
        <v>1843</v>
      </c>
      <c r="I1533" s="264">
        <v>-18335.169999999998</v>
      </c>
      <c r="J1533" s="264">
        <v>70000.009999999995</v>
      </c>
      <c r="K1533" s="264">
        <v>0</v>
      </c>
      <c r="L1533" s="266">
        <v>3.8178000000000001</v>
      </c>
      <c r="M1533" s="266">
        <v>3.2795000000000001</v>
      </c>
      <c r="N1533" s="270">
        <v>43039</v>
      </c>
      <c r="O1533" s="264">
        <v>9869.82</v>
      </c>
      <c r="P1533" s="264">
        <v>0.49</v>
      </c>
      <c r="Q1533" s="264">
        <v>9869.33</v>
      </c>
      <c r="R1533" s="264">
        <v>9869.82</v>
      </c>
      <c r="S1533" s="279">
        <v>3.2544</v>
      </c>
      <c r="T1533" s="268">
        <f t="shared" si="44"/>
        <v>3032.7617994100297</v>
      </c>
      <c r="U1533" s="267"/>
      <c r="V1533" s="262"/>
      <c r="W1533" s="262"/>
      <c r="X1533" s="267" t="s">
        <v>2788</v>
      </c>
      <c r="Y1533" s="262" t="s">
        <v>2844</v>
      </c>
      <c r="Z1533" s="262"/>
      <c r="AC1533" s="274"/>
    </row>
    <row r="1534" spans="1:30" x14ac:dyDescent="0.25">
      <c r="A1534" s="261">
        <v>42965</v>
      </c>
      <c r="B1534" s="262"/>
      <c r="C1534" s="261">
        <v>43039</v>
      </c>
      <c r="D1534" s="262" t="s">
        <v>2512</v>
      </c>
      <c r="E1534" s="262" t="s">
        <v>1872</v>
      </c>
      <c r="F1534" s="262" t="s">
        <v>1872</v>
      </c>
      <c r="G1534" s="262" t="s">
        <v>1873</v>
      </c>
      <c r="H1534" s="263" t="s">
        <v>1843</v>
      </c>
      <c r="I1534" s="264">
        <v>-24125.45</v>
      </c>
      <c r="J1534" s="264">
        <v>88998.79</v>
      </c>
      <c r="K1534" s="264">
        <v>0</v>
      </c>
      <c r="L1534" s="266">
        <v>3.6890000000000001</v>
      </c>
      <c r="M1534" s="266">
        <v>3.2553999999999998</v>
      </c>
      <c r="N1534" s="270">
        <v>43040</v>
      </c>
      <c r="O1534" s="264">
        <v>10457.83</v>
      </c>
      <c r="P1534" s="264">
        <v>0.52</v>
      </c>
      <c r="Q1534" s="264">
        <v>10457.31</v>
      </c>
      <c r="R1534" s="264">
        <v>10457.83</v>
      </c>
      <c r="S1534" s="279">
        <v>3.2544</v>
      </c>
      <c r="T1534" s="268">
        <f t="shared" si="44"/>
        <v>3213.4433382497541</v>
      </c>
      <c r="U1534" s="267"/>
      <c r="V1534" s="262"/>
      <c r="W1534" s="262"/>
      <c r="X1534" s="267" t="s">
        <v>2788</v>
      </c>
      <c r="Y1534" s="262" t="s">
        <v>2925</v>
      </c>
      <c r="Z1534" s="262"/>
      <c r="AC1534" s="274"/>
    </row>
    <row r="1535" spans="1:30" x14ac:dyDescent="0.25">
      <c r="A1535" s="261">
        <v>42971</v>
      </c>
      <c r="B1535" s="262"/>
      <c r="C1535" s="261">
        <v>43039</v>
      </c>
      <c r="D1535" s="262" t="s">
        <v>2512</v>
      </c>
      <c r="E1535" s="262" t="s">
        <v>1872</v>
      </c>
      <c r="F1535" s="262" t="s">
        <v>1872</v>
      </c>
      <c r="G1535" s="262" t="s">
        <v>1873</v>
      </c>
      <c r="H1535" s="263" t="s">
        <v>155</v>
      </c>
      <c r="I1535" s="264">
        <v>551737.36</v>
      </c>
      <c r="J1535" s="264">
        <v>-1749669.52</v>
      </c>
      <c r="K1535" s="264">
        <v>0</v>
      </c>
      <c r="L1535" s="266">
        <v>3.1711999999999998</v>
      </c>
      <c r="M1535" s="266">
        <v>3.2553999999999998</v>
      </c>
      <c r="N1535" s="270">
        <v>43040</v>
      </c>
      <c r="O1535" s="264">
        <v>46443.13</v>
      </c>
      <c r="P1535" s="264">
        <v>2.3199999999999998</v>
      </c>
      <c r="Q1535" s="264">
        <v>46440.81</v>
      </c>
      <c r="R1535" s="264">
        <v>46443.13</v>
      </c>
      <c r="S1535" s="279">
        <v>3.2544</v>
      </c>
      <c r="T1535" s="268">
        <f t="shared" si="44"/>
        <v>14270.873279252703</v>
      </c>
      <c r="U1535" s="267"/>
      <c r="V1535" s="262"/>
      <c r="W1535" s="262"/>
      <c r="X1535" s="267" t="s">
        <v>2788</v>
      </c>
      <c r="Y1535" s="262" t="s">
        <v>2888</v>
      </c>
      <c r="Z1535" s="262"/>
    </row>
    <row r="1536" spans="1:30" x14ac:dyDescent="0.25">
      <c r="A1536" s="261">
        <v>42955</v>
      </c>
      <c r="B1536" s="262"/>
      <c r="C1536" s="261">
        <v>43039</v>
      </c>
      <c r="D1536" s="262" t="s">
        <v>2512</v>
      </c>
      <c r="E1536" s="262" t="s">
        <v>1872</v>
      </c>
      <c r="F1536" s="262" t="s">
        <v>1872</v>
      </c>
      <c r="G1536" s="262" t="s">
        <v>1873</v>
      </c>
      <c r="H1536" s="276" t="s">
        <v>1843</v>
      </c>
      <c r="I1536" s="264">
        <v>-2562.7199999999998</v>
      </c>
      <c r="J1536" s="264">
        <v>9999.99</v>
      </c>
      <c r="K1536" s="264">
        <v>0</v>
      </c>
      <c r="L1536" s="266">
        <v>3.9020999999999999</v>
      </c>
      <c r="M1536" s="266">
        <v>3.2795000000000001</v>
      </c>
      <c r="N1536" s="270">
        <v>43039</v>
      </c>
      <c r="O1536" s="264">
        <v>1595.55</v>
      </c>
      <c r="P1536" s="264">
        <v>0.08</v>
      </c>
      <c r="Q1536" s="264">
        <v>1595.47</v>
      </c>
      <c r="R1536" s="264">
        <v>1595.55</v>
      </c>
      <c r="S1536" s="279">
        <v>3.2544</v>
      </c>
      <c r="T1536" s="268">
        <f t="shared" si="44"/>
        <v>490.27470501474926</v>
      </c>
      <c r="U1536" s="267"/>
      <c r="V1536" s="262"/>
      <c r="W1536" s="262"/>
      <c r="X1536" s="267" t="s">
        <v>2788</v>
      </c>
      <c r="Y1536" s="262" t="s">
        <v>2921</v>
      </c>
      <c r="Z1536" s="262"/>
    </row>
    <row r="1537" spans="1:26" x14ac:dyDescent="0.25">
      <c r="A1537" s="261">
        <v>43010</v>
      </c>
      <c r="B1537" s="262"/>
      <c r="C1537" s="261">
        <v>43039</v>
      </c>
      <c r="D1537" s="262" t="s">
        <v>2512</v>
      </c>
      <c r="E1537" s="262" t="s">
        <v>1872</v>
      </c>
      <c r="F1537" s="262" t="s">
        <v>1872</v>
      </c>
      <c r="G1537" s="262" t="s">
        <v>1873</v>
      </c>
      <c r="H1537" s="276" t="s">
        <v>155</v>
      </c>
      <c r="I1537" s="264">
        <v>148611.29</v>
      </c>
      <c r="J1537" s="264">
        <v>-473000.01</v>
      </c>
      <c r="K1537" s="264">
        <v>0</v>
      </c>
      <c r="L1537" s="266">
        <v>3.1827999999999999</v>
      </c>
      <c r="M1537" s="266">
        <v>3.2730999999999999</v>
      </c>
      <c r="N1537" s="270">
        <v>43042</v>
      </c>
      <c r="O1537" s="264">
        <v>13412</v>
      </c>
      <c r="P1537" s="264">
        <v>0.67</v>
      </c>
      <c r="Q1537" s="264">
        <v>13411.33</v>
      </c>
      <c r="R1537" s="264">
        <v>13412</v>
      </c>
      <c r="S1537" s="279">
        <v>3.2544</v>
      </c>
      <c r="T1537" s="268">
        <f t="shared" si="44"/>
        <v>4121.1897738446414</v>
      </c>
      <c r="U1537" s="267"/>
      <c r="V1537" s="262"/>
      <c r="W1537" s="262"/>
      <c r="X1537" s="267" t="s">
        <v>2788</v>
      </c>
      <c r="Y1537" s="262" t="s">
        <v>2859</v>
      </c>
      <c r="Z1537" s="262"/>
    </row>
    <row r="1538" spans="1:26" x14ac:dyDescent="0.25">
      <c r="A1538" s="261">
        <v>43038</v>
      </c>
      <c r="B1538" s="262"/>
      <c r="C1538" s="261">
        <v>43039</v>
      </c>
      <c r="D1538" s="262" t="s">
        <v>2512</v>
      </c>
      <c r="E1538" s="262" t="s">
        <v>1872</v>
      </c>
      <c r="F1538" s="262" t="s">
        <v>1872</v>
      </c>
      <c r="G1538" s="262" t="s">
        <v>1873</v>
      </c>
      <c r="H1538" s="276" t="s">
        <v>155</v>
      </c>
      <c r="I1538" s="264">
        <v>83495.259999999995</v>
      </c>
      <c r="J1538" s="264">
        <v>-274999.99</v>
      </c>
      <c r="K1538" s="264">
        <v>0</v>
      </c>
      <c r="L1538" s="266">
        <v>3.2936000000000001</v>
      </c>
      <c r="M1538" s="266">
        <v>3.2869999999999999</v>
      </c>
      <c r="N1538" s="270">
        <v>43069</v>
      </c>
      <c r="O1538" s="264">
        <v>-548</v>
      </c>
      <c r="P1538" s="264">
        <v>0</v>
      </c>
      <c r="Q1538" s="264">
        <v>-548</v>
      </c>
      <c r="R1538" s="264">
        <v>-548</v>
      </c>
      <c r="S1538" s="279">
        <v>3.2544</v>
      </c>
      <c r="T1538" s="268">
        <f>R1538/S1538</f>
        <v>-168.38741396263521</v>
      </c>
      <c r="U1538" s="267"/>
      <c r="V1538" s="262"/>
      <c r="W1538" s="262"/>
      <c r="X1538" s="277" t="s">
        <v>2788</v>
      </c>
      <c r="Y1538" s="262" t="s">
        <v>2926</v>
      </c>
      <c r="Z1538" s="262"/>
    </row>
    <row r="1539" spans="1:26" x14ac:dyDescent="0.25">
      <c r="A1539" s="261">
        <v>42950</v>
      </c>
      <c r="B1539" s="262"/>
      <c r="C1539" s="261">
        <v>43039</v>
      </c>
      <c r="D1539" s="262" t="s">
        <v>2512</v>
      </c>
      <c r="E1539" s="262" t="s">
        <v>1872</v>
      </c>
      <c r="F1539" s="262" t="s">
        <v>1872</v>
      </c>
      <c r="G1539" s="262" t="s">
        <v>1873</v>
      </c>
      <c r="H1539" s="276" t="s">
        <v>1843</v>
      </c>
      <c r="I1539" s="264">
        <v>-40730.239999999998</v>
      </c>
      <c r="J1539" s="264">
        <v>150905.54</v>
      </c>
      <c r="K1539" s="264">
        <v>0</v>
      </c>
      <c r="L1539" s="266">
        <v>3.7050000000000001</v>
      </c>
      <c r="M1539" s="266">
        <v>3.2553999999999998</v>
      </c>
      <c r="N1539" s="270">
        <v>43040</v>
      </c>
      <c r="O1539" s="264">
        <v>18307.13</v>
      </c>
      <c r="P1539" s="264">
        <v>0.92</v>
      </c>
      <c r="Q1539" s="264">
        <v>18306.21</v>
      </c>
      <c r="R1539" s="264">
        <v>18307.13</v>
      </c>
      <c r="S1539" s="279">
        <v>3.2544</v>
      </c>
      <c r="T1539" s="268">
        <f>R1539/S1539</f>
        <v>5625.3472222222226</v>
      </c>
      <c r="U1539" s="267"/>
      <c r="V1539" s="262"/>
      <c r="W1539" s="262"/>
      <c r="X1539" s="267" t="s">
        <v>2788</v>
      </c>
      <c r="Y1539" s="262" t="s">
        <v>2847</v>
      </c>
      <c r="Z1539" s="262"/>
    </row>
    <row r="1540" spans="1:26" x14ac:dyDescent="0.25">
      <c r="A1540" s="261">
        <v>42950</v>
      </c>
      <c r="B1540" s="262"/>
      <c r="C1540" s="261">
        <v>43040</v>
      </c>
      <c r="D1540" s="262" t="s">
        <v>2512</v>
      </c>
      <c r="E1540" s="262" t="s">
        <v>1872</v>
      </c>
      <c r="F1540" s="262" t="s">
        <v>1872</v>
      </c>
      <c r="G1540" s="262" t="s">
        <v>1873</v>
      </c>
      <c r="H1540" s="263" t="s">
        <v>1843</v>
      </c>
      <c r="I1540" s="264">
        <v>-4858.3</v>
      </c>
      <c r="J1540" s="264">
        <v>18000</v>
      </c>
      <c r="K1540" s="264">
        <v>0</v>
      </c>
      <c r="L1540" s="266">
        <v>3.7050000000000001</v>
      </c>
      <c r="M1540" s="266">
        <v>3.2724000000000002</v>
      </c>
      <c r="N1540" s="270">
        <v>43040</v>
      </c>
      <c r="O1540" s="264">
        <v>2101.6999999999998</v>
      </c>
      <c r="P1540" s="264">
        <v>0.11</v>
      </c>
      <c r="Q1540" s="264">
        <v>2101.59</v>
      </c>
      <c r="R1540" s="264">
        <v>2101.6999999999998</v>
      </c>
      <c r="S1540" s="279">
        <v>3.2766000000000002</v>
      </c>
      <c r="T1540" s="268">
        <f t="shared" ref="T1540:T1541" si="45">R1540/S1540</f>
        <v>641.4270890557284</v>
      </c>
      <c r="U1540" s="267"/>
      <c r="V1540" s="262"/>
      <c r="W1540" s="262"/>
      <c r="X1540" s="267" t="s">
        <v>2788</v>
      </c>
      <c r="Y1540" s="262" t="s">
        <v>2840</v>
      </c>
      <c r="Z1540" s="262"/>
    </row>
    <row r="1541" spans="1:26" x14ac:dyDescent="0.25">
      <c r="A1541" s="261">
        <v>43004</v>
      </c>
      <c r="B1541" s="262"/>
      <c r="C1541" s="261">
        <v>43040</v>
      </c>
      <c r="D1541" s="262" t="s">
        <v>2512</v>
      </c>
      <c r="E1541" s="262" t="s">
        <v>1872</v>
      </c>
      <c r="F1541" s="262" t="s">
        <v>1872</v>
      </c>
      <c r="G1541" s="262" t="s">
        <v>1873</v>
      </c>
      <c r="H1541" s="263" t="s">
        <v>1843</v>
      </c>
      <c r="I1541" s="264">
        <v>-2194.98</v>
      </c>
      <c r="J1541" s="264">
        <v>7000.01</v>
      </c>
      <c r="K1541" s="264">
        <v>0</v>
      </c>
      <c r="L1541" s="266">
        <v>3.1890999999999998</v>
      </c>
      <c r="M1541" s="266">
        <v>3.2780999999999998</v>
      </c>
      <c r="N1541" s="270">
        <v>43053</v>
      </c>
      <c r="O1541" s="264">
        <v>-194.91</v>
      </c>
      <c r="P1541" s="264">
        <v>0</v>
      </c>
      <c r="Q1541" s="264">
        <v>-194.91</v>
      </c>
      <c r="R1541" s="264">
        <v>-194.91</v>
      </c>
      <c r="S1541" s="279">
        <v>3.2766000000000002</v>
      </c>
      <c r="T1541" s="268">
        <f t="shared" si="45"/>
        <v>-59.485442226698403</v>
      </c>
      <c r="U1541" s="267"/>
      <c r="V1541" s="262"/>
      <c r="W1541" s="262"/>
      <c r="X1541" s="267" t="s">
        <v>2788</v>
      </c>
      <c r="Y1541" s="262" t="s">
        <v>2848</v>
      </c>
      <c r="Z1541" s="262"/>
    </row>
    <row r="1542" spans="1:26" x14ac:dyDescent="0.25">
      <c r="A1542" s="261">
        <v>42607</v>
      </c>
      <c r="B1542" s="262"/>
      <c r="C1542" s="261">
        <v>43040</v>
      </c>
      <c r="D1542" s="262" t="s">
        <v>2512</v>
      </c>
      <c r="E1542" s="262" t="s">
        <v>1872</v>
      </c>
      <c r="F1542" s="262" t="s">
        <v>1872</v>
      </c>
      <c r="G1542" s="262" t="s">
        <v>1873</v>
      </c>
      <c r="H1542" s="263" t="s">
        <v>1843</v>
      </c>
      <c r="I1542" s="264">
        <v>-41063.199999999997</v>
      </c>
      <c r="J1542" s="264">
        <v>147999.99</v>
      </c>
      <c r="K1542" s="264">
        <v>0</v>
      </c>
      <c r="L1542" s="266">
        <v>3.6042000000000001</v>
      </c>
      <c r="M1542" s="266">
        <v>3.2724000000000002</v>
      </c>
      <c r="N1542" s="270">
        <v>43040</v>
      </c>
      <c r="O1542" s="264">
        <v>13624.77</v>
      </c>
      <c r="P1542" s="264">
        <v>0.68</v>
      </c>
      <c r="Q1542" s="264">
        <v>13624.09</v>
      </c>
      <c r="R1542" s="264">
        <v>13624.77</v>
      </c>
      <c r="S1542" s="279">
        <v>3.2766000000000002</v>
      </c>
      <c r="T1542" s="268">
        <f>R1542/S1542</f>
        <v>4158.203625709577</v>
      </c>
      <c r="U1542" s="267"/>
      <c r="V1542" s="262"/>
      <c r="W1542" s="262"/>
      <c r="X1542" s="267" t="s">
        <v>2835</v>
      </c>
      <c r="Y1542" s="262" t="s">
        <v>2836</v>
      </c>
      <c r="Z1542" s="262"/>
    </row>
    <row r="1543" spans="1:26" x14ac:dyDescent="0.25">
      <c r="A1543" s="261">
        <v>43011</v>
      </c>
      <c r="B1543" s="262"/>
      <c r="C1543" s="261">
        <v>43040</v>
      </c>
      <c r="D1543" s="262" t="s">
        <v>2512</v>
      </c>
      <c r="E1543" s="262" t="s">
        <v>1872</v>
      </c>
      <c r="F1543" s="262" t="s">
        <v>1872</v>
      </c>
      <c r="G1543" s="262" t="s">
        <v>1873</v>
      </c>
      <c r="H1543" s="263" t="s">
        <v>1843</v>
      </c>
      <c r="I1543" s="264">
        <v>-4397.1400000000003</v>
      </c>
      <c r="J1543" s="264">
        <v>13976.75</v>
      </c>
      <c r="K1543" s="264">
        <v>0</v>
      </c>
      <c r="L1543" s="266">
        <v>3.1785999999999999</v>
      </c>
      <c r="M1543" s="266">
        <v>3.2732999999999999</v>
      </c>
      <c r="N1543" s="270">
        <v>43042</v>
      </c>
      <c r="O1543" s="264">
        <v>-416.29</v>
      </c>
      <c r="P1543" s="264">
        <v>0</v>
      </c>
      <c r="Q1543" s="264">
        <v>-416.29</v>
      </c>
      <c r="R1543" s="264">
        <v>-416.29</v>
      </c>
      <c r="S1543" s="279">
        <v>3.2766000000000002</v>
      </c>
      <c r="T1543" s="268">
        <f>R1543/S1543</f>
        <v>-127.04938045535006</v>
      </c>
      <c r="U1543" s="267"/>
      <c r="V1543" s="262"/>
      <c r="W1543" s="262"/>
      <c r="X1543" s="267" t="s">
        <v>2788</v>
      </c>
      <c r="Y1543" s="262" t="s">
        <v>2849</v>
      </c>
      <c r="Z1543" s="262"/>
    </row>
    <row r="1544" spans="1:26" x14ac:dyDescent="0.25">
      <c r="A1544" s="261">
        <v>42965</v>
      </c>
      <c r="B1544" s="262"/>
      <c r="C1544" s="261">
        <v>43040</v>
      </c>
      <c r="D1544" s="262" t="s">
        <v>2512</v>
      </c>
      <c r="E1544" s="262" t="s">
        <v>1872</v>
      </c>
      <c r="F1544" s="262" t="s">
        <v>1872</v>
      </c>
      <c r="G1544" s="262" t="s">
        <v>1873</v>
      </c>
      <c r="H1544" s="263" t="s">
        <v>1843</v>
      </c>
      <c r="I1544" s="264">
        <v>-8132.29</v>
      </c>
      <c r="J1544" s="264">
        <v>30000.02</v>
      </c>
      <c r="K1544" s="264">
        <v>0</v>
      </c>
      <c r="L1544" s="266">
        <v>3.6890000000000001</v>
      </c>
      <c r="M1544" s="266">
        <v>3.2724000000000002</v>
      </c>
      <c r="N1544" s="270">
        <v>43040</v>
      </c>
      <c r="O1544" s="264">
        <v>3387.91</v>
      </c>
      <c r="P1544" s="264">
        <v>0.17</v>
      </c>
      <c r="Q1544" s="264">
        <v>3387.74</v>
      </c>
      <c r="R1544" s="264">
        <v>3387.91</v>
      </c>
      <c r="S1544" s="279">
        <v>3.2766000000000002</v>
      </c>
      <c r="T1544" s="268">
        <f t="shared" ref="T1544" si="46">R1544/S1544</f>
        <v>1033.9711896478057</v>
      </c>
      <c r="U1544" s="267"/>
      <c r="V1544" s="262"/>
      <c r="W1544" s="262"/>
      <c r="X1544" s="267" t="s">
        <v>2788</v>
      </c>
      <c r="Y1544" s="262" t="s">
        <v>2850</v>
      </c>
      <c r="Z1544" s="262"/>
    </row>
    <row r="1545" spans="1:26" x14ac:dyDescent="0.25">
      <c r="A1545" s="261">
        <v>43005</v>
      </c>
      <c r="B1545" s="262"/>
      <c r="C1545" s="261">
        <v>43040</v>
      </c>
      <c r="D1545" s="262" t="s">
        <v>2512</v>
      </c>
      <c r="E1545" s="262" t="s">
        <v>1872</v>
      </c>
      <c r="F1545" s="262" t="s">
        <v>1872</v>
      </c>
      <c r="G1545" s="262" t="s">
        <v>1873</v>
      </c>
      <c r="H1545" s="263" t="s">
        <v>1843</v>
      </c>
      <c r="I1545" s="264">
        <v>-13700.76</v>
      </c>
      <c r="J1545" s="264">
        <v>43999.99</v>
      </c>
      <c r="K1545" s="264">
        <v>0</v>
      </c>
      <c r="L1545" s="266">
        <v>3.2115</v>
      </c>
      <c r="M1545" s="266">
        <v>3.2846000000000002</v>
      </c>
      <c r="N1545" s="270">
        <v>43069</v>
      </c>
      <c r="O1545" s="264">
        <v>-996.16</v>
      </c>
      <c r="P1545" s="264">
        <v>0</v>
      </c>
      <c r="Q1545" s="264">
        <v>-996.16</v>
      </c>
      <c r="R1545" s="264">
        <v>-996.16</v>
      </c>
      <c r="S1545" s="279">
        <v>3.2766000000000002</v>
      </c>
      <c r="T1545" s="268">
        <f>R1545/S1545</f>
        <v>-304.0224623084905</v>
      </c>
      <c r="U1545" s="267"/>
      <c r="V1545" s="262"/>
      <c r="W1545" s="262"/>
      <c r="X1545" s="267" t="s">
        <v>2788</v>
      </c>
      <c r="Y1545" s="262" t="s">
        <v>2851</v>
      </c>
      <c r="Z1545" s="262"/>
    </row>
    <row r="1546" spans="1:26" x14ac:dyDescent="0.25">
      <c r="A1546" s="261">
        <v>43004</v>
      </c>
      <c r="B1546" s="262"/>
      <c r="C1546" s="261">
        <v>43040</v>
      </c>
      <c r="D1546" s="262" t="s">
        <v>2512</v>
      </c>
      <c r="E1546" s="262" t="s">
        <v>1872</v>
      </c>
      <c r="F1546" s="262" t="s">
        <v>1872</v>
      </c>
      <c r="G1546" s="262" t="s">
        <v>1873</v>
      </c>
      <c r="H1546" s="263" t="s">
        <v>1843</v>
      </c>
      <c r="I1546" s="264">
        <v>-25399.02</v>
      </c>
      <c r="J1546" s="264">
        <v>81000.009999999995</v>
      </c>
      <c r="K1546" s="264">
        <v>0</v>
      </c>
      <c r="L1546" s="266">
        <v>3.1890999999999998</v>
      </c>
      <c r="M1546" s="266">
        <v>3.2780999999999998</v>
      </c>
      <c r="N1546" s="270">
        <v>43053</v>
      </c>
      <c r="O1546" s="264">
        <v>-2255.4</v>
      </c>
      <c r="P1546" s="264">
        <v>0</v>
      </c>
      <c r="Q1546" s="264">
        <v>-2255.4</v>
      </c>
      <c r="R1546" s="264">
        <v>-2255.4</v>
      </c>
      <c r="S1546" s="279">
        <v>3.2766000000000002</v>
      </c>
      <c r="T1546" s="268">
        <f>R1546/S1546</f>
        <v>-688.33546969419524</v>
      </c>
      <c r="U1546" s="267"/>
      <c r="V1546" s="262"/>
      <c r="W1546" s="262"/>
      <c r="X1546" s="267" t="s">
        <v>2852</v>
      </c>
      <c r="Y1546" s="262" t="s">
        <v>2853</v>
      </c>
      <c r="Z1546" s="262"/>
    </row>
    <row r="1547" spans="1:26" x14ac:dyDescent="0.25">
      <c r="A1547" s="261">
        <v>42538</v>
      </c>
      <c r="B1547" s="262"/>
      <c r="C1547" s="261">
        <v>43040</v>
      </c>
      <c r="D1547" s="262" t="s">
        <v>2512</v>
      </c>
      <c r="E1547" s="262" t="s">
        <v>1872</v>
      </c>
      <c r="F1547" s="262" t="s">
        <v>1872</v>
      </c>
      <c r="G1547" s="262" t="s">
        <v>1873</v>
      </c>
      <c r="H1547" s="263" t="s">
        <v>1843</v>
      </c>
      <c r="I1547" s="264">
        <v>-55871.55</v>
      </c>
      <c r="J1547" s="264">
        <v>222000.02</v>
      </c>
      <c r="K1547" s="264">
        <v>0</v>
      </c>
      <c r="L1547" s="266">
        <v>3.9733999999999998</v>
      </c>
      <c r="M1547" s="266">
        <v>3.2846000000000002</v>
      </c>
      <c r="N1547" s="270">
        <v>43069</v>
      </c>
      <c r="O1547" s="264">
        <v>38278</v>
      </c>
      <c r="P1547" s="264">
        <v>1.91</v>
      </c>
      <c r="Q1547" s="264">
        <v>38276.089999999997</v>
      </c>
      <c r="R1547" s="264">
        <v>38278</v>
      </c>
      <c r="S1547" s="279">
        <v>3.2766000000000002</v>
      </c>
      <c r="T1547" s="268">
        <f t="shared" ref="T1547:T1553" si="47">R1547/S1547</f>
        <v>11682.231581517426</v>
      </c>
      <c r="U1547" s="267"/>
      <c r="V1547" s="262"/>
      <c r="W1547" s="262"/>
      <c r="X1547" s="267" t="s">
        <v>2788</v>
      </c>
      <c r="Y1547" s="262" t="s">
        <v>2854</v>
      </c>
      <c r="Z1547" s="262"/>
    </row>
    <row r="1548" spans="1:26" x14ac:dyDescent="0.25">
      <c r="A1548" s="261">
        <v>43040</v>
      </c>
      <c r="B1548" s="262"/>
      <c r="C1548" s="261">
        <v>43040</v>
      </c>
      <c r="D1548" s="262" t="s">
        <v>2512</v>
      </c>
      <c r="E1548" s="262" t="s">
        <v>1872</v>
      </c>
      <c r="F1548" s="262" t="s">
        <v>1872</v>
      </c>
      <c r="G1548" s="262" t="s">
        <v>1873</v>
      </c>
      <c r="H1548" s="263" t="s">
        <v>155</v>
      </c>
      <c r="I1548" s="264">
        <v>-188770.59</v>
      </c>
      <c r="J1548" s="264">
        <v>648332.59</v>
      </c>
      <c r="K1548" s="264">
        <v>0</v>
      </c>
      <c r="L1548" s="266">
        <v>3.4344999999999999</v>
      </c>
      <c r="M1548" s="266">
        <v>3.43</v>
      </c>
      <c r="N1548" s="270">
        <v>43409</v>
      </c>
      <c r="O1548" s="264">
        <v>793</v>
      </c>
      <c r="P1548" s="264">
        <v>0.04</v>
      </c>
      <c r="Q1548" s="264">
        <v>792.96</v>
      </c>
      <c r="R1548" s="264">
        <v>793</v>
      </c>
      <c r="S1548" s="279">
        <v>3.2766000000000002</v>
      </c>
      <c r="T1548" s="268">
        <f t="shared" si="47"/>
        <v>242.01916620887505</v>
      </c>
      <c r="U1548" s="267"/>
      <c r="V1548" s="262"/>
      <c r="W1548" s="262"/>
      <c r="X1548" s="267" t="s">
        <v>2788</v>
      </c>
      <c r="Y1548" s="262" t="s">
        <v>2851</v>
      </c>
      <c r="Z1548" s="262"/>
    </row>
    <row r="1549" spans="1:26" x14ac:dyDescent="0.25">
      <c r="A1549" s="261">
        <v>43026</v>
      </c>
      <c r="B1549" s="262"/>
      <c r="C1549" s="261">
        <v>43040</v>
      </c>
      <c r="D1549" s="262" t="s">
        <v>2512</v>
      </c>
      <c r="E1549" s="262" t="s">
        <v>1872</v>
      </c>
      <c r="F1549" s="262" t="s">
        <v>1872</v>
      </c>
      <c r="G1549" s="262" t="s">
        <v>1873</v>
      </c>
      <c r="H1549" s="263" t="s">
        <v>1843</v>
      </c>
      <c r="I1549" s="264">
        <v>-6640.28</v>
      </c>
      <c r="J1549" s="264">
        <v>24999.99</v>
      </c>
      <c r="K1549" s="264">
        <v>0</v>
      </c>
      <c r="L1549" s="266">
        <v>3.7648999999999999</v>
      </c>
      <c r="M1549" s="266">
        <v>3.2944</v>
      </c>
      <c r="N1549" s="270">
        <v>43098</v>
      </c>
      <c r="O1549" s="264">
        <v>3090.77</v>
      </c>
      <c r="P1549" s="264">
        <v>0.15</v>
      </c>
      <c r="Q1549" s="264">
        <v>3090.62</v>
      </c>
      <c r="R1549" s="264">
        <v>3090.77</v>
      </c>
      <c r="S1549" s="279">
        <v>3.2766000000000002</v>
      </c>
      <c r="T1549" s="268">
        <f t="shared" si="47"/>
        <v>943.28572300555447</v>
      </c>
      <c r="U1549" s="267"/>
      <c r="V1549" s="262"/>
      <c r="W1549" s="262"/>
      <c r="X1549" s="267" t="s">
        <v>2788</v>
      </c>
      <c r="Y1549" s="262" t="s">
        <v>2855</v>
      </c>
      <c r="Z1549" s="262"/>
    </row>
    <row r="1550" spans="1:26" x14ac:dyDescent="0.25">
      <c r="A1550" s="261">
        <v>43003</v>
      </c>
      <c r="B1550" s="262"/>
      <c r="C1550" s="261">
        <v>43040</v>
      </c>
      <c r="D1550" s="262" t="s">
        <v>2512</v>
      </c>
      <c r="E1550" s="262" t="s">
        <v>1872</v>
      </c>
      <c r="F1550" s="262" t="s">
        <v>1872</v>
      </c>
      <c r="G1550" s="262" t="s">
        <v>1873</v>
      </c>
      <c r="H1550" s="263" t="s">
        <v>1843</v>
      </c>
      <c r="I1550" s="264">
        <v>-8640.48</v>
      </c>
      <c r="J1550" s="264">
        <v>32000.02</v>
      </c>
      <c r="K1550" s="264">
        <v>0</v>
      </c>
      <c r="L1550" s="266">
        <v>3.7035</v>
      </c>
      <c r="M1550" s="266">
        <v>3.2846000000000002</v>
      </c>
      <c r="N1550" s="270">
        <v>43069</v>
      </c>
      <c r="O1550" s="264">
        <v>3600.09</v>
      </c>
      <c r="P1550" s="264">
        <v>0.18</v>
      </c>
      <c r="Q1550" s="264">
        <v>3599.91</v>
      </c>
      <c r="R1550" s="264">
        <v>3600.09</v>
      </c>
      <c r="S1550" s="279">
        <v>3.2766000000000002</v>
      </c>
      <c r="T1550" s="268">
        <f t="shared" si="47"/>
        <v>1098.7273393151438</v>
      </c>
      <c r="U1550" s="267"/>
      <c r="V1550" s="262"/>
      <c r="W1550" s="262"/>
      <c r="X1550" s="267" t="s">
        <v>2788</v>
      </c>
      <c r="Y1550" s="262" t="s">
        <v>2856</v>
      </c>
      <c r="Z1550" s="262"/>
    </row>
    <row r="1551" spans="1:26" x14ac:dyDescent="0.25">
      <c r="A1551" s="261">
        <v>43006</v>
      </c>
      <c r="B1551" s="262"/>
      <c r="C1551" s="261">
        <v>43040</v>
      </c>
      <c r="D1551" s="262" t="s">
        <v>2512</v>
      </c>
      <c r="E1551" s="262" t="s">
        <v>1872</v>
      </c>
      <c r="F1551" s="262" t="s">
        <v>1872</v>
      </c>
      <c r="G1551" s="262" t="s">
        <v>1873</v>
      </c>
      <c r="H1551" s="263" t="s">
        <v>1843</v>
      </c>
      <c r="I1551" s="264">
        <v>-35808.81</v>
      </c>
      <c r="J1551" s="264">
        <v>114999.99</v>
      </c>
      <c r="K1551" s="264">
        <v>0</v>
      </c>
      <c r="L1551" s="266">
        <v>3.2115</v>
      </c>
      <c r="M1551" s="266">
        <v>3.2846000000000002</v>
      </c>
      <c r="N1551" s="270">
        <v>43069</v>
      </c>
      <c r="O1551" s="264">
        <v>-2603.59</v>
      </c>
      <c r="P1551" s="264">
        <v>0</v>
      </c>
      <c r="Q1551" s="264">
        <v>-2603.59</v>
      </c>
      <c r="R1551" s="264">
        <v>-2603.59</v>
      </c>
      <c r="S1551" s="279">
        <v>3.2766000000000002</v>
      </c>
      <c r="T1551" s="268">
        <f t="shared" si="47"/>
        <v>-794.60111090764815</v>
      </c>
      <c r="U1551" s="267"/>
      <c r="V1551" s="262"/>
      <c r="W1551" s="262"/>
      <c r="X1551" s="267" t="s">
        <v>2788</v>
      </c>
      <c r="Y1551" s="262" t="s">
        <v>2857</v>
      </c>
      <c r="Z1551" s="262"/>
    </row>
    <row r="1552" spans="1:26" x14ac:dyDescent="0.25">
      <c r="A1552" s="261">
        <v>43010</v>
      </c>
      <c r="B1552" s="262"/>
      <c r="C1552" s="261">
        <v>43040</v>
      </c>
      <c r="D1552" s="262" t="s">
        <v>2512</v>
      </c>
      <c r="E1552" s="262" t="s">
        <v>1872</v>
      </c>
      <c r="F1552" s="262" t="s">
        <v>1872</v>
      </c>
      <c r="G1552" s="262" t="s">
        <v>1873</v>
      </c>
      <c r="H1552" s="263" t="s">
        <v>1843</v>
      </c>
      <c r="I1552" s="264">
        <v>-3770.27</v>
      </c>
      <c r="J1552" s="264">
        <v>12000.02</v>
      </c>
      <c r="K1552" s="264">
        <v>0</v>
      </c>
      <c r="L1552" s="266">
        <v>3.1827999999999999</v>
      </c>
      <c r="M1552" s="266">
        <v>3.2732999999999999</v>
      </c>
      <c r="N1552" s="270">
        <v>43042</v>
      </c>
      <c r="O1552" s="264">
        <v>-341.11</v>
      </c>
      <c r="P1552" s="264">
        <v>0</v>
      </c>
      <c r="Q1552" s="264">
        <v>-341.11</v>
      </c>
      <c r="R1552" s="264">
        <v>-341.11</v>
      </c>
      <c r="S1552" s="279">
        <v>3.2766000000000002</v>
      </c>
      <c r="T1552" s="268">
        <f t="shared" si="47"/>
        <v>-104.10486479887689</v>
      </c>
      <c r="U1552" s="267"/>
      <c r="V1552" s="262"/>
      <c r="W1552" s="262"/>
      <c r="X1552" s="267" t="s">
        <v>2788</v>
      </c>
      <c r="Y1552" s="262" t="s">
        <v>2858</v>
      </c>
      <c r="Z1552" s="262"/>
    </row>
    <row r="1553" spans="1:30" x14ac:dyDescent="0.25">
      <c r="A1553" s="261">
        <v>42997</v>
      </c>
      <c r="B1553" s="262"/>
      <c r="C1553" s="261">
        <v>43040</v>
      </c>
      <c r="D1553" s="262" t="s">
        <v>2512</v>
      </c>
      <c r="E1553" s="262" t="s">
        <v>1872</v>
      </c>
      <c r="F1553" s="262" t="s">
        <v>1872</v>
      </c>
      <c r="G1553" s="262" t="s">
        <v>1873</v>
      </c>
      <c r="H1553" s="263" t="s">
        <v>1843</v>
      </c>
      <c r="I1553" s="264">
        <v>-76868.5</v>
      </c>
      <c r="J1553" s="264">
        <v>260000.01</v>
      </c>
      <c r="K1553" s="264">
        <v>0</v>
      </c>
      <c r="L1553" s="266">
        <v>3.3824000000000001</v>
      </c>
      <c r="M1553" s="266">
        <v>3.2944</v>
      </c>
      <c r="N1553" s="270">
        <v>43098</v>
      </c>
      <c r="O1553" s="264">
        <v>6691.94</v>
      </c>
      <c r="P1553" s="264">
        <v>0.33</v>
      </c>
      <c r="Q1553" s="264">
        <v>6691.61</v>
      </c>
      <c r="R1553" s="264">
        <v>6691.94</v>
      </c>
      <c r="S1553" s="279">
        <v>3.2766000000000002</v>
      </c>
      <c r="T1553" s="268">
        <f t="shared" si="47"/>
        <v>2042.3426722822435</v>
      </c>
      <c r="U1553" s="267"/>
      <c r="V1553" s="262"/>
      <c r="W1553" s="262"/>
      <c r="X1553" s="267" t="s">
        <v>2788</v>
      </c>
      <c r="Y1553" s="262" t="s">
        <v>2859</v>
      </c>
      <c r="Z1553" s="262"/>
    </row>
    <row r="1554" spans="1:30" x14ac:dyDescent="0.25">
      <c r="A1554" s="261">
        <v>42968</v>
      </c>
      <c r="B1554" s="262"/>
      <c r="C1554" s="261">
        <v>43040</v>
      </c>
      <c r="D1554" s="262" t="s">
        <v>2512</v>
      </c>
      <c r="E1554" s="262" t="s">
        <v>1872</v>
      </c>
      <c r="F1554" s="262" t="s">
        <v>1872</v>
      </c>
      <c r="G1554" s="262" t="s">
        <v>1873</v>
      </c>
      <c r="H1554" s="263" t="s">
        <v>1843</v>
      </c>
      <c r="I1554" s="264">
        <v>-17059.84</v>
      </c>
      <c r="J1554" s="264">
        <v>63999.99</v>
      </c>
      <c r="K1554" s="264">
        <v>0</v>
      </c>
      <c r="L1554" s="266">
        <v>3.7515000000000001</v>
      </c>
      <c r="M1554" s="266">
        <v>3.2846000000000002</v>
      </c>
      <c r="N1554" s="270">
        <v>43069</v>
      </c>
      <c r="O1554" s="264">
        <v>7922.54</v>
      </c>
      <c r="P1554" s="264">
        <v>0.4</v>
      </c>
      <c r="Q1554" s="264">
        <v>7922.14</v>
      </c>
      <c r="R1554" s="264">
        <v>7922.54</v>
      </c>
      <c r="S1554" s="279">
        <v>3.2766000000000002</v>
      </c>
      <c r="T1554" s="268">
        <f>R1554/S1554</f>
        <v>2417.9149117988159</v>
      </c>
      <c r="U1554" s="267"/>
      <c r="V1554" s="262"/>
      <c r="W1554" s="262"/>
      <c r="X1554" s="267" t="s">
        <v>2830</v>
      </c>
      <c r="Y1554" s="262" t="s">
        <v>2860</v>
      </c>
      <c r="Z1554" s="262"/>
    </row>
    <row r="1555" spans="1:30" x14ac:dyDescent="0.25">
      <c r="A1555" s="261">
        <v>43011</v>
      </c>
      <c r="B1555" s="262"/>
      <c r="C1555" s="261">
        <v>43042</v>
      </c>
      <c r="D1555" s="262" t="s">
        <v>2512</v>
      </c>
      <c r="E1555" s="262" t="s">
        <v>1872</v>
      </c>
      <c r="F1555" s="262" t="s">
        <v>1872</v>
      </c>
      <c r="G1555" s="262" t="s">
        <v>1873</v>
      </c>
      <c r="H1555" s="263" t="s">
        <v>155</v>
      </c>
      <c r="I1555" s="264">
        <v>44641.83</v>
      </c>
      <c r="J1555" s="264">
        <v>-141153</v>
      </c>
      <c r="K1555" s="264">
        <v>0</v>
      </c>
      <c r="L1555" s="266">
        <v>3.1619000000000002</v>
      </c>
      <c r="M1555" s="266">
        <v>3.2745000000000002</v>
      </c>
      <c r="N1555" s="270">
        <v>43042</v>
      </c>
      <c r="O1555" s="264">
        <v>5026.67</v>
      </c>
      <c r="P1555" s="264">
        <v>0.25</v>
      </c>
      <c r="Q1555" s="264">
        <v>5026.42</v>
      </c>
      <c r="R1555" s="264">
        <v>5026.67</v>
      </c>
      <c r="S1555" s="279">
        <v>3.2732999999999999</v>
      </c>
      <c r="T1555" s="268">
        <f>R1555/S1555</f>
        <v>1535.6582042586992</v>
      </c>
      <c r="U1555" s="267"/>
      <c r="V1555" s="262"/>
      <c r="W1555" s="262"/>
      <c r="X1555" s="267" t="s">
        <v>2861</v>
      </c>
      <c r="Y1555" s="262" t="s">
        <v>2862</v>
      </c>
      <c r="Z1555" s="262"/>
    </row>
    <row r="1556" spans="1:30" x14ac:dyDescent="0.25">
      <c r="A1556" s="261">
        <v>43010</v>
      </c>
      <c r="B1556" s="262"/>
      <c r="C1556" s="261">
        <v>43042</v>
      </c>
      <c r="D1556" s="262" t="s">
        <v>2512</v>
      </c>
      <c r="E1556" s="262" t="s">
        <v>1872</v>
      </c>
      <c r="F1556" s="262" t="s">
        <v>1872</v>
      </c>
      <c r="G1556" s="262" t="s">
        <v>1873</v>
      </c>
      <c r="H1556" s="263" t="s">
        <v>1843</v>
      </c>
      <c r="I1556" s="264">
        <v>-13299.3</v>
      </c>
      <c r="J1556" s="264">
        <v>42329.01</v>
      </c>
      <c r="K1556" s="264">
        <v>0</v>
      </c>
      <c r="L1556" s="266">
        <v>3.1827999999999999</v>
      </c>
      <c r="M1556" s="266">
        <v>3.2745000000000002</v>
      </c>
      <c r="N1556" s="270">
        <v>43042</v>
      </c>
      <c r="O1556" s="264">
        <v>-1219.55</v>
      </c>
      <c r="P1556" s="264">
        <v>0</v>
      </c>
      <c r="Q1556" s="264">
        <v>-1219.55</v>
      </c>
      <c r="R1556" s="264">
        <v>-1219.55</v>
      </c>
      <c r="S1556" s="279">
        <v>3.2732999999999999</v>
      </c>
      <c r="T1556" s="268">
        <f t="shared" ref="T1556:T1574" si="48">R1556/S1556</f>
        <v>-372.57507713927839</v>
      </c>
      <c r="U1556" s="267"/>
      <c r="V1556" s="262"/>
      <c r="W1556" s="262"/>
      <c r="X1556" s="267" t="s">
        <v>2788</v>
      </c>
      <c r="Y1556" s="262" t="s">
        <v>2863</v>
      </c>
      <c r="Z1556" s="262"/>
      <c r="AC1556" s="274"/>
      <c r="AD1556" s="275"/>
    </row>
    <row r="1557" spans="1:30" x14ac:dyDescent="0.25">
      <c r="A1557" s="261">
        <v>43024</v>
      </c>
      <c r="B1557" s="262"/>
      <c r="C1557" s="261">
        <v>43042</v>
      </c>
      <c r="D1557" s="262" t="s">
        <v>2512</v>
      </c>
      <c r="E1557" s="262" t="s">
        <v>1872</v>
      </c>
      <c r="F1557" s="262" t="s">
        <v>1872</v>
      </c>
      <c r="G1557" s="262" t="s">
        <v>1873</v>
      </c>
      <c r="H1557" s="263" t="s">
        <v>1843</v>
      </c>
      <c r="I1557" s="264">
        <v>-81180.11</v>
      </c>
      <c r="J1557" s="264">
        <v>256999.99</v>
      </c>
      <c r="K1557" s="264">
        <v>0</v>
      </c>
      <c r="L1557" s="266">
        <v>3.1657999999999999</v>
      </c>
      <c r="M1557" s="266">
        <v>3.2745000000000002</v>
      </c>
      <c r="N1557" s="270">
        <v>43042</v>
      </c>
      <c r="O1557" s="264">
        <v>-8824.2800000000007</v>
      </c>
      <c r="P1557" s="264">
        <v>0</v>
      </c>
      <c r="Q1557" s="264">
        <v>-8824.2800000000007</v>
      </c>
      <c r="R1557" s="264">
        <v>-8824.2800000000007</v>
      </c>
      <c r="S1557" s="279">
        <v>3.2732999999999999</v>
      </c>
      <c r="T1557" s="268">
        <f t="shared" si="48"/>
        <v>-2695.8360064766448</v>
      </c>
      <c r="U1557" s="267"/>
      <c r="V1557" s="262"/>
      <c r="W1557" s="262"/>
      <c r="X1557" s="267" t="s">
        <v>2861</v>
      </c>
      <c r="Y1557" s="262" t="s">
        <v>2862</v>
      </c>
      <c r="Z1557" s="262"/>
      <c r="AC1557" s="274"/>
      <c r="AD1557" s="275"/>
    </row>
    <row r="1558" spans="1:30" x14ac:dyDescent="0.25">
      <c r="A1558" s="261">
        <v>43010</v>
      </c>
      <c r="B1558" s="262"/>
      <c r="C1558" s="261">
        <v>43042</v>
      </c>
      <c r="D1558" s="262" t="s">
        <v>2512</v>
      </c>
      <c r="E1558" s="262" t="s">
        <v>1872</v>
      </c>
      <c r="F1558" s="262" t="s">
        <v>1872</v>
      </c>
      <c r="G1558" s="262" t="s">
        <v>1873</v>
      </c>
      <c r="H1558" s="263" t="s">
        <v>155</v>
      </c>
      <c r="I1558" s="264">
        <v>42415.48</v>
      </c>
      <c r="J1558" s="264">
        <v>-134999.99</v>
      </c>
      <c r="K1558" s="264">
        <v>0</v>
      </c>
      <c r="L1558" s="266">
        <v>3.1827999999999999</v>
      </c>
      <c r="M1558" s="266">
        <v>3.2736000000000001</v>
      </c>
      <c r="N1558" s="270">
        <v>43042</v>
      </c>
      <c r="O1558" s="264">
        <v>3851.33</v>
      </c>
      <c r="P1558" s="264">
        <v>0.19</v>
      </c>
      <c r="Q1558" s="264">
        <v>3851.14</v>
      </c>
      <c r="R1558" s="264">
        <v>3851.33</v>
      </c>
      <c r="S1558" s="279">
        <v>3.2732999999999999</v>
      </c>
      <c r="T1558" s="268">
        <f t="shared" si="48"/>
        <v>1176.5893746372162</v>
      </c>
      <c r="U1558" s="267"/>
      <c r="V1558" s="262"/>
      <c r="W1558" s="262"/>
      <c r="X1558" s="267" t="s">
        <v>2788</v>
      </c>
      <c r="Y1558" s="262" t="s">
        <v>2864</v>
      </c>
      <c r="Z1558" s="262"/>
      <c r="AC1558" s="274"/>
      <c r="AD1558" s="275"/>
    </row>
    <row r="1559" spans="1:30" x14ac:dyDescent="0.25">
      <c r="A1559" s="261">
        <v>43010</v>
      </c>
      <c r="B1559" s="262"/>
      <c r="C1559" s="261">
        <v>43042</v>
      </c>
      <c r="D1559" s="262" t="s">
        <v>2512</v>
      </c>
      <c r="E1559" s="262" t="s">
        <v>1872</v>
      </c>
      <c r="F1559" s="262" t="s">
        <v>1872</v>
      </c>
      <c r="G1559" s="262" t="s">
        <v>1873</v>
      </c>
      <c r="H1559" s="263" t="s">
        <v>155</v>
      </c>
      <c r="I1559" s="264">
        <v>83473.73</v>
      </c>
      <c r="J1559" s="264">
        <v>-265680.19</v>
      </c>
      <c r="K1559" s="264">
        <v>0</v>
      </c>
      <c r="L1559" s="266">
        <v>3.1827999999999999</v>
      </c>
      <c r="M1559" s="266">
        <v>3.2745000000000002</v>
      </c>
      <c r="N1559" s="270">
        <v>43042</v>
      </c>
      <c r="O1559" s="264">
        <v>7654.54</v>
      </c>
      <c r="P1559" s="264">
        <v>0.38</v>
      </c>
      <c r="Q1559" s="264">
        <v>7654.16</v>
      </c>
      <c r="R1559" s="264">
        <v>7654.54</v>
      </c>
      <c r="S1559" s="279">
        <v>3.2732999999999999</v>
      </c>
      <c r="T1559" s="268">
        <f t="shared" si="48"/>
        <v>2338.4779885742219</v>
      </c>
      <c r="U1559" s="267"/>
      <c r="V1559" s="262"/>
      <c r="W1559" s="262"/>
      <c r="X1559" s="267" t="s">
        <v>2788</v>
      </c>
      <c r="Y1559" s="262" t="s">
        <v>2838</v>
      </c>
      <c r="Z1559" s="262"/>
      <c r="AC1559" s="274"/>
      <c r="AD1559" s="275"/>
    </row>
    <row r="1560" spans="1:30" x14ac:dyDescent="0.25">
      <c r="A1560" s="261">
        <v>43011</v>
      </c>
      <c r="B1560" s="262"/>
      <c r="C1560" s="261">
        <v>43042</v>
      </c>
      <c r="D1560" s="262" t="s">
        <v>2512</v>
      </c>
      <c r="E1560" s="262" t="s">
        <v>1872</v>
      </c>
      <c r="F1560" s="262" t="s">
        <v>1872</v>
      </c>
      <c r="G1560" s="262" t="s">
        <v>1873</v>
      </c>
      <c r="H1560" s="263" t="s">
        <v>155</v>
      </c>
      <c r="I1560" s="264">
        <v>204000.87</v>
      </c>
      <c r="J1560" s="264">
        <v>-645744.35</v>
      </c>
      <c r="K1560" s="264">
        <v>0</v>
      </c>
      <c r="L1560" s="266">
        <v>3.1654</v>
      </c>
      <c r="M1560" s="266">
        <v>3.2745000000000002</v>
      </c>
      <c r="N1560" s="270">
        <v>43042</v>
      </c>
      <c r="O1560" s="264">
        <v>22256.49</v>
      </c>
      <c r="P1560" s="264">
        <v>1.1100000000000001</v>
      </c>
      <c r="Q1560" s="264">
        <v>22255.38</v>
      </c>
      <c r="R1560" s="264">
        <v>22256.49</v>
      </c>
      <c r="S1560" s="279">
        <v>3.2732999999999999</v>
      </c>
      <c r="T1560" s="268">
        <f t="shared" si="48"/>
        <v>6799.4042709192563</v>
      </c>
      <c r="U1560" s="267"/>
      <c r="V1560" s="262"/>
      <c r="W1560" s="262"/>
      <c r="X1560" s="267" t="s">
        <v>2788</v>
      </c>
      <c r="Y1560" s="262" t="s">
        <v>2864</v>
      </c>
      <c r="Z1560" s="262"/>
      <c r="AC1560" s="274"/>
      <c r="AD1560" s="275"/>
    </row>
    <row r="1561" spans="1:30" x14ac:dyDescent="0.25">
      <c r="A1561" s="261">
        <v>43010</v>
      </c>
      <c r="B1561" s="262"/>
      <c r="C1561" s="261">
        <v>43042</v>
      </c>
      <c r="D1561" s="262" t="s">
        <v>2512</v>
      </c>
      <c r="E1561" s="262" t="s">
        <v>1872</v>
      </c>
      <c r="F1561" s="262" t="s">
        <v>1872</v>
      </c>
      <c r="G1561" s="262" t="s">
        <v>1873</v>
      </c>
      <c r="H1561" s="263" t="s">
        <v>1843</v>
      </c>
      <c r="I1561" s="264">
        <v>-7843.97</v>
      </c>
      <c r="J1561" s="264">
        <v>24965.79</v>
      </c>
      <c r="K1561" s="264">
        <v>0</v>
      </c>
      <c r="L1561" s="266">
        <v>3.1827999999999999</v>
      </c>
      <c r="M1561" s="266">
        <v>3.2745000000000002</v>
      </c>
      <c r="N1561" s="270">
        <v>43042</v>
      </c>
      <c r="O1561" s="264">
        <v>-719.29</v>
      </c>
      <c r="P1561" s="264">
        <v>0</v>
      </c>
      <c r="Q1561" s="264">
        <v>-719.29</v>
      </c>
      <c r="R1561" s="264">
        <v>-719.29</v>
      </c>
      <c r="S1561" s="279">
        <v>3.2732999999999999</v>
      </c>
      <c r="T1561" s="268">
        <f t="shared" si="48"/>
        <v>-219.74460025051172</v>
      </c>
      <c r="U1561" s="267"/>
      <c r="V1561" s="262"/>
      <c r="W1561" s="262"/>
      <c r="X1561" s="267" t="s">
        <v>2865</v>
      </c>
      <c r="Y1561" s="262" t="s">
        <v>2866</v>
      </c>
      <c r="Z1561" s="262"/>
      <c r="AC1561" s="274"/>
      <c r="AD1561" s="275"/>
    </row>
    <row r="1562" spans="1:30" x14ac:dyDescent="0.25">
      <c r="A1562" s="261">
        <v>43011</v>
      </c>
      <c r="B1562" s="262"/>
      <c r="C1562" s="261">
        <v>43042</v>
      </c>
      <c r="D1562" s="262" t="s">
        <v>2512</v>
      </c>
      <c r="E1562" s="262" t="s">
        <v>1872</v>
      </c>
      <c r="F1562" s="262" t="s">
        <v>1872</v>
      </c>
      <c r="G1562" s="262" t="s">
        <v>1873</v>
      </c>
      <c r="H1562" s="263" t="s">
        <v>155</v>
      </c>
      <c r="I1562" s="264">
        <v>0.08</v>
      </c>
      <c r="J1562" s="264">
        <v>-0.25</v>
      </c>
      <c r="K1562" s="264">
        <v>0</v>
      </c>
      <c r="L1562" s="266">
        <v>3.1654</v>
      </c>
      <c r="M1562" s="266">
        <v>3.2736000000000001</v>
      </c>
      <c r="N1562" s="270">
        <v>43042</v>
      </c>
      <c r="O1562" s="264">
        <v>0.01</v>
      </c>
      <c r="P1562" s="264">
        <v>0</v>
      </c>
      <c r="Q1562" s="264">
        <v>0.01</v>
      </c>
      <c r="R1562" s="264">
        <v>0.01</v>
      </c>
      <c r="S1562" s="279">
        <v>3.2732999999999999</v>
      </c>
      <c r="T1562" s="268">
        <f t="shared" si="48"/>
        <v>3.0550209268933493E-3</v>
      </c>
      <c r="U1562" s="267"/>
      <c r="V1562" s="262"/>
      <c r="W1562" s="262"/>
      <c r="X1562" s="267" t="s">
        <v>2861</v>
      </c>
      <c r="Y1562" s="262" t="s">
        <v>2862</v>
      </c>
      <c r="Z1562" s="262"/>
      <c r="AC1562" s="274"/>
      <c r="AD1562" s="275"/>
    </row>
    <row r="1563" spans="1:30" x14ac:dyDescent="0.25">
      <c r="A1563" s="261">
        <v>43011</v>
      </c>
      <c r="B1563" s="262"/>
      <c r="C1563" s="261">
        <v>43042</v>
      </c>
      <c r="D1563" s="262" t="s">
        <v>2512</v>
      </c>
      <c r="E1563" s="262" t="s">
        <v>1872</v>
      </c>
      <c r="F1563" s="262" t="s">
        <v>1872</v>
      </c>
      <c r="G1563" s="262" t="s">
        <v>1873</v>
      </c>
      <c r="H1563" s="263" t="s">
        <v>155</v>
      </c>
      <c r="I1563" s="264">
        <v>86973.02</v>
      </c>
      <c r="J1563" s="264">
        <v>-274999.99</v>
      </c>
      <c r="K1563" s="264">
        <v>0</v>
      </c>
      <c r="L1563" s="266">
        <v>3.1619000000000002</v>
      </c>
      <c r="M1563" s="266">
        <v>3.2736000000000001</v>
      </c>
      <c r="N1563" s="270">
        <v>43042</v>
      </c>
      <c r="O1563" s="264">
        <v>9714.89</v>
      </c>
      <c r="P1563" s="264">
        <v>0.49</v>
      </c>
      <c r="Q1563" s="264">
        <v>9714.4</v>
      </c>
      <c r="R1563" s="264">
        <v>9714.89</v>
      </c>
      <c r="S1563" s="279">
        <v>3.2732999999999999</v>
      </c>
      <c r="T1563" s="268">
        <f t="shared" si="48"/>
        <v>2967.9192252466928</v>
      </c>
      <c r="U1563" s="267"/>
      <c r="V1563" s="262"/>
      <c r="W1563" s="262"/>
      <c r="X1563" s="267" t="s">
        <v>2788</v>
      </c>
      <c r="Y1563" s="262" t="s">
        <v>2867</v>
      </c>
      <c r="Z1563" s="262"/>
      <c r="AC1563" s="274"/>
      <c r="AD1563" s="275"/>
    </row>
    <row r="1564" spans="1:30" x14ac:dyDescent="0.25">
      <c r="A1564" s="261">
        <v>43028</v>
      </c>
      <c r="B1564" s="262"/>
      <c r="C1564" s="261">
        <v>43045</v>
      </c>
      <c r="D1564" s="262" t="s">
        <v>2512</v>
      </c>
      <c r="E1564" s="262" t="s">
        <v>1872</v>
      </c>
      <c r="F1564" s="262" t="s">
        <v>1872</v>
      </c>
      <c r="G1564" s="262" t="s">
        <v>1873</v>
      </c>
      <c r="H1564" s="263" t="s">
        <v>155</v>
      </c>
      <c r="I1564" s="264">
        <v>109924.62</v>
      </c>
      <c r="J1564" s="264">
        <v>-349999.99</v>
      </c>
      <c r="K1564" s="264">
        <v>0</v>
      </c>
      <c r="L1564" s="266">
        <v>3.1840000000000002</v>
      </c>
      <c r="M1564" s="266">
        <v>3.286</v>
      </c>
      <c r="N1564" s="270">
        <v>43053</v>
      </c>
      <c r="O1564" s="264">
        <v>11193.27</v>
      </c>
      <c r="P1564" s="264">
        <v>0.56000000000000005</v>
      </c>
      <c r="Q1564" s="264">
        <v>11192.71</v>
      </c>
      <c r="R1564" s="264">
        <v>11193.27</v>
      </c>
      <c r="S1564" s="279">
        <v>3.2917000000000001</v>
      </c>
      <c r="T1564" s="268">
        <f t="shared" si="48"/>
        <v>3400.4526536440139</v>
      </c>
      <c r="U1564" s="267"/>
      <c r="V1564" s="262"/>
      <c r="W1564" s="262"/>
      <c r="X1564" s="267" t="s">
        <v>2788</v>
      </c>
      <c r="Y1564" s="262" t="s">
        <v>2850</v>
      </c>
      <c r="Z1564" s="262"/>
      <c r="AC1564" s="274"/>
      <c r="AD1564" s="275"/>
    </row>
    <row r="1565" spans="1:30" x14ac:dyDescent="0.25">
      <c r="A1565" s="261">
        <v>43028</v>
      </c>
      <c r="B1565" s="262"/>
      <c r="C1565" s="261">
        <v>43046</v>
      </c>
      <c r="D1565" s="262" t="s">
        <v>2512</v>
      </c>
      <c r="E1565" s="262" t="s">
        <v>1872</v>
      </c>
      <c r="F1565" s="262" t="s">
        <v>1872</v>
      </c>
      <c r="G1565" s="262" t="s">
        <v>1873</v>
      </c>
      <c r="H1565" s="263" t="s">
        <v>155</v>
      </c>
      <c r="I1565" s="264">
        <v>94221.11</v>
      </c>
      <c r="J1565" s="264">
        <v>-300000.01</v>
      </c>
      <c r="K1565" s="264">
        <v>0</v>
      </c>
      <c r="L1565" s="266">
        <v>3.1840000000000002</v>
      </c>
      <c r="M1565" s="266">
        <v>3.2703000000000002</v>
      </c>
      <c r="N1565" s="270">
        <v>43053</v>
      </c>
      <c r="O1565" s="264">
        <v>8119.77</v>
      </c>
      <c r="P1565" s="264">
        <v>0.41</v>
      </c>
      <c r="Q1565" s="264">
        <v>8119.36</v>
      </c>
      <c r="R1565" s="264">
        <v>8119.77</v>
      </c>
      <c r="S1565" s="279">
        <v>3.2848000000000002</v>
      </c>
      <c r="T1565" s="268">
        <f t="shared" si="48"/>
        <v>2471.9221870433512</v>
      </c>
      <c r="U1565" s="267"/>
      <c r="V1565" s="262"/>
      <c r="W1565" s="262"/>
      <c r="X1565" s="267" t="s">
        <v>2826</v>
      </c>
      <c r="Y1565" s="262" t="s">
        <v>2868</v>
      </c>
      <c r="Z1565" s="262"/>
      <c r="AC1565" s="274"/>
      <c r="AD1565" s="275"/>
    </row>
    <row r="1566" spans="1:30" x14ac:dyDescent="0.25">
      <c r="A1566" s="261">
        <v>43005</v>
      </c>
      <c r="B1566" s="262"/>
      <c r="C1566" s="261">
        <v>43046</v>
      </c>
      <c r="D1566" s="262" t="s">
        <v>2512</v>
      </c>
      <c r="E1566" s="262" t="s">
        <v>1872</v>
      </c>
      <c r="F1566" s="262" t="s">
        <v>1872</v>
      </c>
      <c r="G1566" s="262" t="s">
        <v>1873</v>
      </c>
      <c r="H1566" s="263" t="s">
        <v>155</v>
      </c>
      <c r="I1566" s="264">
        <v>87224.7</v>
      </c>
      <c r="J1566" s="264">
        <v>-280000.01</v>
      </c>
      <c r="K1566" s="264">
        <v>0</v>
      </c>
      <c r="L1566" s="266">
        <v>3.2101000000000002</v>
      </c>
      <c r="M1566" s="266">
        <v>3.2686000000000002</v>
      </c>
      <c r="N1566" s="270">
        <v>43049</v>
      </c>
      <c r="O1566" s="264">
        <v>5098.32</v>
      </c>
      <c r="P1566" s="264">
        <v>0.25</v>
      </c>
      <c r="Q1566" s="264">
        <v>5098.07</v>
      </c>
      <c r="R1566" s="264">
        <v>5098.32</v>
      </c>
      <c r="S1566" s="279">
        <v>3.2848000000000002</v>
      </c>
      <c r="T1566" s="268">
        <f t="shared" si="48"/>
        <v>1552.0944958597174</v>
      </c>
      <c r="U1566" s="267"/>
      <c r="V1566" s="262"/>
      <c r="W1566" s="262"/>
      <c r="X1566" s="267" t="s">
        <v>2788</v>
      </c>
      <c r="Y1566" s="262" t="s">
        <v>2840</v>
      </c>
      <c r="Z1566" s="262"/>
      <c r="AC1566" s="274"/>
      <c r="AD1566" s="275"/>
    </row>
    <row r="1567" spans="1:30" x14ac:dyDescent="0.25">
      <c r="A1567" s="261">
        <v>43024</v>
      </c>
      <c r="B1567" s="262"/>
      <c r="C1567" s="261">
        <v>43048</v>
      </c>
      <c r="D1567" s="262" t="s">
        <v>2512</v>
      </c>
      <c r="E1567" s="262" t="s">
        <v>1872</v>
      </c>
      <c r="F1567" s="262" t="s">
        <v>1872</v>
      </c>
      <c r="G1567" s="262" t="s">
        <v>1873</v>
      </c>
      <c r="H1567" s="263" t="s">
        <v>155</v>
      </c>
      <c r="I1567" s="264">
        <v>308530.34999999998</v>
      </c>
      <c r="J1567" s="264">
        <v>-981558.46</v>
      </c>
      <c r="K1567" s="264">
        <v>0</v>
      </c>
      <c r="L1567" s="266">
        <v>3.1814</v>
      </c>
      <c r="M1567" s="266">
        <v>3.2515999999999998</v>
      </c>
      <c r="N1567" s="270">
        <v>43049</v>
      </c>
      <c r="O1567" s="264">
        <v>21652.7</v>
      </c>
      <c r="P1567" s="264">
        <v>1.08</v>
      </c>
      <c r="Q1567" s="264">
        <v>21651.62</v>
      </c>
      <c r="R1567" s="264">
        <v>21652.7</v>
      </c>
      <c r="S1567" s="279">
        <v>3.2505999999999999</v>
      </c>
      <c r="T1567" s="268">
        <f t="shared" si="48"/>
        <v>6661.1394819417956</v>
      </c>
      <c r="U1567" s="267"/>
      <c r="V1567" s="262"/>
      <c r="W1567" s="262"/>
      <c r="X1567" s="267" t="s">
        <v>2788</v>
      </c>
      <c r="Y1567" s="262" t="s">
        <v>2869</v>
      </c>
      <c r="Z1567" s="262"/>
      <c r="AC1567" s="274"/>
      <c r="AD1567" s="275"/>
    </row>
    <row r="1568" spans="1:30" x14ac:dyDescent="0.25">
      <c r="A1568" s="261">
        <v>43039</v>
      </c>
      <c r="B1568" s="262"/>
      <c r="C1568" s="261">
        <v>43048</v>
      </c>
      <c r="D1568" s="262" t="s">
        <v>2512</v>
      </c>
      <c r="E1568" s="262" t="s">
        <v>1872</v>
      </c>
      <c r="F1568" s="262" t="s">
        <v>1872</v>
      </c>
      <c r="G1568" s="262" t="s">
        <v>1873</v>
      </c>
      <c r="H1568" s="263" t="s">
        <v>155</v>
      </c>
      <c r="I1568" s="264">
        <v>154548.87</v>
      </c>
      <c r="J1568" s="264">
        <v>-506611.20000000001</v>
      </c>
      <c r="K1568" s="264">
        <v>0</v>
      </c>
      <c r="L1568" s="266">
        <v>3.278</v>
      </c>
      <c r="M1568" s="266">
        <v>3.2515999999999998</v>
      </c>
      <c r="N1568" s="270">
        <v>43049</v>
      </c>
      <c r="O1568" s="264">
        <v>-4078.94</v>
      </c>
      <c r="P1568" s="264">
        <v>0</v>
      </c>
      <c r="Q1568" s="264">
        <v>-4078.94</v>
      </c>
      <c r="R1568" s="264">
        <v>-4078.94</v>
      </c>
      <c r="S1568" s="279">
        <v>3.2505999999999999</v>
      </c>
      <c r="T1568" s="268">
        <f t="shared" si="48"/>
        <v>-1254.8268012059314</v>
      </c>
      <c r="U1568" s="267"/>
      <c r="V1568" s="262"/>
      <c r="W1568" s="262"/>
      <c r="X1568" s="267" t="s">
        <v>2788</v>
      </c>
      <c r="Y1568" s="262" t="s">
        <v>2859</v>
      </c>
      <c r="Z1568" s="262"/>
      <c r="AC1568" s="274"/>
      <c r="AD1568" s="275"/>
    </row>
    <row r="1569" spans="1:30" x14ac:dyDescent="0.25">
      <c r="A1569" s="261">
        <v>43005</v>
      </c>
      <c r="B1569" s="262"/>
      <c r="C1569" s="261">
        <v>43048</v>
      </c>
      <c r="D1569" s="262" t="s">
        <v>2512</v>
      </c>
      <c r="E1569" s="262" t="s">
        <v>1872</v>
      </c>
      <c r="F1569" s="262" t="s">
        <v>1872</v>
      </c>
      <c r="G1569" s="262" t="s">
        <v>1873</v>
      </c>
      <c r="H1569" s="263" t="s">
        <v>155</v>
      </c>
      <c r="I1569" s="264">
        <v>540481.6</v>
      </c>
      <c r="J1569" s="264">
        <v>-1734999.98</v>
      </c>
      <c r="K1569" s="264">
        <v>0</v>
      </c>
      <c r="L1569" s="266">
        <v>3.2101000000000002</v>
      </c>
      <c r="M1569" s="266">
        <v>3.2515999999999998</v>
      </c>
      <c r="N1569" s="270">
        <v>43049</v>
      </c>
      <c r="O1569" s="264">
        <v>22423.64</v>
      </c>
      <c r="P1569" s="264">
        <v>1.1200000000000001</v>
      </c>
      <c r="Q1569" s="264">
        <v>22422.52</v>
      </c>
      <c r="R1569" s="264">
        <v>22423.64</v>
      </c>
      <c r="S1569" s="279">
        <v>3.2505999999999999</v>
      </c>
      <c r="T1569" s="268">
        <f t="shared" si="48"/>
        <v>6898.3080046760597</v>
      </c>
      <c r="U1569" s="267"/>
      <c r="V1569" s="262"/>
      <c r="W1569" s="262"/>
      <c r="X1569" s="267" t="s">
        <v>2788</v>
      </c>
      <c r="Y1569" s="262" t="s">
        <v>2859</v>
      </c>
      <c r="Z1569" s="262"/>
      <c r="AC1569" s="274"/>
      <c r="AD1569" s="275"/>
    </row>
    <row r="1570" spans="1:30" x14ac:dyDescent="0.25">
      <c r="A1570" s="261">
        <v>43024</v>
      </c>
      <c r="B1570" s="262"/>
      <c r="C1570" s="261">
        <v>43049</v>
      </c>
      <c r="D1570" s="262" t="s">
        <v>2512</v>
      </c>
      <c r="E1570" s="262" t="s">
        <v>1872</v>
      </c>
      <c r="F1570" s="262" t="s">
        <v>1872</v>
      </c>
      <c r="G1570" s="262" t="s">
        <v>1873</v>
      </c>
      <c r="H1570" s="263" t="s">
        <v>155</v>
      </c>
      <c r="I1570" s="264">
        <v>41005.58</v>
      </c>
      <c r="J1570" s="264">
        <v>-129999.99</v>
      </c>
      <c r="K1570" s="264">
        <v>0</v>
      </c>
      <c r="L1570" s="266">
        <v>3.1703000000000001</v>
      </c>
      <c r="M1570" s="266">
        <v>3.2707999999999999</v>
      </c>
      <c r="N1570" s="270">
        <v>43053</v>
      </c>
      <c r="O1570" s="264">
        <v>4118.7299999999996</v>
      </c>
      <c r="P1570" s="264">
        <v>0.21</v>
      </c>
      <c r="Q1570" s="264">
        <v>4118.5200000000004</v>
      </c>
      <c r="R1570" s="264">
        <v>4118.7299999999996</v>
      </c>
      <c r="S1570" s="279">
        <v>3.2511999999999999</v>
      </c>
      <c r="T1570" s="268">
        <f t="shared" si="48"/>
        <v>1266.8337844488187</v>
      </c>
      <c r="U1570" s="267"/>
      <c r="V1570" s="262"/>
      <c r="W1570" s="262"/>
      <c r="X1570" s="267" t="s">
        <v>2788</v>
      </c>
      <c r="Y1570" s="262" t="s">
        <v>2870</v>
      </c>
      <c r="Z1570" s="262"/>
      <c r="AC1570" s="274"/>
      <c r="AD1570" s="275"/>
    </row>
    <row r="1571" spans="1:30" x14ac:dyDescent="0.25">
      <c r="A1571" s="261">
        <v>43046</v>
      </c>
      <c r="B1571" s="262"/>
      <c r="C1571" s="261">
        <v>43049</v>
      </c>
      <c r="D1571" s="262" t="s">
        <v>2512</v>
      </c>
      <c r="E1571" s="262" t="s">
        <v>1872</v>
      </c>
      <c r="F1571" s="262" t="s">
        <v>1872</v>
      </c>
      <c r="G1571" s="262" t="s">
        <v>1873</v>
      </c>
      <c r="H1571" s="263" t="s">
        <v>155</v>
      </c>
      <c r="I1571" s="264">
        <v>185540.83</v>
      </c>
      <c r="J1571" s="264">
        <v>-609353.18999999994</v>
      </c>
      <c r="K1571" s="264">
        <v>0</v>
      </c>
      <c r="L1571" s="266">
        <v>3.2841999999999998</v>
      </c>
      <c r="M1571" s="266">
        <v>3.2517999999999998</v>
      </c>
      <c r="N1571" s="270">
        <v>43049</v>
      </c>
      <c r="O1571" s="264">
        <v>-6011.52</v>
      </c>
      <c r="P1571" s="264">
        <v>0</v>
      </c>
      <c r="Q1571" s="264">
        <v>-6011.52</v>
      </c>
      <c r="R1571" s="264">
        <v>-6011.52</v>
      </c>
      <c r="S1571" s="279">
        <v>3.2511999999999999</v>
      </c>
      <c r="T1571" s="268">
        <f t="shared" si="48"/>
        <v>-1849.0157480314963</v>
      </c>
      <c r="U1571" s="267"/>
      <c r="V1571" s="262"/>
      <c r="W1571" s="262"/>
      <c r="X1571" s="267" t="s">
        <v>2788</v>
      </c>
      <c r="Y1571" s="262" t="s">
        <v>2871</v>
      </c>
      <c r="Z1571" s="262"/>
      <c r="AC1571" s="274"/>
      <c r="AD1571" s="275"/>
    </row>
    <row r="1572" spans="1:30" x14ac:dyDescent="0.25">
      <c r="A1572" s="261">
        <v>43039</v>
      </c>
      <c r="B1572" s="262"/>
      <c r="C1572" s="261">
        <v>43049</v>
      </c>
      <c r="D1572" s="262" t="s">
        <v>2512</v>
      </c>
      <c r="E1572" s="262" t="s">
        <v>1872</v>
      </c>
      <c r="F1572" s="262" t="s">
        <v>1872</v>
      </c>
      <c r="G1572" s="262" t="s">
        <v>1873</v>
      </c>
      <c r="H1572" s="263" t="s">
        <v>155</v>
      </c>
      <c r="I1572" s="264">
        <v>82367.3</v>
      </c>
      <c r="J1572" s="264">
        <v>-270000.01</v>
      </c>
      <c r="K1572" s="264">
        <v>0</v>
      </c>
      <c r="L1572" s="266">
        <v>3.278</v>
      </c>
      <c r="M1572" s="266">
        <v>3.2694000000000001</v>
      </c>
      <c r="N1572" s="270">
        <v>43049</v>
      </c>
      <c r="O1572" s="264">
        <v>-708.36</v>
      </c>
      <c r="P1572" s="264">
        <v>0</v>
      </c>
      <c r="Q1572" s="264">
        <v>-708.36</v>
      </c>
      <c r="R1572" s="264">
        <v>-708.36</v>
      </c>
      <c r="S1572" s="279">
        <v>3.2511999999999999</v>
      </c>
      <c r="T1572" s="268">
        <f t="shared" si="48"/>
        <v>-217.87647637795277</v>
      </c>
      <c r="U1572" s="267"/>
      <c r="V1572" s="262"/>
      <c r="W1572" s="262"/>
      <c r="X1572" s="267" t="s">
        <v>2788</v>
      </c>
      <c r="Y1572" s="262" t="s">
        <v>2872</v>
      </c>
      <c r="Z1572" s="262"/>
      <c r="AC1572" s="274"/>
      <c r="AD1572" s="275"/>
    </row>
    <row r="1573" spans="1:30" x14ac:dyDescent="0.25">
      <c r="A1573" s="261">
        <v>43035</v>
      </c>
      <c r="B1573" s="262"/>
      <c r="C1573" s="261">
        <v>43049</v>
      </c>
      <c r="D1573" s="262" t="s">
        <v>2512</v>
      </c>
      <c r="E1573" s="262" t="s">
        <v>1872</v>
      </c>
      <c r="F1573" s="262" t="s">
        <v>1872</v>
      </c>
      <c r="G1573" s="262" t="s">
        <v>1873</v>
      </c>
      <c r="H1573" s="263" t="s">
        <v>155</v>
      </c>
      <c r="I1573" s="264">
        <v>36903.769999999997</v>
      </c>
      <c r="J1573" s="264">
        <v>-119999.99</v>
      </c>
      <c r="K1573" s="264">
        <v>0</v>
      </c>
      <c r="L1573" s="266">
        <v>3.2517</v>
      </c>
      <c r="M1573" s="266">
        <v>3.2707999999999999</v>
      </c>
      <c r="N1573" s="270">
        <v>43053</v>
      </c>
      <c r="O1573" s="264">
        <v>704.46</v>
      </c>
      <c r="P1573" s="264">
        <v>0.04</v>
      </c>
      <c r="Q1573" s="264">
        <v>704.42</v>
      </c>
      <c r="R1573" s="264">
        <v>704.46</v>
      </c>
      <c r="S1573" s="279">
        <v>3.2511999999999999</v>
      </c>
      <c r="T1573" s="268">
        <f t="shared" si="48"/>
        <v>216.67691929133861</v>
      </c>
      <c r="U1573" s="267"/>
      <c r="V1573" s="262"/>
      <c r="W1573" s="262"/>
      <c r="X1573" s="267" t="s">
        <v>2788</v>
      </c>
      <c r="Y1573" s="262" t="s">
        <v>2867</v>
      </c>
      <c r="Z1573" s="262"/>
      <c r="AC1573" s="274"/>
      <c r="AD1573" s="275"/>
    </row>
    <row r="1574" spans="1:30" x14ac:dyDescent="0.25">
      <c r="A1574" s="261">
        <v>43028</v>
      </c>
      <c r="B1574" s="262"/>
      <c r="C1574" s="261">
        <v>43049</v>
      </c>
      <c r="D1574" s="262" t="s">
        <v>2512</v>
      </c>
      <c r="E1574" s="262" t="s">
        <v>1872</v>
      </c>
      <c r="F1574" s="262" t="s">
        <v>1872</v>
      </c>
      <c r="G1574" s="262" t="s">
        <v>1873</v>
      </c>
      <c r="H1574" s="263" t="s">
        <v>155</v>
      </c>
      <c r="I1574" s="264">
        <v>58337.81</v>
      </c>
      <c r="J1574" s="264">
        <v>-185747.59</v>
      </c>
      <c r="K1574" s="264">
        <v>0</v>
      </c>
      <c r="L1574" s="266">
        <v>3.1840000000000002</v>
      </c>
      <c r="M1574" s="266">
        <v>3.2707999999999999</v>
      </c>
      <c r="N1574" s="270">
        <v>43053</v>
      </c>
      <c r="O1574" s="264">
        <v>5060.8599999999997</v>
      </c>
      <c r="P1574" s="264">
        <v>0.25</v>
      </c>
      <c r="Q1574" s="264">
        <v>5060.6099999999997</v>
      </c>
      <c r="R1574" s="264">
        <v>5060.8599999999997</v>
      </c>
      <c r="S1574" s="279">
        <v>3.2511999999999999</v>
      </c>
      <c r="T1574" s="268">
        <f t="shared" si="48"/>
        <v>1556.6129429133857</v>
      </c>
      <c r="U1574" s="267"/>
      <c r="V1574" s="262"/>
      <c r="W1574" s="262"/>
      <c r="X1574" s="267" t="s">
        <v>2788</v>
      </c>
      <c r="Y1574" s="262" t="s">
        <v>2873</v>
      </c>
      <c r="Z1574" s="262"/>
      <c r="AC1574" s="274"/>
      <c r="AD1574" s="275"/>
    </row>
    <row r="1575" spans="1:30" x14ac:dyDescent="0.25">
      <c r="A1575" s="261">
        <v>43028</v>
      </c>
      <c r="B1575" s="262"/>
      <c r="C1575" s="261">
        <v>43049</v>
      </c>
      <c r="D1575" s="262" t="s">
        <v>2512</v>
      </c>
      <c r="E1575" s="262" t="s">
        <v>1872</v>
      </c>
      <c r="F1575" s="262" t="s">
        <v>1872</v>
      </c>
      <c r="G1575" s="262" t="s">
        <v>1873</v>
      </c>
      <c r="H1575" s="263" t="s">
        <v>155</v>
      </c>
      <c r="I1575" s="264">
        <v>50251.26</v>
      </c>
      <c r="J1575" s="264">
        <v>-160000.01</v>
      </c>
      <c r="K1575" s="264">
        <v>0</v>
      </c>
      <c r="L1575" s="266">
        <v>3.1840000000000002</v>
      </c>
      <c r="M1575" s="266">
        <v>3.2707999999999999</v>
      </c>
      <c r="N1575" s="270">
        <v>43053</v>
      </c>
      <c r="O1575" s="264">
        <v>4359.34</v>
      </c>
      <c r="P1575" s="264">
        <v>0.22</v>
      </c>
      <c r="Q1575" s="264">
        <v>4359.12</v>
      </c>
      <c r="R1575" s="264">
        <v>4359.34</v>
      </c>
      <c r="S1575" s="279">
        <v>3.2511999999999999</v>
      </c>
      <c r="T1575" s="268">
        <f>R1575/S1575</f>
        <v>1340.8403051181103</v>
      </c>
      <c r="U1575" s="267"/>
      <c r="V1575" s="262"/>
      <c r="W1575" s="262"/>
      <c r="X1575" s="267" t="s">
        <v>2788</v>
      </c>
      <c r="Y1575" s="262" t="s">
        <v>2873</v>
      </c>
      <c r="Z1575" s="262"/>
      <c r="AC1575" s="274"/>
      <c r="AD1575" s="275"/>
    </row>
    <row r="1576" spans="1:30" x14ac:dyDescent="0.25">
      <c r="A1576" s="261">
        <v>43011</v>
      </c>
      <c r="B1576" s="262"/>
      <c r="C1576" s="261">
        <v>43049</v>
      </c>
      <c r="D1576" s="262" t="s">
        <v>2512</v>
      </c>
      <c r="E1576" s="262" t="s">
        <v>1872</v>
      </c>
      <c r="F1576" s="262" t="s">
        <v>1872</v>
      </c>
      <c r="G1576" s="262" t="s">
        <v>1873</v>
      </c>
      <c r="H1576" s="263" t="s">
        <v>155</v>
      </c>
      <c r="I1576" s="264">
        <v>131494.25</v>
      </c>
      <c r="J1576" s="264">
        <v>-416153</v>
      </c>
      <c r="K1576" s="264">
        <v>0</v>
      </c>
      <c r="L1576" s="266">
        <v>3.1648000000000001</v>
      </c>
      <c r="M1576" s="266">
        <v>3.2694000000000001</v>
      </c>
      <c r="N1576" s="270">
        <v>43049</v>
      </c>
      <c r="O1576" s="264">
        <v>13754.3</v>
      </c>
      <c r="P1576" s="264">
        <v>0.69</v>
      </c>
      <c r="Q1576" s="264">
        <v>13753.61</v>
      </c>
      <c r="R1576" s="264">
        <v>13754.3</v>
      </c>
      <c r="S1576" s="279">
        <v>3.2511999999999999</v>
      </c>
      <c r="T1576" s="268">
        <f>R1576/S1576</f>
        <v>4230.5302657480315</v>
      </c>
      <c r="U1576" s="267"/>
      <c r="V1576" s="262"/>
      <c r="W1576" s="262"/>
      <c r="X1576" s="267" t="s">
        <v>2788</v>
      </c>
      <c r="Y1576" s="262" t="s">
        <v>2874</v>
      </c>
      <c r="Z1576" s="262"/>
      <c r="AC1576" s="274"/>
      <c r="AD1576" s="275"/>
    </row>
    <row r="1577" spans="1:30" x14ac:dyDescent="0.25">
      <c r="A1577" s="261">
        <v>43042</v>
      </c>
      <c r="B1577" s="262"/>
      <c r="C1577" s="261">
        <v>43052</v>
      </c>
      <c r="D1577" s="262" t="s">
        <v>2512</v>
      </c>
      <c r="E1577" s="262" t="s">
        <v>1872</v>
      </c>
      <c r="F1577" s="262" t="s">
        <v>1872</v>
      </c>
      <c r="G1577" s="262" t="s">
        <v>1873</v>
      </c>
      <c r="H1577" s="263" t="s">
        <v>155</v>
      </c>
      <c r="I1577" s="264">
        <v>85386.68</v>
      </c>
      <c r="J1577" s="264">
        <v>-280000</v>
      </c>
      <c r="K1577" s="264">
        <v>0</v>
      </c>
      <c r="L1577" s="266">
        <v>3.2791999999999999</v>
      </c>
      <c r="M1577" s="266">
        <v>3.2949000000000002</v>
      </c>
      <c r="N1577" s="270">
        <v>43053</v>
      </c>
      <c r="O1577" s="264">
        <v>1340.19</v>
      </c>
      <c r="P1577" s="264">
        <v>7.0000000000000007E-2</v>
      </c>
      <c r="Q1577" s="264">
        <v>1340.12</v>
      </c>
      <c r="R1577" s="264">
        <v>1340.19</v>
      </c>
      <c r="S1577" s="279">
        <v>3.2658</v>
      </c>
      <c r="T1577" s="268">
        <f t="shared" ref="T1577:T1583" si="49">R1577/S1577</f>
        <v>410.3711188682712</v>
      </c>
      <c r="U1577" s="267"/>
      <c r="V1577" s="262"/>
      <c r="W1577" s="262"/>
      <c r="X1577" s="267" t="s">
        <v>2788</v>
      </c>
      <c r="Y1577" s="262" t="s">
        <v>2875</v>
      </c>
      <c r="Z1577" s="262"/>
      <c r="AC1577" s="274"/>
      <c r="AD1577" s="275"/>
    </row>
    <row r="1578" spans="1:30" x14ac:dyDescent="0.25">
      <c r="A1578" s="261">
        <v>43042</v>
      </c>
      <c r="B1578" s="262"/>
      <c r="C1578" s="261">
        <v>43052</v>
      </c>
      <c r="D1578" s="262" t="s">
        <v>2512</v>
      </c>
      <c r="E1578" s="262" t="s">
        <v>1872</v>
      </c>
      <c r="F1578" s="262" t="s">
        <v>1872</v>
      </c>
      <c r="G1578" s="262" t="s">
        <v>1873</v>
      </c>
      <c r="H1578" s="263" t="s">
        <v>155</v>
      </c>
      <c r="I1578" s="264">
        <v>30495.24</v>
      </c>
      <c r="J1578" s="264">
        <v>-99999.99</v>
      </c>
      <c r="K1578" s="264">
        <v>0</v>
      </c>
      <c r="L1578" s="266">
        <v>3.2791999999999999</v>
      </c>
      <c r="M1578" s="266">
        <v>3.2949000000000002</v>
      </c>
      <c r="N1578" s="270">
        <v>43053</v>
      </c>
      <c r="O1578" s="264">
        <v>478.64</v>
      </c>
      <c r="P1578" s="264">
        <v>0.02</v>
      </c>
      <c r="Q1578" s="264">
        <v>478.62</v>
      </c>
      <c r="R1578" s="264">
        <v>478.64</v>
      </c>
      <c r="S1578" s="279">
        <v>3.2658</v>
      </c>
      <c r="T1578" s="268">
        <f t="shared" si="49"/>
        <v>146.56133259844447</v>
      </c>
      <c r="U1578" s="267"/>
      <c r="V1578" s="262"/>
      <c r="W1578" s="262"/>
      <c r="X1578" s="267" t="s">
        <v>2788</v>
      </c>
      <c r="Y1578" s="262" t="s">
        <v>2864</v>
      </c>
      <c r="Z1578" s="262"/>
      <c r="AC1578" s="274"/>
      <c r="AD1578" s="275"/>
    </row>
    <row r="1579" spans="1:30" x14ac:dyDescent="0.25">
      <c r="A1579" s="261">
        <v>43048</v>
      </c>
      <c r="B1579" s="262"/>
      <c r="C1579" s="261">
        <v>43052</v>
      </c>
      <c r="D1579" s="262" t="s">
        <v>2512</v>
      </c>
      <c r="E1579" s="262" t="s">
        <v>1872</v>
      </c>
      <c r="F1579" s="262" t="s">
        <v>1872</v>
      </c>
      <c r="G1579" s="262" t="s">
        <v>1873</v>
      </c>
      <c r="H1579" s="263" t="s">
        <v>155</v>
      </c>
      <c r="I1579" s="264">
        <v>92191.39</v>
      </c>
      <c r="J1579" s="264">
        <v>-300000</v>
      </c>
      <c r="K1579" s="264">
        <v>0</v>
      </c>
      <c r="L1579" s="266">
        <v>3.2541000000000002</v>
      </c>
      <c r="M1579" s="266">
        <v>3.2959999999999998</v>
      </c>
      <c r="N1579" s="270">
        <v>43056</v>
      </c>
      <c r="O1579" s="264">
        <v>3859.54</v>
      </c>
      <c r="P1579" s="264">
        <v>0.19</v>
      </c>
      <c r="Q1579" s="264">
        <v>3859.35</v>
      </c>
      <c r="R1579" s="264">
        <v>3859.54</v>
      </c>
      <c r="S1579" s="279">
        <v>3.2658</v>
      </c>
      <c r="T1579" s="268">
        <f t="shared" si="49"/>
        <v>1181.8053769367382</v>
      </c>
      <c r="U1579" s="267"/>
      <c r="V1579" s="262"/>
      <c r="W1579" s="262"/>
      <c r="X1579" s="267" t="s">
        <v>2788</v>
      </c>
      <c r="Y1579" s="262" t="s">
        <v>2874</v>
      </c>
      <c r="Z1579" s="262"/>
      <c r="AC1579" s="274"/>
      <c r="AD1579" s="275"/>
    </row>
    <row r="1580" spans="1:30" x14ac:dyDescent="0.25">
      <c r="A1580" s="261">
        <v>43035</v>
      </c>
      <c r="B1580" s="262"/>
      <c r="C1580" s="261">
        <v>43052</v>
      </c>
      <c r="D1580" s="262" t="s">
        <v>2512</v>
      </c>
      <c r="E1580" s="262" t="s">
        <v>1872</v>
      </c>
      <c r="F1580" s="262" t="s">
        <v>1872</v>
      </c>
      <c r="G1580" s="262" t="s">
        <v>1873</v>
      </c>
      <c r="H1580" s="263" t="s">
        <v>155</v>
      </c>
      <c r="I1580" s="264">
        <v>161683.92000000001</v>
      </c>
      <c r="J1580" s="264">
        <v>-525747.6</v>
      </c>
      <c r="K1580" s="264">
        <v>0</v>
      </c>
      <c r="L1580" s="266">
        <v>3.2517</v>
      </c>
      <c r="M1580" s="266">
        <v>3.2949000000000002</v>
      </c>
      <c r="N1580" s="270">
        <v>43053</v>
      </c>
      <c r="O1580" s="264">
        <v>6982.77</v>
      </c>
      <c r="P1580" s="264">
        <v>0.35</v>
      </c>
      <c r="Q1580" s="264">
        <v>6982.42</v>
      </c>
      <c r="R1580" s="264">
        <v>6982.77</v>
      </c>
      <c r="S1580" s="279">
        <v>3.2658</v>
      </c>
      <c r="T1580" s="268">
        <f t="shared" si="49"/>
        <v>2138.1499173250045</v>
      </c>
      <c r="U1580" s="267"/>
      <c r="V1580" s="262"/>
      <c r="W1580" s="262"/>
      <c r="X1580" s="267" t="s">
        <v>2865</v>
      </c>
      <c r="Y1580" s="262" t="s">
        <v>2866</v>
      </c>
      <c r="Z1580" s="262"/>
      <c r="AC1580" s="274"/>
      <c r="AD1580" s="275"/>
    </row>
    <row r="1581" spans="1:30" x14ac:dyDescent="0.25">
      <c r="A1581" s="261">
        <v>43048</v>
      </c>
      <c r="B1581" s="262"/>
      <c r="C1581" s="261">
        <v>43052</v>
      </c>
      <c r="D1581" s="262" t="s">
        <v>2512</v>
      </c>
      <c r="E1581" s="262" t="s">
        <v>1872</v>
      </c>
      <c r="F1581" s="262" t="s">
        <v>1872</v>
      </c>
      <c r="G1581" s="262" t="s">
        <v>1873</v>
      </c>
      <c r="H1581" s="263" t="s">
        <v>155</v>
      </c>
      <c r="I1581" s="264">
        <v>307304.63</v>
      </c>
      <c r="J1581" s="264">
        <v>-1000000</v>
      </c>
      <c r="K1581" s="264">
        <v>0</v>
      </c>
      <c r="L1581" s="266">
        <v>3.2541000000000002</v>
      </c>
      <c r="M1581" s="266">
        <v>3.2959999999999998</v>
      </c>
      <c r="N1581" s="270">
        <v>43056</v>
      </c>
      <c r="O1581" s="264">
        <v>12865.14</v>
      </c>
      <c r="P1581" s="264">
        <v>0.64</v>
      </c>
      <c r="Q1581" s="264">
        <v>12864.5</v>
      </c>
      <c r="R1581" s="264">
        <v>12865.14</v>
      </c>
      <c r="S1581" s="279">
        <v>3.2658</v>
      </c>
      <c r="T1581" s="268">
        <f t="shared" si="49"/>
        <v>3939.3532978137055</v>
      </c>
      <c r="U1581" s="267"/>
      <c r="V1581" s="262"/>
      <c r="W1581" s="262"/>
      <c r="X1581" s="267" t="s">
        <v>2788</v>
      </c>
      <c r="Y1581" s="262" t="s">
        <v>2869</v>
      </c>
      <c r="Z1581" s="262"/>
      <c r="AC1581" s="274"/>
      <c r="AD1581" s="275"/>
    </row>
    <row r="1582" spans="1:30" x14ac:dyDescent="0.25">
      <c r="A1582" s="261">
        <v>43046</v>
      </c>
      <c r="B1582" s="262"/>
      <c r="C1582" s="261">
        <v>43052</v>
      </c>
      <c r="D1582" s="262" t="s">
        <v>2512</v>
      </c>
      <c r="E1582" s="262" t="s">
        <v>1872</v>
      </c>
      <c r="F1582" s="262" t="s">
        <v>1872</v>
      </c>
      <c r="G1582" s="262" t="s">
        <v>1873</v>
      </c>
      <c r="H1582" s="263" t="s">
        <v>155</v>
      </c>
      <c r="I1582" s="264">
        <v>185467.42</v>
      </c>
      <c r="J1582" s="264">
        <v>-609353.21</v>
      </c>
      <c r="K1582" s="264">
        <v>0</v>
      </c>
      <c r="L1582" s="266">
        <v>3.2854999999999999</v>
      </c>
      <c r="M1582" s="266">
        <v>3.2671000000000001</v>
      </c>
      <c r="N1582" s="270">
        <v>43052</v>
      </c>
      <c r="O1582" s="264">
        <v>-3412.6</v>
      </c>
      <c r="P1582" s="264">
        <v>0</v>
      </c>
      <c r="Q1582" s="264">
        <v>-3412.6</v>
      </c>
      <c r="R1582" s="264">
        <v>-3412.6</v>
      </c>
      <c r="S1582" s="279">
        <v>3.2658</v>
      </c>
      <c r="T1582" s="268">
        <f t="shared" si="49"/>
        <v>-1044.9507012064425</v>
      </c>
      <c r="U1582" s="267"/>
      <c r="V1582" s="262"/>
      <c r="W1582" s="262"/>
      <c r="X1582" s="267" t="s">
        <v>2788</v>
      </c>
      <c r="Y1582" s="262" t="s">
        <v>2876</v>
      </c>
      <c r="Z1582" s="262"/>
      <c r="AC1582" s="274"/>
      <c r="AD1582" s="275"/>
    </row>
    <row r="1583" spans="1:30" x14ac:dyDescent="0.25">
      <c r="A1583" s="261">
        <v>43004</v>
      </c>
      <c r="B1583" s="262"/>
      <c r="C1583" s="261">
        <v>43053</v>
      </c>
      <c r="D1583" s="262" t="s">
        <v>2512</v>
      </c>
      <c r="E1583" s="262" t="s">
        <v>1872</v>
      </c>
      <c r="F1583" s="262" t="s">
        <v>1872</v>
      </c>
      <c r="G1583" s="262" t="s">
        <v>1873</v>
      </c>
      <c r="H1583" s="263" t="s">
        <v>1843</v>
      </c>
      <c r="I1583" s="264">
        <v>-19131.29</v>
      </c>
      <c r="J1583" s="264">
        <v>61011.6</v>
      </c>
      <c r="K1583" s="264">
        <v>0</v>
      </c>
      <c r="L1583" s="266">
        <v>3.1890999999999998</v>
      </c>
      <c r="M1583" s="266">
        <v>3.2877000000000001</v>
      </c>
      <c r="N1583" s="270">
        <v>43053</v>
      </c>
      <c r="O1583" s="264">
        <v>-1886.35</v>
      </c>
      <c r="P1583" s="264">
        <v>0</v>
      </c>
      <c r="Q1583" s="264">
        <v>-1886.35</v>
      </c>
      <c r="R1583" s="264">
        <v>-1886.35</v>
      </c>
      <c r="S1583" s="279">
        <v>3.2869999999999999</v>
      </c>
      <c r="T1583" s="268">
        <f t="shared" si="49"/>
        <v>-573.88195923334342</v>
      </c>
      <c r="U1583" s="267"/>
      <c r="V1583" s="262"/>
      <c r="W1583" s="262"/>
      <c r="X1583" s="267" t="s">
        <v>2788</v>
      </c>
      <c r="Y1583" s="262" t="s">
        <v>2877</v>
      </c>
      <c r="Z1583" s="262"/>
      <c r="AC1583" s="274"/>
      <c r="AD1583" s="275"/>
    </row>
    <row r="1584" spans="1:30" x14ac:dyDescent="0.25">
      <c r="A1584" s="261">
        <v>43024</v>
      </c>
      <c r="B1584" s="262"/>
      <c r="C1584" s="261">
        <v>43053</v>
      </c>
      <c r="D1584" s="262" t="s">
        <v>2512</v>
      </c>
      <c r="E1584" s="262" t="s">
        <v>1872</v>
      </c>
      <c r="F1584" s="262" t="s">
        <v>1872</v>
      </c>
      <c r="G1584" s="262" t="s">
        <v>1873</v>
      </c>
      <c r="H1584" s="263" t="s">
        <v>155</v>
      </c>
      <c r="I1584" s="264">
        <v>38071.22</v>
      </c>
      <c r="J1584" s="264">
        <v>-120697.19</v>
      </c>
      <c r="K1584" s="264">
        <v>0</v>
      </c>
      <c r="L1584" s="266">
        <v>3.1703000000000001</v>
      </c>
      <c r="M1584" s="266">
        <v>3.2877000000000001</v>
      </c>
      <c r="N1584" s="270">
        <v>43053</v>
      </c>
      <c r="O1584" s="264">
        <v>4469.5600000000004</v>
      </c>
      <c r="P1584" s="264">
        <v>0.22</v>
      </c>
      <c r="Q1584" s="264">
        <v>4469.34</v>
      </c>
      <c r="R1584" s="264">
        <v>4469.5600000000004</v>
      </c>
      <c r="S1584" s="279">
        <v>3.2869999999999999</v>
      </c>
      <c r="T1584" s="268">
        <f>R1584/S1584</f>
        <v>1359.7687861271677</v>
      </c>
      <c r="U1584" s="267"/>
      <c r="V1584" s="262"/>
      <c r="W1584" s="262"/>
      <c r="X1584" s="267" t="s">
        <v>2788</v>
      </c>
      <c r="Y1584" s="262" t="s">
        <v>2878</v>
      </c>
      <c r="Z1584" s="262"/>
      <c r="AC1584" s="274"/>
      <c r="AD1584" s="275"/>
    </row>
    <row r="1585" spans="1:30" x14ac:dyDescent="0.25">
      <c r="A1585" s="261">
        <v>43042</v>
      </c>
      <c r="B1585" s="262"/>
      <c r="C1585" s="261">
        <v>43053</v>
      </c>
      <c r="D1585" s="262" t="s">
        <v>2512</v>
      </c>
      <c r="E1585" s="262" t="s">
        <v>1872</v>
      </c>
      <c r="F1585" s="262" t="s">
        <v>1872</v>
      </c>
      <c r="G1585" s="262" t="s">
        <v>1873</v>
      </c>
      <c r="H1585" s="263" t="s">
        <v>155</v>
      </c>
      <c r="I1585" s="264">
        <v>43044.95</v>
      </c>
      <c r="J1585" s="264">
        <v>-141153</v>
      </c>
      <c r="K1585" s="264">
        <v>0</v>
      </c>
      <c r="L1585" s="266">
        <v>3.2791999999999999</v>
      </c>
      <c r="M1585" s="266">
        <v>3.2877000000000001</v>
      </c>
      <c r="N1585" s="270">
        <v>43053</v>
      </c>
      <c r="O1585" s="264">
        <v>365.88</v>
      </c>
      <c r="P1585" s="264">
        <v>0.02</v>
      </c>
      <c r="Q1585" s="264">
        <v>365.86</v>
      </c>
      <c r="R1585" s="264">
        <v>365.88</v>
      </c>
      <c r="S1585" s="279">
        <v>3.2869999999999999</v>
      </c>
      <c r="T1585" s="268">
        <f>R1585/S1585</f>
        <v>111.31122604198357</v>
      </c>
      <c r="U1585" s="267"/>
      <c r="V1585" s="262"/>
      <c r="W1585" s="262"/>
      <c r="X1585" s="267" t="s">
        <v>2788</v>
      </c>
      <c r="Y1585" s="262" t="s">
        <v>2879</v>
      </c>
      <c r="Z1585" s="262"/>
      <c r="AC1585" s="274"/>
      <c r="AD1585" s="275"/>
    </row>
    <row r="1586" spans="1:30" x14ac:dyDescent="0.25">
      <c r="A1586" s="261">
        <v>43049</v>
      </c>
      <c r="B1586" s="262"/>
      <c r="C1586" s="261">
        <v>43053</v>
      </c>
      <c r="D1586" s="262" t="s">
        <v>2512</v>
      </c>
      <c r="E1586" s="262" t="s">
        <v>1872</v>
      </c>
      <c r="F1586" s="262" t="s">
        <v>1872</v>
      </c>
      <c r="G1586" s="262" t="s">
        <v>1873</v>
      </c>
      <c r="H1586" s="263" t="s">
        <v>155</v>
      </c>
      <c r="I1586" s="264">
        <v>187268.57</v>
      </c>
      <c r="J1586" s="264">
        <v>-609353.19999999995</v>
      </c>
      <c r="K1586" s="264">
        <v>0</v>
      </c>
      <c r="L1586" s="266">
        <v>3.2538999999999998</v>
      </c>
      <c r="M1586" s="266">
        <v>3.2833000000000001</v>
      </c>
      <c r="N1586" s="270">
        <v>43055</v>
      </c>
      <c r="O1586" s="264">
        <v>5504.14</v>
      </c>
      <c r="P1586" s="264">
        <v>0.28000000000000003</v>
      </c>
      <c r="Q1586" s="264">
        <v>5503.86</v>
      </c>
      <c r="R1586" s="264">
        <v>5504.14</v>
      </c>
      <c r="S1586" s="279">
        <v>3.2869999999999999</v>
      </c>
      <c r="T1586" s="268">
        <f t="shared" ref="T1586" si="50">R1586/S1586</f>
        <v>1674.5177973836326</v>
      </c>
      <c r="U1586" s="267"/>
      <c r="V1586" s="262"/>
      <c r="W1586" s="262"/>
      <c r="X1586" s="267" t="s">
        <v>2788</v>
      </c>
      <c r="Y1586" s="262" t="s">
        <v>2869</v>
      </c>
      <c r="Z1586" s="262"/>
      <c r="AC1586" s="274"/>
      <c r="AD1586" s="275"/>
    </row>
    <row r="1587" spans="1:30" x14ac:dyDescent="0.25">
      <c r="A1587" s="261">
        <v>42964</v>
      </c>
      <c r="B1587" s="262"/>
      <c r="C1587" s="261">
        <v>43053</v>
      </c>
      <c r="D1587" s="262" t="s">
        <v>2512</v>
      </c>
      <c r="E1587" s="262" t="s">
        <v>1872</v>
      </c>
      <c r="F1587" s="262" t="s">
        <v>1872</v>
      </c>
      <c r="G1587" s="262" t="s">
        <v>1873</v>
      </c>
      <c r="H1587" s="263" t="s">
        <v>155</v>
      </c>
      <c r="I1587" s="264">
        <v>792175.27</v>
      </c>
      <c r="J1587" s="264">
        <v>-2541694.35</v>
      </c>
      <c r="K1587" s="264">
        <v>0</v>
      </c>
      <c r="L1587" s="266">
        <v>3.2084999999999999</v>
      </c>
      <c r="M1587" s="266">
        <v>3.2877000000000001</v>
      </c>
      <c r="N1587" s="270">
        <v>43053</v>
      </c>
      <c r="O1587" s="264">
        <v>62740.28</v>
      </c>
      <c r="P1587" s="264">
        <v>3.14</v>
      </c>
      <c r="Q1587" s="264">
        <v>62737.14</v>
      </c>
      <c r="R1587" s="264">
        <v>62740.28</v>
      </c>
      <c r="S1587" s="279">
        <v>3.2869999999999999</v>
      </c>
      <c r="T1587" s="268">
        <f>R1587/S1587</f>
        <v>19087.398843930638</v>
      </c>
      <c r="U1587" s="267"/>
      <c r="V1587" s="262"/>
      <c r="W1587" s="262"/>
      <c r="X1587" s="267" t="s">
        <v>2788</v>
      </c>
      <c r="Y1587" s="262" t="s">
        <v>2880</v>
      </c>
      <c r="Z1587" s="262"/>
      <c r="AC1587" s="274"/>
    </row>
    <row r="1588" spans="1:30" x14ac:dyDescent="0.25">
      <c r="A1588" s="261">
        <v>43053</v>
      </c>
      <c r="B1588" s="262"/>
      <c r="C1588" s="261">
        <v>43053</v>
      </c>
      <c r="D1588" s="262" t="s">
        <v>2512</v>
      </c>
      <c r="E1588" s="262" t="s">
        <v>1872</v>
      </c>
      <c r="F1588" s="262" t="s">
        <v>1872</v>
      </c>
      <c r="G1588" s="262" t="s">
        <v>1873</v>
      </c>
      <c r="H1588" s="263" t="s">
        <v>155</v>
      </c>
      <c r="I1588" s="264">
        <v>21898.61</v>
      </c>
      <c r="J1588" s="264">
        <v>-72223.81</v>
      </c>
      <c r="K1588" s="264">
        <v>0</v>
      </c>
      <c r="L1588" s="266">
        <v>3.2980999999999998</v>
      </c>
      <c r="M1588" s="266">
        <v>3.3176999999999999</v>
      </c>
      <c r="N1588" s="270">
        <v>43084</v>
      </c>
      <c r="O1588" s="264">
        <v>426.58</v>
      </c>
      <c r="P1588" s="264">
        <v>0.02</v>
      </c>
      <c r="Q1588" s="264">
        <v>426.56</v>
      </c>
      <c r="R1588" s="264">
        <v>426.58</v>
      </c>
      <c r="S1588" s="279">
        <v>3.2869999999999999</v>
      </c>
      <c r="T1588" s="268">
        <f>R1588/S1588</f>
        <v>129.77791299056889</v>
      </c>
      <c r="U1588" s="267"/>
      <c r="V1588" s="262"/>
      <c r="W1588" s="262"/>
      <c r="X1588" s="267" t="s">
        <v>2881</v>
      </c>
      <c r="Y1588" s="262" t="s">
        <v>2882</v>
      </c>
      <c r="Z1588" s="262"/>
      <c r="AC1588" s="274"/>
    </row>
    <row r="1589" spans="1:30" x14ac:dyDescent="0.25">
      <c r="A1589" s="261">
        <v>43038</v>
      </c>
      <c r="B1589" s="262"/>
      <c r="C1589" s="261">
        <v>43053</v>
      </c>
      <c r="D1589" s="262" t="s">
        <v>2512</v>
      </c>
      <c r="E1589" s="262" t="s">
        <v>1872</v>
      </c>
      <c r="F1589" s="262" t="s">
        <v>1872</v>
      </c>
      <c r="G1589" s="262" t="s">
        <v>1873</v>
      </c>
      <c r="H1589" s="263" t="s">
        <v>155</v>
      </c>
      <c r="I1589" s="264">
        <v>21977.24</v>
      </c>
      <c r="J1589" s="264">
        <v>-72223.8</v>
      </c>
      <c r="K1589" s="264">
        <v>0</v>
      </c>
      <c r="L1589" s="266">
        <v>3.2863000000000002</v>
      </c>
      <c r="M1589" s="266">
        <v>3.2877000000000001</v>
      </c>
      <c r="N1589" s="270">
        <v>43053</v>
      </c>
      <c r="O1589" s="264">
        <v>30.77</v>
      </c>
      <c r="P1589" s="264">
        <v>0</v>
      </c>
      <c r="Q1589" s="264">
        <v>30.77</v>
      </c>
      <c r="R1589" s="264">
        <v>30.77</v>
      </c>
      <c r="S1589" s="279">
        <v>3.2869999999999999</v>
      </c>
      <c r="T1589" s="268">
        <f t="shared" ref="T1589:T1595" si="51">R1589/S1589</f>
        <v>9.3611195619105576</v>
      </c>
      <c r="U1589" s="267"/>
      <c r="V1589" s="262"/>
      <c r="W1589" s="262"/>
      <c r="X1589" s="267" t="s">
        <v>2865</v>
      </c>
      <c r="Y1589" s="262" t="s">
        <v>2866</v>
      </c>
      <c r="Z1589" s="262"/>
      <c r="AC1589" s="274"/>
    </row>
    <row r="1590" spans="1:30" x14ac:dyDescent="0.25">
      <c r="A1590" s="261">
        <v>43024</v>
      </c>
      <c r="B1590" s="262"/>
      <c r="C1590" s="261">
        <v>43053</v>
      </c>
      <c r="D1590" s="262" t="s">
        <v>2512</v>
      </c>
      <c r="E1590" s="262" t="s">
        <v>1872</v>
      </c>
      <c r="F1590" s="262" t="s">
        <v>1872</v>
      </c>
      <c r="G1590" s="262" t="s">
        <v>1873</v>
      </c>
      <c r="H1590" s="263" t="s">
        <v>155</v>
      </c>
      <c r="I1590" s="264">
        <v>79076.800000000003</v>
      </c>
      <c r="J1590" s="264">
        <v>-250697.18</v>
      </c>
      <c r="K1590" s="264">
        <v>0</v>
      </c>
      <c r="L1590" s="266">
        <v>3.1703000000000001</v>
      </c>
      <c r="M1590" s="266">
        <v>3.2877000000000001</v>
      </c>
      <c r="N1590" s="270">
        <v>43053</v>
      </c>
      <c r="O1590" s="264">
        <v>9283.6200000000008</v>
      </c>
      <c r="P1590" s="264">
        <v>0.46</v>
      </c>
      <c r="Q1590" s="264">
        <v>9283.16</v>
      </c>
      <c r="R1590" s="264">
        <v>9283.6200000000008</v>
      </c>
      <c r="S1590" s="279">
        <v>3.2869999999999999</v>
      </c>
      <c r="T1590" s="268">
        <f t="shared" si="51"/>
        <v>2824.3443869790085</v>
      </c>
      <c r="U1590" s="267"/>
      <c r="V1590" s="262"/>
      <c r="W1590" s="262"/>
      <c r="X1590" s="267" t="s">
        <v>2788</v>
      </c>
      <c r="Y1590" s="262" t="s">
        <v>2840</v>
      </c>
      <c r="Z1590" s="262"/>
      <c r="AC1590" s="274"/>
    </row>
    <row r="1591" spans="1:30" x14ac:dyDescent="0.25">
      <c r="A1591" s="261">
        <v>43028</v>
      </c>
      <c r="B1591" s="262"/>
      <c r="C1591" s="261">
        <v>43053</v>
      </c>
      <c r="D1591" s="262" t="s">
        <v>2512</v>
      </c>
      <c r="E1591" s="262" t="s">
        <v>1872</v>
      </c>
      <c r="F1591" s="262" t="s">
        <v>1872</v>
      </c>
      <c r="G1591" s="262" t="s">
        <v>1873</v>
      </c>
      <c r="H1591" s="263" t="s">
        <v>155</v>
      </c>
      <c r="I1591" s="264">
        <v>686334.8</v>
      </c>
      <c r="J1591" s="264">
        <v>-2185290</v>
      </c>
      <c r="K1591" s="264">
        <v>0</v>
      </c>
      <c r="L1591" s="266">
        <v>3.1840000000000002</v>
      </c>
      <c r="M1591" s="266">
        <v>3.2877000000000001</v>
      </c>
      <c r="N1591" s="270">
        <v>43053</v>
      </c>
      <c r="O1591" s="264">
        <v>71172.92</v>
      </c>
      <c r="P1591" s="264">
        <v>3.56</v>
      </c>
      <c r="Q1591" s="264">
        <v>71169.36</v>
      </c>
      <c r="R1591" s="264">
        <v>71172.92</v>
      </c>
      <c r="S1591" s="279">
        <v>3.2869999999999999</v>
      </c>
      <c r="T1591" s="268">
        <f t="shared" si="51"/>
        <v>21652.850623668997</v>
      </c>
      <c r="U1591" s="267"/>
      <c r="V1591" s="262"/>
      <c r="W1591" s="262"/>
      <c r="X1591" s="267" t="s">
        <v>2788</v>
      </c>
      <c r="Y1591" s="262" t="s">
        <v>2863</v>
      </c>
      <c r="Z1591" s="262"/>
      <c r="AC1591" s="274"/>
    </row>
    <row r="1592" spans="1:30" x14ac:dyDescent="0.25">
      <c r="A1592" s="261">
        <v>43046</v>
      </c>
      <c r="B1592" s="262"/>
      <c r="C1592" s="261">
        <v>43053</v>
      </c>
      <c r="D1592" s="262" t="s">
        <v>2512</v>
      </c>
      <c r="E1592" s="262" t="s">
        <v>1872</v>
      </c>
      <c r="F1592" s="262" t="s">
        <v>1872</v>
      </c>
      <c r="G1592" s="262" t="s">
        <v>1873</v>
      </c>
      <c r="H1592" s="263" t="s">
        <v>155</v>
      </c>
      <c r="I1592" s="264">
        <v>30410.85</v>
      </c>
      <c r="J1592" s="264">
        <v>-100000</v>
      </c>
      <c r="K1592" s="264">
        <v>0</v>
      </c>
      <c r="L1592" s="266">
        <v>3.2883</v>
      </c>
      <c r="M1592" s="266">
        <v>3.2847</v>
      </c>
      <c r="N1592" s="270">
        <v>43059</v>
      </c>
      <c r="O1592" s="264">
        <v>-109.39</v>
      </c>
      <c r="P1592" s="264">
        <v>0</v>
      </c>
      <c r="Q1592" s="264">
        <v>-109.39</v>
      </c>
      <c r="R1592" s="264">
        <v>-109.39</v>
      </c>
      <c r="S1592" s="279">
        <v>3.2869999999999999</v>
      </c>
      <c r="T1592" s="268">
        <f t="shared" si="51"/>
        <v>-33.27958624885914</v>
      </c>
      <c r="U1592" s="267"/>
      <c r="V1592" s="262"/>
      <c r="W1592" s="262"/>
      <c r="X1592" s="267" t="s">
        <v>2788</v>
      </c>
      <c r="Y1592" s="262" t="s">
        <v>2883</v>
      </c>
      <c r="Z1592" s="262"/>
      <c r="AC1592" s="274"/>
    </row>
    <row r="1593" spans="1:30" x14ac:dyDescent="0.25">
      <c r="A1593" s="261">
        <v>43048</v>
      </c>
      <c r="B1593" s="262"/>
      <c r="C1593" s="261">
        <v>43053</v>
      </c>
      <c r="D1593" s="262" t="s">
        <v>2512</v>
      </c>
      <c r="E1593" s="262" t="s">
        <v>1872</v>
      </c>
      <c r="F1593" s="262" t="s">
        <v>1872</v>
      </c>
      <c r="G1593" s="262" t="s">
        <v>1873</v>
      </c>
      <c r="H1593" s="263" t="s">
        <v>155</v>
      </c>
      <c r="I1593" s="264">
        <v>155736.60999999999</v>
      </c>
      <c r="J1593" s="264">
        <v>-506611.19</v>
      </c>
      <c r="K1593" s="264">
        <v>0</v>
      </c>
      <c r="L1593" s="266">
        <v>3.2530000000000001</v>
      </c>
      <c r="M1593" s="266">
        <v>3.2826</v>
      </c>
      <c r="N1593" s="270">
        <v>43053</v>
      </c>
      <c r="O1593" s="264">
        <v>4609.8</v>
      </c>
      <c r="P1593" s="264">
        <v>0.23</v>
      </c>
      <c r="Q1593" s="264">
        <v>4609.57</v>
      </c>
      <c r="R1593" s="264">
        <v>4609.8</v>
      </c>
      <c r="S1593" s="279">
        <v>3.2869999999999999</v>
      </c>
      <c r="T1593" s="268">
        <f t="shared" si="51"/>
        <v>1402.4338302403407</v>
      </c>
      <c r="U1593" s="267"/>
      <c r="V1593" s="262"/>
      <c r="W1593" s="262"/>
      <c r="X1593" s="267" t="s">
        <v>2788</v>
      </c>
      <c r="Y1593" s="262" t="s">
        <v>2875</v>
      </c>
      <c r="Z1593" s="262"/>
    </row>
    <row r="1594" spans="1:30" x14ac:dyDescent="0.25">
      <c r="A1594" s="261">
        <v>43038</v>
      </c>
      <c r="B1594" s="262"/>
      <c r="C1594" s="261">
        <v>43053</v>
      </c>
      <c r="D1594" s="262" t="s">
        <v>2512</v>
      </c>
      <c r="E1594" s="262" t="s">
        <v>1872</v>
      </c>
      <c r="F1594" s="262" t="s">
        <v>1872</v>
      </c>
      <c r="G1594" s="262" t="s">
        <v>1873</v>
      </c>
      <c r="H1594" s="276" t="s">
        <v>155</v>
      </c>
      <c r="I1594" s="264">
        <v>86531.45</v>
      </c>
      <c r="J1594" s="264">
        <v>-284999.98</v>
      </c>
      <c r="K1594" s="264">
        <v>0</v>
      </c>
      <c r="L1594" s="266">
        <v>3.2936000000000001</v>
      </c>
      <c r="M1594" s="266">
        <v>3.3130999999999999</v>
      </c>
      <c r="N1594" s="270">
        <v>43069</v>
      </c>
      <c r="O1594" s="264">
        <v>1682.12</v>
      </c>
      <c r="P1594" s="264">
        <v>0.08</v>
      </c>
      <c r="Q1594" s="264">
        <v>1682.04</v>
      </c>
      <c r="R1594" s="264">
        <v>1682.12</v>
      </c>
      <c r="S1594" s="279">
        <v>3.2869999999999999</v>
      </c>
      <c r="T1594" s="268">
        <f t="shared" si="51"/>
        <v>511.74931548524489</v>
      </c>
      <c r="U1594" s="267"/>
      <c r="V1594" s="262"/>
      <c r="W1594" s="262"/>
      <c r="X1594" s="267" t="s">
        <v>2788</v>
      </c>
      <c r="Y1594" s="262" t="s">
        <v>2869</v>
      </c>
      <c r="Z1594" s="262"/>
    </row>
    <row r="1595" spans="1:30" x14ac:dyDescent="0.25">
      <c r="A1595" s="261">
        <v>43048</v>
      </c>
      <c r="B1595" s="262"/>
      <c r="C1595" s="261">
        <v>43053</v>
      </c>
      <c r="D1595" s="262" t="s">
        <v>2512</v>
      </c>
      <c r="E1595" s="262" t="s">
        <v>1872</v>
      </c>
      <c r="F1595" s="262" t="s">
        <v>1872</v>
      </c>
      <c r="G1595" s="262" t="s">
        <v>1873</v>
      </c>
      <c r="H1595" s="276" t="s">
        <v>155</v>
      </c>
      <c r="I1595" s="264">
        <v>301739.46000000002</v>
      </c>
      <c r="J1595" s="264">
        <v>-981558.46</v>
      </c>
      <c r="K1595" s="264">
        <v>0</v>
      </c>
      <c r="L1595" s="266">
        <v>3.2530000000000001</v>
      </c>
      <c r="M1595" s="266">
        <v>3.2877000000000001</v>
      </c>
      <c r="N1595" s="270">
        <v>43053</v>
      </c>
      <c r="O1595" s="264">
        <v>10470.36</v>
      </c>
      <c r="P1595" s="264">
        <v>0.52</v>
      </c>
      <c r="Q1595" s="264">
        <v>10469.84</v>
      </c>
      <c r="R1595" s="264">
        <v>10470.36</v>
      </c>
      <c r="S1595" s="279">
        <v>3.2869999999999999</v>
      </c>
      <c r="T1595" s="268">
        <f t="shared" si="51"/>
        <v>3185.3848494067543</v>
      </c>
      <c r="U1595" s="267"/>
      <c r="V1595" s="262"/>
      <c r="W1595" s="262"/>
      <c r="X1595" s="267" t="s">
        <v>2788</v>
      </c>
      <c r="Y1595" s="262" t="s">
        <v>2884</v>
      </c>
      <c r="Z1595" s="262"/>
    </row>
    <row r="1596" spans="1:30" x14ac:dyDescent="0.25">
      <c r="A1596" s="261">
        <v>43004</v>
      </c>
      <c r="B1596" s="262"/>
      <c r="C1596" s="261">
        <v>43053</v>
      </c>
      <c r="D1596" s="262" t="s">
        <v>2512</v>
      </c>
      <c r="E1596" s="262" t="s">
        <v>1872</v>
      </c>
      <c r="F1596" s="262" t="s">
        <v>1872</v>
      </c>
      <c r="G1596" s="262" t="s">
        <v>1873</v>
      </c>
      <c r="H1596" s="276" t="s">
        <v>1843</v>
      </c>
      <c r="I1596" s="264">
        <v>-47038.85</v>
      </c>
      <c r="J1596" s="264">
        <v>150011.6</v>
      </c>
      <c r="K1596" s="264">
        <v>0</v>
      </c>
      <c r="L1596" s="266">
        <v>3.1890999999999998</v>
      </c>
      <c r="M1596" s="266">
        <v>3.2877000000000001</v>
      </c>
      <c r="N1596" s="270">
        <v>43053</v>
      </c>
      <c r="O1596" s="264">
        <v>-4638.03</v>
      </c>
      <c r="P1596" s="264">
        <v>0</v>
      </c>
      <c r="Q1596" s="264">
        <v>-4638.03</v>
      </c>
      <c r="R1596" s="264">
        <v>-4638.03</v>
      </c>
      <c r="S1596" s="279">
        <v>3.2869999999999999</v>
      </c>
      <c r="T1596" s="268">
        <f>R1596/S1596</f>
        <v>-1411.0222087009431</v>
      </c>
      <c r="U1596" s="267"/>
      <c r="V1596" s="262"/>
      <c r="W1596" s="262"/>
      <c r="X1596" s="277" t="s">
        <v>2788</v>
      </c>
      <c r="Y1596" s="262" t="s">
        <v>2879</v>
      </c>
      <c r="Z1596" s="262"/>
    </row>
    <row r="1597" spans="1:30" x14ac:dyDescent="0.25">
      <c r="A1597" s="261">
        <v>43028</v>
      </c>
      <c r="B1597" s="262"/>
      <c r="C1597" s="261">
        <v>43053</v>
      </c>
      <c r="D1597" s="262" t="s">
        <v>2512</v>
      </c>
      <c r="E1597" s="262" t="s">
        <v>1872</v>
      </c>
      <c r="F1597" s="262" t="s">
        <v>1872</v>
      </c>
      <c r="G1597" s="262" t="s">
        <v>1873</v>
      </c>
      <c r="H1597" s="276" t="s">
        <v>155</v>
      </c>
      <c r="I1597" s="264">
        <v>130701.32</v>
      </c>
      <c r="J1597" s="264">
        <v>-416153</v>
      </c>
      <c r="K1597" s="264">
        <v>0</v>
      </c>
      <c r="L1597" s="266">
        <v>3.1840000000000002</v>
      </c>
      <c r="M1597" s="266">
        <v>3.2877000000000001</v>
      </c>
      <c r="N1597" s="270">
        <v>43053</v>
      </c>
      <c r="O1597" s="264">
        <v>13553.73</v>
      </c>
      <c r="P1597" s="264">
        <v>0.68</v>
      </c>
      <c r="Q1597" s="264">
        <v>13553.05</v>
      </c>
      <c r="R1597" s="264">
        <v>13553.73</v>
      </c>
      <c r="S1597" s="279">
        <v>3.2869999999999999</v>
      </c>
      <c r="T1597" s="268">
        <f>R1597/S1597</f>
        <v>4123.4347429266809</v>
      </c>
      <c r="U1597" s="267"/>
      <c r="V1597" s="262"/>
      <c r="W1597" s="262"/>
      <c r="X1597" s="267" t="s">
        <v>2788</v>
      </c>
      <c r="Y1597" s="262" t="s">
        <v>2879</v>
      </c>
      <c r="Z1597" s="262"/>
    </row>
    <row r="1598" spans="1:30" x14ac:dyDescent="0.25">
      <c r="A1598" s="261">
        <v>43042</v>
      </c>
      <c r="B1598" s="262"/>
      <c r="C1598" s="261">
        <v>43053</v>
      </c>
      <c r="D1598" s="262" t="s">
        <v>2512</v>
      </c>
      <c r="E1598" s="262" t="s">
        <v>1872</v>
      </c>
      <c r="F1598" s="262" t="s">
        <v>1872</v>
      </c>
      <c r="G1598" s="262" t="s">
        <v>1873</v>
      </c>
      <c r="H1598" s="263" t="s">
        <v>155</v>
      </c>
      <c r="I1598" s="264">
        <v>81039.39</v>
      </c>
      <c r="J1598" s="264">
        <v>-265744.37</v>
      </c>
      <c r="K1598" s="264">
        <v>0</v>
      </c>
      <c r="L1598" s="266">
        <v>3.2791999999999999</v>
      </c>
      <c r="M1598" s="266">
        <v>3.2877000000000001</v>
      </c>
      <c r="N1598" s="270">
        <v>43053</v>
      </c>
      <c r="O1598" s="264">
        <v>688.83</v>
      </c>
      <c r="P1598" s="264">
        <v>0.03</v>
      </c>
      <c r="Q1598" s="264">
        <v>688.8</v>
      </c>
      <c r="R1598" s="264">
        <v>688.83</v>
      </c>
      <c r="S1598" s="279">
        <v>3.2869999999999999</v>
      </c>
      <c r="T1598" s="268">
        <f>R1598/S1598</f>
        <v>209.5619105567387</v>
      </c>
      <c r="U1598" s="267"/>
      <c r="V1598" s="262"/>
      <c r="W1598" s="262"/>
      <c r="X1598" s="267" t="s">
        <v>2845</v>
      </c>
      <c r="Y1598" s="262" t="s">
        <v>2846</v>
      </c>
      <c r="Z1598" s="262"/>
    </row>
    <row r="1599" spans="1:30" x14ac:dyDescent="0.25">
      <c r="A1599" s="261">
        <v>42955</v>
      </c>
      <c r="B1599" s="262"/>
      <c r="C1599" s="261">
        <v>43053</v>
      </c>
      <c r="D1599" s="262" t="s">
        <v>2512</v>
      </c>
      <c r="E1599" s="262" t="s">
        <v>1872</v>
      </c>
      <c r="F1599" s="262" t="s">
        <v>1872</v>
      </c>
      <c r="G1599" s="262" t="s">
        <v>1873</v>
      </c>
      <c r="H1599" s="263" t="s">
        <v>1843</v>
      </c>
      <c r="I1599" s="264">
        <v>-41513.07</v>
      </c>
      <c r="J1599" s="264">
        <v>154221.06</v>
      </c>
      <c r="K1599" s="264">
        <v>0</v>
      </c>
      <c r="L1599" s="266">
        <v>3.7149999999999999</v>
      </c>
      <c r="M1599" s="266">
        <v>3.2877000000000001</v>
      </c>
      <c r="N1599" s="270">
        <v>43053</v>
      </c>
      <c r="O1599" s="264">
        <v>17738.53</v>
      </c>
      <c r="P1599" s="264">
        <v>0.89</v>
      </c>
      <c r="Q1599" s="264">
        <v>17737.64</v>
      </c>
      <c r="R1599" s="264">
        <v>17738.53</v>
      </c>
      <c r="S1599" s="279">
        <v>3.2869999999999999</v>
      </c>
      <c r="T1599" s="268">
        <f t="shared" ref="T1599:T1605" si="52">R1599/S1599</f>
        <v>5396.5713416489198</v>
      </c>
      <c r="U1599" s="267"/>
      <c r="V1599" s="262"/>
      <c r="W1599" s="262"/>
      <c r="X1599" s="267" t="s">
        <v>2788</v>
      </c>
      <c r="Y1599" s="262" t="s">
        <v>2875</v>
      </c>
      <c r="Z1599" s="262"/>
    </row>
    <row r="1600" spans="1:30" x14ac:dyDescent="0.25">
      <c r="A1600" s="261">
        <v>43035</v>
      </c>
      <c r="B1600" s="262"/>
      <c r="C1600" s="261">
        <v>43053</v>
      </c>
      <c r="D1600" s="262" t="s">
        <v>2512</v>
      </c>
      <c r="E1600" s="262" t="s">
        <v>1872</v>
      </c>
      <c r="F1600" s="262" t="s">
        <v>1872</v>
      </c>
      <c r="G1600" s="262" t="s">
        <v>1873</v>
      </c>
      <c r="H1600" s="263" t="s">
        <v>155</v>
      </c>
      <c r="I1600" s="264">
        <v>127980.13</v>
      </c>
      <c r="J1600" s="264">
        <v>-416152.99</v>
      </c>
      <c r="K1600" s="264">
        <v>0</v>
      </c>
      <c r="L1600" s="266">
        <v>3.2517</v>
      </c>
      <c r="M1600" s="266">
        <v>3.2877000000000001</v>
      </c>
      <c r="N1600" s="270">
        <v>43053</v>
      </c>
      <c r="O1600" s="264">
        <v>4607.28</v>
      </c>
      <c r="P1600" s="264">
        <v>0.23</v>
      </c>
      <c r="Q1600" s="264">
        <v>4607.05</v>
      </c>
      <c r="R1600" s="264">
        <v>4607.28</v>
      </c>
      <c r="S1600" s="279">
        <v>3.2869999999999999</v>
      </c>
      <c r="T1600" s="268">
        <f t="shared" si="52"/>
        <v>1401.6671737146335</v>
      </c>
      <c r="U1600" s="267"/>
      <c r="V1600" s="262"/>
      <c r="W1600" s="262"/>
      <c r="X1600" s="267" t="s">
        <v>2788</v>
      </c>
      <c r="Y1600" s="262" t="s">
        <v>2859</v>
      </c>
      <c r="Z1600" s="262"/>
    </row>
    <row r="1601" spans="1:26" x14ac:dyDescent="0.25">
      <c r="A1601" s="261">
        <v>43046</v>
      </c>
      <c r="B1601" s="262"/>
      <c r="C1601" s="261">
        <v>43055</v>
      </c>
      <c r="D1601" s="262" t="s">
        <v>2512</v>
      </c>
      <c r="E1601" s="262" t="s">
        <v>1872</v>
      </c>
      <c r="F1601" s="262" t="s">
        <v>1872</v>
      </c>
      <c r="G1601" s="262" t="s">
        <v>1873</v>
      </c>
      <c r="H1601" s="263" t="s">
        <v>155</v>
      </c>
      <c r="I1601" s="264">
        <v>154898.64000000001</v>
      </c>
      <c r="J1601" s="264">
        <v>-509353.2</v>
      </c>
      <c r="K1601" s="264">
        <v>0</v>
      </c>
      <c r="L1601" s="266">
        <v>3.2883</v>
      </c>
      <c r="M1601" s="266">
        <v>3.2856000000000001</v>
      </c>
      <c r="N1601" s="270">
        <v>43059</v>
      </c>
      <c r="O1601" s="264">
        <v>-417.99</v>
      </c>
      <c r="P1601" s="264">
        <v>0</v>
      </c>
      <c r="Q1601" s="264">
        <v>-417.99</v>
      </c>
      <c r="R1601" s="264">
        <v>-417.99</v>
      </c>
      <c r="S1601" s="279">
        <v>3.2831000000000001</v>
      </c>
      <c r="T1601" s="268">
        <f t="shared" si="52"/>
        <v>-127.31564679723432</v>
      </c>
      <c r="U1601" s="267"/>
      <c r="V1601" s="262"/>
      <c r="W1601" s="262"/>
      <c r="X1601" s="267" t="s">
        <v>2788</v>
      </c>
      <c r="Y1601" s="262" t="s">
        <v>2885</v>
      </c>
      <c r="Z1601" s="262"/>
    </row>
    <row r="1602" spans="1:26" x14ac:dyDescent="0.25">
      <c r="A1602" s="261">
        <v>42605</v>
      </c>
      <c r="B1602" s="262"/>
      <c r="C1602" s="261">
        <v>43055</v>
      </c>
      <c r="D1602" s="262" t="s">
        <v>2512</v>
      </c>
      <c r="E1602" s="262" t="s">
        <v>1872</v>
      </c>
      <c r="F1602" s="262" t="s">
        <v>1872</v>
      </c>
      <c r="G1602" s="262" t="s">
        <v>1873</v>
      </c>
      <c r="H1602" s="263" t="s">
        <v>1843</v>
      </c>
      <c r="I1602" s="264">
        <v>-98325.440000000002</v>
      </c>
      <c r="J1602" s="264">
        <v>357000.01</v>
      </c>
      <c r="K1602" s="264">
        <v>0</v>
      </c>
      <c r="L1602" s="266">
        <v>3.6307999999999998</v>
      </c>
      <c r="M1602" s="266">
        <v>3.2841</v>
      </c>
      <c r="N1602" s="270">
        <v>43055</v>
      </c>
      <c r="O1602" s="264">
        <v>34089.43</v>
      </c>
      <c r="P1602" s="264">
        <v>1.7</v>
      </c>
      <c r="Q1602" s="264">
        <v>34087.730000000003</v>
      </c>
      <c r="R1602" s="264">
        <v>34089.43</v>
      </c>
      <c r="S1602" s="279">
        <v>3.2831000000000001</v>
      </c>
      <c r="T1602" s="268">
        <f t="shared" si="52"/>
        <v>10383.30541256739</v>
      </c>
      <c r="U1602" s="267"/>
      <c r="V1602" s="262"/>
      <c r="W1602" s="262"/>
      <c r="X1602" s="267" t="s">
        <v>2886</v>
      </c>
      <c r="Y1602" s="262" t="s">
        <v>2887</v>
      </c>
      <c r="Z1602" s="262"/>
    </row>
    <row r="1603" spans="1:26" x14ac:dyDescent="0.25">
      <c r="A1603" s="261">
        <v>43048</v>
      </c>
      <c r="B1603" s="262"/>
      <c r="C1603" s="261">
        <v>43056</v>
      </c>
      <c r="D1603" s="262" t="s">
        <v>2512</v>
      </c>
      <c r="E1603" s="262" t="s">
        <v>1872</v>
      </c>
      <c r="F1603" s="262" t="s">
        <v>1872</v>
      </c>
      <c r="G1603" s="262" t="s">
        <v>1873</v>
      </c>
      <c r="H1603" s="263" t="s">
        <v>155</v>
      </c>
      <c r="I1603" s="264">
        <v>34110.81</v>
      </c>
      <c r="J1603" s="264">
        <v>-110999.99</v>
      </c>
      <c r="K1603" s="264">
        <v>0</v>
      </c>
      <c r="L1603" s="266">
        <v>3.2541000000000002</v>
      </c>
      <c r="M1603" s="266">
        <v>3.2587999999999999</v>
      </c>
      <c r="N1603" s="270">
        <v>43056</v>
      </c>
      <c r="O1603" s="264">
        <v>160.32</v>
      </c>
      <c r="P1603" s="264">
        <v>0.01</v>
      </c>
      <c r="Q1603" s="264">
        <v>160.31</v>
      </c>
      <c r="R1603" s="264">
        <v>160.32</v>
      </c>
      <c r="S1603" s="279">
        <v>3.2805</v>
      </c>
      <c r="T1603" s="268">
        <f t="shared" si="52"/>
        <v>48.870598994055783</v>
      </c>
      <c r="U1603" s="267"/>
      <c r="V1603" s="262"/>
      <c r="W1603" s="262"/>
      <c r="X1603" s="267" t="s">
        <v>2788</v>
      </c>
      <c r="Y1603" s="262" t="s">
        <v>2888</v>
      </c>
      <c r="Z1603" s="262"/>
    </row>
    <row r="1604" spans="1:26" x14ac:dyDescent="0.25">
      <c r="A1604" s="261">
        <v>43048</v>
      </c>
      <c r="B1604" s="262"/>
      <c r="C1604" s="261">
        <v>43056</v>
      </c>
      <c r="D1604" s="262" t="s">
        <v>2512</v>
      </c>
      <c r="E1604" s="262" t="s">
        <v>1872</v>
      </c>
      <c r="F1604" s="262" t="s">
        <v>1872</v>
      </c>
      <c r="G1604" s="262" t="s">
        <v>1873</v>
      </c>
      <c r="H1604" s="263" t="s">
        <v>155</v>
      </c>
      <c r="I1604" s="264">
        <v>99566.7</v>
      </c>
      <c r="J1604" s="264">
        <v>-324000</v>
      </c>
      <c r="K1604" s="264">
        <v>0</v>
      </c>
      <c r="L1604" s="266">
        <v>3.2541000000000002</v>
      </c>
      <c r="M1604" s="266">
        <v>3.2587999999999999</v>
      </c>
      <c r="N1604" s="270">
        <v>43056</v>
      </c>
      <c r="O1604" s="264">
        <v>467.96</v>
      </c>
      <c r="P1604" s="264">
        <v>0.02</v>
      </c>
      <c r="Q1604" s="264">
        <v>467.94</v>
      </c>
      <c r="R1604" s="264">
        <v>467.96</v>
      </c>
      <c r="S1604" s="279">
        <v>3.2805</v>
      </c>
      <c r="T1604" s="268">
        <f t="shared" si="52"/>
        <v>142.64898643499467</v>
      </c>
      <c r="U1604" s="267"/>
      <c r="V1604" s="262"/>
      <c r="W1604" s="262"/>
      <c r="X1604" s="267" t="s">
        <v>2788</v>
      </c>
      <c r="Y1604" s="262" t="s">
        <v>2859</v>
      </c>
      <c r="Z1604" s="262"/>
    </row>
    <row r="1605" spans="1:26" x14ac:dyDescent="0.25">
      <c r="A1605" s="261">
        <v>43011</v>
      </c>
      <c r="B1605" s="262"/>
      <c r="C1605" s="261">
        <v>43060</v>
      </c>
      <c r="D1605" s="262" t="s">
        <v>2512</v>
      </c>
      <c r="E1605" s="262" t="s">
        <v>1872</v>
      </c>
      <c r="F1605" s="262" t="s">
        <v>1872</v>
      </c>
      <c r="G1605" s="262" t="s">
        <v>1873</v>
      </c>
      <c r="H1605" s="263" t="s">
        <v>155</v>
      </c>
      <c r="I1605" s="264">
        <v>131126.45000000001</v>
      </c>
      <c r="J1605" s="264">
        <v>-416142.9</v>
      </c>
      <c r="K1605" s="264">
        <v>0</v>
      </c>
      <c r="L1605" s="266">
        <v>3.1736</v>
      </c>
      <c r="M1605" s="266">
        <v>3.2614999999999998</v>
      </c>
      <c r="N1605" s="270">
        <v>43070</v>
      </c>
      <c r="O1605" s="264">
        <v>11499.96</v>
      </c>
      <c r="P1605" s="264">
        <v>0.56999999999999995</v>
      </c>
      <c r="Q1605" s="264">
        <v>11499.39</v>
      </c>
      <c r="R1605" s="264">
        <v>11499.96</v>
      </c>
      <c r="S1605" s="279">
        <v>3.2616000000000001</v>
      </c>
      <c r="T1605" s="268">
        <f t="shared" si="52"/>
        <v>3525.8646063281822</v>
      </c>
      <c r="U1605" s="267"/>
      <c r="V1605" s="262"/>
      <c r="W1605" s="262"/>
      <c r="X1605" s="267" t="s">
        <v>2889</v>
      </c>
      <c r="Y1605" s="262" t="s">
        <v>2890</v>
      </c>
      <c r="Z1605" s="262"/>
    </row>
    <row r="1606" spans="1:26" x14ac:dyDescent="0.25">
      <c r="A1606" s="261">
        <v>43038</v>
      </c>
      <c r="B1606" s="262"/>
      <c r="C1606" s="261">
        <v>43060</v>
      </c>
      <c r="D1606" s="262" t="s">
        <v>2512</v>
      </c>
      <c r="E1606" s="262" t="s">
        <v>1872</v>
      </c>
      <c r="F1606" s="262" t="s">
        <v>1872</v>
      </c>
      <c r="G1606" s="262" t="s">
        <v>1873</v>
      </c>
      <c r="H1606" s="263" t="s">
        <v>155</v>
      </c>
      <c r="I1606" s="264">
        <v>73544.12</v>
      </c>
      <c r="J1606" s="264">
        <v>-242224.91</v>
      </c>
      <c r="K1606" s="264">
        <v>0</v>
      </c>
      <c r="L1606" s="266">
        <v>3.2936000000000001</v>
      </c>
      <c r="M1606" s="266">
        <v>3.2616999999999998</v>
      </c>
      <c r="N1606" s="270">
        <v>43069</v>
      </c>
      <c r="O1606" s="264">
        <v>-2341.42</v>
      </c>
      <c r="P1606" s="264">
        <v>0</v>
      </c>
      <c r="Q1606" s="264">
        <v>-2341.42</v>
      </c>
      <c r="R1606" s="264">
        <v>-2341.42</v>
      </c>
      <c r="S1606" s="279">
        <v>3.2616000000000001</v>
      </c>
      <c r="T1606" s="268">
        <f>R1606/S1606</f>
        <v>-717.87466274221242</v>
      </c>
      <c r="U1606" s="267"/>
      <c r="V1606" s="262"/>
      <c r="W1606" s="262"/>
      <c r="X1606" s="267" t="s">
        <v>2788</v>
      </c>
      <c r="Y1606" s="262" t="s">
        <v>2850</v>
      </c>
      <c r="Z1606" s="262"/>
    </row>
    <row r="1607" spans="1:26" x14ac:dyDescent="0.25">
      <c r="A1607" s="261">
        <v>43011</v>
      </c>
      <c r="B1607" s="262"/>
      <c r="C1607" s="261">
        <v>43060</v>
      </c>
      <c r="D1607" s="262" t="s">
        <v>2512</v>
      </c>
      <c r="E1607" s="262" t="s">
        <v>1872</v>
      </c>
      <c r="F1607" s="262" t="s">
        <v>1872</v>
      </c>
      <c r="G1607" s="262" t="s">
        <v>1873</v>
      </c>
      <c r="H1607" s="263" t="s">
        <v>155</v>
      </c>
      <c r="I1607" s="264">
        <v>131257.85</v>
      </c>
      <c r="J1607" s="264">
        <v>-416153.01</v>
      </c>
      <c r="K1607" s="264">
        <v>0</v>
      </c>
      <c r="L1607" s="266">
        <v>3.1705000000000001</v>
      </c>
      <c r="M1607" s="266">
        <v>3.26</v>
      </c>
      <c r="N1607" s="270">
        <v>43063</v>
      </c>
      <c r="O1607" s="264">
        <v>11737.61</v>
      </c>
      <c r="P1607" s="264">
        <v>0.59</v>
      </c>
      <c r="Q1607" s="264">
        <v>11737.02</v>
      </c>
      <c r="R1607" s="264">
        <v>11737.61</v>
      </c>
      <c r="S1607" s="279">
        <v>3.2616000000000001</v>
      </c>
      <c r="T1607" s="268">
        <f>R1607/S1607</f>
        <v>3598.7276183468239</v>
      </c>
      <c r="U1607" s="267"/>
      <c r="V1607" s="262"/>
      <c r="W1607" s="262"/>
      <c r="X1607" s="267" t="s">
        <v>2891</v>
      </c>
      <c r="Y1607" s="262" t="s">
        <v>2892</v>
      </c>
      <c r="Z1607" s="262"/>
    </row>
    <row r="1608" spans="1:26" x14ac:dyDescent="0.25">
      <c r="A1608" s="261">
        <v>42998</v>
      </c>
      <c r="B1608" s="262"/>
      <c r="C1608" s="261">
        <v>43061</v>
      </c>
      <c r="D1608" s="262" t="s">
        <v>2512</v>
      </c>
      <c r="E1608" s="262" t="s">
        <v>1872</v>
      </c>
      <c r="F1608" s="262" t="s">
        <v>1872</v>
      </c>
      <c r="G1608" s="262" t="s">
        <v>1873</v>
      </c>
      <c r="H1608" s="263" t="s">
        <v>155</v>
      </c>
      <c r="I1608" s="264">
        <v>77730.61</v>
      </c>
      <c r="J1608" s="264">
        <v>-245939.65</v>
      </c>
      <c r="K1608" s="264">
        <v>0</v>
      </c>
      <c r="L1608" s="266">
        <v>3.1640000000000001</v>
      </c>
      <c r="M1608" s="266">
        <v>3.2593999999999999</v>
      </c>
      <c r="N1608" s="270">
        <v>43061</v>
      </c>
      <c r="O1608" s="264">
        <v>7415.5</v>
      </c>
      <c r="P1608" s="264">
        <v>0.37</v>
      </c>
      <c r="Q1608" s="264">
        <v>7415.13</v>
      </c>
      <c r="R1608" s="264">
        <v>7415.5</v>
      </c>
      <c r="S1608" s="279">
        <v>3.2587999999999999</v>
      </c>
      <c r="T1608" s="268">
        <f t="shared" ref="T1608" si="53">R1608/S1608</f>
        <v>2275.5308702589909</v>
      </c>
      <c r="U1608" s="267"/>
      <c r="V1608" s="262"/>
      <c r="W1608" s="262"/>
      <c r="X1608" s="267" t="s">
        <v>2788</v>
      </c>
      <c r="Y1608" s="262" t="s">
        <v>2885</v>
      </c>
      <c r="Z1608" s="262"/>
    </row>
    <row r="1609" spans="1:26" x14ac:dyDescent="0.25">
      <c r="A1609" s="261">
        <v>43053</v>
      </c>
      <c r="B1609" s="262"/>
      <c r="C1609" s="261">
        <v>43062</v>
      </c>
      <c r="D1609" s="262" t="s">
        <v>2512</v>
      </c>
      <c r="E1609" s="262" t="s">
        <v>1872</v>
      </c>
      <c r="F1609" s="262" t="s">
        <v>1872</v>
      </c>
      <c r="G1609" s="262" t="s">
        <v>1873</v>
      </c>
      <c r="H1609" s="263" t="s">
        <v>155</v>
      </c>
      <c r="I1609" s="264">
        <v>45480.73</v>
      </c>
      <c r="J1609" s="264">
        <v>-150000</v>
      </c>
      <c r="K1609" s="264">
        <v>0</v>
      </c>
      <c r="L1609" s="266">
        <v>3.2980999999999998</v>
      </c>
      <c r="M1609" s="266">
        <v>3.2456999999999998</v>
      </c>
      <c r="N1609" s="270">
        <v>43084</v>
      </c>
      <c r="O1609" s="264">
        <v>-2372.62</v>
      </c>
      <c r="P1609" s="264">
        <v>0</v>
      </c>
      <c r="Q1609" s="264">
        <v>-2372.62</v>
      </c>
      <c r="R1609" s="264">
        <v>-2372.62</v>
      </c>
      <c r="S1609" s="279">
        <v>3.2557999999999998</v>
      </c>
      <c r="T1609" s="268">
        <f>R1609/S1609</f>
        <v>-728.73640887032377</v>
      </c>
      <c r="U1609" s="267"/>
      <c r="V1609" s="262"/>
      <c r="W1609" s="262"/>
      <c r="X1609" s="267" t="s">
        <v>2788</v>
      </c>
      <c r="Y1609" s="262" t="s">
        <v>2893</v>
      </c>
      <c r="Z1609" s="262"/>
    </row>
    <row r="1610" spans="1:26" x14ac:dyDescent="0.25">
      <c r="A1610" s="261">
        <v>43053</v>
      </c>
      <c r="B1610" s="262"/>
      <c r="C1610" s="261">
        <v>43062</v>
      </c>
      <c r="D1610" s="262" t="s">
        <v>2512</v>
      </c>
      <c r="E1610" s="262" t="s">
        <v>1872</v>
      </c>
      <c r="F1610" s="262" t="s">
        <v>1872</v>
      </c>
      <c r="G1610" s="262" t="s">
        <v>1873</v>
      </c>
      <c r="H1610" s="263" t="s">
        <v>155</v>
      </c>
      <c r="I1610" s="264">
        <v>42798.28</v>
      </c>
      <c r="J1610" s="264">
        <v>-141153.01</v>
      </c>
      <c r="K1610" s="264">
        <v>0</v>
      </c>
      <c r="L1610" s="266">
        <v>3.2980999999999998</v>
      </c>
      <c r="M1610" s="266">
        <v>3.2456999999999998</v>
      </c>
      <c r="N1610" s="270">
        <v>43084</v>
      </c>
      <c r="O1610" s="264">
        <v>-2232.69</v>
      </c>
      <c r="P1610" s="264">
        <v>0</v>
      </c>
      <c r="Q1610" s="264">
        <v>-2232.69</v>
      </c>
      <c r="R1610" s="264">
        <v>-2232.69</v>
      </c>
      <c r="S1610" s="279">
        <v>3.2557999999999998</v>
      </c>
      <c r="T1610" s="268">
        <f>R1610/S1610</f>
        <v>-685.757724675963</v>
      </c>
      <c r="U1610" s="267"/>
      <c r="V1610" s="262"/>
      <c r="W1610" s="262"/>
      <c r="X1610" s="267" t="s">
        <v>2788</v>
      </c>
      <c r="Y1610" s="262" t="s">
        <v>2894</v>
      </c>
      <c r="Z1610" s="262"/>
    </row>
    <row r="1611" spans="1:26" x14ac:dyDescent="0.25">
      <c r="A1611" s="261">
        <v>43053</v>
      </c>
      <c r="B1611" s="262"/>
      <c r="C1611" s="261">
        <v>43062</v>
      </c>
      <c r="D1611" s="262" t="s">
        <v>2512</v>
      </c>
      <c r="E1611" s="262" t="s">
        <v>1872</v>
      </c>
      <c r="F1611" s="262" t="s">
        <v>1872</v>
      </c>
      <c r="G1611" s="262" t="s">
        <v>1873</v>
      </c>
      <c r="H1611" s="263" t="s">
        <v>155</v>
      </c>
      <c r="I1611" s="264">
        <v>126179.62</v>
      </c>
      <c r="J1611" s="264">
        <v>-416153</v>
      </c>
      <c r="K1611" s="264">
        <v>0</v>
      </c>
      <c r="L1611" s="266">
        <v>3.2980999999999998</v>
      </c>
      <c r="M1611" s="266">
        <v>3.2456999999999998</v>
      </c>
      <c r="N1611" s="270">
        <v>43084</v>
      </c>
      <c r="O1611" s="264">
        <v>-6582.49</v>
      </c>
      <c r="P1611" s="264">
        <v>0</v>
      </c>
      <c r="Q1611" s="264">
        <v>-6582.49</v>
      </c>
      <c r="R1611" s="264">
        <v>-6582.49</v>
      </c>
      <c r="S1611" s="279">
        <v>3.2557999999999998</v>
      </c>
      <c r="T1611" s="268">
        <f t="shared" ref="T1611:T1617" si="54">R1611/S1611</f>
        <v>-2021.7734504576449</v>
      </c>
      <c r="U1611" s="267"/>
      <c r="V1611" s="262"/>
      <c r="W1611" s="262"/>
      <c r="X1611" s="267" t="s">
        <v>2788</v>
      </c>
      <c r="Y1611" s="262" t="s">
        <v>2895</v>
      </c>
      <c r="Z1611" s="262"/>
    </row>
    <row r="1612" spans="1:26" x14ac:dyDescent="0.25">
      <c r="A1612" s="261">
        <v>43017</v>
      </c>
      <c r="B1612" s="262"/>
      <c r="C1612" s="261">
        <v>43062</v>
      </c>
      <c r="D1612" s="262" t="s">
        <v>2512</v>
      </c>
      <c r="E1612" s="262" t="s">
        <v>1872</v>
      </c>
      <c r="F1612" s="262" t="s">
        <v>1872</v>
      </c>
      <c r="G1612" s="262" t="s">
        <v>1873</v>
      </c>
      <c r="H1612" s="263" t="s">
        <v>155</v>
      </c>
      <c r="I1612" s="264">
        <v>130906.37</v>
      </c>
      <c r="J1612" s="264">
        <v>-420000</v>
      </c>
      <c r="K1612" s="264">
        <v>0</v>
      </c>
      <c r="L1612" s="266">
        <v>3.2084000000000001</v>
      </c>
      <c r="M1612" s="266">
        <v>3.2389000000000001</v>
      </c>
      <c r="N1612" s="270">
        <v>43063</v>
      </c>
      <c r="O1612" s="264">
        <v>3991.51</v>
      </c>
      <c r="P1612" s="264">
        <v>0.2</v>
      </c>
      <c r="Q1612" s="264">
        <v>3991.31</v>
      </c>
      <c r="R1612" s="264">
        <v>3991.51</v>
      </c>
      <c r="S1612" s="279">
        <v>3.2557999999999998</v>
      </c>
      <c r="T1612" s="268">
        <f t="shared" si="54"/>
        <v>1225.9690398673138</v>
      </c>
      <c r="U1612" s="267"/>
      <c r="V1612" s="262"/>
      <c r="W1612" s="262"/>
      <c r="X1612" s="267" t="s">
        <v>2788</v>
      </c>
      <c r="Y1612" s="262" t="s">
        <v>2896</v>
      </c>
      <c r="Z1612" s="262"/>
    </row>
    <row r="1613" spans="1:26" x14ac:dyDescent="0.25">
      <c r="A1613" s="261">
        <v>43046</v>
      </c>
      <c r="B1613" s="262"/>
      <c r="C1613" s="261">
        <v>43063</v>
      </c>
      <c r="D1613" s="262" t="s">
        <v>2512</v>
      </c>
      <c r="E1613" s="262" t="s">
        <v>1872</v>
      </c>
      <c r="F1613" s="262" t="s">
        <v>1872</v>
      </c>
      <c r="G1613" s="262" t="s">
        <v>1873</v>
      </c>
      <c r="H1613" s="263" t="s">
        <v>155</v>
      </c>
      <c r="I1613" s="264">
        <v>185157.46</v>
      </c>
      <c r="J1613" s="264">
        <v>-609353.19999999995</v>
      </c>
      <c r="K1613" s="264">
        <v>0</v>
      </c>
      <c r="L1613" s="266">
        <v>3.2909999999999999</v>
      </c>
      <c r="M1613" s="266">
        <v>3.2383999999999999</v>
      </c>
      <c r="N1613" s="270">
        <v>43066</v>
      </c>
      <c r="O1613" s="264">
        <v>-9736.5300000000007</v>
      </c>
      <c r="P1613" s="264">
        <v>0</v>
      </c>
      <c r="Q1613" s="264">
        <v>-9736.5300000000007</v>
      </c>
      <c r="R1613" s="264">
        <v>-9736.5300000000007</v>
      </c>
      <c r="S1613" s="279">
        <v>3.2368000000000001</v>
      </c>
      <c r="T1613" s="268">
        <f t="shared" si="54"/>
        <v>-3008.072787938705</v>
      </c>
      <c r="U1613" s="267"/>
      <c r="V1613" s="262"/>
      <c r="W1613" s="262"/>
      <c r="X1613" s="267" t="s">
        <v>2788</v>
      </c>
      <c r="Y1613" s="262" t="s">
        <v>2897</v>
      </c>
      <c r="Z1613" s="262"/>
    </row>
    <row r="1614" spans="1:26" x14ac:dyDescent="0.25">
      <c r="A1614" s="261">
        <v>43032</v>
      </c>
      <c r="B1614" s="262"/>
      <c r="C1614" s="261">
        <v>43063</v>
      </c>
      <c r="D1614" s="262" t="s">
        <v>2512</v>
      </c>
      <c r="E1614" s="262" t="s">
        <v>1872</v>
      </c>
      <c r="F1614" s="262" t="s">
        <v>1872</v>
      </c>
      <c r="G1614" s="262" t="s">
        <v>1873</v>
      </c>
      <c r="H1614" s="263" t="s">
        <v>155</v>
      </c>
      <c r="I1614" s="264">
        <v>124106.76</v>
      </c>
      <c r="J1614" s="264">
        <v>-398928.77</v>
      </c>
      <c r="K1614" s="264">
        <v>0</v>
      </c>
      <c r="L1614" s="266">
        <v>3.2143999999999999</v>
      </c>
      <c r="M1614" s="266">
        <v>3.2229999999999999</v>
      </c>
      <c r="N1614" s="270">
        <v>43063</v>
      </c>
      <c r="O1614" s="264">
        <v>1067.32</v>
      </c>
      <c r="P1614" s="264">
        <v>0.05</v>
      </c>
      <c r="Q1614" s="264">
        <v>1067.27</v>
      </c>
      <c r="R1614" s="264">
        <v>1067.32</v>
      </c>
      <c r="S1614" s="279">
        <v>3.2368000000000001</v>
      </c>
      <c r="T1614" s="268">
        <f t="shared" si="54"/>
        <v>329.74542758279779</v>
      </c>
      <c r="U1614" s="267"/>
      <c r="V1614" s="262"/>
      <c r="W1614" s="262"/>
      <c r="X1614" s="267" t="s">
        <v>2788</v>
      </c>
      <c r="Y1614" s="262" t="s">
        <v>2898</v>
      </c>
      <c r="Z1614" s="262"/>
    </row>
    <row r="1615" spans="1:26" x14ac:dyDescent="0.25">
      <c r="A1615" s="261">
        <v>42990</v>
      </c>
      <c r="B1615" s="262"/>
      <c r="C1615" s="261">
        <v>43063</v>
      </c>
      <c r="D1615" s="262" t="s">
        <v>2512</v>
      </c>
      <c r="E1615" s="262" t="s">
        <v>1872</v>
      </c>
      <c r="F1615" s="262" t="s">
        <v>1872</v>
      </c>
      <c r="G1615" s="262" t="s">
        <v>1873</v>
      </c>
      <c r="H1615" s="263" t="s">
        <v>155</v>
      </c>
      <c r="I1615" s="264">
        <v>79429.88</v>
      </c>
      <c r="J1615" s="264">
        <v>-251451.17</v>
      </c>
      <c r="K1615" s="264">
        <v>0</v>
      </c>
      <c r="L1615" s="266">
        <v>3.1657000000000002</v>
      </c>
      <c r="M1615" s="266">
        <v>3.2374000000000001</v>
      </c>
      <c r="N1615" s="270">
        <v>43063</v>
      </c>
      <c r="O1615" s="264">
        <v>5695.12</v>
      </c>
      <c r="P1615" s="264">
        <v>0.28000000000000003</v>
      </c>
      <c r="Q1615" s="264">
        <v>5694.84</v>
      </c>
      <c r="R1615" s="264">
        <v>5695.12</v>
      </c>
      <c r="S1615" s="279">
        <v>3.2368000000000001</v>
      </c>
      <c r="T1615" s="268">
        <f t="shared" si="54"/>
        <v>1759.4908551655956</v>
      </c>
      <c r="U1615" s="267"/>
      <c r="V1615" s="262"/>
      <c r="W1615" s="262"/>
      <c r="X1615" s="267" t="s">
        <v>2788</v>
      </c>
      <c r="Y1615" s="262" t="s">
        <v>2850</v>
      </c>
      <c r="Z1615" s="262"/>
    </row>
    <row r="1616" spans="1:26" x14ac:dyDescent="0.25">
      <c r="A1616" s="261">
        <v>43017</v>
      </c>
      <c r="B1616" s="262"/>
      <c r="C1616" s="261">
        <v>43063</v>
      </c>
      <c r="D1616" s="262" t="s">
        <v>2512</v>
      </c>
      <c r="E1616" s="262" t="s">
        <v>1872</v>
      </c>
      <c r="F1616" s="262" t="s">
        <v>1872</v>
      </c>
      <c r="G1616" s="262" t="s">
        <v>1873</v>
      </c>
      <c r="H1616" s="263" t="s">
        <v>155</v>
      </c>
      <c r="I1616" s="264">
        <v>35345.97</v>
      </c>
      <c r="J1616" s="264">
        <v>-113404.01</v>
      </c>
      <c r="K1616" s="264">
        <v>0</v>
      </c>
      <c r="L1616" s="266">
        <v>3.2084000000000001</v>
      </c>
      <c r="M1616" s="266">
        <v>3.2374000000000001</v>
      </c>
      <c r="N1616" s="270">
        <v>43063</v>
      </c>
      <c r="O1616" s="264">
        <v>1025.03</v>
      </c>
      <c r="P1616" s="264">
        <v>0.05</v>
      </c>
      <c r="Q1616" s="264">
        <v>1024.98</v>
      </c>
      <c r="R1616" s="264">
        <v>1025.03</v>
      </c>
      <c r="S1616" s="279">
        <v>3.2368000000000001</v>
      </c>
      <c r="T1616" s="268">
        <f t="shared" si="54"/>
        <v>316.68005437469105</v>
      </c>
      <c r="U1616" s="267"/>
      <c r="V1616" s="262"/>
      <c r="W1616" s="262"/>
      <c r="X1616" s="267" t="s">
        <v>2788</v>
      </c>
      <c r="Y1616" s="262" t="s">
        <v>2899</v>
      </c>
      <c r="Z1616" s="262"/>
    </row>
    <row r="1617" spans="1:30" x14ac:dyDescent="0.25">
      <c r="A1617" s="261">
        <v>42538</v>
      </c>
      <c r="B1617" s="262"/>
      <c r="C1617" s="261">
        <v>43067</v>
      </c>
      <c r="D1617" s="262" t="s">
        <v>2512</v>
      </c>
      <c r="E1617" s="262" t="s">
        <v>1872</v>
      </c>
      <c r="F1617" s="262" t="s">
        <v>1872</v>
      </c>
      <c r="G1617" s="262" t="s">
        <v>1873</v>
      </c>
      <c r="H1617" s="263" t="s">
        <v>1843</v>
      </c>
      <c r="I1617" s="264">
        <v>-336576.23</v>
      </c>
      <c r="J1617" s="264">
        <v>1337351.99</v>
      </c>
      <c r="K1617" s="264">
        <v>0</v>
      </c>
      <c r="L1617" s="266">
        <v>3.9733999999999998</v>
      </c>
      <c r="M1617" s="266">
        <v>3.2227999999999999</v>
      </c>
      <c r="N1617" s="270">
        <v>43069</v>
      </c>
      <c r="O1617" s="264">
        <v>252491.39</v>
      </c>
      <c r="P1617" s="264">
        <v>12.62</v>
      </c>
      <c r="Q1617" s="264">
        <v>252478.77</v>
      </c>
      <c r="R1617" s="264">
        <v>252491.39</v>
      </c>
      <c r="S1617" s="279">
        <v>3.2214999999999998</v>
      </c>
      <c r="T1617" s="268">
        <f t="shared" si="54"/>
        <v>78376.96414713643</v>
      </c>
      <c r="U1617" s="267"/>
      <c r="V1617" s="262"/>
      <c r="W1617" s="262"/>
      <c r="X1617" s="267" t="s">
        <v>2788</v>
      </c>
      <c r="Y1617" s="262" t="s">
        <v>2900</v>
      </c>
      <c r="Z1617" s="262"/>
    </row>
    <row r="1618" spans="1:30" x14ac:dyDescent="0.25">
      <c r="A1618" s="261">
        <v>43035</v>
      </c>
      <c r="B1618" s="262"/>
      <c r="C1618" s="261">
        <v>43067</v>
      </c>
      <c r="D1618" s="262" t="s">
        <v>2512</v>
      </c>
      <c r="E1618" s="262" t="s">
        <v>1872</v>
      </c>
      <c r="F1618" s="262" t="s">
        <v>1872</v>
      </c>
      <c r="G1618" s="262" t="s">
        <v>1873</v>
      </c>
      <c r="H1618" s="263" t="s">
        <v>1843</v>
      </c>
      <c r="I1618" s="264">
        <v>-34362.559999999998</v>
      </c>
      <c r="J1618" s="264">
        <v>111977.27</v>
      </c>
      <c r="K1618" s="264">
        <v>0</v>
      </c>
      <c r="L1618" s="266">
        <v>3.2587000000000002</v>
      </c>
      <c r="M1618" s="266">
        <v>3.2227999999999999</v>
      </c>
      <c r="N1618" s="270">
        <v>43069</v>
      </c>
      <c r="O1618" s="264">
        <v>1232.92</v>
      </c>
      <c r="P1618" s="264">
        <v>0.06</v>
      </c>
      <c r="Q1618" s="264">
        <v>1232.8599999999999</v>
      </c>
      <c r="R1618" s="264">
        <v>1232.92</v>
      </c>
      <c r="S1618" s="279">
        <v>3.2214999999999998</v>
      </c>
      <c r="T1618" s="268">
        <f>R1618/S1618</f>
        <v>382.71612602824774</v>
      </c>
      <c r="U1618" s="267"/>
      <c r="V1618" s="262"/>
      <c r="W1618" s="262"/>
      <c r="X1618" s="267" t="s">
        <v>2788</v>
      </c>
      <c r="Y1618" s="262" t="s">
        <v>2901</v>
      </c>
      <c r="Z1618" s="262"/>
    </row>
    <row r="1619" spans="1:30" x14ac:dyDescent="0.25">
      <c r="A1619" s="261">
        <v>43038</v>
      </c>
      <c r="B1619" s="262"/>
      <c r="C1619" s="261">
        <v>43067</v>
      </c>
      <c r="D1619" s="262" t="s">
        <v>2512</v>
      </c>
      <c r="E1619" s="262" t="s">
        <v>1872</v>
      </c>
      <c r="F1619" s="262" t="s">
        <v>1872</v>
      </c>
      <c r="G1619" s="262" t="s">
        <v>1873</v>
      </c>
      <c r="H1619" s="263" t="s">
        <v>155</v>
      </c>
      <c r="I1619" s="264">
        <v>-49068.99</v>
      </c>
      <c r="J1619" s="264">
        <v>161613.63</v>
      </c>
      <c r="K1619" s="264">
        <v>0</v>
      </c>
      <c r="L1619" s="266">
        <v>3.2936000000000001</v>
      </c>
      <c r="M1619" s="266">
        <v>3.2227999999999999</v>
      </c>
      <c r="N1619" s="270">
        <v>43069</v>
      </c>
      <c r="O1619" s="264">
        <v>3472.12</v>
      </c>
      <c r="P1619" s="264">
        <v>0.17</v>
      </c>
      <c r="Q1619" s="264">
        <v>3471.95</v>
      </c>
      <c r="R1619" s="264">
        <v>3472.12</v>
      </c>
      <c r="S1619" s="279">
        <v>3.2214999999999998</v>
      </c>
      <c r="T1619" s="268">
        <f>R1619/S1619</f>
        <v>1077.7960577370791</v>
      </c>
      <c r="U1619" s="267"/>
      <c r="V1619" s="262"/>
      <c r="W1619" s="262"/>
      <c r="X1619" s="267" t="s">
        <v>2881</v>
      </c>
      <c r="Y1619" s="262" t="s">
        <v>2882</v>
      </c>
      <c r="Z1619" s="262"/>
    </row>
    <row r="1620" spans="1:30" x14ac:dyDescent="0.25">
      <c r="A1620" s="261">
        <v>43039</v>
      </c>
      <c r="B1620" s="262"/>
      <c r="C1620" s="261">
        <v>43067</v>
      </c>
      <c r="D1620" s="262" t="s">
        <v>2512</v>
      </c>
      <c r="E1620" s="262" t="s">
        <v>1872</v>
      </c>
      <c r="F1620" s="262" t="s">
        <v>1872</v>
      </c>
      <c r="G1620" s="262" t="s">
        <v>1873</v>
      </c>
      <c r="H1620" s="263" t="s">
        <v>155</v>
      </c>
      <c r="I1620" s="264">
        <v>535394.59</v>
      </c>
      <c r="J1620" s="264">
        <v>-1749669.52</v>
      </c>
      <c r="K1620" s="264">
        <v>0</v>
      </c>
      <c r="L1620" s="266">
        <v>3.2679999999999998</v>
      </c>
      <c r="M1620" s="266">
        <v>3.2227999999999999</v>
      </c>
      <c r="N1620" s="270">
        <v>43069</v>
      </c>
      <c r="O1620" s="264">
        <v>-24186.16</v>
      </c>
      <c r="P1620" s="264">
        <v>0</v>
      </c>
      <c r="Q1620" s="264">
        <v>-24186.16</v>
      </c>
      <c r="R1620" s="264">
        <v>-24186.16</v>
      </c>
      <c r="S1620" s="279">
        <v>3.2214999999999998</v>
      </c>
      <c r="T1620" s="268">
        <f t="shared" ref="T1620:T1638" si="55">R1620/S1620</f>
        <v>-7507.7324227844174</v>
      </c>
      <c r="U1620" s="267"/>
      <c r="V1620" s="262"/>
      <c r="W1620" s="262"/>
      <c r="X1620" s="267" t="s">
        <v>2788</v>
      </c>
      <c r="Y1620" s="262" t="s">
        <v>2902</v>
      </c>
      <c r="Z1620" s="262"/>
      <c r="AC1620" s="274"/>
      <c r="AD1620" s="275"/>
    </row>
    <row r="1621" spans="1:30" x14ac:dyDescent="0.25">
      <c r="A1621" s="261">
        <v>43038</v>
      </c>
      <c r="B1621" s="262"/>
      <c r="C1621" s="261">
        <v>43067</v>
      </c>
      <c r="D1621" s="262" t="s">
        <v>2512</v>
      </c>
      <c r="E1621" s="262" t="s">
        <v>1872</v>
      </c>
      <c r="F1621" s="262" t="s">
        <v>1872</v>
      </c>
      <c r="G1621" s="262" t="s">
        <v>1873</v>
      </c>
      <c r="H1621" s="263" t="s">
        <v>1843</v>
      </c>
      <c r="I1621" s="264">
        <v>-143006.20000000001</v>
      </c>
      <c r="J1621" s="264">
        <v>471005.22</v>
      </c>
      <c r="K1621" s="264">
        <v>0</v>
      </c>
      <c r="L1621" s="266">
        <v>3.2936000000000001</v>
      </c>
      <c r="M1621" s="266">
        <v>3.2227999999999999</v>
      </c>
      <c r="N1621" s="270">
        <v>43069</v>
      </c>
      <c r="O1621" s="264">
        <v>10119.120000000001</v>
      </c>
      <c r="P1621" s="264">
        <v>0.51</v>
      </c>
      <c r="Q1621" s="264">
        <v>10118.61</v>
      </c>
      <c r="R1621" s="264">
        <v>10119.120000000001</v>
      </c>
      <c r="S1621" s="279">
        <v>3.2214999999999998</v>
      </c>
      <c r="T1621" s="268">
        <f t="shared" si="55"/>
        <v>3141.1205959956546</v>
      </c>
      <c r="U1621" s="267"/>
      <c r="V1621" s="262"/>
      <c r="W1621" s="262"/>
      <c r="X1621" s="267" t="s">
        <v>2788</v>
      </c>
      <c r="Y1621" s="262" t="s">
        <v>2903</v>
      </c>
      <c r="Z1621" s="262"/>
      <c r="AC1621" s="274"/>
      <c r="AD1621" s="275"/>
    </row>
    <row r="1622" spans="1:30" x14ac:dyDescent="0.25">
      <c r="A1622" s="261">
        <v>43038</v>
      </c>
      <c r="B1622" s="262"/>
      <c r="C1622" s="261">
        <v>43067</v>
      </c>
      <c r="D1622" s="262" t="s">
        <v>2512</v>
      </c>
      <c r="E1622" s="262" t="s">
        <v>1872</v>
      </c>
      <c r="F1622" s="262" t="s">
        <v>1872</v>
      </c>
      <c r="G1622" s="262" t="s">
        <v>1873</v>
      </c>
      <c r="H1622" s="263" t="s">
        <v>155</v>
      </c>
      <c r="I1622" s="264">
        <v>53362.76</v>
      </c>
      <c r="J1622" s="264">
        <v>-175755.59</v>
      </c>
      <c r="K1622" s="264">
        <v>0</v>
      </c>
      <c r="L1622" s="266">
        <v>3.2936000000000001</v>
      </c>
      <c r="M1622" s="266">
        <v>3.2227999999999999</v>
      </c>
      <c r="N1622" s="270">
        <v>43069</v>
      </c>
      <c r="O1622" s="264">
        <v>-3775.95</v>
      </c>
      <c r="P1622" s="264">
        <v>0</v>
      </c>
      <c r="Q1622" s="264">
        <v>-3775.95</v>
      </c>
      <c r="R1622" s="264">
        <v>-3775.95</v>
      </c>
      <c r="S1622" s="279">
        <v>3.2214999999999998</v>
      </c>
      <c r="T1622" s="268">
        <f t="shared" si="55"/>
        <v>-1172.1092658699363</v>
      </c>
      <c r="U1622" s="267"/>
      <c r="V1622" s="262"/>
      <c r="W1622" s="262"/>
      <c r="X1622" s="267" t="s">
        <v>2788</v>
      </c>
      <c r="Y1622" s="262" t="s">
        <v>2901</v>
      </c>
      <c r="Z1622" s="262"/>
      <c r="AC1622" s="274"/>
      <c r="AD1622" s="275"/>
    </row>
    <row r="1623" spans="1:30" x14ac:dyDescent="0.25">
      <c r="A1623" s="261">
        <v>43055</v>
      </c>
      <c r="B1623" s="262"/>
      <c r="C1623" s="261">
        <v>43067</v>
      </c>
      <c r="D1623" s="262" t="s">
        <v>2512</v>
      </c>
      <c r="E1623" s="262" t="s">
        <v>1872</v>
      </c>
      <c r="F1623" s="262" t="s">
        <v>1872</v>
      </c>
      <c r="G1623" s="262" t="s">
        <v>1873</v>
      </c>
      <c r="H1623" s="263" t="s">
        <v>1843</v>
      </c>
      <c r="I1623" s="264">
        <v>-108533.73</v>
      </c>
      <c r="J1623" s="264">
        <v>357000</v>
      </c>
      <c r="K1623" s="264">
        <v>0</v>
      </c>
      <c r="L1623" s="266">
        <v>3.2892999999999999</v>
      </c>
      <c r="M1623" s="266">
        <v>3.2227999999999999</v>
      </c>
      <c r="N1623" s="270">
        <v>43069</v>
      </c>
      <c r="O1623" s="264">
        <v>7213.42</v>
      </c>
      <c r="P1623" s="264">
        <v>0.36</v>
      </c>
      <c r="Q1623" s="264">
        <v>7213.06</v>
      </c>
      <c r="R1623" s="264">
        <v>7213.42</v>
      </c>
      <c r="S1623" s="279">
        <v>3.2214999999999998</v>
      </c>
      <c r="T1623" s="268">
        <f t="shared" si="55"/>
        <v>2239.1494645351545</v>
      </c>
      <c r="U1623" s="267"/>
      <c r="V1623" s="262"/>
      <c r="W1623" s="262"/>
      <c r="X1623" s="267" t="s">
        <v>2881</v>
      </c>
      <c r="Y1623" s="262" t="s">
        <v>2882</v>
      </c>
      <c r="Z1623" s="262"/>
      <c r="AC1623" s="274"/>
      <c r="AD1623" s="275"/>
    </row>
    <row r="1624" spans="1:30" x14ac:dyDescent="0.25">
      <c r="A1624" s="261">
        <v>43021</v>
      </c>
      <c r="B1624" s="262"/>
      <c r="C1624" s="261">
        <v>43067</v>
      </c>
      <c r="D1624" s="262" t="s">
        <v>2512</v>
      </c>
      <c r="E1624" s="262" t="s">
        <v>1872</v>
      </c>
      <c r="F1624" s="262" t="s">
        <v>1872</v>
      </c>
      <c r="G1624" s="262" t="s">
        <v>1873</v>
      </c>
      <c r="H1624" s="263" t="s">
        <v>155</v>
      </c>
      <c r="I1624" s="264">
        <v>37895.53</v>
      </c>
      <c r="J1624" s="264">
        <v>-119999.99</v>
      </c>
      <c r="K1624" s="264">
        <v>0</v>
      </c>
      <c r="L1624" s="266">
        <v>3.1665999999999999</v>
      </c>
      <c r="M1624" s="266">
        <v>3.2231999999999998</v>
      </c>
      <c r="N1624" s="270">
        <v>43069</v>
      </c>
      <c r="O1624" s="264">
        <v>2143.67</v>
      </c>
      <c r="P1624" s="264">
        <v>0.11</v>
      </c>
      <c r="Q1624" s="264">
        <v>2143.56</v>
      </c>
      <c r="R1624" s="264">
        <v>2143.67</v>
      </c>
      <c r="S1624" s="279">
        <v>3.2214999999999998</v>
      </c>
      <c r="T1624" s="268">
        <f t="shared" si="55"/>
        <v>665.42604376843087</v>
      </c>
      <c r="U1624" s="267"/>
      <c r="V1624" s="262"/>
      <c r="W1624" s="262"/>
      <c r="X1624" s="267" t="s">
        <v>2788</v>
      </c>
      <c r="Y1624" s="262" t="s">
        <v>2904</v>
      </c>
      <c r="Z1624" s="262"/>
      <c r="AC1624" s="274"/>
      <c r="AD1624" s="275"/>
    </row>
    <row r="1625" spans="1:30" x14ac:dyDescent="0.25">
      <c r="A1625" s="261">
        <v>42948</v>
      </c>
      <c r="B1625" s="262"/>
      <c r="C1625" s="261">
        <v>43067</v>
      </c>
      <c r="D1625" s="262" t="s">
        <v>2512</v>
      </c>
      <c r="E1625" s="262" t="s">
        <v>1872</v>
      </c>
      <c r="F1625" s="262" t="s">
        <v>1872</v>
      </c>
      <c r="G1625" s="262" t="s">
        <v>1873</v>
      </c>
      <c r="H1625" s="263" t="s">
        <v>1843</v>
      </c>
      <c r="I1625" s="264">
        <v>-5817.8</v>
      </c>
      <c r="J1625" s="264">
        <v>18540.75</v>
      </c>
      <c r="K1625" s="264">
        <v>0</v>
      </c>
      <c r="L1625" s="266">
        <v>3.1869000000000001</v>
      </c>
      <c r="M1625" s="266">
        <v>3.2231000000000001</v>
      </c>
      <c r="N1625" s="270">
        <v>43070</v>
      </c>
      <c r="O1625" s="264">
        <v>-210.43</v>
      </c>
      <c r="P1625" s="264">
        <v>0</v>
      </c>
      <c r="Q1625" s="264">
        <v>-210.43</v>
      </c>
      <c r="R1625" s="264">
        <v>-210.43</v>
      </c>
      <c r="S1625" s="279">
        <v>3.2214999999999998</v>
      </c>
      <c r="T1625" s="268">
        <f t="shared" si="55"/>
        <v>-65.320502871333233</v>
      </c>
      <c r="U1625" s="267"/>
      <c r="V1625" s="262"/>
      <c r="W1625" s="262"/>
      <c r="X1625" s="267" t="s">
        <v>2788</v>
      </c>
      <c r="Y1625" s="262" t="s">
        <v>2905</v>
      </c>
      <c r="Z1625" s="262"/>
      <c r="AC1625" s="274"/>
      <c r="AD1625" s="275"/>
    </row>
    <row r="1626" spans="1:30" x14ac:dyDescent="0.25">
      <c r="A1626" s="261">
        <v>43042</v>
      </c>
      <c r="B1626" s="262"/>
      <c r="C1626" s="261">
        <v>43067</v>
      </c>
      <c r="D1626" s="262" t="s">
        <v>2512</v>
      </c>
      <c r="E1626" s="262" t="s">
        <v>1872</v>
      </c>
      <c r="F1626" s="262" t="s">
        <v>1872</v>
      </c>
      <c r="G1626" s="262" t="s">
        <v>1873</v>
      </c>
      <c r="H1626" s="263" t="s">
        <v>155</v>
      </c>
      <c r="I1626" s="264">
        <v>80862</v>
      </c>
      <c r="J1626" s="264">
        <v>-265680.19</v>
      </c>
      <c r="K1626" s="264">
        <v>0</v>
      </c>
      <c r="L1626" s="266">
        <v>3.2856000000000001</v>
      </c>
      <c r="M1626" s="266">
        <v>3.2227999999999999</v>
      </c>
      <c r="N1626" s="270">
        <v>43069</v>
      </c>
      <c r="O1626" s="264">
        <v>-5075.26</v>
      </c>
      <c r="P1626" s="264">
        <v>0</v>
      </c>
      <c r="Q1626" s="264">
        <v>-5075.26</v>
      </c>
      <c r="R1626" s="264">
        <v>-5075.26</v>
      </c>
      <c r="S1626" s="279">
        <v>3.2214999999999998</v>
      </c>
      <c r="T1626" s="268">
        <f t="shared" si="55"/>
        <v>-1575.4338041285118</v>
      </c>
      <c r="U1626" s="267"/>
      <c r="V1626" s="262"/>
      <c r="W1626" s="262"/>
      <c r="X1626" s="267" t="s">
        <v>2788</v>
      </c>
      <c r="Y1626" s="262" t="s">
        <v>2906</v>
      </c>
      <c r="Z1626" s="262"/>
      <c r="AC1626" s="274"/>
      <c r="AD1626" s="275"/>
    </row>
    <row r="1627" spans="1:30" x14ac:dyDescent="0.25">
      <c r="A1627" s="261">
        <v>43035</v>
      </c>
      <c r="B1627" s="262"/>
      <c r="C1627" s="261">
        <v>43067</v>
      </c>
      <c r="D1627" s="262" t="s">
        <v>2512</v>
      </c>
      <c r="E1627" s="262" t="s">
        <v>1872</v>
      </c>
      <c r="F1627" s="262" t="s">
        <v>1872</v>
      </c>
      <c r="G1627" s="262" t="s">
        <v>1873</v>
      </c>
      <c r="H1627" s="263" t="s">
        <v>1843</v>
      </c>
      <c r="I1627" s="264">
        <v>-17119.669999999998</v>
      </c>
      <c r="J1627" s="264">
        <v>55787.87</v>
      </c>
      <c r="K1627" s="264">
        <v>0</v>
      </c>
      <c r="L1627" s="266">
        <v>3.2587000000000002</v>
      </c>
      <c r="M1627" s="266">
        <v>3.2227999999999999</v>
      </c>
      <c r="N1627" s="270">
        <v>43069</v>
      </c>
      <c r="O1627" s="264">
        <v>614.25</v>
      </c>
      <c r="P1627" s="264">
        <v>0.03</v>
      </c>
      <c r="Q1627" s="264">
        <v>614.22</v>
      </c>
      <c r="R1627" s="264">
        <v>614.25</v>
      </c>
      <c r="S1627" s="279">
        <v>3.2214999999999998</v>
      </c>
      <c r="T1627" s="268">
        <f t="shared" si="55"/>
        <v>190.6720471829893</v>
      </c>
      <c r="U1627" s="267"/>
      <c r="V1627" s="262"/>
      <c r="W1627" s="262"/>
      <c r="X1627" s="267" t="s">
        <v>2788</v>
      </c>
      <c r="Y1627" s="262" t="s">
        <v>2859</v>
      </c>
      <c r="Z1627" s="262"/>
      <c r="AC1627" s="274"/>
      <c r="AD1627" s="275"/>
    </row>
    <row r="1628" spans="1:30" x14ac:dyDescent="0.25">
      <c r="A1628" s="261">
        <v>43021</v>
      </c>
      <c r="B1628" s="262"/>
      <c r="C1628" s="261">
        <v>43067</v>
      </c>
      <c r="D1628" s="262" t="s">
        <v>2512</v>
      </c>
      <c r="E1628" s="262" t="s">
        <v>1872</v>
      </c>
      <c r="F1628" s="262" t="s">
        <v>1872</v>
      </c>
      <c r="G1628" s="262" t="s">
        <v>1873</v>
      </c>
      <c r="H1628" s="263" t="s">
        <v>155</v>
      </c>
      <c r="I1628" s="264">
        <v>352112.68</v>
      </c>
      <c r="J1628" s="264">
        <v>-1115000.01</v>
      </c>
      <c r="K1628" s="264">
        <v>0</v>
      </c>
      <c r="L1628" s="266">
        <v>3.1665999999999999</v>
      </c>
      <c r="M1628" s="266">
        <v>3.2227999999999999</v>
      </c>
      <c r="N1628" s="270">
        <v>43069</v>
      </c>
      <c r="O1628" s="264">
        <v>19777.55</v>
      </c>
      <c r="P1628" s="264">
        <v>0.99</v>
      </c>
      <c r="Q1628" s="264">
        <v>19776.560000000001</v>
      </c>
      <c r="R1628" s="264">
        <v>19777.55</v>
      </c>
      <c r="S1628" s="279">
        <v>3.2214999999999998</v>
      </c>
      <c r="T1628" s="268">
        <f t="shared" si="55"/>
        <v>6139.2363805680588</v>
      </c>
      <c r="U1628" s="267"/>
      <c r="V1628" s="262"/>
      <c r="W1628" s="262"/>
      <c r="X1628" s="267" t="s">
        <v>2788</v>
      </c>
      <c r="Y1628" s="262" t="s">
        <v>2907</v>
      </c>
      <c r="Z1628" s="262"/>
      <c r="AC1628" s="274"/>
      <c r="AD1628" s="275"/>
    </row>
    <row r="1629" spans="1:30" x14ac:dyDescent="0.25">
      <c r="A1629" s="261">
        <v>43035</v>
      </c>
      <c r="B1629" s="262"/>
      <c r="C1629" s="261">
        <v>43067</v>
      </c>
      <c r="D1629" s="262" t="s">
        <v>2512</v>
      </c>
      <c r="E1629" s="262" t="s">
        <v>1872</v>
      </c>
      <c r="F1629" s="262" t="s">
        <v>1872</v>
      </c>
      <c r="G1629" s="262" t="s">
        <v>1873</v>
      </c>
      <c r="H1629" s="263" t="s">
        <v>155</v>
      </c>
      <c r="I1629" s="264">
        <v>42437.29</v>
      </c>
      <c r="J1629" s="264">
        <v>-138290.4</v>
      </c>
      <c r="K1629" s="264">
        <v>0</v>
      </c>
      <c r="L1629" s="266">
        <v>3.2587000000000002</v>
      </c>
      <c r="M1629" s="266">
        <v>3.2227999999999999</v>
      </c>
      <c r="N1629" s="270">
        <v>43069</v>
      </c>
      <c r="O1629" s="264">
        <v>-1522.64</v>
      </c>
      <c r="P1629" s="264">
        <v>0</v>
      </c>
      <c r="Q1629" s="264">
        <v>-1522.64</v>
      </c>
      <c r="R1629" s="264">
        <v>-1522.64</v>
      </c>
      <c r="S1629" s="279">
        <v>3.2214999999999998</v>
      </c>
      <c r="T1629" s="268">
        <f t="shared" si="55"/>
        <v>-472.64938693155369</v>
      </c>
      <c r="U1629" s="267"/>
      <c r="V1629" s="262"/>
      <c r="W1629" s="262"/>
      <c r="X1629" s="267" t="s">
        <v>2788</v>
      </c>
      <c r="Y1629" s="262" t="s">
        <v>2908</v>
      </c>
      <c r="Z1629" s="262"/>
      <c r="AC1629" s="274"/>
      <c r="AD1629" s="275"/>
    </row>
    <row r="1630" spans="1:30" x14ac:dyDescent="0.25">
      <c r="A1630" s="261">
        <v>43052</v>
      </c>
      <c r="B1630" s="262"/>
      <c r="C1630" s="261">
        <v>43067</v>
      </c>
      <c r="D1630" s="262" t="s">
        <v>2512</v>
      </c>
      <c r="E1630" s="262" t="s">
        <v>1872</v>
      </c>
      <c r="F1630" s="262" t="s">
        <v>1872</v>
      </c>
      <c r="G1630" s="262" t="s">
        <v>1873</v>
      </c>
      <c r="H1630" s="263" t="s">
        <v>155</v>
      </c>
      <c r="I1630" s="264">
        <v>186192.81</v>
      </c>
      <c r="J1630" s="264">
        <v>-609353.21</v>
      </c>
      <c r="K1630" s="264">
        <v>0</v>
      </c>
      <c r="L1630" s="266">
        <v>3.2726999999999999</v>
      </c>
      <c r="M1630" s="266">
        <v>3.2227999999999999</v>
      </c>
      <c r="N1630" s="270">
        <v>43069</v>
      </c>
      <c r="O1630" s="264">
        <v>-9285.77</v>
      </c>
      <c r="P1630" s="264">
        <v>0</v>
      </c>
      <c r="Q1630" s="264">
        <v>-9285.77</v>
      </c>
      <c r="R1630" s="264">
        <v>-9285.77</v>
      </c>
      <c r="S1630" s="279">
        <v>3.2214999999999998</v>
      </c>
      <c r="T1630" s="268">
        <f t="shared" si="55"/>
        <v>-2882.4367530653426</v>
      </c>
      <c r="U1630" s="267"/>
      <c r="V1630" s="262"/>
      <c r="W1630" s="262"/>
      <c r="X1630" s="267" t="s">
        <v>2788</v>
      </c>
      <c r="Y1630" s="262" t="s">
        <v>2909</v>
      </c>
      <c r="Z1630" s="262"/>
      <c r="AC1630" s="274"/>
      <c r="AD1630" s="275"/>
    </row>
    <row r="1631" spans="1:30" x14ac:dyDescent="0.25">
      <c r="A1631" s="261">
        <v>43063</v>
      </c>
      <c r="B1631" s="262"/>
      <c r="C1631" s="261">
        <v>43067</v>
      </c>
      <c r="D1631" s="262" t="s">
        <v>2512</v>
      </c>
      <c r="E1631" s="262" t="s">
        <v>1872</v>
      </c>
      <c r="F1631" s="262" t="s">
        <v>1872</v>
      </c>
      <c r="G1631" s="262" t="s">
        <v>1873</v>
      </c>
      <c r="H1631" s="263" t="s">
        <v>155</v>
      </c>
      <c r="I1631" s="264">
        <v>35007.72</v>
      </c>
      <c r="J1631" s="264">
        <v>-113404.01</v>
      </c>
      <c r="K1631" s="264">
        <v>0</v>
      </c>
      <c r="L1631" s="266">
        <v>3.2393999999999998</v>
      </c>
      <c r="M1631" s="266">
        <v>3.2227999999999999</v>
      </c>
      <c r="N1631" s="270">
        <v>43069</v>
      </c>
      <c r="O1631" s="264">
        <v>-580.79999999999995</v>
      </c>
      <c r="P1631" s="264">
        <v>0</v>
      </c>
      <c r="Q1631" s="264">
        <v>-580.79999999999995</v>
      </c>
      <c r="R1631" s="264">
        <v>-580.79999999999995</v>
      </c>
      <c r="S1631" s="279">
        <v>3.2214999999999998</v>
      </c>
      <c r="T1631" s="268">
        <f t="shared" si="55"/>
        <v>-180.28868539500232</v>
      </c>
      <c r="U1631" s="267"/>
      <c r="V1631" s="262"/>
      <c r="W1631" s="262"/>
      <c r="X1631" s="267" t="s">
        <v>2910</v>
      </c>
      <c r="Y1631" s="262" t="s">
        <v>2911</v>
      </c>
      <c r="Z1631" s="262"/>
      <c r="AC1631" s="274"/>
      <c r="AD1631" s="275"/>
    </row>
    <row r="1632" spans="1:30" x14ac:dyDescent="0.25">
      <c r="A1632" s="261">
        <v>43038</v>
      </c>
      <c r="B1632" s="262"/>
      <c r="C1632" s="261">
        <v>43067</v>
      </c>
      <c r="D1632" s="262" t="s">
        <v>2512</v>
      </c>
      <c r="E1632" s="262" t="s">
        <v>1872</v>
      </c>
      <c r="F1632" s="262" t="s">
        <v>1872</v>
      </c>
      <c r="G1632" s="262" t="s">
        <v>1873</v>
      </c>
      <c r="H1632" s="263" t="s">
        <v>1843</v>
      </c>
      <c r="I1632" s="264">
        <v>-7213.15</v>
      </c>
      <c r="J1632" s="264">
        <v>23757.23</v>
      </c>
      <c r="K1632" s="264">
        <v>0</v>
      </c>
      <c r="L1632" s="266">
        <v>3.2936000000000001</v>
      </c>
      <c r="M1632" s="266">
        <v>3.2227999999999999</v>
      </c>
      <c r="N1632" s="270">
        <v>43069</v>
      </c>
      <c r="O1632" s="264">
        <v>510.4</v>
      </c>
      <c r="P1632" s="264">
        <v>0.03</v>
      </c>
      <c r="Q1632" s="264">
        <v>510.37</v>
      </c>
      <c r="R1632" s="264">
        <v>510.4</v>
      </c>
      <c r="S1632" s="279">
        <v>3.2214999999999998</v>
      </c>
      <c r="T1632" s="268">
        <f t="shared" si="55"/>
        <v>158.43551140772931</v>
      </c>
      <c r="U1632" s="267"/>
      <c r="V1632" s="262"/>
      <c r="W1632" s="262"/>
      <c r="X1632" s="267" t="s">
        <v>2788</v>
      </c>
      <c r="Y1632" s="262" t="s">
        <v>2907</v>
      </c>
      <c r="Z1632" s="262"/>
      <c r="AC1632" s="274"/>
      <c r="AD1632" s="275"/>
    </row>
    <row r="1633" spans="1:30" x14ac:dyDescent="0.25">
      <c r="A1633" s="261">
        <v>43038</v>
      </c>
      <c r="B1633" s="262"/>
      <c r="C1633" s="261">
        <v>43067</v>
      </c>
      <c r="D1633" s="262" t="s">
        <v>2512</v>
      </c>
      <c r="E1633" s="262" t="s">
        <v>1872</v>
      </c>
      <c r="F1633" s="262" t="s">
        <v>1872</v>
      </c>
      <c r="G1633" s="262" t="s">
        <v>1873</v>
      </c>
      <c r="H1633" s="263" t="s">
        <v>1843</v>
      </c>
      <c r="I1633" s="264">
        <v>-121607.76</v>
      </c>
      <c r="J1633" s="264">
        <v>400527.32</v>
      </c>
      <c r="K1633" s="264">
        <v>0</v>
      </c>
      <c r="L1633" s="266">
        <v>3.2936000000000001</v>
      </c>
      <c r="M1633" s="266">
        <v>3.2227999999999999</v>
      </c>
      <c r="N1633" s="270">
        <v>43069</v>
      </c>
      <c r="O1633" s="264">
        <v>8604.9699999999993</v>
      </c>
      <c r="P1633" s="264">
        <v>0.43</v>
      </c>
      <c r="Q1633" s="264">
        <v>8604.5400000000009</v>
      </c>
      <c r="R1633" s="264">
        <v>8604.9699999999993</v>
      </c>
      <c r="S1633" s="279">
        <v>3.2214999999999998</v>
      </c>
      <c r="T1633" s="268">
        <f t="shared" si="55"/>
        <v>2671.1066273475089</v>
      </c>
      <c r="U1633" s="267"/>
      <c r="V1633" s="262"/>
      <c r="W1633" s="262"/>
      <c r="X1633" s="267" t="s">
        <v>2788</v>
      </c>
      <c r="Y1633" s="262" t="s">
        <v>2912</v>
      </c>
      <c r="Z1633" s="262"/>
      <c r="AC1633" s="274"/>
      <c r="AD1633" s="275"/>
    </row>
    <row r="1634" spans="1:30" x14ac:dyDescent="0.25">
      <c r="A1634" s="261">
        <v>43003</v>
      </c>
      <c r="B1634" s="262"/>
      <c r="C1634" s="261">
        <v>43067</v>
      </c>
      <c r="D1634" s="262" t="s">
        <v>2512</v>
      </c>
      <c r="E1634" s="262" t="s">
        <v>1872</v>
      </c>
      <c r="F1634" s="262" t="s">
        <v>1872</v>
      </c>
      <c r="G1634" s="262" t="s">
        <v>1873</v>
      </c>
      <c r="H1634" s="263" t="s">
        <v>1843</v>
      </c>
      <c r="I1634" s="264">
        <v>-34574.089999999997</v>
      </c>
      <c r="J1634" s="264">
        <v>128045.14</v>
      </c>
      <c r="K1634" s="264">
        <v>0</v>
      </c>
      <c r="L1634" s="266">
        <v>3.7035</v>
      </c>
      <c r="M1634" s="266">
        <v>3.2227999999999999</v>
      </c>
      <c r="N1634" s="270">
        <v>43069</v>
      </c>
      <c r="O1634" s="264">
        <v>16610.38</v>
      </c>
      <c r="P1634" s="264">
        <v>0.83</v>
      </c>
      <c r="Q1634" s="264">
        <v>16609.55</v>
      </c>
      <c r="R1634" s="264">
        <v>16610.38</v>
      </c>
      <c r="S1634" s="279">
        <v>3.2214999999999998</v>
      </c>
      <c r="T1634" s="268">
        <f t="shared" si="55"/>
        <v>5156.1011950954535</v>
      </c>
      <c r="U1634" s="267"/>
      <c r="V1634" s="262"/>
      <c r="W1634" s="262"/>
      <c r="X1634" s="267" t="s">
        <v>2788</v>
      </c>
      <c r="Y1634" s="262" t="s">
        <v>2875</v>
      </c>
      <c r="Z1634" s="262"/>
      <c r="AC1634" s="274"/>
      <c r="AD1634" s="275"/>
    </row>
    <row r="1635" spans="1:30" x14ac:dyDescent="0.25">
      <c r="A1635" s="261">
        <v>42968</v>
      </c>
      <c r="B1635" s="262"/>
      <c r="C1635" s="261">
        <v>43067</v>
      </c>
      <c r="D1635" s="262" t="s">
        <v>2512</v>
      </c>
      <c r="E1635" s="262" t="s">
        <v>1872</v>
      </c>
      <c r="F1635" s="262" t="s">
        <v>1872</v>
      </c>
      <c r="G1635" s="262" t="s">
        <v>1873</v>
      </c>
      <c r="H1635" s="263" t="s">
        <v>1843</v>
      </c>
      <c r="I1635" s="264">
        <v>-175350.67</v>
      </c>
      <c r="J1635" s="264">
        <v>657828.04</v>
      </c>
      <c r="K1635" s="264">
        <v>0</v>
      </c>
      <c r="L1635" s="266">
        <v>3.7515000000000001</v>
      </c>
      <c r="M1635" s="266">
        <v>3.2227999999999999</v>
      </c>
      <c r="N1635" s="270">
        <v>43069</v>
      </c>
      <c r="O1635" s="264">
        <v>92655.52</v>
      </c>
      <c r="P1635" s="264">
        <v>4.63</v>
      </c>
      <c r="Q1635" s="264">
        <v>92650.89</v>
      </c>
      <c r="R1635" s="264">
        <v>92655.52</v>
      </c>
      <c r="S1635" s="279">
        <v>3.2214999999999998</v>
      </c>
      <c r="T1635" s="268">
        <f t="shared" si="55"/>
        <v>28761.607946608725</v>
      </c>
      <c r="U1635" s="267"/>
      <c r="V1635" s="262"/>
      <c r="W1635" s="262"/>
      <c r="X1635" s="267" t="s">
        <v>2788</v>
      </c>
      <c r="Y1635" s="262" t="s">
        <v>2913</v>
      </c>
      <c r="Z1635" s="262"/>
      <c r="AC1635" s="274"/>
      <c r="AD1635" s="275"/>
    </row>
    <row r="1636" spans="1:30" x14ac:dyDescent="0.25">
      <c r="A1636" s="261">
        <v>43053</v>
      </c>
      <c r="B1636" s="262"/>
      <c r="C1636" s="261">
        <v>43067</v>
      </c>
      <c r="D1636" s="262" t="s">
        <v>2512</v>
      </c>
      <c r="E1636" s="262" t="s">
        <v>1872</v>
      </c>
      <c r="F1636" s="262" t="s">
        <v>1872</v>
      </c>
      <c r="G1636" s="262" t="s">
        <v>1873</v>
      </c>
      <c r="H1636" s="263" t="s">
        <v>155</v>
      </c>
      <c r="I1636" s="264">
        <v>40932.660000000003</v>
      </c>
      <c r="J1636" s="264">
        <v>-135000.01</v>
      </c>
      <c r="K1636" s="264">
        <v>0</v>
      </c>
      <c r="L1636" s="266">
        <v>3.2980999999999998</v>
      </c>
      <c r="M1636" s="266">
        <v>3.2284000000000002</v>
      </c>
      <c r="N1636" s="270">
        <v>43084</v>
      </c>
      <c r="O1636" s="264">
        <v>-2842.68</v>
      </c>
      <c r="P1636" s="264">
        <v>0</v>
      </c>
      <c r="Q1636" s="264">
        <v>-2842.68</v>
      </c>
      <c r="R1636" s="264">
        <v>-2842.68</v>
      </c>
      <c r="S1636" s="279">
        <v>3.2214999999999998</v>
      </c>
      <c r="T1636" s="268">
        <f t="shared" si="55"/>
        <v>-882.40881576905167</v>
      </c>
      <c r="U1636" s="267"/>
      <c r="V1636" s="262"/>
      <c r="W1636" s="262"/>
      <c r="X1636" s="267" t="s">
        <v>2788</v>
      </c>
      <c r="Y1636" s="262" t="s">
        <v>2870</v>
      </c>
      <c r="Z1636" s="262"/>
      <c r="AC1636" s="274"/>
      <c r="AD1636" s="275"/>
    </row>
    <row r="1637" spans="1:30" x14ac:dyDescent="0.25">
      <c r="A1637" s="261">
        <v>43038</v>
      </c>
      <c r="B1637" s="262"/>
      <c r="C1637" s="261">
        <v>43067</v>
      </c>
      <c r="D1637" s="262" t="s">
        <v>2512</v>
      </c>
      <c r="E1637" s="262" t="s">
        <v>1872</v>
      </c>
      <c r="F1637" s="262" t="s">
        <v>1872</v>
      </c>
      <c r="G1637" s="262" t="s">
        <v>1873</v>
      </c>
      <c r="H1637" s="263" t="s">
        <v>155</v>
      </c>
      <c r="I1637" s="264">
        <v>48185.99</v>
      </c>
      <c r="J1637" s="264">
        <v>-158705.38</v>
      </c>
      <c r="K1637" s="264">
        <v>0</v>
      </c>
      <c r="L1637" s="266">
        <v>3.2936000000000001</v>
      </c>
      <c r="M1637" s="266">
        <v>3.2227999999999999</v>
      </c>
      <c r="N1637" s="270">
        <v>43069</v>
      </c>
      <c r="O1637" s="264">
        <v>-3409.64</v>
      </c>
      <c r="P1637" s="264">
        <v>0</v>
      </c>
      <c r="Q1637" s="264">
        <v>-3409.64</v>
      </c>
      <c r="R1637" s="264">
        <v>-3409.64</v>
      </c>
      <c r="S1637" s="279">
        <v>3.2214999999999998</v>
      </c>
      <c r="T1637" s="268">
        <f t="shared" si="55"/>
        <v>-1058.4013658233741</v>
      </c>
      <c r="U1637" s="267"/>
      <c r="V1637" s="262"/>
      <c r="W1637" s="262"/>
      <c r="X1637" s="267" t="s">
        <v>2788</v>
      </c>
      <c r="Y1637" s="262" t="s">
        <v>2914</v>
      </c>
      <c r="Z1637" s="262"/>
      <c r="AC1637" s="274"/>
      <c r="AD1637" s="275"/>
    </row>
    <row r="1638" spans="1:30" x14ac:dyDescent="0.25">
      <c r="A1638" s="261">
        <v>43038</v>
      </c>
      <c r="B1638" s="262"/>
      <c r="C1638" s="261">
        <v>43067</v>
      </c>
      <c r="D1638" s="262" t="s">
        <v>2512</v>
      </c>
      <c r="E1638" s="262" t="s">
        <v>1872</v>
      </c>
      <c r="F1638" s="262" t="s">
        <v>1872</v>
      </c>
      <c r="G1638" s="262" t="s">
        <v>1873</v>
      </c>
      <c r="H1638" s="263" t="s">
        <v>1843</v>
      </c>
      <c r="I1638" s="264">
        <v>-35515.82</v>
      </c>
      <c r="J1638" s="264">
        <v>116974.9</v>
      </c>
      <c r="K1638" s="264">
        <v>0</v>
      </c>
      <c r="L1638" s="266">
        <v>3.2936000000000001</v>
      </c>
      <c r="M1638" s="266">
        <v>3.2227999999999999</v>
      </c>
      <c r="N1638" s="270">
        <v>43069</v>
      </c>
      <c r="O1638" s="264">
        <v>2513.1</v>
      </c>
      <c r="P1638" s="264">
        <v>0.13</v>
      </c>
      <c r="Q1638" s="264">
        <v>2512.9699999999998</v>
      </c>
      <c r="R1638" s="264">
        <v>2513.1</v>
      </c>
      <c r="S1638" s="279">
        <v>3.2214999999999998</v>
      </c>
      <c r="T1638" s="268">
        <f t="shared" si="55"/>
        <v>780.10243675306538</v>
      </c>
      <c r="U1638" s="267"/>
      <c r="V1638" s="262"/>
      <c r="W1638" s="262"/>
      <c r="X1638" s="267" t="s">
        <v>2788</v>
      </c>
      <c r="Y1638" s="262" t="s">
        <v>2915</v>
      </c>
      <c r="Z1638" s="262"/>
      <c r="AC1638" s="274"/>
      <c r="AD1638" s="275"/>
    </row>
    <row r="1639" spans="1:30" x14ac:dyDescent="0.25">
      <c r="A1639" s="261">
        <v>43003</v>
      </c>
      <c r="B1639" s="262"/>
      <c r="C1639" s="261">
        <v>43067</v>
      </c>
      <c r="D1639" s="262" t="s">
        <v>2512</v>
      </c>
      <c r="E1639" s="262" t="s">
        <v>1872</v>
      </c>
      <c r="F1639" s="262" t="s">
        <v>1872</v>
      </c>
      <c r="G1639" s="262" t="s">
        <v>1873</v>
      </c>
      <c r="H1639" s="263" t="s">
        <v>155</v>
      </c>
      <c r="I1639" s="264">
        <v>-440234.18</v>
      </c>
      <c r="J1639" s="264">
        <v>1630407.29</v>
      </c>
      <c r="K1639" s="264">
        <v>0</v>
      </c>
      <c r="L1639" s="266">
        <v>3.7035</v>
      </c>
      <c r="M1639" s="266">
        <v>3.2227999999999999</v>
      </c>
      <c r="N1639" s="270">
        <v>43069</v>
      </c>
      <c r="O1639" s="264">
        <v>211501.02</v>
      </c>
      <c r="P1639" s="264">
        <v>10.58</v>
      </c>
      <c r="Q1639" s="264">
        <v>211490.44</v>
      </c>
      <c r="R1639" s="264">
        <v>211501.02</v>
      </c>
      <c r="S1639" s="279">
        <v>3.2214999999999998</v>
      </c>
      <c r="T1639" s="268">
        <f>R1639/S1639</f>
        <v>65652.962905478809</v>
      </c>
      <c r="U1639" s="267"/>
      <c r="V1639" s="262"/>
      <c r="W1639" s="262"/>
      <c r="X1639" s="267" t="s">
        <v>2788</v>
      </c>
      <c r="Y1639" s="262" t="s">
        <v>2848</v>
      </c>
      <c r="Z1639" s="262"/>
      <c r="AC1639" s="274"/>
      <c r="AD1639" s="275"/>
    </row>
    <row r="1640" spans="1:30" x14ac:dyDescent="0.25">
      <c r="A1640" s="261">
        <v>43042</v>
      </c>
      <c r="B1640" s="262"/>
      <c r="C1640" s="261">
        <v>43067</v>
      </c>
      <c r="D1640" s="262" t="s">
        <v>2512</v>
      </c>
      <c r="E1640" s="262" t="s">
        <v>1872</v>
      </c>
      <c r="F1640" s="262" t="s">
        <v>1872</v>
      </c>
      <c r="G1640" s="262" t="s">
        <v>1873</v>
      </c>
      <c r="H1640" s="263" t="s">
        <v>1843</v>
      </c>
      <c r="I1640" s="264">
        <v>-78220.11</v>
      </c>
      <c r="J1640" s="264">
        <v>256999.99</v>
      </c>
      <c r="K1640" s="264">
        <v>0</v>
      </c>
      <c r="L1640" s="266">
        <v>3.2856000000000001</v>
      </c>
      <c r="M1640" s="266">
        <v>3.2227999999999999</v>
      </c>
      <c r="N1640" s="270">
        <v>43069</v>
      </c>
      <c r="O1640" s="264">
        <v>4909.45</v>
      </c>
      <c r="P1640" s="264">
        <v>0.25</v>
      </c>
      <c r="Q1640" s="264">
        <v>4909.2</v>
      </c>
      <c r="R1640" s="264">
        <v>4909.45</v>
      </c>
      <c r="S1640" s="279">
        <v>3.2214999999999998</v>
      </c>
      <c r="T1640" s="268">
        <f>R1640/S1640</f>
        <v>1523.9639919292256</v>
      </c>
      <c r="U1640" s="267"/>
      <c r="V1640" s="262"/>
      <c r="W1640" s="262"/>
      <c r="X1640" s="267" t="s">
        <v>2788</v>
      </c>
      <c r="Y1640" s="262" t="s">
        <v>2839</v>
      </c>
      <c r="Z1640" s="262"/>
      <c r="AC1640" s="274"/>
      <c r="AD1640" s="275"/>
    </row>
    <row r="1641" spans="1:30" x14ac:dyDescent="0.25">
      <c r="A1641" s="261">
        <v>43032</v>
      </c>
      <c r="B1641" s="262"/>
      <c r="C1641" s="261">
        <v>43067</v>
      </c>
      <c r="D1641" s="262" t="s">
        <v>2512</v>
      </c>
      <c r="E1641" s="262" t="s">
        <v>1872</v>
      </c>
      <c r="F1641" s="262" t="s">
        <v>1872</v>
      </c>
      <c r="G1641" s="262" t="s">
        <v>1873</v>
      </c>
      <c r="H1641" s="263" t="s">
        <v>155</v>
      </c>
      <c r="I1641" s="264">
        <v>143856.39000000001</v>
      </c>
      <c r="J1641" s="264">
        <v>-462742.85</v>
      </c>
      <c r="K1641" s="264">
        <v>0</v>
      </c>
      <c r="L1641" s="266">
        <v>3.2166999999999999</v>
      </c>
      <c r="M1641" s="266">
        <v>3.2227999999999999</v>
      </c>
      <c r="N1641" s="270">
        <v>43069</v>
      </c>
      <c r="O1641" s="264">
        <v>877.03</v>
      </c>
      <c r="P1641" s="264">
        <v>0.04</v>
      </c>
      <c r="Q1641" s="264">
        <v>876.99</v>
      </c>
      <c r="R1641" s="264">
        <v>877.03</v>
      </c>
      <c r="S1641" s="279">
        <v>3.2214999999999998</v>
      </c>
      <c r="T1641" s="268">
        <f t="shared" ref="T1641:T1647" si="56">R1641/S1641</f>
        <v>272.24274406332455</v>
      </c>
      <c r="U1641" s="267"/>
      <c r="V1641" s="262"/>
      <c r="W1641" s="262"/>
      <c r="X1641" s="267" t="s">
        <v>2788</v>
      </c>
      <c r="Y1641" s="262" t="s">
        <v>2916</v>
      </c>
      <c r="Z1641" s="262"/>
      <c r="AC1641" s="274"/>
      <c r="AD1641" s="275"/>
    </row>
    <row r="1642" spans="1:30" x14ac:dyDescent="0.25">
      <c r="A1642" s="261">
        <v>43055</v>
      </c>
      <c r="B1642" s="262"/>
      <c r="C1642" s="261">
        <v>43067</v>
      </c>
      <c r="D1642" s="262" t="s">
        <v>2512</v>
      </c>
      <c r="E1642" s="262" t="s">
        <v>1872</v>
      </c>
      <c r="F1642" s="262" t="s">
        <v>1872</v>
      </c>
      <c r="G1642" s="262" t="s">
        <v>1873</v>
      </c>
      <c r="H1642" s="263" t="s">
        <v>155</v>
      </c>
      <c r="I1642" s="264">
        <v>154851.54999999999</v>
      </c>
      <c r="J1642" s="264">
        <v>-509353.2</v>
      </c>
      <c r="K1642" s="264">
        <v>0</v>
      </c>
      <c r="L1642" s="266">
        <v>3.2892999999999999</v>
      </c>
      <c r="M1642" s="266">
        <v>3.2227999999999999</v>
      </c>
      <c r="N1642" s="270">
        <v>43069</v>
      </c>
      <c r="O1642" s="264">
        <v>-10291.81</v>
      </c>
      <c r="P1642" s="264">
        <v>0</v>
      </c>
      <c r="Q1642" s="264">
        <v>-10291.81</v>
      </c>
      <c r="R1642" s="264">
        <v>-10291.81</v>
      </c>
      <c r="S1642" s="279">
        <v>3.2214999999999998</v>
      </c>
      <c r="T1642" s="268">
        <f t="shared" si="56"/>
        <v>-3194.7260592891512</v>
      </c>
      <c r="U1642" s="267"/>
      <c r="V1642" s="262"/>
      <c r="W1642" s="262"/>
      <c r="X1642" s="267" t="s">
        <v>2788</v>
      </c>
      <c r="Y1642" s="262" t="s">
        <v>2917</v>
      </c>
      <c r="Z1642" s="262"/>
      <c r="AC1642" s="274"/>
      <c r="AD1642" s="275"/>
    </row>
    <row r="1643" spans="1:30" x14ac:dyDescent="0.25">
      <c r="A1643" s="261">
        <v>43063</v>
      </c>
      <c r="B1643" s="262"/>
      <c r="C1643" s="261">
        <v>43068</v>
      </c>
      <c r="D1643" s="262" t="s">
        <v>2512</v>
      </c>
      <c r="E1643" s="262" t="s">
        <v>1872</v>
      </c>
      <c r="F1643" s="262" t="s">
        <v>1872</v>
      </c>
      <c r="G1643" s="262" t="s">
        <v>1873</v>
      </c>
      <c r="H1643" s="263" t="s">
        <v>155</v>
      </c>
      <c r="I1643" s="264">
        <v>187834.29</v>
      </c>
      <c r="J1643" s="264">
        <v>-609353.22</v>
      </c>
      <c r="K1643" s="264">
        <v>0</v>
      </c>
      <c r="L1643" s="266">
        <v>3.2441</v>
      </c>
      <c r="M1643" s="266">
        <v>3.2425000000000002</v>
      </c>
      <c r="N1643" s="270">
        <v>43084</v>
      </c>
      <c r="O1643" s="264">
        <v>-299.52999999999997</v>
      </c>
      <c r="P1643" s="264">
        <v>0</v>
      </c>
      <c r="Q1643" s="264">
        <v>-299.52999999999997</v>
      </c>
      <c r="R1643" s="264">
        <v>-299.52999999999997</v>
      </c>
      <c r="S1643" s="279">
        <v>3.2229000000000001</v>
      </c>
      <c r="T1643" s="268">
        <f t="shared" si="56"/>
        <v>-92.938037171491501</v>
      </c>
      <c r="U1643" s="267"/>
      <c r="V1643" s="262"/>
      <c r="W1643" s="262"/>
      <c r="X1643" s="267" t="s">
        <v>2788</v>
      </c>
      <c r="Y1643" s="262" t="s">
        <v>2839</v>
      </c>
      <c r="Z1643" s="262"/>
      <c r="AC1643" s="274"/>
      <c r="AD1643" s="275"/>
    </row>
    <row r="1644" spans="1:30" x14ac:dyDescent="0.25">
      <c r="A1644" s="261">
        <v>43053</v>
      </c>
      <c r="B1644" s="262"/>
      <c r="C1644" s="261">
        <v>43068</v>
      </c>
      <c r="D1644" s="262" t="s">
        <v>2512</v>
      </c>
      <c r="E1644" s="262" t="s">
        <v>1872</v>
      </c>
      <c r="F1644" s="262" t="s">
        <v>1872</v>
      </c>
      <c r="G1644" s="262" t="s">
        <v>1873</v>
      </c>
      <c r="H1644" s="263" t="s">
        <v>155</v>
      </c>
      <c r="I1644" s="264">
        <v>348685.61</v>
      </c>
      <c r="J1644" s="264">
        <v>-1150000.01</v>
      </c>
      <c r="K1644" s="264">
        <v>0</v>
      </c>
      <c r="L1644" s="266">
        <v>3.2980999999999998</v>
      </c>
      <c r="M1644" s="266">
        <v>3.2425000000000002</v>
      </c>
      <c r="N1644" s="270">
        <v>43084</v>
      </c>
      <c r="O1644" s="264">
        <v>-19322.240000000002</v>
      </c>
      <c r="P1644" s="264">
        <v>0</v>
      </c>
      <c r="Q1644" s="264">
        <v>-19322.240000000002</v>
      </c>
      <c r="R1644" s="264">
        <v>-19322.240000000002</v>
      </c>
      <c r="S1644" s="279">
        <v>3.2229000000000001</v>
      </c>
      <c r="T1644" s="268">
        <f t="shared" si="56"/>
        <v>-5995.2961618418194</v>
      </c>
      <c r="U1644" s="267"/>
      <c r="V1644" s="262"/>
      <c r="W1644" s="262"/>
      <c r="X1644" s="267" t="s">
        <v>2788</v>
      </c>
      <c r="Y1644" s="262" t="s">
        <v>2844</v>
      </c>
      <c r="Z1644" s="262"/>
      <c r="AC1644" s="274"/>
      <c r="AD1644" s="275"/>
    </row>
    <row r="1645" spans="1:30" x14ac:dyDescent="0.25">
      <c r="A1645" s="261">
        <v>43011</v>
      </c>
      <c r="B1645" s="262"/>
      <c r="C1645" s="261">
        <v>43068</v>
      </c>
      <c r="D1645" s="262" t="s">
        <v>2512</v>
      </c>
      <c r="E1645" s="262" t="s">
        <v>1872</v>
      </c>
      <c r="F1645" s="262" t="s">
        <v>1872</v>
      </c>
      <c r="G1645" s="262" t="s">
        <v>1873</v>
      </c>
      <c r="H1645" s="263" t="s">
        <v>155</v>
      </c>
      <c r="I1645" s="264">
        <v>3.18</v>
      </c>
      <c r="J1645" s="264">
        <v>-10.09</v>
      </c>
      <c r="K1645" s="264">
        <v>0</v>
      </c>
      <c r="L1645" s="266">
        <v>3.1736</v>
      </c>
      <c r="M1645" s="266">
        <v>3.2395</v>
      </c>
      <c r="N1645" s="270">
        <v>43070</v>
      </c>
      <c r="O1645" s="264">
        <v>0.21</v>
      </c>
      <c r="P1645" s="264">
        <v>0</v>
      </c>
      <c r="Q1645" s="264">
        <v>0.21</v>
      </c>
      <c r="R1645" s="264">
        <v>0.21</v>
      </c>
      <c r="S1645" s="279">
        <v>3.2229000000000001</v>
      </c>
      <c r="T1645" s="268">
        <f t="shared" si="56"/>
        <v>6.51587079959043E-2</v>
      </c>
      <c r="U1645" s="267"/>
      <c r="V1645" s="262"/>
      <c r="W1645" s="262"/>
      <c r="X1645" s="267" t="s">
        <v>2788</v>
      </c>
      <c r="Y1645" s="262" t="s">
        <v>2906</v>
      </c>
      <c r="Z1645" s="262"/>
      <c r="AC1645" s="274"/>
      <c r="AD1645" s="275"/>
    </row>
    <row r="1646" spans="1:30" x14ac:dyDescent="0.25">
      <c r="A1646" s="261">
        <v>43067</v>
      </c>
      <c r="B1646" s="262"/>
      <c r="C1646" s="261">
        <v>43068</v>
      </c>
      <c r="D1646" s="262" t="s">
        <v>2512</v>
      </c>
      <c r="E1646" s="262" t="s">
        <v>1872</v>
      </c>
      <c r="F1646" s="262" t="s">
        <v>1872</v>
      </c>
      <c r="G1646" s="262" t="s">
        <v>1873</v>
      </c>
      <c r="H1646" s="263" t="s">
        <v>155</v>
      </c>
      <c r="I1646" s="264">
        <v>34030.44</v>
      </c>
      <c r="J1646" s="264">
        <v>-109999.99</v>
      </c>
      <c r="K1646" s="264">
        <v>0</v>
      </c>
      <c r="L1646" s="266">
        <v>3.2324000000000002</v>
      </c>
      <c r="M1646" s="266">
        <v>3.2481</v>
      </c>
      <c r="N1646" s="270">
        <v>43098</v>
      </c>
      <c r="O1646" s="264">
        <v>531.24</v>
      </c>
      <c r="P1646" s="264">
        <v>0.03</v>
      </c>
      <c r="Q1646" s="264">
        <v>531.21</v>
      </c>
      <c r="R1646" s="264">
        <v>531.24</v>
      </c>
      <c r="S1646" s="279">
        <v>3.2229000000000001</v>
      </c>
      <c r="T1646" s="268">
        <f t="shared" si="56"/>
        <v>164.83291445592479</v>
      </c>
      <c r="U1646" s="267"/>
      <c r="V1646" s="262"/>
      <c r="W1646" s="262"/>
      <c r="X1646" s="267" t="s">
        <v>2788</v>
      </c>
      <c r="Y1646" s="262" t="s">
        <v>2918</v>
      </c>
      <c r="Z1646" s="262"/>
      <c r="AC1646" s="274"/>
      <c r="AD1646" s="275"/>
    </row>
    <row r="1647" spans="1:30" x14ac:dyDescent="0.25">
      <c r="A1647" s="261">
        <v>42999</v>
      </c>
      <c r="B1647" s="262"/>
      <c r="C1647" s="261">
        <v>43069</v>
      </c>
      <c r="D1647" s="262" t="s">
        <v>2512</v>
      </c>
      <c r="E1647" s="262" t="s">
        <v>1872</v>
      </c>
      <c r="F1647" s="262" t="s">
        <v>1872</v>
      </c>
      <c r="G1647" s="262" t="s">
        <v>1873</v>
      </c>
      <c r="H1647" s="263" t="s">
        <v>155</v>
      </c>
      <c r="I1647" s="264">
        <v>396581.67</v>
      </c>
      <c r="J1647" s="264">
        <v>-1256489.71</v>
      </c>
      <c r="K1647" s="264">
        <v>0</v>
      </c>
      <c r="L1647" s="266">
        <v>3.1682999999999999</v>
      </c>
      <c r="M1647" s="266">
        <v>3.2616000000000001</v>
      </c>
      <c r="N1647" s="270">
        <v>43070</v>
      </c>
      <c r="O1647" s="264">
        <v>36990.639999999999</v>
      </c>
      <c r="P1647" s="264">
        <v>1.85</v>
      </c>
      <c r="Q1647" s="264">
        <v>36988.79</v>
      </c>
      <c r="R1647" s="264">
        <v>36990.639999999999</v>
      </c>
      <c r="S1647" s="279">
        <v>3.2132999999999998</v>
      </c>
      <c r="T1647" s="268">
        <f t="shared" si="56"/>
        <v>11511.729374786046</v>
      </c>
      <c r="U1647" s="267"/>
      <c r="V1647" s="262"/>
      <c r="W1647" s="262"/>
      <c r="X1647" s="267" t="s">
        <v>2788</v>
      </c>
      <c r="Y1647" s="262" t="s">
        <v>2919</v>
      </c>
      <c r="Z1647" s="262"/>
      <c r="AC1647" s="274"/>
      <c r="AD1647" s="275"/>
    </row>
    <row r="1648" spans="1:30" x14ac:dyDescent="0.25">
      <c r="A1648" s="261">
        <v>43035</v>
      </c>
      <c r="B1648" s="262"/>
      <c r="C1648" s="261">
        <v>43069</v>
      </c>
      <c r="D1648" s="262" t="s">
        <v>2512</v>
      </c>
      <c r="E1648" s="262" t="s">
        <v>1872</v>
      </c>
      <c r="F1648" s="262" t="s">
        <v>1872</v>
      </c>
      <c r="G1648" s="262" t="s">
        <v>1873</v>
      </c>
      <c r="H1648" s="263" t="s">
        <v>1843</v>
      </c>
      <c r="I1648" s="264">
        <v>-30687.08</v>
      </c>
      <c r="J1648" s="264">
        <v>99999.99</v>
      </c>
      <c r="K1648" s="264">
        <v>0</v>
      </c>
      <c r="L1648" s="266">
        <v>3.2587000000000002</v>
      </c>
      <c r="M1648" s="266">
        <v>3.2688000000000001</v>
      </c>
      <c r="N1648" s="270">
        <v>43069</v>
      </c>
      <c r="O1648" s="264">
        <v>-309.94</v>
      </c>
      <c r="P1648" s="264">
        <v>0</v>
      </c>
      <c r="Q1648" s="264">
        <v>-309.94</v>
      </c>
      <c r="R1648" s="264">
        <v>-309.94</v>
      </c>
      <c r="S1648" s="279">
        <v>3.2132999999999998</v>
      </c>
      <c r="T1648" s="268">
        <f>R1648/S1648</f>
        <v>-96.455357420720134</v>
      </c>
      <c r="U1648" s="267"/>
      <c r="V1648" s="262"/>
      <c r="W1648" s="262"/>
      <c r="X1648" s="267" t="s">
        <v>2788</v>
      </c>
      <c r="Y1648" s="262" t="s">
        <v>2885</v>
      </c>
      <c r="Z1648" s="262"/>
      <c r="AC1648" s="274"/>
      <c r="AD1648" s="275"/>
    </row>
    <row r="1649" spans="1:30" x14ac:dyDescent="0.25">
      <c r="A1649" s="261">
        <v>43038</v>
      </c>
      <c r="B1649" s="262"/>
      <c r="C1649" s="261">
        <v>43069</v>
      </c>
      <c r="D1649" s="262" t="s">
        <v>2512</v>
      </c>
      <c r="E1649" s="262" t="s">
        <v>1872</v>
      </c>
      <c r="F1649" s="262" t="s">
        <v>1872</v>
      </c>
      <c r="G1649" s="262" t="s">
        <v>1873</v>
      </c>
      <c r="H1649" s="263" t="s">
        <v>1843</v>
      </c>
      <c r="I1649" s="264">
        <v>-28843.82</v>
      </c>
      <c r="J1649" s="264">
        <v>95000.01</v>
      </c>
      <c r="K1649" s="264">
        <v>0</v>
      </c>
      <c r="L1649" s="266">
        <v>3.2936000000000001</v>
      </c>
      <c r="M1649" s="266">
        <v>3.2688000000000001</v>
      </c>
      <c r="N1649" s="270">
        <v>43069</v>
      </c>
      <c r="O1649" s="264">
        <v>715.33</v>
      </c>
      <c r="P1649" s="264">
        <v>0.04</v>
      </c>
      <c r="Q1649" s="264">
        <v>715.29</v>
      </c>
      <c r="R1649" s="264">
        <v>715.33</v>
      </c>
      <c r="S1649" s="279">
        <v>3.2132999999999998</v>
      </c>
      <c r="T1649" s="268">
        <f>R1649/S1649</f>
        <v>222.6153798275916</v>
      </c>
      <c r="U1649" s="267"/>
      <c r="V1649" s="262"/>
      <c r="W1649" s="262"/>
      <c r="X1649" s="267" t="s">
        <v>2788</v>
      </c>
      <c r="Y1649" s="262" t="s">
        <v>2920</v>
      </c>
      <c r="Z1649" s="262"/>
      <c r="AC1649" s="274"/>
      <c r="AD1649" s="275"/>
    </row>
    <row r="1650" spans="1:30" x14ac:dyDescent="0.25">
      <c r="A1650" s="261">
        <v>43039</v>
      </c>
      <c r="B1650" s="262"/>
      <c r="C1650" s="261">
        <v>43069</v>
      </c>
      <c r="D1650" s="262" t="s">
        <v>2512</v>
      </c>
      <c r="E1650" s="262" t="s">
        <v>1872</v>
      </c>
      <c r="F1650" s="262" t="s">
        <v>1872</v>
      </c>
      <c r="G1650" s="262" t="s">
        <v>1873</v>
      </c>
      <c r="H1650" s="263" t="s">
        <v>1843</v>
      </c>
      <c r="I1650" s="264">
        <v>-27233.41</v>
      </c>
      <c r="J1650" s="264">
        <v>88998.78</v>
      </c>
      <c r="K1650" s="264">
        <v>0</v>
      </c>
      <c r="L1650" s="266">
        <v>3.2679999999999998</v>
      </c>
      <c r="M1650" s="266">
        <v>3.2688000000000001</v>
      </c>
      <c r="N1650" s="270">
        <v>43069</v>
      </c>
      <c r="O1650" s="264">
        <v>-21.79</v>
      </c>
      <c r="P1650" s="264">
        <v>0</v>
      </c>
      <c r="Q1650" s="264">
        <v>-21.79</v>
      </c>
      <c r="R1650" s="264">
        <v>-21.79</v>
      </c>
      <c r="S1650" s="279">
        <v>3.2132999999999998</v>
      </c>
      <c r="T1650" s="268">
        <f t="shared" ref="T1650" si="57">R1650/S1650</f>
        <v>-6.7811906762518284</v>
      </c>
      <c r="U1650" s="267"/>
      <c r="V1650" s="262"/>
      <c r="W1650" s="262"/>
      <c r="X1650" s="267" t="s">
        <v>2788</v>
      </c>
      <c r="Y1650" s="262" t="s">
        <v>2921</v>
      </c>
      <c r="Z1650" s="262"/>
      <c r="AC1650" s="274"/>
      <c r="AD1650" s="275"/>
    </row>
    <row r="1651" spans="1:30" x14ac:dyDescent="0.25">
      <c r="A1651" s="261">
        <v>43006</v>
      </c>
      <c r="B1651" s="262"/>
      <c r="C1651" s="261">
        <v>43069</v>
      </c>
      <c r="D1651" s="262" t="s">
        <v>2512</v>
      </c>
      <c r="E1651" s="262" t="s">
        <v>1872</v>
      </c>
      <c r="F1651" s="262" t="s">
        <v>1872</v>
      </c>
      <c r="G1651" s="262" t="s">
        <v>1873</v>
      </c>
      <c r="H1651" s="263" t="s">
        <v>1843</v>
      </c>
      <c r="I1651" s="264">
        <v>-118.08</v>
      </c>
      <c r="J1651" s="264">
        <v>379.21</v>
      </c>
      <c r="K1651" s="264">
        <v>0</v>
      </c>
      <c r="L1651" s="266">
        <v>3.2115</v>
      </c>
      <c r="M1651" s="266">
        <v>3.2688000000000001</v>
      </c>
      <c r="N1651" s="270">
        <v>43069</v>
      </c>
      <c r="O1651" s="264">
        <v>-6.77</v>
      </c>
      <c r="P1651" s="264">
        <v>0</v>
      </c>
      <c r="Q1651" s="264">
        <v>-6.77</v>
      </c>
      <c r="R1651" s="264">
        <v>-6.77</v>
      </c>
      <c r="S1651" s="279">
        <v>3.2132999999999998</v>
      </c>
      <c r="T1651" s="268">
        <f>R1651/S1651</f>
        <v>-2.1068683285096319</v>
      </c>
      <c r="U1651" s="267"/>
      <c r="V1651" s="262"/>
      <c r="W1651" s="262"/>
      <c r="X1651" s="267" t="s">
        <v>2788</v>
      </c>
      <c r="Y1651" s="262" t="s">
        <v>2922</v>
      </c>
      <c r="Z1651" s="262"/>
      <c r="AC1651" s="274"/>
    </row>
    <row r="1652" spans="1:30" x14ac:dyDescent="0.25">
      <c r="A1652" s="261">
        <v>42999</v>
      </c>
      <c r="B1652" s="262"/>
      <c r="C1652" s="261">
        <v>43069</v>
      </c>
      <c r="D1652" s="262" t="s">
        <v>2512</v>
      </c>
      <c r="E1652" s="262" t="s">
        <v>1872</v>
      </c>
      <c r="F1652" s="262" t="s">
        <v>1872</v>
      </c>
      <c r="G1652" s="262" t="s">
        <v>1873</v>
      </c>
      <c r="H1652" s="263" t="s">
        <v>155</v>
      </c>
      <c r="I1652" s="264">
        <v>154201.15</v>
      </c>
      <c r="J1652" s="264">
        <v>-489480.71</v>
      </c>
      <c r="K1652" s="264">
        <v>0</v>
      </c>
      <c r="L1652" s="266">
        <v>3.1743000000000001</v>
      </c>
      <c r="M1652" s="266">
        <v>3.2616000000000001</v>
      </c>
      <c r="N1652" s="270">
        <v>43070</v>
      </c>
      <c r="O1652" s="264">
        <v>13457.97</v>
      </c>
      <c r="P1652" s="264">
        <v>0.67</v>
      </c>
      <c r="Q1652" s="264">
        <v>13457.3</v>
      </c>
      <c r="R1652" s="264">
        <v>13457.97</v>
      </c>
      <c r="S1652" s="279">
        <v>3.2132999999999998</v>
      </c>
      <c r="T1652" s="268">
        <f>R1652/S1652</f>
        <v>4188.2083839043971</v>
      </c>
      <c r="U1652" s="267"/>
      <c r="V1652" s="262"/>
      <c r="W1652" s="262"/>
      <c r="X1652" s="267" t="s">
        <v>2788</v>
      </c>
      <c r="Y1652" s="262" t="s">
        <v>2918</v>
      </c>
      <c r="Z1652" s="262"/>
      <c r="AC1652" s="274"/>
    </row>
    <row r="1653" spans="1:30" x14ac:dyDescent="0.25">
      <c r="A1653" s="261">
        <v>43005</v>
      </c>
      <c r="B1653" s="262"/>
      <c r="C1653" s="261">
        <v>43069</v>
      </c>
      <c r="D1653" s="262" t="s">
        <v>2512</v>
      </c>
      <c r="E1653" s="262" t="s">
        <v>1872</v>
      </c>
      <c r="F1653" s="262" t="s">
        <v>1872</v>
      </c>
      <c r="G1653" s="262" t="s">
        <v>1873</v>
      </c>
      <c r="H1653" s="263" t="s">
        <v>1843</v>
      </c>
      <c r="I1653" s="264">
        <v>-19392.27</v>
      </c>
      <c r="J1653" s="264">
        <v>62278.28</v>
      </c>
      <c r="K1653" s="264">
        <v>0</v>
      </c>
      <c r="L1653" s="266">
        <v>3.2115</v>
      </c>
      <c r="M1653" s="266">
        <v>3.2688000000000001</v>
      </c>
      <c r="N1653" s="270">
        <v>43069</v>
      </c>
      <c r="O1653" s="264">
        <v>-1111.18</v>
      </c>
      <c r="P1653" s="264">
        <v>0</v>
      </c>
      <c r="Q1653" s="264">
        <v>-1111.18</v>
      </c>
      <c r="R1653" s="264">
        <v>-1111.18</v>
      </c>
      <c r="S1653" s="279">
        <v>3.2132999999999998</v>
      </c>
      <c r="T1653" s="268">
        <f t="shared" ref="T1653:T1659" si="58">R1653/S1653</f>
        <v>-345.80649176858685</v>
      </c>
      <c r="U1653" s="267"/>
      <c r="V1653" s="262"/>
      <c r="W1653" s="262"/>
      <c r="X1653" s="267" t="s">
        <v>2923</v>
      </c>
      <c r="Y1653" s="262" t="s">
        <v>2924</v>
      </c>
      <c r="Z1653" s="262"/>
      <c r="AC1653" s="274"/>
    </row>
    <row r="1654" spans="1:30" x14ac:dyDescent="0.25">
      <c r="A1654" s="261">
        <v>43039</v>
      </c>
      <c r="B1654" s="262"/>
      <c r="C1654" s="261">
        <v>43069</v>
      </c>
      <c r="D1654" s="262" t="s">
        <v>2512</v>
      </c>
      <c r="E1654" s="262" t="s">
        <v>1872</v>
      </c>
      <c r="F1654" s="262" t="s">
        <v>1872</v>
      </c>
      <c r="G1654" s="262" t="s">
        <v>1873</v>
      </c>
      <c r="H1654" s="263" t="s">
        <v>1843</v>
      </c>
      <c r="I1654" s="264">
        <v>-46176.73</v>
      </c>
      <c r="J1654" s="264">
        <v>150905.54999999999</v>
      </c>
      <c r="K1654" s="264">
        <v>0</v>
      </c>
      <c r="L1654" s="266">
        <v>3.2679999999999998</v>
      </c>
      <c r="M1654" s="266">
        <v>3.2688000000000001</v>
      </c>
      <c r="N1654" s="270">
        <v>43069</v>
      </c>
      <c r="O1654" s="264">
        <v>-36.94</v>
      </c>
      <c r="P1654" s="264">
        <v>0</v>
      </c>
      <c r="Q1654" s="264">
        <v>-36.94</v>
      </c>
      <c r="R1654" s="264">
        <v>-36.94</v>
      </c>
      <c r="S1654" s="279">
        <v>3.2132999999999998</v>
      </c>
      <c r="T1654" s="268">
        <f t="shared" si="58"/>
        <v>-11.495969875206175</v>
      </c>
      <c r="U1654" s="267"/>
      <c r="V1654" s="262"/>
      <c r="W1654" s="262"/>
      <c r="X1654" s="267" t="s">
        <v>2788</v>
      </c>
      <c r="Y1654" s="262" t="s">
        <v>2918</v>
      </c>
      <c r="Z1654" s="262"/>
      <c r="AC1654" s="274"/>
    </row>
    <row r="1655" spans="1:30" x14ac:dyDescent="0.25">
      <c r="A1655" s="261">
        <v>43038</v>
      </c>
      <c r="B1655" s="262"/>
      <c r="C1655" s="261">
        <v>43069</v>
      </c>
      <c r="D1655" s="262" t="s">
        <v>2512</v>
      </c>
      <c r="E1655" s="262" t="s">
        <v>1872</v>
      </c>
      <c r="F1655" s="262" t="s">
        <v>1872</v>
      </c>
      <c r="G1655" s="262" t="s">
        <v>1873</v>
      </c>
      <c r="H1655" s="263" t="s">
        <v>1843</v>
      </c>
      <c r="I1655" s="264">
        <v>-21253.34</v>
      </c>
      <c r="J1655" s="264">
        <v>70000</v>
      </c>
      <c r="K1655" s="264">
        <v>0</v>
      </c>
      <c r="L1655" s="266">
        <v>3.2936000000000001</v>
      </c>
      <c r="M1655" s="266">
        <v>3.2688000000000001</v>
      </c>
      <c r="N1655" s="270">
        <v>43069</v>
      </c>
      <c r="O1655" s="264">
        <v>527.08000000000004</v>
      </c>
      <c r="P1655" s="264">
        <v>0.03</v>
      </c>
      <c r="Q1655" s="264">
        <v>527.04999999999995</v>
      </c>
      <c r="R1655" s="264">
        <v>527.08000000000004</v>
      </c>
      <c r="S1655" s="279">
        <v>3.2132999999999998</v>
      </c>
      <c r="T1655" s="268">
        <f t="shared" si="58"/>
        <v>164.03074720692126</v>
      </c>
      <c r="U1655" s="267"/>
      <c r="V1655" s="262"/>
      <c r="W1655" s="262"/>
      <c r="X1655" s="267" t="s">
        <v>2788</v>
      </c>
      <c r="Y1655" s="262" t="s">
        <v>2844</v>
      </c>
      <c r="Z1655" s="262"/>
      <c r="AC1655" s="274"/>
    </row>
    <row r="1656" spans="1:30" x14ac:dyDescent="0.25">
      <c r="A1656" s="261">
        <v>42999</v>
      </c>
      <c r="B1656" s="262"/>
      <c r="C1656" s="261">
        <v>43069</v>
      </c>
      <c r="D1656" s="262" t="s">
        <v>2512</v>
      </c>
      <c r="E1656" s="262" t="s">
        <v>1872</v>
      </c>
      <c r="F1656" s="262" t="s">
        <v>1872</v>
      </c>
      <c r="G1656" s="262" t="s">
        <v>1873</v>
      </c>
      <c r="H1656" s="263" t="s">
        <v>155</v>
      </c>
      <c r="I1656" s="264">
        <v>77737.289999999994</v>
      </c>
      <c r="J1656" s="264">
        <v>-245789.76</v>
      </c>
      <c r="K1656" s="264">
        <v>0</v>
      </c>
      <c r="L1656" s="266">
        <v>3.1617999999999999</v>
      </c>
      <c r="M1656" s="266">
        <v>3.2616000000000001</v>
      </c>
      <c r="N1656" s="270">
        <v>43070</v>
      </c>
      <c r="O1656" s="264">
        <v>7756</v>
      </c>
      <c r="P1656" s="264">
        <v>0.39</v>
      </c>
      <c r="Q1656" s="264">
        <v>7755.61</v>
      </c>
      <c r="R1656" s="264">
        <v>7756</v>
      </c>
      <c r="S1656" s="279">
        <v>3.2132999999999998</v>
      </c>
      <c r="T1656" s="268">
        <f t="shared" si="58"/>
        <v>2413.7179846263966</v>
      </c>
      <c r="U1656" s="267"/>
      <c r="V1656" s="262"/>
      <c r="W1656" s="262"/>
      <c r="X1656" s="267" t="s">
        <v>2788</v>
      </c>
      <c r="Y1656" s="262" t="s">
        <v>2925</v>
      </c>
      <c r="Z1656" s="262"/>
      <c r="AC1656" s="274"/>
    </row>
    <row r="1657" spans="1:30" x14ac:dyDescent="0.25">
      <c r="A1657" s="261">
        <v>42538</v>
      </c>
      <c r="B1657" s="262"/>
      <c r="C1657" s="261">
        <v>43069</v>
      </c>
      <c r="D1657" s="262" t="s">
        <v>2512</v>
      </c>
      <c r="E1657" s="262" t="s">
        <v>1872</v>
      </c>
      <c r="F1657" s="262" t="s">
        <v>1872</v>
      </c>
      <c r="G1657" s="262" t="s">
        <v>1873</v>
      </c>
      <c r="H1657" s="263" t="s">
        <v>1843</v>
      </c>
      <c r="I1657" s="264">
        <v>-32717.57</v>
      </c>
      <c r="J1657" s="264">
        <v>129999.99</v>
      </c>
      <c r="K1657" s="264">
        <v>0</v>
      </c>
      <c r="L1657" s="266">
        <v>3.9733999999999998</v>
      </c>
      <c r="M1657" s="266">
        <v>3.2688000000000001</v>
      </c>
      <c r="N1657" s="270">
        <v>43069</v>
      </c>
      <c r="O1657" s="264">
        <v>23052.799999999999</v>
      </c>
      <c r="P1657" s="264">
        <v>1.1499999999999999</v>
      </c>
      <c r="Q1657" s="264">
        <v>23051.65</v>
      </c>
      <c r="R1657" s="264">
        <v>23052.799999999999</v>
      </c>
      <c r="S1657" s="279">
        <v>3.2132999999999998</v>
      </c>
      <c r="T1657" s="268">
        <f t="shared" si="58"/>
        <v>7174.1823047956932</v>
      </c>
      <c r="U1657" s="267"/>
      <c r="V1657" s="262"/>
      <c r="W1657" s="262"/>
      <c r="X1657" s="267" t="s">
        <v>2788</v>
      </c>
      <c r="Y1657" s="262" t="s">
        <v>2888</v>
      </c>
      <c r="Z1657" s="262"/>
    </row>
    <row r="1658" spans="1:30" x14ac:dyDescent="0.25">
      <c r="A1658" s="261">
        <v>43042</v>
      </c>
      <c r="B1658" s="262"/>
      <c r="C1658" s="261">
        <v>43069</v>
      </c>
      <c r="D1658" s="262" t="s">
        <v>2512</v>
      </c>
      <c r="E1658" s="262" t="s">
        <v>1872</v>
      </c>
      <c r="F1658" s="262" t="s">
        <v>1872</v>
      </c>
      <c r="G1658" s="262" t="s">
        <v>1873</v>
      </c>
      <c r="H1658" s="276" t="s">
        <v>1843</v>
      </c>
      <c r="I1658" s="264">
        <v>-7598.55</v>
      </c>
      <c r="J1658" s="264">
        <v>24965.8</v>
      </c>
      <c r="K1658" s="264">
        <v>0</v>
      </c>
      <c r="L1658" s="266">
        <v>3.2856000000000001</v>
      </c>
      <c r="M1658" s="266">
        <v>3.2688000000000001</v>
      </c>
      <c r="N1658" s="270">
        <v>43069</v>
      </c>
      <c r="O1658" s="264">
        <v>127.66</v>
      </c>
      <c r="P1658" s="264">
        <v>0.01</v>
      </c>
      <c r="Q1658" s="264">
        <v>127.65</v>
      </c>
      <c r="R1658" s="264">
        <v>127.66</v>
      </c>
      <c r="S1658" s="279">
        <v>3.2132999999999998</v>
      </c>
      <c r="T1658" s="268">
        <f t="shared" si="58"/>
        <v>39.728627890330813</v>
      </c>
      <c r="U1658" s="267"/>
      <c r="V1658" s="262"/>
      <c r="W1658" s="262"/>
      <c r="X1658" s="267" t="s">
        <v>2788</v>
      </c>
      <c r="Y1658" s="262" t="s">
        <v>2921</v>
      </c>
      <c r="Z1658" s="262"/>
    </row>
    <row r="1659" spans="1:30" x14ac:dyDescent="0.25">
      <c r="A1659" s="261">
        <v>43006</v>
      </c>
      <c r="B1659" s="262"/>
      <c r="C1659" s="261">
        <v>43069</v>
      </c>
      <c r="D1659" s="262" t="s">
        <v>2512</v>
      </c>
      <c r="E1659" s="262" t="s">
        <v>1872</v>
      </c>
      <c r="F1659" s="262" t="s">
        <v>1872</v>
      </c>
      <c r="G1659" s="262" t="s">
        <v>1873</v>
      </c>
      <c r="H1659" s="276" t="s">
        <v>1843</v>
      </c>
      <c r="I1659" s="264">
        <v>-16165.24</v>
      </c>
      <c r="J1659" s="264">
        <v>51914.67</v>
      </c>
      <c r="K1659" s="264">
        <v>0</v>
      </c>
      <c r="L1659" s="266">
        <v>3.2115</v>
      </c>
      <c r="M1659" s="266">
        <v>3.2688000000000001</v>
      </c>
      <c r="N1659" s="270">
        <v>43069</v>
      </c>
      <c r="O1659" s="264">
        <v>-926.27</v>
      </c>
      <c r="P1659" s="264">
        <v>0</v>
      </c>
      <c r="Q1659" s="264">
        <v>-926.27</v>
      </c>
      <c r="R1659" s="264">
        <v>-926.27</v>
      </c>
      <c r="S1659" s="279">
        <v>3.2132999999999998</v>
      </c>
      <c r="T1659" s="268">
        <f t="shared" si="58"/>
        <v>-288.26128901752094</v>
      </c>
      <c r="U1659" s="267"/>
      <c r="V1659" s="262"/>
      <c r="W1659" s="262"/>
      <c r="X1659" s="267" t="s">
        <v>2788</v>
      </c>
      <c r="Y1659" s="262" t="s">
        <v>2859</v>
      </c>
      <c r="Z1659" s="262"/>
    </row>
    <row r="1660" spans="1:30" x14ac:dyDescent="0.25">
      <c r="A1660" s="261">
        <v>43042</v>
      </c>
      <c r="B1660" s="262"/>
      <c r="C1660" s="261">
        <v>43069</v>
      </c>
      <c r="D1660" s="262" t="s">
        <v>2512</v>
      </c>
      <c r="E1660" s="262" t="s">
        <v>1872</v>
      </c>
      <c r="F1660" s="262" t="s">
        <v>1872</v>
      </c>
      <c r="G1660" s="262" t="s">
        <v>1873</v>
      </c>
      <c r="H1660" s="276" t="s">
        <v>1843</v>
      </c>
      <c r="I1660" s="264">
        <v>-12883.19</v>
      </c>
      <c r="J1660" s="264">
        <v>42329.01</v>
      </c>
      <c r="K1660" s="264">
        <v>0</v>
      </c>
      <c r="L1660" s="266">
        <v>3.2856000000000001</v>
      </c>
      <c r="M1660" s="266">
        <v>3.2688000000000001</v>
      </c>
      <c r="N1660" s="270">
        <v>43069</v>
      </c>
      <c r="O1660" s="264">
        <v>216.44</v>
      </c>
      <c r="P1660" s="264">
        <v>0.01</v>
      </c>
      <c r="Q1660" s="264">
        <v>216.43</v>
      </c>
      <c r="R1660" s="264">
        <v>216.44</v>
      </c>
      <c r="S1660" s="279">
        <v>3.2132999999999998</v>
      </c>
      <c r="T1660" s="268">
        <f>R1660/S1660</f>
        <v>67.357545202751069</v>
      </c>
      <c r="U1660" s="267"/>
      <c r="V1660" s="262"/>
      <c r="W1660" s="262"/>
      <c r="X1660" s="277" t="s">
        <v>2788</v>
      </c>
      <c r="Y1660" s="262" t="s">
        <v>2926</v>
      </c>
      <c r="Z1660" s="262"/>
    </row>
    <row r="1661" spans="1:30" x14ac:dyDescent="0.25">
      <c r="A1661" s="261">
        <v>43039</v>
      </c>
      <c r="B1661" s="262"/>
      <c r="C1661" s="261">
        <v>43069</v>
      </c>
      <c r="D1661" s="262" t="s">
        <v>2512</v>
      </c>
      <c r="E1661" s="262" t="s">
        <v>1872</v>
      </c>
      <c r="F1661" s="262" t="s">
        <v>1872</v>
      </c>
      <c r="G1661" s="262" t="s">
        <v>1873</v>
      </c>
      <c r="H1661" s="276" t="s">
        <v>1843</v>
      </c>
      <c r="I1661" s="264">
        <v>-110771.11</v>
      </c>
      <c r="J1661" s="264">
        <v>361999.99</v>
      </c>
      <c r="K1661" s="264">
        <v>0</v>
      </c>
      <c r="L1661" s="266">
        <v>3.2679999999999998</v>
      </c>
      <c r="M1661" s="266">
        <v>3.2688000000000001</v>
      </c>
      <c r="N1661" s="270">
        <v>43069</v>
      </c>
      <c r="O1661" s="264">
        <v>-88.62</v>
      </c>
      <c r="P1661" s="264">
        <v>0</v>
      </c>
      <c r="Q1661" s="264">
        <v>-88.62</v>
      </c>
      <c r="R1661" s="264">
        <v>-88.62</v>
      </c>
      <c r="S1661" s="279">
        <v>3.2132999999999998</v>
      </c>
      <c r="T1661" s="268">
        <f>R1661/S1661</f>
        <v>-27.579124264774535</v>
      </c>
      <c r="U1661" s="267"/>
      <c r="V1661" s="262"/>
      <c r="W1661" s="262"/>
      <c r="X1661" s="267" t="s">
        <v>2788</v>
      </c>
      <c r="Y1661" s="262" t="s">
        <v>2847</v>
      </c>
      <c r="Z1661" s="262"/>
    </row>
    <row r="1662" spans="1:30" x14ac:dyDescent="0.25">
      <c r="A1662" s="261">
        <v>43067</v>
      </c>
      <c r="B1662" s="262"/>
      <c r="C1662" s="261">
        <v>43070</v>
      </c>
      <c r="D1662" s="262" t="s">
        <v>2512</v>
      </c>
      <c r="E1662" s="262" t="s">
        <v>1872</v>
      </c>
      <c r="F1662" s="262" t="s">
        <v>1872</v>
      </c>
      <c r="G1662" s="262" t="s">
        <v>1873</v>
      </c>
      <c r="H1662" s="263" t="s">
        <v>155</v>
      </c>
      <c r="I1662" s="264">
        <v>46405.15</v>
      </c>
      <c r="J1662" s="264">
        <v>-150000.01</v>
      </c>
      <c r="K1662" s="264">
        <v>0</v>
      </c>
      <c r="L1662" s="266">
        <v>3.2324000000000002</v>
      </c>
      <c r="M1662" s="266">
        <v>3.2625999999999999</v>
      </c>
      <c r="N1662" s="270">
        <v>43098</v>
      </c>
      <c r="O1662" s="264">
        <v>1394.29</v>
      </c>
      <c r="P1662" s="264">
        <v>7.0000000000000007E-2</v>
      </c>
      <c r="Q1662" s="264">
        <v>1394.22</v>
      </c>
      <c r="R1662" s="264">
        <v>1394.29</v>
      </c>
      <c r="S1662" s="279">
        <v>3.2612999999999999</v>
      </c>
      <c r="T1662" s="268">
        <f t="shared" ref="T1662:T1669" si="59">R1662/S1662</f>
        <v>427.52583325667678</v>
      </c>
      <c r="U1662" s="267"/>
      <c r="V1662" s="262"/>
      <c r="W1662" s="262"/>
      <c r="X1662" s="267" t="s">
        <v>2881</v>
      </c>
      <c r="Y1662" s="262" t="s">
        <v>2927</v>
      </c>
      <c r="Z1662" s="262"/>
      <c r="AC1662" s="274"/>
      <c r="AD1662" s="275"/>
    </row>
    <row r="1663" spans="1:30" x14ac:dyDescent="0.25">
      <c r="A1663" s="261">
        <v>43053</v>
      </c>
      <c r="B1663" s="262"/>
      <c r="C1663" s="261">
        <v>43070</v>
      </c>
      <c r="D1663" s="262" t="s">
        <v>2512</v>
      </c>
      <c r="E1663" s="262" t="s">
        <v>1872</v>
      </c>
      <c r="F1663" s="262" t="s">
        <v>1872</v>
      </c>
      <c r="G1663" s="262" t="s">
        <v>1873</v>
      </c>
      <c r="H1663" s="263" t="s">
        <v>1843</v>
      </c>
      <c r="I1663" s="264">
        <v>-10915.38</v>
      </c>
      <c r="J1663" s="264">
        <v>36000.01</v>
      </c>
      <c r="K1663" s="264">
        <v>0</v>
      </c>
      <c r="L1663" s="266">
        <v>3.2980999999999998</v>
      </c>
      <c r="M1663" s="266">
        <v>3.2584</v>
      </c>
      <c r="N1663" s="270">
        <v>43084</v>
      </c>
      <c r="O1663" s="264">
        <v>432.15</v>
      </c>
      <c r="P1663" s="264">
        <v>0.02</v>
      </c>
      <c r="Q1663" s="264">
        <v>432.13</v>
      </c>
      <c r="R1663" s="264">
        <v>432.15</v>
      </c>
      <c r="S1663" s="279">
        <v>3.2612999999999999</v>
      </c>
      <c r="T1663" s="268">
        <f t="shared" si="59"/>
        <v>132.50850887682824</v>
      </c>
      <c r="U1663" s="267"/>
      <c r="V1663" s="262"/>
      <c r="W1663" s="262"/>
      <c r="X1663" s="267" t="s">
        <v>2788</v>
      </c>
      <c r="Y1663" s="262" t="s">
        <v>2928</v>
      </c>
      <c r="Z1663" s="262"/>
      <c r="AC1663" s="274"/>
      <c r="AD1663" s="275"/>
    </row>
    <row r="1664" spans="1:30" x14ac:dyDescent="0.25">
      <c r="A1664" s="261">
        <v>42997</v>
      </c>
      <c r="B1664" s="262"/>
      <c r="C1664" s="261">
        <v>43070</v>
      </c>
      <c r="D1664" s="262" t="s">
        <v>2512</v>
      </c>
      <c r="E1664" s="262" t="s">
        <v>1872</v>
      </c>
      <c r="F1664" s="262" t="s">
        <v>1872</v>
      </c>
      <c r="G1664" s="262" t="s">
        <v>1873</v>
      </c>
      <c r="H1664" s="263" t="s">
        <v>1843</v>
      </c>
      <c r="I1664" s="264">
        <v>-147824.03</v>
      </c>
      <c r="J1664" s="264">
        <v>500000</v>
      </c>
      <c r="K1664" s="264">
        <v>0</v>
      </c>
      <c r="L1664" s="266">
        <v>3.3824000000000001</v>
      </c>
      <c r="M1664" s="266">
        <v>3.2625999999999999</v>
      </c>
      <c r="N1664" s="270">
        <v>43098</v>
      </c>
      <c r="O1664" s="264">
        <v>17619.09</v>
      </c>
      <c r="P1664" s="264">
        <v>0.88</v>
      </c>
      <c r="Q1664" s="264">
        <v>17618.21</v>
      </c>
      <c r="R1664" s="264">
        <v>17619.09</v>
      </c>
      <c r="S1664" s="279">
        <v>3.2612999999999999</v>
      </c>
      <c r="T1664" s="268">
        <f t="shared" si="59"/>
        <v>5402.4744733695152</v>
      </c>
      <c r="U1664" s="267"/>
      <c r="V1664" s="262"/>
      <c r="W1664" s="262"/>
      <c r="X1664" s="267" t="s">
        <v>2788</v>
      </c>
      <c r="Y1664" s="262" t="s">
        <v>2841</v>
      </c>
      <c r="Z1664" s="262"/>
      <c r="AC1664" s="274"/>
      <c r="AD1664" s="275"/>
    </row>
    <row r="1665" spans="1:30" x14ac:dyDescent="0.25">
      <c r="A1665" s="261">
        <v>43026</v>
      </c>
      <c r="B1665" s="262"/>
      <c r="C1665" s="261">
        <v>43070</v>
      </c>
      <c r="D1665" s="262" t="s">
        <v>2512</v>
      </c>
      <c r="E1665" s="262" t="s">
        <v>1872</v>
      </c>
      <c r="F1665" s="262" t="s">
        <v>1872</v>
      </c>
      <c r="G1665" s="262" t="s">
        <v>1873</v>
      </c>
      <c r="H1665" s="263" t="s">
        <v>1843</v>
      </c>
      <c r="I1665" s="264">
        <v>-7968.34</v>
      </c>
      <c r="J1665" s="264">
        <v>30000</v>
      </c>
      <c r="K1665" s="264">
        <v>0</v>
      </c>
      <c r="L1665" s="266">
        <v>3.7648999999999999</v>
      </c>
      <c r="M1665" s="266">
        <v>3.2625999999999999</v>
      </c>
      <c r="N1665" s="270">
        <v>43098</v>
      </c>
      <c r="O1665" s="264">
        <v>3982.1</v>
      </c>
      <c r="P1665" s="264">
        <v>0.2</v>
      </c>
      <c r="Q1665" s="264">
        <v>3981.9</v>
      </c>
      <c r="R1665" s="264">
        <v>3982.1</v>
      </c>
      <c r="S1665" s="279">
        <v>3.2612999999999999</v>
      </c>
      <c r="T1665" s="268">
        <f t="shared" si="59"/>
        <v>1221.016159200319</v>
      </c>
      <c r="U1665" s="267"/>
      <c r="V1665" s="262"/>
      <c r="W1665" s="262"/>
      <c r="X1665" s="267" t="s">
        <v>2788</v>
      </c>
      <c r="Y1665" s="262" t="s">
        <v>2929</v>
      </c>
      <c r="Z1665" s="262"/>
      <c r="AC1665" s="274"/>
      <c r="AD1665" s="275"/>
    </row>
    <row r="1666" spans="1:30" x14ac:dyDescent="0.25">
      <c r="A1666" s="261">
        <v>43053</v>
      </c>
      <c r="B1666" s="262"/>
      <c r="C1666" s="261">
        <v>43070</v>
      </c>
      <c r="D1666" s="262" t="s">
        <v>2512</v>
      </c>
      <c r="E1666" s="262" t="s">
        <v>1872</v>
      </c>
      <c r="F1666" s="262" t="s">
        <v>1872</v>
      </c>
      <c r="G1666" s="262" t="s">
        <v>1873</v>
      </c>
      <c r="H1666" s="263" t="s">
        <v>155</v>
      </c>
      <c r="I1666" s="264">
        <v>45480.73</v>
      </c>
      <c r="J1666" s="264">
        <v>-150000</v>
      </c>
      <c r="K1666" s="264">
        <v>0</v>
      </c>
      <c r="L1666" s="266">
        <v>3.2980999999999998</v>
      </c>
      <c r="M1666" s="266">
        <v>3.2584</v>
      </c>
      <c r="N1666" s="270">
        <v>43084</v>
      </c>
      <c r="O1666" s="264">
        <v>-1800.64</v>
      </c>
      <c r="P1666" s="264">
        <v>0</v>
      </c>
      <c r="Q1666" s="264">
        <v>-1800.64</v>
      </c>
      <c r="R1666" s="264">
        <v>-1800.64</v>
      </c>
      <c r="S1666" s="279">
        <v>3.2612999999999999</v>
      </c>
      <c r="T1666" s="268">
        <f t="shared" si="59"/>
        <v>-552.12338637966457</v>
      </c>
      <c r="U1666" s="267"/>
      <c r="V1666" s="262"/>
      <c r="W1666" s="262"/>
      <c r="X1666" s="267" t="s">
        <v>2788</v>
      </c>
      <c r="Y1666" s="262" t="s">
        <v>2930</v>
      </c>
      <c r="Z1666" s="262"/>
      <c r="AC1666" s="274"/>
      <c r="AD1666" s="275"/>
    </row>
    <row r="1667" spans="1:30" x14ac:dyDescent="0.25">
      <c r="A1667" s="261">
        <v>43067</v>
      </c>
      <c r="B1667" s="262"/>
      <c r="C1667" s="261">
        <v>43070</v>
      </c>
      <c r="D1667" s="262" t="s">
        <v>2512</v>
      </c>
      <c r="E1667" s="262" t="s">
        <v>1872</v>
      </c>
      <c r="F1667" s="262" t="s">
        <v>1872</v>
      </c>
      <c r="G1667" s="262" t="s">
        <v>1873</v>
      </c>
      <c r="H1667" s="263" t="s">
        <v>155</v>
      </c>
      <c r="I1667" s="264">
        <v>35083.53</v>
      </c>
      <c r="J1667" s="264">
        <v>-113404</v>
      </c>
      <c r="K1667" s="264">
        <v>0</v>
      </c>
      <c r="L1667" s="266">
        <v>3.2324000000000002</v>
      </c>
      <c r="M1667" s="266">
        <v>3.2625999999999999</v>
      </c>
      <c r="N1667" s="270">
        <v>43098</v>
      </c>
      <c r="O1667" s="264">
        <v>1054.1199999999999</v>
      </c>
      <c r="P1667" s="264">
        <v>0.05</v>
      </c>
      <c r="Q1667" s="264">
        <v>1054.07</v>
      </c>
      <c r="R1667" s="264">
        <v>1054.1199999999999</v>
      </c>
      <c r="S1667" s="279">
        <v>3.2612999999999999</v>
      </c>
      <c r="T1667" s="268">
        <f t="shared" si="59"/>
        <v>323.2208015208659</v>
      </c>
      <c r="U1667" s="267"/>
      <c r="V1667" s="262"/>
      <c r="W1667" s="262"/>
      <c r="X1667" s="267" t="s">
        <v>2931</v>
      </c>
      <c r="Y1667" s="262" t="s">
        <v>2932</v>
      </c>
      <c r="Z1667" s="262"/>
      <c r="AC1667" s="274"/>
      <c r="AD1667" s="275"/>
    </row>
    <row r="1668" spans="1:30" x14ac:dyDescent="0.25">
      <c r="A1668" s="261">
        <v>43053</v>
      </c>
      <c r="B1668" s="262"/>
      <c r="C1668" s="261">
        <v>43070</v>
      </c>
      <c r="D1668" s="262" t="s">
        <v>2512</v>
      </c>
      <c r="E1668" s="262" t="s">
        <v>1872</v>
      </c>
      <c r="F1668" s="262" t="s">
        <v>1872</v>
      </c>
      <c r="G1668" s="262" t="s">
        <v>1873</v>
      </c>
      <c r="H1668" s="263" t="s">
        <v>1843</v>
      </c>
      <c r="I1668" s="264">
        <v>-36384.589999999997</v>
      </c>
      <c r="J1668" s="264">
        <v>120000.02</v>
      </c>
      <c r="K1668" s="264">
        <v>0</v>
      </c>
      <c r="L1668" s="266">
        <v>3.2980999999999998</v>
      </c>
      <c r="M1668" s="266">
        <v>3.2584</v>
      </c>
      <c r="N1668" s="270">
        <v>43084</v>
      </c>
      <c r="O1668" s="264">
        <v>1440.51</v>
      </c>
      <c r="P1668" s="264">
        <v>7.0000000000000007E-2</v>
      </c>
      <c r="Q1668" s="264">
        <v>1440.44</v>
      </c>
      <c r="R1668" s="264">
        <v>1440.51</v>
      </c>
      <c r="S1668" s="279">
        <v>3.2612999999999999</v>
      </c>
      <c r="T1668" s="268">
        <f t="shared" si="59"/>
        <v>441.69809585134766</v>
      </c>
      <c r="U1668" s="267"/>
      <c r="V1668" s="262"/>
      <c r="W1668" s="262"/>
      <c r="X1668" s="267" t="s">
        <v>2788</v>
      </c>
      <c r="Y1668" s="262" t="s">
        <v>2933</v>
      </c>
      <c r="Z1668" s="262"/>
      <c r="AC1668" s="274"/>
      <c r="AD1668" s="275"/>
    </row>
    <row r="1669" spans="1:30" x14ac:dyDescent="0.25">
      <c r="A1669" s="261">
        <v>43053</v>
      </c>
      <c r="B1669" s="262"/>
      <c r="C1669" s="261">
        <v>43070</v>
      </c>
      <c r="D1669" s="262" t="s">
        <v>2512</v>
      </c>
      <c r="E1669" s="262" t="s">
        <v>1872</v>
      </c>
      <c r="F1669" s="262" t="s">
        <v>1872</v>
      </c>
      <c r="G1669" s="262" t="s">
        <v>1873</v>
      </c>
      <c r="H1669" s="263" t="s">
        <v>1843</v>
      </c>
      <c r="I1669" s="264">
        <v>-15160.24</v>
      </c>
      <c r="J1669" s="264">
        <v>49999.99</v>
      </c>
      <c r="K1669" s="264">
        <v>0</v>
      </c>
      <c r="L1669" s="266">
        <v>3.2980999999999998</v>
      </c>
      <c r="M1669" s="266">
        <v>3.2584</v>
      </c>
      <c r="N1669" s="270">
        <v>43084</v>
      </c>
      <c r="O1669" s="264">
        <v>600.21</v>
      </c>
      <c r="P1669" s="264">
        <v>0.03</v>
      </c>
      <c r="Q1669" s="264">
        <v>600.17999999999995</v>
      </c>
      <c r="R1669" s="264">
        <v>600.21</v>
      </c>
      <c r="S1669" s="279">
        <v>3.2612999999999999</v>
      </c>
      <c r="T1669" s="268">
        <f t="shared" si="59"/>
        <v>184.04010670591484</v>
      </c>
      <c r="U1669" s="267"/>
      <c r="V1669" s="262"/>
      <c r="W1669" s="262"/>
      <c r="X1669" s="267" t="s">
        <v>2788</v>
      </c>
      <c r="Y1669" s="262" t="s">
        <v>2934</v>
      </c>
      <c r="Z1669" s="262"/>
      <c r="AC1669" s="274"/>
      <c r="AD1669" s="275"/>
    </row>
    <row r="1670" spans="1:30" x14ac:dyDescent="0.25">
      <c r="A1670" s="261">
        <v>43053</v>
      </c>
      <c r="B1670" s="262"/>
      <c r="C1670" s="261">
        <v>43074</v>
      </c>
      <c r="D1670" s="262" t="s">
        <v>2512</v>
      </c>
      <c r="E1670" s="262" t="s">
        <v>1872</v>
      </c>
      <c r="F1670" s="262" t="s">
        <v>1872</v>
      </c>
      <c r="G1670" s="262" t="s">
        <v>1873</v>
      </c>
      <c r="H1670" s="263" t="s">
        <v>155</v>
      </c>
      <c r="I1670" s="264">
        <v>36384.589999999997</v>
      </c>
      <c r="J1670" s="264">
        <v>-120000.02</v>
      </c>
      <c r="K1670" s="264">
        <v>0</v>
      </c>
      <c r="L1670" s="266">
        <v>3.2980999999999998</v>
      </c>
      <c r="M1670" s="266">
        <v>3.2359</v>
      </c>
      <c r="N1670" s="270">
        <v>43084</v>
      </c>
      <c r="O1670" s="264">
        <v>-2258.13</v>
      </c>
      <c r="P1670" s="264">
        <v>0</v>
      </c>
      <c r="Q1670" s="264">
        <v>-2258.13</v>
      </c>
      <c r="R1670" s="264">
        <v>-2258.13</v>
      </c>
      <c r="S1670" s="279">
        <v>3.2503000000000002</v>
      </c>
      <c r="T1670" s="268">
        <f>R1670/S1670</f>
        <v>-694.74510045226589</v>
      </c>
      <c r="U1670" s="267"/>
      <c r="V1670" s="262"/>
      <c r="W1670" s="262"/>
      <c r="X1670" s="267" t="s">
        <v>2788</v>
      </c>
      <c r="Y1670" s="262" t="s">
        <v>2935</v>
      </c>
      <c r="Z1670" s="262"/>
      <c r="AC1670" s="274"/>
      <c r="AD1670" s="275"/>
    </row>
    <row r="1671" spans="1:30" x14ac:dyDescent="0.25">
      <c r="A1671" s="261">
        <v>43010</v>
      </c>
      <c r="B1671" s="262"/>
      <c r="C1671" s="261">
        <v>43074</v>
      </c>
      <c r="D1671" s="262" t="s">
        <v>2512</v>
      </c>
      <c r="E1671" s="262" t="s">
        <v>1872</v>
      </c>
      <c r="F1671" s="262" t="s">
        <v>1872</v>
      </c>
      <c r="G1671" s="262" t="s">
        <v>1873</v>
      </c>
      <c r="H1671" s="263" t="s">
        <v>155</v>
      </c>
      <c r="I1671" s="264">
        <v>77452.929999999993</v>
      </c>
      <c r="J1671" s="264">
        <v>-246540.42</v>
      </c>
      <c r="K1671" s="264">
        <v>0</v>
      </c>
      <c r="L1671" s="266">
        <v>3.1831</v>
      </c>
      <c r="M1671" s="266">
        <v>3.2332000000000001</v>
      </c>
      <c r="N1671" s="270">
        <v>43074</v>
      </c>
      <c r="O1671" s="264">
        <v>3880.39</v>
      </c>
      <c r="P1671" s="264">
        <v>0.19</v>
      </c>
      <c r="Q1671" s="264">
        <v>3880.2</v>
      </c>
      <c r="R1671" s="264">
        <v>3880.39</v>
      </c>
      <c r="S1671" s="279">
        <v>3.2503000000000002</v>
      </c>
      <c r="T1671" s="268">
        <f>R1671/S1671</f>
        <v>1193.8559517582992</v>
      </c>
      <c r="U1671" s="267"/>
      <c r="V1671" s="262"/>
      <c r="W1671" s="262"/>
      <c r="X1671" s="267" t="s">
        <v>2788</v>
      </c>
      <c r="Y1671" s="262" t="s">
        <v>2936</v>
      </c>
      <c r="Z1671" s="262"/>
      <c r="AC1671" s="274"/>
      <c r="AD1671" s="275"/>
    </row>
    <row r="1672" spans="1:30" x14ac:dyDescent="0.25">
      <c r="A1672" s="261">
        <v>43053</v>
      </c>
      <c r="B1672" s="262"/>
      <c r="C1672" s="261">
        <v>43074</v>
      </c>
      <c r="D1672" s="262" t="s">
        <v>2512</v>
      </c>
      <c r="E1672" s="262" t="s">
        <v>1872</v>
      </c>
      <c r="F1672" s="262" t="s">
        <v>1872</v>
      </c>
      <c r="G1672" s="262" t="s">
        <v>1873</v>
      </c>
      <c r="H1672" s="263" t="s">
        <v>155</v>
      </c>
      <c r="I1672" s="264">
        <v>268424.24</v>
      </c>
      <c r="J1672" s="264">
        <v>-885289.99</v>
      </c>
      <c r="K1672" s="264">
        <v>0</v>
      </c>
      <c r="L1672" s="266">
        <v>3.2980999999999998</v>
      </c>
      <c r="M1672" s="266">
        <v>3.2359</v>
      </c>
      <c r="N1672" s="270">
        <v>43084</v>
      </c>
      <c r="O1672" s="264">
        <v>-16659.18</v>
      </c>
      <c r="P1672" s="264">
        <v>0</v>
      </c>
      <c r="Q1672" s="264">
        <v>-16659.18</v>
      </c>
      <c r="R1672" s="264">
        <v>-16659.18</v>
      </c>
      <c r="S1672" s="279">
        <v>3.2503000000000002</v>
      </c>
      <c r="T1672" s="268">
        <f t="shared" ref="T1672:T1678" si="60">R1672/S1672</f>
        <v>-5125.4284219918163</v>
      </c>
      <c r="U1672" s="267"/>
      <c r="V1672" s="262"/>
      <c r="W1672" s="262"/>
      <c r="X1672" s="267" t="s">
        <v>2788</v>
      </c>
      <c r="Y1672" s="262" t="s">
        <v>2930</v>
      </c>
      <c r="Z1672" s="262"/>
      <c r="AC1672" s="274"/>
      <c r="AD1672" s="275"/>
    </row>
    <row r="1673" spans="1:30" x14ac:dyDescent="0.25">
      <c r="A1673" s="261">
        <v>43067</v>
      </c>
      <c r="B1673" s="262"/>
      <c r="C1673" s="261">
        <v>43074</v>
      </c>
      <c r="D1673" s="262" t="s">
        <v>2512</v>
      </c>
      <c r="E1673" s="262" t="s">
        <v>1872</v>
      </c>
      <c r="F1673" s="262" t="s">
        <v>1872</v>
      </c>
      <c r="G1673" s="262" t="s">
        <v>1873</v>
      </c>
      <c r="H1673" s="263" t="s">
        <v>155</v>
      </c>
      <c r="I1673" s="264">
        <v>49098.31</v>
      </c>
      <c r="J1673" s="264">
        <v>-158705.38</v>
      </c>
      <c r="K1673" s="264">
        <v>0</v>
      </c>
      <c r="L1673" s="266">
        <v>3.2324000000000002</v>
      </c>
      <c r="M1673" s="266">
        <v>3.2401</v>
      </c>
      <c r="N1673" s="270">
        <v>43098</v>
      </c>
      <c r="O1673" s="264">
        <v>376.34</v>
      </c>
      <c r="P1673" s="264">
        <v>0.02</v>
      </c>
      <c r="Q1673" s="264">
        <v>376.32</v>
      </c>
      <c r="R1673" s="264">
        <v>376.34</v>
      </c>
      <c r="S1673" s="279">
        <v>3.2503000000000002</v>
      </c>
      <c r="T1673" s="268">
        <f t="shared" si="60"/>
        <v>115.78623511675843</v>
      </c>
      <c r="U1673" s="267"/>
      <c r="V1673" s="262"/>
      <c r="W1673" s="262"/>
      <c r="X1673" s="267" t="s">
        <v>2788</v>
      </c>
      <c r="Y1673" s="262" t="s">
        <v>2937</v>
      </c>
      <c r="Z1673" s="262"/>
      <c r="AC1673" s="274"/>
      <c r="AD1673" s="275"/>
    </row>
    <row r="1674" spans="1:30" x14ac:dyDescent="0.25">
      <c r="A1674" s="261">
        <v>43067</v>
      </c>
      <c r="B1674" s="262"/>
      <c r="C1674" s="261">
        <v>43074</v>
      </c>
      <c r="D1674" s="262" t="s">
        <v>2512</v>
      </c>
      <c r="E1674" s="262" t="s">
        <v>1872</v>
      </c>
      <c r="F1674" s="262" t="s">
        <v>1872</v>
      </c>
      <c r="G1674" s="262" t="s">
        <v>1873</v>
      </c>
      <c r="H1674" s="263" t="s">
        <v>155</v>
      </c>
      <c r="I1674" s="264">
        <v>123747.06</v>
      </c>
      <c r="J1674" s="264">
        <v>-400000</v>
      </c>
      <c r="K1674" s="264">
        <v>0</v>
      </c>
      <c r="L1674" s="266">
        <v>3.2324000000000002</v>
      </c>
      <c r="M1674" s="266">
        <v>3.2401</v>
      </c>
      <c r="N1674" s="270">
        <v>43098</v>
      </c>
      <c r="O1674" s="264">
        <v>948.52</v>
      </c>
      <c r="P1674" s="264">
        <v>0.05</v>
      </c>
      <c r="Q1674" s="264">
        <v>948.47</v>
      </c>
      <c r="R1674" s="264">
        <v>948.52</v>
      </c>
      <c r="S1674" s="279">
        <v>3.2503000000000002</v>
      </c>
      <c r="T1674" s="268">
        <f t="shared" si="60"/>
        <v>291.82536996584929</v>
      </c>
      <c r="U1674" s="267"/>
      <c r="V1674" s="262"/>
      <c r="W1674" s="262"/>
      <c r="X1674" s="267" t="s">
        <v>2788</v>
      </c>
      <c r="Y1674" s="262" t="s">
        <v>2938</v>
      </c>
      <c r="Z1674" s="262"/>
      <c r="AC1674" s="274"/>
      <c r="AD1674" s="275"/>
    </row>
    <row r="1675" spans="1:30" x14ac:dyDescent="0.25">
      <c r="A1675" s="261">
        <v>43067</v>
      </c>
      <c r="B1675" s="262"/>
      <c r="C1675" s="261">
        <v>43074</v>
      </c>
      <c r="D1675" s="262" t="s">
        <v>2512</v>
      </c>
      <c r="E1675" s="262" t="s">
        <v>1872</v>
      </c>
      <c r="F1675" s="262" t="s">
        <v>1872</v>
      </c>
      <c r="G1675" s="262" t="s">
        <v>1873</v>
      </c>
      <c r="H1675" s="263" t="s">
        <v>155</v>
      </c>
      <c r="I1675" s="264">
        <v>96752.52</v>
      </c>
      <c r="J1675" s="264">
        <v>-312742.84999999998</v>
      </c>
      <c r="K1675" s="264">
        <v>0</v>
      </c>
      <c r="L1675" s="266">
        <v>3.2324000000000002</v>
      </c>
      <c r="M1675" s="266">
        <v>3.2416</v>
      </c>
      <c r="N1675" s="270">
        <v>43098</v>
      </c>
      <c r="O1675" s="264">
        <v>886.08</v>
      </c>
      <c r="P1675" s="264">
        <v>0.04</v>
      </c>
      <c r="Q1675" s="264">
        <v>886.04</v>
      </c>
      <c r="R1675" s="264">
        <v>886.08</v>
      </c>
      <c r="S1675" s="279">
        <v>3.2503000000000002</v>
      </c>
      <c r="T1675" s="268">
        <f t="shared" si="60"/>
        <v>272.61483555364117</v>
      </c>
      <c r="U1675" s="267"/>
      <c r="V1675" s="262"/>
      <c r="W1675" s="262"/>
      <c r="X1675" s="267" t="s">
        <v>2881</v>
      </c>
      <c r="Y1675" s="262" t="s">
        <v>2927</v>
      </c>
      <c r="Z1675" s="262"/>
      <c r="AC1675" s="274"/>
      <c r="AD1675" s="275"/>
    </row>
    <row r="1676" spans="1:30" x14ac:dyDescent="0.25">
      <c r="A1676" s="261">
        <v>43067</v>
      </c>
      <c r="B1676" s="262"/>
      <c r="C1676" s="261">
        <v>43074</v>
      </c>
      <c r="D1676" s="262" t="s">
        <v>2512</v>
      </c>
      <c r="E1676" s="262" t="s">
        <v>1872</v>
      </c>
      <c r="F1676" s="262" t="s">
        <v>1872</v>
      </c>
      <c r="G1676" s="262" t="s">
        <v>1873</v>
      </c>
      <c r="H1676" s="263" t="s">
        <v>155</v>
      </c>
      <c r="I1676" s="264">
        <v>37124.120000000003</v>
      </c>
      <c r="J1676" s="264">
        <v>-120000.01</v>
      </c>
      <c r="K1676" s="264">
        <v>0</v>
      </c>
      <c r="L1676" s="266">
        <v>3.2324000000000002</v>
      </c>
      <c r="M1676" s="266">
        <v>3.2401</v>
      </c>
      <c r="N1676" s="270">
        <v>43098</v>
      </c>
      <c r="O1676" s="264">
        <v>284.56</v>
      </c>
      <c r="P1676" s="264">
        <v>0.01</v>
      </c>
      <c r="Q1676" s="264">
        <v>284.55</v>
      </c>
      <c r="R1676" s="264">
        <v>284.56</v>
      </c>
      <c r="S1676" s="279">
        <v>3.2503000000000002</v>
      </c>
      <c r="T1676" s="268">
        <f t="shared" si="60"/>
        <v>87.548841645386574</v>
      </c>
      <c r="U1676" s="267"/>
      <c r="V1676" s="262"/>
      <c r="W1676" s="262"/>
      <c r="X1676" s="267" t="s">
        <v>2788</v>
      </c>
      <c r="Y1676" s="262" t="s">
        <v>2938</v>
      </c>
      <c r="Z1676" s="262"/>
      <c r="AC1676" s="274"/>
      <c r="AD1676" s="275"/>
    </row>
    <row r="1677" spans="1:30" x14ac:dyDescent="0.25">
      <c r="A1677" s="261">
        <v>43055</v>
      </c>
      <c r="B1677" s="262"/>
      <c r="C1677" s="261">
        <v>43074</v>
      </c>
      <c r="D1677" s="262" t="s">
        <v>2512</v>
      </c>
      <c r="E1677" s="262" t="s">
        <v>1872</v>
      </c>
      <c r="F1677" s="262" t="s">
        <v>1872</v>
      </c>
      <c r="G1677" s="262" t="s">
        <v>1873</v>
      </c>
      <c r="H1677" s="263" t="s">
        <v>155</v>
      </c>
      <c r="I1677" s="264">
        <v>81957.259999999995</v>
      </c>
      <c r="J1677" s="264">
        <v>-270000</v>
      </c>
      <c r="K1677" s="264">
        <v>0</v>
      </c>
      <c r="L1677" s="266">
        <v>3.2944</v>
      </c>
      <c r="M1677" s="266">
        <v>3.2416</v>
      </c>
      <c r="N1677" s="270">
        <v>43098</v>
      </c>
      <c r="O1677" s="264">
        <v>-4307.66</v>
      </c>
      <c r="P1677" s="264">
        <v>0</v>
      </c>
      <c r="Q1677" s="264">
        <v>-4307.66</v>
      </c>
      <c r="R1677" s="264">
        <v>-4307.66</v>
      </c>
      <c r="S1677" s="279">
        <v>3.2503000000000002</v>
      </c>
      <c r="T1677" s="268">
        <f t="shared" si="60"/>
        <v>-1325.3115097067962</v>
      </c>
      <c r="U1677" s="267"/>
      <c r="V1677" s="262"/>
      <c r="W1677" s="262"/>
      <c r="X1677" s="267" t="s">
        <v>2939</v>
      </c>
      <c r="Y1677" s="262" t="s">
        <v>2940</v>
      </c>
      <c r="Z1677" s="262"/>
      <c r="AC1677" s="274"/>
      <c r="AD1677" s="275"/>
    </row>
    <row r="1678" spans="1:30" x14ac:dyDescent="0.25">
      <c r="A1678" s="261">
        <v>43067</v>
      </c>
      <c r="B1678" s="262"/>
      <c r="C1678" s="261">
        <v>43080</v>
      </c>
      <c r="D1678" s="262" t="s">
        <v>2512</v>
      </c>
      <c r="E1678" s="262" t="s">
        <v>1872</v>
      </c>
      <c r="F1678" s="262" t="s">
        <v>1872</v>
      </c>
      <c r="G1678" s="262" t="s">
        <v>1873</v>
      </c>
      <c r="H1678" s="263" t="s">
        <v>155</v>
      </c>
      <c r="I1678" s="264">
        <v>42692.74</v>
      </c>
      <c r="J1678" s="264">
        <v>-138000.01</v>
      </c>
      <c r="K1678" s="264">
        <v>0</v>
      </c>
      <c r="L1678" s="266">
        <v>3.2324000000000002</v>
      </c>
      <c r="M1678" s="266">
        <v>3.2986</v>
      </c>
      <c r="N1678" s="270">
        <v>43098</v>
      </c>
      <c r="O1678" s="264">
        <v>2816.48</v>
      </c>
      <c r="P1678" s="264">
        <v>0.14000000000000001</v>
      </c>
      <c r="Q1678" s="264">
        <v>2816.34</v>
      </c>
      <c r="R1678" s="264">
        <v>2816.48</v>
      </c>
      <c r="S1678" s="279">
        <v>3.2808000000000002</v>
      </c>
      <c r="T1678" s="268">
        <f t="shared" si="60"/>
        <v>858.47354303828331</v>
      </c>
      <c r="U1678" s="267"/>
      <c r="V1678" s="262"/>
      <c r="W1678" s="262"/>
      <c r="X1678" s="267" t="s">
        <v>2788</v>
      </c>
      <c r="Y1678" s="262" t="s">
        <v>2941</v>
      </c>
      <c r="Z1678" s="262"/>
      <c r="AC1678" s="274"/>
      <c r="AD1678" s="275"/>
    </row>
    <row r="1679" spans="1:30" x14ac:dyDescent="0.25">
      <c r="A1679" s="261">
        <v>43055</v>
      </c>
      <c r="B1679" s="262"/>
      <c r="C1679" s="261">
        <v>43080</v>
      </c>
      <c r="D1679" s="262" t="s">
        <v>2512</v>
      </c>
      <c r="E1679" s="262" t="s">
        <v>1872</v>
      </c>
      <c r="F1679" s="262" t="s">
        <v>1872</v>
      </c>
      <c r="G1679" s="262" t="s">
        <v>1873</v>
      </c>
      <c r="H1679" s="263" t="s">
        <v>155</v>
      </c>
      <c r="I1679" s="264">
        <v>31872.27</v>
      </c>
      <c r="J1679" s="264">
        <v>-105000.01</v>
      </c>
      <c r="K1679" s="264">
        <v>0</v>
      </c>
      <c r="L1679" s="266">
        <v>3.2944</v>
      </c>
      <c r="M1679" s="266">
        <v>3.2986</v>
      </c>
      <c r="N1679" s="270">
        <v>43098</v>
      </c>
      <c r="O1679" s="264">
        <v>133.4</v>
      </c>
      <c r="P1679" s="264">
        <v>0.01</v>
      </c>
      <c r="Q1679" s="264">
        <v>133.38999999999999</v>
      </c>
      <c r="R1679" s="264">
        <v>133.4</v>
      </c>
      <c r="S1679" s="279">
        <v>3.2808000000000002</v>
      </c>
      <c r="T1679" s="268">
        <f>R1679/S1679</f>
        <v>40.660814435503532</v>
      </c>
      <c r="U1679" s="267"/>
      <c r="V1679" s="262"/>
      <c r="W1679" s="262"/>
      <c r="X1679" s="267" t="s">
        <v>2939</v>
      </c>
      <c r="Y1679" s="262" t="s">
        <v>2940</v>
      </c>
      <c r="Z1679" s="262"/>
      <c r="AC1679" s="274"/>
      <c r="AD1679" s="275"/>
    </row>
    <row r="1680" spans="1:30" x14ac:dyDescent="0.25">
      <c r="A1680" s="261">
        <v>43062</v>
      </c>
      <c r="B1680" s="262"/>
      <c r="C1680" s="261">
        <v>43080</v>
      </c>
      <c r="D1680" s="262" t="s">
        <v>2512</v>
      </c>
      <c r="E1680" s="262" t="s">
        <v>1872</v>
      </c>
      <c r="F1680" s="262" t="s">
        <v>1872</v>
      </c>
      <c r="G1680" s="262" t="s">
        <v>1873</v>
      </c>
      <c r="H1680" s="263" t="s">
        <v>155</v>
      </c>
      <c r="I1680" s="264">
        <v>92477.49</v>
      </c>
      <c r="J1680" s="264">
        <v>-305000.01</v>
      </c>
      <c r="K1680" s="264">
        <v>0</v>
      </c>
      <c r="L1680" s="266">
        <v>3.2980999999999998</v>
      </c>
      <c r="M1680" s="266">
        <v>3.2945000000000002</v>
      </c>
      <c r="N1680" s="270">
        <v>43084</v>
      </c>
      <c r="O1680" s="264">
        <v>-332.55</v>
      </c>
      <c r="P1680" s="264">
        <v>0</v>
      </c>
      <c r="Q1680" s="264">
        <v>-332.55</v>
      </c>
      <c r="R1680" s="264">
        <v>-332.55</v>
      </c>
      <c r="S1680" s="279">
        <v>3.2808000000000002</v>
      </c>
      <c r="T1680" s="268">
        <f>R1680/S1680</f>
        <v>-101.36247256766642</v>
      </c>
      <c r="U1680" s="267"/>
      <c r="V1680" s="262"/>
      <c r="W1680" s="262"/>
      <c r="X1680" s="267" t="s">
        <v>2788</v>
      </c>
      <c r="Y1680" s="262" t="s">
        <v>2942</v>
      </c>
      <c r="Z1680" s="262"/>
      <c r="AC1680" s="274"/>
      <c r="AD1680" s="275"/>
    </row>
    <row r="1681" spans="1:30" x14ac:dyDescent="0.25">
      <c r="A1681" s="261">
        <v>43053</v>
      </c>
      <c r="B1681" s="262"/>
      <c r="C1681" s="261">
        <v>43080</v>
      </c>
      <c r="D1681" s="262" t="s">
        <v>2512</v>
      </c>
      <c r="E1681" s="262" t="s">
        <v>1872</v>
      </c>
      <c r="F1681" s="262" t="s">
        <v>1872</v>
      </c>
      <c r="G1681" s="262" t="s">
        <v>1873</v>
      </c>
      <c r="H1681" s="263" t="s">
        <v>155</v>
      </c>
      <c r="I1681" s="264">
        <v>39628.019999999997</v>
      </c>
      <c r="J1681" s="264">
        <v>-130697.17</v>
      </c>
      <c r="K1681" s="264">
        <v>0</v>
      </c>
      <c r="L1681" s="266">
        <v>3.2980999999999998</v>
      </c>
      <c r="M1681" s="266">
        <v>3.2945000000000002</v>
      </c>
      <c r="N1681" s="270">
        <v>43084</v>
      </c>
      <c r="O1681" s="264">
        <v>-142.5</v>
      </c>
      <c r="P1681" s="264">
        <v>0</v>
      </c>
      <c r="Q1681" s="264">
        <v>-142.5</v>
      </c>
      <c r="R1681" s="264">
        <v>-142.5</v>
      </c>
      <c r="S1681" s="279">
        <v>3.2808000000000002</v>
      </c>
      <c r="T1681" s="268">
        <f t="shared" ref="T1681" si="61">R1681/S1681</f>
        <v>-43.434528163862467</v>
      </c>
      <c r="U1681" s="267"/>
      <c r="V1681" s="262"/>
      <c r="W1681" s="262"/>
      <c r="X1681" s="267" t="s">
        <v>2788</v>
      </c>
      <c r="Y1681" s="262" t="s">
        <v>2935</v>
      </c>
      <c r="Z1681" s="262"/>
      <c r="AC1681" s="274"/>
      <c r="AD1681" s="275"/>
    </row>
    <row r="1682" spans="1:30" x14ac:dyDescent="0.25">
      <c r="A1682" s="261">
        <v>43075</v>
      </c>
      <c r="B1682" s="262"/>
      <c r="C1682" s="261">
        <v>43080</v>
      </c>
      <c r="D1682" s="262" t="s">
        <v>2512</v>
      </c>
      <c r="E1682" s="262" t="s">
        <v>1872</v>
      </c>
      <c r="F1682" s="262" t="s">
        <v>1872</v>
      </c>
      <c r="G1682" s="262" t="s">
        <v>1873</v>
      </c>
      <c r="H1682" s="263" t="s">
        <v>155</v>
      </c>
      <c r="I1682" s="264">
        <v>164782.87</v>
      </c>
      <c r="J1682" s="264">
        <v>-533418.63</v>
      </c>
      <c r="K1682" s="264">
        <v>0</v>
      </c>
      <c r="L1682" s="266">
        <v>3.2370999999999999</v>
      </c>
      <c r="M1682" s="266">
        <v>3.2818000000000001</v>
      </c>
      <c r="N1682" s="270">
        <v>43080</v>
      </c>
      <c r="O1682" s="264">
        <v>7365.79</v>
      </c>
      <c r="P1682" s="264">
        <v>0.37</v>
      </c>
      <c r="Q1682" s="264">
        <v>7365.42</v>
      </c>
      <c r="R1682" s="264">
        <v>7365.79</v>
      </c>
      <c r="S1682" s="279">
        <v>3.2808000000000002</v>
      </c>
      <c r="T1682" s="268">
        <f>R1682/S1682</f>
        <v>2245.1200926603265</v>
      </c>
      <c r="U1682" s="267"/>
      <c r="V1682" s="262"/>
      <c r="W1682" s="262"/>
      <c r="X1682" s="267" t="s">
        <v>2788</v>
      </c>
      <c r="Y1682" s="262" t="s">
        <v>2943</v>
      </c>
      <c r="Z1682" s="262"/>
      <c r="AC1682" s="274"/>
    </row>
    <row r="1683" spans="1:30" x14ac:dyDescent="0.25">
      <c r="A1683" s="261">
        <v>43067</v>
      </c>
      <c r="B1683" s="262"/>
      <c r="C1683" s="261">
        <v>43080</v>
      </c>
      <c r="D1683" s="262" t="s">
        <v>2512</v>
      </c>
      <c r="E1683" s="262" t="s">
        <v>1872</v>
      </c>
      <c r="F1683" s="262" t="s">
        <v>1872</v>
      </c>
      <c r="G1683" s="262" t="s">
        <v>1873</v>
      </c>
      <c r="H1683" s="263" t="s">
        <v>155</v>
      </c>
      <c r="I1683" s="264">
        <v>154483.73000000001</v>
      </c>
      <c r="J1683" s="264">
        <v>-499353.21</v>
      </c>
      <c r="K1683" s="264">
        <v>0</v>
      </c>
      <c r="L1683" s="266">
        <v>3.2324000000000002</v>
      </c>
      <c r="M1683" s="266">
        <v>3.2986</v>
      </c>
      <c r="N1683" s="270">
        <v>43098</v>
      </c>
      <c r="O1683" s="264">
        <v>10191.44</v>
      </c>
      <c r="P1683" s="264">
        <v>0.51</v>
      </c>
      <c r="Q1683" s="264">
        <v>10190.93</v>
      </c>
      <c r="R1683" s="264">
        <v>10191.44</v>
      </c>
      <c r="S1683" s="279">
        <v>3.2808000000000002</v>
      </c>
      <c r="T1683" s="268">
        <f>R1683/S1683</f>
        <v>3106.3886856864178</v>
      </c>
      <c r="U1683" s="267"/>
      <c r="V1683" s="262"/>
      <c r="W1683" s="262"/>
      <c r="X1683" s="267" t="s">
        <v>2788</v>
      </c>
      <c r="Y1683" s="262" t="s">
        <v>2944</v>
      </c>
      <c r="Z1683" s="262"/>
      <c r="AC1683" s="274"/>
    </row>
    <row r="1684" spans="1:30" x14ac:dyDescent="0.25">
      <c r="A1684" s="261">
        <v>43055</v>
      </c>
      <c r="B1684" s="262"/>
      <c r="C1684" s="261">
        <v>43081</v>
      </c>
      <c r="D1684" s="262" t="s">
        <v>2512</v>
      </c>
      <c r="E1684" s="262" t="s">
        <v>1872</v>
      </c>
      <c r="F1684" s="262" t="s">
        <v>1872</v>
      </c>
      <c r="G1684" s="262" t="s">
        <v>1873</v>
      </c>
      <c r="H1684" s="263" t="s">
        <v>155</v>
      </c>
      <c r="I1684" s="264">
        <v>36425.449999999997</v>
      </c>
      <c r="J1684" s="264">
        <v>-120000</v>
      </c>
      <c r="K1684" s="264">
        <v>0</v>
      </c>
      <c r="L1684" s="266">
        <v>3.2944</v>
      </c>
      <c r="M1684" s="266">
        <v>3.3331</v>
      </c>
      <c r="N1684" s="270">
        <v>43098</v>
      </c>
      <c r="O1684" s="264">
        <v>1405.2</v>
      </c>
      <c r="P1684" s="264">
        <v>7.0000000000000007E-2</v>
      </c>
      <c r="Q1684" s="264">
        <v>1405.13</v>
      </c>
      <c r="R1684" s="264">
        <v>1405.2</v>
      </c>
      <c r="S1684" s="279">
        <v>3.2841999999999998</v>
      </c>
      <c r="T1684" s="268">
        <f t="shared" ref="T1684:T1690" si="62">R1684/S1684</f>
        <v>427.86675598319232</v>
      </c>
      <c r="U1684" s="267"/>
      <c r="V1684" s="262"/>
      <c r="W1684" s="262"/>
      <c r="X1684" s="267" t="s">
        <v>2939</v>
      </c>
      <c r="Y1684" s="262" t="s">
        <v>2940</v>
      </c>
      <c r="Z1684" s="262"/>
      <c r="AC1684" s="274"/>
    </row>
    <row r="1685" spans="1:30" x14ac:dyDescent="0.25">
      <c r="A1685" s="261">
        <v>43053</v>
      </c>
      <c r="B1685" s="262"/>
      <c r="C1685" s="261">
        <v>43082</v>
      </c>
      <c r="D1685" s="262" t="s">
        <v>2512</v>
      </c>
      <c r="E1685" s="262" t="s">
        <v>1872</v>
      </c>
      <c r="F1685" s="262" t="s">
        <v>1872</v>
      </c>
      <c r="G1685" s="262" t="s">
        <v>1873</v>
      </c>
      <c r="H1685" s="263" t="s">
        <v>155</v>
      </c>
      <c r="I1685" s="264">
        <v>36595.980000000003</v>
      </c>
      <c r="J1685" s="264">
        <v>-120697.2</v>
      </c>
      <c r="K1685" s="264">
        <v>0</v>
      </c>
      <c r="L1685" s="266">
        <v>3.2980999999999998</v>
      </c>
      <c r="M1685" s="266">
        <v>3.3157000000000001</v>
      </c>
      <c r="N1685" s="270">
        <v>43084</v>
      </c>
      <c r="O1685" s="264">
        <v>643.75</v>
      </c>
      <c r="P1685" s="264">
        <v>0.03</v>
      </c>
      <c r="Q1685" s="264">
        <v>643.72</v>
      </c>
      <c r="R1685" s="264">
        <v>643.75</v>
      </c>
      <c r="S1685" s="279">
        <v>3.3146</v>
      </c>
      <c r="T1685" s="268">
        <f t="shared" si="62"/>
        <v>194.21649671151874</v>
      </c>
      <c r="U1685" s="267"/>
      <c r="V1685" s="262"/>
      <c r="W1685" s="262"/>
      <c r="X1685" s="267" t="s">
        <v>2788</v>
      </c>
      <c r="Y1685" s="262" t="s">
        <v>2945</v>
      </c>
      <c r="Z1685" s="262"/>
      <c r="AC1685" s="274"/>
    </row>
    <row r="1686" spans="1:30" x14ac:dyDescent="0.25">
      <c r="A1686" s="261">
        <v>43063</v>
      </c>
      <c r="B1686" s="262"/>
      <c r="C1686" s="261">
        <v>43082</v>
      </c>
      <c r="D1686" s="262" t="s">
        <v>2512</v>
      </c>
      <c r="E1686" s="262" t="s">
        <v>1872</v>
      </c>
      <c r="F1686" s="262" t="s">
        <v>1872</v>
      </c>
      <c r="G1686" s="262" t="s">
        <v>1873</v>
      </c>
      <c r="H1686" s="263" t="s">
        <v>155</v>
      </c>
      <c r="I1686" s="264">
        <v>77510.3</v>
      </c>
      <c r="J1686" s="264">
        <v>-251451.16</v>
      </c>
      <c r="K1686" s="264">
        <v>0</v>
      </c>
      <c r="L1686" s="266">
        <v>3.2441</v>
      </c>
      <c r="M1686" s="266">
        <v>3.3157000000000001</v>
      </c>
      <c r="N1686" s="270">
        <v>43084</v>
      </c>
      <c r="O1686" s="264">
        <v>5546.8</v>
      </c>
      <c r="P1686" s="264">
        <v>0.28000000000000003</v>
      </c>
      <c r="Q1686" s="264">
        <v>5546.52</v>
      </c>
      <c r="R1686" s="264">
        <v>5546.8</v>
      </c>
      <c r="S1686" s="279">
        <v>3.3146</v>
      </c>
      <c r="T1686" s="268">
        <f t="shared" si="62"/>
        <v>1673.4447595486636</v>
      </c>
      <c r="U1686" s="267"/>
      <c r="V1686" s="262"/>
      <c r="W1686" s="262"/>
      <c r="X1686" s="267" t="s">
        <v>2788</v>
      </c>
      <c r="Y1686" s="262" t="s">
        <v>2946</v>
      </c>
      <c r="Z1686" s="262"/>
      <c r="AC1686" s="274"/>
    </row>
    <row r="1687" spans="1:30" x14ac:dyDescent="0.25">
      <c r="A1687" s="261">
        <v>43053</v>
      </c>
      <c r="B1687" s="262"/>
      <c r="C1687" s="261">
        <v>43082</v>
      </c>
      <c r="D1687" s="262" t="s">
        <v>2512</v>
      </c>
      <c r="E1687" s="262" t="s">
        <v>1872</v>
      </c>
      <c r="F1687" s="262" t="s">
        <v>1872</v>
      </c>
      <c r="G1687" s="262" t="s">
        <v>1873</v>
      </c>
      <c r="H1687" s="263" t="s">
        <v>1843</v>
      </c>
      <c r="I1687" s="264">
        <v>-34568.879999999997</v>
      </c>
      <c r="J1687" s="264">
        <v>114011.62</v>
      </c>
      <c r="K1687" s="264">
        <v>0</v>
      </c>
      <c r="L1687" s="266">
        <v>3.2980999999999998</v>
      </c>
      <c r="M1687" s="266">
        <v>3.3157000000000001</v>
      </c>
      <c r="N1687" s="270">
        <v>43084</v>
      </c>
      <c r="O1687" s="264">
        <v>-608.09</v>
      </c>
      <c r="P1687" s="264">
        <v>0</v>
      </c>
      <c r="Q1687" s="264">
        <v>-608.09</v>
      </c>
      <c r="R1687" s="264">
        <v>-608.09</v>
      </c>
      <c r="S1687" s="279">
        <v>3.3146</v>
      </c>
      <c r="T1687" s="268">
        <f t="shared" si="62"/>
        <v>-183.45803415193387</v>
      </c>
      <c r="U1687" s="267"/>
      <c r="V1687" s="262"/>
      <c r="W1687" s="262"/>
      <c r="X1687" s="267" t="s">
        <v>2788</v>
      </c>
      <c r="Y1687" s="262" t="s">
        <v>2928</v>
      </c>
      <c r="Z1687" s="262"/>
      <c r="AC1687" s="274"/>
    </row>
    <row r="1688" spans="1:30" x14ac:dyDescent="0.25">
      <c r="A1688" s="261">
        <v>43061</v>
      </c>
      <c r="B1688" s="262"/>
      <c r="C1688" s="261">
        <v>43082</v>
      </c>
      <c r="D1688" s="262" t="s">
        <v>2512</v>
      </c>
      <c r="E1688" s="262" t="s">
        <v>1872</v>
      </c>
      <c r="F1688" s="262" t="s">
        <v>1872</v>
      </c>
      <c r="G1688" s="262" t="s">
        <v>1873</v>
      </c>
      <c r="H1688" s="263" t="s">
        <v>155</v>
      </c>
      <c r="I1688" s="264">
        <v>75303.02</v>
      </c>
      <c r="J1688" s="264">
        <v>-245939.66</v>
      </c>
      <c r="K1688" s="264">
        <v>0</v>
      </c>
      <c r="L1688" s="266">
        <v>3.266</v>
      </c>
      <c r="M1688" s="266">
        <v>3.3157000000000001</v>
      </c>
      <c r="N1688" s="270">
        <v>43084</v>
      </c>
      <c r="O1688" s="264">
        <v>3740.58</v>
      </c>
      <c r="P1688" s="264">
        <v>0.19</v>
      </c>
      <c r="Q1688" s="264">
        <v>3740.39</v>
      </c>
      <c r="R1688" s="264">
        <v>3740.58</v>
      </c>
      <c r="S1688" s="279">
        <v>3.3146</v>
      </c>
      <c r="T1688" s="268">
        <f t="shared" si="62"/>
        <v>1128.5162613890061</v>
      </c>
      <c r="U1688" s="267"/>
      <c r="V1688" s="262"/>
      <c r="W1688" s="262"/>
      <c r="X1688" s="267" t="s">
        <v>2788</v>
      </c>
      <c r="Y1688" s="262" t="s">
        <v>2947</v>
      </c>
      <c r="Z1688" s="262"/>
    </row>
    <row r="1689" spans="1:30" x14ac:dyDescent="0.25">
      <c r="A1689" s="261">
        <v>43053</v>
      </c>
      <c r="B1689" s="262"/>
      <c r="C1689" s="261">
        <v>43082</v>
      </c>
      <c r="D1689" s="262" t="s">
        <v>2512</v>
      </c>
      <c r="E1689" s="262" t="s">
        <v>1872</v>
      </c>
      <c r="F1689" s="262" t="s">
        <v>1872</v>
      </c>
      <c r="G1689" s="262" t="s">
        <v>1873</v>
      </c>
      <c r="H1689" s="276" t="s">
        <v>1843</v>
      </c>
      <c r="I1689" s="264">
        <v>-10375.99</v>
      </c>
      <c r="J1689" s="264">
        <v>34221.050000000003</v>
      </c>
      <c r="K1689" s="264">
        <v>0</v>
      </c>
      <c r="L1689" s="266">
        <v>3.2980999999999998</v>
      </c>
      <c r="M1689" s="266">
        <v>3.3157000000000001</v>
      </c>
      <c r="N1689" s="270">
        <v>43084</v>
      </c>
      <c r="O1689" s="264">
        <v>-182.52</v>
      </c>
      <c r="P1689" s="264">
        <v>0</v>
      </c>
      <c r="Q1689" s="264">
        <v>-182.52</v>
      </c>
      <c r="R1689" s="264">
        <v>-182.52</v>
      </c>
      <c r="S1689" s="279">
        <v>3.3146</v>
      </c>
      <c r="T1689" s="268">
        <f t="shared" si="62"/>
        <v>-55.065467929765283</v>
      </c>
      <c r="U1689" s="267"/>
      <c r="V1689" s="262"/>
      <c r="W1689" s="262"/>
      <c r="X1689" s="267" t="s">
        <v>2788</v>
      </c>
      <c r="Y1689" s="262" t="s">
        <v>2933</v>
      </c>
      <c r="Z1689" s="262"/>
    </row>
    <row r="1690" spans="1:30" x14ac:dyDescent="0.25">
      <c r="A1690" s="261">
        <v>43053</v>
      </c>
      <c r="B1690" s="262"/>
      <c r="C1690" s="261">
        <v>43082</v>
      </c>
      <c r="D1690" s="262" t="s">
        <v>2512</v>
      </c>
      <c r="E1690" s="262" t="s">
        <v>1872</v>
      </c>
      <c r="F1690" s="262" t="s">
        <v>1872</v>
      </c>
      <c r="G1690" s="262" t="s">
        <v>1873</v>
      </c>
      <c r="H1690" s="276" t="s">
        <v>1843</v>
      </c>
      <c r="I1690" s="264">
        <v>-3338.77</v>
      </c>
      <c r="J1690" s="264">
        <v>11011.6</v>
      </c>
      <c r="K1690" s="264">
        <v>0</v>
      </c>
      <c r="L1690" s="266">
        <v>3.2980999999999998</v>
      </c>
      <c r="M1690" s="266">
        <v>3.3157000000000001</v>
      </c>
      <c r="N1690" s="270">
        <v>43084</v>
      </c>
      <c r="O1690" s="264">
        <v>-58.73</v>
      </c>
      <c r="P1690" s="264">
        <v>0</v>
      </c>
      <c r="Q1690" s="264">
        <v>-58.73</v>
      </c>
      <c r="R1690" s="264">
        <v>-58.73</v>
      </c>
      <c r="S1690" s="279">
        <v>3.3146</v>
      </c>
      <c r="T1690" s="268">
        <f t="shared" si="62"/>
        <v>-17.718578410667952</v>
      </c>
      <c r="U1690" s="267"/>
      <c r="V1690" s="262"/>
      <c r="W1690" s="262"/>
      <c r="X1690" s="267" t="s">
        <v>2788</v>
      </c>
      <c r="Y1690" s="262" t="s">
        <v>2934</v>
      </c>
      <c r="Z1690" s="262"/>
    </row>
    <row r="1691" spans="1:30" x14ac:dyDescent="0.25">
      <c r="A1691" s="261">
        <v>43053</v>
      </c>
      <c r="B1691" s="262"/>
      <c r="C1691" s="261">
        <v>43082</v>
      </c>
      <c r="D1691" s="262" t="s">
        <v>2512</v>
      </c>
      <c r="E1691" s="262" t="s">
        <v>1872</v>
      </c>
      <c r="F1691" s="262" t="s">
        <v>1872</v>
      </c>
      <c r="G1691" s="262" t="s">
        <v>1873</v>
      </c>
      <c r="H1691" s="276" t="s">
        <v>155</v>
      </c>
      <c r="I1691" s="264">
        <v>770654.12</v>
      </c>
      <c r="J1691" s="264">
        <v>-2541694.35</v>
      </c>
      <c r="K1691" s="264">
        <v>0</v>
      </c>
      <c r="L1691" s="266">
        <v>3.2980999999999998</v>
      </c>
      <c r="M1691" s="266">
        <v>3.3157000000000001</v>
      </c>
      <c r="N1691" s="270">
        <v>43084</v>
      </c>
      <c r="O1691" s="264">
        <v>13556.34</v>
      </c>
      <c r="P1691" s="264">
        <v>0.68</v>
      </c>
      <c r="Q1691" s="264">
        <v>13555.66</v>
      </c>
      <c r="R1691" s="264">
        <v>13556.34</v>
      </c>
      <c r="S1691" s="279">
        <v>3.3146</v>
      </c>
      <c r="T1691" s="268">
        <f>R1691/S1691</f>
        <v>4089.8871658722019</v>
      </c>
      <c r="U1691" s="267"/>
      <c r="V1691" s="262"/>
      <c r="W1691" s="262"/>
      <c r="X1691" s="277" t="s">
        <v>2788</v>
      </c>
      <c r="Y1691" s="262" t="s">
        <v>2948</v>
      </c>
      <c r="Z1691" s="262"/>
    </row>
    <row r="1692" spans="1:30" x14ac:dyDescent="0.25">
      <c r="A1692" s="261">
        <v>43053</v>
      </c>
      <c r="B1692" s="262"/>
      <c r="C1692" s="261">
        <v>43082</v>
      </c>
      <c r="D1692" s="262" t="s">
        <v>2512</v>
      </c>
      <c r="E1692" s="262" t="s">
        <v>1872</v>
      </c>
      <c r="F1692" s="262" t="s">
        <v>1872</v>
      </c>
      <c r="G1692" s="262" t="s">
        <v>1873</v>
      </c>
      <c r="H1692" s="276" t="s">
        <v>155</v>
      </c>
      <c r="I1692" s="264">
        <v>35094.25</v>
      </c>
      <c r="J1692" s="264">
        <v>-115744.35</v>
      </c>
      <c r="K1692" s="264">
        <v>0</v>
      </c>
      <c r="L1692" s="266">
        <v>3.2980999999999998</v>
      </c>
      <c r="M1692" s="266">
        <v>3.3157000000000001</v>
      </c>
      <c r="N1692" s="270">
        <v>43084</v>
      </c>
      <c r="O1692" s="264">
        <v>617.33000000000004</v>
      </c>
      <c r="P1692" s="264">
        <v>0.03</v>
      </c>
      <c r="Q1692" s="264">
        <v>617.29999999999995</v>
      </c>
      <c r="R1692" s="264">
        <v>617.33000000000004</v>
      </c>
      <c r="S1692" s="279">
        <v>3.3146</v>
      </c>
      <c r="T1692" s="268">
        <f>R1692/S1692</f>
        <v>186.24570083871359</v>
      </c>
      <c r="U1692" s="267"/>
      <c r="V1692" s="262"/>
      <c r="W1692" s="262"/>
      <c r="X1692" s="267" t="s">
        <v>2788</v>
      </c>
      <c r="Y1692" s="262" t="s">
        <v>2949</v>
      </c>
      <c r="Z1692" s="262"/>
    </row>
    <row r="1693" spans="1:30" x14ac:dyDescent="0.25">
      <c r="A1693" s="261">
        <v>43062</v>
      </c>
      <c r="B1693" s="262"/>
      <c r="C1693" s="261">
        <v>43082</v>
      </c>
      <c r="D1693" s="262" t="s">
        <v>2512</v>
      </c>
      <c r="E1693" s="262" t="s">
        <v>1872</v>
      </c>
      <c r="F1693" s="262" t="s">
        <v>1872</v>
      </c>
      <c r="G1693" s="262" t="s">
        <v>1873</v>
      </c>
      <c r="H1693" s="263" t="s">
        <v>155</v>
      </c>
      <c r="I1693" s="264">
        <v>205135.83</v>
      </c>
      <c r="J1693" s="264">
        <v>-676558.48</v>
      </c>
      <c r="K1693" s="264">
        <v>0</v>
      </c>
      <c r="L1693" s="266">
        <v>3.2980999999999998</v>
      </c>
      <c r="M1693" s="266">
        <v>3.3157000000000001</v>
      </c>
      <c r="N1693" s="270">
        <v>43084</v>
      </c>
      <c r="O1693" s="264">
        <v>3608.48</v>
      </c>
      <c r="P1693" s="264">
        <v>0.18</v>
      </c>
      <c r="Q1693" s="264">
        <v>3608.3</v>
      </c>
      <c r="R1693" s="264">
        <v>3608.48</v>
      </c>
      <c r="S1693" s="279">
        <v>3.3146</v>
      </c>
      <c r="T1693" s="268">
        <f>R1693/S1693</f>
        <v>1088.6622820249804</v>
      </c>
      <c r="U1693" s="267"/>
      <c r="V1693" s="262"/>
      <c r="W1693" s="262"/>
      <c r="X1693" s="267" t="s">
        <v>2788</v>
      </c>
      <c r="Y1693" s="262" t="s">
        <v>2942</v>
      </c>
      <c r="Z1693" s="262"/>
    </row>
    <row r="1694" spans="1:30" x14ac:dyDescent="0.25">
      <c r="A1694" s="261">
        <v>43053</v>
      </c>
      <c r="B1694" s="262"/>
      <c r="C1694" s="261">
        <v>43082</v>
      </c>
      <c r="D1694" s="262" t="s">
        <v>2512</v>
      </c>
      <c r="E1694" s="262" t="s">
        <v>1872</v>
      </c>
      <c r="F1694" s="262" t="s">
        <v>1872</v>
      </c>
      <c r="G1694" s="262" t="s">
        <v>1873</v>
      </c>
      <c r="H1694" s="263" t="s">
        <v>155</v>
      </c>
      <c r="I1694" s="264">
        <v>85246.96</v>
      </c>
      <c r="J1694" s="264">
        <v>-281153</v>
      </c>
      <c r="K1694" s="264">
        <v>0</v>
      </c>
      <c r="L1694" s="266">
        <v>3.2980999999999998</v>
      </c>
      <c r="M1694" s="266">
        <v>3.3157000000000001</v>
      </c>
      <c r="N1694" s="270">
        <v>43084</v>
      </c>
      <c r="O1694" s="264">
        <v>1499.55</v>
      </c>
      <c r="P1694" s="264">
        <v>7.0000000000000007E-2</v>
      </c>
      <c r="Q1694" s="264">
        <v>1499.48</v>
      </c>
      <c r="R1694" s="264">
        <v>1499.55</v>
      </c>
      <c r="S1694" s="279">
        <v>3.3146</v>
      </c>
      <c r="T1694" s="268">
        <f t="shared" ref="T1694:T1700" si="63">R1694/S1694</f>
        <v>452.40753032040067</v>
      </c>
      <c r="U1694" s="267"/>
      <c r="V1694" s="262"/>
      <c r="W1694" s="262"/>
      <c r="X1694" s="267" t="s">
        <v>2788</v>
      </c>
      <c r="Y1694" s="262" t="s">
        <v>2950</v>
      </c>
      <c r="Z1694" s="262"/>
    </row>
    <row r="1695" spans="1:30" x14ac:dyDescent="0.25">
      <c r="A1695" s="261">
        <v>43055</v>
      </c>
      <c r="B1695" s="262"/>
      <c r="C1695" s="261">
        <v>43082</v>
      </c>
      <c r="D1695" s="262" t="s">
        <v>2512</v>
      </c>
      <c r="E1695" s="262" t="s">
        <v>1872</v>
      </c>
      <c r="F1695" s="262" t="s">
        <v>1872</v>
      </c>
      <c r="G1695" s="262" t="s">
        <v>1873</v>
      </c>
      <c r="H1695" s="263" t="s">
        <v>155</v>
      </c>
      <c r="I1695" s="264">
        <v>51602.720000000001</v>
      </c>
      <c r="J1695" s="264">
        <v>-170000</v>
      </c>
      <c r="K1695" s="264">
        <v>0</v>
      </c>
      <c r="L1695" s="266">
        <v>3.2944</v>
      </c>
      <c r="M1695" s="266">
        <v>3.2991999999999999</v>
      </c>
      <c r="N1695" s="270">
        <v>43098</v>
      </c>
      <c r="O1695" s="264">
        <v>246.97</v>
      </c>
      <c r="P1695" s="264">
        <v>0.01</v>
      </c>
      <c r="Q1695" s="264">
        <v>246.96</v>
      </c>
      <c r="R1695" s="264">
        <v>246.97</v>
      </c>
      <c r="S1695" s="279">
        <v>3.3146</v>
      </c>
      <c r="T1695" s="268">
        <f t="shared" si="63"/>
        <v>74.509744765582568</v>
      </c>
      <c r="U1695" s="267"/>
      <c r="V1695" s="262"/>
      <c r="W1695" s="262"/>
      <c r="X1695" s="267" t="s">
        <v>2939</v>
      </c>
      <c r="Y1695" s="262" t="s">
        <v>2940</v>
      </c>
      <c r="Z1695" s="262"/>
    </row>
    <row r="1696" spans="1:30" x14ac:dyDescent="0.25">
      <c r="A1696" s="261">
        <v>43080</v>
      </c>
      <c r="B1696" s="262"/>
      <c r="C1696" s="261">
        <v>43083</v>
      </c>
      <c r="D1696" s="262" t="s">
        <v>2512</v>
      </c>
      <c r="E1696" s="262" t="s">
        <v>1872</v>
      </c>
      <c r="F1696" s="262" t="s">
        <v>1872</v>
      </c>
      <c r="G1696" s="262" t="s">
        <v>1873</v>
      </c>
      <c r="H1696" s="263" t="s">
        <v>155</v>
      </c>
      <c r="I1696" s="264">
        <v>-76619.03</v>
      </c>
      <c r="J1696" s="264">
        <v>251999.99</v>
      </c>
      <c r="K1696" s="264">
        <v>0</v>
      </c>
      <c r="L1696" s="266">
        <v>3.2890000000000001</v>
      </c>
      <c r="M1696" s="266">
        <v>3.3290999999999999</v>
      </c>
      <c r="N1696" s="270">
        <v>43084</v>
      </c>
      <c r="O1696" s="264">
        <v>-3071.61</v>
      </c>
      <c r="P1696" s="264">
        <v>0</v>
      </c>
      <c r="Q1696" s="264">
        <v>-3071.61</v>
      </c>
      <c r="R1696" s="264">
        <v>-3071.61</v>
      </c>
      <c r="S1696" s="279">
        <v>3.3033000000000001</v>
      </c>
      <c r="T1696" s="268">
        <f t="shared" si="63"/>
        <v>-929.86104804286617</v>
      </c>
      <c r="U1696" s="267"/>
      <c r="V1696" s="262"/>
      <c r="W1696" s="262"/>
      <c r="X1696" s="267" t="s">
        <v>2951</v>
      </c>
      <c r="Y1696" s="262" t="s">
        <v>2952</v>
      </c>
      <c r="Z1696" s="262"/>
    </row>
    <row r="1697" spans="1:26" x14ac:dyDescent="0.25">
      <c r="A1697" s="261">
        <v>43080</v>
      </c>
      <c r="B1697" s="262"/>
      <c r="C1697" s="261">
        <v>43084</v>
      </c>
      <c r="D1697" s="262" t="s">
        <v>2512</v>
      </c>
      <c r="E1697" s="262" t="s">
        <v>1872</v>
      </c>
      <c r="F1697" s="262" t="s">
        <v>1872</v>
      </c>
      <c r="G1697" s="262" t="s">
        <v>1873</v>
      </c>
      <c r="H1697" s="263" t="s">
        <v>155</v>
      </c>
      <c r="I1697" s="264">
        <v>-326747.71999999997</v>
      </c>
      <c r="J1697" s="264">
        <v>1075000</v>
      </c>
      <c r="K1697" s="264">
        <v>0</v>
      </c>
      <c r="L1697" s="266">
        <v>3.29</v>
      </c>
      <c r="M1697" s="266">
        <v>3.3167</v>
      </c>
      <c r="N1697" s="270">
        <v>43087</v>
      </c>
      <c r="O1697" s="264">
        <v>-8721.86</v>
      </c>
      <c r="P1697" s="264">
        <v>0</v>
      </c>
      <c r="Q1697" s="264">
        <v>-8721.86</v>
      </c>
      <c r="R1697" s="264">
        <v>-8721.86</v>
      </c>
      <c r="S1697" s="279">
        <v>3.3329</v>
      </c>
      <c r="T1697" s="268">
        <f t="shared" si="63"/>
        <v>-2616.8981967655795</v>
      </c>
      <c r="U1697" s="267"/>
      <c r="V1697" s="262"/>
      <c r="W1697" s="262"/>
      <c r="X1697" s="267" t="s">
        <v>2953</v>
      </c>
      <c r="Y1697" s="262" t="s">
        <v>2954</v>
      </c>
      <c r="Z1697" s="262"/>
    </row>
    <row r="1698" spans="1:26" x14ac:dyDescent="0.25">
      <c r="A1698" s="261">
        <v>43080</v>
      </c>
      <c r="B1698" s="262"/>
      <c r="C1698" s="261">
        <v>43084</v>
      </c>
      <c r="D1698" s="262" t="s">
        <v>2512</v>
      </c>
      <c r="E1698" s="262" t="s">
        <v>1872</v>
      </c>
      <c r="F1698" s="262" t="s">
        <v>1872</v>
      </c>
      <c r="G1698" s="262" t="s">
        <v>1873</v>
      </c>
      <c r="H1698" s="263" t="s">
        <v>155</v>
      </c>
      <c r="I1698" s="264">
        <v>-76291.789999999994</v>
      </c>
      <c r="J1698" s="264">
        <v>250999.99</v>
      </c>
      <c r="K1698" s="264">
        <v>0</v>
      </c>
      <c r="L1698" s="266">
        <v>3.29</v>
      </c>
      <c r="M1698" s="266">
        <v>3.3167</v>
      </c>
      <c r="N1698" s="270">
        <v>43087</v>
      </c>
      <c r="O1698" s="264">
        <v>-2036.45</v>
      </c>
      <c r="P1698" s="264">
        <v>0</v>
      </c>
      <c r="Q1698" s="264">
        <v>-2036.45</v>
      </c>
      <c r="R1698" s="264">
        <v>-2036.45</v>
      </c>
      <c r="S1698" s="279">
        <v>3.3329</v>
      </c>
      <c r="T1698" s="268">
        <f t="shared" si="63"/>
        <v>-611.01443187614393</v>
      </c>
      <c r="U1698" s="267"/>
      <c r="V1698" s="262"/>
      <c r="W1698" s="262"/>
      <c r="X1698" s="267" t="s">
        <v>2955</v>
      </c>
      <c r="Y1698" s="262" t="s">
        <v>2956</v>
      </c>
      <c r="Z1698" s="262"/>
    </row>
    <row r="1699" spans="1:26" x14ac:dyDescent="0.25">
      <c r="A1699" s="261">
        <v>43081</v>
      </c>
      <c r="B1699" s="262"/>
      <c r="C1699" s="261">
        <v>43084</v>
      </c>
      <c r="D1699" s="262" t="s">
        <v>2512</v>
      </c>
      <c r="E1699" s="262" t="s">
        <v>1872</v>
      </c>
      <c r="F1699" s="262" t="s">
        <v>1872</v>
      </c>
      <c r="G1699" s="262" t="s">
        <v>1873</v>
      </c>
      <c r="H1699" s="263" t="s">
        <v>155</v>
      </c>
      <c r="I1699" s="264">
        <v>-42126.8</v>
      </c>
      <c r="J1699" s="264">
        <v>139999.99</v>
      </c>
      <c r="K1699" s="264">
        <v>0</v>
      </c>
      <c r="L1699" s="266">
        <v>3.3233000000000001</v>
      </c>
      <c r="M1699" s="266">
        <v>3.3187000000000002</v>
      </c>
      <c r="N1699" s="270">
        <v>43097</v>
      </c>
      <c r="O1699" s="264">
        <v>193.37</v>
      </c>
      <c r="P1699" s="264">
        <v>0.01</v>
      </c>
      <c r="Q1699" s="264">
        <v>193.36</v>
      </c>
      <c r="R1699" s="264">
        <v>193.37</v>
      </c>
      <c r="S1699" s="279">
        <v>3.3329</v>
      </c>
      <c r="T1699" s="268">
        <f t="shared" si="63"/>
        <v>58.018542410513369</v>
      </c>
      <c r="U1699" s="267"/>
      <c r="V1699" s="262"/>
      <c r="W1699" s="262"/>
      <c r="X1699" s="267" t="s">
        <v>2955</v>
      </c>
      <c r="Y1699" s="262" t="s">
        <v>2957</v>
      </c>
      <c r="Z1699" s="262"/>
    </row>
    <row r="1700" spans="1:26" x14ac:dyDescent="0.25">
      <c r="A1700" s="261">
        <v>43080</v>
      </c>
      <c r="B1700" s="262"/>
      <c r="C1700" s="261">
        <v>43084</v>
      </c>
      <c r="D1700" s="262" t="s">
        <v>2512</v>
      </c>
      <c r="E1700" s="262" t="s">
        <v>1872</v>
      </c>
      <c r="F1700" s="262" t="s">
        <v>1872</v>
      </c>
      <c r="G1700" s="262" t="s">
        <v>1873</v>
      </c>
      <c r="H1700" s="263" t="s">
        <v>155</v>
      </c>
      <c r="I1700" s="264">
        <v>-81458.97</v>
      </c>
      <c r="J1700" s="264">
        <v>268000.01</v>
      </c>
      <c r="K1700" s="264">
        <v>0</v>
      </c>
      <c r="L1700" s="266">
        <v>3.29</v>
      </c>
      <c r="M1700" s="266">
        <v>3.3167</v>
      </c>
      <c r="N1700" s="270">
        <v>43087</v>
      </c>
      <c r="O1700" s="264">
        <v>-2174.38</v>
      </c>
      <c r="P1700" s="264">
        <v>0</v>
      </c>
      <c r="Q1700" s="264">
        <v>-2174.38</v>
      </c>
      <c r="R1700" s="264">
        <v>-2174.38</v>
      </c>
      <c r="S1700" s="279">
        <v>3.3329</v>
      </c>
      <c r="T1700" s="268">
        <f t="shared" si="63"/>
        <v>-652.39881184553997</v>
      </c>
      <c r="U1700" s="267"/>
      <c r="V1700" s="262"/>
      <c r="W1700" s="262"/>
      <c r="X1700" s="267" t="s">
        <v>2958</v>
      </c>
      <c r="Y1700" s="262" t="s">
        <v>2959</v>
      </c>
      <c r="Z1700" s="262"/>
    </row>
    <row r="1701" spans="1:26" x14ac:dyDescent="0.25">
      <c r="A1701" s="261">
        <v>43081</v>
      </c>
      <c r="B1701" s="262"/>
      <c r="C1701" s="261">
        <v>43084</v>
      </c>
      <c r="D1701" s="262" t="s">
        <v>2512</v>
      </c>
      <c r="E1701" s="262" t="s">
        <v>1872</v>
      </c>
      <c r="F1701" s="262" t="s">
        <v>1872</v>
      </c>
      <c r="G1701" s="262" t="s">
        <v>1873</v>
      </c>
      <c r="H1701" s="263" t="s">
        <v>155</v>
      </c>
      <c r="I1701" s="264">
        <v>-40020.46</v>
      </c>
      <c r="J1701" s="264">
        <v>132999.99</v>
      </c>
      <c r="K1701" s="264">
        <v>0</v>
      </c>
      <c r="L1701" s="266">
        <v>3.3233000000000001</v>
      </c>
      <c r="M1701" s="266">
        <v>3.3187000000000002</v>
      </c>
      <c r="N1701" s="270">
        <v>43097</v>
      </c>
      <c r="O1701" s="264">
        <v>183.71</v>
      </c>
      <c r="P1701" s="264">
        <v>0.01</v>
      </c>
      <c r="Q1701" s="264">
        <v>183.7</v>
      </c>
      <c r="R1701" s="264">
        <v>183.71</v>
      </c>
      <c r="S1701" s="279">
        <v>3.3329</v>
      </c>
      <c r="T1701" s="268">
        <f>R1701/S1701</f>
        <v>55.120165621530802</v>
      </c>
      <c r="U1701" s="267"/>
      <c r="V1701" s="262"/>
      <c r="W1701" s="262"/>
      <c r="X1701" s="267" t="s">
        <v>2960</v>
      </c>
      <c r="Y1701" s="262" t="s">
        <v>2961</v>
      </c>
      <c r="Z1701" s="262"/>
    </row>
    <row r="1702" spans="1:26" x14ac:dyDescent="0.25">
      <c r="A1702" s="261">
        <v>43055</v>
      </c>
      <c r="B1702" s="262"/>
      <c r="C1702" s="261">
        <v>43084</v>
      </c>
      <c r="D1702" s="262" t="s">
        <v>2512</v>
      </c>
      <c r="E1702" s="262" t="s">
        <v>1872</v>
      </c>
      <c r="F1702" s="262" t="s">
        <v>1872</v>
      </c>
      <c r="G1702" s="262" t="s">
        <v>1873</v>
      </c>
      <c r="H1702" s="263" t="s">
        <v>155</v>
      </c>
      <c r="I1702" s="264">
        <v>51602.720000000001</v>
      </c>
      <c r="J1702" s="264">
        <v>-170000</v>
      </c>
      <c r="K1702" s="264">
        <v>0</v>
      </c>
      <c r="L1702" s="266">
        <v>3.2944</v>
      </c>
      <c r="M1702" s="266">
        <v>3.3189000000000002</v>
      </c>
      <c r="N1702" s="270">
        <v>43098</v>
      </c>
      <c r="O1702" s="264">
        <v>1261.26</v>
      </c>
      <c r="P1702" s="264">
        <v>0.06</v>
      </c>
      <c r="Q1702" s="264">
        <v>1261.2</v>
      </c>
      <c r="R1702" s="264">
        <v>1261.26</v>
      </c>
      <c r="S1702" s="279">
        <v>3.3329</v>
      </c>
      <c r="T1702" s="268">
        <f>R1702/S1702</f>
        <v>378.42719553541963</v>
      </c>
      <c r="U1702" s="267"/>
      <c r="V1702" s="262"/>
      <c r="W1702" s="262"/>
      <c r="X1702" s="267" t="s">
        <v>2939</v>
      </c>
      <c r="Y1702" s="262" t="s">
        <v>2940</v>
      </c>
      <c r="Z1702" s="262"/>
    </row>
    <row r="1703" spans="1:26" x14ac:dyDescent="0.25">
      <c r="A1703" s="261">
        <v>43082</v>
      </c>
      <c r="B1703" s="262"/>
      <c r="C1703" s="261">
        <v>43084</v>
      </c>
      <c r="D1703" s="262" t="s">
        <v>2512</v>
      </c>
      <c r="E1703" s="262" t="s">
        <v>1872</v>
      </c>
      <c r="F1703" s="262" t="s">
        <v>1872</v>
      </c>
      <c r="G1703" s="262" t="s">
        <v>1873</v>
      </c>
      <c r="H1703" s="263" t="s">
        <v>155</v>
      </c>
      <c r="I1703" s="264">
        <v>34797.78</v>
      </c>
      <c r="J1703" s="264">
        <v>-115744.38</v>
      </c>
      <c r="K1703" s="264">
        <v>0</v>
      </c>
      <c r="L1703" s="266">
        <v>3.3262</v>
      </c>
      <c r="M1703" s="266">
        <v>3.3222999999999998</v>
      </c>
      <c r="N1703" s="270">
        <v>43115</v>
      </c>
      <c r="O1703" s="264">
        <v>-135.03</v>
      </c>
      <c r="P1703" s="264">
        <v>0</v>
      </c>
      <c r="Q1703" s="264">
        <v>-135.03</v>
      </c>
      <c r="R1703" s="264">
        <v>-135.03</v>
      </c>
      <c r="S1703" s="279">
        <v>3.3329</v>
      </c>
      <c r="T1703" s="268">
        <f t="shared" ref="T1703" si="64">R1703/S1703</f>
        <v>-40.514266854691108</v>
      </c>
      <c r="U1703" s="267"/>
      <c r="V1703" s="262"/>
      <c r="W1703" s="262"/>
      <c r="X1703" s="267" t="s">
        <v>2788</v>
      </c>
      <c r="Y1703" s="262" t="s">
        <v>2962</v>
      </c>
      <c r="Z1703" s="262"/>
    </row>
    <row r="1704" spans="1:26" x14ac:dyDescent="0.25">
      <c r="A1704" s="261">
        <v>43080</v>
      </c>
      <c r="B1704" s="262"/>
      <c r="C1704" s="261">
        <v>43087</v>
      </c>
      <c r="D1704" s="262" t="s">
        <v>2512</v>
      </c>
      <c r="E1704" s="262" t="s">
        <v>1872</v>
      </c>
      <c r="F1704" s="262" t="s">
        <v>1872</v>
      </c>
      <c r="G1704" s="262" t="s">
        <v>1873</v>
      </c>
      <c r="H1704" s="263" t="s">
        <v>155</v>
      </c>
      <c r="I1704" s="264">
        <v>-105775.08</v>
      </c>
      <c r="J1704" s="264">
        <v>348000.01</v>
      </c>
      <c r="K1704" s="264">
        <v>0</v>
      </c>
      <c r="L1704" s="266">
        <v>3.29</v>
      </c>
      <c r="M1704" s="266">
        <v>3.2854000000000001</v>
      </c>
      <c r="N1704" s="270">
        <v>43087</v>
      </c>
      <c r="O1704" s="264">
        <v>486.57</v>
      </c>
      <c r="P1704" s="264">
        <v>0.02</v>
      </c>
      <c r="Q1704" s="264">
        <v>486.55</v>
      </c>
      <c r="R1704" s="264">
        <v>486.57</v>
      </c>
      <c r="S1704" s="279">
        <v>3.3178999999999998</v>
      </c>
      <c r="T1704" s="268">
        <f>R1704/S1704</f>
        <v>146.64998945115886</v>
      </c>
      <c r="U1704" s="267"/>
      <c r="V1704" s="262"/>
      <c r="W1704" s="262"/>
      <c r="X1704" s="267" t="s">
        <v>2963</v>
      </c>
      <c r="Y1704" s="262" t="s">
        <v>2964</v>
      </c>
      <c r="Z1704" s="262"/>
    </row>
    <row r="1705" spans="1:26" x14ac:dyDescent="0.25">
      <c r="A1705" s="261">
        <v>43080</v>
      </c>
      <c r="B1705" s="262"/>
      <c r="C1705" s="261">
        <v>43087</v>
      </c>
      <c r="D1705" s="262" t="s">
        <v>2512</v>
      </c>
      <c r="E1705" s="262" t="s">
        <v>1872</v>
      </c>
      <c r="F1705" s="262" t="s">
        <v>1872</v>
      </c>
      <c r="G1705" s="262" t="s">
        <v>1873</v>
      </c>
      <c r="H1705" s="263" t="s">
        <v>155</v>
      </c>
      <c r="I1705" s="264">
        <v>-221884.5</v>
      </c>
      <c r="J1705" s="264">
        <v>730000.01</v>
      </c>
      <c r="K1705" s="264">
        <v>0</v>
      </c>
      <c r="L1705" s="266">
        <v>3.29</v>
      </c>
      <c r="M1705" s="266">
        <v>3.2854000000000001</v>
      </c>
      <c r="N1705" s="270">
        <v>43087</v>
      </c>
      <c r="O1705" s="264">
        <v>1020.67</v>
      </c>
      <c r="P1705" s="264">
        <v>0.05</v>
      </c>
      <c r="Q1705" s="264">
        <v>1020.62</v>
      </c>
      <c r="R1705" s="264">
        <v>1020.67</v>
      </c>
      <c r="S1705" s="279">
        <v>3.3178999999999998</v>
      </c>
      <c r="T1705" s="268">
        <f>R1705/S1705</f>
        <v>307.62530516290423</v>
      </c>
      <c r="U1705" s="267"/>
      <c r="V1705" s="262"/>
      <c r="W1705" s="262"/>
      <c r="X1705" s="267" t="s">
        <v>2953</v>
      </c>
      <c r="Y1705" s="262" t="s">
        <v>2954</v>
      </c>
      <c r="Z1705" s="262"/>
    </row>
    <row r="1706" spans="1:26" x14ac:dyDescent="0.25">
      <c r="A1706" s="261">
        <v>43080</v>
      </c>
      <c r="B1706" s="262"/>
      <c r="C1706" s="261">
        <v>43087</v>
      </c>
      <c r="D1706" s="262" t="s">
        <v>2512</v>
      </c>
      <c r="E1706" s="262" t="s">
        <v>1872</v>
      </c>
      <c r="F1706" s="262" t="s">
        <v>1872</v>
      </c>
      <c r="G1706" s="262" t="s">
        <v>1873</v>
      </c>
      <c r="H1706" s="263" t="s">
        <v>155</v>
      </c>
      <c r="I1706" s="264">
        <v>-41945.29</v>
      </c>
      <c r="J1706" s="264">
        <v>138000</v>
      </c>
      <c r="K1706" s="264">
        <v>0</v>
      </c>
      <c r="L1706" s="266">
        <v>3.29</v>
      </c>
      <c r="M1706" s="266">
        <v>3.2854000000000001</v>
      </c>
      <c r="N1706" s="270">
        <v>43087</v>
      </c>
      <c r="O1706" s="264">
        <v>192.95</v>
      </c>
      <c r="P1706" s="264">
        <v>0.01</v>
      </c>
      <c r="Q1706" s="264">
        <v>192.94</v>
      </c>
      <c r="R1706" s="264">
        <v>192.95</v>
      </c>
      <c r="S1706" s="279">
        <v>3.3178999999999998</v>
      </c>
      <c r="T1706" s="268">
        <f t="shared" ref="T1706:T1712" si="65">R1706/S1706</f>
        <v>58.154254196931795</v>
      </c>
      <c r="U1706" s="267"/>
      <c r="V1706" s="262"/>
      <c r="W1706" s="262"/>
      <c r="X1706" s="267" t="s">
        <v>2958</v>
      </c>
      <c r="Y1706" s="262" t="s">
        <v>2959</v>
      </c>
      <c r="Z1706" s="262"/>
    </row>
    <row r="1707" spans="1:26" x14ac:dyDescent="0.25">
      <c r="A1707" s="261">
        <v>43067</v>
      </c>
      <c r="B1707" s="262"/>
      <c r="C1707" s="261">
        <v>43089</v>
      </c>
      <c r="D1707" s="262" t="s">
        <v>2512</v>
      </c>
      <c r="E1707" s="262" t="s">
        <v>1872</v>
      </c>
      <c r="F1707" s="262" t="s">
        <v>1872</v>
      </c>
      <c r="G1707" s="262" t="s">
        <v>1873</v>
      </c>
      <c r="H1707" s="263" t="s">
        <v>155</v>
      </c>
      <c r="I1707" s="264">
        <v>46405.15</v>
      </c>
      <c r="J1707" s="264">
        <v>-150000.01</v>
      </c>
      <c r="K1707" s="264">
        <v>0</v>
      </c>
      <c r="L1707" s="266">
        <v>3.2324000000000002</v>
      </c>
      <c r="M1707" s="266">
        <v>3.2911999999999999</v>
      </c>
      <c r="N1707" s="270">
        <v>43098</v>
      </c>
      <c r="O1707" s="264">
        <v>2724.29</v>
      </c>
      <c r="P1707" s="264">
        <v>0.14000000000000001</v>
      </c>
      <c r="Q1707" s="264">
        <v>2724.15</v>
      </c>
      <c r="R1707" s="264">
        <v>2724.29</v>
      </c>
      <c r="S1707" s="279">
        <v>3.2879999999999998</v>
      </c>
      <c r="T1707" s="268">
        <f t="shared" si="65"/>
        <v>828.5553527980536</v>
      </c>
      <c r="U1707" s="267"/>
      <c r="V1707" s="262"/>
      <c r="W1707" s="262"/>
      <c r="X1707" s="267" t="s">
        <v>2788</v>
      </c>
      <c r="Y1707" s="262" t="s">
        <v>2938</v>
      </c>
      <c r="Z1707" s="262"/>
    </row>
    <row r="1708" spans="1:26" x14ac:dyDescent="0.25">
      <c r="A1708" s="261">
        <v>43081</v>
      </c>
      <c r="B1708" s="262"/>
      <c r="C1708" s="261">
        <v>43089</v>
      </c>
      <c r="D1708" s="262" t="s">
        <v>2512</v>
      </c>
      <c r="E1708" s="262" t="s">
        <v>1872</v>
      </c>
      <c r="F1708" s="262" t="s">
        <v>1872</v>
      </c>
      <c r="G1708" s="262" t="s">
        <v>1873</v>
      </c>
      <c r="H1708" s="263" t="s">
        <v>155</v>
      </c>
      <c r="I1708" s="264">
        <v>-49047.63</v>
      </c>
      <c r="J1708" s="264">
        <v>162999.99</v>
      </c>
      <c r="K1708" s="264">
        <v>0</v>
      </c>
      <c r="L1708" s="266">
        <v>3.3233000000000001</v>
      </c>
      <c r="M1708" s="266">
        <v>3.2909999999999999</v>
      </c>
      <c r="N1708" s="270">
        <v>43097</v>
      </c>
      <c r="O1708" s="264">
        <v>1582.14</v>
      </c>
      <c r="P1708" s="264">
        <v>0.08</v>
      </c>
      <c r="Q1708" s="264">
        <v>1582.06</v>
      </c>
      <c r="R1708" s="264">
        <v>1582.14</v>
      </c>
      <c r="S1708" s="279">
        <v>3.2879999999999998</v>
      </c>
      <c r="T1708" s="268">
        <f t="shared" si="65"/>
        <v>481.18613138686135</v>
      </c>
      <c r="U1708" s="267"/>
      <c r="V1708" s="262"/>
      <c r="W1708" s="262"/>
      <c r="X1708" s="267" t="s">
        <v>2953</v>
      </c>
      <c r="Y1708" s="262" t="s">
        <v>2965</v>
      </c>
      <c r="Z1708" s="262"/>
    </row>
    <row r="1709" spans="1:26" x14ac:dyDescent="0.25">
      <c r="A1709" s="261">
        <v>43069</v>
      </c>
      <c r="B1709" s="262"/>
      <c r="C1709" s="261">
        <v>43089</v>
      </c>
      <c r="D1709" s="262" t="s">
        <v>2512</v>
      </c>
      <c r="E1709" s="262" t="s">
        <v>1872</v>
      </c>
      <c r="F1709" s="262" t="s">
        <v>1872</v>
      </c>
      <c r="G1709" s="262" t="s">
        <v>1873</v>
      </c>
      <c r="H1709" s="263" t="s">
        <v>155</v>
      </c>
      <c r="I1709" s="264">
        <v>82530.95</v>
      </c>
      <c r="J1709" s="264">
        <v>-270000</v>
      </c>
      <c r="K1709" s="264">
        <v>0</v>
      </c>
      <c r="L1709" s="266">
        <v>3.2715000000000001</v>
      </c>
      <c r="M1709" s="266">
        <v>3.2911999999999999</v>
      </c>
      <c r="N1709" s="270">
        <v>43098</v>
      </c>
      <c r="O1709" s="264">
        <v>1623.28</v>
      </c>
      <c r="P1709" s="264">
        <v>0.08</v>
      </c>
      <c r="Q1709" s="264">
        <v>1623.2</v>
      </c>
      <c r="R1709" s="264">
        <v>1623.28</v>
      </c>
      <c r="S1709" s="279">
        <v>3.2879999999999998</v>
      </c>
      <c r="T1709" s="268">
        <f t="shared" si="65"/>
        <v>493.69829683698299</v>
      </c>
      <c r="U1709" s="267"/>
      <c r="V1709" s="262"/>
      <c r="W1709" s="262"/>
      <c r="X1709" s="267" t="s">
        <v>2788</v>
      </c>
      <c r="Y1709" s="262" t="s">
        <v>2966</v>
      </c>
      <c r="Z1709" s="262"/>
    </row>
    <row r="1710" spans="1:26" x14ac:dyDescent="0.25">
      <c r="A1710" s="261">
        <v>43082</v>
      </c>
      <c r="B1710" s="262"/>
      <c r="C1710" s="261">
        <v>43089</v>
      </c>
      <c r="D1710" s="262" t="s">
        <v>2512</v>
      </c>
      <c r="E1710" s="262" t="s">
        <v>1872</v>
      </c>
      <c r="F1710" s="262" t="s">
        <v>1872</v>
      </c>
      <c r="G1710" s="262" t="s">
        <v>1873</v>
      </c>
      <c r="H1710" s="263" t="s">
        <v>155</v>
      </c>
      <c r="I1710" s="264">
        <v>45096.51</v>
      </c>
      <c r="J1710" s="264">
        <v>-150000.01</v>
      </c>
      <c r="K1710" s="264">
        <v>0</v>
      </c>
      <c r="L1710" s="266">
        <v>3.3262</v>
      </c>
      <c r="M1710" s="266">
        <v>3.2961999999999998</v>
      </c>
      <c r="N1710" s="270">
        <v>43115</v>
      </c>
      <c r="O1710" s="264">
        <v>-1347.17</v>
      </c>
      <c r="P1710" s="264">
        <v>0</v>
      </c>
      <c r="Q1710" s="264">
        <v>-1347.17</v>
      </c>
      <c r="R1710" s="264">
        <v>-1347.17</v>
      </c>
      <c r="S1710" s="279">
        <v>3.2879999999999998</v>
      </c>
      <c r="T1710" s="268">
        <f t="shared" si="65"/>
        <v>-409.72323600973243</v>
      </c>
      <c r="U1710" s="267"/>
      <c r="V1710" s="262"/>
      <c r="W1710" s="262"/>
      <c r="X1710" s="267" t="s">
        <v>2788</v>
      </c>
      <c r="Y1710" s="262" t="s">
        <v>2967</v>
      </c>
      <c r="Z1710" s="262"/>
    </row>
    <row r="1711" spans="1:26" x14ac:dyDescent="0.25">
      <c r="A1711" s="261">
        <v>43083</v>
      </c>
      <c r="B1711" s="262"/>
      <c r="C1711" s="261">
        <v>43089</v>
      </c>
      <c r="D1711" s="262" t="s">
        <v>2512</v>
      </c>
      <c r="E1711" s="262" t="s">
        <v>1872</v>
      </c>
      <c r="F1711" s="262" t="s">
        <v>1872</v>
      </c>
      <c r="G1711" s="262" t="s">
        <v>1873</v>
      </c>
      <c r="H1711" s="263" t="s">
        <v>155</v>
      </c>
      <c r="I1711" s="264">
        <v>-108975.51</v>
      </c>
      <c r="J1711" s="264">
        <v>364000</v>
      </c>
      <c r="K1711" s="264">
        <v>0</v>
      </c>
      <c r="L1711" s="266">
        <v>3.3401999999999998</v>
      </c>
      <c r="M1711" s="266">
        <v>3.2902</v>
      </c>
      <c r="N1711" s="270">
        <v>43091</v>
      </c>
      <c r="O1711" s="264">
        <v>5445.89</v>
      </c>
      <c r="P1711" s="264">
        <v>0.27</v>
      </c>
      <c r="Q1711" s="264">
        <v>5445.62</v>
      </c>
      <c r="R1711" s="264">
        <v>5445.89</v>
      </c>
      <c r="S1711" s="279">
        <v>3.2879999999999998</v>
      </c>
      <c r="T1711" s="268">
        <f t="shared" si="65"/>
        <v>1656.2925790754259</v>
      </c>
      <c r="U1711" s="267"/>
      <c r="V1711" s="262"/>
      <c r="W1711" s="262"/>
      <c r="X1711" s="267" t="s">
        <v>2963</v>
      </c>
      <c r="Y1711" s="262" t="s">
        <v>2968</v>
      </c>
      <c r="Z1711" s="262"/>
    </row>
    <row r="1712" spans="1:26" x14ac:dyDescent="0.25">
      <c r="A1712" s="261">
        <v>43083</v>
      </c>
      <c r="B1712" s="262"/>
      <c r="C1712" s="261">
        <v>43089</v>
      </c>
      <c r="D1712" s="262" t="s">
        <v>2512</v>
      </c>
      <c r="E1712" s="262" t="s">
        <v>1872</v>
      </c>
      <c r="F1712" s="262" t="s">
        <v>1872</v>
      </c>
      <c r="G1712" s="262" t="s">
        <v>1873</v>
      </c>
      <c r="H1712" s="263" t="s">
        <v>155</v>
      </c>
      <c r="I1712" s="264">
        <v>-191525.02</v>
      </c>
      <c r="J1712" s="264">
        <v>640000.01</v>
      </c>
      <c r="K1712" s="264">
        <v>0</v>
      </c>
      <c r="L1712" s="266">
        <v>3.3416000000000001</v>
      </c>
      <c r="M1712" s="266">
        <v>3.2909999999999999</v>
      </c>
      <c r="N1712" s="270">
        <v>43097</v>
      </c>
      <c r="O1712" s="264">
        <v>9678.34</v>
      </c>
      <c r="P1712" s="264">
        <v>0.48</v>
      </c>
      <c r="Q1712" s="264">
        <v>9677.86</v>
      </c>
      <c r="R1712" s="264">
        <v>9678.34</v>
      </c>
      <c r="S1712" s="279">
        <v>3.2879999999999998</v>
      </c>
      <c r="T1712" s="268">
        <f t="shared" si="65"/>
        <v>2943.5340632603406</v>
      </c>
      <c r="U1712" s="267"/>
      <c r="V1712" s="262"/>
      <c r="W1712" s="262"/>
      <c r="X1712" s="267" t="s">
        <v>2963</v>
      </c>
      <c r="Y1712" s="262" t="s">
        <v>2969</v>
      </c>
      <c r="Z1712" s="262"/>
    </row>
    <row r="1713" spans="1:30" x14ac:dyDescent="0.25">
      <c r="A1713" s="261">
        <v>43081</v>
      </c>
      <c r="B1713" s="262"/>
      <c r="C1713" s="261">
        <v>43089</v>
      </c>
      <c r="D1713" s="262" t="s">
        <v>2512</v>
      </c>
      <c r="E1713" s="262" t="s">
        <v>1872</v>
      </c>
      <c r="F1713" s="262" t="s">
        <v>1872</v>
      </c>
      <c r="G1713" s="262" t="s">
        <v>1873</v>
      </c>
      <c r="H1713" s="263" t="s">
        <v>155</v>
      </c>
      <c r="I1713" s="264">
        <v>-88165.38</v>
      </c>
      <c r="J1713" s="264">
        <v>293000.01</v>
      </c>
      <c r="K1713" s="264">
        <v>0</v>
      </c>
      <c r="L1713" s="266">
        <v>3.3233000000000001</v>
      </c>
      <c r="M1713" s="266">
        <v>3.2909999999999999</v>
      </c>
      <c r="N1713" s="270">
        <v>43097</v>
      </c>
      <c r="O1713" s="264">
        <v>2843.97</v>
      </c>
      <c r="P1713" s="264">
        <v>0.14000000000000001</v>
      </c>
      <c r="Q1713" s="264">
        <v>2843.83</v>
      </c>
      <c r="R1713" s="264">
        <v>2843.97</v>
      </c>
      <c r="S1713" s="279">
        <v>3.2879999999999998</v>
      </c>
      <c r="T1713" s="268">
        <f>R1713/S1713</f>
        <v>864.95437956204375</v>
      </c>
      <c r="U1713" s="267"/>
      <c r="V1713" s="262"/>
      <c r="W1713" s="262"/>
      <c r="X1713" s="267" t="s">
        <v>2963</v>
      </c>
      <c r="Y1713" s="262" t="s">
        <v>2970</v>
      </c>
      <c r="Z1713" s="262"/>
    </row>
    <row r="1714" spans="1:30" x14ac:dyDescent="0.25">
      <c r="A1714" s="261">
        <v>43082</v>
      </c>
      <c r="B1714" s="262"/>
      <c r="C1714" s="261">
        <v>43090</v>
      </c>
      <c r="D1714" s="262" t="s">
        <v>2512</v>
      </c>
      <c r="E1714" s="262" t="s">
        <v>1872</v>
      </c>
      <c r="F1714" s="262" t="s">
        <v>1872</v>
      </c>
      <c r="G1714" s="262" t="s">
        <v>1873</v>
      </c>
      <c r="H1714" s="263" t="s">
        <v>155</v>
      </c>
      <c r="I1714" s="264">
        <v>39430.28</v>
      </c>
      <c r="J1714" s="264">
        <v>-131153</v>
      </c>
      <c r="K1714" s="264">
        <v>0</v>
      </c>
      <c r="L1714" s="266">
        <v>3.3262</v>
      </c>
      <c r="M1714" s="266">
        <v>3.3062</v>
      </c>
      <c r="N1714" s="270">
        <v>43115</v>
      </c>
      <c r="O1714" s="264">
        <v>-785.48</v>
      </c>
      <c r="P1714" s="264">
        <v>0</v>
      </c>
      <c r="Q1714" s="264">
        <v>-785.48</v>
      </c>
      <c r="R1714" s="264">
        <v>-785.48</v>
      </c>
      <c r="S1714" s="279">
        <v>3.2906</v>
      </c>
      <c r="T1714" s="268">
        <f>R1714/S1714</f>
        <v>-238.70418768613627</v>
      </c>
      <c r="U1714" s="267"/>
      <c r="V1714" s="262"/>
      <c r="W1714" s="262"/>
      <c r="X1714" s="267" t="s">
        <v>2788</v>
      </c>
      <c r="Y1714" s="262" t="s">
        <v>2967</v>
      </c>
      <c r="Z1714" s="262"/>
    </row>
    <row r="1715" spans="1:30" x14ac:dyDescent="0.25">
      <c r="A1715" s="261">
        <v>43069</v>
      </c>
      <c r="B1715" s="262"/>
      <c r="C1715" s="261">
        <v>43090</v>
      </c>
      <c r="D1715" s="262" t="s">
        <v>2512</v>
      </c>
      <c r="E1715" s="262" t="s">
        <v>1872</v>
      </c>
      <c r="F1715" s="262" t="s">
        <v>1872</v>
      </c>
      <c r="G1715" s="262" t="s">
        <v>1873</v>
      </c>
      <c r="H1715" s="263" t="s">
        <v>155</v>
      </c>
      <c r="I1715" s="264">
        <v>75130.600000000006</v>
      </c>
      <c r="J1715" s="264">
        <v>-245789.76</v>
      </c>
      <c r="K1715" s="264">
        <v>0</v>
      </c>
      <c r="L1715" s="266">
        <v>3.2715000000000001</v>
      </c>
      <c r="M1715" s="266">
        <v>3.3089</v>
      </c>
      <c r="N1715" s="270">
        <v>43098</v>
      </c>
      <c r="O1715" s="264">
        <v>2806.17</v>
      </c>
      <c r="P1715" s="264">
        <v>0.14000000000000001</v>
      </c>
      <c r="Q1715" s="264">
        <v>2806.03</v>
      </c>
      <c r="R1715" s="264">
        <v>2806.17</v>
      </c>
      <c r="S1715" s="279">
        <v>3.2906</v>
      </c>
      <c r="T1715" s="268">
        <f t="shared" ref="T1715:T1733" si="66">R1715/S1715</f>
        <v>852.78368686561726</v>
      </c>
      <c r="U1715" s="267"/>
      <c r="V1715" s="262"/>
      <c r="W1715" s="262"/>
      <c r="X1715" s="267" t="s">
        <v>2788</v>
      </c>
      <c r="Y1715" s="262" t="s">
        <v>2971</v>
      </c>
      <c r="Z1715" s="262"/>
      <c r="AC1715" s="274"/>
      <c r="AD1715" s="275"/>
    </row>
    <row r="1716" spans="1:30" x14ac:dyDescent="0.25">
      <c r="A1716" s="261">
        <v>43067</v>
      </c>
      <c r="B1716" s="262"/>
      <c r="C1716" s="261">
        <v>43091</v>
      </c>
      <c r="D1716" s="262" t="s">
        <v>2512</v>
      </c>
      <c r="E1716" s="262" t="s">
        <v>1872</v>
      </c>
      <c r="F1716" s="262" t="s">
        <v>1872</v>
      </c>
      <c r="G1716" s="262" t="s">
        <v>1873</v>
      </c>
      <c r="H1716" s="263" t="s">
        <v>155</v>
      </c>
      <c r="I1716" s="264">
        <v>42782.58</v>
      </c>
      <c r="J1716" s="264">
        <v>-138290.41</v>
      </c>
      <c r="K1716" s="264">
        <v>0</v>
      </c>
      <c r="L1716" s="266">
        <v>3.2324000000000002</v>
      </c>
      <c r="M1716" s="266">
        <v>3.3048000000000002</v>
      </c>
      <c r="N1716" s="270">
        <v>43098</v>
      </c>
      <c r="O1716" s="264">
        <v>3094.19</v>
      </c>
      <c r="P1716" s="264">
        <v>0.15</v>
      </c>
      <c r="Q1716" s="264">
        <v>3094.04</v>
      </c>
      <c r="R1716" s="264">
        <v>3094.19</v>
      </c>
      <c r="S1716" s="279">
        <v>3.3041999999999998</v>
      </c>
      <c r="T1716" s="268">
        <f t="shared" si="66"/>
        <v>936.44149869862611</v>
      </c>
      <c r="U1716" s="267"/>
      <c r="V1716" s="262"/>
      <c r="W1716" s="262"/>
      <c r="X1716" s="267" t="s">
        <v>2788</v>
      </c>
      <c r="Y1716" s="262" t="s">
        <v>2972</v>
      </c>
      <c r="Z1716" s="262"/>
      <c r="AC1716" s="274"/>
      <c r="AD1716" s="275"/>
    </row>
    <row r="1717" spans="1:30" x14ac:dyDescent="0.25">
      <c r="A1717" s="261">
        <v>43067</v>
      </c>
      <c r="B1717" s="262"/>
      <c r="C1717" s="261">
        <v>43091</v>
      </c>
      <c r="D1717" s="262" t="s">
        <v>2512</v>
      </c>
      <c r="E1717" s="262" t="s">
        <v>1872</v>
      </c>
      <c r="F1717" s="262" t="s">
        <v>1872</v>
      </c>
      <c r="G1717" s="262" t="s">
        <v>1873</v>
      </c>
      <c r="H1717" s="263" t="s">
        <v>1843</v>
      </c>
      <c r="I1717" s="264">
        <v>-17258.96</v>
      </c>
      <c r="J1717" s="264">
        <v>55787.86</v>
      </c>
      <c r="K1717" s="264">
        <v>0</v>
      </c>
      <c r="L1717" s="266">
        <v>3.2324000000000002</v>
      </c>
      <c r="M1717" s="266">
        <v>3.3048000000000002</v>
      </c>
      <c r="N1717" s="270">
        <v>43098</v>
      </c>
      <c r="O1717" s="264">
        <v>-1248.23</v>
      </c>
      <c r="P1717" s="264">
        <v>0</v>
      </c>
      <c r="Q1717" s="264">
        <v>-1248.23</v>
      </c>
      <c r="R1717" s="264">
        <v>-1248.23</v>
      </c>
      <c r="S1717" s="279">
        <v>3.3041999999999998</v>
      </c>
      <c r="T1717" s="268">
        <f t="shared" si="66"/>
        <v>-377.77071605834999</v>
      </c>
      <c r="U1717" s="267"/>
      <c r="V1717" s="262"/>
      <c r="W1717" s="262"/>
      <c r="X1717" s="267" t="s">
        <v>2788</v>
      </c>
      <c r="Y1717" s="262" t="s">
        <v>2973</v>
      </c>
      <c r="Z1717" s="262"/>
      <c r="AC1717" s="274"/>
      <c r="AD1717" s="275"/>
    </row>
    <row r="1718" spans="1:30" x14ac:dyDescent="0.25">
      <c r="A1718" s="261">
        <v>43074</v>
      </c>
      <c r="B1718" s="262"/>
      <c r="C1718" s="261">
        <v>43091</v>
      </c>
      <c r="D1718" s="262" t="s">
        <v>2512</v>
      </c>
      <c r="E1718" s="262" t="s">
        <v>1872</v>
      </c>
      <c r="F1718" s="262" t="s">
        <v>1872</v>
      </c>
      <c r="G1718" s="262" t="s">
        <v>1873</v>
      </c>
      <c r="H1718" s="263" t="s">
        <v>155</v>
      </c>
      <c r="I1718" s="264">
        <v>75693.23</v>
      </c>
      <c r="J1718" s="264">
        <v>-246540.42</v>
      </c>
      <c r="K1718" s="264">
        <v>0</v>
      </c>
      <c r="L1718" s="266">
        <v>3.2570999999999999</v>
      </c>
      <c r="M1718" s="266">
        <v>3.3048000000000002</v>
      </c>
      <c r="N1718" s="270">
        <v>43098</v>
      </c>
      <c r="O1718" s="264">
        <v>3606.76</v>
      </c>
      <c r="P1718" s="264">
        <v>0.18</v>
      </c>
      <c r="Q1718" s="264">
        <v>3606.58</v>
      </c>
      <c r="R1718" s="264">
        <v>3606.76</v>
      </c>
      <c r="S1718" s="279">
        <v>3.3041999999999998</v>
      </c>
      <c r="T1718" s="268">
        <f t="shared" si="66"/>
        <v>1091.5683070032082</v>
      </c>
      <c r="U1718" s="267"/>
      <c r="V1718" s="262"/>
      <c r="W1718" s="262"/>
      <c r="X1718" s="267" t="s">
        <v>2788</v>
      </c>
      <c r="Y1718" s="262" t="s">
        <v>2974</v>
      </c>
      <c r="Z1718" s="262"/>
      <c r="AC1718" s="274"/>
      <c r="AD1718" s="275"/>
    </row>
    <row r="1719" spans="1:30" x14ac:dyDescent="0.25">
      <c r="A1719" s="261">
        <v>43067</v>
      </c>
      <c r="B1719" s="262"/>
      <c r="C1719" s="261">
        <v>43091</v>
      </c>
      <c r="D1719" s="262" t="s">
        <v>2512</v>
      </c>
      <c r="E1719" s="262" t="s">
        <v>1872</v>
      </c>
      <c r="F1719" s="262" t="s">
        <v>1872</v>
      </c>
      <c r="G1719" s="262" t="s">
        <v>1873</v>
      </c>
      <c r="H1719" s="263" t="s">
        <v>1843</v>
      </c>
      <c r="I1719" s="264">
        <v>-34642.15</v>
      </c>
      <c r="J1719" s="264">
        <v>111977.29</v>
      </c>
      <c r="K1719" s="264">
        <v>0</v>
      </c>
      <c r="L1719" s="266">
        <v>3.2324000000000002</v>
      </c>
      <c r="M1719" s="266">
        <v>3.3048000000000002</v>
      </c>
      <c r="N1719" s="270">
        <v>43098</v>
      </c>
      <c r="O1719" s="264">
        <v>-2505.44</v>
      </c>
      <c r="P1719" s="264">
        <v>0</v>
      </c>
      <c r="Q1719" s="264">
        <v>-2505.44</v>
      </c>
      <c r="R1719" s="264">
        <v>-2505.44</v>
      </c>
      <c r="S1719" s="279">
        <v>3.3041999999999998</v>
      </c>
      <c r="T1719" s="268">
        <f t="shared" si="66"/>
        <v>-758.25918527934152</v>
      </c>
      <c r="U1719" s="267"/>
      <c r="V1719" s="262"/>
      <c r="W1719" s="262"/>
      <c r="X1719" s="267" t="s">
        <v>2788</v>
      </c>
      <c r="Y1719" s="262" t="s">
        <v>2975</v>
      </c>
      <c r="Z1719" s="262"/>
      <c r="AC1719" s="274"/>
      <c r="AD1719" s="275"/>
    </row>
    <row r="1720" spans="1:30" x14ac:dyDescent="0.25">
      <c r="A1720" s="261">
        <v>43067</v>
      </c>
      <c r="B1720" s="262"/>
      <c r="C1720" s="261">
        <v>43091</v>
      </c>
      <c r="D1720" s="262" t="s">
        <v>2512</v>
      </c>
      <c r="E1720" s="262" t="s">
        <v>1872</v>
      </c>
      <c r="F1720" s="262" t="s">
        <v>1872</v>
      </c>
      <c r="G1720" s="262" t="s">
        <v>1873</v>
      </c>
      <c r="H1720" s="263" t="s">
        <v>1843</v>
      </c>
      <c r="I1720" s="264">
        <v>-203510.71</v>
      </c>
      <c r="J1720" s="264">
        <v>657828.02</v>
      </c>
      <c r="K1720" s="264">
        <v>0</v>
      </c>
      <c r="L1720" s="266">
        <v>3.2324000000000002</v>
      </c>
      <c r="M1720" s="266">
        <v>3.3048000000000002</v>
      </c>
      <c r="N1720" s="270">
        <v>43098</v>
      </c>
      <c r="O1720" s="264">
        <v>-14718.62</v>
      </c>
      <c r="P1720" s="264">
        <v>0</v>
      </c>
      <c r="Q1720" s="264">
        <v>-14718.62</v>
      </c>
      <c r="R1720" s="264">
        <v>-14718.62</v>
      </c>
      <c r="S1720" s="279">
        <v>3.3041999999999998</v>
      </c>
      <c r="T1720" s="268">
        <f t="shared" si="66"/>
        <v>-4454.5184916167309</v>
      </c>
      <c r="U1720" s="267"/>
      <c r="V1720" s="262"/>
      <c r="W1720" s="262"/>
      <c r="X1720" s="267" t="s">
        <v>2788</v>
      </c>
      <c r="Y1720" s="262" t="s">
        <v>2976</v>
      </c>
      <c r="Z1720" s="262"/>
      <c r="AC1720" s="274"/>
      <c r="AD1720" s="275"/>
    </row>
    <row r="1721" spans="1:30" x14ac:dyDescent="0.25">
      <c r="A1721" s="261">
        <v>43067</v>
      </c>
      <c r="B1721" s="262"/>
      <c r="C1721" s="261">
        <v>43091</v>
      </c>
      <c r="D1721" s="262" t="s">
        <v>2512</v>
      </c>
      <c r="E1721" s="262" t="s">
        <v>1872</v>
      </c>
      <c r="F1721" s="262" t="s">
        <v>1872</v>
      </c>
      <c r="G1721" s="262" t="s">
        <v>1873</v>
      </c>
      <c r="H1721" s="263" t="s">
        <v>1843</v>
      </c>
      <c r="I1721" s="264">
        <v>-145713.78</v>
      </c>
      <c r="J1721" s="264">
        <v>471005.22</v>
      </c>
      <c r="K1721" s="264">
        <v>0</v>
      </c>
      <c r="L1721" s="266">
        <v>3.2324000000000002</v>
      </c>
      <c r="M1721" s="266">
        <v>3.3048000000000002</v>
      </c>
      <c r="N1721" s="270">
        <v>43098</v>
      </c>
      <c r="O1721" s="264">
        <v>-10538.54</v>
      </c>
      <c r="P1721" s="264">
        <v>0</v>
      </c>
      <c r="Q1721" s="264">
        <v>-10538.54</v>
      </c>
      <c r="R1721" s="264">
        <v>-10538.54</v>
      </c>
      <c r="S1721" s="279">
        <v>3.3041999999999998</v>
      </c>
      <c r="T1721" s="268">
        <f t="shared" si="66"/>
        <v>-3189.4376853701356</v>
      </c>
      <c r="U1721" s="267"/>
      <c r="V1721" s="262"/>
      <c r="W1721" s="262"/>
      <c r="X1721" s="267" t="s">
        <v>2788</v>
      </c>
      <c r="Y1721" s="262" t="s">
        <v>2977</v>
      </c>
      <c r="Z1721" s="262"/>
      <c r="AC1721" s="274"/>
      <c r="AD1721" s="275"/>
    </row>
    <row r="1722" spans="1:30" x14ac:dyDescent="0.25">
      <c r="A1722" s="261">
        <v>43067</v>
      </c>
      <c r="B1722" s="262"/>
      <c r="C1722" s="261">
        <v>43091</v>
      </c>
      <c r="D1722" s="262" t="s">
        <v>2512</v>
      </c>
      <c r="E1722" s="262" t="s">
        <v>1872</v>
      </c>
      <c r="F1722" s="262" t="s">
        <v>1872</v>
      </c>
      <c r="G1722" s="262" t="s">
        <v>1873</v>
      </c>
      <c r="H1722" s="263" t="s">
        <v>1843</v>
      </c>
      <c r="I1722" s="264">
        <v>-79507.490000000005</v>
      </c>
      <c r="J1722" s="264">
        <v>257000.01</v>
      </c>
      <c r="K1722" s="264">
        <v>0</v>
      </c>
      <c r="L1722" s="266">
        <v>3.2324000000000002</v>
      </c>
      <c r="M1722" s="266">
        <v>3.3048000000000002</v>
      </c>
      <c r="N1722" s="270">
        <v>43098</v>
      </c>
      <c r="O1722" s="264">
        <v>-5750.27</v>
      </c>
      <c r="P1722" s="264">
        <v>0</v>
      </c>
      <c r="Q1722" s="264">
        <v>-5750.27</v>
      </c>
      <c r="R1722" s="264">
        <v>-5750.27</v>
      </c>
      <c r="S1722" s="279">
        <v>3.3041999999999998</v>
      </c>
      <c r="T1722" s="268">
        <f t="shared" si="66"/>
        <v>-1740.2911446038377</v>
      </c>
      <c r="U1722" s="267"/>
      <c r="V1722" s="262"/>
      <c r="W1722" s="262"/>
      <c r="X1722" s="267" t="s">
        <v>2845</v>
      </c>
      <c r="Y1722" s="262" t="s">
        <v>2978</v>
      </c>
      <c r="Z1722" s="262"/>
      <c r="AC1722" s="274"/>
      <c r="AD1722" s="275"/>
    </row>
    <row r="1723" spans="1:30" x14ac:dyDescent="0.25">
      <c r="A1723" s="261">
        <v>43067</v>
      </c>
      <c r="B1723" s="262"/>
      <c r="C1723" s="261">
        <v>43091</v>
      </c>
      <c r="D1723" s="262" t="s">
        <v>2512</v>
      </c>
      <c r="E1723" s="262" t="s">
        <v>1872</v>
      </c>
      <c r="F1723" s="262" t="s">
        <v>1872</v>
      </c>
      <c r="G1723" s="262" t="s">
        <v>1873</v>
      </c>
      <c r="H1723" s="263" t="s">
        <v>155</v>
      </c>
      <c r="I1723" s="264">
        <v>334014.83</v>
      </c>
      <c r="J1723" s="264">
        <v>-1079669.54</v>
      </c>
      <c r="K1723" s="264">
        <v>0</v>
      </c>
      <c r="L1723" s="266">
        <v>3.2324000000000002</v>
      </c>
      <c r="M1723" s="266">
        <v>3.3048000000000002</v>
      </c>
      <c r="N1723" s="270">
        <v>43098</v>
      </c>
      <c r="O1723" s="264">
        <v>24157.15</v>
      </c>
      <c r="P1723" s="264">
        <v>1.21</v>
      </c>
      <c r="Q1723" s="264">
        <v>24155.94</v>
      </c>
      <c r="R1723" s="264">
        <v>24157.15</v>
      </c>
      <c r="S1723" s="279">
        <v>3.3041999999999998</v>
      </c>
      <c r="T1723" s="268">
        <f t="shared" si="66"/>
        <v>7311.0435203680172</v>
      </c>
      <c r="U1723" s="267"/>
      <c r="V1723" s="262"/>
      <c r="W1723" s="262"/>
      <c r="X1723" s="267" t="s">
        <v>2788</v>
      </c>
      <c r="Y1723" s="262" t="s">
        <v>2938</v>
      </c>
      <c r="Z1723" s="262"/>
      <c r="AC1723" s="274"/>
      <c r="AD1723" s="275"/>
    </row>
    <row r="1724" spans="1:30" x14ac:dyDescent="0.25">
      <c r="A1724" s="261">
        <v>42997</v>
      </c>
      <c r="B1724" s="262"/>
      <c r="C1724" s="261">
        <v>43091</v>
      </c>
      <c r="D1724" s="262" t="s">
        <v>2512</v>
      </c>
      <c r="E1724" s="262" t="s">
        <v>1872</v>
      </c>
      <c r="F1724" s="262" t="s">
        <v>1872</v>
      </c>
      <c r="G1724" s="262" t="s">
        <v>1873</v>
      </c>
      <c r="H1724" s="263" t="s">
        <v>1843</v>
      </c>
      <c r="I1724" s="264">
        <v>-66061.81</v>
      </c>
      <c r="J1724" s="264">
        <v>223447.47</v>
      </c>
      <c r="K1724" s="264">
        <v>0</v>
      </c>
      <c r="L1724" s="266">
        <v>3.3824000000000001</v>
      </c>
      <c r="M1724" s="266">
        <v>3.3048000000000002</v>
      </c>
      <c r="N1724" s="270">
        <v>43098</v>
      </c>
      <c r="O1724" s="264">
        <v>5120.99</v>
      </c>
      <c r="P1724" s="264">
        <v>0.26</v>
      </c>
      <c r="Q1724" s="264">
        <v>5120.7299999999996</v>
      </c>
      <c r="R1724" s="264">
        <v>5120.99</v>
      </c>
      <c r="S1724" s="279">
        <v>3.3041999999999998</v>
      </c>
      <c r="T1724" s="268">
        <f t="shared" si="66"/>
        <v>1549.8426245384662</v>
      </c>
      <c r="U1724" s="267"/>
      <c r="V1724" s="262"/>
      <c r="W1724" s="262"/>
      <c r="X1724" s="267" t="s">
        <v>2788</v>
      </c>
      <c r="Y1724" s="262" t="s">
        <v>2841</v>
      </c>
      <c r="Z1724" s="262"/>
      <c r="AC1724" s="274"/>
      <c r="AD1724" s="275"/>
    </row>
    <row r="1725" spans="1:30" x14ac:dyDescent="0.25">
      <c r="A1725" s="261">
        <v>43067</v>
      </c>
      <c r="B1725" s="262"/>
      <c r="C1725" s="261">
        <v>43091</v>
      </c>
      <c r="D1725" s="262" t="s">
        <v>2512</v>
      </c>
      <c r="E1725" s="262" t="s">
        <v>1872</v>
      </c>
      <c r="F1725" s="262" t="s">
        <v>1872</v>
      </c>
      <c r="G1725" s="262" t="s">
        <v>1873</v>
      </c>
      <c r="H1725" s="263" t="s">
        <v>1843</v>
      </c>
      <c r="I1725" s="264">
        <v>-413733.45</v>
      </c>
      <c r="J1725" s="264">
        <v>1337352</v>
      </c>
      <c r="K1725" s="264">
        <v>0</v>
      </c>
      <c r="L1725" s="266">
        <v>3.2324000000000002</v>
      </c>
      <c r="M1725" s="266">
        <v>3.3048000000000002</v>
      </c>
      <c r="N1725" s="270">
        <v>43098</v>
      </c>
      <c r="O1725" s="264">
        <v>-29922.68</v>
      </c>
      <c r="P1725" s="264">
        <v>0</v>
      </c>
      <c r="Q1725" s="264">
        <v>-29922.68</v>
      </c>
      <c r="R1725" s="264">
        <v>-29922.68</v>
      </c>
      <c r="S1725" s="279">
        <v>3.3041999999999998</v>
      </c>
      <c r="T1725" s="268">
        <f t="shared" si="66"/>
        <v>-9055.9530294776359</v>
      </c>
      <c r="U1725" s="267"/>
      <c r="V1725" s="262"/>
      <c r="W1725" s="262"/>
      <c r="X1725" s="267" t="s">
        <v>2835</v>
      </c>
      <c r="Y1725" s="262" t="s">
        <v>2979</v>
      </c>
      <c r="Z1725" s="262"/>
      <c r="AC1725" s="274"/>
      <c r="AD1725" s="275"/>
    </row>
    <row r="1726" spans="1:30" x14ac:dyDescent="0.25">
      <c r="A1726" s="261">
        <v>43080</v>
      </c>
      <c r="B1726" s="262"/>
      <c r="C1726" s="261">
        <v>43091</v>
      </c>
      <c r="D1726" s="262" t="s">
        <v>2512</v>
      </c>
      <c r="E1726" s="262" t="s">
        <v>1872</v>
      </c>
      <c r="F1726" s="262" t="s">
        <v>1872</v>
      </c>
      <c r="G1726" s="262" t="s">
        <v>1873</v>
      </c>
      <c r="H1726" s="263" t="s">
        <v>155</v>
      </c>
      <c r="I1726" s="264">
        <v>162296.10999999999</v>
      </c>
      <c r="J1726" s="264">
        <v>-533418.62</v>
      </c>
      <c r="K1726" s="264">
        <v>0</v>
      </c>
      <c r="L1726" s="266">
        <v>3.2867000000000002</v>
      </c>
      <c r="M1726" s="266">
        <v>3.3048000000000002</v>
      </c>
      <c r="N1726" s="270">
        <v>43098</v>
      </c>
      <c r="O1726" s="264">
        <v>2934.46</v>
      </c>
      <c r="P1726" s="264">
        <v>0.15</v>
      </c>
      <c r="Q1726" s="264">
        <v>2934.31</v>
      </c>
      <c r="R1726" s="264">
        <v>2934.46</v>
      </c>
      <c r="S1726" s="279">
        <v>3.3041999999999998</v>
      </c>
      <c r="T1726" s="268">
        <f t="shared" si="66"/>
        <v>888.09999394709769</v>
      </c>
      <c r="U1726" s="267"/>
      <c r="V1726" s="262"/>
      <c r="W1726" s="262"/>
      <c r="X1726" s="267" t="s">
        <v>2788</v>
      </c>
      <c r="Y1726" s="262" t="s">
        <v>2980</v>
      </c>
      <c r="Z1726" s="262"/>
      <c r="AC1726" s="274"/>
      <c r="AD1726" s="275"/>
    </row>
    <row r="1727" spans="1:30" x14ac:dyDescent="0.25">
      <c r="A1727" s="261">
        <v>43067</v>
      </c>
      <c r="B1727" s="262"/>
      <c r="C1727" s="261">
        <v>43091</v>
      </c>
      <c r="D1727" s="262" t="s">
        <v>2512</v>
      </c>
      <c r="E1727" s="262" t="s">
        <v>1872</v>
      </c>
      <c r="F1727" s="262" t="s">
        <v>1872</v>
      </c>
      <c r="G1727" s="262" t="s">
        <v>1873</v>
      </c>
      <c r="H1727" s="263" t="s">
        <v>1843</v>
      </c>
      <c r="I1727" s="264">
        <v>-123910.2</v>
      </c>
      <c r="J1727" s="264">
        <v>400527.33</v>
      </c>
      <c r="K1727" s="264">
        <v>0</v>
      </c>
      <c r="L1727" s="266">
        <v>3.2324000000000002</v>
      </c>
      <c r="M1727" s="266">
        <v>3.3048000000000002</v>
      </c>
      <c r="N1727" s="270">
        <v>43098</v>
      </c>
      <c r="O1727" s="264">
        <v>-8961.6299999999992</v>
      </c>
      <c r="P1727" s="264">
        <v>0</v>
      </c>
      <c r="Q1727" s="264">
        <v>-8961.6299999999992</v>
      </c>
      <c r="R1727" s="264">
        <v>-8961.6299999999992</v>
      </c>
      <c r="S1727" s="279">
        <v>3.3041999999999998</v>
      </c>
      <c r="T1727" s="268">
        <f t="shared" si="66"/>
        <v>-2712.1935718176865</v>
      </c>
      <c r="U1727" s="267"/>
      <c r="V1727" s="262"/>
      <c r="W1727" s="262"/>
      <c r="X1727" s="267" t="s">
        <v>2788</v>
      </c>
      <c r="Y1727" s="262" t="s">
        <v>2981</v>
      </c>
      <c r="Z1727" s="262"/>
      <c r="AC1727" s="274"/>
      <c r="AD1727" s="275"/>
    </row>
    <row r="1728" spans="1:30" x14ac:dyDescent="0.25">
      <c r="A1728" s="261">
        <v>43067</v>
      </c>
      <c r="B1728" s="262"/>
      <c r="C1728" s="261">
        <v>43091</v>
      </c>
      <c r="D1728" s="262" t="s">
        <v>2512</v>
      </c>
      <c r="E1728" s="262" t="s">
        <v>1872</v>
      </c>
      <c r="F1728" s="262" t="s">
        <v>1872</v>
      </c>
      <c r="G1728" s="262" t="s">
        <v>1873</v>
      </c>
      <c r="H1728" s="263" t="s">
        <v>155</v>
      </c>
      <c r="I1728" s="264">
        <v>114884.67</v>
      </c>
      <c r="J1728" s="264">
        <v>-371353.21</v>
      </c>
      <c r="K1728" s="264">
        <v>0</v>
      </c>
      <c r="L1728" s="266">
        <v>3.2324000000000002</v>
      </c>
      <c r="M1728" s="266">
        <v>3.3048000000000002</v>
      </c>
      <c r="N1728" s="270">
        <v>43098</v>
      </c>
      <c r="O1728" s="264">
        <v>8308.8700000000008</v>
      </c>
      <c r="P1728" s="264">
        <v>0.42</v>
      </c>
      <c r="Q1728" s="264">
        <v>8308.4500000000007</v>
      </c>
      <c r="R1728" s="264">
        <v>8308.8700000000008</v>
      </c>
      <c r="S1728" s="279">
        <v>3.3041999999999998</v>
      </c>
      <c r="T1728" s="268">
        <f t="shared" si="66"/>
        <v>2514.6389443738276</v>
      </c>
      <c r="U1728" s="267"/>
      <c r="V1728" s="262"/>
      <c r="W1728" s="262"/>
      <c r="X1728" s="267" t="s">
        <v>2788</v>
      </c>
      <c r="Y1728" s="262" t="s">
        <v>2941</v>
      </c>
      <c r="Z1728" s="262"/>
      <c r="AC1728" s="274"/>
      <c r="AD1728" s="275"/>
    </row>
    <row r="1729" spans="1:30" x14ac:dyDescent="0.25">
      <c r="A1729" s="261">
        <v>43026</v>
      </c>
      <c r="B1729" s="262"/>
      <c r="C1729" s="261">
        <v>43091</v>
      </c>
      <c r="D1729" s="262" t="s">
        <v>2512</v>
      </c>
      <c r="E1729" s="262" t="s">
        <v>1872</v>
      </c>
      <c r="F1729" s="262" t="s">
        <v>1872</v>
      </c>
      <c r="G1729" s="262" t="s">
        <v>1873</v>
      </c>
      <c r="H1729" s="263" t="s">
        <v>1843</v>
      </c>
      <c r="I1729" s="264">
        <v>-41167.78</v>
      </c>
      <c r="J1729" s="264">
        <v>154992.57</v>
      </c>
      <c r="K1729" s="264">
        <v>0</v>
      </c>
      <c r="L1729" s="266">
        <v>3.7648999999999999</v>
      </c>
      <c r="M1729" s="266">
        <v>3.3048000000000002</v>
      </c>
      <c r="N1729" s="270">
        <v>43098</v>
      </c>
      <c r="O1729" s="264">
        <v>18921.3</v>
      </c>
      <c r="P1729" s="264">
        <v>0.95</v>
      </c>
      <c r="Q1729" s="264">
        <v>18920.349999999999</v>
      </c>
      <c r="R1729" s="264">
        <v>18921.3</v>
      </c>
      <c r="S1729" s="279">
        <v>3.3041999999999998</v>
      </c>
      <c r="T1729" s="268">
        <f t="shared" si="66"/>
        <v>5726.4390775376796</v>
      </c>
      <c r="U1729" s="267"/>
      <c r="V1729" s="262"/>
      <c r="W1729" s="262"/>
      <c r="X1729" s="267" t="s">
        <v>2788</v>
      </c>
      <c r="Y1729" s="262" t="s">
        <v>2929</v>
      </c>
      <c r="Z1729" s="262"/>
      <c r="AC1729" s="274"/>
      <c r="AD1729" s="275"/>
    </row>
    <row r="1730" spans="1:30" x14ac:dyDescent="0.25">
      <c r="A1730" s="261">
        <v>43067</v>
      </c>
      <c r="B1730" s="262"/>
      <c r="C1730" s="261">
        <v>43091</v>
      </c>
      <c r="D1730" s="262" t="s">
        <v>2512</v>
      </c>
      <c r="E1730" s="262" t="s">
        <v>1872</v>
      </c>
      <c r="F1730" s="262" t="s">
        <v>1872</v>
      </c>
      <c r="G1730" s="262" t="s">
        <v>1873</v>
      </c>
      <c r="H1730" s="263" t="s">
        <v>155</v>
      </c>
      <c r="I1730" s="264">
        <v>-49998.03</v>
      </c>
      <c r="J1730" s="264">
        <v>161613.63</v>
      </c>
      <c r="K1730" s="264">
        <v>0</v>
      </c>
      <c r="L1730" s="266">
        <v>3.2324000000000002</v>
      </c>
      <c r="M1730" s="266">
        <v>3.3048000000000002</v>
      </c>
      <c r="N1730" s="270">
        <v>43098</v>
      </c>
      <c r="O1730" s="264">
        <v>-3616.04</v>
      </c>
      <c r="P1730" s="264">
        <v>0</v>
      </c>
      <c r="Q1730" s="264">
        <v>-3616.04</v>
      </c>
      <c r="R1730" s="264">
        <v>-3616.04</v>
      </c>
      <c r="S1730" s="279">
        <v>3.3041999999999998</v>
      </c>
      <c r="T1730" s="268">
        <f t="shared" si="66"/>
        <v>-1094.3768537013498</v>
      </c>
      <c r="U1730" s="267"/>
      <c r="V1730" s="262"/>
      <c r="W1730" s="262"/>
      <c r="X1730" s="267" t="s">
        <v>2788</v>
      </c>
      <c r="Y1730" s="262" t="s">
        <v>2982</v>
      </c>
      <c r="Z1730" s="262"/>
      <c r="AC1730" s="274"/>
      <c r="AD1730" s="275"/>
    </row>
    <row r="1731" spans="1:30" x14ac:dyDescent="0.25">
      <c r="A1731" s="261">
        <v>43067</v>
      </c>
      <c r="B1731" s="262"/>
      <c r="C1731" s="261">
        <v>43091</v>
      </c>
      <c r="D1731" s="262" t="s">
        <v>2512</v>
      </c>
      <c r="E1731" s="262" t="s">
        <v>1872</v>
      </c>
      <c r="F1731" s="262" t="s">
        <v>1872</v>
      </c>
      <c r="G1731" s="262" t="s">
        <v>1873</v>
      </c>
      <c r="H1731" s="263" t="s">
        <v>1843</v>
      </c>
      <c r="I1731" s="264">
        <v>-36188.26</v>
      </c>
      <c r="J1731" s="264">
        <v>116974.93</v>
      </c>
      <c r="K1731" s="264">
        <v>0</v>
      </c>
      <c r="L1731" s="266">
        <v>3.2324000000000002</v>
      </c>
      <c r="M1731" s="266">
        <v>3.3048000000000002</v>
      </c>
      <c r="N1731" s="270">
        <v>43098</v>
      </c>
      <c r="O1731" s="264">
        <v>-2617.2600000000002</v>
      </c>
      <c r="P1731" s="264">
        <v>0</v>
      </c>
      <c r="Q1731" s="264">
        <v>-2617.2600000000002</v>
      </c>
      <c r="R1731" s="264">
        <v>-2617.2600000000002</v>
      </c>
      <c r="S1731" s="279">
        <v>3.3041999999999998</v>
      </c>
      <c r="T1731" s="268">
        <f t="shared" si="66"/>
        <v>-792.10096241147642</v>
      </c>
      <c r="U1731" s="267"/>
      <c r="V1731" s="262"/>
      <c r="W1731" s="262"/>
      <c r="X1731" s="267" t="s">
        <v>2788</v>
      </c>
      <c r="Y1731" s="262" t="s">
        <v>2983</v>
      </c>
      <c r="Z1731" s="262"/>
      <c r="AC1731" s="274"/>
      <c r="AD1731" s="275"/>
    </row>
    <row r="1732" spans="1:30" x14ac:dyDescent="0.25">
      <c r="A1732" s="261">
        <v>43067</v>
      </c>
      <c r="B1732" s="262"/>
      <c r="C1732" s="261">
        <v>43091</v>
      </c>
      <c r="D1732" s="262" t="s">
        <v>2512</v>
      </c>
      <c r="E1732" s="262" t="s">
        <v>1872</v>
      </c>
      <c r="F1732" s="262" t="s">
        <v>1872</v>
      </c>
      <c r="G1732" s="262" t="s">
        <v>1873</v>
      </c>
      <c r="H1732" s="263" t="s">
        <v>1843</v>
      </c>
      <c r="I1732" s="264">
        <v>-110444.25</v>
      </c>
      <c r="J1732" s="264">
        <v>356999.99</v>
      </c>
      <c r="K1732" s="264">
        <v>0</v>
      </c>
      <c r="L1732" s="266">
        <v>3.2324000000000002</v>
      </c>
      <c r="M1732" s="266">
        <v>3.3048000000000002</v>
      </c>
      <c r="N1732" s="270">
        <v>43098</v>
      </c>
      <c r="O1732" s="264">
        <v>-7987.72</v>
      </c>
      <c r="P1732" s="264">
        <v>0</v>
      </c>
      <c r="Q1732" s="264">
        <v>-7987.72</v>
      </c>
      <c r="R1732" s="264">
        <v>-7987.72</v>
      </c>
      <c r="S1732" s="279">
        <v>3.3041999999999998</v>
      </c>
      <c r="T1732" s="268">
        <f t="shared" si="66"/>
        <v>-2417.4444646207858</v>
      </c>
      <c r="U1732" s="267"/>
      <c r="V1732" s="262"/>
      <c r="W1732" s="262"/>
      <c r="X1732" s="267" t="s">
        <v>2845</v>
      </c>
      <c r="Y1732" s="262" t="s">
        <v>2984</v>
      </c>
      <c r="Z1732" s="262"/>
      <c r="AC1732" s="274"/>
      <c r="AD1732" s="275"/>
    </row>
    <row r="1733" spans="1:30" x14ac:dyDescent="0.25">
      <c r="A1733" s="261">
        <v>43055</v>
      </c>
      <c r="B1733" s="262"/>
      <c r="C1733" s="261">
        <v>43091</v>
      </c>
      <c r="D1733" s="262" t="s">
        <v>2512</v>
      </c>
      <c r="E1733" s="262" t="s">
        <v>1872</v>
      </c>
      <c r="F1733" s="262" t="s">
        <v>1872</v>
      </c>
      <c r="G1733" s="262" t="s">
        <v>1873</v>
      </c>
      <c r="H1733" s="263" t="s">
        <v>155</v>
      </c>
      <c r="I1733" s="264">
        <v>1251821.27</v>
      </c>
      <c r="J1733" s="264">
        <v>-4123999.99</v>
      </c>
      <c r="K1733" s="264">
        <v>0</v>
      </c>
      <c r="L1733" s="266">
        <v>3.2944</v>
      </c>
      <c r="M1733" s="266">
        <v>3.3048000000000002</v>
      </c>
      <c r="N1733" s="270">
        <v>43098</v>
      </c>
      <c r="O1733" s="264">
        <v>13005.2</v>
      </c>
      <c r="P1733" s="264">
        <v>0.65</v>
      </c>
      <c r="Q1733" s="264">
        <v>13004.55</v>
      </c>
      <c r="R1733" s="264">
        <v>13005.2</v>
      </c>
      <c r="S1733" s="279">
        <v>3.3041999999999998</v>
      </c>
      <c r="T1733" s="268">
        <f t="shared" si="66"/>
        <v>3935.9602929604748</v>
      </c>
      <c r="U1733" s="267"/>
      <c r="V1733" s="262"/>
      <c r="W1733" s="262"/>
      <c r="X1733" s="267" t="s">
        <v>2910</v>
      </c>
      <c r="Y1733" s="262" t="s">
        <v>2985</v>
      </c>
      <c r="Z1733" s="262"/>
      <c r="AC1733" s="274"/>
      <c r="AD1733" s="275"/>
    </row>
    <row r="1734" spans="1:30" x14ac:dyDescent="0.25">
      <c r="A1734" s="261">
        <v>43067</v>
      </c>
      <c r="B1734" s="262"/>
      <c r="C1734" s="261">
        <v>43091</v>
      </c>
      <c r="D1734" s="262" t="s">
        <v>2512</v>
      </c>
      <c r="E1734" s="262" t="s">
        <v>1872</v>
      </c>
      <c r="F1734" s="262" t="s">
        <v>1872</v>
      </c>
      <c r="G1734" s="262" t="s">
        <v>1873</v>
      </c>
      <c r="H1734" s="263" t="s">
        <v>1843</v>
      </c>
      <c r="I1734" s="264">
        <v>-8676.26</v>
      </c>
      <c r="J1734" s="264">
        <v>28045.14</v>
      </c>
      <c r="K1734" s="264">
        <v>0</v>
      </c>
      <c r="L1734" s="266">
        <v>3.2324000000000002</v>
      </c>
      <c r="M1734" s="266">
        <v>3.3048000000000002</v>
      </c>
      <c r="N1734" s="270">
        <v>43098</v>
      </c>
      <c r="O1734" s="264">
        <v>-627.5</v>
      </c>
      <c r="P1734" s="264">
        <v>0</v>
      </c>
      <c r="Q1734" s="264">
        <v>-627.5</v>
      </c>
      <c r="R1734" s="264">
        <v>-627.5</v>
      </c>
      <c r="S1734" s="279">
        <v>3.3041999999999998</v>
      </c>
      <c r="T1734" s="268">
        <f>R1734/S1734</f>
        <v>-189.90981175473641</v>
      </c>
      <c r="U1734" s="267"/>
      <c r="V1734" s="262"/>
      <c r="W1734" s="262"/>
      <c r="X1734" s="267" t="s">
        <v>2788</v>
      </c>
      <c r="Y1734" s="262" t="s">
        <v>2986</v>
      </c>
      <c r="Z1734" s="262"/>
      <c r="AC1734" s="274"/>
      <c r="AD1734" s="275"/>
    </row>
    <row r="1735" spans="1:30" x14ac:dyDescent="0.25">
      <c r="A1735" s="261">
        <v>43026</v>
      </c>
      <c r="B1735" s="262"/>
      <c r="C1735" s="261">
        <v>43091</v>
      </c>
      <c r="D1735" s="262" t="s">
        <v>2512</v>
      </c>
      <c r="E1735" s="262" t="s">
        <v>1872</v>
      </c>
      <c r="F1735" s="262" t="s">
        <v>1872</v>
      </c>
      <c r="G1735" s="262" t="s">
        <v>1873</v>
      </c>
      <c r="H1735" s="263" t="s">
        <v>1843</v>
      </c>
      <c r="I1735" s="264">
        <v>-1.97</v>
      </c>
      <c r="J1735" s="264">
        <v>7.42</v>
      </c>
      <c r="K1735" s="264">
        <v>0</v>
      </c>
      <c r="L1735" s="266">
        <v>3.7648999999999999</v>
      </c>
      <c r="M1735" s="266">
        <v>3.3376999999999999</v>
      </c>
      <c r="N1735" s="270">
        <v>43098</v>
      </c>
      <c r="O1735" s="264">
        <v>0.84</v>
      </c>
      <c r="P1735" s="264">
        <v>0</v>
      </c>
      <c r="Q1735" s="264">
        <v>0.84</v>
      </c>
      <c r="R1735" s="264">
        <v>0.84</v>
      </c>
      <c r="S1735" s="279">
        <v>3.3041999999999998</v>
      </c>
      <c r="T1735" s="268">
        <f>R1735/S1735</f>
        <v>0.25422189940076267</v>
      </c>
      <c r="U1735" s="267"/>
      <c r="V1735" s="262"/>
      <c r="W1735" s="262"/>
      <c r="X1735" s="267" t="s">
        <v>2788</v>
      </c>
      <c r="Y1735" s="262" t="s">
        <v>2929</v>
      </c>
      <c r="Z1735" s="262"/>
      <c r="AC1735" s="274"/>
      <c r="AD1735" s="275"/>
    </row>
    <row r="1736" spans="1:30" x14ac:dyDescent="0.25">
      <c r="A1736" s="261">
        <v>43067</v>
      </c>
      <c r="B1736" s="262"/>
      <c r="C1736" s="261">
        <v>43091</v>
      </c>
      <c r="D1736" s="262" t="s">
        <v>2512</v>
      </c>
      <c r="E1736" s="262" t="s">
        <v>1872</v>
      </c>
      <c r="F1736" s="262" t="s">
        <v>1872</v>
      </c>
      <c r="G1736" s="262" t="s">
        <v>1873</v>
      </c>
      <c r="H1736" s="263" t="s">
        <v>155</v>
      </c>
      <c r="I1736" s="264">
        <v>-417646.33</v>
      </c>
      <c r="J1736" s="264">
        <v>1350000</v>
      </c>
      <c r="K1736" s="264">
        <v>0</v>
      </c>
      <c r="L1736" s="266">
        <v>3.2324000000000002</v>
      </c>
      <c r="M1736" s="266">
        <v>3.3376999999999999</v>
      </c>
      <c r="N1736" s="270">
        <v>43098</v>
      </c>
      <c r="O1736" s="264">
        <v>-43931.74</v>
      </c>
      <c r="P1736" s="264">
        <v>0</v>
      </c>
      <c r="Q1736" s="264">
        <v>-43931.74</v>
      </c>
      <c r="R1736" s="264">
        <v>-43931.74</v>
      </c>
      <c r="S1736" s="279">
        <v>3.3041999999999998</v>
      </c>
      <c r="T1736" s="268">
        <f t="shared" ref="T1736:T1742" si="67">R1736/S1736</f>
        <v>-13295.72665092912</v>
      </c>
      <c r="U1736" s="267"/>
      <c r="V1736" s="262"/>
      <c r="W1736" s="262"/>
      <c r="X1736" s="267" t="s">
        <v>2788</v>
      </c>
      <c r="Y1736" s="262" t="s">
        <v>2987</v>
      </c>
      <c r="Z1736" s="262"/>
      <c r="AC1736" s="274"/>
      <c r="AD1736" s="275"/>
    </row>
    <row r="1737" spans="1:30" x14ac:dyDescent="0.25">
      <c r="A1737" s="261">
        <v>43069</v>
      </c>
      <c r="B1737" s="262"/>
      <c r="C1737" s="261">
        <v>43091</v>
      </c>
      <c r="D1737" s="262" t="s">
        <v>2512</v>
      </c>
      <c r="E1737" s="262" t="s">
        <v>1872</v>
      </c>
      <c r="F1737" s="262" t="s">
        <v>1872</v>
      </c>
      <c r="G1737" s="262" t="s">
        <v>1873</v>
      </c>
      <c r="H1737" s="263" t="s">
        <v>155</v>
      </c>
      <c r="I1737" s="264">
        <v>384071.44</v>
      </c>
      <c r="J1737" s="264">
        <v>-1256489.72</v>
      </c>
      <c r="K1737" s="264">
        <v>0</v>
      </c>
      <c r="L1737" s="266">
        <v>3.2715000000000001</v>
      </c>
      <c r="M1737" s="266">
        <v>3.3048000000000002</v>
      </c>
      <c r="N1737" s="270">
        <v>43098</v>
      </c>
      <c r="O1737" s="264">
        <v>12776.08</v>
      </c>
      <c r="P1737" s="264">
        <v>0.64</v>
      </c>
      <c r="Q1737" s="264">
        <v>12775.44</v>
      </c>
      <c r="R1737" s="264">
        <v>12776.08</v>
      </c>
      <c r="S1737" s="279">
        <v>3.3041999999999998</v>
      </c>
      <c r="T1737" s="268">
        <f t="shared" si="67"/>
        <v>3866.6182434477332</v>
      </c>
      <c r="U1737" s="267"/>
      <c r="V1737" s="262"/>
      <c r="W1737" s="262"/>
      <c r="X1737" s="267" t="s">
        <v>2788</v>
      </c>
      <c r="Y1737" s="262" t="s">
        <v>2988</v>
      </c>
      <c r="Z1737" s="262"/>
      <c r="AC1737" s="274"/>
      <c r="AD1737" s="275"/>
    </row>
    <row r="1738" spans="1:30" x14ac:dyDescent="0.25">
      <c r="A1738" s="261">
        <v>43069</v>
      </c>
      <c r="B1738" s="262"/>
      <c r="C1738" s="261">
        <v>43091</v>
      </c>
      <c r="D1738" s="262" t="s">
        <v>2512</v>
      </c>
      <c r="E1738" s="262" t="s">
        <v>1872</v>
      </c>
      <c r="F1738" s="262" t="s">
        <v>1872</v>
      </c>
      <c r="G1738" s="262" t="s">
        <v>1873</v>
      </c>
      <c r="H1738" s="263" t="s">
        <v>155</v>
      </c>
      <c r="I1738" s="264">
        <v>67088.710000000006</v>
      </c>
      <c r="J1738" s="264">
        <v>-219480.71</v>
      </c>
      <c r="K1738" s="264">
        <v>0</v>
      </c>
      <c r="L1738" s="266">
        <v>3.2715000000000001</v>
      </c>
      <c r="M1738" s="266">
        <v>3.3048000000000002</v>
      </c>
      <c r="N1738" s="270">
        <v>43098</v>
      </c>
      <c r="O1738" s="264">
        <v>2231.6999999999998</v>
      </c>
      <c r="P1738" s="264">
        <v>0.11</v>
      </c>
      <c r="Q1738" s="264">
        <v>2231.59</v>
      </c>
      <c r="R1738" s="264">
        <v>2231.6999999999998</v>
      </c>
      <c r="S1738" s="279">
        <v>3.3041999999999998</v>
      </c>
      <c r="T1738" s="268">
        <f t="shared" si="67"/>
        <v>675.41311058652627</v>
      </c>
      <c r="U1738" s="267"/>
      <c r="V1738" s="262"/>
      <c r="W1738" s="262"/>
      <c r="X1738" s="267" t="s">
        <v>2788</v>
      </c>
      <c r="Y1738" s="262" t="s">
        <v>2966</v>
      </c>
      <c r="Z1738" s="262"/>
      <c r="AC1738" s="274"/>
      <c r="AD1738" s="275"/>
    </row>
    <row r="1739" spans="1:30" x14ac:dyDescent="0.25">
      <c r="A1739" s="261">
        <v>43067</v>
      </c>
      <c r="B1739" s="262"/>
      <c r="C1739" s="261">
        <v>43091</v>
      </c>
      <c r="D1739" s="262" t="s">
        <v>2512</v>
      </c>
      <c r="E1739" s="262" t="s">
        <v>1872</v>
      </c>
      <c r="F1739" s="262" t="s">
        <v>1872</v>
      </c>
      <c r="G1739" s="262" t="s">
        <v>1873</v>
      </c>
      <c r="H1739" s="263" t="s">
        <v>155</v>
      </c>
      <c r="I1739" s="264">
        <v>-86748.94</v>
      </c>
      <c r="J1739" s="264">
        <v>280407.27</v>
      </c>
      <c r="K1739" s="264">
        <v>0</v>
      </c>
      <c r="L1739" s="266">
        <v>3.2324000000000002</v>
      </c>
      <c r="M1739" s="266">
        <v>3.3048000000000002</v>
      </c>
      <c r="N1739" s="270">
        <v>43098</v>
      </c>
      <c r="O1739" s="264">
        <v>-6273.99</v>
      </c>
      <c r="P1739" s="264">
        <v>0</v>
      </c>
      <c r="Q1739" s="264">
        <v>-6273.99</v>
      </c>
      <c r="R1739" s="264">
        <v>-6273.99</v>
      </c>
      <c r="S1739" s="279">
        <v>3.3041999999999998</v>
      </c>
      <c r="T1739" s="268">
        <f t="shared" si="67"/>
        <v>-1898.7924459778465</v>
      </c>
      <c r="U1739" s="267"/>
      <c r="V1739" s="262"/>
      <c r="W1739" s="262"/>
      <c r="X1739" s="267" t="s">
        <v>2788</v>
      </c>
      <c r="Y1739" s="262" t="s">
        <v>2987</v>
      </c>
      <c r="Z1739" s="262"/>
      <c r="AC1739" s="274"/>
      <c r="AD1739" s="275"/>
    </row>
    <row r="1740" spans="1:30" x14ac:dyDescent="0.25">
      <c r="A1740" s="261">
        <v>43055</v>
      </c>
      <c r="B1740" s="262"/>
      <c r="C1740" s="261">
        <v>43091</v>
      </c>
      <c r="D1740" s="262" t="s">
        <v>2512</v>
      </c>
      <c r="E1740" s="262" t="s">
        <v>1872</v>
      </c>
      <c r="F1740" s="262" t="s">
        <v>1872</v>
      </c>
      <c r="G1740" s="262" t="s">
        <v>1873</v>
      </c>
      <c r="H1740" s="263" t="s">
        <v>155</v>
      </c>
      <c r="I1740" s="264">
        <v>66476.44</v>
      </c>
      <c r="J1740" s="264">
        <v>-218999.98</v>
      </c>
      <c r="K1740" s="264">
        <v>0</v>
      </c>
      <c r="L1740" s="266">
        <v>3.2944</v>
      </c>
      <c r="M1740" s="266">
        <v>3.3048000000000002</v>
      </c>
      <c r="N1740" s="270">
        <v>43098</v>
      </c>
      <c r="O1740" s="264">
        <v>690.63</v>
      </c>
      <c r="P1740" s="264">
        <v>0.03</v>
      </c>
      <c r="Q1740" s="264">
        <v>690.6</v>
      </c>
      <c r="R1740" s="264">
        <v>690.63</v>
      </c>
      <c r="S1740" s="279">
        <v>3.3041999999999998</v>
      </c>
      <c r="T1740" s="268">
        <f t="shared" si="67"/>
        <v>209.01579807517706</v>
      </c>
      <c r="U1740" s="267"/>
      <c r="V1740" s="262"/>
      <c r="W1740" s="262"/>
      <c r="X1740" s="267" t="s">
        <v>2939</v>
      </c>
      <c r="Y1740" s="262" t="s">
        <v>2940</v>
      </c>
      <c r="Z1740" s="262"/>
      <c r="AC1740" s="274"/>
      <c r="AD1740" s="275"/>
    </row>
    <row r="1741" spans="1:30" x14ac:dyDescent="0.25">
      <c r="A1741" s="261">
        <v>43067</v>
      </c>
      <c r="B1741" s="262"/>
      <c r="C1741" s="261">
        <v>43091</v>
      </c>
      <c r="D1741" s="262" t="s">
        <v>2512</v>
      </c>
      <c r="E1741" s="262" t="s">
        <v>1872</v>
      </c>
      <c r="F1741" s="262" t="s">
        <v>1872</v>
      </c>
      <c r="G1741" s="262" t="s">
        <v>1873</v>
      </c>
      <c r="H1741" s="263" t="s">
        <v>1843</v>
      </c>
      <c r="I1741" s="264">
        <v>-7349.72</v>
      </c>
      <c r="J1741" s="264">
        <v>23757.23</v>
      </c>
      <c r="K1741" s="264">
        <v>0</v>
      </c>
      <c r="L1741" s="266">
        <v>3.2324000000000002</v>
      </c>
      <c r="M1741" s="266">
        <v>3.3048000000000002</v>
      </c>
      <c r="N1741" s="270">
        <v>43098</v>
      </c>
      <c r="O1741" s="264">
        <v>-531.55999999999995</v>
      </c>
      <c r="P1741" s="264">
        <v>0</v>
      </c>
      <c r="Q1741" s="264">
        <v>-531.55999999999995</v>
      </c>
      <c r="R1741" s="264">
        <v>-531.55999999999995</v>
      </c>
      <c r="S1741" s="279">
        <v>3.3041999999999998</v>
      </c>
      <c r="T1741" s="268">
        <f t="shared" si="67"/>
        <v>-160.87403910174928</v>
      </c>
      <c r="U1741" s="267"/>
      <c r="V1741" s="262"/>
      <c r="W1741" s="262"/>
      <c r="X1741" s="267" t="s">
        <v>2788</v>
      </c>
      <c r="Y1741" s="262" t="s">
        <v>2989</v>
      </c>
      <c r="Z1741" s="262"/>
      <c r="AC1741" s="274"/>
      <c r="AD1741" s="275"/>
    </row>
    <row r="1742" spans="1:30" x14ac:dyDescent="0.25">
      <c r="A1742" s="261">
        <v>43067</v>
      </c>
      <c r="B1742" s="262"/>
      <c r="C1742" s="261">
        <v>43091</v>
      </c>
      <c r="D1742" s="262" t="s">
        <v>2512</v>
      </c>
      <c r="E1742" s="262" t="s">
        <v>1872</v>
      </c>
      <c r="F1742" s="262" t="s">
        <v>1872</v>
      </c>
      <c r="G1742" s="262" t="s">
        <v>1873</v>
      </c>
      <c r="H1742" s="263" t="s">
        <v>155</v>
      </c>
      <c r="I1742" s="264">
        <v>344944.93</v>
      </c>
      <c r="J1742" s="264">
        <v>-1114999.99</v>
      </c>
      <c r="K1742" s="264">
        <v>0</v>
      </c>
      <c r="L1742" s="266">
        <v>3.2324000000000002</v>
      </c>
      <c r="M1742" s="266">
        <v>3.3048000000000002</v>
      </c>
      <c r="N1742" s="270">
        <v>43098</v>
      </c>
      <c r="O1742" s="264">
        <v>24947.65</v>
      </c>
      <c r="P1742" s="264">
        <v>1.25</v>
      </c>
      <c r="Q1742" s="264">
        <v>24946.400000000001</v>
      </c>
      <c r="R1742" s="264">
        <v>24947.65</v>
      </c>
      <c r="S1742" s="279">
        <v>3.3041999999999998</v>
      </c>
      <c r="T1742" s="268">
        <f t="shared" si="67"/>
        <v>7550.2844864112349</v>
      </c>
      <c r="U1742" s="267"/>
      <c r="V1742" s="262"/>
      <c r="W1742" s="262"/>
      <c r="X1742" s="267" t="s">
        <v>2990</v>
      </c>
      <c r="Y1742" s="262" t="s">
        <v>2991</v>
      </c>
      <c r="Z1742" s="262"/>
      <c r="AC1742" s="274"/>
      <c r="AD1742" s="275"/>
    </row>
    <row r="1743" spans="1:30" x14ac:dyDescent="0.25">
      <c r="A1743" s="261">
        <v>43067</v>
      </c>
      <c r="B1743" s="262"/>
      <c r="C1743" s="261">
        <v>43091</v>
      </c>
      <c r="D1743" s="262" t="s">
        <v>2512</v>
      </c>
      <c r="E1743" s="262" t="s">
        <v>1872</v>
      </c>
      <c r="F1743" s="262" t="s">
        <v>1872</v>
      </c>
      <c r="G1743" s="262" t="s">
        <v>1873</v>
      </c>
      <c r="H1743" s="263" t="s">
        <v>155</v>
      </c>
      <c r="I1743" s="264">
        <v>82192.850000000006</v>
      </c>
      <c r="J1743" s="264">
        <v>-265680.17</v>
      </c>
      <c r="K1743" s="264">
        <v>0</v>
      </c>
      <c r="L1743" s="266">
        <v>3.2324000000000002</v>
      </c>
      <c r="M1743" s="266">
        <v>3.3048000000000002</v>
      </c>
      <c r="N1743" s="270">
        <v>43098</v>
      </c>
      <c r="O1743" s="264">
        <v>5944.48</v>
      </c>
      <c r="P1743" s="264">
        <v>0.3</v>
      </c>
      <c r="Q1743" s="264">
        <v>5944.18</v>
      </c>
      <c r="R1743" s="264">
        <v>5944.48</v>
      </c>
      <c r="S1743" s="279">
        <v>3.3041999999999998</v>
      </c>
      <c r="T1743" s="268">
        <f>R1743/S1743</f>
        <v>1799.0678530355306</v>
      </c>
      <c r="U1743" s="267"/>
      <c r="V1743" s="262"/>
      <c r="W1743" s="262"/>
      <c r="X1743" s="267" t="s">
        <v>2788</v>
      </c>
      <c r="Y1743" s="262" t="s">
        <v>2992</v>
      </c>
      <c r="Z1743" s="262"/>
      <c r="AC1743" s="274"/>
      <c r="AD1743" s="275"/>
    </row>
    <row r="1744" spans="1:30" x14ac:dyDescent="0.25">
      <c r="A1744" s="261">
        <v>43067</v>
      </c>
      <c r="B1744" s="262"/>
      <c r="C1744" s="261">
        <v>43091</v>
      </c>
      <c r="D1744" s="262" t="s">
        <v>2512</v>
      </c>
      <c r="E1744" s="262" t="s">
        <v>1872</v>
      </c>
      <c r="F1744" s="262" t="s">
        <v>1872</v>
      </c>
      <c r="G1744" s="262" t="s">
        <v>1873</v>
      </c>
      <c r="H1744" s="263" t="s">
        <v>155</v>
      </c>
      <c r="I1744" s="264">
        <v>54373.09</v>
      </c>
      <c r="J1744" s="264">
        <v>-175755.58</v>
      </c>
      <c r="K1744" s="264">
        <v>0</v>
      </c>
      <c r="L1744" s="266">
        <v>3.2324000000000002</v>
      </c>
      <c r="M1744" s="266">
        <v>3.3048000000000002</v>
      </c>
      <c r="N1744" s="270">
        <v>43098</v>
      </c>
      <c r="O1744" s="264">
        <v>3932.46</v>
      </c>
      <c r="P1744" s="264">
        <v>0.2</v>
      </c>
      <c r="Q1744" s="264">
        <v>3932.26</v>
      </c>
      <c r="R1744" s="264">
        <v>3932.46</v>
      </c>
      <c r="S1744" s="279">
        <v>3.3041999999999998</v>
      </c>
      <c r="T1744" s="268">
        <f>R1744/S1744</f>
        <v>1190.1398220446706</v>
      </c>
      <c r="U1744" s="267"/>
      <c r="V1744" s="262"/>
      <c r="W1744" s="262"/>
      <c r="X1744" s="267" t="s">
        <v>2788</v>
      </c>
      <c r="Y1744" s="262" t="s">
        <v>2993</v>
      </c>
      <c r="Z1744" s="262"/>
      <c r="AC1744" s="274"/>
      <c r="AD1744" s="275"/>
    </row>
    <row r="1745" spans="1:30" x14ac:dyDescent="0.25">
      <c r="A1745" s="261">
        <v>43067</v>
      </c>
      <c r="B1745" s="262"/>
      <c r="C1745" s="261">
        <v>43091</v>
      </c>
      <c r="D1745" s="262" t="s">
        <v>2512</v>
      </c>
      <c r="E1745" s="262" t="s">
        <v>1872</v>
      </c>
      <c r="F1745" s="262" t="s">
        <v>1872</v>
      </c>
      <c r="G1745" s="262" t="s">
        <v>1873</v>
      </c>
      <c r="H1745" s="263" t="s">
        <v>1843</v>
      </c>
      <c r="I1745" s="264">
        <v>-5735.91</v>
      </c>
      <c r="J1745" s="264">
        <v>18540.759999999998</v>
      </c>
      <c r="K1745" s="264">
        <v>0</v>
      </c>
      <c r="L1745" s="266">
        <v>3.2324000000000002</v>
      </c>
      <c r="M1745" s="266">
        <v>3.3048000000000002</v>
      </c>
      <c r="N1745" s="270">
        <v>43098</v>
      </c>
      <c r="O1745" s="264">
        <v>-414.84</v>
      </c>
      <c r="P1745" s="264">
        <v>0</v>
      </c>
      <c r="Q1745" s="264">
        <v>-414.84</v>
      </c>
      <c r="R1745" s="264">
        <v>-414.84</v>
      </c>
      <c r="S1745" s="279">
        <v>3.3041999999999998</v>
      </c>
      <c r="T1745" s="268">
        <f t="shared" ref="T1745" si="68">R1745/S1745</f>
        <v>-125.54930088977665</v>
      </c>
      <c r="U1745" s="267"/>
      <c r="V1745" s="262"/>
      <c r="W1745" s="262"/>
      <c r="X1745" s="267" t="s">
        <v>2994</v>
      </c>
      <c r="Y1745" s="262" t="s">
        <v>2995</v>
      </c>
      <c r="Z1745" s="262"/>
      <c r="AC1745" s="274"/>
      <c r="AD1745" s="275"/>
    </row>
    <row r="1746" spans="1:30" x14ac:dyDescent="0.25">
      <c r="A1746" s="261">
        <v>43067</v>
      </c>
      <c r="B1746" s="262"/>
      <c r="C1746" s="261">
        <v>43091</v>
      </c>
      <c r="D1746" s="262" t="s">
        <v>2512</v>
      </c>
      <c r="E1746" s="262" t="s">
        <v>1872</v>
      </c>
      <c r="F1746" s="262" t="s">
        <v>1872</v>
      </c>
      <c r="G1746" s="262" t="s">
        <v>1873</v>
      </c>
      <c r="H1746" s="263" t="s">
        <v>1843</v>
      </c>
      <c r="I1746" s="264">
        <v>-30936.77</v>
      </c>
      <c r="J1746" s="264">
        <v>100000.02</v>
      </c>
      <c r="K1746" s="264">
        <v>0</v>
      </c>
      <c r="L1746" s="266">
        <v>3.2324000000000002</v>
      </c>
      <c r="M1746" s="266">
        <v>3.3376999999999999</v>
      </c>
      <c r="N1746" s="270">
        <v>43098</v>
      </c>
      <c r="O1746" s="264">
        <v>-3254.2</v>
      </c>
      <c r="P1746" s="264">
        <v>0</v>
      </c>
      <c r="Q1746" s="264">
        <v>-3254.2</v>
      </c>
      <c r="R1746" s="264">
        <v>-3254.2</v>
      </c>
      <c r="S1746" s="279">
        <v>3.3041999999999998</v>
      </c>
      <c r="T1746" s="268">
        <f>R1746/S1746</f>
        <v>-984.8677440832879</v>
      </c>
      <c r="U1746" s="267"/>
      <c r="V1746" s="262"/>
      <c r="W1746" s="262"/>
      <c r="X1746" s="267" t="s">
        <v>2788</v>
      </c>
      <c r="Y1746" s="262" t="s">
        <v>2986</v>
      </c>
      <c r="Z1746" s="262"/>
      <c r="AC1746" s="274"/>
    </row>
    <row r="1747" spans="1:30" x14ac:dyDescent="0.25">
      <c r="A1747" s="261">
        <v>43091</v>
      </c>
      <c r="B1747" s="262"/>
      <c r="C1747" s="261">
        <v>43097</v>
      </c>
      <c r="D1747" s="262" t="s">
        <v>2512</v>
      </c>
      <c r="E1747" s="262" t="s">
        <v>1872</v>
      </c>
      <c r="F1747" s="262" t="s">
        <v>1872</v>
      </c>
      <c r="G1747" s="262" t="s">
        <v>1873</v>
      </c>
      <c r="H1747" s="263" t="s">
        <v>155</v>
      </c>
      <c r="I1747" s="264">
        <v>66338.44</v>
      </c>
      <c r="J1747" s="264">
        <v>-219480.73</v>
      </c>
      <c r="K1747" s="264">
        <v>0</v>
      </c>
      <c r="L1747" s="266">
        <v>3.3085</v>
      </c>
      <c r="M1747" s="266">
        <v>3.3271999999999999</v>
      </c>
      <c r="N1747" s="270">
        <v>43112</v>
      </c>
      <c r="O1747" s="264">
        <v>1237.26</v>
      </c>
      <c r="P1747" s="264">
        <v>0.06</v>
      </c>
      <c r="Q1747" s="264">
        <v>1237.2</v>
      </c>
      <c r="R1747" s="264">
        <v>1237.26</v>
      </c>
      <c r="S1747" s="279">
        <v>3.3028</v>
      </c>
      <c r="T1747" s="268">
        <f>R1747/S1747</f>
        <v>374.60942230834445</v>
      </c>
      <c r="U1747" s="267"/>
      <c r="V1747" s="262"/>
      <c r="W1747" s="262"/>
      <c r="X1747" s="267" t="s">
        <v>2788</v>
      </c>
      <c r="Y1747" s="262" t="s">
        <v>2996</v>
      </c>
      <c r="Z1747" s="262"/>
      <c r="AC1747" s="274"/>
    </row>
    <row r="1748" spans="1:30" x14ac:dyDescent="0.25">
      <c r="A1748" s="261">
        <v>43074</v>
      </c>
      <c r="B1748" s="262"/>
      <c r="C1748" s="261">
        <v>43097</v>
      </c>
      <c r="D1748" s="262" t="s">
        <v>2512</v>
      </c>
      <c r="E1748" s="262" t="s">
        <v>1872</v>
      </c>
      <c r="F1748" s="262" t="s">
        <v>1872</v>
      </c>
      <c r="G1748" s="262" t="s">
        <v>1873</v>
      </c>
      <c r="H1748" s="263" t="s">
        <v>155</v>
      </c>
      <c r="I1748" s="264">
        <v>30744.639999999999</v>
      </c>
      <c r="J1748" s="264">
        <v>-100000.02</v>
      </c>
      <c r="K1748" s="264">
        <v>0</v>
      </c>
      <c r="L1748" s="266">
        <v>3.2526000000000002</v>
      </c>
      <c r="M1748" s="266">
        <v>3.3126000000000002</v>
      </c>
      <c r="N1748" s="270">
        <v>43125</v>
      </c>
      <c r="O1748" s="264">
        <v>1835.42</v>
      </c>
      <c r="P1748" s="264">
        <v>0.09</v>
      </c>
      <c r="Q1748" s="264">
        <v>1835.33</v>
      </c>
      <c r="R1748" s="264">
        <v>1835.42</v>
      </c>
      <c r="S1748" s="279">
        <v>3.3028</v>
      </c>
      <c r="T1748" s="268">
        <f t="shared" ref="T1748:T1754" si="69">R1748/S1748</f>
        <v>555.71636187477293</v>
      </c>
      <c r="U1748" s="267"/>
      <c r="V1748" s="262"/>
      <c r="W1748" s="262"/>
      <c r="X1748" s="267" t="s">
        <v>2910</v>
      </c>
      <c r="Y1748" s="262" t="s">
        <v>2997</v>
      </c>
      <c r="Z1748" s="262"/>
      <c r="AC1748" s="274"/>
    </row>
    <row r="1749" spans="1:30" x14ac:dyDescent="0.25">
      <c r="A1749" s="261">
        <v>43091</v>
      </c>
      <c r="B1749" s="262"/>
      <c r="C1749" s="261">
        <v>43097</v>
      </c>
      <c r="D1749" s="262" t="s">
        <v>2512</v>
      </c>
      <c r="E1749" s="262" t="s">
        <v>1872</v>
      </c>
      <c r="F1749" s="262" t="s">
        <v>1872</v>
      </c>
      <c r="G1749" s="262" t="s">
        <v>1873</v>
      </c>
      <c r="H1749" s="263" t="s">
        <v>155</v>
      </c>
      <c r="I1749" s="264">
        <v>45337.77</v>
      </c>
      <c r="J1749" s="264">
        <v>-150000.01</v>
      </c>
      <c r="K1749" s="264">
        <v>0</v>
      </c>
      <c r="L1749" s="266">
        <v>3.3085</v>
      </c>
      <c r="M1749" s="266">
        <v>3.3271999999999999</v>
      </c>
      <c r="N1749" s="270">
        <v>43112</v>
      </c>
      <c r="O1749" s="264">
        <v>845.58</v>
      </c>
      <c r="P1749" s="264">
        <v>0.04</v>
      </c>
      <c r="Q1749" s="264">
        <v>845.54</v>
      </c>
      <c r="R1749" s="264">
        <v>845.58</v>
      </c>
      <c r="S1749" s="279">
        <v>3.3028</v>
      </c>
      <c r="T1749" s="268">
        <f t="shared" si="69"/>
        <v>256.01913527915707</v>
      </c>
      <c r="U1749" s="267"/>
      <c r="V1749" s="262"/>
      <c r="W1749" s="262"/>
      <c r="X1749" s="267" t="s">
        <v>2788</v>
      </c>
      <c r="Y1749" s="262" t="s">
        <v>2998</v>
      </c>
      <c r="Z1749" s="262"/>
      <c r="AC1749" s="274"/>
    </row>
    <row r="1750" spans="1:30" x14ac:dyDescent="0.25">
      <c r="A1750" s="261">
        <v>43091</v>
      </c>
      <c r="B1750" s="262"/>
      <c r="C1750" s="261">
        <v>43097</v>
      </c>
      <c r="D1750" s="262" t="s">
        <v>2512</v>
      </c>
      <c r="E1750" s="262" t="s">
        <v>1872</v>
      </c>
      <c r="F1750" s="262" t="s">
        <v>1872</v>
      </c>
      <c r="G1750" s="262" t="s">
        <v>1873</v>
      </c>
      <c r="H1750" s="263" t="s">
        <v>155</v>
      </c>
      <c r="I1750" s="264">
        <v>66167.14</v>
      </c>
      <c r="J1750" s="264">
        <v>-219000</v>
      </c>
      <c r="K1750" s="264">
        <v>0</v>
      </c>
      <c r="L1750" s="266">
        <v>3.3098000000000001</v>
      </c>
      <c r="M1750" s="266">
        <v>3.3090000000000002</v>
      </c>
      <c r="N1750" s="270">
        <v>43115</v>
      </c>
      <c r="O1750" s="264">
        <v>-52.78</v>
      </c>
      <c r="P1750" s="264">
        <v>0</v>
      </c>
      <c r="Q1750" s="264">
        <v>-52.78</v>
      </c>
      <c r="R1750" s="264">
        <v>-52.78</v>
      </c>
      <c r="S1750" s="279">
        <v>3.3028</v>
      </c>
      <c r="T1750" s="268">
        <f t="shared" si="69"/>
        <v>-15.980380283395908</v>
      </c>
      <c r="U1750" s="267"/>
      <c r="V1750" s="262"/>
      <c r="W1750" s="262"/>
      <c r="X1750" s="267" t="s">
        <v>2939</v>
      </c>
      <c r="Y1750" s="262" t="s">
        <v>2999</v>
      </c>
      <c r="Z1750" s="262"/>
      <c r="AC1750" s="274"/>
    </row>
    <row r="1751" spans="1:30" x14ac:dyDescent="0.25">
      <c r="A1751" s="261">
        <v>43091</v>
      </c>
      <c r="B1751" s="262"/>
      <c r="C1751" s="261">
        <v>43097</v>
      </c>
      <c r="D1751" s="262" t="s">
        <v>2512</v>
      </c>
      <c r="E1751" s="262" t="s">
        <v>1872</v>
      </c>
      <c r="F1751" s="262" t="s">
        <v>1872</v>
      </c>
      <c r="G1751" s="262" t="s">
        <v>1873</v>
      </c>
      <c r="H1751" s="263" t="s">
        <v>155</v>
      </c>
      <c r="I1751" s="264">
        <v>53122.44</v>
      </c>
      <c r="J1751" s="264">
        <v>-175755.59</v>
      </c>
      <c r="K1751" s="264">
        <v>0</v>
      </c>
      <c r="L1751" s="266">
        <v>3.3085</v>
      </c>
      <c r="M1751" s="266">
        <v>3.3271999999999999</v>
      </c>
      <c r="N1751" s="270">
        <v>43112</v>
      </c>
      <c r="O1751" s="264">
        <v>990.77</v>
      </c>
      <c r="P1751" s="264">
        <v>0.05</v>
      </c>
      <c r="Q1751" s="264">
        <v>990.72</v>
      </c>
      <c r="R1751" s="264">
        <v>990.77</v>
      </c>
      <c r="S1751" s="279">
        <v>3.3028</v>
      </c>
      <c r="T1751" s="268">
        <f t="shared" si="69"/>
        <v>299.9788058616931</v>
      </c>
      <c r="U1751" s="267"/>
      <c r="V1751" s="262"/>
      <c r="W1751" s="262"/>
      <c r="X1751" s="267" t="s">
        <v>2788</v>
      </c>
      <c r="Y1751" s="262" t="s">
        <v>3000</v>
      </c>
      <c r="Z1751" s="262"/>
      <c r="AC1751" s="274"/>
    </row>
    <row r="1752" spans="1:30" x14ac:dyDescent="0.25">
      <c r="A1752" s="261">
        <v>43082</v>
      </c>
      <c r="B1752" s="262"/>
      <c r="C1752" s="261">
        <v>43097</v>
      </c>
      <c r="D1752" s="262" t="s">
        <v>2512</v>
      </c>
      <c r="E1752" s="262" t="s">
        <v>1872</v>
      </c>
      <c r="F1752" s="262" t="s">
        <v>1872</v>
      </c>
      <c r="G1752" s="262" t="s">
        <v>1873</v>
      </c>
      <c r="H1752" s="263" t="s">
        <v>155</v>
      </c>
      <c r="I1752" s="264">
        <v>75597.13</v>
      </c>
      <c r="J1752" s="264">
        <v>-251451.17</v>
      </c>
      <c r="K1752" s="264">
        <v>0</v>
      </c>
      <c r="L1752" s="266">
        <v>3.3262</v>
      </c>
      <c r="M1752" s="266">
        <v>3.3285</v>
      </c>
      <c r="N1752" s="270">
        <v>43115</v>
      </c>
      <c r="O1752" s="264">
        <v>173.37</v>
      </c>
      <c r="P1752" s="264">
        <v>0.01</v>
      </c>
      <c r="Q1752" s="264">
        <v>173.36</v>
      </c>
      <c r="R1752" s="264">
        <v>173.37</v>
      </c>
      <c r="S1752" s="279">
        <v>3.3028</v>
      </c>
      <c r="T1752" s="268">
        <f t="shared" si="69"/>
        <v>52.491825118081628</v>
      </c>
      <c r="U1752" s="267"/>
      <c r="V1752" s="262"/>
      <c r="W1752" s="262"/>
      <c r="X1752" s="267" t="s">
        <v>2788</v>
      </c>
      <c r="Y1752" s="262" t="s">
        <v>3001</v>
      </c>
      <c r="Z1752" s="262"/>
    </row>
    <row r="1753" spans="1:30" x14ac:dyDescent="0.25">
      <c r="A1753" s="261">
        <v>42997</v>
      </c>
      <c r="B1753" s="262"/>
      <c r="C1753" s="261">
        <v>43097</v>
      </c>
      <c r="D1753" s="262" t="s">
        <v>2512</v>
      </c>
      <c r="E1753" s="262" t="s">
        <v>1872</v>
      </c>
      <c r="F1753" s="262" t="s">
        <v>1872</v>
      </c>
      <c r="G1753" s="262" t="s">
        <v>1873</v>
      </c>
      <c r="H1753" s="276" t="s">
        <v>155</v>
      </c>
      <c r="I1753" s="264">
        <v>402900.31</v>
      </c>
      <c r="J1753" s="264">
        <v>-1281142.4099999999</v>
      </c>
      <c r="K1753" s="264">
        <v>0</v>
      </c>
      <c r="L1753" s="266">
        <v>3.1798000000000002</v>
      </c>
      <c r="M1753" s="266">
        <v>3.3037000000000001</v>
      </c>
      <c r="N1753" s="270">
        <v>43102</v>
      </c>
      <c r="O1753" s="264">
        <v>49892.959999999999</v>
      </c>
      <c r="P1753" s="264">
        <v>2.4900000000000002</v>
      </c>
      <c r="Q1753" s="264">
        <v>49890.47</v>
      </c>
      <c r="R1753" s="264">
        <v>49892.959999999999</v>
      </c>
      <c r="S1753" s="279">
        <v>3.3028</v>
      </c>
      <c r="T1753" s="268">
        <f t="shared" si="69"/>
        <v>15106.261354002665</v>
      </c>
      <c r="U1753" s="267"/>
      <c r="V1753" s="262"/>
      <c r="W1753" s="262"/>
      <c r="X1753" s="267" t="s">
        <v>2788</v>
      </c>
      <c r="Y1753" s="262" t="s">
        <v>3002</v>
      </c>
      <c r="Z1753" s="262"/>
    </row>
    <row r="1754" spans="1:30" x14ac:dyDescent="0.25">
      <c r="A1754" s="261">
        <v>43082</v>
      </c>
      <c r="B1754" s="262"/>
      <c r="C1754" s="261">
        <v>43097</v>
      </c>
      <c r="D1754" s="262" t="s">
        <v>2512</v>
      </c>
      <c r="E1754" s="262" t="s">
        <v>1872</v>
      </c>
      <c r="F1754" s="262" t="s">
        <v>1872</v>
      </c>
      <c r="G1754" s="262" t="s">
        <v>1873</v>
      </c>
      <c r="H1754" s="276" t="s">
        <v>155</v>
      </c>
      <c r="I1754" s="264">
        <v>40586.86</v>
      </c>
      <c r="J1754" s="264">
        <v>-135000.01</v>
      </c>
      <c r="K1754" s="264">
        <v>0</v>
      </c>
      <c r="L1754" s="266">
        <v>3.3262</v>
      </c>
      <c r="M1754" s="266">
        <v>3.3090000000000002</v>
      </c>
      <c r="N1754" s="270">
        <v>43115</v>
      </c>
      <c r="O1754" s="264">
        <v>-696.06</v>
      </c>
      <c r="P1754" s="264">
        <v>0</v>
      </c>
      <c r="Q1754" s="264">
        <v>-696.06</v>
      </c>
      <c r="R1754" s="264">
        <v>-696.06</v>
      </c>
      <c r="S1754" s="279">
        <v>3.3028</v>
      </c>
      <c r="T1754" s="268">
        <f t="shared" si="69"/>
        <v>-210.74845585563762</v>
      </c>
      <c r="U1754" s="267"/>
      <c r="V1754" s="262"/>
      <c r="W1754" s="262"/>
      <c r="X1754" s="267" t="s">
        <v>2788</v>
      </c>
      <c r="Y1754" s="262" t="s">
        <v>3003</v>
      </c>
      <c r="Z1754" s="262"/>
    </row>
    <row r="1755" spans="1:30" x14ac:dyDescent="0.25">
      <c r="A1755" s="261">
        <v>42997</v>
      </c>
      <c r="B1755" s="262"/>
      <c r="C1755" s="261">
        <v>43097</v>
      </c>
      <c r="D1755" s="262" t="s">
        <v>2512</v>
      </c>
      <c r="E1755" s="262" t="s">
        <v>1872</v>
      </c>
      <c r="F1755" s="262" t="s">
        <v>1872</v>
      </c>
      <c r="G1755" s="262" t="s">
        <v>1873</v>
      </c>
      <c r="H1755" s="276" t="s">
        <v>155</v>
      </c>
      <c r="I1755" s="264">
        <v>251588.15</v>
      </c>
      <c r="J1755" s="264">
        <v>-800000</v>
      </c>
      <c r="K1755" s="264">
        <v>0</v>
      </c>
      <c r="L1755" s="266">
        <v>3.1798000000000002</v>
      </c>
      <c r="M1755" s="266">
        <v>3.3043</v>
      </c>
      <c r="N1755" s="270">
        <v>43102</v>
      </c>
      <c r="O1755" s="264">
        <v>31306.14</v>
      </c>
      <c r="P1755" s="264">
        <v>1.57</v>
      </c>
      <c r="Q1755" s="264">
        <v>31304.57</v>
      </c>
      <c r="R1755" s="264">
        <v>31306.14</v>
      </c>
      <c r="S1755" s="279">
        <v>3.3028</v>
      </c>
      <c r="T1755" s="268">
        <f>R1755/S1755</f>
        <v>9478.6665859270925</v>
      </c>
      <c r="U1755" s="267"/>
      <c r="V1755" s="262"/>
      <c r="W1755" s="262"/>
      <c r="X1755" s="277" t="s">
        <v>2788</v>
      </c>
      <c r="Y1755" s="262" t="s">
        <v>3002</v>
      </c>
      <c r="Z1755" s="262"/>
    </row>
    <row r="1756" spans="1:30" x14ac:dyDescent="0.25">
      <c r="A1756" s="261">
        <v>43091</v>
      </c>
      <c r="B1756" s="262"/>
      <c r="C1756" s="261">
        <v>43097</v>
      </c>
      <c r="D1756" s="262" t="s">
        <v>2512</v>
      </c>
      <c r="E1756" s="262" t="s">
        <v>1872</v>
      </c>
      <c r="F1756" s="262" t="s">
        <v>1872</v>
      </c>
      <c r="G1756" s="262" t="s">
        <v>1873</v>
      </c>
      <c r="H1756" s="276" t="s">
        <v>155</v>
      </c>
      <c r="I1756" s="264">
        <v>36270.21</v>
      </c>
      <c r="J1756" s="264">
        <v>-119999.99</v>
      </c>
      <c r="K1756" s="264">
        <v>0</v>
      </c>
      <c r="L1756" s="266">
        <v>3.3085</v>
      </c>
      <c r="M1756" s="266">
        <v>3.3271999999999999</v>
      </c>
      <c r="N1756" s="270">
        <v>43112</v>
      </c>
      <c r="O1756" s="264">
        <v>676.46</v>
      </c>
      <c r="P1756" s="264">
        <v>0.03</v>
      </c>
      <c r="Q1756" s="264">
        <v>676.43</v>
      </c>
      <c r="R1756" s="264">
        <v>676.46</v>
      </c>
      <c r="S1756" s="279">
        <v>3.3028</v>
      </c>
      <c r="T1756" s="268">
        <f>R1756/S1756</f>
        <v>204.81409712970813</v>
      </c>
      <c r="U1756" s="267"/>
      <c r="V1756" s="262"/>
      <c r="W1756" s="262"/>
      <c r="X1756" s="267" t="s">
        <v>2788</v>
      </c>
      <c r="Y1756" s="262" t="s">
        <v>3004</v>
      </c>
      <c r="Z1756" s="262"/>
    </row>
    <row r="1757" spans="1:30" x14ac:dyDescent="0.25">
      <c r="A1757" s="261">
        <v>43091</v>
      </c>
      <c r="B1757" s="262"/>
      <c r="C1757" s="261">
        <v>43111</v>
      </c>
      <c r="D1757" s="262" t="s">
        <v>2512</v>
      </c>
      <c r="E1757" s="262" t="s">
        <v>1872</v>
      </c>
      <c r="F1757" s="262" t="s">
        <v>1872</v>
      </c>
      <c r="G1757" s="262" t="s">
        <v>1873</v>
      </c>
      <c r="H1757" s="263" t="s">
        <v>155</v>
      </c>
      <c r="I1757" s="264">
        <v>38247.07</v>
      </c>
      <c r="J1757" s="264">
        <v>-126540.43</v>
      </c>
      <c r="K1757" s="264">
        <v>0</v>
      </c>
      <c r="L1757" s="266">
        <v>3.3085</v>
      </c>
      <c r="M1757" s="266">
        <v>3.2475999999999998</v>
      </c>
      <c r="N1757" s="270">
        <v>43112</v>
      </c>
      <c r="O1757" s="264">
        <v>-2328.63</v>
      </c>
      <c r="P1757" s="264">
        <v>0</v>
      </c>
      <c r="Q1757" s="264">
        <v>-2328.63</v>
      </c>
      <c r="R1757" s="264">
        <v>-2328.63</v>
      </c>
      <c r="S1757" s="279">
        <v>3.2464</v>
      </c>
      <c r="T1757" s="268">
        <f t="shared" ref="T1757:T1760" si="70">R1757/S1757</f>
        <v>-717.29608181370133</v>
      </c>
      <c r="U1757" s="267"/>
      <c r="V1757" s="262"/>
      <c r="W1757" s="262"/>
      <c r="X1757" s="267" t="s">
        <v>2788</v>
      </c>
      <c r="Y1757" s="262" t="s">
        <v>3004</v>
      </c>
      <c r="Z1757" s="262"/>
    </row>
    <row r="1758" spans="1:30" x14ac:dyDescent="0.25">
      <c r="A1758" s="261">
        <v>43091</v>
      </c>
      <c r="B1758" s="262"/>
      <c r="C1758" s="261">
        <v>43111</v>
      </c>
      <c r="D1758" s="262" t="s">
        <v>2512</v>
      </c>
      <c r="E1758" s="262" t="s">
        <v>1872</v>
      </c>
      <c r="F1758" s="262" t="s">
        <v>1872</v>
      </c>
      <c r="G1758" s="262" t="s">
        <v>1873</v>
      </c>
      <c r="H1758" s="263" t="s">
        <v>155</v>
      </c>
      <c r="I1758" s="264">
        <v>1245996.74</v>
      </c>
      <c r="J1758" s="264">
        <v>-4124000.01</v>
      </c>
      <c r="K1758" s="264">
        <v>0</v>
      </c>
      <c r="L1758" s="266">
        <v>3.3098000000000001</v>
      </c>
      <c r="M1758" s="266">
        <v>3.2296999999999998</v>
      </c>
      <c r="N1758" s="270">
        <v>43115</v>
      </c>
      <c r="O1758" s="264">
        <v>-99751.58</v>
      </c>
      <c r="P1758" s="264">
        <v>0</v>
      </c>
      <c r="Q1758" s="264">
        <v>-99751.58</v>
      </c>
      <c r="R1758" s="264">
        <v>-99751.58</v>
      </c>
      <c r="S1758" s="279">
        <v>3.2464</v>
      </c>
      <c r="T1758" s="268">
        <f t="shared" si="70"/>
        <v>-30726.829719073437</v>
      </c>
      <c r="U1758" s="267"/>
      <c r="V1758" s="262"/>
      <c r="W1758" s="262"/>
      <c r="X1758" s="267" t="s">
        <v>2910</v>
      </c>
      <c r="Y1758" s="262" t="s">
        <v>3005</v>
      </c>
      <c r="Z1758" s="262"/>
    </row>
    <row r="1759" spans="1:30" x14ac:dyDescent="0.25">
      <c r="A1759" s="261">
        <v>43091</v>
      </c>
      <c r="B1759" s="262"/>
      <c r="C1759" s="261">
        <v>43111</v>
      </c>
      <c r="D1759" s="262" t="s">
        <v>2512</v>
      </c>
      <c r="E1759" s="262" t="s">
        <v>1872</v>
      </c>
      <c r="F1759" s="262" t="s">
        <v>1872</v>
      </c>
      <c r="G1759" s="262" t="s">
        <v>1873</v>
      </c>
      <c r="H1759" s="263" t="s">
        <v>155</v>
      </c>
      <c r="I1759" s="264">
        <v>41798.519999999997</v>
      </c>
      <c r="J1759" s="264">
        <v>-138290.4</v>
      </c>
      <c r="K1759" s="264">
        <v>0</v>
      </c>
      <c r="L1759" s="266">
        <v>3.3085</v>
      </c>
      <c r="M1759" s="266">
        <v>3.2475999999999998</v>
      </c>
      <c r="N1759" s="270">
        <v>43112</v>
      </c>
      <c r="O1759" s="264">
        <v>-2544.86</v>
      </c>
      <c r="P1759" s="264">
        <v>0</v>
      </c>
      <c r="Q1759" s="264">
        <v>-2544.86</v>
      </c>
      <c r="R1759" s="264">
        <v>-2544.86</v>
      </c>
      <c r="S1759" s="279">
        <v>3.2464</v>
      </c>
      <c r="T1759" s="268">
        <f t="shared" si="70"/>
        <v>-783.90216855593894</v>
      </c>
      <c r="U1759" s="267"/>
      <c r="V1759" s="262"/>
      <c r="W1759" s="262"/>
      <c r="X1759" s="267" t="s">
        <v>2788</v>
      </c>
      <c r="Y1759" s="262" t="s">
        <v>3006</v>
      </c>
      <c r="Z1759" s="262"/>
    </row>
    <row r="1760" spans="1:30" x14ac:dyDescent="0.25">
      <c r="A1760" s="261">
        <v>43091</v>
      </c>
      <c r="B1760" s="262"/>
      <c r="C1760" s="261">
        <v>43111</v>
      </c>
      <c r="D1760" s="262" t="s">
        <v>2512</v>
      </c>
      <c r="E1760" s="262" t="s">
        <v>1872</v>
      </c>
      <c r="F1760" s="262" t="s">
        <v>1872</v>
      </c>
      <c r="G1760" s="262" t="s">
        <v>1873</v>
      </c>
      <c r="H1760" s="263" t="s">
        <v>1843</v>
      </c>
      <c r="I1760" s="264">
        <v>-5603.97</v>
      </c>
      <c r="J1760" s="264">
        <v>18540.73</v>
      </c>
      <c r="K1760" s="264">
        <v>0</v>
      </c>
      <c r="L1760" s="266">
        <v>3.3085</v>
      </c>
      <c r="M1760" s="266">
        <v>3.2475999999999998</v>
      </c>
      <c r="N1760" s="270">
        <v>43112</v>
      </c>
      <c r="O1760" s="264">
        <v>341.19</v>
      </c>
      <c r="P1760" s="264">
        <v>0.02</v>
      </c>
      <c r="Q1760" s="264">
        <v>341.17</v>
      </c>
      <c r="R1760" s="264">
        <v>341.19</v>
      </c>
      <c r="S1760" s="279">
        <v>3.2464</v>
      </c>
      <c r="T1760" s="268">
        <f t="shared" si="70"/>
        <v>105.09795465746673</v>
      </c>
      <c r="U1760" s="267"/>
      <c r="V1760" s="262"/>
      <c r="W1760" s="262"/>
      <c r="X1760" s="267" t="s">
        <v>2994</v>
      </c>
      <c r="Y1760" s="262" t="s">
        <v>3007</v>
      </c>
      <c r="Z1760" s="262"/>
    </row>
    <row r="1761" spans="1:30" x14ac:dyDescent="0.25">
      <c r="A1761" s="261">
        <v>43091</v>
      </c>
      <c r="B1761" s="262"/>
      <c r="C1761" s="261">
        <v>43111</v>
      </c>
      <c r="D1761" s="262" t="s">
        <v>2512</v>
      </c>
      <c r="E1761" s="262" t="s">
        <v>1872</v>
      </c>
      <c r="F1761" s="262" t="s">
        <v>1872</v>
      </c>
      <c r="G1761" s="262" t="s">
        <v>1873</v>
      </c>
      <c r="H1761" s="263" t="s">
        <v>155</v>
      </c>
      <c r="I1761" s="264">
        <v>280994.27</v>
      </c>
      <c r="J1761" s="264">
        <v>-929669.54</v>
      </c>
      <c r="K1761" s="264">
        <v>0</v>
      </c>
      <c r="L1761" s="266">
        <v>3.3085</v>
      </c>
      <c r="M1761" s="266">
        <v>3.2475999999999998</v>
      </c>
      <c r="N1761" s="270">
        <v>43112</v>
      </c>
      <c r="O1761" s="264">
        <v>-17108.03</v>
      </c>
      <c r="P1761" s="264">
        <v>0</v>
      </c>
      <c r="Q1761" s="264">
        <v>-17108.03</v>
      </c>
      <c r="R1761" s="264">
        <v>-17108.03</v>
      </c>
      <c r="S1761" s="279">
        <v>3.2464</v>
      </c>
      <c r="T1761" s="268">
        <f>R1761/S1761</f>
        <v>-5269.8465993100044</v>
      </c>
      <c r="U1761" s="267"/>
      <c r="V1761" s="262"/>
      <c r="W1761" s="262"/>
      <c r="X1761" s="267" t="s">
        <v>2788</v>
      </c>
      <c r="Y1761" s="262" t="s">
        <v>2998</v>
      </c>
      <c r="Z1761" s="262"/>
    </row>
    <row r="1762" spans="1:30" x14ac:dyDescent="0.25">
      <c r="A1762" s="261">
        <v>43091</v>
      </c>
      <c r="B1762" s="262"/>
      <c r="C1762" s="261">
        <v>43111</v>
      </c>
      <c r="D1762" s="262" t="s">
        <v>2512</v>
      </c>
      <c r="E1762" s="262" t="s">
        <v>1872</v>
      </c>
      <c r="F1762" s="262" t="s">
        <v>1872</v>
      </c>
      <c r="G1762" s="262" t="s">
        <v>1873</v>
      </c>
      <c r="H1762" s="263" t="s">
        <v>1843</v>
      </c>
      <c r="I1762" s="264">
        <v>-283316.31</v>
      </c>
      <c r="J1762" s="264">
        <v>937352.01</v>
      </c>
      <c r="K1762" s="264">
        <v>0</v>
      </c>
      <c r="L1762" s="266">
        <v>3.3085</v>
      </c>
      <c r="M1762" s="266">
        <v>3.2475999999999998</v>
      </c>
      <c r="N1762" s="270">
        <v>43112</v>
      </c>
      <c r="O1762" s="264">
        <v>17249.400000000001</v>
      </c>
      <c r="P1762" s="264">
        <v>0.86</v>
      </c>
      <c r="Q1762" s="264">
        <v>17248.54</v>
      </c>
      <c r="R1762" s="264">
        <v>17249.400000000001</v>
      </c>
      <c r="S1762" s="279">
        <v>3.2464</v>
      </c>
      <c r="T1762" s="268">
        <f>R1762/S1762</f>
        <v>5313.3932971907352</v>
      </c>
      <c r="U1762" s="267"/>
      <c r="V1762" s="262"/>
      <c r="W1762" s="262"/>
      <c r="X1762" s="267" t="s">
        <v>2835</v>
      </c>
      <c r="Y1762" s="262" t="s">
        <v>3008</v>
      </c>
      <c r="Z1762" s="262"/>
    </row>
    <row r="1763" spans="1:30" x14ac:dyDescent="0.25">
      <c r="A1763" s="261">
        <v>43091</v>
      </c>
      <c r="B1763" s="262"/>
      <c r="C1763" s="261">
        <v>43111</v>
      </c>
      <c r="D1763" s="262" t="s">
        <v>2512</v>
      </c>
      <c r="E1763" s="262" t="s">
        <v>1872</v>
      </c>
      <c r="F1763" s="262" t="s">
        <v>1872</v>
      </c>
      <c r="G1763" s="262" t="s">
        <v>1873</v>
      </c>
      <c r="H1763" s="263" t="s">
        <v>155</v>
      </c>
      <c r="I1763" s="264">
        <v>161226.73000000001</v>
      </c>
      <c r="J1763" s="264">
        <v>-533418.64</v>
      </c>
      <c r="K1763" s="264">
        <v>0</v>
      </c>
      <c r="L1763" s="266">
        <v>3.3085</v>
      </c>
      <c r="M1763" s="266">
        <v>3.2475999999999998</v>
      </c>
      <c r="N1763" s="270">
        <v>43112</v>
      </c>
      <c r="O1763" s="264">
        <v>-9816.11</v>
      </c>
      <c r="P1763" s="264">
        <v>0</v>
      </c>
      <c r="Q1763" s="264">
        <v>-9816.11</v>
      </c>
      <c r="R1763" s="264">
        <v>-9816.11</v>
      </c>
      <c r="S1763" s="279">
        <v>3.2464</v>
      </c>
      <c r="T1763" s="268">
        <f t="shared" ref="T1763" si="71">R1763/S1763</f>
        <v>-3023.6908575653033</v>
      </c>
      <c r="U1763" s="267"/>
      <c r="V1763" s="262"/>
      <c r="W1763" s="262"/>
      <c r="X1763" s="267" t="s">
        <v>2788</v>
      </c>
      <c r="Y1763" s="262" t="s">
        <v>3009</v>
      </c>
      <c r="Z1763" s="262"/>
    </row>
    <row r="1764" spans="1:30" x14ac:dyDescent="0.25">
      <c r="A1764" s="261">
        <v>43091</v>
      </c>
      <c r="B1764" s="262"/>
      <c r="C1764" s="261">
        <v>43111</v>
      </c>
      <c r="D1764" s="262" t="s">
        <v>2512</v>
      </c>
      <c r="E1764" s="262" t="s">
        <v>1872</v>
      </c>
      <c r="F1764" s="262" t="s">
        <v>1872</v>
      </c>
      <c r="G1764" s="262" t="s">
        <v>1873</v>
      </c>
      <c r="H1764" s="263" t="s">
        <v>155</v>
      </c>
      <c r="I1764" s="264">
        <v>379776.25</v>
      </c>
      <c r="J1764" s="264">
        <v>-1256489.72</v>
      </c>
      <c r="K1764" s="264">
        <v>0</v>
      </c>
      <c r="L1764" s="266">
        <v>3.3085</v>
      </c>
      <c r="M1764" s="266">
        <v>3.2475999999999998</v>
      </c>
      <c r="N1764" s="270">
        <v>43112</v>
      </c>
      <c r="O1764" s="264">
        <v>-23122.26</v>
      </c>
      <c r="P1764" s="264">
        <v>0</v>
      </c>
      <c r="Q1764" s="264">
        <v>-23122.26</v>
      </c>
      <c r="R1764" s="264">
        <v>-23122.26</v>
      </c>
      <c r="S1764" s="279">
        <v>3.2464</v>
      </c>
      <c r="T1764" s="268">
        <f>R1764/S1764</f>
        <v>-7122.4310004928529</v>
      </c>
      <c r="U1764" s="267"/>
      <c r="V1764" s="262"/>
      <c r="W1764" s="262"/>
      <c r="X1764" s="267" t="s">
        <v>2788</v>
      </c>
      <c r="Y1764" s="262" t="s">
        <v>3010</v>
      </c>
      <c r="Z1764" s="262"/>
    </row>
    <row r="1765" spans="1:30" x14ac:dyDescent="0.25">
      <c r="A1765" s="261">
        <v>43091</v>
      </c>
      <c r="B1765" s="262"/>
      <c r="C1765" s="261">
        <v>43111</v>
      </c>
      <c r="D1765" s="262" t="s">
        <v>2512</v>
      </c>
      <c r="E1765" s="262" t="s">
        <v>1872</v>
      </c>
      <c r="F1765" s="262" t="s">
        <v>1872</v>
      </c>
      <c r="G1765" s="262" t="s">
        <v>1873</v>
      </c>
      <c r="H1765" s="263" t="s">
        <v>155</v>
      </c>
      <c r="I1765" s="264">
        <v>112242.16</v>
      </c>
      <c r="J1765" s="264">
        <v>-371353.19</v>
      </c>
      <c r="K1765" s="264">
        <v>0</v>
      </c>
      <c r="L1765" s="266">
        <v>3.3085</v>
      </c>
      <c r="M1765" s="266">
        <v>3.2475999999999998</v>
      </c>
      <c r="N1765" s="270">
        <v>43112</v>
      </c>
      <c r="O1765" s="264">
        <v>-6833.74</v>
      </c>
      <c r="P1765" s="264">
        <v>0</v>
      </c>
      <c r="Q1765" s="264">
        <v>-6833.74</v>
      </c>
      <c r="R1765" s="264">
        <v>-6833.74</v>
      </c>
      <c r="S1765" s="279">
        <v>3.2464</v>
      </c>
      <c r="T1765" s="268">
        <f>R1765/S1765</f>
        <v>-2105.0209462789553</v>
      </c>
      <c r="U1765" s="267"/>
      <c r="V1765" s="262"/>
      <c r="W1765" s="262"/>
      <c r="X1765" s="267" t="s">
        <v>2788</v>
      </c>
      <c r="Y1765" s="262" t="s">
        <v>3011</v>
      </c>
      <c r="Z1765" s="262"/>
    </row>
    <row r="1766" spans="1:30" x14ac:dyDescent="0.25">
      <c r="A1766" s="261">
        <v>43082</v>
      </c>
      <c r="B1766" s="262"/>
      <c r="C1766" s="261">
        <v>43112</v>
      </c>
      <c r="D1766" s="262" t="s">
        <v>2512</v>
      </c>
      <c r="E1766" s="262" t="s">
        <v>1872</v>
      </c>
      <c r="F1766" s="262" t="s">
        <v>1872</v>
      </c>
      <c r="G1766" s="262" t="s">
        <v>1873</v>
      </c>
      <c r="H1766" s="263" t="s">
        <v>155</v>
      </c>
      <c r="I1766" s="264">
        <v>203402.82</v>
      </c>
      <c r="J1766" s="264">
        <v>-676558.46</v>
      </c>
      <c r="K1766" s="264">
        <v>0</v>
      </c>
      <c r="L1766" s="266">
        <v>3.3262</v>
      </c>
      <c r="M1766" s="266">
        <v>3.2317</v>
      </c>
      <c r="N1766" s="270">
        <v>43115</v>
      </c>
      <c r="O1766" s="264">
        <v>-19216.48</v>
      </c>
      <c r="P1766" s="264">
        <v>0</v>
      </c>
      <c r="Q1766" s="264">
        <v>-19216.48</v>
      </c>
      <c r="R1766" s="264">
        <v>-19216.48</v>
      </c>
      <c r="S1766" s="279">
        <v>3.2298</v>
      </c>
      <c r="T1766" s="268">
        <f t="shared" ref="T1766:T1772" si="72">R1766/S1766</f>
        <v>-5949.7430181435384</v>
      </c>
      <c r="U1766" s="267"/>
      <c r="V1766" s="262"/>
      <c r="W1766" s="262"/>
      <c r="X1766" s="267" t="s">
        <v>2788</v>
      </c>
      <c r="Y1766" s="262" t="s">
        <v>3012</v>
      </c>
      <c r="Z1766" s="262"/>
    </row>
    <row r="1767" spans="1:30" x14ac:dyDescent="0.25">
      <c r="A1767" s="261">
        <v>43082</v>
      </c>
      <c r="B1767" s="262"/>
      <c r="C1767" s="261">
        <v>43112</v>
      </c>
      <c r="D1767" s="262" t="s">
        <v>2512</v>
      </c>
      <c r="E1767" s="262" t="s">
        <v>1872</v>
      </c>
      <c r="F1767" s="262" t="s">
        <v>1872</v>
      </c>
      <c r="G1767" s="262" t="s">
        <v>1873</v>
      </c>
      <c r="H1767" s="263" t="s">
        <v>1843</v>
      </c>
      <c r="I1767" s="264">
        <v>-3310.57</v>
      </c>
      <c r="J1767" s="264">
        <v>11011.62</v>
      </c>
      <c r="K1767" s="264">
        <v>0</v>
      </c>
      <c r="L1767" s="266">
        <v>3.3262</v>
      </c>
      <c r="M1767" s="266">
        <v>3.2191999999999998</v>
      </c>
      <c r="N1767" s="270">
        <v>43115</v>
      </c>
      <c r="O1767" s="264">
        <v>354.14</v>
      </c>
      <c r="P1767" s="264">
        <v>0.02</v>
      </c>
      <c r="Q1767" s="264">
        <v>354.12</v>
      </c>
      <c r="R1767" s="264">
        <v>354.14</v>
      </c>
      <c r="S1767" s="279">
        <v>3.2298</v>
      </c>
      <c r="T1767" s="268">
        <f t="shared" si="72"/>
        <v>109.64765620162238</v>
      </c>
      <c r="U1767" s="267"/>
      <c r="V1767" s="262"/>
      <c r="W1767" s="262"/>
      <c r="X1767" s="267" t="s">
        <v>2788</v>
      </c>
      <c r="Y1767" s="262" t="s">
        <v>3013</v>
      </c>
      <c r="Z1767" s="262"/>
    </row>
    <row r="1768" spans="1:30" x14ac:dyDescent="0.25">
      <c r="A1768" s="261">
        <v>43091</v>
      </c>
      <c r="B1768" s="262"/>
      <c r="C1768" s="261">
        <v>43112</v>
      </c>
      <c r="D1768" s="262" t="s">
        <v>2512</v>
      </c>
      <c r="E1768" s="262" t="s">
        <v>1872</v>
      </c>
      <c r="F1768" s="262" t="s">
        <v>1872</v>
      </c>
      <c r="G1768" s="262" t="s">
        <v>1873</v>
      </c>
      <c r="H1768" s="263" t="s">
        <v>1843</v>
      </c>
      <c r="I1768" s="264">
        <v>-120900.71</v>
      </c>
      <c r="J1768" s="264">
        <v>400000</v>
      </c>
      <c r="K1768" s="264">
        <v>0</v>
      </c>
      <c r="L1768" s="266">
        <v>3.3085</v>
      </c>
      <c r="M1768" s="266">
        <v>3.2181000000000002</v>
      </c>
      <c r="N1768" s="270">
        <v>43112</v>
      </c>
      <c r="O1768" s="264">
        <v>10929.42</v>
      </c>
      <c r="P1768" s="264">
        <v>0.55000000000000004</v>
      </c>
      <c r="Q1768" s="264">
        <v>10928.87</v>
      </c>
      <c r="R1768" s="264">
        <v>10929.42</v>
      </c>
      <c r="S1768" s="279">
        <v>3.2298</v>
      </c>
      <c r="T1768" s="268">
        <f t="shared" si="72"/>
        <v>3383.9308935537806</v>
      </c>
      <c r="U1768" s="267"/>
      <c r="V1768" s="262"/>
      <c r="W1768" s="262"/>
      <c r="X1768" s="267" t="s">
        <v>2835</v>
      </c>
      <c r="Y1768" s="262" t="s">
        <v>3008</v>
      </c>
      <c r="Z1768" s="262"/>
    </row>
    <row r="1769" spans="1:30" x14ac:dyDescent="0.25">
      <c r="A1769" s="261">
        <v>43091</v>
      </c>
      <c r="B1769" s="262"/>
      <c r="C1769" s="261">
        <v>43112</v>
      </c>
      <c r="D1769" s="262" t="s">
        <v>2512</v>
      </c>
      <c r="E1769" s="262" t="s">
        <v>1872</v>
      </c>
      <c r="F1769" s="262" t="s">
        <v>1872</v>
      </c>
      <c r="G1769" s="262" t="s">
        <v>1873</v>
      </c>
      <c r="H1769" s="263" t="s">
        <v>1843</v>
      </c>
      <c r="I1769" s="264">
        <v>-67356.210000000006</v>
      </c>
      <c r="J1769" s="264">
        <v>223447.49</v>
      </c>
      <c r="K1769" s="264">
        <v>0</v>
      </c>
      <c r="L1769" s="266">
        <v>3.3174000000000001</v>
      </c>
      <c r="M1769" s="266">
        <v>3.2250999999999999</v>
      </c>
      <c r="N1769" s="270">
        <v>43131</v>
      </c>
      <c r="O1769" s="264">
        <v>6195.62</v>
      </c>
      <c r="P1769" s="264">
        <v>0.31</v>
      </c>
      <c r="Q1769" s="264">
        <v>6195.31</v>
      </c>
      <c r="R1769" s="264">
        <v>6195.62</v>
      </c>
      <c r="S1769" s="279">
        <v>3.2298</v>
      </c>
      <c r="T1769" s="268">
        <f t="shared" si="72"/>
        <v>1918.267384977398</v>
      </c>
      <c r="U1769" s="267"/>
      <c r="V1769" s="262"/>
      <c r="W1769" s="262"/>
      <c r="X1769" s="267" t="s">
        <v>2788</v>
      </c>
      <c r="Y1769" s="262" t="s">
        <v>3014</v>
      </c>
      <c r="Z1769" s="262"/>
    </row>
    <row r="1770" spans="1:30" x14ac:dyDescent="0.25">
      <c r="A1770" s="261">
        <v>43091</v>
      </c>
      <c r="B1770" s="262"/>
      <c r="C1770" s="261">
        <v>43112</v>
      </c>
      <c r="D1770" s="262" t="s">
        <v>2512</v>
      </c>
      <c r="E1770" s="262" t="s">
        <v>1872</v>
      </c>
      <c r="F1770" s="262" t="s">
        <v>1872</v>
      </c>
      <c r="G1770" s="262" t="s">
        <v>1873</v>
      </c>
      <c r="H1770" s="263" t="s">
        <v>1843</v>
      </c>
      <c r="I1770" s="264">
        <v>-3014.41</v>
      </c>
      <c r="J1770" s="264">
        <v>10000</v>
      </c>
      <c r="K1770" s="264">
        <v>0</v>
      </c>
      <c r="L1770" s="266">
        <v>3.3174000000000001</v>
      </c>
      <c r="M1770" s="266">
        <v>3.2250999999999999</v>
      </c>
      <c r="N1770" s="270">
        <v>43131</v>
      </c>
      <c r="O1770" s="264">
        <v>277.27</v>
      </c>
      <c r="P1770" s="264">
        <v>0.01</v>
      </c>
      <c r="Q1770" s="264">
        <v>277.26</v>
      </c>
      <c r="R1770" s="264">
        <v>277.27</v>
      </c>
      <c r="S1770" s="279">
        <v>3.2298</v>
      </c>
      <c r="T1770" s="268">
        <f t="shared" si="72"/>
        <v>85.847420892934537</v>
      </c>
      <c r="U1770" s="267"/>
      <c r="V1770" s="262"/>
      <c r="W1770" s="262"/>
      <c r="X1770" s="267" t="s">
        <v>2788</v>
      </c>
      <c r="Y1770" s="262" t="s">
        <v>3015</v>
      </c>
      <c r="Z1770" s="262"/>
    </row>
    <row r="1771" spans="1:30" x14ac:dyDescent="0.25">
      <c r="A1771" s="261">
        <v>43091</v>
      </c>
      <c r="B1771" s="262"/>
      <c r="C1771" s="261">
        <v>43112</v>
      </c>
      <c r="D1771" s="262" t="s">
        <v>2512</v>
      </c>
      <c r="E1771" s="262" t="s">
        <v>1872</v>
      </c>
      <c r="F1771" s="262" t="s">
        <v>1872</v>
      </c>
      <c r="G1771" s="262" t="s">
        <v>1873</v>
      </c>
      <c r="H1771" s="263" t="s">
        <v>1843</v>
      </c>
      <c r="I1771" s="264">
        <v>-47326.22</v>
      </c>
      <c r="J1771" s="264">
        <v>157000</v>
      </c>
      <c r="K1771" s="264">
        <v>0</v>
      </c>
      <c r="L1771" s="266">
        <v>3.3174000000000001</v>
      </c>
      <c r="M1771" s="266">
        <v>3.2250999999999999</v>
      </c>
      <c r="N1771" s="270">
        <v>43131</v>
      </c>
      <c r="O1771" s="264">
        <v>4353.2</v>
      </c>
      <c r="P1771" s="264">
        <v>0.22</v>
      </c>
      <c r="Q1771" s="264">
        <v>4352.9799999999996</v>
      </c>
      <c r="R1771" s="264">
        <v>4353.2</v>
      </c>
      <c r="S1771" s="279">
        <v>3.2298</v>
      </c>
      <c r="T1771" s="268">
        <f t="shared" si="72"/>
        <v>1347.8233946374387</v>
      </c>
      <c r="U1771" s="267"/>
      <c r="V1771" s="262"/>
      <c r="W1771" s="262"/>
      <c r="X1771" s="267" t="s">
        <v>2788</v>
      </c>
      <c r="Y1771" s="262" t="s">
        <v>3016</v>
      </c>
      <c r="Z1771" s="262"/>
    </row>
    <row r="1772" spans="1:30" x14ac:dyDescent="0.25">
      <c r="A1772" s="261">
        <v>43082</v>
      </c>
      <c r="B1772" s="262"/>
      <c r="C1772" s="261">
        <v>43112</v>
      </c>
      <c r="D1772" s="262" t="s">
        <v>2512</v>
      </c>
      <c r="E1772" s="262" t="s">
        <v>1872</v>
      </c>
      <c r="F1772" s="262" t="s">
        <v>1872</v>
      </c>
      <c r="G1772" s="262" t="s">
        <v>1873</v>
      </c>
      <c r="H1772" s="263" t="s">
        <v>1843</v>
      </c>
      <c r="I1772" s="264">
        <v>-5478.03</v>
      </c>
      <c r="J1772" s="264">
        <v>18221.02</v>
      </c>
      <c r="K1772" s="264">
        <v>0</v>
      </c>
      <c r="L1772" s="266">
        <v>3.3262</v>
      </c>
      <c r="M1772" s="266">
        <v>3.2317</v>
      </c>
      <c r="N1772" s="270">
        <v>43115</v>
      </c>
      <c r="O1772" s="264">
        <v>517.54</v>
      </c>
      <c r="P1772" s="264">
        <v>0.03</v>
      </c>
      <c r="Q1772" s="264">
        <v>517.51</v>
      </c>
      <c r="R1772" s="264">
        <v>517.54</v>
      </c>
      <c r="S1772" s="279">
        <v>3.2298</v>
      </c>
      <c r="T1772" s="268">
        <f t="shared" si="72"/>
        <v>160.23902408817884</v>
      </c>
      <c r="U1772" s="267"/>
      <c r="V1772" s="262"/>
      <c r="W1772" s="262"/>
      <c r="X1772" s="267" t="s">
        <v>2788</v>
      </c>
      <c r="Y1772" s="262" t="s">
        <v>3017</v>
      </c>
      <c r="Z1772" s="262"/>
    </row>
    <row r="1773" spans="1:30" x14ac:dyDescent="0.25">
      <c r="A1773" s="261">
        <v>43091</v>
      </c>
      <c r="B1773" s="262"/>
      <c r="C1773" s="261">
        <v>43112</v>
      </c>
      <c r="D1773" s="262" t="s">
        <v>2512</v>
      </c>
      <c r="E1773" s="262" t="s">
        <v>1872</v>
      </c>
      <c r="F1773" s="262" t="s">
        <v>1872</v>
      </c>
      <c r="G1773" s="262" t="s">
        <v>1873</v>
      </c>
      <c r="H1773" s="263" t="s">
        <v>1843</v>
      </c>
      <c r="I1773" s="264">
        <v>-14469.16</v>
      </c>
      <c r="J1773" s="264">
        <v>47999.99</v>
      </c>
      <c r="K1773" s="264">
        <v>0</v>
      </c>
      <c r="L1773" s="266">
        <v>3.3174000000000001</v>
      </c>
      <c r="M1773" s="266">
        <v>3.2250999999999999</v>
      </c>
      <c r="N1773" s="270">
        <v>43131</v>
      </c>
      <c r="O1773" s="264">
        <v>1330.91</v>
      </c>
      <c r="P1773" s="264">
        <v>7.0000000000000007E-2</v>
      </c>
      <c r="Q1773" s="264">
        <v>1330.84</v>
      </c>
      <c r="R1773" s="264">
        <v>1330.91</v>
      </c>
      <c r="S1773" s="279">
        <v>3.2298</v>
      </c>
      <c r="T1773" s="268">
        <f>R1773/S1773</f>
        <v>412.07195491980929</v>
      </c>
      <c r="U1773" s="267"/>
      <c r="V1773" s="262"/>
      <c r="W1773" s="262"/>
      <c r="X1773" s="267" t="s">
        <v>2788</v>
      </c>
      <c r="Y1773" s="262" t="s">
        <v>3018</v>
      </c>
      <c r="Z1773" s="262"/>
    </row>
    <row r="1774" spans="1:30" x14ac:dyDescent="0.25">
      <c r="A1774" s="261">
        <v>43082</v>
      </c>
      <c r="B1774" s="262"/>
      <c r="C1774" s="261">
        <v>43112</v>
      </c>
      <c r="D1774" s="262" t="s">
        <v>2512</v>
      </c>
      <c r="E1774" s="262" t="s">
        <v>1872</v>
      </c>
      <c r="F1774" s="262" t="s">
        <v>1872</v>
      </c>
      <c r="G1774" s="262" t="s">
        <v>1873</v>
      </c>
      <c r="H1774" s="263" t="s">
        <v>1843</v>
      </c>
      <c r="I1774" s="264">
        <v>-34276.839999999997</v>
      </c>
      <c r="J1774" s="264">
        <v>114011.63</v>
      </c>
      <c r="K1774" s="264">
        <v>0</v>
      </c>
      <c r="L1774" s="266">
        <v>3.3262</v>
      </c>
      <c r="M1774" s="266">
        <v>3.2317</v>
      </c>
      <c r="N1774" s="270">
        <v>43115</v>
      </c>
      <c r="O1774" s="264">
        <v>3238.31</v>
      </c>
      <c r="P1774" s="264">
        <v>0.16</v>
      </c>
      <c r="Q1774" s="264">
        <v>3238.15</v>
      </c>
      <c r="R1774" s="264">
        <v>3238.31</v>
      </c>
      <c r="S1774" s="279">
        <v>3.2298</v>
      </c>
      <c r="T1774" s="268">
        <f>R1774/S1774</f>
        <v>1002.6348380704687</v>
      </c>
      <c r="U1774" s="267"/>
      <c r="V1774" s="262"/>
      <c r="W1774" s="262"/>
      <c r="X1774" s="267" t="s">
        <v>2788</v>
      </c>
      <c r="Y1774" s="262" t="s">
        <v>3019</v>
      </c>
      <c r="Z1774" s="262"/>
    </row>
    <row r="1775" spans="1:30" x14ac:dyDescent="0.25">
      <c r="A1775" s="261">
        <v>43097</v>
      </c>
      <c r="B1775" s="262"/>
      <c r="C1775" s="261">
        <v>43112</v>
      </c>
      <c r="D1775" s="262" t="s">
        <v>2512</v>
      </c>
      <c r="E1775" s="262" t="s">
        <v>1872</v>
      </c>
      <c r="F1775" s="262" t="s">
        <v>1872</v>
      </c>
      <c r="G1775" s="262" t="s">
        <v>1873</v>
      </c>
      <c r="H1775" s="263" t="s">
        <v>155</v>
      </c>
      <c r="I1775" s="264">
        <v>387438.35</v>
      </c>
      <c r="J1775" s="264">
        <v>-1281142.3899999999</v>
      </c>
      <c r="K1775" s="264">
        <v>0</v>
      </c>
      <c r="L1775" s="266">
        <v>3.3067000000000002</v>
      </c>
      <c r="M1775" s="266">
        <v>3.2317</v>
      </c>
      <c r="N1775" s="270">
        <v>43115</v>
      </c>
      <c r="O1775" s="264">
        <v>-29050.19</v>
      </c>
      <c r="P1775" s="264">
        <v>0</v>
      </c>
      <c r="Q1775" s="264">
        <v>-29050.19</v>
      </c>
      <c r="R1775" s="264">
        <v>-29050.19</v>
      </c>
      <c r="S1775" s="279">
        <v>3.2298</v>
      </c>
      <c r="T1775" s="268">
        <f t="shared" ref="T1775:T1793" si="73">R1775/S1775</f>
        <v>-8994.4238033314759</v>
      </c>
      <c r="U1775" s="267"/>
      <c r="V1775" s="262"/>
      <c r="W1775" s="262"/>
      <c r="X1775" s="267" t="s">
        <v>2788</v>
      </c>
      <c r="Y1775" s="262" t="s">
        <v>3020</v>
      </c>
      <c r="Z1775" s="262"/>
      <c r="AC1775" s="274"/>
      <c r="AD1775" s="275"/>
    </row>
    <row r="1776" spans="1:30" x14ac:dyDescent="0.25">
      <c r="A1776" s="261">
        <v>43091</v>
      </c>
      <c r="B1776" s="262"/>
      <c r="C1776" s="261">
        <v>43112</v>
      </c>
      <c r="D1776" s="262" t="s">
        <v>2512</v>
      </c>
      <c r="E1776" s="262" t="s">
        <v>1872</v>
      </c>
      <c r="F1776" s="262" t="s">
        <v>1872</v>
      </c>
      <c r="G1776" s="262" t="s">
        <v>1873</v>
      </c>
      <c r="H1776" s="263" t="s">
        <v>155</v>
      </c>
      <c r="I1776" s="264">
        <v>336878.36</v>
      </c>
      <c r="J1776" s="264">
        <v>-1115000</v>
      </c>
      <c r="K1776" s="264">
        <v>0</v>
      </c>
      <c r="L1776" s="266">
        <v>3.3098000000000001</v>
      </c>
      <c r="M1776" s="266">
        <v>3.2317</v>
      </c>
      <c r="N1776" s="270">
        <v>43115</v>
      </c>
      <c r="O1776" s="264">
        <v>-26303.24</v>
      </c>
      <c r="P1776" s="264">
        <v>0</v>
      </c>
      <c r="Q1776" s="264">
        <v>-26303.24</v>
      </c>
      <c r="R1776" s="264">
        <v>-26303.24</v>
      </c>
      <c r="S1776" s="279">
        <v>3.2298</v>
      </c>
      <c r="T1776" s="268">
        <f t="shared" si="73"/>
        <v>-8143.9222242863343</v>
      </c>
      <c r="U1776" s="267"/>
      <c r="V1776" s="262"/>
      <c r="W1776" s="262"/>
      <c r="X1776" s="267" t="s">
        <v>2990</v>
      </c>
      <c r="Y1776" s="262" t="s">
        <v>3021</v>
      </c>
      <c r="Z1776" s="262"/>
      <c r="AC1776" s="274"/>
      <c r="AD1776" s="275"/>
    </row>
    <row r="1777" spans="1:30" x14ac:dyDescent="0.25">
      <c r="A1777" s="261">
        <v>43091</v>
      </c>
      <c r="B1777" s="262"/>
      <c r="C1777" s="261">
        <v>43112</v>
      </c>
      <c r="D1777" s="262" t="s">
        <v>2512</v>
      </c>
      <c r="E1777" s="262" t="s">
        <v>1872</v>
      </c>
      <c r="F1777" s="262" t="s">
        <v>1872</v>
      </c>
      <c r="G1777" s="262" t="s">
        <v>1873</v>
      </c>
      <c r="H1777" s="263" t="s">
        <v>1843</v>
      </c>
      <c r="I1777" s="264">
        <v>-8138.9</v>
      </c>
      <c r="J1777" s="264">
        <v>26999.99</v>
      </c>
      <c r="K1777" s="264">
        <v>0</v>
      </c>
      <c r="L1777" s="266">
        <v>3.3174000000000001</v>
      </c>
      <c r="M1777" s="266">
        <v>3.2250999999999999</v>
      </c>
      <c r="N1777" s="270">
        <v>43131</v>
      </c>
      <c r="O1777" s="264">
        <v>748.64</v>
      </c>
      <c r="P1777" s="264">
        <v>0.04</v>
      </c>
      <c r="Q1777" s="264">
        <v>748.6</v>
      </c>
      <c r="R1777" s="264">
        <v>748.64</v>
      </c>
      <c r="S1777" s="279">
        <v>3.2298</v>
      </c>
      <c r="T1777" s="268">
        <f t="shared" si="73"/>
        <v>231.79144219456313</v>
      </c>
      <c r="U1777" s="267"/>
      <c r="V1777" s="262"/>
      <c r="W1777" s="262"/>
      <c r="X1777" s="267" t="s">
        <v>2788</v>
      </c>
      <c r="Y1777" s="262" t="s">
        <v>3022</v>
      </c>
      <c r="Z1777" s="262"/>
      <c r="AC1777" s="274"/>
      <c r="AD1777" s="275"/>
    </row>
    <row r="1778" spans="1:30" x14ac:dyDescent="0.25">
      <c r="A1778" s="261">
        <v>43082</v>
      </c>
      <c r="B1778" s="262"/>
      <c r="C1778" s="261">
        <v>43112</v>
      </c>
      <c r="D1778" s="262" t="s">
        <v>2512</v>
      </c>
      <c r="E1778" s="262" t="s">
        <v>1872</v>
      </c>
      <c r="F1778" s="262" t="s">
        <v>1872</v>
      </c>
      <c r="G1778" s="262" t="s">
        <v>1873</v>
      </c>
      <c r="H1778" s="263" t="s">
        <v>155</v>
      </c>
      <c r="I1778" s="264">
        <v>36286.81</v>
      </c>
      <c r="J1778" s="264">
        <v>-120697.19</v>
      </c>
      <c r="K1778" s="264">
        <v>0</v>
      </c>
      <c r="L1778" s="266">
        <v>3.3262</v>
      </c>
      <c r="M1778" s="266">
        <v>3.2317</v>
      </c>
      <c r="N1778" s="270">
        <v>43115</v>
      </c>
      <c r="O1778" s="264">
        <v>-3428.2</v>
      </c>
      <c r="P1778" s="264">
        <v>0</v>
      </c>
      <c r="Q1778" s="264">
        <v>-3428.2</v>
      </c>
      <c r="R1778" s="264">
        <v>-3428.2</v>
      </c>
      <c r="S1778" s="279">
        <v>3.2298</v>
      </c>
      <c r="T1778" s="268">
        <f t="shared" si="73"/>
        <v>-1061.4279521951823</v>
      </c>
      <c r="U1778" s="267"/>
      <c r="V1778" s="262"/>
      <c r="W1778" s="262"/>
      <c r="X1778" s="267" t="s">
        <v>2788</v>
      </c>
      <c r="Y1778" s="262" t="s">
        <v>3023</v>
      </c>
      <c r="Z1778" s="262"/>
      <c r="AC1778" s="274"/>
      <c r="AD1778" s="275"/>
    </row>
    <row r="1779" spans="1:30" x14ac:dyDescent="0.25">
      <c r="A1779" s="261">
        <v>43091</v>
      </c>
      <c r="B1779" s="262"/>
      <c r="C1779" s="261">
        <v>43112</v>
      </c>
      <c r="D1779" s="262" t="s">
        <v>2512</v>
      </c>
      <c r="E1779" s="262" t="s">
        <v>1872</v>
      </c>
      <c r="F1779" s="262" t="s">
        <v>1872</v>
      </c>
      <c r="G1779" s="262" t="s">
        <v>1873</v>
      </c>
      <c r="H1779" s="263" t="s">
        <v>1843</v>
      </c>
      <c r="I1779" s="264">
        <v>-77678.710000000006</v>
      </c>
      <c r="J1779" s="264">
        <v>257000.01</v>
      </c>
      <c r="K1779" s="264">
        <v>0</v>
      </c>
      <c r="L1779" s="266">
        <v>3.3085</v>
      </c>
      <c r="M1779" s="266">
        <v>3.2181000000000002</v>
      </c>
      <c r="N1779" s="270">
        <v>43112</v>
      </c>
      <c r="O1779" s="264">
        <v>7022.16</v>
      </c>
      <c r="P1779" s="264">
        <v>0.35</v>
      </c>
      <c r="Q1779" s="264">
        <v>7021.81</v>
      </c>
      <c r="R1779" s="264">
        <v>7022.16</v>
      </c>
      <c r="S1779" s="279">
        <v>3.2298</v>
      </c>
      <c r="T1779" s="268">
        <f t="shared" si="73"/>
        <v>2174.177967676017</v>
      </c>
      <c r="U1779" s="267"/>
      <c r="V1779" s="262"/>
      <c r="W1779" s="262"/>
      <c r="X1779" s="267" t="s">
        <v>2845</v>
      </c>
      <c r="Y1779" s="262" t="s">
        <v>3024</v>
      </c>
      <c r="Z1779" s="262"/>
      <c r="AC1779" s="274"/>
      <c r="AD1779" s="275"/>
    </row>
    <row r="1780" spans="1:30" x14ac:dyDescent="0.25">
      <c r="A1780" s="261">
        <v>43082</v>
      </c>
      <c r="B1780" s="262"/>
      <c r="C1780" s="261">
        <v>43112</v>
      </c>
      <c r="D1780" s="262" t="s">
        <v>2512</v>
      </c>
      <c r="E1780" s="262" t="s">
        <v>1872</v>
      </c>
      <c r="F1780" s="262" t="s">
        <v>1872</v>
      </c>
      <c r="G1780" s="262" t="s">
        <v>1873</v>
      </c>
      <c r="H1780" s="263" t="s">
        <v>1843</v>
      </c>
      <c r="I1780" s="264">
        <v>-4810.29</v>
      </c>
      <c r="J1780" s="264">
        <v>15999.99</v>
      </c>
      <c r="K1780" s="264">
        <v>0</v>
      </c>
      <c r="L1780" s="266">
        <v>3.3262</v>
      </c>
      <c r="M1780" s="266">
        <v>3.2191999999999998</v>
      </c>
      <c r="N1780" s="270">
        <v>43115</v>
      </c>
      <c r="O1780" s="264">
        <v>514.55999999999995</v>
      </c>
      <c r="P1780" s="264">
        <v>0.03</v>
      </c>
      <c r="Q1780" s="264">
        <v>514.53</v>
      </c>
      <c r="R1780" s="264">
        <v>514.55999999999995</v>
      </c>
      <c r="S1780" s="279">
        <v>3.2298</v>
      </c>
      <c r="T1780" s="268">
        <f t="shared" si="73"/>
        <v>159.31636633847296</v>
      </c>
      <c r="U1780" s="267"/>
      <c r="V1780" s="262"/>
      <c r="W1780" s="262"/>
      <c r="X1780" s="267" t="s">
        <v>2788</v>
      </c>
      <c r="Y1780" s="262" t="s">
        <v>3017</v>
      </c>
      <c r="Z1780" s="262"/>
      <c r="AC1780" s="274"/>
      <c r="AD1780" s="275"/>
    </row>
    <row r="1781" spans="1:30" x14ac:dyDescent="0.25">
      <c r="A1781" s="261">
        <v>43082</v>
      </c>
      <c r="B1781" s="262"/>
      <c r="C1781" s="261">
        <v>43112</v>
      </c>
      <c r="D1781" s="262" t="s">
        <v>2512</v>
      </c>
      <c r="E1781" s="262" t="s">
        <v>1872</v>
      </c>
      <c r="F1781" s="262" t="s">
        <v>1872</v>
      </c>
      <c r="G1781" s="262" t="s">
        <v>1873</v>
      </c>
      <c r="H1781" s="263" t="s">
        <v>155</v>
      </c>
      <c r="I1781" s="264">
        <v>764143.58</v>
      </c>
      <c r="J1781" s="264">
        <v>-2541694.38</v>
      </c>
      <c r="K1781" s="264">
        <v>0</v>
      </c>
      <c r="L1781" s="266">
        <v>3.3262</v>
      </c>
      <c r="M1781" s="266">
        <v>3.2317</v>
      </c>
      <c r="N1781" s="270">
        <v>43115</v>
      </c>
      <c r="O1781" s="264">
        <v>-72192.479999999996</v>
      </c>
      <c r="P1781" s="264">
        <v>0</v>
      </c>
      <c r="Q1781" s="264">
        <v>-72192.479999999996</v>
      </c>
      <c r="R1781" s="264">
        <v>-72192.479999999996</v>
      </c>
      <c r="S1781" s="279">
        <v>3.2298</v>
      </c>
      <c r="T1781" s="268">
        <f t="shared" si="73"/>
        <v>-22351.997027679732</v>
      </c>
      <c r="U1781" s="267"/>
      <c r="V1781" s="262"/>
      <c r="W1781" s="262"/>
      <c r="X1781" s="267" t="s">
        <v>2788</v>
      </c>
      <c r="Y1781" s="262" t="s">
        <v>3025</v>
      </c>
      <c r="Z1781" s="262"/>
      <c r="AC1781" s="274"/>
      <c r="AD1781" s="275"/>
    </row>
    <row r="1782" spans="1:30" x14ac:dyDescent="0.25">
      <c r="A1782" s="261">
        <v>43082</v>
      </c>
      <c r="B1782" s="262"/>
      <c r="C1782" s="261">
        <v>43112</v>
      </c>
      <c r="D1782" s="262" t="s">
        <v>2512</v>
      </c>
      <c r="E1782" s="262" t="s">
        <v>1872</v>
      </c>
      <c r="F1782" s="262" t="s">
        <v>1872</v>
      </c>
      <c r="G1782" s="262" t="s">
        <v>1873</v>
      </c>
      <c r="H1782" s="263" t="s">
        <v>155</v>
      </c>
      <c r="I1782" s="264">
        <v>33353.269999999997</v>
      </c>
      <c r="J1782" s="264">
        <v>-110939.65</v>
      </c>
      <c r="K1782" s="264">
        <v>0</v>
      </c>
      <c r="L1782" s="266">
        <v>3.3262</v>
      </c>
      <c r="M1782" s="266">
        <v>3.2317</v>
      </c>
      <c r="N1782" s="270">
        <v>43115</v>
      </c>
      <c r="O1782" s="264">
        <v>-3151.05</v>
      </c>
      <c r="P1782" s="264">
        <v>0</v>
      </c>
      <c r="Q1782" s="264">
        <v>-3151.05</v>
      </c>
      <c r="R1782" s="264">
        <v>-3151.05</v>
      </c>
      <c r="S1782" s="279">
        <v>3.2298</v>
      </c>
      <c r="T1782" s="268">
        <f t="shared" si="73"/>
        <v>-975.61768530559175</v>
      </c>
      <c r="U1782" s="267"/>
      <c r="V1782" s="262"/>
      <c r="W1782" s="262"/>
      <c r="X1782" s="267" t="s">
        <v>2788</v>
      </c>
      <c r="Y1782" s="262" t="s">
        <v>3003</v>
      </c>
      <c r="Z1782" s="262"/>
      <c r="AC1782" s="274"/>
      <c r="AD1782" s="275"/>
    </row>
    <row r="1783" spans="1:30" x14ac:dyDescent="0.25">
      <c r="A1783" s="261">
        <v>43091</v>
      </c>
      <c r="B1783" s="262"/>
      <c r="C1783" s="261">
        <v>43112</v>
      </c>
      <c r="D1783" s="262" t="s">
        <v>2512</v>
      </c>
      <c r="E1783" s="262" t="s">
        <v>1872</v>
      </c>
      <c r="F1783" s="262" t="s">
        <v>1872</v>
      </c>
      <c r="G1783" s="262" t="s">
        <v>1873</v>
      </c>
      <c r="H1783" s="263" t="s">
        <v>1843</v>
      </c>
      <c r="I1783" s="264">
        <v>-107903.88</v>
      </c>
      <c r="J1783" s="264">
        <v>356999.99</v>
      </c>
      <c r="K1783" s="264">
        <v>0</v>
      </c>
      <c r="L1783" s="266">
        <v>3.3085</v>
      </c>
      <c r="M1783" s="266">
        <v>3.2181000000000002</v>
      </c>
      <c r="N1783" s="270">
        <v>43112</v>
      </c>
      <c r="O1783" s="264">
        <v>9754.51</v>
      </c>
      <c r="P1783" s="264">
        <v>0.49</v>
      </c>
      <c r="Q1783" s="264">
        <v>9754.02</v>
      </c>
      <c r="R1783" s="264">
        <v>9754.51</v>
      </c>
      <c r="S1783" s="279">
        <v>3.2298</v>
      </c>
      <c r="T1783" s="268">
        <f t="shared" si="73"/>
        <v>3020.1591429809896</v>
      </c>
      <c r="U1783" s="267"/>
      <c r="V1783" s="262"/>
      <c r="W1783" s="262"/>
      <c r="X1783" s="267" t="s">
        <v>2845</v>
      </c>
      <c r="Y1783" s="262" t="s">
        <v>3026</v>
      </c>
      <c r="Z1783" s="262"/>
      <c r="AC1783" s="274"/>
      <c r="AD1783" s="275"/>
    </row>
    <row r="1784" spans="1:30" x14ac:dyDescent="0.25">
      <c r="A1784" s="261">
        <v>43091</v>
      </c>
      <c r="B1784" s="262"/>
      <c r="C1784" s="261">
        <v>43112</v>
      </c>
      <c r="D1784" s="262" t="s">
        <v>2512</v>
      </c>
      <c r="E1784" s="262" t="s">
        <v>1872</v>
      </c>
      <c r="F1784" s="262" t="s">
        <v>1872</v>
      </c>
      <c r="G1784" s="262" t="s">
        <v>1873</v>
      </c>
      <c r="H1784" s="263" t="s">
        <v>1843</v>
      </c>
      <c r="I1784" s="264">
        <v>-8453.9500000000007</v>
      </c>
      <c r="J1784" s="264">
        <v>28045.13</v>
      </c>
      <c r="K1784" s="264">
        <v>0</v>
      </c>
      <c r="L1784" s="266">
        <v>3.3174000000000001</v>
      </c>
      <c r="M1784" s="266">
        <v>3.2250999999999999</v>
      </c>
      <c r="N1784" s="270">
        <v>43131</v>
      </c>
      <c r="O1784" s="264">
        <v>777.62</v>
      </c>
      <c r="P1784" s="264">
        <v>0.04</v>
      </c>
      <c r="Q1784" s="264">
        <v>777.58</v>
      </c>
      <c r="R1784" s="264">
        <v>777.62</v>
      </c>
      <c r="S1784" s="279">
        <v>3.2298</v>
      </c>
      <c r="T1784" s="268">
        <f t="shared" si="73"/>
        <v>240.76413400210541</v>
      </c>
      <c r="U1784" s="267"/>
      <c r="V1784" s="262"/>
      <c r="W1784" s="262"/>
      <c r="X1784" s="267" t="s">
        <v>2788</v>
      </c>
      <c r="Y1784" s="262" t="s">
        <v>3027</v>
      </c>
      <c r="Z1784" s="262"/>
      <c r="AC1784" s="274"/>
      <c r="AD1784" s="275"/>
    </row>
    <row r="1785" spans="1:30" x14ac:dyDescent="0.25">
      <c r="A1785" s="261">
        <v>43091</v>
      </c>
      <c r="B1785" s="262"/>
      <c r="C1785" s="261">
        <v>43112</v>
      </c>
      <c r="D1785" s="262" t="s">
        <v>2512</v>
      </c>
      <c r="E1785" s="262" t="s">
        <v>1872</v>
      </c>
      <c r="F1785" s="262" t="s">
        <v>1872</v>
      </c>
      <c r="G1785" s="262" t="s">
        <v>1873</v>
      </c>
      <c r="H1785" s="263" t="s">
        <v>1843</v>
      </c>
      <c r="I1785" s="264">
        <v>-16880.689999999999</v>
      </c>
      <c r="J1785" s="264">
        <v>56000</v>
      </c>
      <c r="K1785" s="264">
        <v>0</v>
      </c>
      <c r="L1785" s="266">
        <v>3.3174000000000001</v>
      </c>
      <c r="M1785" s="266">
        <v>3.2250999999999999</v>
      </c>
      <c r="N1785" s="270">
        <v>43131</v>
      </c>
      <c r="O1785" s="264">
        <v>1552.73</v>
      </c>
      <c r="P1785" s="264">
        <v>0.08</v>
      </c>
      <c r="Q1785" s="264">
        <v>1552.65</v>
      </c>
      <c r="R1785" s="264">
        <v>1552.73</v>
      </c>
      <c r="S1785" s="279">
        <v>3.2298</v>
      </c>
      <c r="T1785" s="268">
        <f t="shared" si="73"/>
        <v>480.75113010093503</v>
      </c>
      <c r="U1785" s="267"/>
      <c r="V1785" s="262"/>
      <c r="W1785" s="262"/>
      <c r="X1785" s="267" t="s">
        <v>2788</v>
      </c>
      <c r="Y1785" s="262" t="s">
        <v>3028</v>
      </c>
      <c r="Z1785" s="262"/>
      <c r="AC1785" s="274"/>
      <c r="AD1785" s="275"/>
    </row>
    <row r="1786" spans="1:30" x14ac:dyDescent="0.25">
      <c r="A1786" s="261">
        <v>43074</v>
      </c>
      <c r="B1786" s="262"/>
      <c r="C1786" s="261">
        <v>43115</v>
      </c>
      <c r="D1786" s="262" t="s">
        <v>2512</v>
      </c>
      <c r="E1786" s="262" t="s">
        <v>1872</v>
      </c>
      <c r="F1786" s="262" t="s">
        <v>1872</v>
      </c>
      <c r="G1786" s="262" t="s">
        <v>1873</v>
      </c>
      <c r="H1786" s="263" t="s">
        <v>155</v>
      </c>
      <c r="I1786" s="264">
        <v>66715.850000000006</v>
      </c>
      <c r="J1786" s="264">
        <v>-216999.97</v>
      </c>
      <c r="K1786" s="264">
        <v>0</v>
      </c>
      <c r="L1786" s="266">
        <v>3.2526000000000002</v>
      </c>
      <c r="M1786" s="266">
        <v>3.1970000000000001</v>
      </c>
      <c r="N1786" s="270">
        <v>43125</v>
      </c>
      <c r="O1786" s="264">
        <v>-3701.56</v>
      </c>
      <c r="P1786" s="264">
        <v>0</v>
      </c>
      <c r="Q1786" s="264">
        <v>-3701.56</v>
      </c>
      <c r="R1786" s="264">
        <v>-3701.56</v>
      </c>
      <c r="S1786" s="279">
        <v>3.2195</v>
      </c>
      <c r="T1786" s="268">
        <f t="shared" si="73"/>
        <v>-1149.7313247398665</v>
      </c>
      <c r="U1786" s="267"/>
      <c r="V1786" s="262"/>
      <c r="W1786" s="262"/>
      <c r="X1786" s="267" t="s">
        <v>2910</v>
      </c>
      <c r="Y1786" s="262" t="s">
        <v>2997</v>
      </c>
      <c r="Z1786" s="262"/>
      <c r="AC1786" s="274"/>
      <c r="AD1786" s="275"/>
    </row>
    <row r="1787" spans="1:30" x14ac:dyDescent="0.25">
      <c r="A1787" s="261">
        <v>43096</v>
      </c>
      <c r="B1787" s="262"/>
      <c r="C1787" s="261">
        <v>43115</v>
      </c>
      <c r="D1787" s="262" t="s">
        <v>2512</v>
      </c>
      <c r="E1787" s="262" t="s">
        <v>1872</v>
      </c>
      <c r="F1787" s="262" t="s">
        <v>1872</v>
      </c>
      <c r="G1787" s="262" t="s">
        <v>1873</v>
      </c>
      <c r="H1787" s="263" t="s">
        <v>155</v>
      </c>
      <c r="I1787" s="264">
        <v>-6846.49</v>
      </c>
      <c r="J1787" s="264">
        <v>22689.95</v>
      </c>
      <c r="K1787" s="264">
        <v>0</v>
      </c>
      <c r="L1787" s="266">
        <v>3.3140999999999998</v>
      </c>
      <c r="M1787" s="266">
        <v>3.1953999999999998</v>
      </c>
      <c r="N1787" s="270">
        <v>43115</v>
      </c>
      <c r="O1787" s="264">
        <v>812.68</v>
      </c>
      <c r="P1787" s="264">
        <v>0.04</v>
      </c>
      <c r="Q1787" s="264">
        <v>812.64</v>
      </c>
      <c r="R1787" s="264">
        <v>812.68</v>
      </c>
      <c r="S1787" s="279">
        <v>3.2195</v>
      </c>
      <c r="T1787" s="268">
        <f t="shared" si="73"/>
        <v>252.424289485945</v>
      </c>
      <c r="U1787" s="267"/>
      <c r="V1787" s="262"/>
      <c r="W1787" s="262"/>
      <c r="X1787" s="267" t="s">
        <v>3029</v>
      </c>
      <c r="Y1787" s="262" t="s">
        <v>3030</v>
      </c>
      <c r="Z1787" s="262"/>
      <c r="AC1787" s="274"/>
      <c r="AD1787" s="275"/>
    </row>
    <row r="1788" spans="1:30" x14ac:dyDescent="0.25">
      <c r="A1788" s="261">
        <v>43112</v>
      </c>
      <c r="B1788" s="262"/>
      <c r="C1788" s="261">
        <v>43117</v>
      </c>
      <c r="D1788" s="262" t="s">
        <v>2512</v>
      </c>
      <c r="E1788" s="262" t="s">
        <v>1872</v>
      </c>
      <c r="F1788" s="262" t="s">
        <v>1872</v>
      </c>
      <c r="G1788" s="262" t="s">
        <v>1873</v>
      </c>
      <c r="H1788" s="263" t="s">
        <v>155</v>
      </c>
      <c r="I1788" s="264">
        <v>140192.69</v>
      </c>
      <c r="J1788" s="264">
        <v>-454000.01</v>
      </c>
      <c r="K1788" s="264">
        <v>0</v>
      </c>
      <c r="L1788" s="266">
        <v>3.2383999999999999</v>
      </c>
      <c r="M1788" s="266">
        <v>3.2284000000000002</v>
      </c>
      <c r="N1788" s="270">
        <v>43133</v>
      </c>
      <c r="O1788" s="264">
        <v>-1397.49</v>
      </c>
      <c r="P1788" s="264">
        <v>0</v>
      </c>
      <c r="Q1788" s="264">
        <v>-1397.49</v>
      </c>
      <c r="R1788" s="264">
        <v>-1397.49</v>
      </c>
      <c r="S1788" s="279">
        <v>3.2216</v>
      </c>
      <c r="T1788" s="268">
        <f t="shared" si="73"/>
        <v>-433.78755897690587</v>
      </c>
      <c r="U1788" s="267"/>
      <c r="V1788" s="262"/>
      <c r="W1788" s="262"/>
      <c r="X1788" s="267" t="s">
        <v>2990</v>
      </c>
      <c r="Y1788" s="262" t="s">
        <v>3031</v>
      </c>
      <c r="Z1788" s="262"/>
      <c r="AC1788" s="274"/>
      <c r="AD1788" s="275"/>
    </row>
    <row r="1789" spans="1:30" x14ac:dyDescent="0.25">
      <c r="A1789" s="261">
        <v>43112</v>
      </c>
      <c r="B1789" s="262"/>
      <c r="C1789" s="261">
        <v>43122</v>
      </c>
      <c r="D1789" s="262" t="s">
        <v>2512</v>
      </c>
      <c r="E1789" s="262" t="s">
        <v>1872</v>
      </c>
      <c r="F1789" s="262" t="s">
        <v>1872</v>
      </c>
      <c r="G1789" s="262" t="s">
        <v>1873</v>
      </c>
      <c r="H1789" s="263" t="s">
        <v>155</v>
      </c>
      <c r="I1789" s="264">
        <v>208917.51</v>
      </c>
      <c r="J1789" s="264">
        <v>-676558.46</v>
      </c>
      <c r="K1789" s="264">
        <v>0</v>
      </c>
      <c r="L1789" s="266">
        <v>3.2383999999999999</v>
      </c>
      <c r="M1789" s="266">
        <v>3.21</v>
      </c>
      <c r="N1789" s="270">
        <v>43133</v>
      </c>
      <c r="O1789" s="264">
        <v>-5919.21</v>
      </c>
      <c r="P1789" s="264">
        <v>0</v>
      </c>
      <c r="Q1789" s="264">
        <v>-5919.21</v>
      </c>
      <c r="R1789" s="264">
        <v>-5919.21</v>
      </c>
      <c r="S1789" s="279">
        <v>3.2084000000000001</v>
      </c>
      <c r="T1789" s="268">
        <f t="shared" si="73"/>
        <v>-1844.9102356314672</v>
      </c>
      <c r="U1789" s="267"/>
      <c r="V1789" s="262"/>
      <c r="W1789" s="262"/>
      <c r="X1789" s="267" t="s">
        <v>2788</v>
      </c>
      <c r="Y1789" s="262" t="s">
        <v>3032</v>
      </c>
      <c r="Z1789" s="262"/>
      <c r="AC1789" s="274"/>
      <c r="AD1789" s="275"/>
    </row>
    <row r="1790" spans="1:30" x14ac:dyDescent="0.25">
      <c r="A1790" s="261">
        <v>43091</v>
      </c>
      <c r="B1790" s="262"/>
      <c r="C1790" s="261">
        <v>43129</v>
      </c>
      <c r="D1790" s="262" t="s">
        <v>2512</v>
      </c>
      <c r="E1790" s="262" t="s">
        <v>1872</v>
      </c>
      <c r="F1790" s="262" t="s">
        <v>1872</v>
      </c>
      <c r="G1790" s="262" t="s">
        <v>1873</v>
      </c>
      <c r="H1790" s="263" t="s">
        <v>1843</v>
      </c>
      <c r="I1790" s="264">
        <v>-8677.85</v>
      </c>
      <c r="J1790" s="264">
        <v>28787.9</v>
      </c>
      <c r="K1790" s="264">
        <v>0</v>
      </c>
      <c r="L1790" s="266">
        <v>3.3174000000000001</v>
      </c>
      <c r="M1790" s="266">
        <v>3.1669999999999998</v>
      </c>
      <c r="N1790" s="270">
        <v>43131</v>
      </c>
      <c r="O1790" s="264">
        <v>1304.46</v>
      </c>
      <c r="P1790" s="264">
        <v>7.0000000000000007E-2</v>
      </c>
      <c r="Q1790" s="264">
        <v>1304.3900000000001</v>
      </c>
      <c r="R1790" s="264">
        <v>1304.46</v>
      </c>
      <c r="S1790" s="279">
        <v>3.1446999999999998</v>
      </c>
      <c r="T1790" s="268">
        <f t="shared" si="73"/>
        <v>414.81222374153339</v>
      </c>
      <c r="U1790" s="267"/>
      <c r="V1790" s="262"/>
      <c r="W1790" s="262"/>
      <c r="X1790" s="267" t="s">
        <v>2788</v>
      </c>
      <c r="Y1790" s="262" t="s">
        <v>3022</v>
      </c>
      <c r="Z1790" s="262"/>
      <c r="AC1790" s="274"/>
      <c r="AD1790" s="275"/>
    </row>
    <row r="1791" spans="1:30" x14ac:dyDescent="0.25">
      <c r="A1791" s="261">
        <v>43111</v>
      </c>
      <c r="B1791" s="262"/>
      <c r="C1791" s="261">
        <v>43129</v>
      </c>
      <c r="D1791" s="262" t="s">
        <v>2512</v>
      </c>
      <c r="E1791" s="262" t="s">
        <v>1872</v>
      </c>
      <c r="F1791" s="262" t="s">
        <v>1872</v>
      </c>
      <c r="G1791" s="262" t="s">
        <v>1873</v>
      </c>
      <c r="H1791" s="263" t="s">
        <v>1843</v>
      </c>
      <c r="I1791" s="264">
        <v>-5693.81</v>
      </c>
      <c r="J1791" s="264">
        <v>18540.75</v>
      </c>
      <c r="K1791" s="264">
        <v>0</v>
      </c>
      <c r="L1791" s="266">
        <v>3.2563</v>
      </c>
      <c r="M1791" s="266">
        <v>3.1684999999999999</v>
      </c>
      <c r="N1791" s="270">
        <v>43133</v>
      </c>
      <c r="O1791" s="264">
        <v>499.39</v>
      </c>
      <c r="P1791" s="264">
        <v>0.02</v>
      </c>
      <c r="Q1791" s="264">
        <v>499.37</v>
      </c>
      <c r="R1791" s="264">
        <v>499.39</v>
      </c>
      <c r="S1791" s="279">
        <v>3.1446999999999998</v>
      </c>
      <c r="T1791" s="268">
        <f t="shared" si="73"/>
        <v>158.8037014659586</v>
      </c>
      <c r="U1791" s="267"/>
      <c r="V1791" s="262"/>
      <c r="W1791" s="262"/>
      <c r="X1791" s="267" t="s">
        <v>2994</v>
      </c>
      <c r="Y1791" s="262" t="s">
        <v>3033</v>
      </c>
      <c r="Z1791" s="262"/>
      <c r="AC1791" s="274"/>
      <c r="AD1791" s="275"/>
    </row>
    <row r="1792" spans="1:30" x14ac:dyDescent="0.25">
      <c r="A1792" s="261">
        <v>43091</v>
      </c>
      <c r="B1792" s="262"/>
      <c r="C1792" s="261">
        <v>43129</v>
      </c>
      <c r="D1792" s="262" t="s">
        <v>2512</v>
      </c>
      <c r="E1792" s="262" t="s">
        <v>1872</v>
      </c>
      <c r="F1792" s="262" t="s">
        <v>1872</v>
      </c>
      <c r="G1792" s="262" t="s">
        <v>1873</v>
      </c>
      <c r="H1792" s="263" t="s">
        <v>1843</v>
      </c>
      <c r="I1792" s="264">
        <v>-32246.61</v>
      </c>
      <c r="J1792" s="264">
        <v>106974.9</v>
      </c>
      <c r="K1792" s="264">
        <v>0</v>
      </c>
      <c r="L1792" s="266">
        <v>3.3174000000000001</v>
      </c>
      <c r="M1792" s="266">
        <v>3.1669999999999998</v>
      </c>
      <c r="N1792" s="270">
        <v>43131</v>
      </c>
      <c r="O1792" s="264">
        <v>4847.33</v>
      </c>
      <c r="P1792" s="264">
        <v>0.24</v>
      </c>
      <c r="Q1792" s="264">
        <v>4847.09</v>
      </c>
      <c r="R1792" s="264">
        <v>4847.33</v>
      </c>
      <c r="S1792" s="279">
        <v>3.1446999999999998</v>
      </c>
      <c r="T1792" s="268">
        <f t="shared" si="73"/>
        <v>1541.4284351448468</v>
      </c>
      <c r="U1792" s="267"/>
      <c r="V1792" s="262"/>
      <c r="W1792" s="262"/>
      <c r="X1792" s="267" t="s">
        <v>2788</v>
      </c>
      <c r="Y1792" s="262" t="s">
        <v>3015</v>
      </c>
      <c r="Z1792" s="262"/>
      <c r="AC1792" s="274"/>
      <c r="AD1792" s="275"/>
    </row>
    <row r="1793" spans="1:30" x14ac:dyDescent="0.25">
      <c r="A1793" s="261">
        <v>43091</v>
      </c>
      <c r="B1793" s="262"/>
      <c r="C1793" s="261">
        <v>43129</v>
      </c>
      <c r="D1793" s="262" t="s">
        <v>2512</v>
      </c>
      <c r="E1793" s="262" t="s">
        <v>1872</v>
      </c>
      <c r="F1793" s="262" t="s">
        <v>1872</v>
      </c>
      <c r="G1793" s="262" t="s">
        <v>1873</v>
      </c>
      <c r="H1793" s="263" t="s">
        <v>1843</v>
      </c>
      <c r="I1793" s="264">
        <v>-7161.4</v>
      </c>
      <c r="J1793" s="264">
        <v>23757.23</v>
      </c>
      <c r="K1793" s="264">
        <v>0</v>
      </c>
      <c r="L1793" s="266">
        <v>3.3174000000000001</v>
      </c>
      <c r="M1793" s="266">
        <v>3.1669999999999998</v>
      </c>
      <c r="N1793" s="270">
        <v>43131</v>
      </c>
      <c r="O1793" s="264">
        <v>1076.51</v>
      </c>
      <c r="P1793" s="264">
        <v>0.05</v>
      </c>
      <c r="Q1793" s="264">
        <v>1076.46</v>
      </c>
      <c r="R1793" s="264">
        <v>1076.51</v>
      </c>
      <c r="S1793" s="279">
        <v>3.1446999999999998</v>
      </c>
      <c r="T1793" s="268">
        <f t="shared" si="73"/>
        <v>342.32518205234203</v>
      </c>
      <c r="U1793" s="267"/>
      <c r="V1793" s="262"/>
      <c r="W1793" s="262"/>
      <c r="X1793" s="267" t="s">
        <v>2788</v>
      </c>
      <c r="Y1793" s="262" t="s">
        <v>3034</v>
      </c>
      <c r="Z1793" s="262"/>
      <c r="AC1793" s="274"/>
      <c r="AD1793" s="275"/>
    </row>
    <row r="1794" spans="1:30" x14ac:dyDescent="0.25">
      <c r="A1794" s="261">
        <v>43091</v>
      </c>
      <c r="B1794" s="262"/>
      <c r="C1794" s="261">
        <v>43129</v>
      </c>
      <c r="D1794" s="262" t="s">
        <v>2512</v>
      </c>
      <c r="E1794" s="262" t="s">
        <v>1872</v>
      </c>
      <c r="F1794" s="262" t="s">
        <v>1872</v>
      </c>
      <c r="G1794" s="262" t="s">
        <v>1873</v>
      </c>
      <c r="H1794" s="263" t="s">
        <v>1843</v>
      </c>
      <c r="I1794" s="264">
        <v>-150970.04</v>
      </c>
      <c r="J1794" s="264">
        <v>500828.01</v>
      </c>
      <c r="K1794" s="264">
        <v>0</v>
      </c>
      <c r="L1794" s="266">
        <v>3.3174000000000001</v>
      </c>
      <c r="M1794" s="266">
        <v>3.1669999999999998</v>
      </c>
      <c r="N1794" s="270">
        <v>43131</v>
      </c>
      <c r="O1794" s="264">
        <v>22693.89</v>
      </c>
      <c r="P1794" s="264">
        <v>1.1299999999999999</v>
      </c>
      <c r="Q1794" s="264">
        <v>22692.76</v>
      </c>
      <c r="R1794" s="264">
        <v>22693.89</v>
      </c>
      <c r="S1794" s="279">
        <v>3.1446999999999998</v>
      </c>
      <c r="T1794" s="268">
        <f>R1794/S1794</f>
        <v>7216.5516583457884</v>
      </c>
      <c r="U1794" s="267"/>
      <c r="V1794" s="262"/>
      <c r="W1794" s="262"/>
      <c r="X1794" s="267" t="s">
        <v>2788</v>
      </c>
      <c r="Y1794" s="262" t="s">
        <v>3016</v>
      </c>
      <c r="Z1794" s="262"/>
      <c r="AC1794" s="274"/>
      <c r="AD1794" s="275"/>
    </row>
    <row r="1795" spans="1:30" x14ac:dyDescent="0.25">
      <c r="A1795" s="261">
        <v>43091</v>
      </c>
      <c r="B1795" s="262"/>
      <c r="C1795" s="261">
        <v>43129</v>
      </c>
      <c r="D1795" s="262" t="s">
        <v>2512</v>
      </c>
      <c r="E1795" s="262" t="s">
        <v>1872</v>
      </c>
      <c r="F1795" s="262" t="s">
        <v>1872</v>
      </c>
      <c r="G1795" s="262" t="s">
        <v>1873</v>
      </c>
      <c r="H1795" s="263" t="s">
        <v>1843</v>
      </c>
      <c r="I1795" s="264">
        <v>-29840.400000000001</v>
      </c>
      <c r="J1795" s="264">
        <v>98992.54</v>
      </c>
      <c r="K1795" s="264">
        <v>0</v>
      </c>
      <c r="L1795" s="266">
        <v>3.3174000000000001</v>
      </c>
      <c r="M1795" s="266">
        <v>3.1669999999999998</v>
      </c>
      <c r="N1795" s="270">
        <v>43131</v>
      </c>
      <c r="O1795" s="264">
        <v>4485.62</v>
      </c>
      <c r="P1795" s="264">
        <v>0.22</v>
      </c>
      <c r="Q1795" s="264">
        <v>4485.3999999999996</v>
      </c>
      <c r="R1795" s="264">
        <v>4485.62</v>
      </c>
      <c r="S1795" s="279">
        <v>3.1446999999999998</v>
      </c>
      <c r="T1795" s="268">
        <f>R1795/S1795</f>
        <v>1426.4063344675169</v>
      </c>
      <c r="U1795" s="267"/>
      <c r="V1795" s="262"/>
      <c r="W1795" s="262"/>
      <c r="X1795" s="267" t="s">
        <v>2788</v>
      </c>
      <c r="Y1795" s="262" t="s">
        <v>3028</v>
      </c>
      <c r="Z1795" s="262"/>
      <c r="AC1795" s="274"/>
      <c r="AD1795" s="275"/>
    </row>
    <row r="1796" spans="1:30" x14ac:dyDescent="0.25">
      <c r="A1796" s="261">
        <v>43091</v>
      </c>
      <c r="B1796" s="262"/>
      <c r="C1796" s="261">
        <v>43129</v>
      </c>
      <c r="D1796" s="262" t="s">
        <v>2512</v>
      </c>
      <c r="E1796" s="262" t="s">
        <v>1872</v>
      </c>
      <c r="F1796" s="262" t="s">
        <v>1872</v>
      </c>
      <c r="G1796" s="262" t="s">
        <v>1873</v>
      </c>
      <c r="H1796" s="263" t="s">
        <v>1843</v>
      </c>
      <c r="I1796" s="264">
        <v>-127511.07</v>
      </c>
      <c r="J1796" s="264">
        <v>423005.22</v>
      </c>
      <c r="K1796" s="264">
        <v>0</v>
      </c>
      <c r="L1796" s="266">
        <v>3.3174000000000001</v>
      </c>
      <c r="M1796" s="266">
        <v>3.1669999999999998</v>
      </c>
      <c r="N1796" s="270">
        <v>43131</v>
      </c>
      <c r="O1796" s="264">
        <v>19167.53</v>
      </c>
      <c r="P1796" s="264">
        <v>0.96</v>
      </c>
      <c r="Q1796" s="264">
        <v>19166.57</v>
      </c>
      <c r="R1796" s="264">
        <v>19167.53</v>
      </c>
      <c r="S1796" s="279">
        <v>3.1446999999999998</v>
      </c>
      <c r="T1796" s="268">
        <f t="shared" ref="T1796:T1802" si="74">R1796/S1796</f>
        <v>6095.1855502909657</v>
      </c>
      <c r="U1796" s="267"/>
      <c r="V1796" s="262"/>
      <c r="W1796" s="262"/>
      <c r="X1796" s="267" t="s">
        <v>2788</v>
      </c>
      <c r="Y1796" s="262" t="s">
        <v>3018</v>
      </c>
      <c r="Z1796" s="262"/>
      <c r="AC1796" s="274"/>
      <c r="AD1796" s="275"/>
    </row>
    <row r="1797" spans="1:30" x14ac:dyDescent="0.25">
      <c r="A1797" s="261">
        <v>43091</v>
      </c>
      <c r="B1797" s="262"/>
      <c r="C1797" s="261">
        <v>43129</v>
      </c>
      <c r="D1797" s="262" t="s">
        <v>2512</v>
      </c>
      <c r="E1797" s="262" t="s">
        <v>1872</v>
      </c>
      <c r="F1797" s="262" t="s">
        <v>1872</v>
      </c>
      <c r="G1797" s="262" t="s">
        <v>1873</v>
      </c>
      <c r="H1797" s="263" t="s">
        <v>1843</v>
      </c>
      <c r="I1797" s="264">
        <v>-120735.31</v>
      </c>
      <c r="J1797" s="264">
        <v>400527.32</v>
      </c>
      <c r="K1797" s="264">
        <v>0</v>
      </c>
      <c r="L1797" s="266">
        <v>3.3174000000000001</v>
      </c>
      <c r="M1797" s="266">
        <v>3.1669999999999998</v>
      </c>
      <c r="N1797" s="270">
        <v>43131</v>
      </c>
      <c r="O1797" s="264">
        <v>18148.990000000002</v>
      </c>
      <c r="P1797" s="264">
        <v>0.91</v>
      </c>
      <c r="Q1797" s="264">
        <v>18148.080000000002</v>
      </c>
      <c r="R1797" s="264">
        <v>18148.990000000002</v>
      </c>
      <c r="S1797" s="279">
        <v>3.1446999999999998</v>
      </c>
      <c r="T1797" s="268">
        <f t="shared" si="74"/>
        <v>5771.2945590994377</v>
      </c>
      <c r="U1797" s="267"/>
      <c r="V1797" s="262"/>
      <c r="W1797" s="262"/>
      <c r="X1797" s="267" t="s">
        <v>2788</v>
      </c>
      <c r="Y1797" s="262" t="s">
        <v>3035</v>
      </c>
      <c r="Z1797" s="262"/>
      <c r="AC1797" s="274"/>
      <c r="AD1797" s="275"/>
    </row>
    <row r="1798" spans="1:30" x14ac:dyDescent="0.25">
      <c r="A1798" s="261">
        <v>43111</v>
      </c>
      <c r="B1798" s="262"/>
      <c r="C1798" s="261">
        <v>43129</v>
      </c>
      <c r="D1798" s="262" t="s">
        <v>2512</v>
      </c>
      <c r="E1798" s="262" t="s">
        <v>1872</v>
      </c>
      <c r="F1798" s="262" t="s">
        <v>1872</v>
      </c>
      <c r="G1798" s="262" t="s">
        <v>1873</v>
      </c>
      <c r="H1798" s="263" t="s">
        <v>1843</v>
      </c>
      <c r="I1798" s="264">
        <v>-287858</v>
      </c>
      <c r="J1798" s="264">
        <v>937352.01</v>
      </c>
      <c r="K1798" s="264">
        <v>0</v>
      </c>
      <c r="L1798" s="266">
        <v>3.2563</v>
      </c>
      <c r="M1798" s="266">
        <v>3.1684999999999999</v>
      </c>
      <c r="N1798" s="270">
        <v>43133</v>
      </c>
      <c r="O1798" s="264">
        <v>25247.25</v>
      </c>
      <c r="P1798" s="264">
        <v>1.26</v>
      </c>
      <c r="Q1798" s="264">
        <v>25245.99</v>
      </c>
      <c r="R1798" s="264">
        <v>25247.25</v>
      </c>
      <c r="S1798" s="279">
        <v>3.1446999999999998</v>
      </c>
      <c r="T1798" s="268">
        <f t="shared" si="74"/>
        <v>8028.5082837790569</v>
      </c>
      <c r="U1798" s="267"/>
      <c r="V1798" s="262"/>
      <c r="W1798" s="262"/>
      <c r="X1798" s="267" t="s">
        <v>2835</v>
      </c>
      <c r="Y1798" s="262" t="s">
        <v>3036</v>
      </c>
      <c r="Z1798" s="262"/>
      <c r="AC1798" s="274"/>
      <c r="AD1798" s="275"/>
    </row>
    <row r="1799" spans="1:30" x14ac:dyDescent="0.25">
      <c r="A1799" s="261">
        <v>43091</v>
      </c>
      <c r="B1799" s="262"/>
      <c r="C1799" s="261">
        <v>43129</v>
      </c>
      <c r="D1799" s="262" t="s">
        <v>2512</v>
      </c>
      <c r="E1799" s="262" t="s">
        <v>1872</v>
      </c>
      <c r="F1799" s="262" t="s">
        <v>1872</v>
      </c>
      <c r="G1799" s="262" t="s">
        <v>1873</v>
      </c>
      <c r="H1799" s="263" t="s">
        <v>155</v>
      </c>
      <c r="I1799" s="264">
        <v>-84526.22</v>
      </c>
      <c r="J1799" s="264">
        <v>280407.28000000003</v>
      </c>
      <c r="K1799" s="264">
        <v>0</v>
      </c>
      <c r="L1799" s="266">
        <v>3.3174000000000001</v>
      </c>
      <c r="M1799" s="266">
        <v>3.1669999999999998</v>
      </c>
      <c r="N1799" s="270">
        <v>43131</v>
      </c>
      <c r="O1799" s="264">
        <v>12706.02</v>
      </c>
      <c r="P1799" s="264">
        <v>0.64</v>
      </c>
      <c r="Q1799" s="264">
        <v>12705.38</v>
      </c>
      <c r="R1799" s="264">
        <v>12706.02</v>
      </c>
      <c r="S1799" s="279">
        <v>3.1446999999999998</v>
      </c>
      <c r="T1799" s="268">
        <f t="shared" si="74"/>
        <v>4040.4553693516077</v>
      </c>
      <c r="U1799" s="267"/>
      <c r="V1799" s="262"/>
      <c r="W1799" s="262"/>
      <c r="X1799" s="267" t="s">
        <v>2788</v>
      </c>
      <c r="Y1799" s="262" t="s">
        <v>3037</v>
      </c>
      <c r="Z1799" s="262"/>
      <c r="AC1799" s="274"/>
      <c r="AD1799" s="275"/>
    </row>
    <row r="1800" spans="1:30" x14ac:dyDescent="0.25">
      <c r="A1800" s="261">
        <v>43112</v>
      </c>
      <c r="B1800" s="262"/>
      <c r="C1800" s="261">
        <v>43129</v>
      </c>
      <c r="D1800" s="262" t="s">
        <v>2512</v>
      </c>
      <c r="E1800" s="262" t="s">
        <v>1872</v>
      </c>
      <c r="F1800" s="262" t="s">
        <v>1872</v>
      </c>
      <c r="G1800" s="262" t="s">
        <v>1873</v>
      </c>
      <c r="H1800" s="263" t="s">
        <v>1843</v>
      </c>
      <c r="I1800" s="264">
        <v>-35206.15</v>
      </c>
      <c r="J1800" s="264">
        <v>114011.6</v>
      </c>
      <c r="K1800" s="264">
        <v>0</v>
      </c>
      <c r="L1800" s="266">
        <v>3.2383999999999999</v>
      </c>
      <c r="M1800" s="266">
        <v>3.1684999999999999</v>
      </c>
      <c r="N1800" s="270">
        <v>43133</v>
      </c>
      <c r="O1800" s="264">
        <v>2458.31</v>
      </c>
      <c r="P1800" s="264">
        <v>0.12</v>
      </c>
      <c r="Q1800" s="264">
        <v>2458.19</v>
      </c>
      <c r="R1800" s="264">
        <v>2458.31</v>
      </c>
      <c r="S1800" s="279">
        <v>3.1446999999999998</v>
      </c>
      <c r="T1800" s="268">
        <f t="shared" si="74"/>
        <v>781.73116672496587</v>
      </c>
      <c r="U1800" s="267"/>
      <c r="V1800" s="262"/>
      <c r="W1800" s="262"/>
      <c r="X1800" s="267" t="s">
        <v>2788</v>
      </c>
      <c r="Y1800" s="262" t="s">
        <v>3038</v>
      </c>
      <c r="Z1800" s="262"/>
      <c r="AC1800" s="274"/>
      <c r="AD1800" s="275"/>
    </row>
    <row r="1801" spans="1:30" x14ac:dyDescent="0.25">
      <c r="A1801" s="261">
        <v>43091</v>
      </c>
      <c r="B1801" s="262"/>
      <c r="C1801" s="261">
        <v>43129</v>
      </c>
      <c r="D1801" s="262" t="s">
        <v>2512</v>
      </c>
      <c r="E1801" s="262" t="s">
        <v>1872</v>
      </c>
      <c r="F1801" s="262" t="s">
        <v>1872</v>
      </c>
      <c r="G1801" s="262" t="s">
        <v>1873</v>
      </c>
      <c r="H1801" s="263" t="s">
        <v>155</v>
      </c>
      <c r="I1801" s="264">
        <v>-48716.959999999999</v>
      </c>
      <c r="J1801" s="264">
        <v>161613.64000000001</v>
      </c>
      <c r="K1801" s="264">
        <v>0</v>
      </c>
      <c r="L1801" s="266">
        <v>3.3174000000000001</v>
      </c>
      <c r="M1801" s="266">
        <v>3.1669999999999998</v>
      </c>
      <c r="N1801" s="270">
        <v>43131</v>
      </c>
      <c r="O1801" s="264">
        <v>7323.16</v>
      </c>
      <c r="P1801" s="264">
        <v>0.37</v>
      </c>
      <c r="Q1801" s="264">
        <v>7322.79</v>
      </c>
      <c r="R1801" s="264">
        <v>7323.16</v>
      </c>
      <c r="S1801" s="279">
        <v>3.1446999999999998</v>
      </c>
      <c r="T1801" s="268">
        <f t="shared" si="74"/>
        <v>2328.7308805291445</v>
      </c>
      <c r="U1801" s="267"/>
      <c r="V1801" s="262"/>
      <c r="W1801" s="262"/>
      <c r="X1801" s="267" t="s">
        <v>2788</v>
      </c>
      <c r="Y1801" s="262" t="s">
        <v>3039</v>
      </c>
      <c r="Z1801" s="262"/>
      <c r="AC1801" s="274"/>
      <c r="AD1801" s="275"/>
    </row>
    <row r="1802" spans="1:30" x14ac:dyDescent="0.25">
      <c r="A1802" s="261">
        <v>43112</v>
      </c>
      <c r="B1802" s="262"/>
      <c r="C1802" s="261">
        <v>43129</v>
      </c>
      <c r="D1802" s="262" t="s">
        <v>2512</v>
      </c>
      <c r="E1802" s="262" t="s">
        <v>1872</v>
      </c>
      <c r="F1802" s="262" t="s">
        <v>1872</v>
      </c>
      <c r="G1802" s="262" t="s">
        <v>1873</v>
      </c>
      <c r="H1802" s="263" t="s">
        <v>1843</v>
      </c>
      <c r="I1802" s="264">
        <v>-5626.56</v>
      </c>
      <c r="J1802" s="264">
        <v>18221.05</v>
      </c>
      <c r="K1802" s="264">
        <v>0</v>
      </c>
      <c r="L1802" s="266">
        <v>3.2383999999999999</v>
      </c>
      <c r="M1802" s="266">
        <v>3.1684999999999999</v>
      </c>
      <c r="N1802" s="270">
        <v>43133</v>
      </c>
      <c r="O1802" s="264">
        <v>392.88</v>
      </c>
      <c r="P1802" s="264">
        <v>0.02</v>
      </c>
      <c r="Q1802" s="264">
        <v>392.86</v>
      </c>
      <c r="R1802" s="264">
        <v>392.88</v>
      </c>
      <c r="S1802" s="279">
        <v>3.1446999999999998</v>
      </c>
      <c r="T1802" s="268">
        <f t="shared" si="74"/>
        <v>124.93401596336695</v>
      </c>
      <c r="U1802" s="267"/>
      <c r="V1802" s="262"/>
      <c r="W1802" s="262"/>
      <c r="X1802" s="267" t="s">
        <v>2788</v>
      </c>
      <c r="Y1802" s="262" t="s">
        <v>3040</v>
      </c>
      <c r="Z1802" s="262"/>
      <c r="AC1802" s="274"/>
      <c r="AD1802" s="275"/>
    </row>
    <row r="1803" spans="1:30" x14ac:dyDescent="0.25">
      <c r="A1803" s="261">
        <v>43091</v>
      </c>
      <c r="B1803" s="262"/>
      <c r="C1803" s="261">
        <v>43129</v>
      </c>
      <c r="D1803" s="262" t="s">
        <v>2512</v>
      </c>
      <c r="E1803" s="262" t="s">
        <v>1872</v>
      </c>
      <c r="F1803" s="262" t="s">
        <v>1872</v>
      </c>
      <c r="G1803" s="262" t="s">
        <v>1873</v>
      </c>
      <c r="H1803" s="263" t="s">
        <v>1843</v>
      </c>
      <c r="I1803" s="264">
        <v>-33754.53</v>
      </c>
      <c r="J1803" s="264">
        <v>111977.28</v>
      </c>
      <c r="K1803" s="264">
        <v>0</v>
      </c>
      <c r="L1803" s="266">
        <v>3.3174000000000001</v>
      </c>
      <c r="M1803" s="266">
        <v>3.1669999999999998</v>
      </c>
      <c r="N1803" s="270">
        <v>43131</v>
      </c>
      <c r="O1803" s="264">
        <v>5074</v>
      </c>
      <c r="P1803" s="264">
        <v>0.25</v>
      </c>
      <c r="Q1803" s="264">
        <v>5073.75</v>
      </c>
      <c r="R1803" s="264">
        <v>5074</v>
      </c>
      <c r="S1803" s="279">
        <v>3.1446999999999998</v>
      </c>
      <c r="T1803" s="268">
        <f>R1803/S1803</f>
        <v>1613.5084427767356</v>
      </c>
      <c r="U1803" s="267"/>
      <c r="V1803" s="262"/>
      <c r="W1803" s="262"/>
      <c r="X1803" s="267" t="s">
        <v>2788</v>
      </c>
      <c r="Y1803" s="262" t="s">
        <v>3041</v>
      </c>
      <c r="Z1803" s="262"/>
      <c r="AC1803" s="274"/>
      <c r="AD1803" s="275"/>
    </row>
    <row r="1804" spans="1:30" x14ac:dyDescent="0.25">
      <c r="A1804" s="261">
        <v>43112</v>
      </c>
      <c r="B1804" s="262"/>
      <c r="C1804" s="261">
        <v>43130</v>
      </c>
      <c r="D1804" s="262" t="s">
        <v>2512</v>
      </c>
      <c r="E1804" s="262" t="s">
        <v>1872</v>
      </c>
      <c r="F1804" s="262" t="s">
        <v>1872</v>
      </c>
      <c r="G1804" s="262" t="s">
        <v>1873</v>
      </c>
      <c r="H1804" s="263" t="s">
        <v>155</v>
      </c>
      <c r="I1804" s="264">
        <v>34257.550000000003</v>
      </c>
      <c r="J1804" s="264">
        <v>-110939.65</v>
      </c>
      <c r="K1804" s="264">
        <v>0</v>
      </c>
      <c r="L1804" s="266">
        <v>3.2383999999999999</v>
      </c>
      <c r="M1804" s="266">
        <v>3.1837</v>
      </c>
      <c r="N1804" s="270">
        <v>43133</v>
      </c>
      <c r="O1804" s="264">
        <v>-1872.4</v>
      </c>
      <c r="P1804" s="264">
        <v>0</v>
      </c>
      <c r="Q1804" s="264">
        <v>-1872.4</v>
      </c>
      <c r="R1804" s="264">
        <v>-1872.4</v>
      </c>
      <c r="S1804" s="279">
        <v>3.1652</v>
      </c>
      <c r="T1804" s="268">
        <f>R1804/S1804</f>
        <v>-591.55819537469984</v>
      </c>
      <c r="U1804" s="267"/>
      <c r="V1804" s="262"/>
      <c r="W1804" s="262"/>
      <c r="X1804" s="267" t="s">
        <v>2788</v>
      </c>
      <c r="Y1804" s="262" t="s">
        <v>3042</v>
      </c>
      <c r="Z1804" s="262"/>
      <c r="AC1804" s="274"/>
      <c r="AD1804" s="275"/>
    </row>
    <row r="1805" spans="1:30" x14ac:dyDescent="0.25">
      <c r="A1805" s="261">
        <v>43112</v>
      </c>
      <c r="B1805" s="262"/>
      <c r="C1805" s="261">
        <v>43130</v>
      </c>
      <c r="D1805" s="262" t="s">
        <v>2512</v>
      </c>
      <c r="E1805" s="262" t="s">
        <v>1872</v>
      </c>
      <c r="F1805" s="262" t="s">
        <v>1872</v>
      </c>
      <c r="G1805" s="262" t="s">
        <v>1873</v>
      </c>
      <c r="H1805" s="263" t="s">
        <v>155</v>
      </c>
      <c r="I1805" s="264">
        <v>77687.83</v>
      </c>
      <c r="J1805" s="264">
        <v>-251584.27</v>
      </c>
      <c r="K1805" s="264">
        <v>0</v>
      </c>
      <c r="L1805" s="266">
        <v>3.2383999999999999</v>
      </c>
      <c r="M1805" s="266">
        <v>3.1837</v>
      </c>
      <c r="N1805" s="270">
        <v>43133</v>
      </c>
      <c r="O1805" s="264">
        <v>-4246.16</v>
      </c>
      <c r="P1805" s="264">
        <v>0</v>
      </c>
      <c r="Q1805" s="264">
        <v>-4246.16</v>
      </c>
      <c r="R1805" s="264">
        <v>-4246.16</v>
      </c>
      <c r="S1805" s="279">
        <v>3.1652</v>
      </c>
      <c r="T1805" s="268">
        <f t="shared" ref="T1805" si="75">R1805/S1805</f>
        <v>-1341.5139643624416</v>
      </c>
      <c r="U1805" s="267"/>
      <c r="V1805" s="262"/>
      <c r="W1805" s="262"/>
      <c r="X1805" s="267" t="s">
        <v>2788</v>
      </c>
      <c r="Y1805" s="262" t="s">
        <v>3043</v>
      </c>
      <c r="Z1805" s="262"/>
      <c r="AC1805" s="274"/>
      <c r="AD1805" s="275"/>
    </row>
    <row r="1806" spans="1:30" x14ac:dyDescent="0.25">
      <c r="A1806" s="261">
        <v>43111</v>
      </c>
      <c r="B1806" s="262"/>
      <c r="C1806" s="261">
        <v>43131</v>
      </c>
      <c r="D1806" s="262" t="s">
        <v>2512</v>
      </c>
      <c r="E1806" s="262" t="s">
        <v>1872</v>
      </c>
      <c r="F1806" s="262" t="s">
        <v>1872</v>
      </c>
      <c r="G1806" s="262" t="s">
        <v>1873</v>
      </c>
      <c r="H1806" s="263" t="s">
        <v>155</v>
      </c>
      <c r="I1806" s="264">
        <v>42479.01</v>
      </c>
      <c r="J1806" s="264">
        <v>-138290.42000000001</v>
      </c>
      <c r="K1806" s="264">
        <v>0</v>
      </c>
      <c r="L1806" s="266">
        <v>3.2555000000000001</v>
      </c>
      <c r="M1806" s="266">
        <v>3.1918000000000002</v>
      </c>
      <c r="N1806" s="270">
        <v>43131</v>
      </c>
      <c r="O1806" s="264">
        <v>-2705.91</v>
      </c>
      <c r="P1806" s="264">
        <v>0</v>
      </c>
      <c r="Q1806" s="264">
        <v>-2705.91</v>
      </c>
      <c r="R1806" s="264">
        <v>-2705.91</v>
      </c>
      <c r="S1806" s="279">
        <v>3.1657999999999999</v>
      </c>
      <c r="T1806" s="268">
        <f>R1806/S1806</f>
        <v>-854.73182134057743</v>
      </c>
      <c r="U1806" s="267"/>
      <c r="V1806" s="262"/>
      <c r="W1806" s="262"/>
      <c r="X1806" s="267" t="s">
        <v>2788</v>
      </c>
      <c r="Y1806" s="262" t="s">
        <v>3044</v>
      </c>
      <c r="Z1806" s="262"/>
      <c r="AC1806" s="274"/>
    </row>
    <row r="1807" spans="1:30" ht="15.75" customHeight="1" x14ac:dyDescent="0.25">
      <c r="A1807" s="261">
        <v>43111</v>
      </c>
      <c r="B1807" s="262"/>
      <c r="C1807" s="261">
        <v>43131</v>
      </c>
      <c r="D1807" s="262" t="s">
        <v>2512</v>
      </c>
      <c r="E1807" s="262" t="s">
        <v>1872</v>
      </c>
      <c r="F1807" s="262" t="s">
        <v>1872</v>
      </c>
      <c r="G1807" s="262" t="s">
        <v>1873</v>
      </c>
      <c r="H1807" s="263" t="s">
        <v>155</v>
      </c>
      <c r="I1807" s="264">
        <v>38869.730000000003</v>
      </c>
      <c r="J1807" s="264">
        <v>-126540.41</v>
      </c>
      <c r="K1807" s="264">
        <v>0</v>
      </c>
      <c r="L1807" s="266">
        <v>3.2555000000000001</v>
      </c>
      <c r="M1807" s="266">
        <v>3.1918000000000002</v>
      </c>
      <c r="N1807" s="270">
        <v>43131</v>
      </c>
      <c r="O1807" s="264">
        <v>-2476</v>
      </c>
      <c r="P1807" s="264">
        <v>0</v>
      </c>
      <c r="Q1807" s="264">
        <v>-2476</v>
      </c>
      <c r="R1807" s="264">
        <v>-2476</v>
      </c>
      <c r="S1807" s="279">
        <v>3.1657999999999999</v>
      </c>
      <c r="T1807" s="268">
        <f>R1807/S1807</f>
        <v>-782.10878766820395</v>
      </c>
      <c r="U1807" s="267"/>
      <c r="V1807" s="262"/>
      <c r="W1807" s="262"/>
      <c r="X1807" s="267" t="s">
        <v>2788</v>
      </c>
      <c r="Y1807" s="262" t="s">
        <v>3045</v>
      </c>
      <c r="Z1807" s="262"/>
      <c r="AC1807" s="274"/>
    </row>
    <row r="1808" spans="1:30" x14ac:dyDescent="0.25">
      <c r="A1808" s="261">
        <v>43111</v>
      </c>
      <c r="B1808" s="262"/>
      <c r="C1808" s="261">
        <v>43131</v>
      </c>
      <c r="D1808" s="262" t="s">
        <v>2512</v>
      </c>
      <c r="E1808" s="262" t="s">
        <v>1872</v>
      </c>
      <c r="F1808" s="262" t="s">
        <v>1872</v>
      </c>
      <c r="G1808" s="262" t="s">
        <v>1873</v>
      </c>
      <c r="H1808" s="263" t="s">
        <v>155</v>
      </c>
      <c r="I1808" s="264">
        <v>114961.94</v>
      </c>
      <c r="J1808" s="264">
        <v>-374258.6</v>
      </c>
      <c r="K1808" s="264">
        <v>0</v>
      </c>
      <c r="L1808" s="266">
        <v>3.2555000000000001</v>
      </c>
      <c r="M1808" s="266">
        <v>3.1667000000000001</v>
      </c>
      <c r="N1808" s="270">
        <v>43131</v>
      </c>
      <c r="O1808" s="264">
        <v>-10208.620000000001</v>
      </c>
      <c r="P1808" s="264">
        <v>0</v>
      </c>
      <c r="Q1808" s="264">
        <v>-10208.620000000001</v>
      </c>
      <c r="R1808" s="264">
        <v>-10208.620000000001</v>
      </c>
      <c r="S1808" s="279">
        <v>3.1657999999999999</v>
      </c>
      <c r="T1808" s="268">
        <f t="shared" ref="T1808:T1814" si="76">R1808/S1808</f>
        <v>-3224.6572746225288</v>
      </c>
      <c r="U1808" s="267"/>
      <c r="V1808" s="262"/>
      <c r="W1808" s="262"/>
      <c r="X1808" s="267" t="s">
        <v>2788</v>
      </c>
      <c r="Y1808" s="262" t="s">
        <v>3046</v>
      </c>
      <c r="Z1808" s="262"/>
      <c r="AC1808" s="274"/>
    </row>
    <row r="1809" spans="1:30" x14ac:dyDescent="0.25">
      <c r="A1809" s="261">
        <v>43111</v>
      </c>
      <c r="B1809" s="262"/>
      <c r="C1809" s="261">
        <v>43131</v>
      </c>
      <c r="D1809" s="262" t="s">
        <v>2512</v>
      </c>
      <c r="E1809" s="262" t="s">
        <v>1872</v>
      </c>
      <c r="F1809" s="262" t="s">
        <v>1872</v>
      </c>
      <c r="G1809" s="262" t="s">
        <v>1873</v>
      </c>
      <c r="H1809" s="263" t="s">
        <v>155</v>
      </c>
      <c r="I1809" s="264">
        <v>63521.25</v>
      </c>
      <c r="J1809" s="264">
        <v>-206793.43</v>
      </c>
      <c r="K1809" s="264">
        <v>0</v>
      </c>
      <c r="L1809" s="266">
        <v>3.2555000000000001</v>
      </c>
      <c r="M1809" s="266">
        <v>3.1918000000000002</v>
      </c>
      <c r="N1809" s="270">
        <v>43131</v>
      </c>
      <c r="O1809" s="264">
        <v>-4046.3</v>
      </c>
      <c r="P1809" s="264">
        <v>0</v>
      </c>
      <c r="Q1809" s="264">
        <v>-4046.3</v>
      </c>
      <c r="R1809" s="264">
        <v>-4046.3</v>
      </c>
      <c r="S1809" s="279">
        <v>3.1657999999999999</v>
      </c>
      <c r="T1809" s="268">
        <f t="shared" si="76"/>
        <v>-1278.1287510265968</v>
      </c>
      <c r="U1809" s="267"/>
      <c r="V1809" s="262"/>
      <c r="W1809" s="262"/>
      <c r="X1809" s="267" t="s">
        <v>2788</v>
      </c>
      <c r="Y1809" s="262" t="s">
        <v>3047</v>
      </c>
      <c r="Z1809" s="262"/>
      <c r="AC1809" s="274"/>
    </row>
    <row r="1810" spans="1:30" x14ac:dyDescent="0.25">
      <c r="A1810" s="261">
        <v>43111</v>
      </c>
      <c r="B1810" s="262"/>
      <c r="C1810" s="261">
        <v>43131</v>
      </c>
      <c r="D1810" s="262" t="s">
        <v>2512</v>
      </c>
      <c r="E1810" s="262" t="s">
        <v>1872</v>
      </c>
      <c r="F1810" s="262" t="s">
        <v>1872</v>
      </c>
      <c r="G1810" s="262" t="s">
        <v>1873</v>
      </c>
      <c r="H1810" s="263" t="s">
        <v>155</v>
      </c>
      <c r="I1810" s="264">
        <v>10877.27</v>
      </c>
      <c r="J1810" s="264">
        <v>-35410.949999999997</v>
      </c>
      <c r="K1810" s="264">
        <v>0</v>
      </c>
      <c r="L1810" s="266">
        <v>3.2555000000000001</v>
      </c>
      <c r="M1810" s="266">
        <v>3.1918000000000002</v>
      </c>
      <c r="N1810" s="270">
        <v>43131</v>
      </c>
      <c r="O1810" s="264">
        <v>-692.88</v>
      </c>
      <c r="P1810" s="264">
        <v>0</v>
      </c>
      <c r="Q1810" s="264">
        <v>-692.88</v>
      </c>
      <c r="R1810" s="264">
        <v>-692.88</v>
      </c>
      <c r="S1810" s="279">
        <v>3.1657999999999999</v>
      </c>
      <c r="T1810" s="268">
        <f t="shared" si="76"/>
        <v>-218.86411017752226</v>
      </c>
      <c r="U1810" s="267"/>
      <c r="V1810" s="262"/>
      <c r="W1810" s="262"/>
      <c r="X1810" s="267" t="s">
        <v>2788</v>
      </c>
      <c r="Y1810" s="262" t="s">
        <v>3046</v>
      </c>
      <c r="Z1810" s="262"/>
      <c r="AC1810" s="274"/>
    </row>
    <row r="1811" spans="1:30" x14ac:dyDescent="0.25">
      <c r="A1811" s="261">
        <v>43077</v>
      </c>
      <c r="B1811" s="262"/>
      <c r="C1811" s="261">
        <v>43131</v>
      </c>
      <c r="D1811" s="262" t="s">
        <v>2512</v>
      </c>
      <c r="E1811" s="262" t="s">
        <v>1872</v>
      </c>
      <c r="F1811" s="262" t="s">
        <v>1872</v>
      </c>
      <c r="G1811" s="262" t="s">
        <v>1873</v>
      </c>
      <c r="H1811" s="263" t="s">
        <v>155</v>
      </c>
      <c r="I1811" s="264">
        <v>38024.980000000003</v>
      </c>
      <c r="J1811" s="264">
        <v>-126075.62</v>
      </c>
      <c r="K1811" s="264">
        <v>0</v>
      </c>
      <c r="L1811" s="266">
        <v>3.3155999999999999</v>
      </c>
      <c r="M1811" s="266">
        <v>3.1918000000000002</v>
      </c>
      <c r="N1811" s="270">
        <v>43131</v>
      </c>
      <c r="O1811" s="264">
        <v>-4707.49</v>
      </c>
      <c r="P1811" s="264">
        <v>0</v>
      </c>
      <c r="Q1811" s="264">
        <v>-4707.49</v>
      </c>
      <c r="R1811" s="264">
        <v>-4707.49</v>
      </c>
      <c r="S1811" s="279">
        <v>3.1657999999999999</v>
      </c>
      <c r="T1811" s="268">
        <f t="shared" si="76"/>
        <v>-1486.982753174553</v>
      </c>
      <c r="U1811" s="267"/>
      <c r="V1811" s="262"/>
      <c r="W1811" s="262"/>
      <c r="X1811" s="267" t="s">
        <v>2788</v>
      </c>
      <c r="Y1811" s="262" t="s">
        <v>3048</v>
      </c>
      <c r="Z1811" s="262"/>
      <c r="AC1811" s="274"/>
    </row>
    <row r="1812" spans="1:30" x14ac:dyDescent="0.25">
      <c r="A1812" s="261">
        <v>43111</v>
      </c>
      <c r="B1812" s="262"/>
      <c r="C1812" s="261">
        <v>43131</v>
      </c>
      <c r="D1812" s="262" t="s">
        <v>2512</v>
      </c>
      <c r="E1812" s="262" t="s">
        <v>1872</v>
      </c>
      <c r="F1812" s="262" t="s">
        <v>1872</v>
      </c>
      <c r="G1812" s="262" t="s">
        <v>1873</v>
      </c>
      <c r="H1812" s="263" t="s">
        <v>155</v>
      </c>
      <c r="I1812" s="264">
        <v>163851.53</v>
      </c>
      <c r="J1812" s="264">
        <v>-533418.66</v>
      </c>
      <c r="K1812" s="264">
        <v>0</v>
      </c>
      <c r="L1812" s="266">
        <v>3.2555000000000001</v>
      </c>
      <c r="M1812" s="266">
        <v>3.1918000000000002</v>
      </c>
      <c r="N1812" s="270">
        <v>43131</v>
      </c>
      <c r="O1812" s="264">
        <v>-10437.34</v>
      </c>
      <c r="P1812" s="264">
        <v>0</v>
      </c>
      <c r="Q1812" s="264">
        <v>-10437.34</v>
      </c>
      <c r="R1812" s="264">
        <v>-10437.34</v>
      </c>
      <c r="S1812" s="279">
        <v>3.1657999999999999</v>
      </c>
      <c r="T1812" s="268">
        <f t="shared" si="76"/>
        <v>-3296.9044159454165</v>
      </c>
      <c r="U1812" s="267"/>
      <c r="V1812" s="262"/>
      <c r="W1812" s="262"/>
      <c r="X1812" s="267" t="s">
        <v>2788</v>
      </c>
      <c r="Y1812" s="262" t="s">
        <v>3049</v>
      </c>
      <c r="Z1812" s="262"/>
    </row>
    <row r="1813" spans="1:30" x14ac:dyDescent="0.25">
      <c r="A1813" s="261">
        <v>43111</v>
      </c>
      <c r="B1813" s="262"/>
      <c r="C1813" s="261">
        <v>43131</v>
      </c>
      <c r="D1813" s="262" t="s">
        <v>2512</v>
      </c>
      <c r="E1813" s="262" t="s">
        <v>1872</v>
      </c>
      <c r="F1813" s="262" t="s">
        <v>1872</v>
      </c>
      <c r="G1813" s="262" t="s">
        <v>1873</v>
      </c>
      <c r="H1813" s="276" t="s">
        <v>155</v>
      </c>
      <c r="I1813" s="264">
        <v>159729.69</v>
      </c>
      <c r="J1813" s="264">
        <v>-520000.01</v>
      </c>
      <c r="K1813" s="264">
        <v>0</v>
      </c>
      <c r="L1813" s="266">
        <v>3.2555000000000001</v>
      </c>
      <c r="M1813" s="266">
        <v>3.1918000000000002</v>
      </c>
      <c r="N1813" s="270">
        <v>43131</v>
      </c>
      <c r="O1813" s="264">
        <v>-10174.780000000001</v>
      </c>
      <c r="P1813" s="264">
        <v>0</v>
      </c>
      <c r="Q1813" s="264">
        <v>-10174.780000000001</v>
      </c>
      <c r="R1813" s="264">
        <v>-10174.780000000001</v>
      </c>
      <c r="S1813" s="279">
        <v>3.1657999999999999</v>
      </c>
      <c r="T1813" s="268">
        <f t="shared" si="76"/>
        <v>-3213.9680333564979</v>
      </c>
      <c r="U1813" s="267"/>
      <c r="V1813" s="262"/>
      <c r="W1813" s="262"/>
      <c r="X1813" s="267" t="s">
        <v>2788</v>
      </c>
      <c r="Y1813" s="262" t="s">
        <v>3046</v>
      </c>
      <c r="Z1813" s="262"/>
    </row>
    <row r="1814" spans="1:30" x14ac:dyDescent="0.25">
      <c r="A1814" s="261">
        <v>43111</v>
      </c>
      <c r="B1814" s="262"/>
      <c r="C1814" s="261">
        <v>43131</v>
      </c>
      <c r="D1814" s="262" t="s">
        <v>2512</v>
      </c>
      <c r="E1814" s="262" t="s">
        <v>1872</v>
      </c>
      <c r="F1814" s="262" t="s">
        <v>1872</v>
      </c>
      <c r="G1814" s="262" t="s">
        <v>1873</v>
      </c>
      <c r="H1814" s="276" t="s">
        <v>155</v>
      </c>
      <c r="I1814" s="264">
        <v>322437.81</v>
      </c>
      <c r="J1814" s="264">
        <v>-1049696.29</v>
      </c>
      <c r="K1814" s="264">
        <v>0</v>
      </c>
      <c r="L1814" s="266">
        <v>3.2555000000000001</v>
      </c>
      <c r="M1814" s="266">
        <v>3.1667000000000001</v>
      </c>
      <c r="N1814" s="270">
        <v>43131</v>
      </c>
      <c r="O1814" s="264">
        <v>-28632.48</v>
      </c>
      <c r="P1814" s="264">
        <v>0</v>
      </c>
      <c r="Q1814" s="264">
        <v>-28632.48</v>
      </c>
      <c r="R1814" s="264">
        <v>-28632.48</v>
      </c>
      <c r="S1814" s="279">
        <v>3.1657999999999999</v>
      </c>
      <c r="T1814" s="268">
        <f t="shared" si="76"/>
        <v>-9044.3110746098937</v>
      </c>
      <c r="U1814" s="267"/>
      <c r="V1814" s="262"/>
      <c r="W1814" s="262"/>
      <c r="X1814" s="267" t="s">
        <v>2788</v>
      </c>
      <c r="Y1814" s="262" t="s">
        <v>3047</v>
      </c>
      <c r="Z1814" s="262"/>
    </row>
    <row r="1815" spans="1:30" x14ac:dyDescent="0.25">
      <c r="A1815" s="261">
        <v>43091</v>
      </c>
      <c r="B1815" s="262"/>
      <c r="C1815" s="261">
        <v>43131</v>
      </c>
      <c r="D1815" s="262" t="s">
        <v>2512</v>
      </c>
      <c r="E1815" s="262" t="s">
        <v>1872</v>
      </c>
      <c r="F1815" s="262" t="s">
        <v>1872</v>
      </c>
      <c r="G1815" s="262" t="s">
        <v>1873</v>
      </c>
      <c r="H1815" s="276" t="s">
        <v>155</v>
      </c>
      <c r="I1815" s="264">
        <v>80086.87</v>
      </c>
      <c r="J1815" s="264">
        <v>-265680.18</v>
      </c>
      <c r="K1815" s="264">
        <v>0</v>
      </c>
      <c r="L1815" s="266">
        <v>3.3174000000000001</v>
      </c>
      <c r="M1815" s="266">
        <v>3.1918000000000002</v>
      </c>
      <c r="N1815" s="270">
        <v>43131</v>
      </c>
      <c r="O1815" s="264">
        <v>-10058.91</v>
      </c>
      <c r="P1815" s="264">
        <v>0</v>
      </c>
      <c r="Q1815" s="264">
        <v>-10058.91</v>
      </c>
      <c r="R1815" s="264">
        <v>-10058.91</v>
      </c>
      <c r="S1815" s="279">
        <v>3.1657999999999999</v>
      </c>
      <c r="T1815" s="268">
        <f>R1815/S1815</f>
        <v>-3177.3674900499086</v>
      </c>
      <c r="U1815" s="267"/>
      <c r="V1815" s="262"/>
      <c r="W1815" s="262"/>
      <c r="X1815" s="277" t="s">
        <v>2788</v>
      </c>
      <c r="Y1815" s="262" t="s">
        <v>3050</v>
      </c>
      <c r="Z1815" s="262"/>
    </row>
    <row r="1816" spans="1:30" x14ac:dyDescent="0.25">
      <c r="A1816" s="261">
        <v>43111</v>
      </c>
      <c r="B1816" s="262"/>
      <c r="C1816" s="261">
        <v>43131</v>
      </c>
      <c r="D1816" s="262" t="s">
        <v>2512</v>
      </c>
      <c r="E1816" s="262" t="s">
        <v>1872</v>
      </c>
      <c r="F1816" s="262" t="s">
        <v>1872</v>
      </c>
      <c r="G1816" s="262" t="s">
        <v>1873</v>
      </c>
      <c r="H1816" s="276" t="s">
        <v>155</v>
      </c>
      <c r="I1816" s="264">
        <v>114069.48</v>
      </c>
      <c r="J1816" s="264">
        <v>-371353.19</v>
      </c>
      <c r="K1816" s="264">
        <v>0</v>
      </c>
      <c r="L1816" s="266">
        <v>3.2555000000000001</v>
      </c>
      <c r="M1816" s="266">
        <v>3.1918000000000002</v>
      </c>
      <c r="N1816" s="270">
        <v>43131</v>
      </c>
      <c r="O1816" s="264">
        <v>-7266.23</v>
      </c>
      <c r="P1816" s="264">
        <v>0</v>
      </c>
      <c r="Q1816" s="264">
        <v>-7266.23</v>
      </c>
      <c r="R1816" s="264">
        <v>-7266.23</v>
      </c>
      <c r="S1816" s="279">
        <v>3.1657999999999999</v>
      </c>
      <c r="T1816" s="268">
        <f>R1816/S1816</f>
        <v>-2295.2271147893107</v>
      </c>
      <c r="U1816" s="267"/>
      <c r="V1816" s="262"/>
      <c r="W1816" s="262"/>
      <c r="X1816" s="267" t="s">
        <v>2788</v>
      </c>
      <c r="Y1816" s="262" t="s">
        <v>3051</v>
      </c>
      <c r="Z1816" s="262"/>
    </row>
    <row r="1817" spans="1:30" x14ac:dyDescent="0.25">
      <c r="A1817" s="261">
        <v>43112</v>
      </c>
      <c r="B1817" s="262"/>
      <c r="C1817" s="261">
        <v>43133</v>
      </c>
      <c r="D1817" s="262" t="s">
        <v>2512</v>
      </c>
      <c r="E1817" s="262" t="s">
        <v>1872</v>
      </c>
      <c r="F1817" s="262" t="s">
        <v>1872</v>
      </c>
      <c r="G1817" s="262" t="s">
        <v>1873</v>
      </c>
      <c r="H1817" s="263" t="s">
        <v>155</v>
      </c>
      <c r="I1817" s="264">
        <v>37270.620000000003</v>
      </c>
      <c r="J1817" s="264">
        <v>-120697.18</v>
      </c>
      <c r="K1817" s="264">
        <v>0</v>
      </c>
      <c r="L1817" s="266">
        <v>3.2383999999999999</v>
      </c>
      <c r="M1817" s="266">
        <v>3.194</v>
      </c>
      <c r="N1817" s="270">
        <v>43133</v>
      </c>
      <c r="O1817" s="264">
        <v>-1654.82</v>
      </c>
      <c r="P1817" s="264">
        <v>0</v>
      </c>
      <c r="Q1817" s="264">
        <v>-1654.82</v>
      </c>
      <c r="R1817" s="264">
        <v>-1654.82</v>
      </c>
      <c r="S1817" s="279">
        <v>3.1726999999999999</v>
      </c>
      <c r="T1817" s="268">
        <f t="shared" ref="T1817" si="77">R1817/S1817</f>
        <v>-521.58098780218745</v>
      </c>
      <c r="U1817" s="267"/>
      <c r="V1817" s="262"/>
      <c r="W1817" s="262"/>
      <c r="X1817" s="267" t="s">
        <v>2788</v>
      </c>
      <c r="Y1817" s="262" t="s">
        <v>3052</v>
      </c>
      <c r="Z1817" s="262"/>
      <c r="AC1817" s="274"/>
      <c r="AD1817" s="275"/>
    </row>
    <row r="1818" spans="1:30" x14ac:dyDescent="0.25">
      <c r="A1818" s="261">
        <v>43112</v>
      </c>
      <c r="B1818" s="262"/>
      <c r="C1818" s="261">
        <v>43133</v>
      </c>
      <c r="D1818" s="262" t="s">
        <v>2512</v>
      </c>
      <c r="E1818" s="262" t="s">
        <v>1872</v>
      </c>
      <c r="F1818" s="262" t="s">
        <v>1872</v>
      </c>
      <c r="G1818" s="262" t="s">
        <v>1873</v>
      </c>
      <c r="H1818" s="263" t="s">
        <v>155</v>
      </c>
      <c r="I1818" s="264">
        <v>395609.68</v>
      </c>
      <c r="J1818" s="264">
        <v>-1281142.3899999999</v>
      </c>
      <c r="K1818" s="264">
        <v>0</v>
      </c>
      <c r="L1818" s="266">
        <v>3.2383999999999999</v>
      </c>
      <c r="M1818" s="266">
        <v>3.194</v>
      </c>
      <c r="N1818" s="270">
        <v>43133</v>
      </c>
      <c r="O1818" s="264">
        <v>-17565.07</v>
      </c>
      <c r="P1818" s="264">
        <v>0</v>
      </c>
      <c r="Q1818" s="264">
        <v>-17565.07</v>
      </c>
      <c r="R1818" s="264">
        <v>-17565.07</v>
      </c>
      <c r="S1818" s="279">
        <v>3.1726999999999999</v>
      </c>
      <c r="T1818" s="268">
        <f>R1818/S1818</f>
        <v>-5536.3160714848555</v>
      </c>
      <c r="U1818" s="267"/>
      <c r="V1818" s="262"/>
      <c r="W1818" s="262"/>
      <c r="X1818" s="267" t="s">
        <v>2788</v>
      </c>
      <c r="Y1818" s="262" t="s">
        <v>3053</v>
      </c>
      <c r="Z1818" s="262"/>
      <c r="AC1818" s="274"/>
      <c r="AD1818" s="275"/>
    </row>
    <row r="1819" spans="1:30" x14ac:dyDescent="0.25">
      <c r="A1819" s="261">
        <v>43131</v>
      </c>
      <c r="B1819" s="262"/>
      <c r="C1819" s="261">
        <v>43133</v>
      </c>
      <c r="D1819" s="262" t="s">
        <v>2512</v>
      </c>
      <c r="E1819" s="262" t="s">
        <v>1872</v>
      </c>
      <c r="F1819" s="262" t="s">
        <v>1872</v>
      </c>
      <c r="G1819" s="262" t="s">
        <v>1873</v>
      </c>
      <c r="H1819" s="263" t="s">
        <v>155</v>
      </c>
      <c r="I1819" s="264">
        <v>76952.52</v>
      </c>
      <c r="J1819" s="264">
        <v>-244131.87</v>
      </c>
      <c r="K1819" s="264">
        <v>0</v>
      </c>
      <c r="L1819" s="266">
        <v>3.1724999999999999</v>
      </c>
      <c r="M1819" s="266">
        <v>3.2010000000000001</v>
      </c>
      <c r="N1819" s="270">
        <v>43145</v>
      </c>
      <c r="O1819" s="264">
        <v>2189.71</v>
      </c>
      <c r="P1819" s="264">
        <v>0.11</v>
      </c>
      <c r="Q1819" s="264">
        <v>2189.6</v>
      </c>
      <c r="R1819" s="264">
        <v>2189.71</v>
      </c>
      <c r="S1819" s="279">
        <v>3.1726999999999999</v>
      </c>
      <c r="T1819" s="268">
        <f>R1819/S1819</f>
        <v>690.17240835881114</v>
      </c>
      <c r="U1819" s="267"/>
      <c r="V1819" s="262"/>
      <c r="W1819" s="262"/>
      <c r="X1819" s="267" t="s">
        <v>2788</v>
      </c>
      <c r="Y1819" s="262" t="s">
        <v>3054</v>
      </c>
      <c r="Z1819" s="262"/>
      <c r="AC1819" s="274"/>
      <c r="AD1819" s="275"/>
    </row>
    <row r="1820" spans="1:30" x14ac:dyDescent="0.25">
      <c r="A1820" s="261">
        <v>43131</v>
      </c>
      <c r="B1820" s="262"/>
      <c r="C1820" s="261">
        <v>43133</v>
      </c>
      <c r="D1820" s="262" t="s">
        <v>2512</v>
      </c>
      <c r="E1820" s="262" t="s">
        <v>1872</v>
      </c>
      <c r="F1820" s="262" t="s">
        <v>1872</v>
      </c>
      <c r="G1820" s="262" t="s">
        <v>1873</v>
      </c>
      <c r="H1820" s="263" t="s">
        <v>155</v>
      </c>
      <c r="I1820" s="264">
        <v>152027.23000000001</v>
      </c>
      <c r="J1820" s="264">
        <v>-482306.39</v>
      </c>
      <c r="K1820" s="264">
        <v>0</v>
      </c>
      <c r="L1820" s="266">
        <v>3.1724999999999999</v>
      </c>
      <c r="M1820" s="266">
        <v>3.2010000000000001</v>
      </c>
      <c r="N1820" s="270">
        <v>43145</v>
      </c>
      <c r="O1820" s="264">
        <v>4325.9799999999996</v>
      </c>
      <c r="P1820" s="264">
        <v>0.22</v>
      </c>
      <c r="Q1820" s="264">
        <v>4325.76</v>
      </c>
      <c r="R1820" s="264">
        <v>4325.9799999999996</v>
      </c>
      <c r="S1820" s="279">
        <v>3.1726999999999999</v>
      </c>
      <c r="T1820" s="268">
        <f t="shared" ref="T1820" si="78">R1820/S1820</f>
        <v>1363.501118920793</v>
      </c>
      <c r="U1820" s="267"/>
      <c r="V1820" s="262"/>
      <c r="W1820" s="262"/>
      <c r="X1820" s="267" t="s">
        <v>2788</v>
      </c>
      <c r="Y1820" s="262" t="s">
        <v>3055</v>
      </c>
      <c r="Z1820" s="262"/>
      <c r="AC1820" s="274"/>
      <c r="AD1820" s="275"/>
    </row>
    <row r="1821" spans="1:30" x14ac:dyDescent="0.25">
      <c r="A1821" s="261">
        <v>43112</v>
      </c>
      <c r="B1821" s="262"/>
      <c r="C1821" s="261">
        <v>43133</v>
      </c>
      <c r="D1821" s="262" t="s">
        <v>2512</v>
      </c>
      <c r="E1821" s="262" t="s">
        <v>1872</v>
      </c>
      <c r="F1821" s="262" t="s">
        <v>1872</v>
      </c>
      <c r="G1821" s="262" t="s">
        <v>1873</v>
      </c>
      <c r="H1821" s="263" t="s">
        <v>155</v>
      </c>
      <c r="I1821" s="264">
        <v>204113.14</v>
      </c>
      <c r="J1821" s="264">
        <v>-660999.99</v>
      </c>
      <c r="K1821" s="264">
        <v>0</v>
      </c>
      <c r="L1821" s="266">
        <v>3.2383999999999999</v>
      </c>
      <c r="M1821" s="266">
        <v>3.194</v>
      </c>
      <c r="N1821" s="270">
        <v>43133</v>
      </c>
      <c r="O1821" s="264">
        <v>-9062.6200000000008</v>
      </c>
      <c r="P1821" s="264">
        <v>0</v>
      </c>
      <c r="Q1821" s="264">
        <v>-9062.6200000000008</v>
      </c>
      <c r="R1821" s="264">
        <v>-9062.6200000000008</v>
      </c>
      <c r="S1821" s="279">
        <v>3.1726999999999999</v>
      </c>
      <c r="T1821" s="268">
        <f>R1821/S1821</f>
        <v>-2856.4377344217864</v>
      </c>
      <c r="U1821" s="267"/>
      <c r="V1821" s="262"/>
      <c r="W1821" s="262"/>
      <c r="X1821" s="267" t="s">
        <v>2990</v>
      </c>
      <c r="Y1821" s="262" t="s">
        <v>3031</v>
      </c>
      <c r="Z1821" s="262"/>
      <c r="AC1821" s="274"/>
    </row>
    <row r="1822" spans="1:30" ht="15.75" customHeight="1" x14ac:dyDescent="0.25">
      <c r="A1822" s="261">
        <v>43112</v>
      </c>
      <c r="B1822" s="262"/>
      <c r="C1822" s="261">
        <v>43133</v>
      </c>
      <c r="D1822" s="262" t="s">
        <v>2512</v>
      </c>
      <c r="E1822" s="262" t="s">
        <v>1872</v>
      </c>
      <c r="F1822" s="262" t="s">
        <v>1872</v>
      </c>
      <c r="G1822" s="262" t="s">
        <v>1873</v>
      </c>
      <c r="H1822" s="263" t="s">
        <v>155</v>
      </c>
      <c r="I1822" s="264">
        <v>707173.32</v>
      </c>
      <c r="J1822" s="264">
        <v>-2290110.08</v>
      </c>
      <c r="K1822" s="264">
        <v>0</v>
      </c>
      <c r="L1822" s="266">
        <v>3.2383999999999999</v>
      </c>
      <c r="M1822" s="266">
        <v>3.194</v>
      </c>
      <c r="N1822" s="270">
        <v>43133</v>
      </c>
      <c r="O1822" s="264">
        <v>-31398.5</v>
      </c>
      <c r="P1822" s="264">
        <v>0</v>
      </c>
      <c r="Q1822" s="264">
        <v>-31398.5</v>
      </c>
      <c r="R1822" s="264">
        <v>-31398.5</v>
      </c>
      <c r="S1822" s="279">
        <v>3.1726999999999999</v>
      </c>
      <c r="T1822" s="268">
        <f>R1822/S1822</f>
        <v>-9896.460428026603</v>
      </c>
      <c r="U1822" s="267"/>
      <c r="V1822" s="262"/>
      <c r="W1822" s="262"/>
      <c r="X1822" s="267" t="s">
        <v>2788</v>
      </c>
      <c r="Y1822" s="262" t="s">
        <v>3043</v>
      </c>
      <c r="Z1822" s="262"/>
      <c r="AC1822" s="274"/>
    </row>
    <row r="1823" spans="1:30" x14ac:dyDescent="0.25">
      <c r="A1823" s="261">
        <v>43131</v>
      </c>
      <c r="B1823" s="262"/>
      <c r="C1823" s="261">
        <v>43136</v>
      </c>
      <c r="D1823" s="262" t="s">
        <v>2512</v>
      </c>
      <c r="E1823" s="262" t="s">
        <v>1872</v>
      </c>
      <c r="F1823" s="262" t="s">
        <v>1872</v>
      </c>
      <c r="G1823" s="262" t="s">
        <v>1873</v>
      </c>
      <c r="H1823" s="263" t="s">
        <v>155</v>
      </c>
      <c r="I1823" s="264">
        <v>40790.32</v>
      </c>
      <c r="J1823" s="264">
        <v>-129407.29</v>
      </c>
      <c r="K1823" s="264">
        <v>0</v>
      </c>
      <c r="L1823" s="266">
        <v>3.1724999999999999</v>
      </c>
      <c r="M1823" s="266">
        <v>3.2431999999999999</v>
      </c>
      <c r="N1823" s="270">
        <v>43145</v>
      </c>
      <c r="O1823" s="264">
        <v>2880.1</v>
      </c>
      <c r="P1823" s="264">
        <v>0.14000000000000001</v>
      </c>
      <c r="Q1823" s="264">
        <v>2879.96</v>
      </c>
      <c r="R1823" s="264">
        <v>2880.1</v>
      </c>
      <c r="S1823" s="279">
        <v>3.2057000000000002</v>
      </c>
      <c r="T1823" s="268">
        <f t="shared" ref="T1823:T1829" si="79">R1823/S1823</f>
        <v>898.43091992388554</v>
      </c>
      <c r="U1823" s="267"/>
      <c r="V1823" s="262"/>
      <c r="W1823" s="262"/>
      <c r="X1823" s="267" t="s">
        <v>2788</v>
      </c>
      <c r="Y1823" s="262" t="s">
        <v>3055</v>
      </c>
      <c r="Z1823" s="262"/>
      <c r="AC1823" s="274"/>
    </row>
    <row r="1824" spans="1:30" x14ac:dyDescent="0.25">
      <c r="A1824" s="261">
        <v>43131</v>
      </c>
      <c r="B1824" s="262"/>
      <c r="C1824" s="261">
        <v>43138</v>
      </c>
      <c r="D1824" s="262" t="s">
        <v>2512</v>
      </c>
      <c r="E1824" s="262" t="s">
        <v>1872</v>
      </c>
      <c r="F1824" s="262" t="s">
        <v>1872</v>
      </c>
      <c r="G1824" s="262" t="s">
        <v>1873</v>
      </c>
      <c r="H1824" s="263" t="s">
        <v>155</v>
      </c>
      <c r="I1824" s="264">
        <v>91994.19</v>
      </c>
      <c r="J1824" s="264">
        <v>-291851.57</v>
      </c>
      <c r="K1824" s="264">
        <v>0</v>
      </c>
      <c r="L1824" s="266">
        <v>3.1724999999999999</v>
      </c>
      <c r="M1824" s="266">
        <v>3.2461000000000002</v>
      </c>
      <c r="N1824" s="270">
        <v>43145</v>
      </c>
      <c r="O1824" s="264">
        <v>6765.46</v>
      </c>
      <c r="P1824" s="264">
        <v>0.34</v>
      </c>
      <c r="Q1824" s="264">
        <v>6765.12</v>
      </c>
      <c r="R1824" s="264">
        <v>6765.46</v>
      </c>
      <c r="S1824" s="279">
        <v>3.2610000000000001</v>
      </c>
      <c r="T1824" s="268">
        <f t="shared" si="79"/>
        <v>2074.6580803434526</v>
      </c>
      <c r="U1824" s="267"/>
      <c r="V1824" s="262"/>
      <c r="W1824" s="262"/>
      <c r="X1824" s="267" t="s">
        <v>2788</v>
      </c>
      <c r="Y1824" s="262" t="s">
        <v>3055</v>
      </c>
      <c r="Z1824" s="262"/>
      <c r="AC1824" s="274"/>
    </row>
    <row r="1825" spans="1:30" x14ac:dyDescent="0.25">
      <c r="A1825" s="261">
        <v>43131</v>
      </c>
      <c r="B1825" s="262"/>
      <c r="C1825" s="261">
        <v>43138</v>
      </c>
      <c r="D1825" s="262" t="s">
        <v>2512</v>
      </c>
      <c r="E1825" s="262" t="s">
        <v>1872</v>
      </c>
      <c r="F1825" s="262" t="s">
        <v>1872</v>
      </c>
      <c r="G1825" s="262" t="s">
        <v>1873</v>
      </c>
      <c r="H1825" s="263" t="s">
        <v>155</v>
      </c>
      <c r="I1825" s="264">
        <v>41017.089999999997</v>
      </c>
      <c r="J1825" s="264">
        <v>-130126.72</v>
      </c>
      <c r="K1825" s="264">
        <v>0</v>
      </c>
      <c r="L1825" s="266">
        <v>3.1724999999999999</v>
      </c>
      <c r="M1825" s="266">
        <v>3.2461000000000002</v>
      </c>
      <c r="N1825" s="270">
        <v>43145</v>
      </c>
      <c r="O1825" s="264">
        <v>3016.49</v>
      </c>
      <c r="P1825" s="264">
        <v>0.15</v>
      </c>
      <c r="Q1825" s="264">
        <v>3016.34</v>
      </c>
      <c r="R1825" s="264">
        <v>3016.49</v>
      </c>
      <c r="S1825" s="279">
        <v>3.2610000000000001</v>
      </c>
      <c r="T1825" s="268">
        <f t="shared" si="79"/>
        <v>925.01993253603177</v>
      </c>
      <c r="U1825" s="267"/>
      <c r="V1825" s="262"/>
      <c r="W1825" s="262"/>
      <c r="X1825" s="267" t="s">
        <v>2788</v>
      </c>
      <c r="Y1825" s="262" t="s">
        <v>3054</v>
      </c>
      <c r="Z1825" s="262"/>
      <c r="AC1825" s="274"/>
    </row>
    <row r="1826" spans="1:30" x14ac:dyDescent="0.25">
      <c r="A1826" s="261">
        <v>43131</v>
      </c>
      <c r="B1826" s="262"/>
      <c r="C1826" s="261">
        <v>43140</v>
      </c>
      <c r="D1826" s="262" t="s">
        <v>2512</v>
      </c>
      <c r="E1826" s="262" t="s">
        <v>1872</v>
      </c>
      <c r="F1826" s="262" t="s">
        <v>1872</v>
      </c>
      <c r="G1826" s="262" t="s">
        <v>1873</v>
      </c>
      <c r="H1826" s="263" t="s">
        <v>155</v>
      </c>
      <c r="I1826" s="264">
        <v>46061.79</v>
      </c>
      <c r="J1826" s="264">
        <v>-146131.03</v>
      </c>
      <c r="K1826" s="264">
        <v>0</v>
      </c>
      <c r="L1826" s="266">
        <v>3.1724999999999999</v>
      </c>
      <c r="M1826" s="266">
        <v>3.2864</v>
      </c>
      <c r="N1826" s="270">
        <v>43145</v>
      </c>
      <c r="O1826" s="264">
        <v>5245.1</v>
      </c>
      <c r="P1826" s="264">
        <v>0.26</v>
      </c>
      <c r="Q1826" s="264">
        <v>5244.84</v>
      </c>
      <c r="R1826" s="264">
        <v>5245.1</v>
      </c>
      <c r="S1826" s="279">
        <v>3.2688999999999999</v>
      </c>
      <c r="T1826" s="268">
        <f t="shared" si="79"/>
        <v>1604.5458716999603</v>
      </c>
      <c r="U1826" s="267"/>
      <c r="V1826" s="262"/>
      <c r="W1826" s="262"/>
      <c r="X1826" s="267" t="s">
        <v>2788</v>
      </c>
      <c r="Y1826" s="262" t="s">
        <v>3055</v>
      </c>
      <c r="Z1826" s="262"/>
      <c r="AC1826" s="274"/>
    </row>
    <row r="1827" spans="1:30" x14ac:dyDescent="0.25">
      <c r="A1827" s="261">
        <v>43124</v>
      </c>
      <c r="B1827" s="262"/>
      <c r="C1827" s="261">
        <v>43146</v>
      </c>
      <c r="D1827" s="262" t="s">
        <v>2512</v>
      </c>
      <c r="E1827" s="262" t="s">
        <v>1872</v>
      </c>
      <c r="F1827" s="262" t="s">
        <v>1872</v>
      </c>
      <c r="G1827" s="262" t="s">
        <v>1873</v>
      </c>
      <c r="H1827" s="263" t="s">
        <v>155</v>
      </c>
      <c r="I1827" s="264">
        <v>200000</v>
      </c>
      <c r="J1827" s="264">
        <v>-640420</v>
      </c>
      <c r="K1827" s="264">
        <v>0</v>
      </c>
      <c r="L1827" s="266">
        <v>3.2021000000000002</v>
      </c>
      <c r="M1827" s="266">
        <v>3.254</v>
      </c>
      <c r="N1827" s="270">
        <v>43146</v>
      </c>
      <c r="O1827" s="264">
        <v>10380</v>
      </c>
      <c r="P1827" s="264">
        <v>0.52</v>
      </c>
      <c r="Q1827" s="264">
        <v>10379.48</v>
      </c>
      <c r="R1827" s="264">
        <v>10380</v>
      </c>
      <c r="S1827" s="279">
        <v>3.2534000000000001</v>
      </c>
      <c r="T1827" s="268">
        <f t="shared" si="79"/>
        <v>3190.5083912214914</v>
      </c>
      <c r="U1827" s="267"/>
      <c r="V1827" s="262"/>
      <c r="W1827" s="262"/>
      <c r="X1827" s="267" t="s">
        <v>2788</v>
      </c>
      <c r="Y1827" s="262" t="s">
        <v>3056</v>
      </c>
      <c r="Z1827" s="262"/>
    </row>
    <row r="1828" spans="1:30" x14ac:dyDescent="0.25">
      <c r="A1828" s="261">
        <v>43138</v>
      </c>
      <c r="B1828" s="262"/>
      <c r="C1828" s="261">
        <v>43147</v>
      </c>
      <c r="D1828" s="262" t="s">
        <v>2512</v>
      </c>
      <c r="E1828" s="262" t="s">
        <v>1872</v>
      </c>
      <c r="F1828" s="262" t="s">
        <v>1872</v>
      </c>
      <c r="G1828" s="262" t="s">
        <v>1873</v>
      </c>
      <c r="H1828" s="276" t="s">
        <v>155</v>
      </c>
      <c r="I1828" s="264">
        <v>126965.12</v>
      </c>
      <c r="J1828" s="264">
        <v>-413906.29</v>
      </c>
      <c r="K1828" s="264">
        <v>0</v>
      </c>
      <c r="L1828" s="266">
        <v>3.26</v>
      </c>
      <c r="M1828" s="266">
        <v>3.2212000000000001</v>
      </c>
      <c r="N1828" s="270">
        <v>43147</v>
      </c>
      <c r="O1828" s="264">
        <v>-4926.25</v>
      </c>
      <c r="P1828" s="264">
        <v>0</v>
      </c>
      <c r="Q1828" s="264">
        <v>-4926.25</v>
      </c>
      <c r="R1828" s="264">
        <v>-4926.25</v>
      </c>
      <c r="S1828" s="279">
        <v>3.2204999999999999</v>
      </c>
      <c r="T1828" s="268">
        <f t="shared" si="79"/>
        <v>-1529.6537804688712</v>
      </c>
      <c r="U1828" s="267"/>
      <c r="V1828" s="262"/>
      <c r="W1828" s="262"/>
      <c r="X1828" s="267" t="s">
        <v>2788</v>
      </c>
      <c r="Y1828" s="262" t="s">
        <v>3057</v>
      </c>
      <c r="Z1828" s="262"/>
    </row>
    <row r="1829" spans="1:30" x14ac:dyDescent="0.25">
      <c r="A1829" s="261">
        <v>43109</v>
      </c>
      <c r="B1829" s="262"/>
      <c r="C1829" s="261">
        <v>43147</v>
      </c>
      <c r="D1829" s="262" t="s">
        <v>2512</v>
      </c>
      <c r="E1829" s="262" t="s">
        <v>1872</v>
      </c>
      <c r="F1829" s="262" t="s">
        <v>1872</v>
      </c>
      <c r="G1829" s="262" t="s">
        <v>1873</v>
      </c>
      <c r="H1829" s="276" t="s">
        <v>155</v>
      </c>
      <c r="I1829" s="264">
        <v>-138075.67000000001</v>
      </c>
      <c r="J1829" s="264">
        <v>462277.34</v>
      </c>
      <c r="K1829" s="264">
        <v>0</v>
      </c>
      <c r="L1829" s="266">
        <v>3.3479999999999999</v>
      </c>
      <c r="M1829" s="266">
        <v>3.3180999999999998</v>
      </c>
      <c r="N1829" s="270">
        <v>43405</v>
      </c>
      <c r="O1829" s="264">
        <v>3946.8</v>
      </c>
      <c r="P1829" s="264">
        <v>0.2</v>
      </c>
      <c r="Q1829" s="264">
        <v>3946.6</v>
      </c>
      <c r="R1829" s="264">
        <v>3946.8</v>
      </c>
      <c r="S1829" s="279">
        <v>3.2204999999999999</v>
      </c>
      <c r="T1829" s="268">
        <f t="shared" si="79"/>
        <v>1225.5239869585469</v>
      </c>
      <c r="U1829" s="267"/>
      <c r="V1829" s="262"/>
      <c r="W1829" s="262"/>
      <c r="X1829" s="267" t="s">
        <v>3058</v>
      </c>
      <c r="Y1829" s="262" t="s">
        <v>3059</v>
      </c>
      <c r="Z1829" s="262"/>
    </row>
    <row r="1830" spans="1:30" x14ac:dyDescent="0.25">
      <c r="A1830" s="261">
        <v>43138</v>
      </c>
      <c r="B1830" s="262"/>
      <c r="C1830" s="261">
        <v>43147</v>
      </c>
      <c r="D1830" s="262" t="s">
        <v>2512</v>
      </c>
      <c r="E1830" s="262" t="s">
        <v>1872</v>
      </c>
      <c r="F1830" s="262" t="s">
        <v>1872</v>
      </c>
      <c r="G1830" s="262" t="s">
        <v>1873</v>
      </c>
      <c r="H1830" s="276" t="s">
        <v>155</v>
      </c>
      <c r="I1830" s="264">
        <v>126001.45</v>
      </c>
      <c r="J1830" s="264">
        <v>-410764.73</v>
      </c>
      <c r="K1830" s="264">
        <v>0</v>
      </c>
      <c r="L1830" s="266">
        <v>3.26</v>
      </c>
      <c r="M1830" s="266">
        <v>3.2212000000000001</v>
      </c>
      <c r="N1830" s="270">
        <v>43147</v>
      </c>
      <c r="O1830" s="264">
        <v>-4888.8599999999997</v>
      </c>
      <c r="P1830" s="264">
        <v>0</v>
      </c>
      <c r="Q1830" s="264">
        <v>-4888.8599999999997</v>
      </c>
      <c r="R1830" s="264">
        <v>-4888.8599999999997</v>
      </c>
      <c r="S1830" s="279">
        <v>3.2204999999999999</v>
      </c>
      <c r="T1830" s="268">
        <f>R1830/S1830</f>
        <v>-1518.0437820214252</v>
      </c>
      <c r="U1830" s="267"/>
      <c r="V1830" s="262"/>
      <c r="W1830" s="262"/>
      <c r="X1830" s="267" t="s">
        <v>2788</v>
      </c>
      <c r="Y1830" s="262" t="s">
        <v>3057</v>
      </c>
      <c r="Z1830" s="262"/>
    </row>
    <row r="1831" spans="1:30" x14ac:dyDescent="0.25">
      <c r="A1831" s="261">
        <v>43138</v>
      </c>
      <c r="B1831" s="262"/>
      <c r="C1831" s="261">
        <v>43147</v>
      </c>
      <c r="D1831" s="262" t="s">
        <v>2512</v>
      </c>
      <c r="E1831" s="262" t="s">
        <v>1872</v>
      </c>
      <c r="F1831" s="262" t="s">
        <v>1872</v>
      </c>
      <c r="G1831" s="262" t="s">
        <v>1873</v>
      </c>
      <c r="H1831" s="276" t="s">
        <v>155</v>
      </c>
      <c r="I1831" s="264">
        <v>199957</v>
      </c>
      <c r="J1831" s="264">
        <v>-651859.81999999995</v>
      </c>
      <c r="K1831" s="264">
        <v>0</v>
      </c>
      <c r="L1831" s="266">
        <v>3.26</v>
      </c>
      <c r="M1831" s="266">
        <v>3.2212000000000001</v>
      </c>
      <c r="N1831" s="270">
        <v>43147</v>
      </c>
      <c r="O1831" s="264">
        <v>-7758.33</v>
      </c>
      <c r="P1831" s="264">
        <v>0</v>
      </c>
      <c r="Q1831" s="264">
        <v>-7758.33</v>
      </c>
      <c r="R1831" s="264">
        <v>-7758.33</v>
      </c>
      <c r="S1831" s="279">
        <v>3.2204999999999999</v>
      </c>
      <c r="T1831" s="268">
        <f>R1831/S1831</f>
        <v>-2409.0451793199813</v>
      </c>
      <c r="U1831" s="267"/>
      <c r="V1831" s="262"/>
      <c r="W1831" s="262"/>
      <c r="X1831" s="267" t="s">
        <v>2788</v>
      </c>
      <c r="Y1831" s="262" t="s">
        <v>3057</v>
      </c>
      <c r="Z1831" s="262"/>
    </row>
    <row r="1832" spans="1:30" x14ac:dyDescent="0.25">
      <c r="A1832" s="261">
        <v>43146</v>
      </c>
      <c r="B1832" s="262"/>
      <c r="C1832" s="261">
        <v>43168</v>
      </c>
      <c r="D1832" s="262" t="s">
        <v>2512</v>
      </c>
      <c r="E1832" s="262" t="s">
        <v>1872</v>
      </c>
      <c r="F1832" s="262" t="s">
        <v>1872</v>
      </c>
      <c r="G1832" s="262" t="s">
        <v>1873</v>
      </c>
      <c r="H1832" s="276" t="s">
        <v>155</v>
      </c>
      <c r="I1832" s="264">
        <v>51650.54</v>
      </c>
      <c r="J1832" s="264">
        <v>-168566.7</v>
      </c>
      <c r="K1832" s="264">
        <v>0</v>
      </c>
      <c r="L1832" s="266">
        <v>3.2635999999999998</v>
      </c>
      <c r="M1832" s="266">
        <v>3.2515000000000001</v>
      </c>
      <c r="N1832" s="270">
        <v>43174</v>
      </c>
      <c r="O1832" s="264">
        <v>-624.34</v>
      </c>
      <c r="P1832" s="264">
        <v>0</v>
      </c>
      <c r="Q1832" s="264">
        <v>-624.34</v>
      </c>
      <c r="R1832" s="264">
        <v>-624.34</v>
      </c>
      <c r="S1832" s="280">
        <v>3.2515000000000001</v>
      </c>
      <c r="T1832" s="268">
        <f t="shared" ref="T1832:T1833" si="80">R1832/S1832</f>
        <v>-192.01599261879133</v>
      </c>
      <c r="U1832" s="267"/>
      <c r="V1832" s="262"/>
      <c r="W1832" s="262"/>
      <c r="X1832" s="267" t="s">
        <v>2788</v>
      </c>
      <c r="Y1832" s="262" t="s">
        <v>3046</v>
      </c>
      <c r="Z1832" s="262"/>
    </row>
    <row r="1833" spans="1:30" x14ac:dyDescent="0.25">
      <c r="A1833" s="261">
        <v>43146</v>
      </c>
      <c r="B1833" s="262"/>
      <c r="C1833" s="261">
        <v>43168</v>
      </c>
      <c r="D1833" s="262" t="s">
        <v>2512</v>
      </c>
      <c r="E1833" s="262" t="s">
        <v>1872</v>
      </c>
      <c r="F1833" s="262" t="s">
        <v>1872</v>
      </c>
      <c r="G1833" s="262" t="s">
        <v>1873</v>
      </c>
      <c r="H1833" s="276" t="s">
        <v>155</v>
      </c>
      <c r="I1833" s="264">
        <v>49345.14</v>
      </c>
      <c r="J1833" s="264">
        <v>-161042.79999999999</v>
      </c>
      <c r="K1833" s="264">
        <v>0</v>
      </c>
      <c r="L1833" s="266">
        <v>3.2635999999999998</v>
      </c>
      <c r="M1833" s="266">
        <v>3.2515000000000001</v>
      </c>
      <c r="N1833" s="270">
        <v>43174</v>
      </c>
      <c r="O1833" s="264">
        <v>-596.47</v>
      </c>
      <c r="P1833" s="264">
        <v>0</v>
      </c>
      <c r="Q1833" s="264">
        <v>-596.47</v>
      </c>
      <c r="R1833" s="264">
        <v>-596.47</v>
      </c>
      <c r="S1833" s="280">
        <v>3.2515000000000001</v>
      </c>
      <c r="T1833" s="268">
        <f t="shared" si="80"/>
        <v>-183.44456404736277</v>
      </c>
      <c r="U1833" s="267"/>
      <c r="V1833" s="262"/>
      <c r="W1833" s="262"/>
      <c r="X1833" s="267" t="s">
        <v>2788</v>
      </c>
      <c r="Y1833" s="262" t="s">
        <v>3047</v>
      </c>
      <c r="Z1833" s="262"/>
    </row>
    <row r="1834" spans="1:30" x14ac:dyDescent="0.25">
      <c r="A1834" s="261">
        <v>43146</v>
      </c>
      <c r="B1834" s="262"/>
      <c r="C1834" s="261">
        <v>43168</v>
      </c>
      <c r="D1834" s="262" t="s">
        <v>2512</v>
      </c>
      <c r="E1834" s="262" t="s">
        <v>1872</v>
      </c>
      <c r="F1834" s="262" t="s">
        <v>1872</v>
      </c>
      <c r="G1834" s="262" t="s">
        <v>1873</v>
      </c>
      <c r="H1834" s="276" t="s">
        <v>155</v>
      </c>
      <c r="I1834" s="264">
        <v>155941.76000000001</v>
      </c>
      <c r="J1834" s="264">
        <v>-505360.46</v>
      </c>
      <c r="K1834" s="264">
        <v>0</v>
      </c>
      <c r="L1834" s="266">
        <v>3.2406999999999999</v>
      </c>
      <c r="M1834" s="266">
        <v>3.2521</v>
      </c>
      <c r="N1834" s="270">
        <v>43168</v>
      </c>
      <c r="O1834" s="264">
        <v>1777.74</v>
      </c>
      <c r="P1834" s="264">
        <v>0.09</v>
      </c>
      <c r="Q1834" s="264">
        <v>1777.65</v>
      </c>
      <c r="R1834" s="264">
        <v>1777.74</v>
      </c>
      <c r="S1834" s="280">
        <v>3.2515000000000001</v>
      </c>
      <c r="T1834" s="268">
        <f>R1834/S1834</f>
        <v>546.74457942488084</v>
      </c>
      <c r="U1834" s="267"/>
      <c r="V1834" s="262"/>
      <c r="W1834" s="262"/>
      <c r="X1834" s="277" t="s">
        <v>2788</v>
      </c>
      <c r="Y1834" s="262" t="s">
        <v>3050</v>
      </c>
      <c r="Z1834" s="262"/>
    </row>
    <row r="1835" spans="1:30" x14ac:dyDescent="0.25">
      <c r="A1835" s="261">
        <v>43147</v>
      </c>
      <c r="B1835" s="262"/>
      <c r="C1835" s="261">
        <v>43168</v>
      </c>
      <c r="D1835" s="262" t="s">
        <v>2512</v>
      </c>
      <c r="E1835" s="262" t="s">
        <v>1872</v>
      </c>
      <c r="F1835" s="262" t="s">
        <v>1872</v>
      </c>
      <c r="G1835" s="262" t="s">
        <v>1873</v>
      </c>
      <c r="H1835" s="276" t="s">
        <v>155</v>
      </c>
      <c r="I1835" s="264">
        <v>86666.31</v>
      </c>
      <c r="J1835" s="264">
        <v>-279932.18</v>
      </c>
      <c r="K1835" s="264">
        <v>0</v>
      </c>
      <c r="L1835" s="266">
        <v>3.23</v>
      </c>
      <c r="M1835" s="266">
        <v>3.2534999999999998</v>
      </c>
      <c r="N1835" s="270">
        <v>43182</v>
      </c>
      <c r="O1835" s="264">
        <v>2031.51</v>
      </c>
      <c r="P1835" s="264">
        <v>0.1</v>
      </c>
      <c r="Q1835" s="264">
        <v>2031.41</v>
      </c>
      <c r="R1835" s="264">
        <v>2031.51</v>
      </c>
      <c r="S1835" s="280">
        <v>3.2515000000000001</v>
      </c>
      <c r="T1835" s="268">
        <f>R1835/S1835</f>
        <v>624.79163463017073</v>
      </c>
      <c r="U1835" s="267"/>
      <c r="V1835" s="262"/>
      <c r="W1835" s="262"/>
      <c r="X1835" s="267" t="s">
        <v>2788</v>
      </c>
      <c r="Y1835" s="262" t="s">
        <v>3051</v>
      </c>
      <c r="Z1835" s="262"/>
    </row>
    <row r="1836" spans="1:30" x14ac:dyDescent="0.25">
      <c r="A1836" s="261">
        <v>43146</v>
      </c>
      <c r="B1836" s="262"/>
      <c r="C1836" s="261">
        <v>43171</v>
      </c>
      <c r="D1836" s="262" t="s">
        <v>2512</v>
      </c>
      <c r="E1836" s="262" t="s">
        <v>1872</v>
      </c>
      <c r="F1836" s="262" t="s">
        <v>1872</v>
      </c>
      <c r="G1836" s="262" t="s">
        <v>1873</v>
      </c>
      <c r="H1836" s="263" t="s">
        <v>155</v>
      </c>
      <c r="I1836" s="264">
        <v>17319.91</v>
      </c>
      <c r="J1836" s="264">
        <v>-56151.15</v>
      </c>
      <c r="K1836" s="264">
        <v>0</v>
      </c>
      <c r="L1836" s="266">
        <v>3.242</v>
      </c>
      <c r="M1836" s="266">
        <v>3.2505999999999999</v>
      </c>
      <c r="N1836" s="270">
        <v>43172</v>
      </c>
      <c r="O1836" s="264">
        <v>148.91</v>
      </c>
      <c r="P1836" s="264">
        <v>0.01</v>
      </c>
      <c r="Q1836" s="264">
        <v>148.9</v>
      </c>
      <c r="R1836" s="264">
        <v>148.91</v>
      </c>
      <c r="S1836" s="280">
        <v>3.2492999999999999</v>
      </c>
      <c r="T1836" s="268">
        <f t="shared" ref="T1836" si="81">R1836/S1836</f>
        <v>45.828332256178257</v>
      </c>
      <c r="U1836" s="267"/>
      <c r="V1836" s="262"/>
      <c r="W1836" s="262"/>
      <c r="X1836" s="267" t="s">
        <v>2788</v>
      </c>
      <c r="Y1836" s="262" t="s">
        <v>3052</v>
      </c>
      <c r="Z1836" s="262"/>
      <c r="AC1836" s="274"/>
      <c r="AD1836" s="275"/>
    </row>
    <row r="1837" spans="1:30" x14ac:dyDescent="0.25">
      <c r="A1837" s="261">
        <v>43146</v>
      </c>
      <c r="B1837" s="262"/>
      <c r="C1837" s="261">
        <v>43173</v>
      </c>
      <c r="D1837" s="262" t="s">
        <v>2512</v>
      </c>
      <c r="E1837" s="262" t="s">
        <v>1872</v>
      </c>
      <c r="F1837" s="262" t="s">
        <v>1872</v>
      </c>
      <c r="G1837" s="262" t="s">
        <v>1873</v>
      </c>
      <c r="H1837" s="263" t="s">
        <v>155</v>
      </c>
      <c r="I1837" s="264">
        <v>2643.7</v>
      </c>
      <c r="J1837" s="264">
        <v>-8627.98</v>
      </c>
      <c r="K1837" s="264">
        <v>0</v>
      </c>
      <c r="L1837" s="266">
        <v>3.2635999999999998</v>
      </c>
      <c r="M1837" s="266">
        <v>3.2612999999999999</v>
      </c>
      <c r="N1837" s="270">
        <v>43174</v>
      </c>
      <c r="O1837" s="264">
        <v>-6.08</v>
      </c>
      <c r="P1837" s="264">
        <v>0</v>
      </c>
      <c r="Q1837" s="264">
        <v>-6.08</v>
      </c>
      <c r="R1837" s="264">
        <v>-6.08</v>
      </c>
      <c r="S1837" s="280">
        <v>3.2488999999999999</v>
      </c>
      <c r="T1837" s="268">
        <f>R1837/S1837</f>
        <v>-1.8714026285819816</v>
      </c>
      <c r="U1837" s="267"/>
      <c r="V1837" s="262"/>
      <c r="W1837" s="262"/>
      <c r="X1837" s="267" t="s">
        <v>2788</v>
      </c>
      <c r="Y1837" s="262" t="s">
        <v>3053</v>
      </c>
      <c r="Z1837" s="262"/>
      <c r="AC1837" s="274"/>
      <c r="AD1837" s="275"/>
    </row>
    <row r="1838" spans="1:30" x14ac:dyDescent="0.25">
      <c r="A1838" s="261">
        <v>43146</v>
      </c>
      <c r="B1838" s="262"/>
      <c r="C1838" s="261">
        <v>43173</v>
      </c>
      <c r="D1838" s="262" t="s">
        <v>2512</v>
      </c>
      <c r="E1838" s="262" t="s">
        <v>1872</v>
      </c>
      <c r="F1838" s="262" t="s">
        <v>1872</v>
      </c>
      <c r="G1838" s="262" t="s">
        <v>1873</v>
      </c>
      <c r="H1838" s="263" t="s">
        <v>155</v>
      </c>
      <c r="I1838" s="264">
        <v>3622.36</v>
      </c>
      <c r="J1838" s="264">
        <v>-11821.93</v>
      </c>
      <c r="K1838" s="264">
        <v>0</v>
      </c>
      <c r="L1838" s="266">
        <v>3.2635999999999998</v>
      </c>
      <c r="M1838" s="266">
        <v>3.2612999999999999</v>
      </c>
      <c r="N1838" s="270">
        <v>43174</v>
      </c>
      <c r="O1838" s="264">
        <v>-8.33</v>
      </c>
      <c r="P1838" s="264">
        <v>0</v>
      </c>
      <c r="Q1838" s="264">
        <v>-8.33</v>
      </c>
      <c r="R1838" s="264">
        <v>-8.33</v>
      </c>
      <c r="S1838" s="280">
        <v>3.2488999999999999</v>
      </c>
      <c r="T1838" s="268">
        <f>R1838/S1838</f>
        <v>-2.5639447197513006</v>
      </c>
      <c r="U1838" s="267"/>
      <c r="V1838" s="262"/>
      <c r="W1838" s="262"/>
      <c r="X1838" s="267" t="s">
        <v>2788</v>
      </c>
      <c r="Y1838" s="262" t="s">
        <v>3054</v>
      </c>
      <c r="Z1838" s="262"/>
      <c r="AC1838" s="274"/>
      <c r="AD1838" s="275"/>
    </row>
    <row r="1839" spans="1:30" x14ac:dyDescent="0.25">
      <c r="A1839" s="261">
        <v>43168</v>
      </c>
      <c r="B1839" s="262"/>
      <c r="C1839" s="261">
        <v>43173</v>
      </c>
      <c r="D1839" s="262" t="s">
        <v>2512</v>
      </c>
      <c r="E1839" s="262" t="s">
        <v>1872</v>
      </c>
      <c r="F1839" s="262" t="s">
        <v>1872</v>
      </c>
      <c r="G1839" s="262" t="s">
        <v>1873</v>
      </c>
      <c r="H1839" s="263" t="s">
        <v>155</v>
      </c>
      <c r="I1839" s="264">
        <v>57464.82</v>
      </c>
      <c r="J1839" s="264">
        <v>-187053.74</v>
      </c>
      <c r="K1839" s="264">
        <v>0</v>
      </c>
      <c r="L1839" s="266">
        <v>3.2551000000000001</v>
      </c>
      <c r="M1839" s="266">
        <v>3.262</v>
      </c>
      <c r="N1839" s="270">
        <v>43179</v>
      </c>
      <c r="O1839" s="264">
        <v>396.11</v>
      </c>
      <c r="P1839" s="264">
        <v>0.02</v>
      </c>
      <c r="Q1839" s="264">
        <v>396.09</v>
      </c>
      <c r="R1839" s="264">
        <v>396.11</v>
      </c>
      <c r="S1839" s="280">
        <v>3.2488999999999999</v>
      </c>
      <c r="T1839" s="268">
        <f t="shared" ref="T1839" si="82">R1839/S1839</f>
        <v>121.92126565914619</v>
      </c>
      <c r="U1839" s="267"/>
      <c r="V1839" s="262"/>
      <c r="W1839" s="262"/>
      <c r="X1839" s="267" t="s">
        <v>2788</v>
      </c>
      <c r="Y1839" s="262" t="s">
        <v>3055</v>
      </c>
      <c r="Z1839" s="262"/>
      <c r="AC1839" s="274"/>
      <c r="AD1839" s="275"/>
    </row>
    <row r="1840" spans="1:30" x14ac:dyDescent="0.25">
      <c r="A1840" s="261">
        <v>43146</v>
      </c>
      <c r="B1840" s="262"/>
      <c r="C1840" s="261">
        <v>43174</v>
      </c>
      <c r="D1840" s="262" t="s">
        <v>2512</v>
      </c>
      <c r="E1840" s="262" t="s">
        <v>1872</v>
      </c>
      <c r="F1840" s="262" t="s">
        <v>1872</v>
      </c>
      <c r="G1840" s="262" t="s">
        <v>1873</v>
      </c>
      <c r="H1840" s="263" t="s">
        <v>155</v>
      </c>
      <c r="I1840" s="264">
        <v>92738.26</v>
      </c>
      <c r="J1840" s="264">
        <v>-302660.59000000003</v>
      </c>
      <c r="K1840" s="264">
        <v>0</v>
      </c>
      <c r="L1840" s="266">
        <v>3.2635999999999998</v>
      </c>
      <c r="M1840" s="266">
        <v>3.29</v>
      </c>
      <c r="N1840" s="270">
        <v>43174</v>
      </c>
      <c r="O1840" s="264">
        <v>2448.29</v>
      </c>
      <c r="P1840" s="264">
        <v>0.12</v>
      </c>
      <c r="Q1840" s="264">
        <v>2448.17</v>
      </c>
      <c r="R1840" s="264">
        <v>2448.29</v>
      </c>
      <c r="S1840" s="280">
        <v>3.2581000000000002</v>
      </c>
      <c r="T1840" s="268">
        <f>R1840/S1840</f>
        <v>751.44716245664642</v>
      </c>
      <c r="U1840" s="267"/>
      <c r="V1840" s="262"/>
      <c r="W1840" s="262"/>
      <c r="X1840" s="267" t="s">
        <v>2990</v>
      </c>
      <c r="Y1840" s="262" t="s">
        <v>3031</v>
      </c>
      <c r="Z1840" s="262"/>
      <c r="AC1840" s="274"/>
    </row>
    <row r="1841" spans="1:29" ht="15.75" customHeight="1" x14ac:dyDescent="0.25">
      <c r="A1841" s="261">
        <v>43175</v>
      </c>
      <c r="B1841" s="262"/>
      <c r="C1841" s="261">
        <v>43175</v>
      </c>
      <c r="D1841" s="262" t="s">
        <v>2512</v>
      </c>
      <c r="E1841" s="262" t="s">
        <v>1872</v>
      </c>
      <c r="F1841" s="262" t="s">
        <v>1872</v>
      </c>
      <c r="G1841" s="262" t="s">
        <v>1873</v>
      </c>
      <c r="H1841" s="263" t="s">
        <v>155</v>
      </c>
      <c r="I1841" s="264">
        <v>-134373.88</v>
      </c>
      <c r="J1841" s="264">
        <v>446927.52</v>
      </c>
      <c r="K1841" s="264">
        <v>0</v>
      </c>
      <c r="L1841" s="266">
        <v>3.3260000000000001</v>
      </c>
      <c r="M1841" s="266">
        <v>3.3260000000000001</v>
      </c>
      <c r="N1841" s="270">
        <v>43320</v>
      </c>
      <c r="O1841" s="264">
        <v>0</v>
      </c>
      <c r="P1841" s="264">
        <v>0</v>
      </c>
      <c r="Q1841" s="264">
        <v>0</v>
      </c>
      <c r="R1841" s="264">
        <v>0</v>
      </c>
      <c r="S1841" s="280">
        <v>3.2856000000000001</v>
      </c>
      <c r="T1841" s="268">
        <f>R1841/S1841</f>
        <v>0</v>
      </c>
      <c r="U1841" s="267"/>
      <c r="V1841" s="262"/>
      <c r="W1841" s="262"/>
      <c r="X1841" s="267" t="s">
        <v>2788</v>
      </c>
      <c r="Y1841" s="262" t="s">
        <v>3043</v>
      </c>
      <c r="Z1841" s="262"/>
      <c r="AC1841" s="274"/>
    </row>
    <row r="1842" spans="1:29" x14ac:dyDescent="0.25">
      <c r="A1842" s="261">
        <v>43168</v>
      </c>
      <c r="B1842" s="262"/>
      <c r="C1842" s="261">
        <v>43175</v>
      </c>
      <c r="D1842" s="262" t="s">
        <v>2512</v>
      </c>
      <c r="E1842" s="262" t="s">
        <v>1872</v>
      </c>
      <c r="F1842" s="262" t="s">
        <v>1872</v>
      </c>
      <c r="G1842" s="262" t="s">
        <v>1873</v>
      </c>
      <c r="H1842" s="263" t="s">
        <v>155</v>
      </c>
      <c r="I1842" s="264">
        <v>48524.89</v>
      </c>
      <c r="J1842" s="264">
        <v>-157953.37</v>
      </c>
      <c r="K1842" s="264">
        <v>0</v>
      </c>
      <c r="L1842" s="266">
        <v>3.2551000000000001</v>
      </c>
      <c r="M1842" s="266">
        <v>3.2936999999999999</v>
      </c>
      <c r="N1842" s="270">
        <v>43179</v>
      </c>
      <c r="O1842" s="264">
        <v>1872.11</v>
      </c>
      <c r="P1842" s="264">
        <v>0.09</v>
      </c>
      <c r="Q1842" s="264">
        <v>1872.02</v>
      </c>
      <c r="R1842" s="264">
        <v>1872.11</v>
      </c>
      <c r="S1842" s="280">
        <v>3.2856000000000001</v>
      </c>
      <c r="T1842" s="268">
        <f t="shared" ref="T1842:T1848" si="83">R1842/S1842</f>
        <v>569.79242756269775</v>
      </c>
      <c r="U1842" s="267"/>
      <c r="V1842" s="262"/>
      <c r="W1842" s="262"/>
      <c r="X1842" s="267" t="s">
        <v>2788</v>
      </c>
      <c r="Y1842" s="262" t="s">
        <v>3055</v>
      </c>
      <c r="Z1842" s="262"/>
      <c r="AC1842" s="274"/>
    </row>
    <row r="1843" spans="1:29" x14ac:dyDescent="0.25">
      <c r="A1843" s="261">
        <v>43147</v>
      </c>
      <c r="B1843" s="262"/>
      <c r="C1843" s="261">
        <v>43175</v>
      </c>
      <c r="D1843" s="262" t="s">
        <v>2512</v>
      </c>
      <c r="E1843" s="262" t="s">
        <v>1872</v>
      </c>
      <c r="F1843" s="262" t="s">
        <v>1872</v>
      </c>
      <c r="G1843" s="262" t="s">
        <v>1873</v>
      </c>
      <c r="H1843" s="263" t="s">
        <v>155</v>
      </c>
      <c r="I1843" s="264">
        <v>86688.01</v>
      </c>
      <c r="J1843" s="264">
        <v>-280002.27</v>
      </c>
      <c r="K1843" s="264">
        <v>0</v>
      </c>
      <c r="L1843" s="266">
        <v>3.23</v>
      </c>
      <c r="M1843" s="266">
        <v>3.2942999999999998</v>
      </c>
      <c r="N1843" s="270">
        <v>43182</v>
      </c>
      <c r="O1843" s="264">
        <v>5567.02</v>
      </c>
      <c r="P1843" s="264">
        <v>0.28000000000000003</v>
      </c>
      <c r="Q1843" s="264">
        <v>5566.74</v>
      </c>
      <c r="R1843" s="264">
        <v>5567.02</v>
      </c>
      <c r="S1843" s="280">
        <v>3.2856000000000001</v>
      </c>
      <c r="T1843" s="268">
        <f t="shared" si="83"/>
        <v>1694.3693693693695</v>
      </c>
      <c r="U1843" s="267"/>
      <c r="V1843" s="262"/>
      <c r="W1843" s="262"/>
      <c r="X1843" s="267" t="s">
        <v>2788</v>
      </c>
      <c r="Y1843" s="262" t="s">
        <v>3055</v>
      </c>
      <c r="Z1843" s="262"/>
      <c r="AC1843" s="274"/>
    </row>
    <row r="1844" spans="1:29" x14ac:dyDescent="0.25">
      <c r="A1844" s="261">
        <v>43175</v>
      </c>
      <c r="B1844" s="262"/>
      <c r="C1844" s="261">
        <v>43175</v>
      </c>
      <c r="D1844" s="262" t="s">
        <v>2512</v>
      </c>
      <c r="E1844" s="262" t="s">
        <v>1872</v>
      </c>
      <c r="F1844" s="262" t="s">
        <v>1872</v>
      </c>
      <c r="G1844" s="262" t="s">
        <v>1873</v>
      </c>
      <c r="H1844" s="263" t="s">
        <v>1843</v>
      </c>
      <c r="I1844" s="264">
        <v>-8211.08</v>
      </c>
      <c r="J1844" s="264">
        <v>27310.05</v>
      </c>
      <c r="K1844" s="264">
        <v>0</v>
      </c>
      <c r="L1844" s="266">
        <v>3.3260000000000001</v>
      </c>
      <c r="M1844" s="266">
        <v>3.3260000000000001</v>
      </c>
      <c r="N1844" s="270">
        <v>43320</v>
      </c>
      <c r="O1844" s="264">
        <v>0</v>
      </c>
      <c r="P1844" s="264">
        <v>0</v>
      </c>
      <c r="Q1844" s="264">
        <v>0</v>
      </c>
      <c r="R1844" s="264">
        <v>0</v>
      </c>
      <c r="S1844" s="280">
        <v>3.2856000000000001</v>
      </c>
      <c r="T1844" s="268">
        <f t="shared" si="83"/>
        <v>0</v>
      </c>
      <c r="U1844" s="267"/>
      <c r="V1844" s="262"/>
      <c r="W1844" s="262"/>
      <c r="X1844" s="267" t="s">
        <v>2788</v>
      </c>
      <c r="Y1844" s="262" t="s">
        <v>3054</v>
      </c>
      <c r="Z1844" s="262"/>
      <c r="AC1844" s="274"/>
    </row>
    <row r="1845" spans="1:29" x14ac:dyDescent="0.25">
      <c r="A1845" s="261">
        <v>43147</v>
      </c>
      <c r="B1845" s="262"/>
      <c r="C1845" s="261">
        <v>43179</v>
      </c>
      <c r="D1845" s="262" t="s">
        <v>2512</v>
      </c>
      <c r="E1845" s="262" t="s">
        <v>1872</v>
      </c>
      <c r="F1845" s="262" t="s">
        <v>1872</v>
      </c>
      <c r="G1845" s="262" t="s">
        <v>1873</v>
      </c>
      <c r="H1845" s="263" t="s">
        <v>155</v>
      </c>
      <c r="I1845" s="264">
        <v>86036.88</v>
      </c>
      <c r="J1845" s="264">
        <v>-277899.12</v>
      </c>
      <c r="K1845" s="264">
        <v>0</v>
      </c>
      <c r="L1845" s="266">
        <v>3.23</v>
      </c>
      <c r="M1845" s="266">
        <v>3.3</v>
      </c>
      <c r="N1845" s="270">
        <v>43182</v>
      </c>
      <c r="O1845" s="264">
        <v>6018.03</v>
      </c>
      <c r="P1845" s="264">
        <v>0.3</v>
      </c>
      <c r="Q1845" s="264">
        <v>6017.73</v>
      </c>
      <c r="R1845" s="264">
        <v>6018.03</v>
      </c>
      <c r="S1845" s="280">
        <v>3.2907999999999999</v>
      </c>
      <c r="T1845" s="268">
        <f t="shared" si="83"/>
        <v>1828.7437705117297</v>
      </c>
      <c r="U1845" s="267"/>
      <c r="V1845" s="262"/>
      <c r="W1845" s="262"/>
      <c r="X1845" s="267" t="s">
        <v>2788</v>
      </c>
      <c r="Y1845" s="262" t="s">
        <v>3055</v>
      </c>
      <c r="Z1845" s="262"/>
      <c r="AC1845" s="274"/>
    </row>
    <row r="1846" spans="1:29" x14ac:dyDescent="0.25">
      <c r="A1846" s="261">
        <v>43168</v>
      </c>
      <c r="B1846" s="262"/>
      <c r="C1846" s="261">
        <v>43179</v>
      </c>
      <c r="D1846" s="262" t="s">
        <v>2512</v>
      </c>
      <c r="E1846" s="262" t="s">
        <v>1872</v>
      </c>
      <c r="F1846" s="262" t="s">
        <v>1872</v>
      </c>
      <c r="G1846" s="262" t="s">
        <v>1873</v>
      </c>
      <c r="H1846" s="263" t="s">
        <v>155</v>
      </c>
      <c r="I1846" s="264">
        <v>49262.19</v>
      </c>
      <c r="J1846" s="264">
        <v>-160353.35</v>
      </c>
      <c r="K1846" s="264">
        <v>0</v>
      </c>
      <c r="L1846" s="266">
        <v>3.2551000000000001</v>
      </c>
      <c r="M1846" s="266">
        <v>3.3068</v>
      </c>
      <c r="N1846" s="270">
        <v>43179</v>
      </c>
      <c r="O1846" s="264">
        <v>2546.86</v>
      </c>
      <c r="P1846" s="264">
        <v>0.13</v>
      </c>
      <c r="Q1846" s="264">
        <v>2546.73</v>
      </c>
      <c r="R1846" s="264">
        <v>2546.86</v>
      </c>
      <c r="S1846" s="280">
        <v>3.2907999999999999</v>
      </c>
      <c r="T1846" s="268">
        <f t="shared" si="83"/>
        <v>773.93339005712903</v>
      </c>
      <c r="U1846" s="267"/>
      <c r="V1846" s="262"/>
      <c r="W1846" s="262"/>
      <c r="X1846" s="267" t="s">
        <v>2788</v>
      </c>
      <c r="Y1846" s="262" t="s">
        <v>3056</v>
      </c>
      <c r="Z1846" s="262"/>
    </row>
    <row r="1847" spans="1:29" x14ac:dyDescent="0.25">
      <c r="A1847" s="261">
        <v>43147</v>
      </c>
      <c r="B1847" s="262"/>
      <c r="C1847" s="261">
        <v>43182</v>
      </c>
      <c r="D1847" s="262" t="s">
        <v>2512</v>
      </c>
      <c r="E1847" s="262" t="s">
        <v>1872</v>
      </c>
      <c r="F1847" s="262" t="s">
        <v>1872</v>
      </c>
      <c r="G1847" s="262" t="s">
        <v>1873</v>
      </c>
      <c r="H1847" s="276" t="s">
        <v>155</v>
      </c>
      <c r="I1847" s="264">
        <v>402597.91</v>
      </c>
      <c r="J1847" s="264">
        <v>-1300391.25</v>
      </c>
      <c r="K1847" s="264">
        <v>0</v>
      </c>
      <c r="L1847" s="266">
        <v>3.23</v>
      </c>
      <c r="M1847" s="266">
        <v>3.3033999999999999</v>
      </c>
      <c r="N1847" s="270">
        <v>43182</v>
      </c>
      <c r="O1847" s="264">
        <v>29550.69</v>
      </c>
      <c r="P1847" s="264">
        <v>1.48</v>
      </c>
      <c r="Q1847" s="264">
        <v>29549.21</v>
      </c>
      <c r="R1847" s="264">
        <v>29550.69</v>
      </c>
      <c r="S1847" s="280">
        <v>3.3029999999999999</v>
      </c>
      <c r="T1847" s="268">
        <f t="shared" si="83"/>
        <v>8946.6212534059941</v>
      </c>
      <c r="U1847" s="267"/>
      <c r="V1847" s="262"/>
      <c r="W1847" s="262"/>
      <c r="X1847" s="267" t="s">
        <v>2788</v>
      </c>
      <c r="Y1847" s="262" t="s">
        <v>3057</v>
      </c>
      <c r="Z1847" s="262"/>
    </row>
    <row r="1848" spans="1:29" x14ac:dyDescent="0.25">
      <c r="A1848" s="261">
        <v>43147</v>
      </c>
      <c r="B1848" s="262"/>
      <c r="C1848" s="261">
        <v>43182</v>
      </c>
      <c r="D1848" s="262" t="s">
        <v>2512</v>
      </c>
      <c r="E1848" s="262" t="s">
        <v>1872</v>
      </c>
      <c r="F1848" s="262" t="s">
        <v>1872</v>
      </c>
      <c r="G1848" s="262" t="s">
        <v>1873</v>
      </c>
      <c r="H1848" s="276" t="s">
        <v>155</v>
      </c>
      <c r="I1848" s="264">
        <v>260461.95</v>
      </c>
      <c r="J1848" s="264">
        <v>-841292.1</v>
      </c>
      <c r="K1848" s="264">
        <v>0</v>
      </c>
      <c r="L1848" s="266">
        <v>3.23</v>
      </c>
      <c r="M1848" s="266">
        <v>3.3132000000000001</v>
      </c>
      <c r="N1848" s="270">
        <v>43182</v>
      </c>
      <c r="O1848" s="264">
        <v>21670.43</v>
      </c>
      <c r="P1848" s="264">
        <v>1.08</v>
      </c>
      <c r="Q1848" s="264">
        <v>21669.35</v>
      </c>
      <c r="R1848" s="264">
        <v>21670.43</v>
      </c>
      <c r="S1848" s="280">
        <v>3.3029999999999999</v>
      </c>
      <c r="T1848" s="268">
        <f t="shared" si="83"/>
        <v>6560.8325764456558</v>
      </c>
      <c r="U1848" s="267"/>
      <c r="V1848" s="262"/>
      <c r="W1848" s="262"/>
      <c r="X1848" s="267" t="s">
        <v>3058</v>
      </c>
      <c r="Y1848" s="262" t="s">
        <v>3059</v>
      </c>
      <c r="Z1848" s="262"/>
    </row>
    <row r="1849" spans="1:29" x14ac:dyDescent="0.25">
      <c r="A1849" s="261">
        <v>43171</v>
      </c>
      <c r="B1849" s="262"/>
      <c r="C1849" s="261">
        <v>43185</v>
      </c>
      <c r="D1849" s="262" t="s">
        <v>2512</v>
      </c>
      <c r="E1849" s="262" t="s">
        <v>1872</v>
      </c>
      <c r="F1849" s="262" t="s">
        <v>1872</v>
      </c>
      <c r="G1849" s="262" t="s">
        <v>1873</v>
      </c>
      <c r="H1849" s="276" t="s">
        <v>155</v>
      </c>
      <c r="I1849" s="264">
        <v>12516.48</v>
      </c>
      <c r="J1849" s="264">
        <v>-40727.370000000003</v>
      </c>
      <c r="K1849" s="264">
        <v>0</v>
      </c>
      <c r="L1849" s="266">
        <v>3.2538999999999998</v>
      </c>
      <c r="M1849" s="266">
        <v>3.2985000000000002</v>
      </c>
      <c r="N1849" s="270">
        <v>43185</v>
      </c>
      <c r="O1849" s="264">
        <v>558.24</v>
      </c>
      <c r="P1849" s="264">
        <v>0.03</v>
      </c>
      <c r="Q1849" s="264">
        <v>558.21</v>
      </c>
      <c r="R1849" s="264">
        <v>558.24</v>
      </c>
      <c r="S1849" s="280">
        <v>3.3037999999999998</v>
      </c>
      <c r="T1849" s="268">
        <f>R1849/S1849</f>
        <v>168.96906592408743</v>
      </c>
      <c r="U1849" s="267"/>
      <c r="V1849" s="262"/>
      <c r="W1849" s="262"/>
      <c r="X1849" s="267" t="s">
        <v>2788</v>
      </c>
      <c r="Y1849" s="262" t="s">
        <v>3057</v>
      </c>
      <c r="Z1849" s="262"/>
    </row>
    <row r="1850" spans="1:29" x14ac:dyDescent="0.25">
      <c r="A1850" s="261">
        <v>43171</v>
      </c>
      <c r="B1850" s="262"/>
      <c r="C1850" s="261">
        <v>43185</v>
      </c>
      <c r="D1850" s="262" t="s">
        <v>2512</v>
      </c>
      <c r="E1850" s="262" t="s">
        <v>1872</v>
      </c>
      <c r="F1850" s="262" t="s">
        <v>1872</v>
      </c>
      <c r="G1850" s="262" t="s">
        <v>1873</v>
      </c>
      <c r="H1850" s="276" t="s">
        <v>155</v>
      </c>
      <c r="I1850" s="264">
        <v>4740.09</v>
      </c>
      <c r="J1850" s="264">
        <v>-15423.78</v>
      </c>
      <c r="K1850" s="264">
        <v>0</v>
      </c>
      <c r="L1850" s="266">
        <v>3.2538999999999998</v>
      </c>
      <c r="M1850" s="265">
        <v>3.2974999999999999</v>
      </c>
      <c r="N1850" s="270">
        <v>43185</v>
      </c>
      <c r="O1850" s="264">
        <v>206.67</v>
      </c>
      <c r="P1850" s="264">
        <v>0.01</v>
      </c>
      <c r="Q1850" s="264">
        <v>206.66</v>
      </c>
      <c r="R1850" s="264">
        <v>206.67</v>
      </c>
      <c r="S1850" s="280">
        <v>3.3037999999999998</v>
      </c>
      <c r="T1850" s="268">
        <f>R1850/S1850</f>
        <v>62.555239421272475</v>
      </c>
      <c r="U1850" s="267"/>
      <c r="V1850" s="262"/>
      <c r="W1850" s="262"/>
      <c r="X1850" s="267" t="s">
        <v>2788</v>
      </c>
      <c r="Y1850" s="262" t="s">
        <v>3057</v>
      </c>
      <c r="Z1850" s="262"/>
    </row>
    <row r="1851" spans="1:29" x14ac:dyDescent="0.25">
      <c r="A1851" s="261">
        <v>43213</v>
      </c>
      <c r="B1851" s="262"/>
      <c r="C1851" s="261">
        <v>43216</v>
      </c>
      <c r="D1851" s="262" t="s">
        <v>2512</v>
      </c>
      <c r="E1851" s="262" t="s">
        <v>1872</v>
      </c>
      <c r="F1851" s="262" t="s">
        <v>1872</v>
      </c>
      <c r="G1851" s="262" t="s">
        <v>1873</v>
      </c>
      <c r="H1851" s="263" t="s">
        <v>1843</v>
      </c>
      <c r="I1851" s="264">
        <v>-9847.82</v>
      </c>
      <c r="J1851" s="264">
        <v>34718.49</v>
      </c>
      <c r="K1851" s="264">
        <v>0</v>
      </c>
      <c r="L1851" s="266">
        <v>3.5255000000000001</v>
      </c>
      <c r="M1851" s="266">
        <v>3.6484999999999999</v>
      </c>
      <c r="N1851" s="270">
        <v>43768</v>
      </c>
      <c r="O1851" s="264">
        <v>-1096.9100000000001</v>
      </c>
      <c r="P1851" s="264">
        <v>0</v>
      </c>
      <c r="Q1851" s="264">
        <v>-1096.9100000000001</v>
      </c>
      <c r="R1851" s="264">
        <v>-1096.9100000000001</v>
      </c>
      <c r="S1851" s="280">
        <v>3.5036999999999998</v>
      </c>
      <c r="T1851" s="268">
        <f t="shared" ref="T1851:T1857" si="84">R1851/S1851</f>
        <v>-313.07189542483667</v>
      </c>
      <c r="U1851" s="267"/>
      <c r="V1851" s="262"/>
      <c r="W1851" s="262"/>
      <c r="X1851" s="267" t="s">
        <v>2788</v>
      </c>
      <c r="Y1851" s="262" t="s">
        <v>3055</v>
      </c>
      <c r="Z1851" s="262"/>
      <c r="AC1851" s="274"/>
    </row>
    <row r="1852" spans="1:29" x14ac:dyDescent="0.25">
      <c r="A1852" s="261">
        <v>43213</v>
      </c>
      <c r="B1852" s="262"/>
      <c r="C1852" s="261">
        <v>43216</v>
      </c>
      <c r="D1852" s="262" t="s">
        <v>2512</v>
      </c>
      <c r="E1852" s="262" t="s">
        <v>1872</v>
      </c>
      <c r="F1852" s="262" t="s">
        <v>1872</v>
      </c>
      <c r="G1852" s="262" t="s">
        <v>1873</v>
      </c>
      <c r="H1852" s="263" t="s">
        <v>155</v>
      </c>
      <c r="I1852" s="264">
        <v>-119585.93</v>
      </c>
      <c r="J1852" s="264">
        <v>428177.42</v>
      </c>
      <c r="K1852" s="264">
        <v>0</v>
      </c>
      <c r="L1852" s="266">
        <v>3.5804999999999998</v>
      </c>
      <c r="M1852" s="266">
        <v>3.6355</v>
      </c>
      <c r="N1852" s="270">
        <v>43738</v>
      </c>
      <c r="O1852" s="264">
        <v>-5996.8</v>
      </c>
      <c r="P1852" s="264">
        <v>0</v>
      </c>
      <c r="Q1852" s="264">
        <v>-5996.8</v>
      </c>
      <c r="R1852" s="264">
        <v>-5996.8</v>
      </c>
      <c r="S1852" s="280">
        <v>3.5036999999999998</v>
      </c>
      <c r="T1852" s="268">
        <f t="shared" si="84"/>
        <v>-1711.5620629620116</v>
      </c>
      <c r="U1852" s="267"/>
      <c r="V1852" s="262"/>
      <c r="W1852" s="262"/>
      <c r="X1852" s="267" t="s">
        <v>2788</v>
      </c>
      <c r="Y1852" s="262" t="s">
        <v>3055</v>
      </c>
      <c r="Z1852" s="262"/>
      <c r="AC1852" s="274"/>
    </row>
    <row r="1853" spans="1:29" x14ac:dyDescent="0.25">
      <c r="A1853" s="261">
        <v>43210</v>
      </c>
      <c r="B1853" s="262"/>
      <c r="C1853" s="261">
        <v>43213</v>
      </c>
      <c r="D1853" s="262" t="s">
        <v>2512</v>
      </c>
      <c r="E1853" s="262" t="s">
        <v>1872</v>
      </c>
      <c r="F1853" s="262" t="s">
        <v>1872</v>
      </c>
      <c r="G1853" s="262" t="s">
        <v>1873</v>
      </c>
      <c r="H1853" s="263" t="s">
        <v>155</v>
      </c>
      <c r="I1853" s="264">
        <v>-6564167.3099999996</v>
      </c>
      <c r="J1853" s="264">
        <v>23420292.550000001</v>
      </c>
      <c r="K1853" s="264">
        <v>0</v>
      </c>
      <c r="L1853" s="266">
        <v>3.5678999999999998</v>
      </c>
      <c r="M1853" s="266">
        <v>3.5678999999999998</v>
      </c>
      <c r="N1853" s="270">
        <v>43738</v>
      </c>
      <c r="O1853" s="264">
        <v>0</v>
      </c>
      <c r="P1853" s="264">
        <v>0</v>
      </c>
      <c r="Q1853" s="264">
        <v>0</v>
      </c>
      <c r="R1853" s="264">
        <v>0</v>
      </c>
      <c r="S1853" s="280">
        <v>3.4098999999999999</v>
      </c>
      <c r="T1853" s="268">
        <f t="shared" si="84"/>
        <v>0</v>
      </c>
      <c r="U1853" s="267"/>
      <c r="V1853" s="262"/>
      <c r="W1853" s="262"/>
      <c r="X1853" s="267" t="s">
        <v>2788</v>
      </c>
      <c r="Y1853" s="262" t="s">
        <v>3054</v>
      </c>
      <c r="Z1853" s="262"/>
      <c r="AC1853" s="274"/>
    </row>
    <row r="1854" spans="1:29" x14ac:dyDescent="0.25">
      <c r="A1854" s="261">
        <v>43210</v>
      </c>
      <c r="B1854" s="262"/>
      <c r="C1854" s="261">
        <v>43213</v>
      </c>
      <c r="D1854" s="262" t="s">
        <v>2512</v>
      </c>
      <c r="E1854" s="262" t="s">
        <v>1872</v>
      </c>
      <c r="F1854" s="262" t="s">
        <v>1872</v>
      </c>
      <c r="G1854" s="262" t="s">
        <v>1873</v>
      </c>
      <c r="H1854" s="263" t="s">
        <v>1843</v>
      </c>
      <c r="I1854" s="264">
        <v>-525216.79</v>
      </c>
      <c r="J1854" s="264">
        <v>1879278.2</v>
      </c>
      <c r="K1854" s="264">
        <v>0</v>
      </c>
      <c r="L1854" s="266">
        <v>3.5781000000000001</v>
      </c>
      <c r="M1854" s="266">
        <v>3.5781000000000001</v>
      </c>
      <c r="N1854" s="270">
        <v>43768</v>
      </c>
      <c r="O1854" s="264">
        <v>0</v>
      </c>
      <c r="P1854" s="264">
        <v>0</v>
      </c>
      <c r="Q1854" s="264">
        <v>0</v>
      </c>
      <c r="R1854" s="264">
        <v>0</v>
      </c>
      <c r="S1854" s="280">
        <v>3.4098999999999999</v>
      </c>
      <c r="T1854" s="268">
        <f t="shared" si="84"/>
        <v>0</v>
      </c>
      <c r="U1854" s="267"/>
      <c r="V1854" s="262"/>
      <c r="W1854" s="262"/>
      <c r="X1854" s="267" t="s">
        <v>2788</v>
      </c>
      <c r="Y1854" s="262" t="s">
        <v>3055</v>
      </c>
      <c r="Z1854" s="262"/>
      <c r="AC1854" s="274"/>
    </row>
    <row r="1855" spans="1:29" x14ac:dyDescent="0.25">
      <c r="A1855" s="261">
        <v>43203</v>
      </c>
      <c r="B1855" s="262"/>
      <c r="C1855" s="261">
        <v>43203</v>
      </c>
      <c r="D1855" s="262" t="s">
        <v>2512</v>
      </c>
      <c r="E1855" s="262" t="s">
        <v>1872</v>
      </c>
      <c r="F1855" s="262" t="s">
        <v>1872</v>
      </c>
      <c r="G1855" s="262" t="s">
        <v>1873</v>
      </c>
      <c r="H1855" s="263" t="s">
        <v>155</v>
      </c>
      <c r="I1855" s="264">
        <v>-424494.95</v>
      </c>
      <c r="J1855" s="264">
        <v>1464295.33</v>
      </c>
      <c r="K1855" s="264">
        <v>0</v>
      </c>
      <c r="L1855" s="266">
        <v>3.4495</v>
      </c>
      <c r="M1855" s="266">
        <v>3.4495</v>
      </c>
      <c r="N1855" s="270">
        <v>43738</v>
      </c>
      <c r="O1855" s="264">
        <v>0</v>
      </c>
      <c r="P1855" s="264">
        <v>0</v>
      </c>
      <c r="Q1855" s="264">
        <v>0</v>
      </c>
      <c r="R1855" s="264">
        <v>0</v>
      </c>
      <c r="S1855" s="280">
        <v>3.3855</v>
      </c>
      <c r="T1855" s="268">
        <f t="shared" si="84"/>
        <v>0</v>
      </c>
      <c r="U1855" s="267"/>
      <c r="V1855" s="262"/>
      <c r="W1855" s="262"/>
      <c r="X1855" s="267" t="s">
        <v>2788</v>
      </c>
      <c r="Y1855" s="262" t="s">
        <v>3056</v>
      </c>
      <c r="Z1855" s="262"/>
    </row>
    <row r="1856" spans="1:29" x14ac:dyDescent="0.25">
      <c r="A1856" s="261">
        <v>43182</v>
      </c>
      <c r="B1856" s="262"/>
      <c r="C1856" s="261">
        <v>43200</v>
      </c>
      <c r="D1856" s="262" t="s">
        <v>2512</v>
      </c>
      <c r="E1856" s="262" t="s">
        <v>1872</v>
      </c>
      <c r="F1856" s="262" t="s">
        <v>1872</v>
      </c>
      <c r="G1856" s="262" t="s">
        <v>1873</v>
      </c>
      <c r="H1856" s="276" t="s">
        <v>155</v>
      </c>
      <c r="I1856" s="264">
        <v>84798.82</v>
      </c>
      <c r="J1856" s="264">
        <v>-280370.34000000003</v>
      </c>
      <c r="K1856" s="264">
        <v>0</v>
      </c>
      <c r="L1856" s="266">
        <v>3.3062999999999998</v>
      </c>
      <c r="M1856" s="266">
        <v>3.4129999999999998</v>
      </c>
      <c r="N1856" s="270">
        <v>43200</v>
      </c>
      <c r="O1856" s="264">
        <v>9048.0300000000007</v>
      </c>
      <c r="P1856" s="264">
        <v>0.45</v>
      </c>
      <c r="Q1856" s="264">
        <v>9047.58</v>
      </c>
      <c r="R1856" s="264">
        <v>9048.0300000000007</v>
      </c>
      <c r="S1856" s="280">
        <v>3.39</v>
      </c>
      <c r="T1856" s="268">
        <f t="shared" si="84"/>
        <v>2669.0353982300885</v>
      </c>
      <c r="U1856" s="267"/>
      <c r="V1856" s="262"/>
      <c r="W1856" s="262"/>
      <c r="X1856" s="267" t="s">
        <v>2788</v>
      </c>
      <c r="Y1856" s="262" t="s">
        <v>3057</v>
      </c>
      <c r="Z1856" s="262"/>
    </row>
    <row r="1857" spans="1:26" x14ac:dyDescent="0.25">
      <c r="A1857" s="261">
        <v>43200</v>
      </c>
      <c r="B1857" s="262"/>
      <c r="C1857" s="261">
        <v>43200</v>
      </c>
      <c r="D1857" s="262" t="s">
        <v>2512</v>
      </c>
      <c r="E1857" s="262" t="s">
        <v>1872</v>
      </c>
      <c r="F1857" s="262" t="s">
        <v>1872</v>
      </c>
      <c r="G1857" s="262" t="s">
        <v>1873</v>
      </c>
      <c r="H1857" s="276" t="s">
        <v>1843</v>
      </c>
      <c r="I1857" s="264">
        <v>-12794.12</v>
      </c>
      <c r="J1857" s="264">
        <v>45769.68</v>
      </c>
      <c r="K1857" s="264">
        <v>0</v>
      </c>
      <c r="L1857" s="266">
        <v>3.5773999999999999</v>
      </c>
      <c r="M1857" s="266">
        <v>3.5773999999999999</v>
      </c>
      <c r="N1857" s="270">
        <v>43768</v>
      </c>
      <c r="O1857" s="264">
        <v>0</v>
      </c>
      <c r="P1857" s="264">
        <v>0</v>
      </c>
      <c r="Q1857" s="264">
        <v>0</v>
      </c>
      <c r="R1857" s="264">
        <v>0</v>
      </c>
      <c r="S1857" s="280">
        <v>3.39</v>
      </c>
      <c r="T1857" s="268">
        <f t="shared" si="84"/>
        <v>0</v>
      </c>
      <c r="U1857" s="267"/>
      <c r="V1857" s="262"/>
      <c r="W1857" s="262"/>
      <c r="X1857" s="267" t="s">
        <v>3058</v>
      </c>
      <c r="Y1857" s="262" t="s">
        <v>3059</v>
      </c>
      <c r="Z1857" s="262"/>
    </row>
    <row r="1858" spans="1:26" x14ac:dyDescent="0.25">
      <c r="A1858" s="261">
        <v>43182</v>
      </c>
      <c r="B1858" s="262"/>
      <c r="C1858" s="261">
        <v>43200</v>
      </c>
      <c r="D1858" s="262" t="s">
        <v>2512</v>
      </c>
      <c r="E1858" s="262" t="s">
        <v>1872</v>
      </c>
      <c r="F1858" s="262" t="s">
        <v>1872</v>
      </c>
      <c r="G1858" s="262" t="s">
        <v>1873</v>
      </c>
      <c r="H1858" s="276" t="s">
        <v>155</v>
      </c>
      <c r="I1858" s="264">
        <v>55007.67</v>
      </c>
      <c r="J1858" s="264">
        <v>-181871.86</v>
      </c>
      <c r="K1858" s="264">
        <v>0</v>
      </c>
      <c r="L1858" s="266">
        <v>3.3062999999999998</v>
      </c>
      <c r="M1858" s="266">
        <v>3.4129999999999998</v>
      </c>
      <c r="N1858" s="270">
        <v>43200</v>
      </c>
      <c r="O1858" s="264">
        <v>5869.32</v>
      </c>
      <c r="P1858" s="264">
        <v>0.28999999999999998</v>
      </c>
      <c r="Q1858" s="264">
        <v>5869.03</v>
      </c>
      <c r="R1858" s="264">
        <v>5869.32</v>
      </c>
      <c r="S1858" s="280">
        <v>3.39</v>
      </c>
      <c r="T1858" s="268">
        <f>R1858/S1858</f>
        <v>1731.3628318584069</v>
      </c>
      <c r="U1858" s="267"/>
      <c r="V1858" s="262"/>
      <c r="W1858" s="262"/>
      <c r="X1858" s="267" t="s">
        <v>2788</v>
      </c>
      <c r="Y1858" s="262" t="s">
        <v>3057</v>
      </c>
      <c r="Z1858" s="262"/>
    </row>
    <row r="1859" spans="1:26" x14ac:dyDescent="0.25">
      <c r="A1859" s="261">
        <v>43182</v>
      </c>
      <c r="B1859" s="262"/>
      <c r="C1859" s="261">
        <v>43192</v>
      </c>
      <c r="D1859" s="262" t="s">
        <v>2512</v>
      </c>
      <c r="E1859" s="262" t="s">
        <v>1872</v>
      </c>
      <c r="F1859" s="262" t="s">
        <v>1872</v>
      </c>
      <c r="G1859" s="262" t="s">
        <v>1873</v>
      </c>
      <c r="H1859" s="276" t="s">
        <v>155</v>
      </c>
      <c r="I1859" s="264">
        <v>253500.6</v>
      </c>
      <c r="J1859" s="264">
        <v>-838149.03</v>
      </c>
      <c r="K1859" s="264">
        <v>0</v>
      </c>
      <c r="L1859" s="266">
        <v>3.3062999999999998</v>
      </c>
      <c r="M1859" s="265">
        <v>3.3155000000000001</v>
      </c>
      <c r="N1859" s="270">
        <v>43200</v>
      </c>
      <c r="O1859" s="264">
        <v>2328.77</v>
      </c>
      <c r="P1859" s="264">
        <v>0.12</v>
      </c>
      <c r="Q1859" s="264">
        <v>2328.65</v>
      </c>
      <c r="R1859" s="264">
        <v>2328.77</v>
      </c>
      <c r="S1859" s="280">
        <v>3.3235000000000001</v>
      </c>
      <c r="T1859" s="268">
        <f>R1859/S1859</f>
        <v>700.69805927486084</v>
      </c>
      <c r="U1859" s="267"/>
      <c r="V1859" s="262"/>
      <c r="W1859" s="262"/>
      <c r="X1859" s="267" t="s">
        <v>2788</v>
      </c>
      <c r="Y1859" s="262" t="s">
        <v>3057</v>
      </c>
      <c r="Z1859" s="262"/>
    </row>
    <row r="1860" spans="1:26" x14ac:dyDescent="0.25">
      <c r="S1860" s="269"/>
    </row>
    <row r="1863" spans="1:26" x14ac:dyDescent="0.25">
      <c r="V1863" s="274"/>
      <c r="W1863" s="281"/>
    </row>
    <row r="1864" spans="1:26" x14ac:dyDescent="0.25">
      <c r="V1864" s="274"/>
      <c r="W1864" s="281"/>
    </row>
    <row r="1865" spans="1:26" x14ac:dyDescent="0.25">
      <c r="V1865" s="274"/>
      <c r="W1865" s="281"/>
    </row>
    <row r="1866" spans="1:26" x14ac:dyDescent="0.25">
      <c r="V1866" s="274"/>
      <c r="W1866" s="281"/>
    </row>
    <row r="1867" spans="1:26" x14ac:dyDescent="0.25">
      <c r="V1867" s="274"/>
      <c r="W1867" s="281"/>
    </row>
    <row r="1868" spans="1:26" x14ac:dyDescent="0.25">
      <c r="V1868" s="274"/>
      <c r="W1868" s="281"/>
    </row>
    <row r="1869" spans="1:26" x14ac:dyDescent="0.25">
      <c r="V1869" s="274"/>
      <c r="W1869" s="281"/>
    </row>
    <row r="1870" spans="1:26" x14ac:dyDescent="0.25">
      <c r="V1870" s="274"/>
      <c r="W1870" s="281"/>
    </row>
    <row r="1871" spans="1:26" x14ac:dyDescent="0.25">
      <c r="V1871" s="274"/>
      <c r="W1871" s="281"/>
    </row>
    <row r="1872" spans="1:26" x14ac:dyDescent="0.25">
      <c r="V1872" s="274"/>
      <c r="W1872" s="281"/>
    </row>
    <row r="1873" spans="22:23" x14ac:dyDescent="0.25">
      <c r="V1873" s="274"/>
      <c r="W1873" s="281"/>
    </row>
    <row r="1874" spans="22:23" x14ac:dyDescent="0.25">
      <c r="V1874" s="274"/>
      <c r="W1874" s="281"/>
    </row>
    <row r="1875" spans="22:23" x14ac:dyDescent="0.25">
      <c r="V1875" s="274"/>
      <c r="W1875" s="281"/>
    </row>
    <row r="1876" spans="22:23" x14ac:dyDescent="0.25">
      <c r="V1876" s="274"/>
      <c r="W1876" s="281"/>
    </row>
    <row r="1877" spans="22:23" x14ac:dyDescent="0.25">
      <c r="V1877" s="274"/>
      <c r="W1877" s="281"/>
    </row>
    <row r="1878" spans="22:23" x14ac:dyDescent="0.25">
      <c r="V1878" s="274"/>
      <c r="W1878" s="281"/>
    </row>
    <row r="1879" spans="22:23" x14ac:dyDescent="0.25">
      <c r="V1879" s="274"/>
      <c r="W1879" s="281"/>
    </row>
    <row r="1880" spans="22:23" x14ac:dyDescent="0.25">
      <c r="V1880" s="274"/>
      <c r="W1880" s="281"/>
    </row>
    <row r="1881" spans="22:23" x14ac:dyDescent="0.25">
      <c r="V1881" s="274"/>
      <c r="W1881" s="281"/>
    </row>
    <row r="1882" spans="22:23" x14ac:dyDescent="0.25">
      <c r="V1882" s="274"/>
      <c r="W1882" s="281"/>
    </row>
    <row r="1883" spans="22:23" x14ac:dyDescent="0.25">
      <c r="V1883" s="274"/>
      <c r="W1883" s="281"/>
    </row>
    <row r="1884" spans="22:23" x14ac:dyDescent="0.25">
      <c r="V1884" s="274"/>
      <c r="W1884" s="281"/>
    </row>
    <row r="1885" spans="22:23" x14ac:dyDescent="0.25">
      <c r="V1885" s="274"/>
      <c r="W1885" s="281"/>
    </row>
    <row r="1886" spans="22:23" x14ac:dyDescent="0.25">
      <c r="V1886" s="274"/>
      <c r="W1886" s="281"/>
    </row>
    <row r="1887" spans="22:23" x14ac:dyDescent="0.25">
      <c r="V1887" s="274"/>
      <c r="W1887" s="281"/>
    </row>
    <row r="1888" spans="22:23" x14ac:dyDescent="0.25">
      <c r="V1888" s="274"/>
      <c r="W1888" s="281"/>
    </row>
    <row r="1889" spans="22:23" x14ac:dyDescent="0.25">
      <c r="V1889" s="274"/>
      <c r="W1889" s="281"/>
    </row>
    <row r="1890" spans="22:23" x14ac:dyDescent="0.25">
      <c r="V1890" s="274"/>
      <c r="W1890" s="281"/>
    </row>
    <row r="1891" spans="22:23" x14ac:dyDescent="0.25">
      <c r="V1891" s="274"/>
      <c r="W1891" s="281"/>
    </row>
    <row r="1892" spans="22:23" x14ac:dyDescent="0.25">
      <c r="V1892" s="274"/>
      <c r="W1892" s="281"/>
    </row>
  </sheetData>
  <autoFilter ref="A3:Z3"/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32"/>
  <sheetViews>
    <sheetView topLeftCell="A208" zoomScaleNormal="100" workbookViewId="0">
      <selection activeCell="G6" sqref="G6"/>
    </sheetView>
  </sheetViews>
  <sheetFormatPr defaultRowHeight="15" customHeight="1" x14ac:dyDescent="0.25"/>
  <cols>
    <col min="1" max="1" width="11" style="199" bestFit="1" customWidth="1"/>
    <col min="2" max="2" width="13.85546875" style="199" bestFit="1" customWidth="1"/>
    <col min="3" max="3" width="15.42578125" style="199" customWidth="1"/>
    <col min="4" max="4" width="10.42578125" style="199" customWidth="1"/>
    <col min="5" max="5" width="12.85546875" style="199" customWidth="1"/>
    <col min="6" max="6" width="12.140625" style="199" customWidth="1"/>
    <col min="7" max="7" width="12.42578125" style="199" customWidth="1"/>
    <col min="8" max="8" width="14.42578125" style="199" customWidth="1"/>
    <col min="9" max="9" width="14.85546875" style="199" bestFit="1" customWidth="1"/>
    <col min="10" max="10" width="14.7109375" style="199" customWidth="1"/>
    <col min="11" max="11" width="14.5703125" style="269" customWidth="1"/>
    <col min="12" max="12" width="13.42578125" style="199" customWidth="1"/>
    <col min="13" max="13" width="11.7109375" style="199" customWidth="1"/>
    <col min="14" max="14" width="9" style="269" customWidth="1"/>
    <col min="15" max="15" width="10.140625" style="269" customWidth="1"/>
    <col min="16" max="16" width="12.7109375" style="199" customWidth="1"/>
    <col min="17" max="17" width="56.7109375" style="199" customWidth="1"/>
    <col min="18" max="18" width="50.7109375" style="199" customWidth="1"/>
    <col min="19" max="19" width="14.7109375" style="199" customWidth="1"/>
    <col min="20" max="20" width="13.28515625" style="316" bestFit="1" customWidth="1"/>
    <col min="21" max="21" width="8" style="199" bestFit="1" customWidth="1"/>
    <col min="22" max="22" width="14.140625" style="199" bestFit="1" customWidth="1"/>
    <col min="23" max="23" width="9.85546875" style="199" bestFit="1" customWidth="1"/>
    <col min="24" max="24" width="13.5703125" style="199" bestFit="1" customWidth="1"/>
    <col min="25" max="25" width="15.85546875" style="199" bestFit="1" customWidth="1"/>
    <col min="26" max="26" width="14.5703125" style="199" bestFit="1" customWidth="1"/>
    <col min="27" max="27" width="9.5703125" style="199" bestFit="1" customWidth="1"/>
    <col min="28" max="28" width="9.140625" style="199"/>
    <col min="29" max="29" width="11.85546875" style="199" bestFit="1" customWidth="1"/>
    <col min="30" max="30" width="11.28515625" style="199" bestFit="1" customWidth="1"/>
    <col min="31" max="31" width="14.5703125" style="199" bestFit="1" customWidth="1"/>
    <col min="32" max="16384" width="9.140625" style="199"/>
  </cols>
  <sheetData>
    <row r="1" spans="1:31" ht="15" customHeight="1" x14ac:dyDescent="0.25">
      <c r="A1" s="282" t="s">
        <v>1844</v>
      </c>
      <c r="B1" s="282" t="s">
        <v>3060</v>
      </c>
      <c r="C1" s="282" t="s">
        <v>1847</v>
      </c>
      <c r="D1" s="282" t="s">
        <v>1848</v>
      </c>
      <c r="E1" s="282" t="s">
        <v>1849</v>
      </c>
      <c r="F1" s="282" t="s">
        <v>1850</v>
      </c>
      <c r="G1" s="282" t="s">
        <v>1851</v>
      </c>
      <c r="H1" s="282" t="s">
        <v>3061</v>
      </c>
      <c r="I1" s="282" t="s">
        <v>3062</v>
      </c>
      <c r="J1" s="283" t="s">
        <v>3063</v>
      </c>
      <c r="K1" s="282" t="s">
        <v>3064</v>
      </c>
      <c r="L1" s="284" t="s">
        <v>1857</v>
      </c>
      <c r="M1" s="282" t="s">
        <v>3065</v>
      </c>
      <c r="N1" s="285" t="s">
        <v>3066</v>
      </c>
      <c r="O1" s="285" t="s">
        <v>3067</v>
      </c>
      <c r="P1" s="282" t="s">
        <v>3068</v>
      </c>
      <c r="Q1" s="282" t="s">
        <v>3069</v>
      </c>
      <c r="R1" s="282" t="s">
        <v>3070</v>
      </c>
      <c r="S1" s="286" t="s">
        <v>3071</v>
      </c>
      <c r="T1" s="286" t="s">
        <v>2</v>
      </c>
      <c r="V1" s="287" t="s">
        <v>3068</v>
      </c>
      <c r="W1" s="287" t="s">
        <v>1843</v>
      </c>
      <c r="X1" s="202">
        <f>SUMIF(G2:G226,W1,P2:P226)</f>
        <v>-250936.27000000008</v>
      </c>
      <c r="Y1" s="287" t="s">
        <v>3061</v>
      </c>
      <c r="Z1" s="218">
        <f>SUMIF(G2:G226,W1,H2:H226)</f>
        <v>-15981729.229999999</v>
      </c>
      <c r="AA1" s="288" t="s">
        <v>3068</v>
      </c>
      <c r="AB1" s="288" t="s">
        <v>155</v>
      </c>
      <c r="AC1" s="202">
        <f>SUMIF(G2:G226,AB1,P2:P226)</f>
        <v>-862689.54999999958</v>
      </c>
      <c r="AD1" s="288" t="s">
        <v>3061</v>
      </c>
      <c r="AE1" s="218">
        <f>SUMIF(G2:G226,AB1,H2:H226)</f>
        <v>-49934043.859999992</v>
      </c>
    </row>
    <row r="2" spans="1:31" s="269" customFormat="1" ht="15.95" customHeight="1" x14ac:dyDescent="0.25">
      <c r="A2" s="289">
        <v>43220</v>
      </c>
      <c r="B2" s="290" t="s">
        <v>1808</v>
      </c>
      <c r="C2" s="291" t="s">
        <v>2512</v>
      </c>
      <c r="D2" s="291" t="s">
        <v>1872</v>
      </c>
      <c r="E2" s="291" t="s">
        <v>1872</v>
      </c>
      <c r="F2" s="292" t="s">
        <v>1873</v>
      </c>
      <c r="G2" s="293" t="s">
        <v>155</v>
      </c>
      <c r="H2" s="294">
        <v>-302150.21000000002</v>
      </c>
      <c r="I2" s="294">
        <v>1093481.6000000001</v>
      </c>
      <c r="J2" s="295">
        <f t="shared" ref="J2:J65" si="0">M2/3.4808</f>
        <v>4255.8693403815214</v>
      </c>
      <c r="K2" s="291" t="s">
        <v>3072</v>
      </c>
      <c r="L2" s="296">
        <v>43738</v>
      </c>
      <c r="M2" s="297">
        <v>14813.83</v>
      </c>
      <c r="N2" s="298">
        <v>3.6190000000000002</v>
      </c>
      <c r="O2" s="298">
        <v>3.5652400000000002</v>
      </c>
      <c r="P2" s="299">
        <v>4255.87</v>
      </c>
      <c r="Q2" s="300" t="s">
        <v>3073</v>
      </c>
      <c r="R2" s="300" t="s">
        <v>2788</v>
      </c>
      <c r="S2" s="301" t="s">
        <v>3074</v>
      </c>
      <c r="T2" s="302" t="str">
        <f t="shared" ref="T2:T65" si="1">B2</f>
        <v>PC-5427-CBSA</v>
      </c>
      <c r="U2" s="199"/>
      <c r="V2" s="199"/>
      <c r="W2" s="199"/>
      <c r="X2" s="199"/>
      <c r="Y2" s="199"/>
      <c r="Z2" s="199"/>
    </row>
    <row r="3" spans="1:31" s="269" customFormat="1" ht="15.95" customHeight="1" x14ac:dyDescent="0.25">
      <c r="A3" s="289">
        <v>43215</v>
      </c>
      <c r="B3" s="290" t="s">
        <v>1802</v>
      </c>
      <c r="C3" s="291" t="s">
        <v>2512</v>
      </c>
      <c r="D3" s="291" t="s">
        <v>1872</v>
      </c>
      <c r="E3" s="291" t="s">
        <v>1872</v>
      </c>
      <c r="F3" s="292" t="s">
        <v>1873</v>
      </c>
      <c r="G3" s="293" t="s">
        <v>155</v>
      </c>
      <c r="H3" s="294">
        <v>-394200</v>
      </c>
      <c r="I3" s="294">
        <v>1428580.8</v>
      </c>
      <c r="J3" s="295">
        <f t="shared" si="0"/>
        <v>4674.4828774994257</v>
      </c>
      <c r="K3" s="291" t="s">
        <v>3072</v>
      </c>
      <c r="L3" s="296">
        <v>43707</v>
      </c>
      <c r="M3" s="297">
        <v>16270.94</v>
      </c>
      <c r="N3" s="298">
        <v>3.6240000000000001</v>
      </c>
      <c r="O3" s="298">
        <v>3.5790299999999999</v>
      </c>
      <c r="P3" s="299">
        <v>4674.4799999999996</v>
      </c>
      <c r="Q3" s="300" t="s">
        <v>3075</v>
      </c>
      <c r="R3" s="300" t="s">
        <v>2788</v>
      </c>
      <c r="S3" s="301" t="s">
        <v>3076</v>
      </c>
      <c r="T3" s="302" t="str">
        <f t="shared" si="1"/>
        <v>PC-5419-CBSA</v>
      </c>
      <c r="U3" s="199"/>
      <c r="V3" s="199"/>
      <c r="W3" s="199"/>
      <c r="X3" s="199"/>
      <c r="Y3" s="199"/>
      <c r="Z3" s="199"/>
    </row>
    <row r="4" spans="1:31" s="269" customFormat="1" ht="15.95" customHeight="1" x14ac:dyDescent="0.25">
      <c r="A4" s="289">
        <v>43213</v>
      </c>
      <c r="B4" s="290" t="s">
        <v>1786</v>
      </c>
      <c r="C4" s="291" t="s">
        <v>2512</v>
      </c>
      <c r="D4" s="291" t="s">
        <v>1872</v>
      </c>
      <c r="E4" s="291" t="s">
        <v>1872</v>
      </c>
      <c r="F4" s="292" t="s">
        <v>1873</v>
      </c>
      <c r="G4" s="293" t="s">
        <v>155</v>
      </c>
      <c r="H4" s="294">
        <v>-6564167.3099999996</v>
      </c>
      <c r="I4" s="294">
        <v>23420292.530000001</v>
      </c>
      <c r="J4" s="295">
        <f t="shared" si="0"/>
        <v>58921.992070788328</v>
      </c>
      <c r="K4" s="291" t="s">
        <v>3072</v>
      </c>
      <c r="L4" s="296">
        <v>43798</v>
      </c>
      <c r="M4" s="297">
        <v>205095.67</v>
      </c>
      <c r="N4" s="298">
        <v>3.5678999999999998</v>
      </c>
      <c r="O4" s="298">
        <v>3.5331800000000002</v>
      </c>
      <c r="P4" s="299">
        <v>58921.99</v>
      </c>
      <c r="Q4" s="300" t="s">
        <v>3077</v>
      </c>
      <c r="R4" s="300" t="s">
        <v>2788</v>
      </c>
      <c r="S4" s="301" t="s">
        <v>3078</v>
      </c>
      <c r="T4" s="302" t="str">
        <f t="shared" si="1"/>
        <v>PC-5401-CBSA</v>
      </c>
      <c r="U4" s="199"/>
      <c r="V4" s="199"/>
      <c r="W4" s="199"/>
      <c r="X4" s="199"/>
      <c r="Y4" s="199"/>
      <c r="Z4" s="199"/>
    </row>
    <row r="5" spans="1:31" s="269" customFormat="1" ht="15.95" customHeight="1" x14ac:dyDescent="0.25">
      <c r="A5" s="289">
        <v>43213</v>
      </c>
      <c r="B5" s="290" t="s">
        <v>1796</v>
      </c>
      <c r="C5" s="291" t="s">
        <v>2512</v>
      </c>
      <c r="D5" s="291" t="s">
        <v>1872</v>
      </c>
      <c r="E5" s="291" t="s">
        <v>1872</v>
      </c>
      <c r="F5" s="292" t="s">
        <v>1873</v>
      </c>
      <c r="G5" s="293" t="s">
        <v>155</v>
      </c>
      <c r="H5" s="294">
        <v>-892370.64</v>
      </c>
      <c r="I5" s="294">
        <v>3166577.21</v>
      </c>
      <c r="J5" s="295">
        <f t="shared" si="0"/>
        <v>-9964.3846242243162</v>
      </c>
      <c r="K5" s="291" t="s">
        <v>3072</v>
      </c>
      <c r="L5" s="303">
        <v>43644</v>
      </c>
      <c r="M5" s="297">
        <v>-34684.03</v>
      </c>
      <c r="N5" s="298">
        <v>3.5485000000000002</v>
      </c>
      <c r="O5" s="298">
        <v>3.59029</v>
      </c>
      <c r="P5" s="299">
        <v>-9964.3799999999992</v>
      </c>
      <c r="Q5" s="300" t="s">
        <v>3079</v>
      </c>
      <c r="R5" s="300" t="s">
        <v>2788</v>
      </c>
      <c r="S5" s="301" t="s">
        <v>3080</v>
      </c>
      <c r="T5" s="302" t="str">
        <f t="shared" si="1"/>
        <v>PC-5411-CBSA</v>
      </c>
      <c r="U5" s="199"/>
    </row>
    <row r="6" spans="1:31" s="269" customFormat="1" ht="15.95" customHeight="1" x14ac:dyDescent="0.25">
      <c r="A6" s="289">
        <v>43213</v>
      </c>
      <c r="B6" s="290" t="s">
        <v>1791</v>
      </c>
      <c r="C6" s="291" t="s">
        <v>2512</v>
      </c>
      <c r="D6" s="291" t="s">
        <v>1872</v>
      </c>
      <c r="E6" s="291" t="s">
        <v>1872</v>
      </c>
      <c r="F6" s="292" t="s">
        <v>1873</v>
      </c>
      <c r="G6" s="293" t="s">
        <v>155</v>
      </c>
      <c r="H6" s="294">
        <v>-331207.28000000003</v>
      </c>
      <c r="I6" s="304">
        <v>1185722.06</v>
      </c>
      <c r="J6" s="295">
        <f t="shared" si="0"/>
        <v>2634.2967133992183</v>
      </c>
      <c r="K6" s="291" t="s">
        <v>3072</v>
      </c>
      <c r="L6" s="303">
        <v>43768</v>
      </c>
      <c r="M6" s="297">
        <v>9169.4599999999991</v>
      </c>
      <c r="N6" s="298">
        <v>3.58</v>
      </c>
      <c r="O6" s="298">
        <v>3.5494400000000002</v>
      </c>
      <c r="P6" s="299">
        <v>2634.3</v>
      </c>
      <c r="Q6" s="300" t="s">
        <v>3081</v>
      </c>
      <c r="R6" s="305" t="s">
        <v>2788</v>
      </c>
      <c r="S6" s="301" t="s">
        <v>3082</v>
      </c>
      <c r="T6" s="302" t="str">
        <f t="shared" si="1"/>
        <v>PC-5406-CBSA</v>
      </c>
      <c r="U6" s="199"/>
      <c r="V6" s="199"/>
      <c r="W6" s="199"/>
      <c r="X6" s="199"/>
      <c r="Y6" s="199"/>
      <c r="Z6" s="199"/>
    </row>
    <row r="7" spans="1:31" s="269" customFormat="1" ht="15.95" customHeight="1" x14ac:dyDescent="0.25">
      <c r="A7" s="289">
        <v>43213</v>
      </c>
      <c r="B7" s="290" t="s">
        <v>1792</v>
      </c>
      <c r="C7" s="291" t="s">
        <v>2512</v>
      </c>
      <c r="D7" s="291" t="s">
        <v>1872</v>
      </c>
      <c r="E7" s="291" t="s">
        <v>1872</v>
      </c>
      <c r="F7" s="292" t="s">
        <v>1873</v>
      </c>
      <c r="G7" s="293" t="s">
        <v>155</v>
      </c>
      <c r="H7" s="294">
        <v>-44858.02</v>
      </c>
      <c r="I7" s="294">
        <v>155953.4</v>
      </c>
      <c r="J7" s="295">
        <f t="shared" si="0"/>
        <v>-589.93909446104351</v>
      </c>
      <c r="K7" s="291" t="s">
        <v>3072</v>
      </c>
      <c r="L7" s="303">
        <v>43371</v>
      </c>
      <c r="M7" s="297">
        <v>-2053.46</v>
      </c>
      <c r="N7" s="298">
        <v>3.4765999999999999</v>
      </c>
      <c r="O7" s="298">
        <v>3.5235500000000002</v>
      </c>
      <c r="P7" s="299">
        <v>-589.94000000000005</v>
      </c>
      <c r="Q7" s="300" t="s">
        <v>3083</v>
      </c>
      <c r="R7" s="300" t="s">
        <v>2788</v>
      </c>
      <c r="S7" s="301" t="s">
        <v>3084</v>
      </c>
      <c r="T7" s="302" t="str">
        <f t="shared" si="1"/>
        <v>PC-5407-CBSA</v>
      </c>
      <c r="U7" s="199"/>
      <c r="V7" s="199"/>
      <c r="W7" s="199"/>
      <c r="X7" s="199"/>
      <c r="Y7" s="199"/>
      <c r="Z7" s="199"/>
    </row>
    <row r="8" spans="1:31" s="269" customFormat="1" ht="15.95" customHeight="1" x14ac:dyDescent="0.25">
      <c r="A8" s="289">
        <v>43213</v>
      </c>
      <c r="B8" s="290" t="s">
        <v>1793</v>
      </c>
      <c r="C8" s="291" t="s">
        <v>2512</v>
      </c>
      <c r="D8" s="291" t="s">
        <v>1872</v>
      </c>
      <c r="E8" s="291" t="s">
        <v>1872</v>
      </c>
      <c r="F8" s="292" t="s">
        <v>1873</v>
      </c>
      <c r="G8" s="293" t="s">
        <v>155</v>
      </c>
      <c r="H8" s="294">
        <v>-41671.94</v>
      </c>
      <c r="I8" s="294">
        <v>148810.5</v>
      </c>
      <c r="J8" s="295">
        <f t="shared" si="0"/>
        <v>62.887841875430937</v>
      </c>
      <c r="K8" s="291" t="s">
        <v>3072</v>
      </c>
      <c r="L8" s="303">
        <v>43738</v>
      </c>
      <c r="M8" s="297">
        <v>218.9</v>
      </c>
      <c r="N8" s="298">
        <v>3.5710000000000002</v>
      </c>
      <c r="O8" s="298">
        <v>3.5652400000000002</v>
      </c>
      <c r="P8" s="299">
        <v>62.89</v>
      </c>
      <c r="Q8" s="300" t="s">
        <v>3085</v>
      </c>
      <c r="R8" s="300" t="s">
        <v>2788</v>
      </c>
      <c r="S8" s="301" t="s">
        <v>3086</v>
      </c>
      <c r="T8" s="302" t="str">
        <f t="shared" si="1"/>
        <v>PC-5408-CBSA</v>
      </c>
      <c r="U8" s="199"/>
      <c r="V8" s="199"/>
      <c r="W8" s="199"/>
      <c r="X8" s="199"/>
      <c r="Y8" s="199"/>
      <c r="Z8" s="199"/>
    </row>
    <row r="9" spans="1:31" s="269" customFormat="1" ht="15.95" customHeight="1" x14ac:dyDescent="0.25">
      <c r="A9" s="289">
        <v>43216</v>
      </c>
      <c r="B9" s="290" t="s">
        <v>3087</v>
      </c>
      <c r="C9" s="291" t="s">
        <v>2512</v>
      </c>
      <c r="D9" s="291" t="s">
        <v>1872</v>
      </c>
      <c r="E9" s="291" t="s">
        <v>1872</v>
      </c>
      <c r="F9" s="292" t="s">
        <v>1873</v>
      </c>
      <c r="G9" s="293" t="s">
        <v>155</v>
      </c>
      <c r="H9" s="294">
        <v>-644043.25</v>
      </c>
      <c r="I9" s="294">
        <v>2275147.2000000002</v>
      </c>
      <c r="J9" s="295">
        <f t="shared" si="0"/>
        <v>1509.6242243162492</v>
      </c>
      <c r="K9" s="291" t="s">
        <v>3072</v>
      </c>
      <c r="L9" s="303">
        <v>43374</v>
      </c>
      <c r="M9" s="297">
        <v>5254.7</v>
      </c>
      <c r="N9" s="298">
        <v>3.5326</v>
      </c>
      <c r="O9" s="298">
        <v>3.5242300000000002</v>
      </c>
      <c r="P9" s="299">
        <v>1509.62</v>
      </c>
      <c r="Q9" s="300" t="s">
        <v>3088</v>
      </c>
      <c r="R9" s="300" t="s">
        <v>2788</v>
      </c>
      <c r="S9" s="301" t="s">
        <v>3089</v>
      </c>
      <c r="T9" s="302" t="str">
        <f t="shared" si="1"/>
        <v>PC-5425-CBSA</v>
      </c>
      <c r="U9" s="199"/>
      <c r="V9" s="199"/>
      <c r="W9" s="199"/>
      <c r="X9" s="199"/>
      <c r="Y9" s="199"/>
      <c r="Z9" s="199"/>
    </row>
    <row r="10" spans="1:31" s="269" customFormat="1" ht="15.95" customHeight="1" x14ac:dyDescent="0.25">
      <c r="A10" s="289">
        <v>43215</v>
      </c>
      <c r="B10" s="290" t="s">
        <v>1801</v>
      </c>
      <c r="C10" s="291" t="s">
        <v>2512</v>
      </c>
      <c r="D10" s="291" t="s">
        <v>1872</v>
      </c>
      <c r="E10" s="291" t="s">
        <v>1872</v>
      </c>
      <c r="F10" s="292" t="s">
        <v>1873</v>
      </c>
      <c r="G10" s="293" t="s">
        <v>155</v>
      </c>
      <c r="H10" s="294">
        <v>-616248.84</v>
      </c>
      <c r="I10" s="304">
        <v>2248692</v>
      </c>
      <c r="J10" s="295">
        <f t="shared" si="0"/>
        <v>18373.01195127557</v>
      </c>
      <c r="K10" s="291" t="s">
        <v>3072</v>
      </c>
      <c r="L10" s="303">
        <v>43797</v>
      </c>
      <c r="M10" s="297">
        <v>63952.78</v>
      </c>
      <c r="N10" s="298">
        <v>3.649</v>
      </c>
      <c r="O10" s="298">
        <v>3.5337100000000001</v>
      </c>
      <c r="P10" s="299">
        <v>18373.009999999998</v>
      </c>
      <c r="Q10" s="300" t="s">
        <v>3090</v>
      </c>
      <c r="R10" s="300" t="s">
        <v>2788</v>
      </c>
      <c r="S10" s="301" t="s">
        <v>3091</v>
      </c>
      <c r="T10" s="302" t="str">
        <f t="shared" si="1"/>
        <v>PC-5418-CBSA</v>
      </c>
      <c r="U10" s="199"/>
      <c r="V10" s="199"/>
      <c r="W10" s="199"/>
      <c r="X10" s="199"/>
      <c r="Y10" s="199"/>
      <c r="Z10" s="199"/>
    </row>
    <row r="11" spans="1:31" s="269" customFormat="1" ht="15.95" customHeight="1" x14ac:dyDescent="0.25">
      <c r="A11" s="289">
        <v>43220</v>
      </c>
      <c r="B11" s="290" t="s">
        <v>1809</v>
      </c>
      <c r="C11" s="291" t="s">
        <v>2512</v>
      </c>
      <c r="D11" s="291" t="s">
        <v>1872</v>
      </c>
      <c r="E11" s="291" t="s">
        <v>1872</v>
      </c>
      <c r="F11" s="292" t="s">
        <v>1873</v>
      </c>
      <c r="G11" s="293" t="s">
        <v>155</v>
      </c>
      <c r="H11" s="294">
        <v>-149607.54999999999</v>
      </c>
      <c r="I11" s="304">
        <v>546740.80000000005</v>
      </c>
      <c r="J11" s="295">
        <f t="shared" si="0"/>
        <v>4090.7492530452769</v>
      </c>
      <c r="K11" s="291" t="s">
        <v>3072</v>
      </c>
      <c r="L11" s="303">
        <v>43768</v>
      </c>
      <c r="M11" s="297">
        <v>14239.08</v>
      </c>
      <c r="N11" s="298">
        <v>3.6545000000000001</v>
      </c>
      <c r="O11" s="298">
        <v>3.5494400000000002</v>
      </c>
      <c r="P11" s="299">
        <v>4090.75</v>
      </c>
      <c r="Q11" s="300" t="s">
        <v>3092</v>
      </c>
      <c r="R11" s="300" t="s">
        <v>2788</v>
      </c>
      <c r="S11" s="301" t="s">
        <v>3093</v>
      </c>
      <c r="T11" s="302" t="str">
        <f t="shared" si="1"/>
        <v>PC-5429-CBSA</v>
      </c>
      <c r="U11" s="199"/>
      <c r="V11" s="199"/>
      <c r="W11" s="199"/>
      <c r="X11" s="199"/>
      <c r="Y11" s="199"/>
    </row>
    <row r="12" spans="1:31" s="269" customFormat="1" ht="15.95" customHeight="1" x14ac:dyDescent="0.25">
      <c r="A12" s="289">
        <v>43220</v>
      </c>
      <c r="B12" s="290" t="s">
        <v>1810</v>
      </c>
      <c r="C12" s="291" t="s">
        <v>2512</v>
      </c>
      <c r="D12" s="291" t="s">
        <v>1872</v>
      </c>
      <c r="E12" s="291" t="s">
        <v>1872</v>
      </c>
      <c r="F12" s="292" t="s">
        <v>1873</v>
      </c>
      <c r="G12" s="293" t="s">
        <v>155</v>
      </c>
      <c r="H12" s="294">
        <v>-299215.09999999998</v>
      </c>
      <c r="I12" s="304">
        <v>1093481.6000000001</v>
      </c>
      <c r="J12" s="295">
        <f t="shared" si="0"/>
        <v>8181.4956331877738</v>
      </c>
      <c r="K12" s="291" t="s">
        <v>3072</v>
      </c>
      <c r="L12" s="303">
        <v>43768</v>
      </c>
      <c r="M12" s="297">
        <v>28478.15</v>
      </c>
      <c r="N12" s="298">
        <v>3.6545000000000001</v>
      </c>
      <c r="O12" s="298">
        <v>3.5494400000000002</v>
      </c>
      <c r="P12" s="299">
        <v>8181.5</v>
      </c>
      <c r="Q12" s="300" t="s">
        <v>3094</v>
      </c>
      <c r="R12" s="300" t="s">
        <v>2788</v>
      </c>
      <c r="S12" s="301" t="s">
        <v>3095</v>
      </c>
      <c r="T12" s="302" t="str">
        <f t="shared" si="1"/>
        <v>PC-5430-CBSA</v>
      </c>
      <c r="U12" s="199"/>
      <c r="V12" s="199"/>
      <c r="W12" s="199"/>
      <c r="X12" s="199"/>
      <c r="Y12" s="199"/>
      <c r="Z12" s="199"/>
    </row>
    <row r="13" spans="1:31" ht="15.95" customHeight="1" x14ac:dyDescent="0.25">
      <c r="A13" s="289">
        <v>43214</v>
      </c>
      <c r="B13" s="290" t="s">
        <v>1799</v>
      </c>
      <c r="C13" s="291" t="s">
        <v>2512</v>
      </c>
      <c r="D13" s="291" t="s">
        <v>1872</v>
      </c>
      <c r="E13" s="291" t="s">
        <v>1872</v>
      </c>
      <c r="F13" s="292" t="s">
        <v>1873</v>
      </c>
      <c r="G13" s="293" t="s">
        <v>155</v>
      </c>
      <c r="H13" s="294">
        <v>-958455.28</v>
      </c>
      <c r="I13" s="304">
        <v>3455710.5</v>
      </c>
      <c r="J13" s="295">
        <f t="shared" si="0"/>
        <v>10110.012066191681</v>
      </c>
      <c r="K13" s="291" t="s">
        <v>3072</v>
      </c>
      <c r="L13" s="303">
        <v>43738</v>
      </c>
      <c r="M13" s="297">
        <v>35190.93</v>
      </c>
      <c r="N13" s="298">
        <v>3.6055000000000001</v>
      </c>
      <c r="O13" s="298">
        <v>3.5652400000000002</v>
      </c>
      <c r="P13" s="299">
        <v>10110.01</v>
      </c>
      <c r="Q13" s="300" t="s">
        <v>3096</v>
      </c>
      <c r="R13" s="300" t="s">
        <v>2788</v>
      </c>
      <c r="S13" s="301" t="s">
        <v>3097</v>
      </c>
      <c r="T13" s="302" t="str">
        <f t="shared" si="1"/>
        <v>PC-5415-CBSA</v>
      </c>
    </row>
    <row r="14" spans="1:31" ht="15.95" customHeight="1" x14ac:dyDescent="0.25">
      <c r="A14" s="289">
        <v>43213</v>
      </c>
      <c r="B14" s="290" t="s">
        <v>1795</v>
      </c>
      <c r="C14" s="291" t="s">
        <v>2512</v>
      </c>
      <c r="D14" s="291" t="s">
        <v>1872</v>
      </c>
      <c r="E14" s="291" t="s">
        <v>1872</v>
      </c>
      <c r="F14" s="292" t="s">
        <v>1873</v>
      </c>
      <c r="G14" s="293" t="s">
        <v>155</v>
      </c>
      <c r="H14" s="294">
        <v>-88880.36</v>
      </c>
      <c r="I14" s="304">
        <v>309525.84000000003</v>
      </c>
      <c r="J14" s="295">
        <f t="shared" si="0"/>
        <v>-865.01091703056761</v>
      </c>
      <c r="K14" s="291" t="s">
        <v>3072</v>
      </c>
      <c r="L14" s="303">
        <v>43342</v>
      </c>
      <c r="M14" s="297">
        <v>-3010.93</v>
      </c>
      <c r="N14" s="298">
        <v>3.4824999999999999</v>
      </c>
      <c r="O14" s="298">
        <v>3.51708</v>
      </c>
      <c r="P14" s="299">
        <v>-865.01</v>
      </c>
      <c r="Q14" s="300" t="s">
        <v>3098</v>
      </c>
      <c r="R14" s="305" t="s">
        <v>2788</v>
      </c>
      <c r="S14" s="301" t="s">
        <v>3099</v>
      </c>
      <c r="T14" s="302" t="str">
        <f t="shared" si="1"/>
        <v>PC-5410-CBSA</v>
      </c>
    </row>
    <row r="15" spans="1:31" ht="15.95" customHeight="1" x14ac:dyDescent="0.25">
      <c r="A15" s="289">
        <v>43214</v>
      </c>
      <c r="B15" s="290" t="s">
        <v>1797</v>
      </c>
      <c r="C15" s="291" t="s">
        <v>2512</v>
      </c>
      <c r="D15" s="291" t="s">
        <v>1872</v>
      </c>
      <c r="E15" s="291" t="s">
        <v>1872</v>
      </c>
      <c r="F15" s="292" t="s">
        <v>1873</v>
      </c>
      <c r="G15" s="293" t="s">
        <v>155</v>
      </c>
      <c r="H15" s="294">
        <v>-1434660.61</v>
      </c>
      <c r="I15" s="304">
        <v>5104522.46</v>
      </c>
      <c r="J15" s="295">
        <f t="shared" si="0"/>
        <v>-12377.98781889221</v>
      </c>
      <c r="K15" s="291" t="s">
        <v>3072</v>
      </c>
      <c r="L15" s="303">
        <v>43644</v>
      </c>
      <c r="M15" s="297">
        <v>-43085.3</v>
      </c>
      <c r="N15" s="298">
        <v>3.5579999999999998</v>
      </c>
      <c r="O15" s="298">
        <v>3.59029</v>
      </c>
      <c r="P15" s="299">
        <v>-12377.99</v>
      </c>
      <c r="Q15" s="300" t="s">
        <v>3100</v>
      </c>
      <c r="R15" s="300" t="s">
        <v>2788</v>
      </c>
      <c r="S15" s="301" t="s">
        <v>3101</v>
      </c>
      <c r="T15" s="302" t="str">
        <f t="shared" si="1"/>
        <v>PC-5413-CBSA</v>
      </c>
    </row>
    <row r="16" spans="1:31" s="269" customFormat="1" ht="15.95" customHeight="1" x14ac:dyDescent="0.25">
      <c r="A16" s="289">
        <v>43210</v>
      </c>
      <c r="B16" s="290" t="s">
        <v>1790</v>
      </c>
      <c r="C16" s="291" t="s">
        <v>2512</v>
      </c>
      <c r="D16" s="291" t="s">
        <v>1872</v>
      </c>
      <c r="E16" s="291" t="s">
        <v>1872</v>
      </c>
      <c r="F16" s="306" t="s">
        <v>1873</v>
      </c>
      <c r="G16" s="293" t="s">
        <v>155</v>
      </c>
      <c r="H16" s="304">
        <v>-1259195.58</v>
      </c>
      <c r="I16" s="304">
        <v>4476440.3</v>
      </c>
      <c r="J16" s="295">
        <f t="shared" si="0"/>
        <v>7103.3957710871064</v>
      </c>
      <c r="K16" s="291" t="s">
        <v>3072</v>
      </c>
      <c r="L16" s="296">
        <v>43798</v>
      </c>
      <c r="M16" s="299">
        <v>24725.5</v>
      </c>
      <c r="N16" s="298">
        <v>3.5550000000000002</v>
      </c>
      <c r="O16" s="298">
        <v>3.5331800000000002</v>
      </c>
      <c r="P16" s="299">
        <v>7103.4</v>
      </c>
      <c r="Q16" s="307" t="s">
        <v>3102</v>
      </c>
      <c r="R16" s="307" t="s">
        <v>2788</v>
      </c>
      <c r="S16" s="308" t="s">
        <v>3103</v>
      </c>
      <c r="T16" s="302" t="str">
        <f t="shared" si="1"/>
        <v>PC-5405-CBSA</v>
      </c>
    </row>
    <row r="17" spans="1:26" ht="15.95" customHeight="1" x14ac:dyDescent="0.25">
      <c r="A17" s="289">
        <v>43210</v>
      </c>
      <c r="B17" s="290" t="s">
        <v>1788</v>
      </c>
      <c r="C17" s="291" t="s">
        <v>2512</v>
      </c>
      <c r="D17" s="291" t="s">
        <v>1872</v>
      </c>
      <c r="E17" s="291" t="s">
        <v>1872</v>
      </c>
      <c r="F17" s="292" t="s">
        <v>1873</v>
      </c>
      <c r="G17" s="293" t="s">
        <v>155</v>
      </c>
      <c r="H17" s="294">
        <v>-116105.2</v>
      </c>
      <c r="I17" s="304">
        <v>411709.05</v>
      </c>
      <c r="J17" s="295">
        <f t="shared" si="0"/>
        <v>-103.95024132383359</v>
      </c>
      <c r="K17" s="291" t="s">
        <v>3072</v>
      </c>
      <c r="L17" s="303">
        <v>43768</v>
      </c>
      <c r="M17" s="297">
        <v>-361.83</v>
      </c>
      <c r="N17" s="298">
        <v>3.5459999999999998</v>
      </c>
      <c r="O17" s="298">
        <v>3.5494400000000002</v>
      </c>
      <c r="P17" s="299">
        <v>-103.95</v>
      </c>
      <c r="Q17" s="300" t="s">
        <v>3104</v>
      </c>
      <c r="R17" s="300" t="s">
        <v>2788</v>
      </c>
      <c r="S17" s="301" t="s">
        <v>3105</v>
      </c>
      <c r="T17" s="302" t="str">
        <f t="shared" si="1"/>
        <v>PC-5403-CBSA</v>
      </c>
    </row>
    <row r="18" spans="1:26" ht="15.95" customHeight="1" x14ac:dyDescent="0.25">
      <c r="A18" s="289">
        <v>43210</v>
      </c>
      <c r="B18" s="290" t="s">
        <v>1787</v>
      </c>
      <c r="C18" s="291" t="s">
        <v>2512</v>
      </c>
      <c r="D18" s="291" t="s">
        <v>1872</v>
      </c>
      <c r="E18" s="291" t="s">
        <v>1872</v>
      </c>
      <c r="F18" s="292" t="s">
        <v>1873</v>
      </c>
      <c r="G18" s="293" t="s">
        <v>155</v>
      </c>
      <c r="H18" s="294">
        <v>-155253.51999999999</v>
      </c>
      <c r="I18" s="304">
        <v>551150</v>
      </c>
      <c r="J18" s="295">
        <f t="shared" si="0"/>
        <v>675.12640772236273</v>
      </c>
      <c r="K18" s="291" t="s">
        <v>3072</v>
      </c>
      <c r="L18" s="303">
        <v>43798</v>
      </c>
      <c r="M18" s="297">
        <v>2349.98</v>
      </c>
      <c r="N18" s="298">
        <v>3.55</v>
      </c>
      <c r="O18" s="298">
        <v>3.5331800000000002</v>
      </c>
      <c r="P18" s="299">
        <v>675.13</v>
      </c>
      <c r="Q18" s="300" t="s">
        <v>3106</v>
      </c>
      <c r="R18" s="300" t="s">
        <v>2788</v>
      </c>
      <c r="S18" s="301" t="s">
        <v>3107</v>
      </c>
      <c r="T18" s="302" t="str">
        <f t="shared" si="1"/>
        <v>PC-5402-CBSA</v>
      </c>
      <c r="V18" s="269"/>
      <c r="W18" s="269"/>
      <c r="X18" s="269"/>
      <c r="Y18" s="269"/>
      <c r="Z18" s="269"/>
    </row>
    <row r="19" spans="1:26" ht="15.95" customHeight="1" x14ac:dyDescent="0.25">
      <c r="A19" s="289">
        <v>43209</v>
      </c>
      <c r="B19" s="290" t="s">
        <v>1784</v>
      </c>
      <c r="C19" s="291" t="s">
        <v>2512</v>
      </c>
      <c r="D19" s="291" t="s">
        <v>1872</v>
      </c>
      <c r="E19" s="291" t="s">
        <v>1872</v>
      </c>
      <c r="F19" s="292" t="s">
        <v>1873</v>
      </c>
      <c r="G19" s="293" t="s">
        <v>155</v>
      </c>
      <c r="H19" s="294">
        <v>-447146.41</v>
      </c>
      <c r="I19" s="304">
        <v>1535724.36</v>
      </c>
      <c r="J19" s="295">
        <f t="shared" si="0"/>
        <v>-12067.527579866699</v>
      </c>
      <c r="K19" s="291" t="s">
        <v>3072</v>
      </c>
      <c r="L19" s="303">
        <v>43403</v>
      </c>
      <c r="M19" s="297">
        <v>-42004.65</v>
      </c>
      <c r="N19" s="298">
        <v>3.4344999999999999</v>
      </c>
      <c r="O19" s="298">
        <v>3.5313400000000001</v>
      </c>
      <c r="P19" s="299">
        <v>-12067.53</v>
      </c>
      <c r="Q19" s="300" t="s">
        <v>3108</v>
      </c>
      <c r="R19" s="300" t="s">
        <v>3109</v>
      </c>
      <c r="S19" s="301" t="s">
        <v>3110</v>
      </c>
      <c r="T19" s="302" t="str">
        <f t="shared" si="1"/>
        <v>PC-5399-CBSA</v>
      </c>
    </row>
    <row r="20" spans="1:26" ht="15.95" customHeight="1" x14ac:dyDescent="0.25">
      <c r="A20" s="289">
        <v>43210</v>
      </c>
      <c r="B20" s="290" t="s">
        <v>1782</v>
      </c>
      <c r="C20" s="291" t="s">
        <v>2512</v>
      </c>
      <c r="D20" s="291" t="s">
        <v>1872</v>
      </c>
      <c r="E20" s="291" t="s">
        <v>1872</v>
      </c>
      <c r="F20" s="292" t="s">
        <v>1873</v>
      </c>
      <c r="G20" s="293" t="s">
        <v>155</v>
      </c>
      <c r="H20" s="294">
        <v>-223911.98</v>
      </c>
      <c r="I20" s="304">
        <v>793656</v>
      </c>
      <c r="J20" s="295">
        <f t="shared" si="0"/>
        <v>-287.88496897264997</v>
      </c>
      <c r="K20" s="291" t="s">
        <v>3072</v>
      </c>
      <c r="L20" s="303">
        <v>43768</v>
      </c>
      <c r="M20" s="297">
        <v>-1002.07</v>
      </c>
      <c r="N20" s="298">
        <v>3.5445000000000002</v>
      </c>
      <c r="O20" s="298">
        <v>3.5494400000000002</v>
      </c>
      <c r="P20" s="299">
        <v>-287.88</v>
      </c>
      <c r="Q20" s="300" t="s">
        <v>3111</v>
      </c>
      <c r="R20" s="300" t="s">
        <v>2788</v>
      </c>
      <c r="S20" s="301" t="s">
        <v>3112</v>
      </c>
      <c r="T20" s="302" t="str">
        <f t="shared" si="1"/>
        <v>PC-5397-CBSA</v>
      </c>
    </row>
    <row r="21" spans="1:26" ht="15.95" customHeight="1" x14ac:dyDescent="0.25">
      <c r="A21" s="289">
        <v>43203</v>
      </c>
      <c r="B21" s="290" t="s">
        <v>1778</v>
      </c>
      <c r="C21" s="291" t="s">
        <v>2512</v>
      </c>
      <c r="D21" s="291" t="s">
        <v>1872</v>
      </c>
      <c r="E21" s="291" t="s">
        <v>1872</v>
      </c>
      <c r="F21" s="292" t="s">
        <v>1873</v>
      </c>
      <c r="G21" s="293" t="s">
        <v>155</v>
      </c>
      <c r="H21" s="294">
        <v>-82178.37</v>
      </c>
      <c r="I21" s="304">
        <v>292859.06</v>
      </c>
      <c r="J21" s="295">
        <f t="shared" si="0"/>
        <v>304.99023213054465</v>
      </c>
      <c r="K21" s="291" t="s">
        <v>3072</v>
      </c>
      <c r="L21" s="303">
        <v>43768</v>
      </c>
      <c r="M21" s="297">
        <v>1061.6099999999999</v>
      </c>
      <c r="N21" s="298">
        <v>3.5636999999999999</v>
      </c>
      <c r="O21" s="298">
        <v>3.5494400000000002</v>
      </c>
      <c r="P21" s="299">
        <v>304.99</v>
      </c>
      <c r="Q21" s="300" t="s">
        <v>3113</v>
      </c>
      <c r="R21" s="300" t="s">
        <v>2788</v>
      </c>
      <c r="S21" s="301" t="s">
        <v>3114</v>
      </c>
      <c r="T21" s="302" t="str">
        <f t="shared" si="1"/>
        <v>PC-5390-CBSA</v>
      </c>
    </row>
    <row r="22" spans="1:26" ht="15.95" customHeight="1" x14ac:dyDescent="0.25">
      <c r="A22" s="289">
        <v>43203</v>
      </c>
      <c r="B22" s="290" t="s">
        <v>1775</v>
      </c>
      <c r="C22" s="291" t="s">
        <v>2512</v>
      </c>
      <c r="D22" s="291" t="s">
        <v>1872</v>
      </c>
      <c r="E22" s="291" t="s">
        <v>1872</v>
      </c>
      <c r="F22" s="292" t="s">
        <v>1873</v>
      </c>
      <c r="G22" s="293" t="s">
        <v>155</v>
      </c>
      <c r="H22" s="294">
        <v>-126276.44</v>
      </c>
      <c r="I22" s="304">
        <v>438494.94</v>
      </c>
      <c r="J22" s="295">
        <f t="shared" si="0"/>
        <v>-2070.6619168007355</v>
      </c>
      <c r="K22" s="291" t="s">
        <v>3072</v>
      </c>
      <c r="L22" s="303">
        <v>43403</v>
      </c>
      <c r="M22" s="297">
        <v>-7207.56</v>
      </c>
      <c r="N22" s="298">
        <v>3.4725000000000001</v>
      </c>
      <c r="O22" s="298">
        <v>3.5313400000000001</v>
      </c>
      <c r="P22" s="299">
        <v>-2070.66</v>
      </c>
      <c r="Q22" s="300" t="s">
        <v>3115</v>
      </c>
      <c r="R22" s="300" t="s">
        <v>2788</v>
      </c>
      <c r="S22" s="301" t="s">
        <v>3116</v>
      </c>
      <c r="T22" s="302" t="str">
        <f t="shared" si="1"/>
        <v>PC-5387-CBSA</v>
      </c>
    </row>
    <row r="23" spans="1:26" ht="15.95" customHeight="1" x14ac:dyDescent="0.25">
      <c r="A23" s="289">
        <v>43203</v>
      </c>
      <c r="B23" s="290" t="s">
        <v>1774</v>
      </c>
      <c r="C23" s="291" t="s">
        <v>2512</v>
      </c>
      <c r="D23" s="291" t="s">
        <v>1872</v>
      </c>
      <c r="E23" s="291" t="s">
        <v>1872</v>
      </c>
      <c r="F23" s="292" t="s">
        <v>1873</v>
      </c>
      <c r="G23" s="293" t="s">
        <v>155</v>
      </c>
      <c r="H23" s="294">
        <v>-413525.93</v>
      </c>
      <c r="I23" s="304">
        <v>1464295.32</v>
      </c>
      <c r="J23" s="295">
        <f t="shared" si="0"/>
        <v>-2571.4462192599403</v>
      </c>
      <c r="K23" s="291" t="s">
        <v>3072</v>
      </c>
      <c r="L23" s="303">
        <v>43739</v>
      </c>
      <c r="M23" s="297">
        <v>-8950.69</v>
      </c>
      <c r="N23" s="298">
        <v>3.5409999999999999</v>
      </c>
      <c r="O23" s="298">
        <v>3.56474</v>
      </c>
      <c r="P23" s="299">
        <v>-2571.4499999999998</v>
      </c>
      <c r="Q23" s="300" t="s">
        <v>3117</v>
      </c>
      <c r="R23" s="300" t="s">
        <v>2788</v>
      </c>
      <c r="S23" s="301" t="s">
        <v>3118</v>
      </c>
      <c r="T23" s="302" t="str">
        <f t="shared" si="1"/>
        <v>PC-5385-CBSA</v>
      </c>
    </row>
    <row r="24" spans="1:26" ht="15.95" customHeight="1" x14ac:dyDescent="0.25">
      <c r="A24" s="289">
        <v>43202</v>
      </c>
      <c r="B24" s="290" t="s">
        <v>1768</v>
      </c>
      <c r="C24" s="291" t="s">
        <v>2512</v>
      </c>
      <c r="D24" s="291" t="s">
        <v>1872</v>
      </c>
      <c r="E24" s="291" t="s">
        <v>1872</v>
      </c>
      <c r="F24" s="292" t="s">
        <v>1873</v>
      </c>
      <c r="G24" s="293" t="s">
        <v>155</v>
      </c>
      <c r="H24" s="294">
        <v>-1428088.93</v>
      </c>
      <c r="I24" s="304">
        <v>4906199.51</v>
      </c>
      <c r="J24" s="295">
        <f t="shared" si="0"/>
        <v>-35222.213284302459</v>
      </c>
      <c r="K24" s="291" t="s">
        <v>3072</v>
      </c>
      <c r="L24" s="303">
        <v>43371</v>
      </c>
      <c r="M24" s="297">
        <v>-122601.48</v>
      </c>
      <c r="N24" s="298">
        <v>3.4355000000000002</v>
      </c>
      <c r="O24" s="298">
        <v>3.5235500000000002</v>
      </c>
      <c r="P24" s="299">
        <v>-35222.21</v>
      </c>
      <c r="Q24" s="300" t="s">
        <v>3119</v>
      </c>
      <c r="R24" s="300" t="s">
        <v>2788</v>
      </c>
      <c r="S24" s="301" t="s">
        <v>3120</v>
      </c>
      <c r="T24" s="302" t="str">
        <f t="shared" si="1"/>
        <v>PC-5380-CBSA</v>
      </c>
    </row>
    <row r="25" spans="1:26" ht="15.95" customHeight="1" x14ac:dyDescent="0.25">
      <c r="A25" s="289">
        <v>43201</v>
      </c>
      <c r="B25" s="290" t="s">
        <v>1767</v>
      </c>
      <c r="C25" s="291" t="s">
        <v>2512</v>
      </c>
      <c r="D25" s="291" t="s">
        <v>1872</v>
      </c>
      <c r="E25" s="291" t="s">
        <v>1872</v>
      </c>
      <c r="F25" s="292" t="s">
        <v>1873</v>
      </c>
      <c r="G25" s="293" t="s">
        <v>155</v>
      </c>
      <c r="H25" s="294">
        <v>-220748.56</v>
      </c>
      <c r="I25" s="304">
        <v>758933.55</v>
      </c>
      <c r="J25" s="295">
        <f t="shared" si="0"/>
        <v>-5289.9304757527007</v>
      </c>
      <c r="K25" s="291" t="s">
        <v>3072</v>
      </c>
      <c r="L25" s="303">
        <v>43371</v>
      </c>
      <c r="M25" s="297">
        <v>-18413.189999999999</v>
      </c>
      <c r="N25" s="298">
        <v>3.4380000000000002</v>
      </c>
      <c r="O25" s="298">
        <v>3.5235500000000002</v>
      </c>
      <c r="P25" s="299">
        <v>-5289.93</v>
      </c>
      <c r="Q25" s="300" t="s">
        <v>3121</v>
      </c>
      <c r="R25" s="300" t="s">
        <v>2788</v>
      </c>
      <c r="S25" s="301" t="s">
        <v>3122</v>
      </c>
      <c r="T25" s="302" t="str">
        <f t="shared" si="1"/>
        <v>PC-5379-CBSA</v>
      </c>
    </row>
    <row r="26" spans="1:26" ht="15.95" customHeight="1" x14ac:dyDescent="0.25">
      <c r="A26" s="289">
        <v>43201</v>
      </c>
      <c r="B26" s="290" t="s">
        <v>1763</v>
      </c>
      <c r="C26" s="291" t="s">
        <v>2512</v>
      </c>
      <c r="D26" s="291" t="s">
        <v>1872</v>
      </c>
      <c r="E26" s="291" t="s">
        <v>1872</v>
      </c>
      <c r="F26" s="292" t="s">
        <v>1873</v>
      </c>
      <c r="G26" s="293" t="s">
        <v>155</v>
      </c>
      <c r="H26" s="294">
        <v>-245349.09</v>
      </c>
      <c r="I26" s="294">
        <v>839952.6</v>
      </c>
      <c r="J26" s="295">
        <f t="shared" si="0"/>
        <v>-6875.9652953344066</v>
      </c>
      <c r="K26" s="291" t="s">
        <v>3072</v>
      </c>
      <c r="L26" s="303">
        <v>43371</v>
      </c>
      <c r="M26" s="297">
        <v>-23933.86</v>
      </c>
      <c r="N26" s="298">
        <v>3.4235000000000002</v>
      </c>
      <c r="O26" s="298">
        <v>3.5235500000000002</v>
      </c>
      <c r="P26" s="299">
        <v>-6875.97</v>
      </c>
      <c r="Q26" s="300" t="s">
        <v>3123</v>
      </c>
      <c r="R26" s="305" t="s">
        <v>2788</v>
      </c>
      <c r="S26" s="301" t="s">
        <v>3124</v>
      </c>
      <c r="T26" s="302" t="str">
        <f t="shared" si="1"/>
        <v>PC-5375-CBSA</v>
      </c>
      <c r="V26" s="269"/>
      <c r="W26" s="269"/>
      <c r="X26" s="269"/>
      <c r="Y26" s="269"/>
      <c r="Z26" s="269"/>
    </row>
    <row r="27" spans="1:26" ht="15.95" customHeight="1" x14ac:dyDescent="0.25">
      <c r="A27" s="289">
        <v>43201</v>
      </c>
      <c r="B27" s="290" t="s">
        <v>1762</v>
      </c>
      <c r="C27" s="291" t="s">
        <v>2512</v>
      </c>
      <c r="D27" s="291" t="s">
        <v>1872</v>
      </c>
      <c r="E27" s="291" t="s">
        <v>1872</v>
      </c>
      <c r="F27" s="292" t="s">
        <v>1873</v>
      </c>
      <c r="G27" s="293" t="s">
        <v>155</v>
      </c>
      <c r="H27" s="294">
        <v>-842134.79</v>
      </c>
      <c r="I27" s="294">
        <v>2899049</v>
      </c>
      <c r="J27" s="295">
        <f t="shared" si="0"/>
        <v>-19274.873592277636</v>
      </c>
      <c r="K27" s="291" t="s">
        <v>3072</v>
      </c>
      <c r="L27" s="303">
        <v>43374</v>
      </c>
      <c r="M27" s="297">
        <v>-67091.98</v>
      </c>
      <c r="N27" s="298">
        <v>3.4424999999999999</v>
      </c>
      <c r="O27" s="298">
        <v>3.5242300000000002</v>
      </c>
      <c r="P27" s="299">
        <v>-19274.87</v>
      </c>
      <c r="Q27" s="300" t="s">
        <v>3125</v>
      </c>
      <c r="R27" s="300" t="s">
        <v>2788</v>
      </c>
      <c r="S27" s="301" t="s">
        <v>3126</v>
      </c>
      <c r="T27" s="302" t="str">
        <f t="shared" si="1"/>
        <v>PC-5374-CBSA</v>
      </c>
    </row>
    <row r="28" spans="1:26" ht="15.95" customHeight="1" x14ac:dyDescent="0.25">
      <c r="A28" s="289">
        <v>43200</v>
      </c>
      <c r="B28" s="290" t="s">
        <v>1761</v>
      </c>
      <c r="C28" s="291" t="s">
        <v>2512</v>
      </c>
      <c r="D28" s="291" t="s">
        <v>1872</v>
      </c>
      <c r="E28" s="291" t="s">
        <v>1872</v>
      </c>
      <c r="F28" s="292" t="s">
        <v>1873</v>
      </c>
      <c r="G28" s="293" t="s">
        <v>155</v>
      </c>
      <c r="H28" s="294">
        <v>-747217.37</v>
      </c>
      <c r="I28" s="294">
        <v>2667566</v>
      </c>
      <c r="J28" s="295">
        <f t="shared" si="0"/>
        <v>3998.3595725120663</v>
      </c>
      <c r="K28" s="291" t="s">
        <v>3072</v>
      </c>
      <c r="L28" s="303">
        <v>43768</v>
      </c>
      <c r="M28" s="297">
        <v>13917.49</v>
      </c>
      <c r="N28" s="298">
        <v>3.57</v>
      </c>
      <c r="O28" s="298">
        <v>3.5494400000000002</v>
      </c>
      <c r="P28" s="299">
        <v>3998.36</v>
      </c>
      <c r="Q28" s="300" t="s">
        <v>3127</v>
      </c>
      <c r="R28" s="300" t="s">
        <v>2788</v>
      </c>
      <c r="S28" s="301" t="s">
        <v>3128</v>
      </c>
      <c r="T28" s="302" t="str">
        <f t="shared" si="1"/>
        <v>PC-5372-CBSA</v>
      </c>
    </row>
    <row r="29" spans="1:26" ht="15.95" customHeight="1" x14ac:dyDescent="0.25">
      <c r="A29" s="289">
        <v>43200</v>
      </c>
      <c r="B29" s="290" t="s">
        <v>1760</v>
      </c>
      <c r="C29" s="291" t="s">
        <v>2512</v>
      </c>
      <c r="D29" s="291" t="s">
        <v>1872</v>
      </c>
      <c r="E29" s="291" t="s">
        <v>1872</v>
      </c>
      <c r="F29" s="292" t="s">
        <v>1873</v>
      </c>
      <c r="G29" s="293" t="s">
        <v>155</v>
      </c>
      <c r="H29" s="294">
        <v>-152542.85</v>
      </c>
      <c r="I29" s="294">
        <v>543433.9</v>
      </c>
      <c r="J29" s="295">
        <f t="shared" si="0"/>
        <v>-109.50930820501034</v>
      </c>
      <c r="K29" s="291" t="s">
        <v>3072</v>
      </c>
      <c r="L29" s="303">
        <v>43738</v>
      </c>
      <c r="M29" s="297">
        <v>-381.18</v>
      </c>
      <c r="N29" s="298">
        <v>3.5625</v>
      </c>
      <c r="O29" s="298">
        <v>3.5652400000000002</v>
      </c>
      <c r="P29" s="299">
        <v>-109.51</v>
      </c>
      <c r="Q29" s="300" t="s">
        <v>3129</v>
      </c>
      <c r="R29" s="300" t="s">
        <v>2788</v>
      </c>
      <c r="S29" s="301" t="s">
        <v>3130</v>
      </c>
      <c r="T29" s="302" t="str">
        <f t="shared" si="1"/>
        <v>PC-5371-CBSA</v>
      </c>
    </row>
    <row r="30" spans="1:26" ht="15.95" customHeight="1" x14ac:dyDescent="0.25">
      <c r="A30" s="289">
        <v>43199</v>
      </c>
      <c r="B30" s="290" t="s">
        <v>1758</v>
      </c>
      <c r="C30" s="291" t="s">
        <v>2512</v>
      </c>
      <c r="D30" s="291" t="s">
        <v>1872</v>
      </c>
      <c r="E30" s="291" t="s">
        <v>1872</v>
      </c>
      <c r="F30" s="292" t="s">
        <v>1873</v>
      </c>
      <c r="G30" s="293" t="s">
        <v>155</v>
      </c>
      <c r="H30" s="294">
        <v>-761589.09</v>
      </c>
      <c r="I30" s="294">
        <v>2701737.3</v>
      </c>
      <c r="J30" s="295">
        <f t="shared" si="0"/>
        <v>-3539.8126867386804</v>
      </c>
      <c r="K30" s="291" t="s">
        <v>3072</v>
      </c>
      <c r="L30" s="303">
        <v>43738</v>
      </c>
      <c r="M30" s="297">
        <v>-12321.38</v>
      </c>
      <c r="N30" s="298">
        <v>3.5474999999999999</v>
      </c>
      <c r="O30" s="298">
        <v>3.5652400000000002</v>
      </c>
      <c r="P30" s="299">
        <v>-3539.81</v>
      </c>
      <c r="Q30" s="300" t="s">
        <v>3131</v>
      </c>
      <c r="R30" s="300" t="s">
        <v>2788</v>
      </c>
      <c r="S30" s="301" t="s">
        <v>3132</v>
      </c>
      <c r="T30" s="302" t="str">
        <f t="shared" si="1"/>
        <v>PC-5369-CBSA</v>
      </c>
    </row>
    <row r="31" spans="1:26" s="269" customFormat="1" ht="15.95" customHeight="1" x14ac:dyDescent="0.25">
      <c r="A31" s="289">
        <v>43196</v>
      </c>
      <c r="B31" s="290" t="s">
        <v>1757</v>
      </c>
      <c r="C31" s="291" t="s">
        <v>2512</v>
      </c>
      <c r="D31" s="291" t="s">
        <v>1872</v>
      </c>
      <c r="E31" s="291" t="s">
        <v>1872</v>
      </c>
      <c r="F31" s="292" t="s">
        <v>1873</v>
      </c>
      <c r="G31" s="293" t="s">
        <v>155</v>
      </c>
      <c r="H31" s="294">
        <v>-1639114.93</v>
      </c>
      <c r="I31" s="294">
        <v>5659208.2000000002</v>
      </c>
      <c r="J31" s="295">
        <f t="shared" si="0"/>
        <v>-50077.002413238341</v>
      </c>
      <c r="K31" s="291" t="s">
        <v>3072</v>
      </c>
      <c r="L31" s="303">
        <v>43556</v>
      </c>
      <c r="M31" s="297">
        <v>-174308.03</v>
      </c>
      <c r="N31" s="298">
        <v>3.4525999999999999</v>
      </c>
      <c r="O31" s="298">
        <v>3.56507</v>
      </c>
      <c r="P31" s="299">
        <v>-50077</v>
      </c>
      <c r="Q31" s="300" t="s">
        <v>3133</v>
      </c>
      <c r="R31" s="300" t="s">
        <v>2788</v>
      </c>
      <c r="S31" s="301" t="s">
        <v>3134</v>
      </c>
      <c r="T31" s="302" t="str">
        <f t="shared" si="1"/>
        <v>PC-5367-CBSA</v>
      </c>
      <c r="U31" s="199"/>
    </row>
    <row r="32" spans="1:26" ht="15.95" customHeight="1" x14ac:dyDescent="0.25">
      <c r="A32" s="289">
        <v>43196</v>
      </c>
      <c r="B32" s="290" t="s">
        <v>1756</v>
      </c>
      <c r="C32" s="291" t="s">
        <v>2512</v>
      </c>
      <c r="D32" s="291" t="s">
        <v>1872</v>
      </c>
      <c r="E32" s="291" t="s">
        <v>1872</v>
      </c>
      <c r="F32" s="292" t="s">
        <v>1873</v>
      </c>
      <c r="G32" s="293" t="s">
        <v>155</v>
      </c>
      <c r="H32" s="294">
        <v>-211270.23</v>
      </c>
      <c r="I32" s="294">
        <v>739973.99</v>
      </c>
      <c r="J32" s="295">
        <f t="shared" si="0"/>
        <v>-4263.4796598483108</v>
      </c>
      <c r="K32" s="291" t="s">
        <v>3072</v>
      </c>
      <c r="L32" s="303">
        <v>43707</v>
      </c>
      <c r="M32" s="297">
        <v>-14840.32</v>
      </c>
      <c r="N32" s="298">
        <v>3.5024999999999999</v>
      </c>
      <c r="O32" s="298">
        <v>3.5790299999999999</v>
      </c>
      <c r="P32" s="299">
        <v>-4263.4799999999996</v>
      </c>
      <c r="Q32" s="300" t="s">
        <v>3135</v>
      </c>
      <c r="R32" s="300" t="s">
        <v>2788</v>
      </c>
      <c r="S32" s="301" t="s">
        <v>3136</v>
      </c>
      <c r="T32" s="302" t="str">
        <f t="shared" si="1"/>
        <v>PC-5366-CBSA</v>
      </c>
      <c r="V32" s="269"/>
      <c r="W32" s="269"/>
      <c r="X32" s="269"/>
      <c r="Y32" s="269"/>
      <c r="Z32" s="269"/>
    </row>
    <row r="33" spans="1:26" ht="15.95" customHeight="1" x14ac:dyDescent="0.25">
      <c r="A33" s="289">
        <v>43196</v>
      </c>
      <c r="B33" s="290" t="s">
        <v>1755</v>
      </c>
      <c r="C33" s="291" t="s">
        <v>2512</v>
      </c>
      <c r="D33" s="291" t="s">
        <v>1872</v>
      </c>
      <c r="E33" s="291" t="s">
        <v>1872</v>
      </c>
      <c r="F33" s="292" t="s">
        <v>1873</v>
      </c>
      <c r="G33" s="293" t="s">
        <v>155</v>
      </c>
      <c r="H33" s="294">
        <v>-172596.26</v>
      </c>
      <c r="I33" s="294">
        <v>599651.19999999995</v>
      </c>
      <c r="J33" s="295">
        <f t="shared" si="0"/>
        <v>-5215.0568834750629</v>
      </c>
      <c r="K33" s="291" t="s">
        <v>3072</v>
      </c>
      <c r="L33" s="303">
        <v>43676</v>
      </c>
      <c r="M33" s="297">
        <v>-18152.57</v>
      </c>
      <c r="N33" s="298">
        <v>3.4742999999999999</v>
      </c>
      <c r="O33" s="298">
        <v>3.5881099999999999</v>
      </c>
      <c r="P33" s="299">
        <v>-5215.0600000000004</v>
      </c>
      <c r="Q33" s="300" t="s">
        <v>3137</v>
      </c>
      <c r="R33" s="300" t="s">
        <v>3138</v>
      </c>
      <c r="S33" s="301" t="s">
        <v>3139</v>
      </c>
      <c r="T33" s="302" t="str">
        <f t="shared" si="1"/>
        <v>PC-5363-CBSA</v>
      </c>
    </row>
    <row r="34" spans="1:26" ht="15.95" customHeight="1" x14ac:dyDescent="0.25">
      <c r="A34" s="289">
        <v>43196</v>
      </c>
      <c r="B34" s="290" t="s">
        <v>1755</v>
      </c>
      <c r="C34" s="291" t="s">
        <v>2512</v>
      </c>
      <c r="D34" s="291" t="s">
        <v>1872</v>
      </c>
      <c r="E34" s="291" t="s">
        <v>1872</v>
      </c>
      <c r="F34" s="292" t="s">
        <v>1873</v>
      </c>
      <c r="G34" s="293" t="s">
        <v>155</v>
      </c>
      <c r="H34" s="294">
        <v>-68725.960000000006</v>
      </c>
      <c r="I34" s="304">
        <v>239860.49</v>
      </c>
      <c r="J34" s="295">
        <f t="shared" si="0"/>
        <v>-1788.2900482647669</v>
      </c>
      <c r="K34" s="291" t="s">
        <v>3072</v>
      </c>
      <c r="L34" s="303">
        <v>43676</v>
      </c>
      <c r="M34" s="297">
        <v>-6224.68</v>
      </c>
      <c r="N34" s="298">
        <v>3.4901</v>
      </c>
      <c r="O34" s="298">
        <v>3.5881099999999999</v>
      </c>
      <c r="P34" s="299">
        <v>-1788.29</v>
      </c>
      <c r="Q34" s="300" t="s">
        <v>3140</v>
      </c>
      <c r="R34" s="305" t="s">
        <v>3141</v>
      </c>
      <c r="S34" s="301" t="s">
        <v>3142</v>
      </c>
      <c r="T34" s="302" t="str">
        <f t="shared" si="1"/>
        <v>PC-5363-CBSA</v>
      </c>
      <c r="Z34" s="269"/>
    </row>
    <row r="35" spans="1:26" ht="15.95" customHeight="1" x14ac:dyDescent="0.25">
      <c r="A35" s="289">
        <v>43195</v>
      </c>
      <c r="B35" s="290" t="s">
        <v>1753</v>
      </c>
      <c r="C35" s="291" t="s">
        <v>2512</v>
      </c>
      <c r="D35" s="291" t="s">
        <v>1872</v>
      </c>
      <c r="E35" s="291" t="s">
        <v>1872</v>
      </c>
      <c r="F35" s="292" t="s">
        <v>1873</v>
      </c>
      <c r="G35" s="293" t="s">
        <v>155</v>
      </c>
      <c r="H35" s="294">
        <v>-869816.07</v>
      </c>
      <c r="I35" s="294">
        <v>2998256</v>
      </c>
      <c r="J35" s="295">
        <f t="shared" si="0"/>
        <v>-32586.100896345666</v>
      </c>
      <c r="K35" s="291" t="s">
        <v>3072</v>
      </c>
      <c r="L35" s="303">
        <v>43676</v>
      </c>
      <c r="M35" s="297">
        <v>-113425.7</v>
      </c>
      <c r="N35" s="298">
        <v>3.4470000000000001</v>
      </c>
      <c r="O35" s="298">
        <v>3.5881099999999999</v>
      </c>
      <c r="P35" s="299">
        <v>-32586.1</v>
      </c>
      <c r="Q35" s="300" t="s">
        <v>3143</v>
      </c>
      <c r="R35" s="300" t="s">
        <v>2788</v>
      </c>
      <c r="S35" s="301" t="s">
        <v>3144</v>
      </c>
      <c r="T35" s="302" t="str">
        <f t="shared" si="1"/>
        <v>PC-5361-CBSA</v>
      </c>
    </row>
    <row r="36" spans="1:26" ht="15.95" customHeight="1" x14ac:dyDescent="0.25">
      <c r="A36" s="289">
        <v>43182</v>
      </c>
      <c r="B36" s="290" t="s">
        <v>1741</v>
      </c>
      <c r="C36" s="291" t="s">
        <v>2512</v>
      </c>
      <c r="D36" s="291" t="s">
        <v>1872</v>
      </c>
      <c r="E36" s="291" t="s">
        <v>1872</v>
      </c>
      <c r="F36" s="292" t="s">
        <v>1873</v>
      </c>
      <c r="G36" s="293" t="s">
        <v>155</v>
      </c>
      <c r="H36" s="294">
        <v>-609253.62</v>
      </c>
      <c r="I36" s="294">
        <v>2112282.2999999998</v>
      </c>
      <c r="J36" s="295">
        <f t="shared" si="0"/>
        <v>-15681.676626062974</v>
      </c>
      <c r="K36" s="291" t="s">
        <v>3072</v>
      </c>
      <c r="L36" s="303">
        <v>43738</v>
      </c>
      <c r="M36" s="297">
        <v>-54584.78</v>
      </c>
      <c r="N36" s="298">
        <v>3.4670000000000001</v>
      </c>
      <c r="O36" s="298">
        <v>3.5652400000000002</v>
      </c>
      <c r="P36" s="299">
        <v>-15681.68</v>
      </c>
      <c r="Q36" s="300" t="s">
        <v>3145</v>
      </c>
      <c r="R36" s="300" t="s">
        <v>3146</v>
      </c>
      <c r="S36" s="301" t="s">
        <v>3147</v>
      </c>
      <c r="T36" s="302" t="str">
        <f t="shared" si="1"/>
        <v>PC-5348-CBSA</v>
      </c>
    </row>
    <row r="37" spans="1:26" ht="15.95" customHeight="1" x14ac:dyDescent="0.25">
      <c r="A37" s="289">
        <v>43182</v>
      </c>
      <c r="B37" s="290" t="s">
        <v>1740</v>
      </c>
      <c r="C37" s="291" t="s">
        <v>2512</v>
      </c>
      <c r="D37" s="291" t="s">
        <v>1872</v>
      </c>
      <c r="E37" s="291" t="s">
        <v>1872</v>
      </c>
      <c r="F37" s="292" t="s">
        <v>1873</v>
      </c>
      <c r="G37" s="293" t="s">
        <v>155</v>
      </c>
      <c r="H37" s="294">
        <v>-5307630.17</v>
      </c>
      <c r="I37" s="294">
        <v>18390938.550000001</v>
      </c>
      <c r="J37" s="295">
        <f t="shared" si="0"/>
        <v>-139395.17352332798</v>
      </c>
      <c r="K37" s="291" t="s">
        <v>3072</v>
      </c>
      <c r="L37" s="303">
        <v>43738</v>
      </c>
      <c r="M37" s="297">
        <v>-485206.72</v>
      </c>
      <c r="N37" s="298">
        <v>3.4649999999999999</v>
      </c>
      <c r="O37" s="298">
        <v>3.5652400000000002</v>
      </c>
      <c r="P37" s="299">
        <v>-139395.17000000001</v>
      </c>
      <c r="Q37" s="300" t="s">
        <v>3148</v>
      </c>
      <c r="R37" s="300" t="s">
        <v>2788</v>
      </c>
      <c r="S37" s="301" t="s">
        <v>3149</v>
      </c>
      <c r="T37" s="302" t="str">
        <f t="shared" si="1"/>
        <v>PC-5347-CBSA</v>
      </c>
    </row>
    <row r="38" spans="1:26" ht="15.95" customHeight="1" x14ac:dyDescent="0.25">
      <c r="A38" s="289">
        <v>43182</v>
      </c>
      <c r="B38" s="290" t="s">
        <v>1739</v>
      </c>
      <c r="C38" s="291" t="s">
        <v>2512</v>
      </c>
      <c r="D38" s="291" t="s">
        <v>1872</v>
      </c>
      <c r="E38" s="291" t="s">
        <v>1872</v>
      </c>
      <c r="F38" s="292" t="s">
        <v>1873</v>
      </c>
      <c r="G38" s="293" t="s">
        <v>155</v>
      </c>
      <c r="H38" s="294">
        <v>-5462063.5199999996</v>
      </c>
      <c r="I38" s="294">
        <v>18926050.079999998</v>
      </c>
      <c r="J38" s="295">
        <f t="shared" si="0"/>
        <v>-143451.08308434844</v>
      </c>
      <c r="K38" s="291" t="s">
        <v>3072</v>
      </c>
      <c r="L38" s="303">
        <v>43738</v>
      </c>
      <c r="M38" s="297">
        <v>-499324.53</v>
      </c>
      <c r="N38" s="298">
        <v>3.4649999999999999</v>
      </c>
      <c r="O38" s="298">
        <v>3.5652400000000002</v>
      </c>
      <c r="P38" s="299">
        <v>-143451.07999999999</v>
      </c>
      <c r="Q38" s="300" t="s">
        <v>3150</v>
      </c>
      <c r="R38" s="300" t="s">
        <v>2788</v>
      </c>
      <c r="S38" s="301" t="s">
        <v>3151</v>
      </c>
      <c r="T38" s="302" t="str">
        <f t="shared" si="1"/>
        <v>PC-5346-CBSA</v>
      </c>
    </row>
    <row r="39" spans="1:26" ht="15.95" customHeight="1" x14ac:dyDescent="0.25">
      <c r="A39" s="289">
        <v>43182</v>
      </c>
      <c r="B39" s="290" t="s">
        <v>1738</v>
      </c>
      <c r="C39" s="291" t="s">
        <v>2512</v>
      </c>
      <c r="D39" s="291" t="s">
        <v>1872</v>
      </c>
      <c r="E39" s="291" t="s">
        <v>1872</v>
      </c>
      <c r="F39" s="292" t="s">
        <v>1873</v>
      </c>
      <c r="G39" s="293" t="s">
        <v>155</v>
      </c>
      <c r="H39" s="294">
        <v>-2275859.7999999998</v>
      </c>
      <c r="I39" s="294">
        <v>7885854.2000000002</v>
      </c>
      <c r="J39" s="295">
        <f t="shared" si="0"/>
        <v>-59771.285336704212</v>
      </c>
      <c r="K39" s="291" t="s">
        <v>3072</v>
      </c>
      <c r="L39" s="303">
        <v>43738</v>
      </c>
      <c r="M39" s="297">
        <v>-208051.89</v>
      </c>
      <c r="N39" s="298">
        <v>3.4649999999999999</v>
      </c>
      <c r="O39" s="298">
        <v>3.5652400000000002</v>
      </c>
      <c r="P39" s="299">
        <v>-59771.29</v>
      </c>
      <c r="Q39" s="300" t="s">
        <v>3152</v>
      </c>
      <c r="R39" s="300" t="s">
        <v>2788</v>
      </c>
      <c r="S39" s="301" t="s">
        <v>3153</v>
      </c>
      <c r="T39" s="302" t="str">
        <f t="shared" si="1"/>
        <v>PC-5345-CBSA</v>
      </c>
    </row>
    <row r="40" spans="1:26" ht="15.95" customHeight="1" x14ac:dyDescent="0.25">
      <c r="A40" s="289">
        <v>43179</v>
      </c>
      <c r="B40" s="290" t="s">
        <v>1735</v>
      </c>
      <c r="C40" s="291" t="s">
        <v>2512</v>
      </c>
      <c r="D40" s="291" t="s">
        <v>1872</v>
      </c>
      <c r="E40" s="291" t="s">
        <v>1872</v>
      </c>
      <c r="F40" s="292" t="s">
        <v>1873</v>
      </c>
      <c r="G40" s="293" t="s">
        <v>155</v>
      </c>
      <c r="H40" s="294">
        <v>-160827.64000000001</v>
      </c>
      <c r="I40" s="294">
        <v>562173</v>
      </c>
      <c r="J40" s="295">
        <f t="shared" si="0"/>
        <v>-2257.7884394392095</v>
      </c>
      <c r="K40" s="291" t="s">
        <v>3072</v>
      </c>
      <c r="L40" s="303">
        <v>43768</v>
      </c>
      <c r="M40" s="297">
        <v>-7858.91</v>
      </c>
      <c r="N40" s="298">
        <v>3.4954999999999998</v>
      </c>
      <c r="O40" s="298">
        <v>3.5494400000000002</v>
      </c>
      <c r="P40" s="299">
        <v>-2257.79</v>
      </c>
      <c r="Q40" s="300" t="s">
        <v>3154</v>
      </c>
      <c r="R40" s="300" t="s">
        <v>2788</v>
      </c>
      <c r="S40" s="301" t="s">
        <v>3155</v>
      </c>
      <c r="T40" s="302" t="str">
        <f t="shared" si="1"/>
        <v>PC-5341-CBSA</v>
      </c>
      <c r="V40" s="269"/>
      <c r="W40" s="269"/>
      <c r="X40" s="269"/>
      <c r="Y40" s="269"/>
      <c r="Z40" s="269"/>
    </row>
    <row r="41" spans="1:26" ht="15.95" customHeight="1" x14ac:dyDescent="0.25">
      <c r="A41" s="289">
        <v>43175</v>
      </c>
      <c r="B41" s="290" t="s">
        <v>1731</v>
      </c>
      <c r="C41" s="291" t="s">
        <v>2512</v>
      </c>
      <c r="D41" s="291" t="s">
        <v>1872</v>
      </c>
      <c r="E41" s="291" t="s">
        <v>1872</v>
      </c>
      <c r="F41" s="292" t="s">
        <v>1873</v>
      </c>
      <c r="G41" s="293" t="s">
        <v>155</v>
      </c>
      <c r="H41" s="294">
        <v>-134204.41</v>
      </c>
      <c r="I41" s="294">
        <v>446927.54</v>
      </c>
      <c r="J41" s="295">
        <f t="shared" si="0"/>
        <v>-6854.4300160882558</v>
      </c>
      <c r="K41" s="291" t="s">
        <v>3072</v>
      </c>
      <c r="L41" s="303">
        <v>43320</v>
      </c>
      <c r="M41" s="297">
        <v>-23858.9</v>
      </c>
      <c r="N41" s="298">
        <v>3.3302</v>
      </c>
      <c r="O41" s="298">
        <v>3.5109900000000001</v>
      </c>
      <c r="P41" s="299">
        <v>-6854.43</v>
      </c>
      <c r="Q41" s="300" t="s">
        <v>3156</v>
      </c>
      <c r="R41" s="300" t="s">
        <v>2788</v>
      </c>
      <c r="S41" s="301" t="s">
        <v>3157</v>
      </c>
      <c r="T41" s="302" t="str">
        <f t="shared" si="1"/>
        <v>PC-5336-CBSA</v>
      </c>
    </row>
    <row r="42" spans="1:26" s="269" customFormat="1" ht="15.95" customHeight="1" x14ac:dyDescent="0.25">
      <c r="A42" s="289">
        <v>43174</v>
      </c>
      <c r="B42" s="290" t="s">
        <v>1726</v>
      </c>
      <c r="C42" s="291" t="s">
        <v>2512</v>
      </c>
      <c r="D42" s="291" t="s">
        <v>1872</v>
      </c>
      <c r="E42" s="291" t="s">
        <v>1872</v>
      </c>
      <c r="F42" s="292" t="s">
        <v>1873</v>
      </c>
      <c r="G42" s="293" t="s">
        <v>155</v>
      </c>
      <c r="H42" s="294">
        <v>-682898.81</v>
      </c>
      <c r="I42" s="294">
        <v>2270297.08</v>
      </c>
      <c r="J42" s="295">
        <f t="shared" si="0"/>
        <v>-35485.333831303149</v>
      </c>
      <c r="K42" s="291" t="s">
        <v>3072</v>
      </c>
      <c r="L42" s="303">
        <v>43311</v>
      </c>
      <c r="M42" s="297">
        <v>-123517.35</v>
      </c>
      <c r="N42" s="298">
        <v>3.3245</v>
      </c>
      <c r="O42" s="298">
        <v>3.50813</v>
      </c>
      <c r="P42" s="299">
        <v>-35485.33</v>
      </c>
      <c r="Q42" s="300" t="s">
        <v>3158</v>
      </c>
      <c r="R42" s="300" t="s">
        <v>2788</v>
      </c>
      <c r="S42" s="301" t="s">
        <v>3159</v>
      </c>
      <c r="T42" s="302" t="str">
        <f t="shared" si="1"/>
        <v>PC-5333-CBSA</v>
      </c>
      <c r="U42" s="199"/>
      <c r="V42" s="199"/>
      <c r="W42" s="199"/>
      <c r="X42" s="199"/>
      <c r="Y42" s="199"/>
      <c r="Z42" s="199"/>
    </row>
    <row r="43" spans="1:26" ht="15.95" customHeight="1" x14ac:dyDescent="0.25">
      <c r="A43" s="289">
        <v>43172</v>
      </c>
      <c r="B43" s="290" t="s">
        <v>1724</v>
      </c>
      <c r="C43" s="291" t="s">
        <v>2512</v>
      </c>
      <c r="D43" s="291" t="s">
        <v>1872</v>
      </c>
      <c r="E43" s="291" t="s">
        <v>1872</v>
      </c>
      <c r="F43" s="292" t="s">
        <v>1873</v>
      </c>
      <c r="G43" s="293" t="s">
        <v>155</v>
      </c>
      <c r="H43" s="294">
        <v>-809608.28</v>
      </c>
      <c r="I43" s="294">
        <v>2678589</v>
      </c>
      <c r="J43" s="295">
        <f t="shared" si="0"/>
        <v>-50362.626407722368</v>
      </c>
      <c r="K43" s="291" t="s">
        <v>3072</v>
      </c>
      <c r="L43" s="303">
        <v>43405</v>
      </c>
      <c r="M43" s="297">
        <v>-175302.23</v>
      </c>
      <c r="N43" s="298">
        <v>3.3085</v>
      </c>
      <c r="O43" s="298">
        <v>3.5318200000000002</v>
      </c>
      <c r="P43" s="299">
        <v>-50362.63</v>
      </c>
      <c r="Q43" s="300" t="s">
        <v>3160</v>
      </c>
      <c r="R43" s="300" t="s">
        <v>2788</v>
      </c>
      <c r="S43" s="301" t="s">
        <v>3161</v>
      </c>
      <c r="T43" s="302" t="str">
        <f t="shared" si="1"/>
        <v>PC-5327-CBSA</v>
      </c>
      <c r="Z43" s="269"/>
    </row>
    <row r="44" spans="1:26" s="269" customFormat="1" ht="15.95" customHeight="1" x14ac:dyDescent="0.25">
      <c r="A44" s="289">
        <v>43171</v>
      </c>
      <c r="B44" s="290" t="s">
        <v>1723</v>
      </c>
      <c r="C44" s="291" t="s">
        <v>2512</v>
      </c>
      <c r="D44" s="291" t="s">
        <v>1872</v>
      </c>
      <c r="E44" s="291" t="s">
        <v>1872</v>
      </c>
      <c r="F44" s="292" t="s">
        <v>1873</v>
      </c>
      <c r="G44" s="293" t="s">
        <v>155</v>
      </c>
      <c r="H44" s="294">
        <v>-457113.28</v>
      </c>
      <c r="I44" s="304">
        <v>1524701.36</v>
      </c>
      <c r="J44" s="295">
        <f t="shared" si="0"/>
        <v>-25705.590668811768</v>
      </c>
      <c r="K44" s="291" t="s">
        <v>3072</v>
      </c>
      <c r="L44" s="303">
        <v>43437</v>
      </c>
      <c r="M44" s="297">
        <v>-89476.02</v>
      </c>
      <c r="N44" s="298">
        <v>3.3355000000000001</v>
      </c>
      <c r="O44" s="298">
        <v>3.5383399999999998</v>
      </c>
      <c r="P44" s="299">
        <v>-25705.59</v>
      </c>
      <c r="Q44" s="300" t="s">
        <v>3162</v>
      </c>
      <c r="R44" s="300" t="s">
        <v>2788</v>
      </c>
      <c r="S44" s="301" t="s">
        <v>3163</v>
      </c>
      <c r="T44" s="302" t="str">
        <f t="shared" si="1"/>
        <v>PC-5326-CBSA</v>
      </c>
      <c r="U44" s="199"/>
      <c r="V44" s="199"/>
      <c r="W44" s="199"/>
      <c r="X44" s="199"/>
      <c r="Y44" s="199"/>
      <c r="Z44" s="199"/>
    </row>
    <row r="45" spans="1:26" ht="15.95" customHeight="1" x14ac:dyDescent="0.25">
      <c r="A45" s="289">
        <v>43167</v>
      </c>
      <c r="B45" s="290" t="s">
        <v>1722</v>
      </c>
      <c r="C45" s="291" t="s">
        <v>2512</v>
      </c>
      <c r="D45" s="291" t="s">
        <v>1872</v>
      </c>
      <c r="E45" s="291" t="s">
        <v>1872</v>
      </c>
      <c r="F45" s="292" t="s">
        <v>1873</v>
      </c>
      <c r="G45" s="293" t="s">
        <v>155</v>
      </c>
      <c r="H45" s="294">
        <v>-142533.65</v>
      </c>
      <c r="I45" s="304">
        <v>474209.46</v>
      </c>
      <c r="J45" s="295">
        <f t="shared" si="0"/>
        <v>-8131.966789243852</v>
      </c>
      <c r="K45" s="291" t="s">
        <v>3072</v>
      </c>
      <c r="L45" s="303">
        <v>43405</v>
      </c>
      <c r="M45" s="297">
        <v>-28305.75</v>
      </c>
      <c r="N45" s="298">
        <v>3.327</v>
      </c>
      <c r="O45" s="298">
        <v>3.5318200000000002</v>
      </c>
      <c r="P45" s="299">
        <v>-8131.97</v>
      </c>
      <c r="Q45" s="300" t="s">
        <v>3164</v>
      </c>
      <c r="R45" s="300" t="s">
        <v>3165</v>
      </c>
      <c r="S45" s="301" t="s">
        <v>3166</v>
      </c>
      <c r="T45" s="302" t="str">
        <f t="shared" si="1"/>
        <v>PC-5324-CBSA</v>
      </c>
      <c r="V45" s="269"/>
      <c r="W45" s="269"/>
      <c r="X45" s="269"/>
      <c r="Y45" s="269"/>
      <c r="Z45" s="269"/>
    </row>
    <row r="46" spans="1:26" ht="15.95" customHeight="1" x14ac:dyDescent="0.25">
      <c r="A46" s="289">
        <v>43147</v>
      </c>
      <c r="B46" s="290" t="s">
        <v>1698</v>
      </c>
      <c r="C46" s="291" t="s">
        <v>2512</v>
      </c>
      <c r="D46" s="291" t="s">
        <v>1872</v>
      </c>
      <c r="E46" s="291" t="s">
        <v>1872</v>
      </c>
      <c r="F46" s="292" t="s">
        <v>1873</v>
      </c>
      <c r="G46" s="293" t="s">
        <v>155</v>
      </c>
      <c r="H46" s="294">
        <v>-593140.79</v>
      </c>
      <c r="I46" s="304">
        <v>1960330.32</v>
      </c>
      <c r="J46" s="295">
        <f t="shared" si="0"/>
        <v>-35403.726154906915</v>
      </c>
      <c r="K46" s="291" t="s">
        <v>3072</v>
      </c>
      <c r="L46" s="303">
        <v>43342</v>
      </c>
      <c r="M46" s="297">
        <v>-123233.29</v>
      </c>
      <c r="N46" s="298">
        <v>3.3050000000000002</v>
      </c>
      <c r="O46" s="298">
        <v>3.51708</v>
      </c>
      <c r="P46" s="299">
        <v>-35403.730000000003</v>
      </c>
      <c r="Q46" s="300" t="s">
        <v>3167</v>
      </c>
      <c r="R46" s="300" t="s">
        <v>2788</v>
      </c>
      <c r="S46" s="301" t="s">
        <v>3168</v>
      </c>
      <c r="T46" s="302" t="str">
        <f t="shared" si="1"/>
        <v>PC-5302-CBSA</v>
      </c>
      <c r="V46" s="269"/>
      <c r="W46" s="269"/>
      <c r="X46" s="269"/>
      <c r="Y46" s="269"/>
      <c r="Z46" s="269"/>
    </row>
    <row r="47" spans="1:26" ht="15.95" customHeight="1" x14ac:dyDescent="0.25">
      <c r="A47" s="289">
        <v>43139</v>
      </c>
      <c r="B47" s="290" t="s">
        <v>1696</v>
      </c>
      <c r="C47" s="291" t="s">
        <v>2512</v>
      </c>
      <c r="D47" s="291" t="s">
        <v>1872</v>
      </c>
      <c r="E47" s="291" t="s">
        <v>1872</v>
      </c>
      <c r="F47" s="292" t="s">
        <v>1873</v>
      </c>
      <c r="G47" s="293" t="s">
        <v>155</v>
      </c>
      <c r="H47" s="294">
        <v>-127103.17</v>
      </c>
      <c r="I47" s="304">
        <v>428375.83</v>
      </c>
      <c r="J47" s="295">
        <f t="shared" si="0"/>
        <v>-5479.085267754539</v>
      </c>
      <c r="K47" s="291" t="s">
        <v>3072</v>
      </c>
      <c r="L47" s="303">
        <v>43374</v>
      </c>
      <c r="M47" s="297">
        <v>-19071.599999999999</v>
      </c>
      <c r="N47" s="298">
        <v>3.3702999999999999</v>
      </c>
      <c r="O47" s="298">
        <v>3.5242300000000002</v>
      </c>
      <c r="P47" s="299">
        <v>-5479.09</v>
      </c>
      <c r="Q47" s="300" t="s">
        <v>3169</v>
      </c>
      <c r="R47" s="300" t="s">
        <v>2788</v>
      </c>
      <c r="S47" s="301" t="s">
        <v>3170</v>
      </c>
      <c r="T47" s="302" t="str">
        <f t="shared" si="1"/>
        <v>PC-5300-CBSA</v>
      </c>
    </row>
    <row r="48" spans="1:26" ht="15.95" customHeight="1" x14ac:dyDescent="0.25">
      <c r="A48" s="289">
        <v>43187</v>
      </c>
      <c r="B48" s="290" t="s">
        <v>1685</v>
      </c>
      <c r="C48" s="291" t="s">
        <v>2512</v>
      </c>
      <c r="D48" s="291" t="s">
        <v>1872</v>
      </c>
      <c r="E48" s="291" t="s">
        <v>1872</v>
      </c>
      <c r="F48" s="292" t="s">
        <v>1873</v>
      </c>
      <c r="G48" s="293" t="s">
        <v>155</v>
      </c>
      <c r="H48" s="294">
        <v>-207783.55</v>
      </c>
      <c r="I48" s="304">
        <v>706464.07</v>
      </c>
      <c r="J48" s="295">
        <f t="shared" si="0"/>
        <v>-7629.5391863939331</v>
      </c>
      <c r="K48" s="291" t="s">
        <v>3072</v>
      </c>
      <c r="L48" s="303">
        <v>43405</v>
      </c>
      <c r="M48" s="297">
        <v>-26556.9</v>
      </c>
      <c r="N48" s="298">
        <v>3.4</v>
      </c>
      <c r="O48" s="298">
        <v>3.5318200000000002</v>
      </c>
      <c r="P48" s="299">
        <v>-7629.54</v>
      </c>
      <c r="Q48" s="300" t="s">
        <v>3171</v>
      </c>
      <c r="R48" s="300" t="s">
        <v>3172</v>
      </c>
      <c r="S48" s="301" t="s">
        <v>3173</v>
      </c>
      <c r="T48" s="302" t="str">
        <f t="shared" si="1"/>
        <v>PC-5290-CBSA</v>
      </c>
    </row>
    <row r="49" spans="1:26" ht="15.95" customHeight="1" x14ac:dyDescent="0.25">
      <c r="A49" s="289">
        <v>43199</v>
      </c>
      <c r="B49" s="290" t="s">
        <v>1657</v>
      </c>
      <c r="C49" s="291" t="s">
        <v>2512</v>
      </c>
      <c r="D49" s="291" t="s">
        <v>1872</v>
      </c>
      <c r="E49" s="291" t="s">
        <v>1872</v>
      </c>
      <c r="F49" s="292" t="s">
        <v>1873</v>
      </c>
      <c r="G49" s="293" t="s">
        <v>155</v>
      </c>
      <c r="H49" s="294">
        <v>-510303.35</v>
      </c>
      <c r="I49" s="304">
        <v>1759270.8</v>
      </c>
      <c r="J49" s="295">
        <f t="shared" si="0"/>
        <v>-10965.338427947599</v>
      </c>
      <c r="K49" s="291" t="s">
        <v>3072</v>
      </c>
      <c r="L49" s="303">
        <v>43374</v>
      </c>
      <c r="M49" s="297">
        <v>-38168.15</v>
      </c>
      <c r="N49" s="298">
        <v>3.4474999999999998</v>
      </c>
      <c r="O49" s="298">
        <v>3.5242300000000002</v>
      </c>
      <c r="P49" s="299">
        <v>-10965.34</v>
      </c>
      <c r="Q49" s="300" t="s">
        <v>3174</v>
      </c>
      <c r="R49" s="305" t="s">
        <v>3175</v>
      </c>
      <c r="S49" s="301" t="s">
        <v>3176</v>
      </c>
      <c r="T49" s="302" t="str">
        <f t="shared" si="1"/>
        <v>PC-5270-CBSA</v>
      </c>
    </row>
    <row r="50" spans="1:26" ht="15.95" customHeight="1" x14ac:dyDescent="0.25">
      <c r="A50" s="289">
        <v>43109</v>
      </c>
      <c r="B50" s="290" t="s">
        <v>1653</v>
      </c>
      <c r="C50" s="291" t="s">
        <v>2512</v>
      </c>
      <c r="D50" s="291" t="s">
        <v>1872</v>
      </c>
      <c r="E50" s="291" t="s">
        <v>1872</v>
      </c>
      <c r="F50" s="292" t="s">
        <v>1873</v>
      </c>
      <c r="G50" s="293" t="s">
        <v>155</v>
      </c>
      <c r="H50" s="294">
        <v>-940924.33</v>
      </c>
      <c r="I50" s="304">
        <v>3150214.67</v>
      </c>
      <c r="J50" s="295">
        <f t="shared" si="0"/>
        <v>-48178.499195587225</v>
      </c>
      <c r="K50" s="291" t="s">
        <v>3072</v>
      </c>
      <c r="L50" s="303">
        <v>43405</v>
      </c>
      <c r="M50" s="297">
        <v>-167699.72</v>
      </c>
      <c r="N50" s="298">
        <v>3.3479999999999999</v>
      </c>
      <c r="O50" s="298">
        <v>3.5318200000000002</v>
      </c>
      <c r="P50" s="299">
        <v>-48178.5</v>
      </c>
      <c r="Q50" s="300" t="s">
        <v>3177</v>
      </c>
      <c r="R50" s="300" t="s">
        <v>3058</v>
      </c>
      <c r="S50" s="301" t="s">
        <v>3059</v>
      </c>
      <c r="T50" s="302" t="str">
        <f t="shared" si="1"/>
        <v>PC-5267-CBSA</v>
      </c>
    </row>
    <row r="51" spans="1:26" ht="15.95" customHeight="1" x14ac:dyDescent="0.25">
      <c r="A51" s="289">
        <v>43052</v>
      </c>
      <c r="B51" s="290" t="s">
        <v>1648</v>
      </c>
      <c r="C51" s="291" t="s">
        <v>2512</v>
      </c>
      <c r="D51" s="291" t="s">
        <v>1872</v>
      </c>
      <c r="E51" s="291" t="s">
        <v>1872</v>
      </c>
      <c r="F51" s="292" t="s">
        <v>1873</v>
      </c>
      <c r="G51" s="293" t="s">
        <v>155</v>
      </c>
      <c r="H51" s="294">
        <v>-1803111.82</v>
      </c>
      <c r="I51" s="304">
        <v>6200000</v>
      </c>
      <c r="J51" s="295">
        <f t="shared" si="0"/>
        <v>-49908.822684440362</v>
      </c>
      <c r="K51" s="291" t="s">
        <v>3072</v>
      </c>
      <c r="L51" s="303">
        <v>43437</v>
      </c>
      <c r="M51" s="297">
        <v>-173722.63</v>
      </c>
      <c r="N51" s="298">
        <v>3.4384999999999999</v>
      </c>
      <c r="O51" s="298">
        <v>3.5383399999999998</v>
      </c>
      <c r="P51" s="299">
        <v>-49908.82</v>
      </c>
      <c r="Q51" s="300" t="s">
        <v>3178</v>
      </c>
      <c r="R51" s="300" t="s">
        <v>2788</v>
      </c>
      <c r="S51" s="301" t="s">
        <v>3179</v>
      </c>
      <c r="T51" s="302" t="str">
        <f t="shared" si="1"/>
        <v>PC-5263-CBSA</v>
      </c>
    </row>
    <row r="52" spans="1:26" ht="15.95" customHeight="1" x14ac:dyDescent="0.25">
      <c r="A52" s="289">
        <v>43040</v>
      </c>
      <c r="B52" s="309" t="s">
        <v>3180</v>
      </c>
      <c r="C52" s="291" t="s">
        <v>2512</v>
      </c>
      <c r="D52" s="291" t="s">
        <v>1872</v>
      </c>
      <c r="E52" s="291" t="s">
        <v>1872</v>
      </c>
      <c r="F52" s="292" t="s">
        <v>1873</v>
      </c>
      <c r="G52" s="293" t="s">
        <v>155</v>
      </c>
      <c r="H52" s="294">
        <v>-1787763.54</v>
      </c>
      <c r="I52" s="304">
        <v>6140073.8799999999</v>
      </c>
      <c r="J52" s="295">
        <f t="shared" si="0"/>
        <v>-48905.31199724201</v>
      </c>
      <c r="K52" s="291" t="s">
        <v>3072</v>
      </c>
      <c r="L52" s="303">
        <v>43409</v>
      </c>
      <c r="M52" s="297">
        <v>-170229.61</v>
      </c>
      <c r="N52" s="298">
        <v>3.4344999999999999</v>
      </c>
      <c r="O52" s="298">
        <v>3.5327299999999999</v>
      </c>
      <c r="P52" s="299">
        <v>-48905.31</v>
      </c>
      <c r="Q52" s="300" t="s">
        <v>3181</v>
      </c>
      <c r="R52" s="300" t="s">
        <v>2788</v>
      </c>
      <c r="S52" s="301" t="s">
        <v>3182</v>
      </c>
      <c r="T52" s="302" t="str">
        <f t="shared" si="1"/>
        <v>PC-5200/ 5243/   5244/   5245-CBSA</v>
      </c>
    </row>
    <row r="53" spans="1:26" ht="15.95" customHeight="1" x14ac:dyDescent="0.25">
      <c r="A53" s="289">
        <v>43012</v>
      </c>
      <c r="B53" s="290" t="s">
        <v>1624</v>
      </c>
      <c r="C53" s="291" t="s">
        <v>2512</v>
      </c>
      <c r="D53" s="291" t="s">
        <v>1872</v>
      </c>
      <c r="E53" s="291" t="s">
        <v>1872</v>
      </c>
      <c r="F53" s="292" t="s">
        <v>1873</v>
      </c>
      <c r="G53" s="293" t="s">
        <v>155</v>
      </c>
      <c r="H53" s="294">
        <v>-188483.37</v>
      </c>
      <c r="I53" s="304">
        <v>627649.62</v>
      </c>
      <c r="J53" s="295">
        <f t="shared" si="0"/>
        <v>-10641.254883934729</v>
      </c>
      <c r="K53" s="291" t="s">
        <v>3072</v>
      </c>
      <c r="L53" s="303">
        <v>43409</v>
      </c>
      <c r="M53" s="297">
        <v>-37040.080000000002</v>
      </c>
      <c r="N53" s="298">
        <v>3.33</v>
      </c>
      <c r="O53" s="298">
        <v>3.5327299999999999</v>
      </c>
      <c r="P53" s="299">
        <v>-10641.25</v>
      </c>
      <c r="Q53" s="300" t="s">
        <v>3183</v>
      </c>
      <c r="R53" s="300" t="s">
        <v>2788</v>
      </c>
      <c r="S53" s="301" t="s">
        <v>3184</v>
      </c>
      <c r="T53" s="302" t="str">
        <f t="shared" si="1"/>
        <v>PC-5198-CBSA</v>
      </c>
    </row>
    <row r="54" spans="1:26" ht="15.95" customHeight="1" x14ac:dyDescent="0.25">
      <c r="A54" s="289">
        <v>43202</v>
      </c>
      <c r="B54" s="290" t="s">
        <v>1618</v>
      </c>
      <c r="C54" s="291" t="s">
        <v>2512</v>
      </c>
      <c r="D54" s="291" t="s">
        <v>1872</v>
      </c>
      <c r="E54" s="291" t="s">
        <v>1872</v>
      </c>
      <c r="F54" s="292" t="s">
        <v>1873</v>
      </c>
      <c r="G54" s="293" t="s">
        <v>155</v>
      </c>
      <c r="H54" s="294">
        <v>-1377323.85</v>
      </c>
      <c r="I54" s="304">
        <v>4725598.13</v>
      </c>
      <c r="J54" s="295">
        <f t="shared" si="0"/>
        <v>-35960.035049413927</v>
      </c>
      <c r="K54" s="291" t="s">
        <v>3072</v>
      </c>
      <c r="L54" s="303">
        <v>43374</v>
      </c>
      <c r="M54" s="297">
        <v>-125169.69</v>
      </c>
      <c r="N54" s="298">
        <v>3.431</v>
      </c>
      <c r="O54" s="298">
        <v>3.5242300000000002</v>
      </c>
      <c r="P54" s="299">
        <v>-35960.04</v>
      </c>
      <c r="Q54" s="300" t="s">
        <v>3185</v>
      </c>
      <c r="R54" s="305" t="s">
        <v>3186</v>
      </c>
      <c r="S54" s="301" t="s">
        <v>3187</v>
      </c>
      <c r="T54" s="302" t="str">
        <f t="shared" si="1"/>
        <v>PC-5192-CBSA</v>
      </c>
    </row>
    <row r="55" spans="1:26" ht="15.95" customHeight="1" x14ac:dyDescent="0.25">
      <c r="A55" s="289">
        <v>43053</v>
      </c>
      <c r="B55" s="290" t="s">
        <v>1618</v>
      </c>
      <c r="C55" s="291" t="s">
        <v>2512</v>
      </c>
      <c r="D55" s="291" t="s">
        <v>1872</v>
      </c>
      <c r="E55" s="291" t="s">
        <v>1872</v>
      </c>
      <c r="F55" s="292" t="s">
        <v>1873</v>
      </c>
      <c r="G55" s="293" t="s">
        <v>155</v>
      </c>
      <c r="H55" s="294">
        <v>-1376340.05</v>
      </c>
      <c r="I55" s="304">
        <v>4721534.54</v>
      </c>
      <c r="J55" s="295">
        <f t="shared" si="0"/>
        <v>-36127.068490002304</v>
      </c>
      <c r="K55" s="291" t="s">
        <v>3072</v>
      </c>
      <c r="L55" s="303">
        <v>43374</v>
      </c>
      <c r="M55" s="297">
        <v>-125751.1</v>
      </c>
      <c r="N55" s="298">
        <v>3.4304999999999999</v>
      </c>
      <c r="O55" s="298">
        <v>3.5242300000000002</v>
      </c>
      <c r="P55" s="299">
        <v>-36127.07</v>
      </c>
      <c r="Q55" s="300" t="s">
        <v>3188</v>
      </c>
      <c r="R55" s="300" t="s">
        <v>2788</v>
      </c>
      <c r="S55" s="301" t="s">
        <v>3189</v>
      </c>
      <c r="T55" s="302" t="str">
        <f t="shared" si="1"/>
        <v>PC-5192-CBSA</v>
      </c>
    </row>
    <row r="56" spans="1:26" ht="15.95" customHeight="1" x14ac:dyDescent="0.25">
      <c r="A56" s="289">
        <v>42894</v>
      </c>
      <c r="B56" s="290" t="s">
        <v>1614</v>
      </c>
      <c r="C56" s="291" t="s">
        <v>2512</v>
      </c>
      <c r="D56" s="291" t="s">
        <v>1872</v>
      </c>
      <c r="E56" s="291" t="s">
        <v>1872</v>
      </c>
      <c r="F56" s="292" t="s">
        <v>1873</v>
      </c>
      <c r="G56" s="293" t="s">
        <v>155</v>
      </c>
      <c r="H56" s="294">
        <v>-389560.36</v>
      </c>
      <c r="I56" s="304">
        <v>1377875</v>
      </c>
      <c r="J56" s="295">
        <f t="shared" si="0"/>
        <v>2050.97678694553</v>
      </c>
      <c r="K56" s="291" t="s">
        <v>3072</v>
      </c>
      <c r="L56" s="303">
        <v>43347</v>
      </c>
      <c r="M56" s="297">
        <v>7139.04</v>
      </c>
      <c r="N56" s="298">
        <v>3.5369999999999999</v>
      </c>
      <c r="O56" s="298">
        <v>3.5182799999999999</v>
      </c>
      <c r="P56" s="299">
        <v>2050.98</v>
      </c>
      <c r="Q56" s="300" t="s">
        <v>3190</v>
      </c>
      <c r="R56" s="300" t="s">
        <v>3191</v>
      </c>
      <c r="S56" s="301" t="s">
        <v>3192</v>
      </c>
      <c r="T56" s="302" t="str">
        <f t="shared" si="1"/>
        <v>PC-5179-CBSA</v>
      </c>
      <c r="V56" s="269"/>
      <c r="W56" s="269"/>
      <c r="X56" s="269"/>
      <c r="Y56" s="269"/>
      <c r="Z56" s="269"/>
    </row>
    <row r="57" spans="1:26" ht="15.95" customHeight="1" x14ac:dyDescent="0.25">
      <c r="A57" s="289">
        <v>42894</v>
      </c>
      <c r="B57" s="290" t="s">
        <v>1614</v>
      </c>
      <c r="C57" s="291" t="s">
        <v>2512</v>
      </c>
      <c r="D57" s="291" t="s">
        <v>1872</v>
      </c>
      <c r="E57" s="291" t="s">
        <v>1872</v>
      </c>
      <c r="F57" s="292" t="s">
        <v>1873</v>
      </c>
      <c r="G57" s="293" t="s">
        <v>155</v>
      </c>
      <c r="H57" s="294">
        <v>-387860.66</v>
      </c>
      <c r="I57" s="304">
        <v>1377875</v>
      </c>
      <c r="J57" s="295">
        <f t="shared" si="0"/>
        <v>3070.6475522868304</v>
      </c>
      <c r="K57" s="291" t="s">
        <v>3072</v>
      </c>
      <c r="L57" s="303">
        <v>43374</v>
      </c>
      <c r="M57" s="297">
        <v>10688.31</v>
      </c>
      <c r="N57" s="298">
        <v>3.5525000000000002</v>
      </c>
      <c r="O57" s="298">
        <v>3.5242300000000002</v>
      </c>
      <c r="P57" s="299">
        <v>3070.65</v>
      </c>
      <c r="Q57" s="300" t="s">
        <v>3193</v>
      </c>
      <c r="R57" s="300" t="s">
        <v>3191</v>
      </c>
      <c r="S57" s="301" t="s">
        <v>3194</v>
      </c>
      <c r="T57" s="302" t="str">
        <f t="shared" si="1"/>
        <v>PC-5179-CBSA</v>
      </c>
      <c r="V57" s="269"/>
      <c r="W57" s="269"/>
      <c r="X57" s="269"/>
      <c r="Y57" s="269"/>
      <c r="Z57" s="269"/>
    </row>
    <row r="58" spans="1:26" ht="15.95" customHeight="1" x14ac:dyDescent="0.25">
      <c r="A58" s="289">
        <v>42894</v>
      </c>
      <c r="B58" s="290" t="s">
        <v>1613</v>
      </c>
      <c r="C58" s="291" t="s">
        <v>2512</v>
      </c>
      <c r="D58" s="291" t="s">
        <v>1872</v>
      </c>
      <c r="E58" s="291" t="s">
        <v>1872</v>
      </c>
      <c r="F58" s="292" t="s">
        <v>1873</v>
      </c>
      <c r="G58" s="293" t="s">
        <v>155</v>
      </c>
      <c r="H58" s="294">
        <v>-256394.15</v>
      </c>
      <c r="I58" s="304">
        <v>918583.33</v>
      </c>
      <c r="J58" s="295">
        <f t="shared" si="0"/>
        <v>3633.7997012181113</v>
      </c>
      <c r="K58" s="291" t="s">
        <v>3072</v>
      </c>
      <c r="L58" s="303">
        <v>43405</v>
      </c>
      <c r="M58" s="297">
        <v>12648.53</v>
      </c>
      <c r="N58" s="298">
        <v>3.5827</v>
      </c>
      <c r="O58" s="341">
        <v>3.5318200000000002</v>
      </c>
      <c r="P58" s="299">
        <v>3633.8</v>
      </c>
      <c r="Q58" s="300" t="s">
        <v>3195</v>
      </c>
      <c r="R58" s="300" t="s">
        <v>3196</v>
      </c>
      <c r="S58" s="301" t="s">
        <v>3197</v>
      </c>
      <c r="T58" s="302" t="str">
        <f t="shared" si="1"/>
        <v>PC-5178-CBSA</v>
      </c>
    </row>
    <row r="59" spans="1:26" ht="15.95" customHeight="1" x14ac:dyDescent="0.25">
      <c r="A59" s="289">
        <v>42894</v>
      </c>
      <c r="B59" s="290" t="s">
        <v>1613</v>
      </c>
      <c r="C59" s="291" t="s">
        <v>2512</v>
      </c>
      <c r="D59" s="291" t="s">
        <v>1872</v>
      </c>
      <c r="E59" s="291" t="s">
        <v>1872</v>
      </c>
      <c r="F59" s="292" t="s">
        <v>1873</v>
      </c>
      <c r="G59" s="293" t="s">
        <v>155</v>
      </c>
      <c r="H59" s="294">
        <v>-257732.2</v>
      </c>
      <c r="I59" s="304">
        <v>918583.33</v>
      </c>
      <c r="J59" s="295">
        <f t="shared" si="0"/>
        <v>2877.6832911974257</v>
      </c>
      <c r="K59" s="291" t="s">
        <v>3072</v>
      </c>
      <c r="L59" s="303">
        <v>43374</v>
      </c>
      <c r="M59" s="297">
        <v>10016.64</v>
      </c>
      <c r="N59" s="298">
        <v>3.5640999999999998</v>
      </c>
      <c r="O59" s="298">
        <v>3.5242300000000002</v>
      </c>
      <c r="P59" s="299">
        <v>2877.68</v>
      </c>
      <c r="Q59" s="300" t="s">
        <v>3198</v>
      </c>
      <c r="R59" s="310" t="s">
        <v>3196</v>
      </c>
      <c r="S59" s="301" t="s">
        <v>3199</v>
      </c>
      <c r="T59" s="302" t="str">
        <f t="shared" si="1"/>
        <v>PC-5178-CBSA</v>
      </c>
      <c r="V59" s="269"/>
      <c r="W59" s="269"/>
      <c r="X59" s="269"/>
      <c r="Y59" s="269"/>
      <c r="Z59" s="269"/>
    </row>
    <row r="60" spans="1:26" s="269" customFormat="1" ht="15.95" customHeight="1" x14ac:dyDescent="0.25">
      <c r="A60" s="289">
        <v>42894</v>
      </c>
      <c r="B60" s="290" t="s">
        <v>1613</v>
      </c>
      <c r="C60" s="291" t="s">
        <v>2512</v>
      </c>
      <c r="D60" s="291" t="s">
        <v>1872</v>
      </c>
      <c r="E60" s="291" t="s">
        <v>1872</v>
      </c>
      <c r="F60" s="292" t="s">
        <v>1873</v>
      </c>
      <c r="G60" s="293" t="s">
        <v>155</v>
      </c>
      <c r="H60" s="294">
        <v>-258843.36</v>
      </c>
      <c r="I60" s="304">
        <v>918583.33</v>
      </c>
      <c r="J60" s="295">
        <f t="shared" si="0"/>
        <v>2221.7823488853137</v>
      </c>
      <c r="K60" s="291" t="s">
        <v>3072</v>
      </c>
      <c r="L60" s="303">
        <v>43347</v>
      </c>
      <c r="M60" s="297">
        <v>7733.58</v>
      </c>
      <c r="N60" s="298">
        <v>3.5488</v>
      </c>
      <c r="O60" s="298">
        <v>3.5182799999999999</v>
      </c>
      <c r="P60" s="299">
        <v>2221.7800000000002</v>
      </c>
      <c r="Q60" s="300" t="s">
        <v>3200</v>
      </c>
      <c r="R60" s="300" t="s">
        <v>3201</v>
      </c>
      <c r="S60" s="301" t="s">
        <v>3202</v>
      </c>
      <c r="T60" s="302" t="str">
        <f t="shared" si="1"/>
        <v>PC-5178-CBSA</v>
      </c>
      <c r="U60" s="199"/>
      <c r="V60" s="199"/>
      <c r="W60" s="199"/>
      <c r="X60" s="199"/>
      <c r="Y60" s="199"/>
      <c r="Z60" s="199"/>
    </row>
    <row r="61" spans="1:26" ht="15.95" customHeight="1" x14ac:dyDescent="0.25">
      <c r="A61" s="289">
        <v>43209</v>
      </c>
      <c r="B61" s="290" t="s">
        <v>3203</v>
      </c>
      <c r="C61" s="291" t="s">
        <v>2512</v>
      </c>
      <c r="D61" s="291" t="s">
        <v>1872</v>
      </c>
      <c r="E61" s="291" t="s">
        <v>1872</v>
      </c>
      <c r="F61" s="292" t="s">
        <v>1873</v>
      </c>
      <c r="G61" s="293" t="s">
        <v>155</v>
      </c>
      <c r="H61" s="294">
        <v>-484858.18</v>
      </c>
      <c r="I61" s="304">
        <v>1643184.36</v>
      </c>
      <c r="J61" s="295">
        <f t="shared" si="0"/>
        <v>-20004.070903240634</v>
      </c>
      <c r="K61" s="291" t="s">
        <v>3072</v>
      </c>
      <c r="L61" s="303">
        <v>43434</v>
      </c>
      <c r="M61" s="297">
        <v>-69630.17</v>
      </c>
      <c r="N61" s="298">
        <v>3.3889999999999998</v>
      </c>
      <c r="O61" s="298">
        <v>3.5377900000000002</v>
      </c>
      <c r="P61" s="299">
        <v>-20004.07</v>
      </c>
      <c r="Q61" s="300" t="s">
        <v>3204</v>
      </c>
      <c r="R61" s="305" t="s">
        <v>3205</v>
      </c>
      <c r="S61" s="301" t="s">
        <v>3206</v>
      </c>
      <c r="T61" s="302" t="str">
        <f t="shared" si="1"/>
        <v>Hedge de FX</v>
      </c>
      <c r="V61" s="269"/>
      <c r="W61" s="269"/>
      <c r="X61" s="269"/>
      <c r="Y61" s="269"/>
      <c r="Z61" s="269"/>
    </row>
    <row r="62" spans="1:26" ht="15.95" customHeight="1" x14ac:dyDescent="0.25">
      <c r="A62" s="289">
        <v>43213</v>
      </c>
      <c r="B62" s="290" t="s">
        <v>1791</v>
      </c>
      <c r="C62" s="291" t="s">
        <v>2512</v>
      </c>
      <c r="D62" s="291" t="s">
        <v>1872</v>
      </c>
      <c r="E62" s="291" t="s">
        <v>1872</v>
      </c>
      <c r="F62" s="292" t="s">
        <v>1873</v>
      </c>
      <c r="G62" s="311" t="s">
        <v>1843</v>
      </c>
      <c r="H62" s="294">
        <v>-28820.76</v>
      </c>
      <c r="I62" s="304">
        <v>94748.24</v>
      </c>
      <c r="J62" s="295">
        <f t="shared" si="0"/>
        <v>-1818.1509997701678</v>
      </c>
      <c r="K62" s="291" t="s">
        <v>3072</v>
      </c>
      <c r="L62" s="303">
        <v>43801</v>
      </c>
      <c r="M62" s="297">
        <v>-6328.62</v>
      </c>
      <c r="N62" s="298">
        <v>3.2875000000000001</v>
      </c>
      <c r="O62" s="298">
        <v>3.5316100000000001</v>
      </c>
      <c r="P62" s="299">
        <v>-1818.15</v>
      </c>
      <c r="Q62" s="300" t="s">
        <v>3207</v>
      </c>
      <c r="R62" s="305" t="s">
        <v>2788</v>
      </c>
      <c r="S62" s="301" t="s">
        <v>3208</v>
      </c>
      <c r="T62" s="302" t="str">
        <f t="shared" si="1"/>
        <v>PC-5406-CBSA</v>
      </c>
    </row>
    <row r="63" spans="1:26" ht="15.95" customHeight="1" x14ac:dyDescent="0.25">
      <c r="A63" s="289">
        <v>43215</v>
      </c>
      <c r="B63" s="290" t="s">
        <v>1804</v>
      </c>
      <c r="C63" s="291" t="s">
        <v>2512</v>
      </c>
      <c r="D63" s="291" t="s">
        <v>1872</v>
      </c>
      <c r="E63" s="291" t="s">
        <v>1872</v>
      </c>
      <c r="F63" s="292" t="s">
        <v>1873</v>
      </c>
      <c r="G63" s="311" t="s">
        <v>1843</v>
      </c>
      <c r="H63" s="294">
        <v>-59903.83</v>
      </c>
      <c r="I63" s="304">
        <v>218559.11</v>
      </c>
      <c r="J63" s="295">
        <f t="shared" si="0"/>
        <v>1809.5524017467249</v>
      </c>
      <c r="K63" s="291" t="s">
        <v>3072</v>
      </c>
      <c r="L63" s="303">
        <v>43801</v>
      </c>
      <c r="M63" s="297">
        <v>6298.69</v>
      </c>
      <c r="N63" s="298">
        <v>3.6484999999999999</v>
      </c>
      <c r="O63" s="298">
        <v>3.5316100000000001</v>
      </c>
      <c r="P63" s="299">
        <v>1809.55</v>
      </c>
      <c r="Q63" s="300" t="s">
        <v>3209</v>
      </c>
      <c r="R63" s="300" t="s">
        <v>2788</v>
      </c>
      <c r="S63" s="301" t="s">
        <v>3210</v>
      </c>
      <c r="T63" s="302" t="str">
        <f t="shared" si="1"/>
        <v>PC-5421-CBSA</v>
      </c>
    </row>
    <row r="64" spans="1:26" ht="15.95" customHeight="1" x14ac:dyDescent="0.25">
      <c r="A64" s="289">
        <v>43216</v>
      </c>
      <c r="B64" s="290" t="s">
        <v>3087</v>
      </c>
      <c r="C64" s="291" t="s">
        <v>2512</v>
      </c>
      <c r="D64" s="291" t="s">
        <v>1872</v>
      </c>
      <c r="E64" s="291" t="s">
        <v>1872</v>
      </c>
      <c r="F64" s="292" t="s">
        <v>1873</v>
      </c>
      <c r="G64" s="311" t="s">
        <v>1843</v>
      </c>
      <c r="H64" s="294">
        <v>-59253.07</v>
      </c>
      <c r="I64" s="304">
        <v>209198.9</v>
      </c>
      <c r="J64" s="295">
        <f t="shared" si="0"/>
        <v>-12.22132843024592</v>
      </c>
      <c r="K64" s="291" t="s">
        <v>3072</v>
      </c>
      <c r="L64" s="303">
        <v>43403</v>
      </c>
      <c r="M64" s="297">
        <v>-42.54</v>
      </c>
      <c r="N64" s="298">
        <v>3.5306000000000002</v>
      </c>
      <c r="O64" s="298">
        <v>3.5313400000000001</v>
      </c>
      <c r="P64" s="299">
        <v>-12.22</v>
      </c>
      <c r="Q64" s="300" t="s">
        <v>3211</v>
      </c>
      <c r="R64" s="300" t="s">
        <v>2788</v>
      </c>
      <c r="S64" s="301" t="s">
        <v>3212</v>
      </c>
      <c r="T64" s="302" t="str">
        <f t="shared" si="1"/>
        <v>PC-5425-CBSA</v>
      </c>
    </row>
    <row r="65" spans="1:26" ht="15.95" customHeight="1" x14ac:dyDescent="0.25">
      <c r="A65" s="289">
        <v>43215</v>
      </c>
      <c r="B65" s="290" t="s">
        <v>1806</v>
      </c>
      <c r="C65" s="291" t="s">
        <v>2512</v>
      </c>
      <c r="D65" s="291" t="s">
        <v>1872</v>
      </c>
      <c r="E65" s="291" t="s">
        <v>1872</v>
      </c>
      <c r="F65" s="292" t="s">
        <v>1873</v>
      </c>
      <c r="G65" s="311" t="s">
        <v>1843</v>
      </c>
      <c r="H65" s="294">
        <v>-30124.6</v>
      </c>
      <c r="I65" s="304">
        <v>109879.47</v>
      </c>
      <c r="J65" s="295">
        <f t="shared" si="0"/>
        <v>902.20638933578493</v>
      </c>
      <c r="K65" s="291" t="s">
        <v>3072</v>
      </c>
      <c r="L65" s="303">
        <v>43801</v>
      </c>
      <c r="M65" s="297">
        <v>3140.4</v>
      </c>
      <c r="N65" s="298">
        <v>3.6475</v>
      </c>
      <c r="O65" s="298">
        <v>3.5316100000000001</v>
      </c>
      <c r="P65" s="299">
        <v>902.21</v>
      </c>
      <c r="Q65" s="300" t="s">
        <v>3213</v>
      </c>
      <c r="R65" s="300" t="s">
        <v>2788</v>
      </c>
      <c r="S65" s="301" t="s">
        <v>3214</v>
      </c>
      <c r="T65" s="302" t="str">
        <f t="shared" si="1"/>
        <v>PC-5423-CBSA</v>
      </c>
    </row>
    <row r="66" spans="1:26" ht="15.95" customHeight="1" x14ac:dyDescent="0.25">
      <c r="A66" s="289">
        <v>43215</v>
      </c>
      <c r="B66" s="290" t="s">
        <v>1805</v>
      </c>
      <c r="C66" s="291" t="s">
        <v>2512</v>
      </c>
      <c r="D66" s="291" t="s">
        <v>1872</v>
      </c>
      <c r="E66" s="291" t="s">
        <v>1872</v>
      </c>
      <c r="F66" s="292" t="s">
        <v>1873</v>
      </c>
      <c r="G66" s="311" t="s">
        <v>1843</v>
      </c>
      <c r="H66" s="294">
        <v>-27364.22</v>
      </c>
      <c r="I66" s="304">
        <v>99879.4</v>
      </c>
      <c r="J66" s="295">
        <f t="shared" ref="J66:J129" si="2">M66/3.4808</f>
        <v>837.21558262468398</v>
      </c>
      <c r="K66" s="291" t="s">
        <v>3072</v>
      </c>
      <c r="L66" s="303">
        <v>43801</v>
      </c>
      <c r="M66" s="297">
        <v>2914.18</v>
      </c>
      <c r="N66" s="298">
        <v>3.65</v>
      </c>
      <c r="O66" s="298">
        <v>3.5316100000000001</v>
      </c>
      <c r="P66" s="299">
        <v>837.22</v>
      </c>
      <c r="Q66" s="300" t="s">
        <v>3215</v>
      </c>
      <c r="R66" s="300" t="s">
        <v>2788</v>
      </c>
      <c r="S66" s="301" t="s">
        <v>3216</v>
      </c>
      <c r="T66" s="302" t="str">
        <f t="shared" ref="T66:T129" si="3">B66</f>
        <v>PC-5422-CBSA</v>
      </c>
    </row>
    <row r="67" spans="1:26" ht="15.95" customHeight="1" x14ac:dyDescent="0.25">
      <c r="A67" s="289">
        <v>43214</v>
      </c>
      <c r="B67" s="290" t="s">
        <v>1800</v>
      </c>
      <c r="C67" s="291" t="s">
        <v>2512</v>
      </c>
      <c r="D67" s="291" t="s">
        <v>1872</v>
      </c>
      <c r="E67" s="291" t="s">
        <v>1872</v>
      </c>
      <c r="F67" s="292" t="s">
        <v>1873</v>
      </c>
      <c r="G67" s="311" t="s">
        <v>1843</v>
      </c>
      <c r="H67" s="294">
        <v>-13448.77</v>
      </c>
      <c r="I67" s="304">
        <v>47359.83</v>
      </c>
      <c r="J67" s="295">
        <f t="shared" si="2"/>
        <v>-60.747529303608367</v>
      </c>
      <c r="K67" s="291" t="s">
        <v>3072</v>
      </c>
      <c r="L67" s="303">
        <v>43434</v>
      </c>
      <c r="M67" s="297">
        <v>-211.45</v>
      </c>
      <c r="N67" s="298">
        <v>3.5215000000000001</v>
      </c>
      <c r="O67" s="298">
        <v>3.5377900000000002</v>
      </c>
      <c r="P67" s="299">
        <v>-60.75</v>
      </c>
      <c r="Q67" s="300" t="s">
        <v>3217</v>
      </c>
      <c r="R67" s="300" t="s">
        <v>2788</v>
      </c>
      <c r="S67" s="301" t="s">
        <v>3218</v>
      </c>
      <c r="T67" s="302" t="str">
        <f t="shared" si="3"/>
        <v>PC-5416-CBSA</v>
      </c>
    </row>
    <row r="68" spans="1:26" ht="15.95" customHeight="1" x14ac:dyDescent="0.25">
      <c r="A68" s="289">
        <v>43220</v>
      </c>
      <c r="B68" s="290" t="s">
        <v>1810</v>
      </c>
      <c r="C68" s="291" t="s">
        <v>2512</v>
      </c>
      <c r="D68" s="291" t="s">
        <v>1872</v>
      </c>
      <c r="E68" s="291" t="s">
        <v>1872</v>
      </c>
      <c r="F68" s="292" t="s">
        <v>1873</v>
      </c>
      <c r="G68" s="311" t="s">
        <v>1843</v>
      </c>
      <c r="H68" s="294">
        <v>-30162.32</v>
      </c>
      <c r="I68" s="304">
        <v>110529.83</v>
      </c>
      <c r="J68" s="295">
        <f t="shared" si="2"/>
        <v>1035.8480809009423</v>
      </c>
      <c r="K68" s="291" t="s">
        <v>3072</v>
      </c>
      <c r="L68" s="303">
        <v>43801</v>
      </c>
      <c r="M68" s="297">
        <v>3605.58</v>
      </c>
      <c r="N68" s="298">
        <v>3.6644999999999999</v>
      </c>
      <c r="O68" s="298">
        <v>3.5316100000000001</v>
      </c>
      <c r="P68" s="299">
        <v>1035.8499999999999</v>
      </c>
      <c r="Q68" s="300" t="s">
        <v>3219</v>
      </c>
      <c r="R68" s="300" t="s">
        <v>2788</v>
      </c>
      <c r="S68" s="301" t="s">
        <v>3220</v>
      </c>
      <c r="T68" s="302" t="str">
        <f t="shared" si="3"/>
        <v>PC-5430-CBSA</v>
      </c>
    </row>
    <row r="69" spans="1:26" ht="15.95" customHeight="1" x14ac:dyDescent="0.25">
      <c r="A69" s="289">
        <v>43215</v>
      </c>
      <c r="B69" s="290" t="s">
        <v>1803</v>
      </c>
      <c r="C69" s="291" t="s">
        <v>2512</v>
      </c>
      <c r="D69" s="291" t="s">
        <v>1872</v>
      </c>
      <c r="E69" s="291" t="s">
        <v>1872</v>
      </c>
      <c r="F69" s="292" t="s">
        <v>1873</v>
      </c>
      <c r="G69" s="311" t="s">
        <v>1843</v>
      </c>
      <c r="H69" s="294">
        <v>-87210.98</v>
      </c>
      <c r="I69" s="304">
        <v>318189.26</v>
      </c>
      <c r="J69" s="295">
        <f t="shared" si="2"/>
        <v>2634.4346127327053</v>
      </c>
      <c r="K69" s="291" t="s">
        <v>3072</v>
      </c>
      <c r="L69" s="303">
        <v>43801</v>
      </c>
      <c r="M69" s="297">
        <v>9169.94</v>
      </c>
      <c r="N69" s="298">
        <v>3.6484999999999999</v>
      </c>
      <c r="O69" s="298">
        <v>3.5316100000000001</v>
      </c>
      <c r="P69" s="299">
        <v>2634.43</v>
      </c>
      <c r="Q69" s="300" t="s">
        <v>3221</v>
      </c>
      <c r="R69" s="300" t="s">
        <v>2788</v>
      </c>
      <c r="S69" s="301" t="s">
        <v>3222</v>
      </c>
      <c r="T69" s="302" t="str">
        <f t="shared" si="3"/>
        <v>PC-5420-CBSA</v>
      </c>
    </row>
    <row r="70" spans="1:26" ht="15.95" customHeight="1" x14ac:dyDescent="0.25">
      <c r="A70" s="289">
        <v>43213</v>
      </c>
      <c r="B70" s="290" t="s">
        <v>1796</v>
      </c>
      <c r="C70" s="291" t="s">
        <v>2512</v>
      </c>
      <c r="D70" s="291" t="s">
        <v>1872</v>
      </c>
      <c r="E70" s="291" t="s">
        <v>1872</v>
      </c>
      <c r="F70" s="292" t="s">
        <v>1873</v>
      </c>
      <c r="G70" s="311" t="s">
        <v>1843</v>
      </c>
      <c r="H70" s="294">
        <v>-36102.300000000003</v>
      </c>
      <c r="I70" s="304">
        <v>128506.13</v>
      </c>
      <c r="J70" s="295">
        <f t="shared" si="2"/>
        <v>-272.23626752470699</v>
      </c>
      <c r="K70" s="291" t="s">
        <v>3072</v>
      </c>
      <c r="L70" s="303">
        <v>43677</v>
      </c>
      <c r="M70" s="297">
        <v>-947.6</v>
      </c>
      <c r="N70" s="298">
        <v>3.5594999999999999</v>
      </c>
      <c r="O70" s="298">
        <v>3.5879099999999999</v>
      </c>
      <c r="P70" s="299">
        <v>-272.24</v>
      </c>
      <c r="Q70" s="300" t="s">
        <v>3223</v>
      </c>
      <c r="R70" s="300" t="s">
        <v>2788</v>
      </c>
      <c r="S70" s="301" t="s">
        <v>3224</v>
      </c>
      <c r="T70" s="302" t="str">
        <f t="shared" si="3"/>
        <v>PC-5411-CBSA</v>
      </c>
      <c r="V70" s="269"/>
      <c r="W70" s="269"/>
      <c r="X70" s="269"/>
      <c r="Y70" s="269"/>
      <c r="Z70" s="269"/>
    </row>
    <row r="71" spans="1:26" s="269" customFormat="1" ht="15.95" customHeight="1" x14ac:dyDescent="0.25">
      <c r="A71" s="289">
        <v>43213</v>
      </c>
      <c r="B71" s="290" t="s">
        <v>1793</v>
      </c>
      <c r="C71" s="291" t="s">
        <v>2512</v>
      </c>
      <c r="D71" s="291" t="s">
        <v>1872</v>
      </c>
      <c r="E71" s="291" t="s">
        <v>1872</v>
      </c>
      <c r="F71" s="292" t="s">
        <v>1873</v>
      </c>
      <c r="G71" s="311" t="s">
        <v>1843</v>
      </c>
      <c r="H71" s="294">
        <v>-3377.8</v>
      </c>
      <c r="I71" s="304">
        <v>12095.91</v>
      </c>
      <c r="J71" s="295">
        <f t="shared" si="2"/>
        <v>27.278211905309124</v>
      </c>
      <c r="K71" s="291" t="s">
        <v>3072</v>
      </c>
      <c r="L71" s="303">
        <v>43767</v>
      </c>
      <c r="M71" s="297">
        <v>94.95</v>
      </c>
      <c r="N71" s="298">
        <v>3.581</v>
      </c>
      <c r="O71" s="298">
        <v>3.5499800000000001</v>
      </c>
      <c r="P71" s="299">
        <v>27.28</v>
      </c>
      <c r="Q71" s="300" t="s">
        <v>3225</v>
      </c>
      <c r="R71" s="300" t="s">
        <v>2788</v>
      </c>
      <c r="S71" s="301" t="s">
        <v>3226</v>
      </c>
      <c r="T71" s="302" t="str">
        <f t="shared" si="3"/>
        <v>PC-5408-CBSA</v>
      </c>
      <c r="U71" s="199"/>
      <c r="V71" s="199"/>
      <c r="W71" s="199"/>
      <c r="X71" s="199"/>
      <c r="Y71" s="199"/>
      <c r="Z71" s="199"/>
    </row>
    <row r="72" spans="1:26" ht="15.95" customHeight="1" x14ac:dyDescent="0.25">
      <c r="A72" s="289">
        <v>43220</v>
      </c>
      <c r="B72" s="290" t="s">
        <v>1809</v>
      </c>
      <c r="C72" s="291" t="s">
        <v>2512</v>
      </c>
      <c r="D72" s="291" t="s">
        <v>1872</v>
      </c>
      <c r="E72" s="291" t="s">
        <v>1872</v>
      </c>
      <c r="F72" s="292" t="s">
        <v>1873</v>
      </c>
      <c r="G72" s="311" t="s">
        <v>1843</v>
      </c>
      <c r="H72" s="294">
        <v>-15082.97</v>
      </c>
      <c r="I72" s="304">
        <v>55271.53</v>
      </c>
      <c r="J72" s="295">
        <f t="shared" si="2"/>
        <v>517.98724431165249</v>
      </c>
      <c r="K72" s="291" t="s">
        <v>3072</v>
      </c>
      <c r="L72" s="303">
        <v>43801</v>
      </c>
      <c r="M72" s="297">
        <v>1803.01</v>
      </c>
      <c r="N72" s="298">
        <v>3.6644999999999999</v>
      </c>
      <c r="O72" s="298">
        <v>3.5316100000000001</v>
      </c>
      <c r="P72" s="299">
        <v>517.99</v>
      </c>
      <c r="Q72" s="300" t="s">
        <v>3227</v>
      </c>
      <c r="R72" s="300" t="s">
        <v>2788</v>
      </c>
      <c r="S72" s="301" t="s">
        <v>3228</v>
      </c>
      <c r="T72" s="302" t="str">
        <f t="shared" si="3"/>
        <v>PC-5429-CBSA</v>
      </c>
    </row>
    <row r="73" spans="1:26" s="269" customFormat="1" ht="15.95" customHeight="1" x14ac:dyDescent="0.25">
      <c r="A73" s="289">
        <v>43214</v>
      </c>
      <c r="B73" s="290" t="s">
        <v>1797</v>
      </c>
      <c r="C73" s="291" t="s">
        <v>2512</v>
      </c>
      <c r="D73" s="291" t="s">
        <v>1872</v>
      </c>
      <c r="E73" s="291" t="s">
        <v>1872</v>
      </c>
      <c r="F73" s="292" t="s">
        <v>1873</v>
      </c>
      <c r="G73" s="311" t="s">
        <v>1843</v>
      </c>
      <c r="H73" s="294">
        <v>-55821.49</v>
      </c>
      <c r="I73" s="304">
        <v>199226.88</v>
      </c>
      <c r="J73" s="295">
        <f t="shared" si="2"/>
        <v>-280.17409790852679</v>
      </c>
      <c r="K73" s="291" t="s">
        <v>3072</v>
      </c>
      <c r="L73" s="303">
        <v>43677</v>
      </c>
      <c r="M73" s="297">
        <v>-975.23</v>
      </c>
      <c r="N73" s="298">
        <v>3.569</v>
      </c>
      <c r="O73" s="298">
        <v>3.5879099999999999</v>
      </c>
      <c r="P73" s="299">
        <v>-280.17</v>
      </c>
      <c r="Q73" s="300" t="s">
        <v>3229</v>
      </c>
      <c r="R73" s="300" t="s">
        <v>2788</v>
      </c>
      <c r="S73" s="301" t="s">
        <v>3230</v>
      </c>
      <c r="T73" s="302" t="str">
        <f t="shared" si="3"/>
        <v>PC-5413-CBSA</v>
      </c>
      <c r="U73" s="199"/>
    </row>
    <row r="74" spans="1:26" ht="15.95" customHeight="1" x14ac:dyDescent="0.25">
      <c r="A74" s="289">
        <v>43213</v>
      </c>
      <c r="B74" s="290" t="s">
        <v>1795</v>
      </c>
      <c r="C74" s="291" t="s">
        <v>2512</v>
      </c>
      <c r="D74" s="291" t="s">
        <v>1872</v>
      </c>
      <c r="E74" s="291" t="s">
        <v>1872</v>
      </c>
      <c r="F74" s="292" t="s">
        <v>1873</v>
      </c>
      <c r="G74" s="311" t="s">
        <v>1843</v>
      </c>
      <c r="H74" s="294">
        <v>-6487.16</v>
      </c>
      <c r="I74" s="304">
        <v>22623.96</v>
      </c>
      <c r="J74" s="295">
        <f t="shared" si="2"/>
        <v>-65.507929211675489</v>
      </c>
      <c r="K74" s="291" t="s">
        <v>3072</v>
      </c>
      <c r="L74" s="303">
        <v>43371</v>
      </c>
      <c r="M74" s="297">
        <v>-228.02</v>
      </c>
      <c r="N74" s="298">
        <v>3.4874999999999998</v>
      </c>
      <c r="O74" s="298">
        <v>3.5235500000000002</v>
      </c>
      <c r="P74" s="299">
        <v>-65.510000000000005</v>
      </c>
      <c r="Q74" s="300" t="s">
        <v>3231</v>
      </c>
      <c r="R74" s="300" t="s">
        <v>2788</v>
      </c>
      <c r="S74" s="301" t="s">
        <v>3232</v>
      </c>
      <c r="T74" s="302" t="str">
        <f t="shared" si="3"/>
        <v>PC-5410-CBSA</v>
      </c>
    </row>
    <row r="75" spans="1:26" ht="15.95" customHeight="1" x14ac:dyDescent="0.25">
      <c r="A75" s="289">
        <v>43215</v>
      </c>
      <c r="B75" s="290" t="s">
        <v>1802</v>
      </c>
      <c r="C75" s="291" t="s">
        <v>2512</v>
      </c>
      <c r="D75" s="291" t="s">
        <v>1872</v>
      </c>
      <c r="E75" s="291" t="s">
        <v>1872</v>
      </c>
      <c r="F75" s="292" t="s">
        <v>1873</v>
      </c>
      <c r="G75" s="311" t="s">
        <v>1843</v>
      </c>
      <c r="H75" s="294">
        <v>-29008.67</v>
      </c>
      <c r="I75" s="304">
        <v>105461.01</v>
      </c>
      <c r="J75" s="295">
        <f t="shared" si="2"/>
        <v>534.00080441277873</v>
      </c>
      <c r="K75" s="291" t="s">
        <v>3072</v>
      </c>
      <c r="L75" s="303">
        <v>43738</v>
      </c>
      <c r="M75" s="297">
        <v>1858.75</v>
      </c>
      <c r="N75" s="298">
        <v>3.6355</v>
      </c>
      <c r="O75" s="298">
        <v>3.5652400000000002</v>
      </c>
      <c r="P75" s="299">
        <v>534</v>
      </c>
      <c r="Q75" s="300" t="s">
        <v>3233</v>
      </c>
      <c r="R75" s="300" t="s">
        <v>2788</v>
      </c>
      <c r="S75" s="301" t="s">
        <v>3234</v>
      </c>
      <c r="T75" s="302" t="str">
        <f t="shared" si="3"/>
        <v>PC-5419-CBSA</v>
      </c>
    </row>
    <row r="76" spans="1:26" ht="15.95" customHeight="1" x14ac:dyDescent="0.25">
      <c r="A76" s="289">
        <v>43213</v>
      </c>
      <c r="B76" s="290" t="s">
        <v>1786</v>
      </c>
      <c r="C76" s="291" t="s">
        <v>2512</v>
      </c>
      <c r="D76" s="291" t="s">
        <v>1872</v>
      </c>
      <c r="E76" s="291" t="s">
        <v>1872</v>
      </c>
      <c r="F76" s="292" t="s">
        <v>1873</v>
      </c>
      <c r="G76" s="311" t="s">
        <v>1843</v>
      </c>
      <c r="H76" s="294">
        <v>-522311.9</v>
      </c>
      <c r="I76" s="304">
        <v>1879278.2</v>
      </c>
      <c r="J76" s="295">
        <f t="shared" si="2"/>
        <v>10735.313720983682</v>
      </c>
      <c r="K76" s="291" t="s">
        <v>3072</v>
      </c>
      <c r="L76" s="303">
        <v>43829</v>
      </c>
      <c r="M76" s="297">
        <v>37367.480000000003</v>
      </c>
      <c r="N76" s="298">
        <v>3.5979999999999999</v>
      </c>
      <c r="O76" s="298">
        <v>3.5179800000000001</v>
      </c>
      <c r="P76" s="299">
        <v>10735.31</v>
      </c>
      <c r="Q76" s="300" t="s">
        <v>3235</v>
      </c>
      <c r="R76" s="305" t="s">
        <v>2788</v>
      </c>
      <c r="S76" s="301" t="s">
        <v>3236</v>
      </c>
      <c r="T76" s="302" t="str">
        <f t="shared" si="3"/>
        <v>PC-5401-CBSA</v>
      </c>
    </row>
    <row r="77" spans="1:26" ht="15.95" customHeight="1" x14ac:dyDescent="0.25">
      <c r="A77" s="289">
        <v>43213</v>
      </c>
      <c r="B77" s="290" t="s">
        <v>1794</v>
      </c>
      <c r="C77" s="291" t="s">
        <v>2512</v>
      </c>
      <c r="D77" s="291" t="s">
        <v>1872</v>
      </c>
      <c r="E77" s="291" t="s">
        <v>1872</v>
      </c>
      <c r="F77" s="292" t="s">
        <v>1873</v>
      </c>
      <c r="G77" s="311" t="s">
        <v>1843</v>
      </c>
      <c r="H77" s="294">
        <v>-44603.73</v>
      </c>
      <c r="I77" s="304">
        <v>156224.57</v>
      </c>
      <c r="J77" s="295">
        <f t="shared" si="2"/>
        <v>-495.92335095380378</v>
      </c>
      <c r="K77" s="291" t="s">
        <v>3072</v>
      </c>
      <c r="L77" s="303">
        <v>43462</v>
      </c>
      <c r="M77" s="297">
        <v>-1726.21</v>
      </c>
      <c r="N77" s="298">
        <v>3.5024999999999999</v>
      </c>
      <c r="O77" s="298">
        <v>3.54278</v>
      </c>
      <c r="P77" s="299">
        <v>-495.92</v>
      </c>
      <c r="Q77" s="300" t="s">
        <v>3237</v>
      </c>
      <c r="R77" s="300" t="s">
        <v>2788</v>
      </c>
      <c r="S77" s="301" t="s">
        <v>3238</v>
      </c>
      <c r="T77" s="302" t="str">
        <f t="shared" si="3"/>
        <v>PC-5409-CBSA</v>
      </c>
    </row>
    <row r="78" spans="1:26" ht="15.95" customHeight="1" x14ac:dyDescent="0.25">
      <c r="A78" s="289">
        <v>43215</v>
      </c>
      <c r="B78" s="290" t="s">
        <v>1801</v>
      </c>
      <c r="C78" s="291" t="s">
        <v>2512</v>
      </c>
      <c r="D78" s="291" t="s">
        <v>1872</v>
      </c>
      <c r="E78" s="291" t="s">
        <v>1872</v>
      </c>
      <c r="F78" s="292" t="s">
        <v>1873</v>
      </c>
      <c r="G78" s="311" t="s">
        <v>1843</v>
      </c>
      <c r="H78" s="294">
        <v>-48791.66</v>
      </c>
      <c r="I78" s="304">
        <v>178572.6</v>
      </c>
      <c r="J78" s="295">
        <f t="shared" si="2"/>
        <v>1778.5882555734313</v>
      </c>
      <c r="K78" s="291" t="s">
        <v>3072</v>
      </c>
      <c r="L78" s="303">
        <v>43829</v>
      </c>
      <c r="M78" s="297">
        <v>6190.91</v>
      </c>
      <c r="N78" s="298">
        <v>3.6598999999999999</v>
      </c>
      <c r="O78" s="298">
        <v>3.5179800000000001</v>
      </c>
      <c r="P78" s="299">
        <v>1778.59</v>
      </c>
      <c r="Q78" s="300" t="s">
        <v>3239</v>
      </c>
      <c r="R78" s="300" t="s">
        <v>2788</v>
      </c>
      <c r="S78" s="301" t="s">
        <v>3240</v>
      </c>
      <c r="T78" s="302" t="str">
        <f t="shared" si="3"/>
        <v>PC-5418-CBSA</v>
      </c>
    </row>
    <row r="79" spans="1:26" ht="15.95" customHeight="1" x14ac:dyDescent="0.25">
      <c r="A79" s="289">
        <v>43213</v>
      </c>
      <c r="B79" s="290" t="s">
        <v>1792</v>
      </c>
      <c r="C79" s="291" t="s">
        <v>2512</v>
      </c>
      <c r="D79" s="291" t="s">
        <v>1872</v>
      </c>
      <c r="E79" s="291" t="s">
        <v>1872</v>
      </c>
      <c r="F79" s="292" t="s">
        <v>1873</v>
      </c>
      <c r="G79" s="311" t="s">
        <v>1843</v>
      </c>
      <c r="H79" s="294">
        <v>-3350.2</v>
      </c>
      <c r="I79" s="304">
        <v>11672.1</v>
      </c>
      <c r="J79" s="295">
        <f t="shared" si="2"/>
        <v>-44.19960928522179</v>
      </c>
      <c r="K79" s="291" t="s">
        <v>3072</v>
      </c>
      <c r="L79" s="303">
        <v>43403</v>
      </c>
      <c r="M79" s="297">
        <v>-153.85</v>
      </c>
      <c r="N79" s="298">
        <v>3.484</v>
      </c>
      <c r="O79" s="298">
        <v>3.5313400000000001</v>
      </c>
      <c r="P79" s="299">
        <v>-44.2</v>
      </c>
      <c r="Q79" s="300" t="s">
        <v>3241</v>
      </c>
      <c r="R79" s="300" t="s">
        <v>2788</v>
      </c>
      <c r="S79" s="301" t="s">
        <v>3242</v>
      </c>
      <c r="T79" s="302" t="str">
        <f t="shared" si="3"/>
        <v>PC-5407-CBSA</v>
      </c>
    </row>
    <row r="80" spans="1:26" ht="15.95" customHeight="1" x14ac:dyDescent="0.25">
      <c r="A80" s="289">
        <v>43214</v>
      </c>
      <c r="B80" s="290" t="s">
        <v>1799</v>
      </c>
      <c r="C80" s="291" t="s">
        <v>2512</v>
      </c>
      <c r="D80" s="291" t="s">
        <v>1872</v>
      </c>
      <c r="E80" s="291" t="s">
        <v>1872</v>
      </c>
      <c r="F80" s="292" t="s">
        <v>1873</v>
      </c>
      <c r="G80" s="311" t="s">
        <v>1843</v>
      </c>
      <c r="H80" s="294">
        <v>-75128.66</v>
      </c>
      <c r="I80" s="304">
        <v>271139.34000000003</v>
      </c>
      <c r="J80" s="295">
        <f t="shared" si="2"/>
        <v>1164.5857274189841</v>
      </c>
      <c r="K80" s="291" t="s">
        <v>3072</v>
      </c>
      <c r="L80" s="303">
        <v>43768</v>
      </c>
      <c r="M80" s="297">
        <v>4053.69</v>
      </c>
      <c r="N80" s="298">
        <v>3.609</v>
      </c>
      <c r="O80" s="298">
        <v>3.5494400000000002</v>
      </c>
      <c r="P80" s="299">
        <v>1164.5899999999999</v>
      </c>
      <c r="Q80" s="300" t="s">
        <v>3243</v>
      </c>
      <c r="R80" s="300" t="s">
        <v>2788</v>
      </c>
      <c r="S80" s="301" t="s">
        <v>3244</v>
      </c>
      <c r="T80" s="302" t="str">
        <f t="shared" si="3"/>
        <v>PC-5415-CBSA</v>
      </c>
    </row>
    <row r="81" spans="1:26" ht="15.95" customHeight="1" x14ac:dyDescent="0.25">
      <c r="A81" s="289">
        <v>43220</v>
      </c>
      <c r="B81" s="290" t="s">
        <v>1808</v>
      </c>
      <c r="C81" s="291" t="s">
        <v>2512</v>
      </c>
      <c r="D81" s="291" t="s">
        <v>1872</v>
      </c>
      <c r="E81" s="291" t="s">
        <v>1872</v>
      </c>
      <c r="F81" s="292" t="s">
        <v>1873</v>
      </c>
      <c r="G81" s="311" t="s">
        <v>1843</v>
      </c>
      <c r="H81" s="294">
        <v>-30213.34</v>
      </c>
      <c r="I81" s="304">
        <v>109674.44</v>
      </c>
      <c r="J81" s="295">
        <f t="shared" si="2"/>
        <v>633.47793610664223</v>
      </c>
      <c r="K81" s="291" t="s">
        <v>3072</v>
      </c>
      <c r="L81" s="303">
        <v>43768</v>
      </c>
      <c r="M81" s="297">
        <v>2205.0100000000002</v>
      </c>
      <c r="N81" s="298">
        <v>3.63</v>
      </c>
      <c r="O81" s="298">
        <v>3.5494400000000002</v>
      </c>
      <c r="P81" s="299">
        <v>633.48</v>
      </c>
      <c r="Q81" s="300" t="s">
        <v>3245</v>
      </c>
      <c r="R81" s="305" t="s">
        <v>2788</v>
      </c>
      <c r="S81" s="301" t="s">
        <v>3246</v>
      </c>
      <c r="T81" s="302" t="str">
        <f t="shared" si="3"/>
        <v>PC-5427-CBSA</v>
      </c>
    </row>
    <row r="82" spans="1:26" ht="15.95" customHeight="1" x14ac:dyDescent="0.25">
      <c r="A82" s="289">
        <v>43175</v>
      </c>
      <c r="B82" s="290" t="s">
        <v>3247</v>
      </c>
      <c r="C82" s="291" t="s">
        <v>2512</v>
      </c>
      <c r="D82" s="291" t="s">
        <v>1872</v>
      </c>
      <c r="E82" s="291" t="s">
        <v>1872</v>
      </c>
      <c r="F82" s="292" t="s">
        <v>1873</v>
      </c>
      <c r="G82" s="311" t="s">
        <v>1843</v>
      </c>
      <c r="H82" s="294">
        <v>-3.48</v>
      </c>
      <c r="I82" s="304">
        <v>11.56</v>
      </c>
      <c r="J82" s="295">
        <f t="shared" si="2"/>
        <v>-0.18099287520110321</v>
      </c>
      <c r="K82" s="291" t="s">
        <v>3072</v>
      </c>
      <c r="L82" s="303">
        <v>43320</v>
      </c>
      <c r="M82" s="297">
        <v>-0.63</v>
      </c>
      <c r="N82" s="298">
        <v>3.3260000000000001</v>
      </c>
      <c r="O82" s="298">
        <v>3.5109900000000001</v>
      </c>
      <c r="P82" s="299">
        <v>-0.18</v>
      </c>
      <c r="Q82" s="300" t="s">
        <v>3248</v>
      </c>
      <c r="R82" s="300" t="s">
        <v>2788</v>
      </c>
      <c r="S82" s="301" t="s">
        <v>3249</v>
      </c>
      <c r="T82" s="302" t="str">
        <f t="shared" si="3"/>
        <v>TS Cancelado Datasul</v>
      </c>
      <c r="V82" s="269"/>
      <c r="W82" s="269"/>
      <c r="X82" s="269"/>
      <c r="Y82" s="269"/>
      <c r="Z82" s="269"/>
    </row>
    <row r="83" spans="1:26" ht="15.95" customHeight="1" x14ac:dyDescent="0.25">
      <c r="A83" s="289">
        <v>43214</v>
      </c>
      <c r="B83" s="290" t="s">
        <v>1798</v>
      </c>
      <c r="C83" s="291" t="s">
        <v>2512</v>
      </c>
      <c r="D83" s="291" t="s">
        <v>1872</v>
      </c>
      <c r="E83" s="291" t="s">
        <v>1872</v>
      </c>
      <c r="F83" s="292" t="s">
        <v>1873</v>
      </c>
      <c r="G83" s="311" t="s">
        <v>1843</v>
      </c>
      <c r="H83" s="294">
        <v>-10133.459999999999</v>
      </c>
      <c r="I83" s="304">
        <v>36597</v>
      </c>
      <c r="J83" s="295">
        <f t="shared" si="2"/>
        <v>165.05975637784417</v>
      </c>
      <c r="K83" s="291" t="s">
        <v>3072</v>
      </c>
      <c r="L83" s="303">
        <v>43769</v>
      </c>
      <c r="M83" s="297">
        <v>574.54</v>
      </c>
      <c r="N83" s="298">
        <v>3.6114999999999999</v>
      </c>
      <c r="O83" s="298">
        <v>3.5488900000000001</v>
      </c>
      <c r="P83" s="299">
        <v>165.06</v>
      </c>
      <c r="Q83" s="300" t="s">
        <v>3250</v>
      </c>
      <c r="R83" s="300" t="s">
        <v>3251</v>
      </c>
      <c r="S83" s="301" t="s">
        <v>3252</v>
      </c>
      <c r="T83" s="302" t="str">
        <f t="shared" si="3"/>
        <v>PC-5414-CBSA</v>
      </c>
      <c r="V83" s="269"/>
      <c r="W83" s="269"/>
      <c r="X83" s="269"/>
      <c r="Y83" s="269"/>
      <c r="Z83" s="269"/>
    </row>
    <row r="84" spans="1:26" ht="15.95" customHeight="1" x14ac:dyDescent="0.25">
      <c r="A84" s="289">
        <v>43210</v>
      </c>
      <c r="B84" s="290" t="s">
        <v>1790</v>
      </c>
      <c r="C84" s="291" t="s">
        <v>2512</v>
      </c>
      <c r="D84" s="291" t="s">
        <v>1872</v>
      </c>
      <c r="E84" s="291" t="s">
        <v>1872</v>
      </c>
      <c r="F84" s="292" t="s">
        <v>1873</v>
      </c>
      <c r="G84" s="311" t="s">
        <v>1843</v>
      </c>
      <c r="H84" s="294">
        <v>-102868.7</v>
      </c>
      <c r="I84" s="304">
        <v>366572.62</v>
      </c>
      <c r="J84" s="295">
        <f t="shared" si="2"/>
        <v>1167.8263617559182</v>
      </c>
      <c r="K84" s="291" t="s">
        <v>3072</v>
      </c>
      <c r="L84" s="303">
        <v>43826</v>
      </c>
      <c r="M84" s="297">
        <v>4064.97</v>
      </c>
      <c r="N84" s="298">
        <v>3.5634999999999999</v>
      </c>
      <c r="O84" s="298">
        <v>3.51932</v>
      </c>
      <c r="P84" s="299">
        <v>1167.83</v>
      </c>
      <c r="Q84" s="300" t="s">
        <v>3253</v>
      </c>
      <c r="R84" s="300" t="s">
        <v>2788</v>
      </c>
      <c r="S84" s="301" t="s">
        <v>3254</v>
      </c>
      <c r="T84" s="302" t="str">
        <f t="shared" si="3"/>
        <v>PC-5405-CBSA</v>
      </c>
    </row>
    <row r="85" spans="1:26" ht="15.95" customHeight="1" x14ac:dyDescent="0.25">
      <c r="A85" s="289">
        <v>43210</v>
      </c>
      <c r="B85" s="290" t="s">
        <v>1789</v>
      </c>
      <c r="C85" s="291" t="s">
        <v>2512</v>
      </c>
      <c r="D85" s="291" t="s">
        <v>1872</v>
      </c>
      <c r="E85" s="291" t="s">
        <v>1872</v>
      </c>
      <c r="F85" s="292" t="s">
        <v>1873</v>
      </c>
      <c r="G85" s="311" t="s">
        <v>1843</v>
      </c>
      <c r="H85" s="294">
        <v>-10176.790000000001</v>
      </c>
      <c r="I85" s="304">
        <v>35969.879999999997</v>
      </c>
      <c r="J85" s="295">
        <f t="shared" si="2"/>
        <v>-81.961043438290062</v>
      </c>
      <c r="K85" s="291" t="s">
        <v>3072</v>
      </c>
      <c r="L85" s="303">
        <v>43738</v>
      </c>
      <c r="M85" s="297">
        <v>-285.29000000000002</v>
      </c>
      <c r="N85" s="298">
        <v>3.5345</v>
      </c>
      <c r="O85" s="298">
        <v>3.5652400000000002</v>
      </c>
      <c r="P85" s="299">
        <v>-81.96</v>
      </c>
      <c r="Q85" s="300" t="s">
        <v>3255</v>
      </c>
      <c r="R85" s="300" t="s">
        <v>2788</v>
      </c>
      <c r="S85" s="301" t="s">
        <v>3256</v>
      </c>
      <c r="T85" s="302" t="str">
        <f t="shared" si="3"/>
        <v>PC-5404-CBSA</v>
      </c>
    </row>
    <row r="86" spans="1:26" ht="15.95" customHeight="1" x14ac:dyDescent="0.25">
      <c r="A86" s="289">
        <v>43210</v>
      </c>
      <c r="B86" s="290" t="s">
        <v>1788</v>
      </c>
      <c r="C86" s="291" t="s">
        <v>2512</v>
      </c>
      <c r="D86" s="291" t="s">
        <v>1872</v>
      </c>
      <c r="E86" s="291" t="s">
        <v>1872</v>
      </c>
      <c r="F86" s="292" t="s">
        <v>1873</v>
      </c>
      <c r="G86" s="311" t="s">
        <v>1843</v>
      </c>
      <c r="H86" s="294">
        <v>-9286.2099999999991</v>
      </c>
      <c r="I86" s="304">
        <v>33007.82</v>
      </c>
      <c r="J86" s="295">
        <f t="shared" si="2"/>
        <v>51.183635945759598</v>
      </c>
      <c r="K86" s="291" t="s">
        <v>3072</v>
      </c>
      <c r="L86" s="303">
        <v>43798</v>
      </c>
      <c r="M86" s="297">
        <v>178.16</v>
      </c>
      <c r="N86" s="298">
        <v>3.5545</v>
      </c>
      <c r="O86" s="298">
        <v>3.5331800000000002</v>
      </c>
      <c r="P86" s="299">
        <v>51.18</v>
      </c>
      <c r="Q86" s="300" t="s">
        <v>3257</v>
      </c>
      <c r="R86" s="310" t="s">
        <v>2788</v>
      </c>
      <c r="S86" s="301" t="s">
        <v>3258</v>
      </c>
      <c r="T86" s="302" t="str">
        <f t="shared" si="3"/>
        <v>PC-5403-CBSA</v>
      </c>
      <c r="V86" s="269"/>
      <c r="W86" s="269"/>
      <c r="X86" s="269"/>
      <c r="Y86" s="269"/>
      <c r="Z86" s="269"/>
    </row>
    <row r="87" spans="1:26" ht="15.95" customHeight="1" x14ac:dyDescent="0.25">
      <c r="A87" s="289">
        <v>43210</v>
      </c>
      <c r="B87" s="290" t="s">
        <v>1787</v>
      </c>
      <c r="C87" s="291" t="s">
        <v>2512</v>
      </c>
      <c r="D87" s="291" t="s">
        <v>1872</v>
      </c>
      <c r="E87" s="291" t="s">
        <v>1872</v>
      </c>
      <c r="F87" s="292" t="s">
        <v>1873</v>
      </c>
      <c r="G87" s="311" t="s">
        <v>1843</v>
      </c>
      <c r="H87" s="294">
        <v>-12369.65</v>
      </c>
      <c r="I87" s="304">
        <v>44054.52</v>
      </c>
      <c r="J87" s="295">
        <f t="shared" si="2"/>
        <v>134.06975407952197</v>
      </c>
      <c r="K87" s="291" t="s">
        <v>3072</v>
      </c>
      <c r="L87" s="303">
        <v>43826</v>
      </c>
      <c r="M87" s="297">
        <v>466.67</v>
      </c>
      <c r="N87" s="298">
        <v>3.5615000000000001</v>
      </c>
      <c r="O87" s="298">
        <v>3.51932</v>
      </c>
      <c r="P87" s="299">
        <v>134.07</v>
      </c>
      <c r="Q87" s="300" t="s">
        <v>3259</v>
      </c>
      <c r="R87" s="300" t="s">
        <v>2788</v>
      </c>
      <c r="S87" s="301" t="s">
        <v>3260</v>
      </c>
      <c r="T87" s="302" t="str">
        <f t="shared" si="3"/>
        <v>PC-5402-CBSA</v>
      </c>
      <c r="Z87" s="269"/>
    </row>
    <row r="88" spans="1:26" ht="15.95" customHeight="1" x14ac:dyDescent="0.25">
      <c r="A88" s="289">
        <v>43210</v>
      </c>
      <c r="B88" s="290" t="s">
        <v>1785</v>
      </c>
      <c r="C88" s="291" t="s">
        <v>2512</v>
      </c>
      <c r="D88" s="291" t="s">
        <v>1872</v>
      </c>
      <c r="E88" s="291" t="s">
        <v>1872</v>
      </c>
      <c r="F88" s="292" t="s">
        <v>1873</v>
      </c>
      <c r="G88" s="311" t="s">
        <v>1843</v>
      </c>
      <c r="H88" s="294">
        <v>-24750.01</v>
      </c>
      <c r="I88" s="304">
        <v>87919.45</v>
      </c>
      <c r="J88" s="295">
        <f t="shared" si="2"/>
        <v>122.34256492760287</v>
      </c>
      <c r="K88" s="291" t="s">
        <v>3072</v>
      </c>
      <c r="L88" s="303">
        <v>43798</v>
      </c>
      <c r="M88" s="297">
        <v>425.85</v>
      </c>
      <c r="N88" s="298">
        <v>3.5522999999999998</v>
      </c>
      <c r="O88" s="298">
        <v>3.5331800000000002</v>
      </c>
      <c r="P88" s="299">
        <v>122.34</v>
      </c>
      <c r="Q88" s="300" t="s">
        <v>3261</v>
      </c>
      <c r="R88" s="305" t="s">
        <v>2788</v>
      </c>
      <c r="S88" s="301" t="s">
        <v>3262</v>
      </c>
      <c r="T88" s="302" t="str">
        <f t="shared" si="3"/>
        <v>PC-5400-CBSA</v>
      </c>
      <c r="V88" s="269"/>
      <c r="W88" s="269"/>
      <c r="X88" s="269"/>
      <c r="Y88" s="269"/>
      <c r="Z88" s="269"/>
    </row>
    <row r="89" spans="1:26" ht="15.95" customHeight="1" x14ac:dyDescent="0.25">
      <c r="A89" s="289">
        <v>43209</v>
      </c>
      <c r="B89" s="290" t="s">
        <v>1784</v>
      </c>
      <c r="C89" s="291" t="s">
        <v>2512</v>
      </c>
      <c r="D89" s="291" t="s">
        <v>1872</v>
      </c>
      <c r="E89" s="291" t="s">
        <v>1872</v>
      </c>
      <c r="F89" s="292" t="s">
        <v>1873</v>
      </c>
      <c r="G89" s="311" t="s">
        <v>1843</v>
      </c>
      <c r="H89" s="294">
        <v>-446431.5</v>
      </c>
      <c r="I89" s="304">
        <v>1535724.36</v>
      </c>
      <c r="J89" s="295">
        <f t="shared" si="2"/>
        <v>-12105.403930131004</v>
      </c>
      <c r="K89" s="291" t="s">
        <v>3072</v>
      </c>
      <c r="L89" s="303">
        <v>43434</v>
      </c>
      <c r="M89" s="297">
        <v>-42136.49</v>
      </c>
      <c r="N89" s="298">
        <v>3.44</v>
      </c>
      <c r="O89" s="298">
        <v>3.5377900000000002</v>
      </c>
      <c r="P89" s="299">
        <v>-12105.4</v>
      </c>
      <c r="Q89" s="300" t="s">
        <v>3263</v>
      </c>
      <c r="R89" s="300" t="s">
        <v>3264</v>
      </c>
      <c r="S89" s="301" t="s">
        <v>3265</v>
      </c>
      <c r="T89" s="302" t="str">
        <f t="shared" si="3"/>
        <v>PC-5399-CBSA</v>
      </c>
    </row>
    <row r="90" spans="1:26" ht="15.95" customHeight="1" x14ac:dyDescent="0.25">
      <c r="A90" s="289">
        <v>43210</v>
      </c>
      <c r="B90" s="290" t="s">
        <v>1783</v>
      </c>
      <c r="C90" s="291" t="s">
        <v>2512</v>
      </c>
      <c r="D90" s="291" t="s">
        <v>1872</v>
      </c>
      <c r="E90" s="291" t="s">
        <v>1872</v>
      </c>
      <c r="F90" s="292" t="s">
        <v>1873</v>
      </c>
      <c r="G90" s="311" t="s">
        <v>1843</v>
      </c>
      <c r="H90" s="294">
        <v>-6733.48</v>
      </c>
      <c r="I90" s="304">
        <v>23866.82</v>
      </c>
      <c r="J90" s="295">
        <f t="shared" si="2"/>
        <v>-7.6907607446564006</v>
      </c>
      <c r="K90" s="291" t="s">
        <v>3072</v>
      </c>
      <c r="L90" s="303">
        <v>43769</v>
      </c>
      <c r="M90" s="297">
        <v>-26.77</v>
      </c>
      <c r="N90" s="298">
        <v>3.5445000000000002</v>
      </c>
      <c r="O90" s="298">
        <v>3.5488900000000001</v>
      </c>
      <c r="P90" s="299">
        <v>-7.69</v>
      </c>
      <c r="Q90" s="300" t="s">
        <v>3266</v>
      </c>
      <c r="R90" s="300" t="s">
        <v>2788</v>
      </c>
      <c r="S90" s="301" t="s">
        <v>3267</v>
      </c>
      <c r="T90" s="302" t="str">
        <f t="shared" si="3"/>
        <v>PC-5398-CBSA</v>
      </c>
    </row>
    <row r="91" spans="1:26" ht="15.95" customHeight="1" x14ac:dyDescent="0.25">
      <c r="A91" s="289">
        <v>43210</v>
      </c>
      <c r="B91" s="290" t="s">
        <v>1782</v>
      </c>
      <c r="C91" s="291" t="s">
        <v>2512</v>
      </c>
      <c r="D91" s="291" t="s">
        <v>1872</v>
      </c>
      <c r="E91" s="291" t="s">
        <v>1872</v>
      </c>
      <c r="F91" s="292" t="s">
        <v>1873</v>
      </c>
      <c r="G91" s="311" t="s">
        <v>1843</v>
      </c>
      <c r="H91" s="294">
        <v>-22055.62</v>
      </c>
      <c r="I91" s="304">
        <v>78363.61</v>
      </c>
      <c r="J91" s="295">
        <f t="shared" si="2"/>
        <v>113.01424959779361</v>
      </c>
      <c r="K91" s="291" t="s">
        <v>3072</v>
      </c>
      <c r="L91" s="303">
        <v>43798</v>
      </c>
      <c r="M91" s="297">
        <v>393.38</v>
      </c>
      <c r="N91" s="298">
        <v>3.5529999999999999</v>
      </c>
      <c r="O91" s="298">
        <v>3.5331800000000002</v>
      </c>
      <c r="P91" s="299">
        <v>113.01</v>
      </c>
      <c r="Q91" s="300" t="s">
        <v>3268</v>
      </c>
      <c r="R91" s="300" t="s">
        <v>2788</v>
      </c>
      <c r="S91" s="301" t="s">
        <v>3269</v>
      </c>
      <c r="T91" s="302" t="str">
        <f t="shared" si="3"/>
        <v>PC-5397-CBSA</v>
      </c>
    </row>
    <row r="92" spans="1:26" ht="15.95" customHeight="1" x14ac:dyDescent="0.25">
      <c r="A92" s="289">
        <v>43210</v>
      </c>
      <c r="B92" s="290" t="s">
        <v>1781</v>
      </c>
      <c r="C92" s="291" t="s">
        <v>2512</v>
      </c>
      <c r="D92" s="291" t="s">
        <v>1872</v>
      </c>
      <c r="E92" s="291" t="s">
        <v>1872</v>
      </c>
      <c r="F92" s="292" t="s">
        <v>1873</v>
      </c>
      <c r="G92" s="311" t="s">
        <v>1843</v>
      </c>
      <c r="H92" s="294">
        <v>-22048.17</v>
      </c>
      <c r="I92" s="304">
        <v>78337.149999999994</v>
      </c>
      <c r="J92" s="295">
        <f t="shared" si="2"/>
        <v>112.97690186164101</v>
      </c>
      <c r="K92" s="291" t="s">
        <v>3072</v>
      </c>
      <c r="L92" s="303">
        <v>43798</v>
      </c>
      <c r="M92" s="297">
        <v>393.25</v>
      </c>
      <c r="N92" s="298">
        <v>3.5529999999999999</v>
      </c>
      <c r="O92" s="298">
        <v>3.5331800000000002</v>
      </c>
      <c r="P92" s="299">
        <v>112.98</v>
      </c>
      <c r="Q92" s="300" t="s">
        <v>3270</v>
      </c>
      <c r="R92" s="300" t="s">
        <v>2788</v>
      </c>
      <c r="S92" s="301" t="s">
        <v>3271</v>
      </c>
      <c r="T92" s="302" t="str">
        <f t="shared" si="3"/>
        <v>PC-5396-CBSA</v>
      </c>
    </row>
    <row r="93" spans="1:26" ht="15.95" customHeight="1" x14ac:dyDescent="0.25">
      <c r="A93" s="289">
        <v>43208</v>
      </c>
      <c r="B93" s="290" t="s">
        <v>1780</v>
      </c>
      <c r="C93" s="291" t="s">
        <v>2512</v>
      </c>
      <c r="D93" s="291" t="s">
        <v>1872</v>
      </c>
      <c r="E93" s="291" t="s">
        <v>1872</v>
      </c>
      <c r="F93" s="292" t="s">
        <v>1873</v>
      </c>
      <c r="G93" s="311" t="s">
        <v>1843</v>
      </c>
      <c r="H93" s="294">
        <v>-118277.03</v>
      </c>
      <c r="I93" s="304">
        <v>416193.21</v>
      </c>
      <c r="J93" s="295">
        <f t="shared" si="2"/>
        <v>-439.72075384968974</v>
      </c>
      <c r="K93" s="291" t="s">
        <v>3072</v>
      </c>
      <c r="L93" s="303">
        <v>43798</v>
      </c>
      <c r="M93" s="297">
        <v>-1530.58</v>
      </c>
      <c r="N93" s="298">
        <v>3.5188000000000001</v>
      </c>
      <c r="O93" s="298">
        <v>3.5331800000000002</v>
      </c>
      <c r="P93" s="299">
        <v>-439.72</v>
      </c>
      <c r="Q93" s="300" t="s">
        <v>3272</v>
      </c>
      <c r="R93" s="300" t="s">
        <v>2788</v>
      </c>
      <c r="S93" s="301" t="s">
        <v>3273</v>
      </c>
      <c r="T93" s="302" t="str">
        <f t="shared" si="3"/>
        <v>PC-5395-CBSA</v>
      </c>
    </row>
    <row r="94" spans="1:26" ht="15.95" customHeight="1" x14ac:dyDescent="0.25">
      <c r="A94" s="289">
        <v>43208</v>
      </c>
      <c r="B94" s="290" t="s">
        <v>1317</v>
      </c>
      <c r="C94" s="291" t="s">
        <v>2512</v>
      </c>
      <c r="D94" s="291" t="s">
        <v>1872</v>
      </c>
      <c r="E94" s="291" t="s">
        <v>1872</v>
      </c>
      <c r="F94" s="292" t="s">
        <v>1873</v>
      </c>
      <c r="G94" s="311" t="s">
        <v>1843</v>
      </c>
      <c r="H94" s="294">
        <v>-73881.02</v>
      </c>
      <c r="I94" s="304">
        <v>260208.94</v>
      </c>
      <c r="J94" s="295">
        <f t="shared" si="2"/>
        <v>-213.54573661227303</v>
      </c>
      <c r="K94" s="291" t="s">
        <v>3072</v>
      </c>
      <c r="L94" s="303">
        <v>43798</v>
      </c>
      <c r="M94" s="297">
        <v>-743.31</v>
      </c>
      <c r="N94" s="298">
        <v>3.5219999999999998</v>
      </c>
      <c r="O94" s="298">
        <v>3.5331800000000002</v>
      </c>
      <c r="P94" s="299">
        <v>-213.55</v>
      </c>
      <c r="Q94" s="300" t="s">
        <v>3274</v>
      </c>
      <c r="R94" s="300" t="s">
        <v>2788</v>
      </c>
      <c r="S94" s="301" t="s">
        <v>3275</v>
      </c>
      <c r="T94" s="302" t="str">
        <f t="shared" si="3"/>
        <v>PC-5394-CBSA</v>
      </c>
    </row>
    <row r="95" spans="1:26" s="269" customFormat="1" ht="15.95" customHeight="1" x14ac:dyDescent="0.25">
      <c r="A95" s="289">
        <v>43208</v>
      </c>
      <c r="B95" s="290" t="s">
        <v>1779</v>
      </c>
      <c r="C95" s="291" t="s">
        <v>2512</v>
      </c>
      <c r="D95" s="291" t="s">
        <v>1872</v>
      </c>
      <c r="E95" s="291" t="s">
        <v>1872</v>
      </c>
      <c r="F95" s="292" t="s">
        <v>1873</v>
      </c>
      <c r="G95" s="311" t="s">
        <v>1843</v>
      </c>
      <c r="H95" s="294">
        <v>-688383.05</v>
      </c>
      <c r="I95" s="304">
        <v>2429992.15</v>
      </c>
      <c r="J95" s="295">
        <f t="shared" si="2"/>
        <v>-565.94748333716393</v>
      </c>
      <c r="K95" s="291" t="s">
        <v>3072</v>
      </c>
      <c r="L95" s="303">
        <v>43798</v>
      </c>
      <c r="M95" s="297">
        <v>-1969.95</v>
      </c>
      <c r="N95" s="298">
        <v>3.53</v>
      </c>
      <c r="O95" s="298">
        <v>3.5331800000000002</v>
      </c>
      <c r="P95" s="299">
        <v>-565.95000000000005</v>
      </c>
      <c r="Q95" s="300" t="s">
        <v>3276</v>
      </c>
      <c r="R95" s="300" t="s">
        <v>2788</v>
      </c>
      <c r="S95" s="301" t="s">
        <v>3277</v>
      </c>
      <c r="T95" s="302" t="str">
        <f t="shared" si="3"/>
        <v>PC-5393-CBSA</v>
      </c>
      <c r="U95" s="199"/>
      <c r="V95" s="199"/>
      <c r="W95" s="199"/>
      <c r="X95" s="199"/>
      <c r="Y95" s="199"/>
      <c r="Z95" s="199"/>
    </row>
    <row r="96" spans="1:26" ht="15.95" customHeight="1" x14ac:dyDescent="0.25">
      <c r="A96" s="289">
        <v>43203</v>
      </c>
      <c r="B96" s="290" t="s">
        <v>1778</v>
      </c>
      <c r="C96" s="291" t="s">
        <v>2512</v>
      </c>
      <c r="D96" s="291" t="s">
        <v>1872</v>
      </c>
      <c r="E96" s="291" t="s">
        <v>1872</v>
      </c>
      <c r="F96" s="292" t="s">
        <v>1873</v>
      </c>
      <c r="G96" s="311" t="s">
        <v>1843</v>
      </c>
      <c r="H96" s="294">
        <v>-6416.04</v>
      </c>
      <c r="I96" s="304">
        <v>22925.15</v>
      </c>
      <c r="J96" s="295">
        <f t="shared" si="2"/>
        <v>66.217536198575047</v>
      </c>
      <c r="K96" s="291" t="s">
        <v>3072</v>
      </c>
      <c r="L96" s="303">
        <v>43798</v>
      </c>
      <c r="M96" s="297">
        <v>230.49</v>
      </c>
      <c r="N96" s="298">
        <v>3.5731000000000002</v>
      </c>
      <c r="O96" s="298">
        <v>3.5331800000000002</v>
      </c>
      <c r="P96" s="299">
        <v>66.22</v>
      </c>
      <c r="Q96" s="300" t="s">
        <v>3278</v>
      </c>
      <c r="R96" s="300" t="s">
        <v>2788</v>
      </c>
      <c r="S96" s="301" t="s">
        <v>3279</v>
      </c>
      <c r="T96" s="302" t="str">
        <f t="shared" si="3"/>
        <v>PC-5390-CBSA</v>
      </c>
      <c r="V96" s="269"/>
      <c r="W96" s="269"/>
      <c r="X96" s="269"/>
      <c r="Y96" s="269"/>
      <c r="Z96" s="269"/>
    </row>
    <row r="97" spans="1:26" ht="15.95" customHeight="1" x14ac:dyDescent="0.25">
      <c r="A97" s="289">
        <v>43203</v>
      </c>
      <c r="B97" s="290" t="s">
        <v>1777</v>
      </c>
      <c r="C97" s="291" t="s">
        <v>2512</v>
      </c>
      <c r="D97" s="291" t="s">
        <v>1872</v>
      </c>
      <c r="E97" s="291" t="s">
        <v>1872</v>
      </c>
      <c r="F97" s="292" t="s">
        <v>1873</v>
      </c>
      <c r="G97" s="311" t="s">
        <v>1843</v>
      </c>
      <c r="H97" s="294">
        <v>-207431.55</v>
      </c>
      <c r="I97" s="304">
        <v>739389.77</v>
      </c>
      <c r="J97" s="295">
        <f t="shared" si="2"/>
        <v>1763.1004366812228</v>
      </c>
      <c r="K97" s="291" t="s">
        <v>3072</v>
      </c>
      <c r="L97" s="303">
        <v>43801</v>
      </c>
      <c r="M97" s="297">
        <v>6137</v>
      </c>
      <c r="N97" s="298">
        <v>3.5644999999999998</v>
      </c>
      <c r="O97" s="298">
        <v>3.5316100000000001</v>
      </c>
      <c r="P97" s="299">
        <v>1763.1</v>
      </c>
      <c r="Q97" s="300" t="s">
        <v>3280</v>
      </c>
      <c r="R97" s="300" t="s">
        <v>2788</v>
      </c>
      <c r="S97" s="301" t="s">
        <v>3281</v>
      </c>
      <c r="T97" s="302" t="str">
        <f t="shared" si="3"/>
        <v>PC-5389-CBSA</v>
      </c>
    </row>
    <row r="98" spans="1:26" ht="15.95" customHeight="1" x14ac:dyDescent="0.25">
      <c r="A98" s="289">
        <v>43203</v>
      </c>
      <c r="B98" s="290" t="s">
        <v>1776</v>
      </c>
      <c r="C98" s="291" t="s">
        <v>2512</v>
      </c>
      <c r="D98" s="291" t="s">
        <v>1872</v>
      </c>
      <c r="E98" s="291" t="s">
        <v>1872</v>
      </c>
      <c r="F98" s="292" t="s">
        <v>1873</v>
      </c>
      <c r="G98" s="311" t="s">
        <v>1843</v>
      </c>
      <c r="H98" s="294">
        <v>-674301.22</v>
      </c>
      <c r="I98" s="304">
        <v>2407592.5099999998</v>
      </c>
      <c r="J98" s="295">
        <f t="shared" si="2"/>
        <v>6776.8932429326587</v>
      </c>
      <c r="K98" s="291" t="s">
        <v>3072</v>
      </c>
      <c r="L98" s="303">
        <v>43801</v>
      </c>
      <c r="M98" s="297">
        <v>23589.01</v>
      </c>
      <c r="N98" s="298">
        <v>3.5705</v>
      </c>
      <c r="O98" s="298">
        <v>3.5316100000000001</v>
      </c>
      <c r="P98" s="299">
        <v>6776.89</v>
      </c>
      <c r="Q98" s="300" t="s">
        <v>3282</v>
      </c>
      <c r="R98" s="300" t="s">
        <v>2788</v>
      </c>
      <c r="S98" s="301" t="s">
        <v>3283</v>
      </c>
      <c r="T98" s="302" t="str">
        <f t="shared" si="3"/>
        <v>PC-5388-CBSA</v>
      </c>
    </row>
    <row r="99" spans="1:26" ht="15.95" customHeight="1" x14ac:dyDescent="0.25">
      <c r="A99" s="289">
        <v>43203</v>
      </c>
      <c r="B99" s="290" t="s">
        <v>1775</v>
      </c>
      <c r="C99" s="291" t="s">
        <v>2512</v>
      </c>
      <c r="D99" s="291" t="s">
        <v>1872</v>
      </c>
      <c r="E99" s="291" t="s">
        <v>1872</v>
      </c>
      <c r="F99" s="292" t="s">
        <v>1873</v>
      </c>
      <c r="G99" s="311" t="s">
        <v>1843</v>
      </c>
      <c r="H99" s="294">
        <v>-9406.08</v>
      </c>
      <c r="I99" s="304">
        <v>32723.759999999998</v>
      </c>
      <c r="J99" s="295">
        <f t="shared" si="2"/>
        <v>-153.33544012870607</v>
      </c>
      <c r="K99" s="291" t="s">
        <v>3072</v>
      </c>
      <c r="L99" s="303">
        <v>43434</v>
      </c>
      <c r="M99" s="297">
        <v>-533.73</v>
      </c>
      <c r="N99" s="298">
        <v>3.4790000000000001</v>
      </c>
      <c r="O99" s="298">
        <v>3.5377900000000002</v>
      </c>
      <c r="P99" s="299">
        <v>-153.34</v>
      </c>
      <c r="Q99" s="300" t="s">
        <v>3284</v>
      </c>
      <c r="R99" s="300" t="s">
        <v>2788</v>
      </c>
      <c r="S99" s="301" t="s">
        <v>3285</v>
      </c>
      <c r="T99" s="302" t="str">
        <f t="shared" si="3"/>
        <v>PC-5387-CBSA</v>
      </c>
      <c r="V99" s="269"/>
      <c r="W99" s="269"/>
      <c r="X99" s="269"/>
      <c r="Y99" s="269"/>
      <c r="Z99" s="269"/>
    </row>
    <row r="100" spans="1:26" ht="15.95" customHeight="1" x14ac:dyDescent="0.25">
      <c r="A100" s="289">
        <v>43203</v>
      </c>
      <c r="B100" s="290" t="s">
        <v>1316</v>
      </c>
      <c r="C100" s="291" t="s">
        <v>2512</v>
      </c>
      <c r="D100" s="291" t="s">
        <v>1872</v>
      </c>
      <c r="E100" s="291" t="s">
        <v>1872</v>
      </c>
      <c r="F100" s="292" t="s">
        <v>1873</v>
      </c>
      <c r="G100" s="311" t="s">
        <v>1843</v>
      </c>
      <c r="H100" s="294">
        <v>-302304.13</v>
      </c>
      <c r="I100" s="304">
        <v>1052622.98</v>
      </c>
      <c r="J100" s="295">
        <f t="shared" si="2"/>
        <v>-5057.9521948977253</v>
      </c>
      <c r="K100" s="291" t="s">
        <v>3072</v>
      </c>
      <c r="L100" s="303">
        <v>43461</v>
      </c>
      <c r="M100" s="297">
        <v>-17605.72</v>
      </c>
      <c r="N100" s="298">
        <v>3.4820000000000002</v>
      </c>
      <c r="O100" s="298">
        <v>3.5426000000000002</v>
      </c>
      <c r="P100" s="299">
        <v>-5057.95</v>
      </c>
      <c r="Q100" s="300" t="s">
        <v>3286</v>
      </c>
      <c r="R100" s="300" t="s">
        <v>2788</v>
      </c>
      <c r="S100" s="301" t="s">
        <v>3287</v>
      </c>
      <c r="T100" s="302" t="str">
        <f t="shared" si="3"/>
        <v>PC-5386-CBSA</v>
      </c>
    </row>
    <row r="101" spans="1:26" ht="15.95" customHeight="1" x14ac:dyDescent="0.25">
      <c r="A101" s="289">
        <v>43203</v>
      </c>
      <c r="B101" s="290" t="s">
        <v>1774</v>
      </c>
      <c r="C101" s="291" t="s">
        <v>2512</v>
      </c>
      <c r="D101" s="291" t="s">
        <v>1872</v>
      </c>
      <c r="E101" s="291" t="s">
        <v>1872</v>
      </c>
      <c r="F101" s="292" t="s">
        <v>1873</v>
      </c>
      <c r="G101" s="311" t="s">
        <v>1843</v>
      </c>
      <c r="H101" s="294">
        <v>-34574.82</v>
      </c>
      <c r="I101" s="304">
        <v>122792.47</v>
      </c>
      <c r="J101" s="295">
        <f t="shared" si="2"/>
        <v>18.535968742817744</v>
      </c>
      <c r="K101" s="291" t="s">
        <v>3072</v>
      </c>
      <c r="L101" s="303">
        <v>43768</v>
      </c>
      <c r="M101" s="297">
        <v>64.52</v>
      </c>
      <c r="N101" s="298">
        <v>3.5514999999999999</v>
      </c>
      <c r="O101" s="298">
        <v>3.5494400000000002</v>
      </c>
      <c r="P101" s="299">
        <v>18.54</v>
      </c>
      <c r="Q101" s="300" t="s">
        <v>3288</v>
      </c>
      <c r="R101" s="300" t="s">
        <v>2788</v>
      </c>
      <c r="S101" s="301" t="s">
        <v>3289</v>
      </c>
      <c r="T101" s="302" t="str">
        <f t="shared" si="3"/>
        <v>PC-5385-CBSA</v>
      </c>
    </row>
    <row r="102" spans="1:26" ht="15.95" customHeight="1" x14ac:dyDescent="0.25">
      <c r="A102" s="289">
        <v>43202</v>
      </c>
      <c r="B102" s="290" t="s">
        <v>1773</v>
      </c>
      <c r="C102" s="291" t="s">
        <v>2512</v>
      </c>
      <c r="D102" s="291" t="s">
        <v>1872</v>
      </c>
      <c r="E102" s="291" t="s">
        <v>1872</v>
      </c>
      <c r="F102" s="292" t="s">
        <v>1873</v>
      </c>
      <c r="G102" s="311" t="s">
        <v>1843</v>
      </c>
      <c r="H102" s="294">
        <v>-55065.45</v>
      </c>
      <c r="I102" s="304">
        <v>195977.92</v>
      </c>
      <c r="J102" s="295">
        <f t="shared" si="2"/>
        <v>137.00873362445415</v>
      </c>
      <c r="K102" s="291" t="s">
        <v>3072</v>
      </c>
      <c r="L102" s="303">
        <v>43768</v>
      </c>
      <c r="M102" s="297">
        <v>476.9</v>
      </c>
      <c r="N102" s="298">
        <v>3.5590000000000002</v>
      </c>
      <c r="O102" s="298">
        <v>3.5494400000000002</v>
      </c>
      <c r="P102" s="299">
        <v>137.01</v>
      </c>
      <c r="Q102" s="300" t="s">
        <v>3290</v>
      </c>
      <c r="R102" s="300" t="s">
        <v>2788</v>
      </c>
      <c r="S102" s="301" t="s">
        <v>3291</v>
      </c>
      <c r="T102" s="302" t="str">
        <f t="shared" si="3"/>
        <v>PC-5384-CBSA</v>
      </c>
    </row>
    <row r="103" spans="1:26" ht="15.95" customHeight="1" x14ac:dyDescent="0.25">
      <c r="A103" s="289">
        <v>43202</v>
      </c>
      <c r="B103" s="290" t="s">
        <v>1771</v>
      </c>
      <c r="C103" s="291" t="s">
        <v>2512</v>
      </c>
      <c r="D103" s="291" t="s">
        <v>1872</v>
      </c>
      <c r="E103" s="291" t="s">
        <v>1872</v>
      </c>
      <c r="F103" s="292" t="s">
        <v>1873</v>
      </c>
      <c r="G103" s="311" t="s">
        <v>1843</v>
      </c>
      <c r="H103" s="294">
        <v>-9627.9699999999993</v>
      </c>
      <c r="I103" s="304">
        <v>33336.86</v>
      </c>
      <c r="J103" s="295">
        <f t="shared" si="2"/>
        <v>-184.71041139967826</v>
      </c>
      <c r="K103" s="291" t="s">
        <v>3072</v>
      </c>
      <c r="L103" s="303">
        <v>43403</v>
      </c>
      <c r="M103" s="297">
        <v>-642.94000000000005</v>
      </c>
      <c r="N103" s="298">
        <v>3.4624999999999999</v>
      </c>
      <c r="O103" s="298">
        <v>3.5313400000000001</v>
      </c>
      <c r="P103" s="299">
        <v>-184.71</v>
      </c>
      <c r="Q103" s="300" t="s">
        <v>3292</v>
      </c>
      <c r="R103" s="305" t="s">
        <v>2788</v>
      </c>
      <c r="S103" s="301" t="s">
        <v>3293</v>
      </c>
      <c r="T103" s="302" t="str">
        <f t="shared" si="3"/>
        <v>PC-5382-CBSA</v>
      </c>
    </row>
    <row r="104" spans="1:26" ht="15.95" customHeight="1" x14ac:dyDescent="0.25">
      <c r="A104" s="289">
        <v>43202</v>
      </c>
      <c r="B104" s="290" t="s">
        <v>1770</v>
      </c>
      <c r="C104" s="291" t="s">
        <v>2512</v>
      </c>
      <c r="D104" s="291" t="s">
        <v>1872</v>
      </c>
      <c r="E104" s="291" t="s">
        <v>1872</v>
      </c>
      <c r="F104" s="292" t="s">
        <v>1873</v>
      </c>
      <c r="G104" s="311" t="s">
        <v>1843</v>
      </c>
      <c r="H104" s="294">
        <v>-92408.37</v>
      </c>
      <c r="I104" s="304">
        <v>327356.64</v>
      </c>
      <c r="J104" s="295">
        <f t="shared" si="2"/>
        <v>-153.61985750402206</v>
      </c>
      <c r="K104" s="291" t="s">
        <v>3072</v>
      </c>
      <c r="L104" s="303">
        <v>43769</v>
      </c>
      <c r="M104" s="297">
        <v>-534.72</v>
      </c>
      <c r="N104" s="298">
        <v>3.5425</v>
      </c>
      <c r="O104" s="298">
        <v>3.5488900000000001</v>
      </c>
      <c r="P104" s="299">
        <v>-153.62</v>
      </c>
      <c r="Q104" s="300" t="s">
        <v>3294</v>
      </c>
      <c r="R104" s="300" t="s">
        <v>2788</v>
      </c>
      <c r="S104" s="301" t="s">
        <v>3295</v>
      </c>
      <c r="T104" s="302" t="str">
        <f t="shared" si="3"/>
        <v>PC-5381-CBSA</v>
      </c>
    </row>
    <row r="105" spans="1:26" ht="15.95" customHeight="1" x14ac:dyDescent="0.25">
      <c r="A105" s="289">
        <v>43202</v>
      </c>
      <c r="B105" s="290" t="s">
        <v>1768</v>
      </c>
      <c r="C105" s="291" t="s">
        <v>2512</v>
      </c>
      <c r="D105" s="291" t="s">
        <v>1872</v>
      </c>
      <c r="E105" s="291" t="s">
        <v>1872</v>
      </c>
      <c r="F105" s="292" t="s">
        <v>1873</v>
      </c>
      <c r="G105" s="311" t="s">
        <v>1843</v>
      </c>
      <c r="H105" s="294">
        <v>-113475.27</v>
      </c>
      <c r="I105" s="304">
        <v>390695.35</v>
      </c>
      <c r="J105" s="295">
        <f t="shared" si="2"/>
        <v>-2800.5717076534129</v>
      </c>
      <c r="K105" s="291" t="s">
        <v>3072</v>
      </c>
      <c r="L105" s="303">
        <v>43404</v>
      </c>
      <c r="M105" s="297">
        <v>-9748.23</v>
      </c>
      <c r="N105" s="298">
        <v>3.4430000000000001</v>
      </c>
      <c r="O105" s="298">
        <v>3.5315799999999999</v>
      </c>
      <c r="P105" s="299">
        <v>-2800.57</v>
      </c>
      <c r="Q105" s="300" t="s">
        <v>3296</v>
      </c>
      <c r="R105" s="300" t="s">
        <v>2788</v>
      </c>
      <c r="S105" s="301" t="s">
        <v>3297</v>
      </c>
      <c r="T105" s="302" t="str">
        <f t="shared" si="3"/>
        <v>PC-5380-CBSA</v>
      </c>
    </row>
    <row r="106" spans="1:26" s="269" customFormat="1" ht="15.95" customHeight="1" x14ac:dyDescent="0.25">
      <c r="A106" s="289">
        <v>43201</v>
      </c>
      <c r="B106" s="290" t="s">
        <v>1767</v>
      </c>
      <c r="C106" s="291" t="s">
        <v>2512</v>
      </c>
      <c r="D106" s="291" t="s">
        <v>1872</v>
      </c>
      <c r="E106" s="291" t="s">
        <v>1872</v>
      </c>
      <c r="F106" s="292" t="s">
        <v>1873</v>
      </c>
      <c r="G106" s="311" t="s">
        <v>1843</v>
      </c>
      <c r="H106" s="294">
        <v>-16099.18</v>
      </c>
      <c r="I106" s="304">
        <v>55461.67</v>
      </c>
      <c r="J106" s="295">
        <f t="shared" si="2"/>
        <v>-387.37359227763733</v>
      </c>
      <c r="K106" s="291" t="s">
        <v>3072</v>
      </c>
      <c r="L106" s="303">
        <v>43403</v>
      </c>
      <c r="M106" s="297">
        <v>-1348.37</v>
      </c>
      <c r="N106" s="298">
        <v>3.4449999999999998</v>
      </c>
      <c r="O106" s="298">
        <v>3.5313400000000001</v>
      </c>
      <c r="P106" s="299">
        <v>-387.37</v>
      </c>
      <c r="Q106" s="300" t="s">
        <v>3298</v>
      </c>
      <c r="R106" s="300" t="s">
        <v>2788</v>
      </c>
      <c r="S106" s="301" t="s">
        <v>3299</v>
      </c>
      <c r="T106" s="302" t="str">
        <f t="shared" si="3"/>
        <v>PC-5379-CBSA</v>
      </c>
      <c r="U106" s="199"/>
      <c r="V106" s="199"/>
      <c r="W106" s="199"/>
      <c r="X106" s="199"/>
      <c r="Y106" s="199"/>
      <c r="Z106" s="199"/>
    </row>
    <row r="107" spans="1:26" ht="15.95" customHeight="1" x14ac:dyDescent="0.25">
      <c r="A107" s="289">
        <v>43201</v>
      </c>
      <c r="B107" s="290" t="s">
        <v>1766</v>
      </c>
      <c r="C107" s="291" t="s">
        <v>2512</v>
      </c>
      <c r="D107" s="291" t="s">
        <v>1872</v>
      </c>
      <c r="E107" s="291" t="s">
        <v>1872</v>
      </c>
      <c r="F107" s="292" t="s">
        <v>1873</v>
      </c>
      <c r="G107" s="311" t="s">
        <v>1843</v>
      </c>
      <c r="H107" s="294">
        <v>-46373.37</v>
      </c>
      <c r="I107" s="304">
        <v>163790.76</v>
      </c>
      <c r="J107" s="295">
        <f t="shared" si="2"/>
        <v>-210.48609515054011</v>
      </c>
      <c r="K107" s="291" t="s">
        <v>3072</v>
      </c>
      <c r="L107" s="303">
        <v>43768</v>
      </c>
      <c r="M107" s="297">
        <v>-732.66</v>
      </c>
      <c r="N107" s="298">
        <v>3.532</v>
      </c>
      <c r="O107" s="298">
        <v>3.5494400000000002</v>
      </c>
      <c r="P107" s="299">
        <v>-210.49</v>
      </c>
      <c r="Q107" s="300" t="s">
        <v>3300</v>
      </c>
      <c r="R107" s="300" t="s">
        <v>2788</v>
      </c>
      <c r="S107" s="301" t="s">
        <v>3301</v>
      </c>
      <c r="T107" s="302" t="str">
        <f t="shared" si="3"/>
        <v>PC-5378-CBSA</v>
      </c>
    </row>
    <row r="108" spans="1:26" s="269" customFormat="1" ht="15.95" customHeight="1" x14ac:dyDescent="0.25">
      <c r="A108" s="289">
        <v>43201</v>
      </c>
      <c r="B108" s="290" t="s">
        <v>1765</v>
      </c>
      <c r="C108" s="291" t="s">
        <v>2512</v>
      </c>
      <c r="D108" s="291" t="s">
        <v>1872</v>
      </c>
      <c r="E108" s="291" t="s">
        <v>1872</v>
      </c>
      <c r="F108" s="292" t="s">
        <v>1873</v>
      </c>
      <c r="G108" s="311" t="s">
        <v>1843</v>
      </c>
      <c r="H108" s="294">
        <v>-194379.07</v>
      </c>
      <c r="I108" s="304">
        <v>688587.85</v>
      </c>
      <c r="J108" s="295">
        <f t="shared" si="2"/>
        <v>547.0380372328201</v>
      </c>
      <c r="K108" s="291" t="s">
        <v>3072</v>
      </c>
      <c r="L108" s="303">
        <v>43801</v>
      </c>
      <c r="M108" s="297">
        <v>1904.13</v>
      </c>
      <c r="N108" s="298">
        <v>3.5425</v>
      </c>
      <c r="O108" s="298">
        <v>3.5316100000000001</v>
      </c>
      <c r="P108" s="299">
        <v>547.04</v>
      </c>
      <c r="Q108" s="300" t="s">
        <v>3302</v>
      </c>
      <c r="R108" s="305" t="s">
        <v>2788</v>
      </c>
      <c r="S108" s="301" t="s">
        <v>3303</v>
      </c>
      <c r="T108" s="302" t="str">
        <f t="shared" si="3"/>
        <v>PC-5377-CBSA</v>
      </c>
      <c r="U108" s="199"/>
      <c r="V108" s="199"/>
      <c r="W108" s="199"/>
      <c r="X108" s="199"/>
      <c r="Y108" s="199"/>
      <c r="Z108" s="199"/>
    </row>
    <row r="109" spans="1:26" ht="15.95" customHeight="1" x14ac:dyDescent="0.25">
      <c r="A109" s="289">
        <v>43201</v>
      </c>
      <c r="B109" s="290" t="s">
        <v>1764</v>
      </c>
      <c r="C109" s="291" t="s">
        <v>2512</v>
      </c>
      <c r="D109" s="291" t="s">
        <v>1872</v>
      </c>
      <c r="E109" s="291" t="s">
        <v>1872</v>
      </c>
      <c r="F109" s="292" t="s">
        <v>1873</v>
      </c>
      <c r="G109" s="311" t="s">
        <v>1843</v>
      </c>
      <c r="H109" s="294">
        <v>-21482.68</v>
      </c>
      <c r="I109" s="304">
        <v>75876.820000000007</v>
      </c>
      <c r="J109" s="295">
        <f t="shared" si="2"/>
        <v>-97.509193288899112</v>
      </c>
      <c r="K109" s="291" t="s">
        <v>3072</v>
      </c>
      <c r="L109" s="303">
        <v>43768</v>
      </c>
      <c r="M109" s="297">
        <v>-339.41</v>
      </c>
      <c r="N109" s="298">
        <v>3.532</v>
      </c>
      <c r="O109" s="298">
        <v>3.5494400000000002</v>
      </c>
      <c r="P109" s="299">
        <v>-97.51</v>
      </c>
      <c r="Q109" s="300" t="s">
        <v>3304</v>
      </c>
      <c r="R109" s="300" t="s">
        <v>2788</v>
      </c>
      <c r="S109" s="301" t="s">
        <v>3305</v>
      </c>
      <c r="T109" s="302" t="str">
        <f t="shared" si="3"/>
        <v>PC-5376-CBSA</v>
      </c>
    </row>
    <row r="110" spans="1:26" ht="15.95" customHeight="1" x14ac:dyDescent="0.25">
      <c r="A110" s="289">
        <v>43201</v>
      </c>
      <c r="B110" s="290" t="s">
        <v>1763</v>
      </c>
      <c r="C110" s="291" t="s">
        <v>2512</v>
      </c>
      <c r="D110" s="291" t="s">
        <v>1872</v>
      </c>
      <c r="E110" s="291" t="s">
        <v>1872</v>
      </c>
      <c r="F110" s="292" t="s">
        <v>1873</v>
      </c>
      <c r="G110" s="311" t="s">
        <v>1843</v>
      </c>
      <c r="H110" s="294">
        <v>-21674.639999999999</v>
      </c>
      <c r="I110" s="304">
        <v>74372.179999999993</v>
      </c>
      <c r="J110" s="295">
        <f t="shared" si="2"/>
        <v>-604.28062514364524</v>
      </c>
      <c r="K110" s="291" t="s">
        <v>3072</v>
      </c>
      <c r="L110" s="303">
        <v>43403</v>
      </c>
      <c r="M110" s="297">
        <v>-2103.38</v>
      </c>
      <c r="N110" s="298">
        <v>3.4312999999999998</v>
      </c>
      <c r="O110" s="298">
        <v>3.5313400000000001</v>
      </c>
      <c r="P110" s="299">
        <v>-604.28</v>
      </c>
      <c r="Q110" s="300" t="s">
        <v>3306</v>
      </c>
      <c r="R110" s="300" t="s">
        <v>2788</v>
      </c>
      <c r="S110" s="301" t="s">
        <v>3307</v>
      </c>
      <c r="T110" s="302" t="str">
        <f t="shared" si="3"/>
        <v>PC-5375-CBSA</v>
      </c>
      <c r="V110" s="269"/>
      <c r="W110" s="269"/>
      <c r="X110" s="269"/>
      <c r="Y110" s="269"/>
      <c r="Z110" s="269"/>
    </row>
    <row r="111" spans="1:26" ht="15.95" customHeight="1" x14ac:dyDescent="0.25">
      <c r="A111" s="289">
        <v>43201</v>
      </c>
      <c r="B111" s="290" t="s">
        <v>1762</v>
      </c>
      <c r="C111" s="291" t="s">
        <v>2512</v>
      </c>
      <c r="D111" s="291" t="s">
        <v>1872</v>
      </c>
      <c r="E111" s="291" t="s">
        <v>1872</v>
      </c>
      <c r="F111" s="292" t="s">
        <v>1873</v>
      </c>
      <c r="G111" s="311" t="s">
        <v>1843</v>
      </c>
      <c r="H111" s="294">
        <v>-52558.18</v>
      </c>
      <c r="I111" s="304">
        <v>180931.52</v>
      </c>
      <c r="J111" s="295">
        <f t="shared" si="2"/>
        <v>-1202.9562169616181</v>
      </c>
      <c r="K111" s="291" t="s">
        <v>3072</v>
      </c>
      <c r="L111" s="303">
        <v>43374</v>
      </c>
      <c r="M111" s="297">
        <v>-4187.25</v>
      </c>
      <c r="N111" s="298">
        <v>3.4424999999999999</v>
      </c>
      <c r="O111" s="298">
        <v>3.5242300000000002</v>
      </c>
      <c r="P111" s="299">
        <v>-1202.96</v>
      </c>
      <c r="Q111" s="300" t="s">
        <v>3308</v>
      </c>
      <c r="R111" s="300" t="s">
        <v>2788</v>
      </c>
      <c r="S111" s="301" t="s">
        <v>3309</v>
      </c>
      <c r="T111" s="302" t="str">
        <f t="shared" si="3"/>
        <v>PC-5374-CBSA</v>
      </c>
      <c r="V111" s="269"/>
      <c r="W111" s="269"/>
      <c r="X111" s="269"/>
      <c r="Y111" s="269"/>
      <c r="Z111" s="269"/>
    </row>
    <row r="112" spans="1:26" ht="15.95" customHeight="1" x14ac:dyDescent="0.25">
      <c r="A112" s="289">
        <v>43200</v>
      </c>
      <c r="B112" s="290" t="s">
        <v>1761</v>
      </c>
      <c r="C112" s="291" t="s">
        <v>2512</v>
      </c>
      <c r="D112" s="291" t="s">
        <v>1872</v>
      </c>
      <c r="E112" s="291" t="s">
        <v>1872</v>
      </c>
      <c r="F112" s="292" t="s">
        <v>1873</v>
      </c>
      <c r="G112" s="311" t="s">
        <v>1843</v>
      </c>
      <c r="H112" s="294">
        <v>-68016.22</v>
      </c>
      <c r="I112" s="304">
        <v>243498.07</v>
      </c>
      <c r="J112" s="295">
        <f t="shared" si="2"/>
        <v>850.56308894507004</v>
      </c>
      <c r="K112" s="291" t="s">
        <v>3072</v>
      </c>
      <c r="L112" s="303">
        <v>43801</v>
      </c>
      <c r="M112" s="297">
        <v>2960.64</v>
      </c>
      <c r="N112" s="298">
        <v>3.58</v>
      </c>
      <c r="O112" s="298">
        <v>3.5316100000000001</v>
      </c>
      <c r="P112" s="299">
        <v>850.56</v>
      </c>
      <c r="Q112" s="300" t="s">
        <v>3310</v>
      </c>
      <c r="R112" s="300" t="s">
        <v>2788</v>
      </c>
      <c r="S112" s="301" t="s">
        <v>3311</v>
      </c>
      <c r="T112" s="302" t="str">
        <f t="shared" si="3"/>
        <v>PC-5372-CBSA</v>
      </c>
    </row>
    <row r="113" spans="1:26" ht="15.95" customHeight="1" x14ac:dyDescent="0.25">
      <c r="A113" s="289">
        <v>43200</v>
      </c>
      <c r="B113" s="290" t="s">
        <v>1760</v>
      </c>
      <c r="C113" s="291" t="s">
        <v>2512</v>
      </c>
      <c r="D113" s="291" t="s">
        <v>1872</v>
      </c>
      <c r="E113" s="291" t="s">
        <v>1872</v>
      </c>
      <c r="F113" s="292" t="s">
        <v>1873</v>
      </c>
      <c r="G113" s="311" t="s">
        <v>1843</v>
      </c>
      <c r="H113" s="294">
        <v>-12782.36</v>
      </c>
      <c r="I113" s="304">
        <v>45696.95</v>
      </c>
      <c r="J113" s="295">
        <f t="shared" si="2"/>
        <v>85.032176511146872</v>
      </c>
      <c r="K113" s="291" t="s">
        <v>3072</v>
      </c>
      <c r="L113" s="303">
        <v>43768</v>
      </c>
      <c r="M113" s="297">
        <v>295.98</v>
      </c>
      <c r="N113" s="298">
        <v>3.5750000000000002</v>
      </c>
      <c r="O113" s="298">
        <v>3.5494400000000002</v>
      </c>
      <c r="P113" s="299">
        <v>85.03</v>
      </c>
      <c r="Q113" s="300" t="s">
        <v>3312</v>
      </c>
      <c r="R113" s="300" t="s">
        <v>2788</v>
      </c>
      <c r="S113" s="301" t="s">
        <v>3313</v>
      </c>
      <c r="T113" s="302" t="str">
        <f t="shared" si="3"/>
        <v>PC-5371-CBSA</v>
      </c>
    </row>
    <row r="114" spans="1:26" ht="15.95" customHeight="1" x14ac:dyDescent="0.25">
      <c r="A114" s="289">
        <v>43199</v>
      </c>
      <c r="B114" s="290" t="s">
        <v>1759</v>
      </c>
      <c r="C114" s="291" t="s">
        <v>2512</v>
      </c>
      <c r="D114" s="291" t="s">
        <v>1872</v>
      </c>
      <c r="E114" s="291" t="s">
        <v>1872</v>
      </c>
      <c r="F114" s="292" t="s">
        <v>1873</v>
      </c>
      <c r="G114" s="311" t="s">
        <v>1843</v>
      </c>
      <c r="H114" s="294">
        <v>-33869.769999999997</v>
      </c>
      <c r="I114" s="304">
        <v>121575.53</v>
      </c>
      <c r="J114" s="295">
        <f t="shared" si="2"/>
        <v>506.70535509078377</v>
      </c>
      <c r="K114" s="291" t="s">
        <v>3072</v>
      </c>
      <c r="L114" s="303">
        <v>43801</v>
      </c>
      <c r="M114" s="297">
        <v>1763.74</v>
      </c>
      <c r="N114" s="298">
        <v>3.5895000000000001</v>
      </c>
      <c r="O114" s="298">
        <v>3.5316100000000001</v>
      </c>
      <c r="P114" s="299">
        <v>506.71</v>
      </c>
      <c r="Q114" s="300" t="s">
        <v>3314</v>
      </c>
      <c r="R114" s="310" t="s">
        <v>2788</v>
      </c>
      <c r="S114" s="301" t="s">
        <v>3315</v>
      </c>
      <c r="T114" s="302" t="str">
        <f t="shared" si="3"/>
        <v>PC-5370-CBSA</v>
      </c>
      <c r="V114" s="269"/>
      <c r="W114" s="269"/>
      <c r="X114" s="269"/>
      <c r="Y114" s="269"/>
      <c r="Z114" s="269"/>
    </row>
    <row r="115" spans="1:26" ht="15.95" customHeight="1" x14ac:dyDescent="0.25">
      <c r="A115" s="289">
        <v>43199</v>
      </c>
      <c r="B115" s="290" t="s">
        <v>1758</v>
      </c>
      <c r="C115" s="291" t="s">
        <v>2512</v>
      </c>
      <c r="D115" s="291" t="s">
        <v>1872</v>
      </c>
      <c r="E115" s="291" t="s">
        <v>1872</v>
      </c>
      <c r="F115" s="292" t="s">
        <v>1873</v>
      </c>
      <c r="G115" s="311" t="s">
        <v>1843</v>
      </c>
      <c r="H115" s="294">
        <v>-58142.3</v>
      </c>
      <c r="I115" s="304">
        <v>206986.59</v>
      </c>
      <c r="J115" s="295">
        <f t="shared" si="2"/>
        <v>159.79659848310735</v>
      </c>
      <c r="K115" s="291" t="s">
        <v>3072</v>
      </c>
      <c r="L115" s="303">
        <v>43768</v>
      </c>
      <c r="M115" s="297">
        <v>556.22</v>
      </c>
      <c r="N115" s="298">
        <v>3.56</v>
      </c>
      <c r="O115" s="298">
        <v>3.5494400000000002</v>
      </c>
      <c r="P115" s="299">
        <v>159.80000000000001</v>
      </c>
      <c r="Q115" s="300" t="s">
        <v>3316</v>
      </c>
      <c r="R115" s="300" t="s">
        <v>2788</v>
      </c>
      <c r="S115" s="301" t="s">
        <v>3317</v>
      </c>
      <c r="T115" s="302" t="str">
        <f t="shared" si="3"/>
        <v>PC-5369-CBSA</v>
      </c>
    </row>
    <row r="116" spans="1:26" ht="15.95" customHeight="1" x14ac:dyDescent="0.25">
      <c r="A116" s="289">
        <v>43196</v>
      </c>
      <c r="B116" s="290" t="s">
        <v>1757</v>
      </c>
      <c r="C116" s="291" t="s">
        <v>2512</v>
      </c>
      <c r="D116" s="291" t="s">
        <v>1872</v>
      </c>
      <c r="E116" s="291" t="s">
        <v>1872</v>
      </c>
      <c r="F116" s="292" t="s">
        <v>1873</v>
      </c>
      <c r="G116" s="311" t="s">
        <v>1843</v>
      </c>
      <c r="H116" s="294">
        <v>-114982.72</v>
      </c>
      <c r="I116" s="304">
        <v>397886.21</v>
      </c>
      <c r="J116" s="295">
        <f t="shared" si="2"/>
        <v>-3593.9669041599632</v>
      </c>
      <c r="K116" s="291" t="s">
        <v>3072</v>
      </c>
      <c r="L116" s="303">
        <v>43587</v>
      </c>
      <c r="M116" s="297">
        <v>-12509.88</v>
      </c>
      <c r="N116" s="298">
        <v>3.4603999999999999</v>
      </c>
      <c r="O116" s="298">
        <v>3.5760999999999998</v>
      </c>
      <c r="P116" s="299">
        <v>-3593.97</v>
      </c>
      <c r="Q116" s="300" t="s">
        <v>3318</v>
      </c>
      <c r="R116" s="300" t="s">
        <v>2788</v>
      </c>
      <c r="S116" s="301" t="s">
        <v>3319</v>
      </c>
      <c r="T116" s="302" t="str">
        <f t="shared" si="3"/>
        <v>PC-5367-CBSA</v>
      </c>
      <c r="Z116" s="269"/>
    </row>
    <row r="117" spans="1:26" ht="15.95" customHeight="1" x14ac:dyDescent="0.25">
      <c r="A117" s="289">
        <v>43196</v>
      </c>
      <c r="B117" s="290" t="s">
        <v>1756</v>
      </c>
      <c r="C117" s="291" t="s">
        <v>2512</v>
      </c>
      <c r="D117" s="291" t="s">
        <v>1872</v>
      </c>
      <c r="E117" s="291" t="s">
        <v>1872</v>
      </c>
      <c r="F117" s="292" t="s">
        <v>1873</v>
      </c>
      <c r="G117" s="311" t="s">
        <v>1843</v>
      </c>
      <c r="H117" s="294">
        <v>-15083.89</v>
      </c>
      <c r="I117" s="304">
        <v>53012.34</v>
      </c>
      <c r="J117" s="295">
        <f t="shared" si="2"/>
        <v>-200.52574120891751</v>
      </c>
      <c r="K117" s="291" t="s">
        <v>3072</v>
      </c>
      <c r="L117" s="303">
        <v>43738</v>
      </c>
      <c r="M117" s="297">
        <v>-697.99</v>
      </c>
      <c r="N117" s="298">
        <v>3.5145</v>
      </c>
      <c r="O117" s="298">
        <v>3.5652400000000002</v>
      </c>
      <c r="P117" s="299">
        <v>-200.53</v>
      </c>
      <c r="Q117" s="300" t="s">
        <v>3320</v>
      </c>
      <c r="R117" s="305" t="s">
        <v>2788</v>
      </c>
      <c r="S117" s="301" t="s">
        <v>3321</v>
      </c>
      <c r="T117" s="302" t="str">
        <f t="shared" si="3"/>
        <v>PC-5366-CBSA</v>
      </c>
      <c r="V117" s="269"/>
      <c r="W117" s="269"/>
      <c r="X117" s="269"/>
      <c r="Y117" s="269"/>
      <c r="Z117" s="269"/>
    </row>
    <row r="118" spans="1:26" ht="15.95" customHeight="1" x14ac:dyDescent="0.25">
      <c r="A118" s="289">
        <v>43196</v>
      </c>
      <c r="B118" s="290" t="s">
        <v>1755</v>
      </c>
      <c r="C118" s="291" t="s">
        <v>2512</v>
      </c>
      <c r="D118" s="291" t="s">
        <v>1872</v>
      </c>
      <c r="E118" s="291" t="s">
        <v>1872</v>
      </c>
      <c r="F118" s="292" t="s">
        <v>1873</v>
      </c>
      <c r="G118" s="311" t="s">
        <v>1843</v>
      </c>
      <c r="H118" s="294">
        <v>-2810.95</v>
      </c>
      <c r="I118" s="304">
        <v>9840</v>
      </c>
      <c r="J118" s="295">
        <f t="shared" si="2"/>
        <v>-58.133187772925766</v>
      </c>
      <c r="K118" s="291" t="s">
        <v>3072</v>
      </c>
      <c r="L118" s="303">
        <v>43707</v>
      </c>
      <c r="M118" s="297">
        <v>-202.35</v>
      </c>
      <c r="N118" s="298">
        <v>3.5005999999999999</v>
      </c>
      <c r="O118" s="298">
        <v>3.5790299999999999</v>
      </c>
      <c r="P118" s="299">
        <v>-58.13</v>
      </c>
      <c r="Q118" s="300" t="s">
        <v>3322</v>
      </c>
      <c r="R118" s="305" t="s">
        <v>3323</v>
      </c>
      <c r="S118" s="301" t="s">
        <v>3324</v>
      </c>
      <c r="T118" s="302" t="str">
        <f t="shared" si="3"/>
        <v>PC-5363-CBSA</v>
      </c>
    </row>
    <row r="119" spans="1:26" ht="15.95" customHeight="1" x14ac:dyDescent="0.25">
      <c r="A119" s="289">
        <v>43196</v>
      </c>
      <c r="B119" s="290" t="s">
        <v>3325</v>
      </c>
      <c r="C119" s="291" t="s">
        <v>2512</v>
      </c>
      <c r="D119" s="291" t="s">
        <v>1872</v>
      </c>
      <c r="E119" s="291" t="s">
        <v>1872</v>
      </c>
      <c r="F119" s="292" t="s">
        <v>1873</v>
      </c>
      <c r="G119" s="311" t="s">
        <v>1843</v>
      </c>
      <c r="H119" s="294">
        <v>-7059.43</v>
      </c>
      <c r="I119" s="304">
        <v>24600</v>
      </c>
      <c r="J119" s="295">
        <f t="shared" si="2"/>
        <v>-175.59756377844175</v>
      </c>
      <c r="K119" s="291" t="s">
        <v>3072</v>
      </c>
      <c r="L119" s="303">
        <v>43707</v>
      </c>
      <c r="M119" s="297">
        <v>-611.22</v>
      </c>
      <c r="N119" s="298">
        <v>3.4847000000000001</v>
      </c>
      <c r="O119" s="298">
        <v>3.5790299999999999</v>
      </c>
      <c r="P119" s="299">
        <v>-175.6</v>
      </c>
      <c r="Q119" s="300" t="s">
        <v>3326</v>
      </c>
      <c r="R119" s="300" t="s">
        <v>3323</v>
      </c>
      <c r="S119" s="301" t="s">
        <v>3327</v>
      </c>
      <c r="T119" s="302" t="str">
        <f t="shared" si="3"/>
        <v>PC-5362-CBSA</v>
      </c>
    </row>
    <row r="120" spans="1:26" ht="15.95" customHeight="1" x14ac:dyDescent="0.25">
      <c r="A120" s="289">
        <v>43195</v>
      </c>
      <c r="B120" s="290" t="s">
        <v>1753</v>
      </c>
      <c r="C120" s="291" t="s">
        <v>2512</v>
      </c>
      <c r="D120" s="291" t="s">
        <v>1872</v>
      </c>
      <c r="E120" s="291" t="s">
        <v>1872</v>
      </c>
      <c r="F120" s="292" t="s">
        <v>1873</v>
      </c>
      <c r="G120" s="311" t="s">
        <v>1843</v>
      </c>
      <c r="H120" s="294">
        <v>-35597.56</v>
      </c>
      <c r="I120" s="304">
        <v>123060.77</v>
      </c>
      <c r="J120" s="295">
        <f t="shared" si="2"/>
        <v>-1145.4636865088487</v>
      </c>
      <c r="K120" s="291" t="s">
        <v>3072</v>
      </c>
      <c r="L120" s="303">
        <v>43707</v>
      </c>
      <c r="M120" s="297">
        <v>-3987.13</v>
      </c>
      <c r="N120" s="298">
        <v>3.4569999999999999</v>
      </c>
      <c r="O120" s="298">
        <v>3.5790299999999999</v>
      </c>
      <c r="P120" s="299">
        <v>-1145.46</v>
      </c>
      <c r="Q120" s="300" t="s">
        <v>3328</v>
      </c>
      <c r="R120" s="300" t="s">
        <v>2788</v>
      </c>
      <c r="S120" s="301" t="s">
        <v>3329</v>
      </c>
      <c r="T120" s="302" t="str">
        <f t="shared" si="3"/>
        <v>PC-5361-CBSA</v>
      </c>
    </row>
    <row r="121" spans="1:26" ht="15.95" customHeight="1" x14ac:dyDescent="0.25">
      <c r="A121" s="289">
        <v>43194</v>
      </c>
      <c r="B121" s="290" t="s">
        <v>1752</v>
      </c>
      <c r="C121" s="291" t="s">
        <v>2512</v>
      </c>
      <c r="D121" s="291" t="s">
        <v>1872</v>
      </c>
      <c r="E121" s="291" t="s">
        <v>1872</v>
      </c>
      <c r="F121" s="292" t="s">
        <v>1873</v>
      </c>
      <c r="G121" s="311" t="s">
        <v>1843</v>
      </c>
      <c r="H121" s="294">
        <v>-55838.1</v>
      </c>
      <c r="I121" s="304">
        <v>195349.61</v>
      </c>
      <c r="J121" s="295">
        <f t="shared" si="2"/>
        <v>-740.28958860032185</v>
      </c>
      <c r="K121" s="291" t="s">
        <v>3072</v>
      </c>
      <c r="L121" s="303">
        <v>43768</v>
      </c>
      <c r="M121" s="297">
        <v>-2576.8000000000002</v>
      </c>
      <c r="N121" s="298">
        <v>3.4984999999999999</v>
      </c>
      <c r="O121" s="298">
        <v>3.5494400000000002</v>
      </c>
      <c r="P121" s="299">
        <v>-740.29</v>
      </c>
      <c r="Q121" s="300" t="s">
        <v>3330</v>
      </c>
      <c r="R121" s="300" t="s">
        <v>2788</v>
      </c>
      <c r="S121" s="301" t="s">
        <v>3331</v>
      </c>
      <c r="T121" s="302" t="str">
        <f t="shared" si="3"/>
        <v>PC-5359-CBSA</v>
      </c>
      <c r="V121" s="269"/>
      <c r="W121" s="269"/>
      <c r="X121" s="269"/>
      <c r="Y121" s="269"/>
      <c r="Z121" s="269"/>
    </row>
    <row r="122" spans="1:26" s="269" customFormat="1" ht="15.95" customHeight="1" x14ac:dyDescent="0.25">
      <c r="A122" s="289">
        <v>43194</v>
      </c>
      <c r="B122" s="290" t="s">
        <v>1751</v>
      </c>
      <c r="C122" s="291" t="s">
        <v>2512</v>
      </c>
      <c r="D122" s="291" t="s">
        <v>1872</v>
      </c>
      <c r="E122" s="291" t="s">
        <v>1872</v>
      </c>
      <c r="F122" s="292" t="s">
        <v>1873</v>
      </c>
      <c r="G122" s="311" t="s">
        <v>1843</v>
      </c>
      <c r="H122" s="294">
        <v>-93191.92</v>
      </c>
      <c r="I122" s="294">
        <v>316386.56</v>
      </c>
      <c r="J122" s="295">
        <f t="shared" si="2"/>
        <v>-3551.6777752240864</v>
      </c>
      <c r="K122" s="291" t="s">
        <v>3072</v>
      </c>
      <c r="L122" s="296">
        <v>43405</v>
      </c>
      <c r="M122" s="297">
        <v>-12362.68</v>
      </c>
      <c r="N122" s="298">
        <v>3.395</v>
      </c>
      <c r="O122" s="298">
        <v>3.5318200000000002</v>
      </c>
      <c r="P122" s="299">
        <v>-3551.68</v>
      </c>
      <c r="Q122" s="300" t="s">
        <v>3332</v>
      </c>
      <c r="R122" s="300" t="s">
        <v>2788</v>
      </c>
      <c r="S122" s="301" t="s">
        <v>3333</v>
      </c>
      <c r="T122" s="302" t="str">
        <f t="shared" si="3"/>
        <v>PC-5358-CBSA</v>
      </c>
      <c r="U122" s="199"/>
      <c r="V122" s="199"/>
      <c r="W122" s="199"/>
      <c r="X122" s="199"/>
      <c r="Y122" s="199"/>
      <c r="Z122" s="199"/>
    </row>
    <row r="123" spans="1:26" s="269" customFormat="1" ht="15.95" customHeight="1" x14ac:dyDescent="0.25">
      <c r="A123" s="289">
        <v>43188</v>
      </c>
      <c r="B123" s="290" t="s">
        <v>1750</v>
      </c>
      <c r="C123" s="291" t="s">
        <v>2512</v>
      </c>
      <c r="D123" s="291" t="s">
        <v>1872</v>
      </c>
      <c r="E123" s="291" t="s">
        <v>1872</v>
      </c>
      <c r="F123" s="292" t="s">
        <v>1873</v>
      </c>
      <c r="G123" s="311" t="s">
        <v>1843</v>
      </c>
      <c r="H123" s="294">
        <v>-13234.45</v>
      </c>
      <c r="I123" s="294">
        <v>45764.74</v>
      </c>
      <c r="J123" s="295">
        <f t="shared" si="2"/>
        <v>-314.95920478051022</v>
      </c>
      <c r="K123" s="291" t="s">
        <v>3072</v>
      </c>
      <c r="L123" s="296">
        <v>43768</v>
      </c>
      <c r="M123" s="297">
        <v>-1096.31</v>
      </c>
      <c r="N123" s="298">
        <v>3.4580000000000002</v>
      </c>
      <c r="O123" s="298">
        <v>3.5494400000000002</v>
      </c>
      <c r="P123" s="299">
        <v>-314.95999999999998</v>
      </c>
      <c r="Q123" s="300" t="s">
        <v>3334</v>
      </c>
      <c r="R123" s="300" t="s">
        <v>2788</v>
      </c>
      <c r="S123" s="301" t="s">
        <v>3335</v>
      </c>
      <c r="T123" s="302" t="str">
        <f t="shared" si="3"/>
        <v>PC-5355-CBSA</v>
      </c>
      <c r="U123" s="199"/>
      <c r="V123" s="199"/>
      <c r="W123" s="199"/>
      <c r="X123" s="199"/>
      <c r="Y123" s="199"/>
      <c r="Z123" s="199"/>
    </row>
    <row r="124" spans="1:26" s="269" customFormat="1" ht="15.95" customHeight="1" x14ac:dyDescent="0.25">
      <c r="A124" s="289">
        <v>43188</v>
      </c>
      <c r="B124" s="290" t="s">
        <v>1748</v>
      </c>
      <c r="C124" s="291" t="s">
        <v>2512</v>
      </c>
      <c r="D124" s="291" t="s">
        <v>1872</v>
      </c>
      <c r="E124" s="291" t="s">
        <v>1872</v>
      </c>
      <c r="F124" s="292" t="s">
        <v>1873</v>
      </c>
      <c r="G124" s="311" t="s">
        <v>1843</v>
      </c>
      <c r="H124" s="294">
        <v>-134244.14000000001</v>
      </c>
      <c r="I124" s="294">
        <v>464350.49</v>
      </c>
      <c r="J124" s="295">
        <f t="shared" si="2"/>
        <v>-3159.8598023442887</v>
      </c>
      <c r="K124" s="291" t="s">
        <v>3072</v>
      </c>
      <c r="L124" s="296">
        <v>43768</v>
      </c>
      <c r="M124" s="297">
        <v>-10998.84</v>
      </c>
      <c r="N124" s="298">
        <v>3.4590000000000001</v>
      </c>
      <c r="O124" s="298">
        <v>3.5494400000000002</v>
      </c>
      <c r="P124" s="299">
        <v>-3159.86</v>
      </c>
      <c r="Q124" s="300" t="s">
        <v>3336</v>
      </c>
      <c r="R124" s="300" t="s">
        <v>2788</v>
      </c>
      <c r="S124" s="301" t="s">
        <v>3337</v>
      </c>
      <c r="T124" s="302" t="str">
        <f t="shared" si="3"/>
        <v>PC-5354-CBSA</v>
      </c>
      <c r="U124" s="199"/>
      <c r="V124" s="199"/>
      <c r="W124" s="199"/>
      <c r="X124" s="199"/>
      <c r="Y124" s="199"/>
      <c r="Z124" s="199"/>
    </row>
    <row r="125" spans="1:26" s="269" customFormat="1" ht="15.95" customHeight="1" x14ac:dyDescent="0.25">
      <c r="A125" s="289">
        <v>43188</v>
      </c>
      <c r="B125" s="290" t="s">
        <v>1747</v>
      </c>
      <c r="C125" s="291" t="s">
        <v>2512</v>
      </c>
      <c r="D125" s="291" t="s">
        <v>1872</v>
      </c>
      <c r="E125" s="291" t="s">
        <v>1872</v>
      </c>
      <c r="F125" s="292" t="s">
        <v>1873</v>
      </c>
      <c r="G125" s="311" t="s">
        <v>1843</v>
      </c>
      <c r="H125" s="294">
        <v>-116999.52</v>
      </c>
      <c r="I125" s="294">
        <v>393410.87</v>
      </c>
      <c r="J125" s="295">
        <f t="shared" si="2"/>
        <v>-5838.2210985980237</v>
      </c>
      <c r="K125" s="291" t="s">
        <v>3072</v>
      </c>
      <c r="L125" s="303">
        <v>43465</v>
      </c>
      <c r="M125" s="297">
        <v>-20321.68</v>
      </c>
      <c r="N125" s="298">
        <v>3.3624999999999998</v>
      </c>
      <c r="O125" s="298">
        <v>3.54332</v>
      </c>
      <c r="P125" s="299">
        <v>-5838.22</v>
      </c>
      <c r="Q125" s="300" t="s">
        <v>3338</v>
      </c>
      <c r="R125" s="300" t="s">
        <v>2788</v>
      </c>
      <c r="S125" s="301" t="s">
        <v>3339</v>
      </c>
      <c r="T125" s="302" t="str">
        <f t="shared" si="3"/>
        <v>PC-5353-CBSA</v>
      </c>
      <c r="U125" s="199"/>
    </row>
    <row r="126" spans="1:26" s="269" customFormat="1" ht="15.95" customHeight="1" x14ac:dyDescent="0.25">
      <c r="A126" s="289">
        <v>43188</v>
      </c>
      <c r="B126" s="290" t="s">
        <v>1746</v>
      </c>
      <c r="C126" s="291" t="s">
        <v>2512</v>
      </c>
      <c r="D126" s="291" t="s">
        <v>1872</v>
      </c>
      <c r="E126" s="291" t="s">
        <v>1872</v>
      </c>
      <c r="F126" s="292" t="s">
        <v>1873</v>
      </c>
      <c r="G126" s="311" t="s">
        <v>1843</v>
      </c>
      <c r="H126" s="294">
        <v>-246406.15</v>
      </c>
      <c r="I126" s="304">
        <v>857986.23</v>
      </c>
      <c r="J126" s="295">
        <f t="shared" si="2"/>
        <v>-2277.1862790163182</v>
      </c>
      <c r="K126" s="291" t="s">
        <v>3072</v>
      </c>
      <c r="L126" s="303">
        <v>43829</v>
      </c>
      <c r="M126" s="297">
        <v>-7926.43</v>
      </c>
      <c r="N126" s="298">
        <v>3.4820000000000002</v>
      </c>
      <c r="O126" s="298">
        <v>3.5179800000000001</v>
      </c>
      <c r="P126" s="299">
        <v>-2277.19</v>
      </c>
      <c r="Q126" s="300" t="s">
        <v>3340</v>
      </c>
      <c r="R126" s="305" t="s">
        <v>2788</v>
      </c>
      <c r="S126" s="301" t="s">
        <v>3341</v>
      </c>
      <c r="T126" s="302" t="str">
        <f t="shared" si="3"/>
        <v>PC-5352-CBSA</v>
      </c>
      <c r="U126" s="199"/>
      <c r="V126" s="199"/>
      <c r="W126" s="199"/>
      <c r="X126" s="199"/>
      <c r="Y126" s="199"/>
      <c r="Z126" s="199"/>
    </row>
    <row r="127" spans="1:26" s="269" customFormat="1" ht="15.95" customHeight="1" x14ac:dyDescent="0.25">
      <c r="A127" s="289">
        <v>43200</v>
      </c>
      <c r="B127" s="290" t="s">
        <v>1744</v>
      </c>
      <c r="C127" s="291" t="s">
        <v>2512</v>
      </c>
      <c r="D127" s="291" t="s">
        <v>1872</v>
      </c>
      <c r="E127" s="291" t="s">
        <v>1872</v>
      </c>
      <c r="F127" s="292" t="s">
        <v>1873</v>
      </c>
      <c r="G127" s="311" t="s">
        <v>1843</v>
      </c>
      <c r="H127" s="294">
        <v>-141042.32999999999</v>
      </c>
      <c r="I127" s="294">
        <v>506440.71</v>
      </c>
      <c r="J127" s="295">
        <f t="shared" si="2"/>
        <v>2634.44897724661</v>
      </c>
      <c r="K127" s="291" t="s">
        <v>3072</v>
      </c>
      <c r="L127" s="303">
        <v>43829</v>
      </c>
      <c r="M127" s="297">
        <v>9169.99</v>
      </c>
      <c r="N127" s="298">
        <v>3.5907</v>
      </c>
      <c r="O127" s="298">
        <v>3.5179800000000001</v>
      </c>
      <c r="P127" s="299">
        <v>2634.45</v>
      </c>
      <c r="Q127" s="300" t="s">
        <v>3342</v>
      </c>
      <c r="R127" s="300" t="s">
        <v>2788</v>
      </c>
      <c r="S127" s="301" t="s">
        <v>3343</v>
      </c>
      <c r="T127" s="302" t="str">
        <f t="shared" si="3"/>
        <v>PC-5350-CBSA</v>
      </c>
      <c r="U127" s="199"/>
      <c r="V127" s="199"/>
      <c r="W127" s="199"/>
      <c r="X127" s="199"/>
      <c r="Y127" s="199"/>
      <c r="Z127" s="199"/>
    </row>
    <row r="128" spans="1:26" s="269" customFormat="1" ht="15.95" customHeight="1" x14ac:dyDescent="0.25">
      <c r="A128" s="289">
        <v>43185</v>
      </c>
      <c r="B128" s="290" t="s">
        <v>1743</v>
      </c>
      <c r="C128" s="291" t="s">
        <v>2512</v>
      </c>
      <c r="D128" s="291" t="s">
        <v>1872</v>
      </c>
      <c r="E128" s="291" t="s">
        <v>1872</v>
      </c>
      <c r="F128" s="292" t="s">
        <v>1873</v>
      </c>
      <c r="G128" s="311" t="s">
        <v>1843</v>
      </c>
      <c r="H128" s="294">
        <v>-45776.39</v>
      </c>
      <c r="I128" s="294">
        <v>158592.31</v>
      </c>
      <c r="J128" s="295">
        <f t="shared" si="2"/>
        <v>-1011.9656400827396</v>
      </c>
      <c r="K128" s="291" t="s">
        <v>3072</v>
      </c>
      <c r="L128" s="303">
        <v>43768</v>
      </c>
      <c r="M128" s="297">
        <v>-3522.45</v>
      </c>
      <c r="N128" s="298">
        <v>3.4645000000000001</v>
      </c>
      <c r="O128" s="298">
        <v>3.5494400000000002</v>
      </c>
      <c r="P128" s="299">
        <v>-1011.97</v>
      </c>
      <c r="Q128" s="300" t="s">
        <v>3344</v>
      </c>
      <c r="R128" s="300" t="s">
        <v>2788</v>
      </c>
      <c r="S128" s="301" t="s">
        <v>3345</v>
      </c>
      <c r="T128" s="302" t="str">
        <f t="shared" si="3"/>
        <v>PC-5349-CBSA</v>
      </c>
      <c r="U128" s="199"/>
      <c r="V128" s="199"/>
      <c r="W128" s="199"/>
      <c r="X128" s="199"/>
      <c r="Y128" s="199"/>
      <c r="Z128" s="199"/>
    </row>
    <row r="129" spans="1:26" s="269" customFormat="1" ht="15.95" customHeight="1" x14ac:dyDescent="0.25">
      <c r="A129" s="289">
        <v>43182</v>
      </c>
      <c r="B129" s="290" t="s">
        <v>1741</v>
      </c>
      <c r="C129" s="291" t="s">
        <v>2512</v>
      </c>
      <c r="D129" s="291" t="s">
        <v>1872</v>
      </c>
      <c r="E129" s="291" t="s">
        <v>1872</v>
      </c>
      <c r="F129" s="292" t="s">
        <v>1873</v>
      </c>
      <c r="G129" s="311" t="s">
        <v>1843</v>
      </c>
      <c r="H129" s="294">
        <v>-47730.09</v>
      </c>
      <c r="I129" s="294">
        <v>166053</v>
      </c>
      <c r="J129" s="295">
        <f t="shared" si="2"/>
        <v>-875.03160193059068</v>
      </c>
      <c r="K129" s="291" t="s">
        <v>3072</v>
      </c>
      <c r="L129" s="303">
        <v>43768</v>
      </c>
      <c r="M129" s="297">
        <v>-3045.81</v>
      </c>
      <c r="N129" s="298">
        <v>3.4790000000000001</v>
      </c>
      <c r="O129" s="298">
        <v>3.5494400000000002</v>
      </c>
      <c r="P129" s="299">
        <v>-875.03</v>
      </c>
      <c r="Q129" s="300" t="s">
        <v>3346</v>
      </c>
      <c r="R129" s="300" t="s">
        <v>3347</v>
      </c>
      <c r="S129" s="301" t="s">
        <v>3348</v>
      </c>
      <c r="T129" s="302" t="str">
        <f t="shared" si="3"/>
        <v>PC-5348-CBSA</v>
      </c>
      <c r="U129" s="199"/>
      <c r="V129" s="199"/>
      <c r="W129" s="199"/>
      <c r="X129" s="199"/>
      <c r="Y129" s="199"/>
      <c r="Z129" s="199"/>
    </row>
    <row r="130" spans="1:26" s="269" customFormat="1" ht="15.95" customHeight="1" x14ac:dyDescent="0.25">
      <c r="A130" s="289">
        <v>43182</v>
      </c>
      <c r="B130" s="290" t="s">
        <v>1740</v>
      </c>
      <c r="C130" s="291" t="s">
        <v>2512</v>
      </c>
      <c r="D130" s="291" t="s">
        <v>1872</v>
      </c>
      <c r="E130" s="291" t="s">
        <v>1872</v>
      </c>
      <c r="F130" s="292" t="s">
        <v>1873</v>
      </c>
      <c r="G130" s="311" t="s">
        <v>1843</v>
      </c>
      <c r="H130" s="294">
        <v>-445235.16</v>
      </c>
      <c r="I130" s="304">
        <v>1548973.12</v>
      </c>
      <c r="J130" s="295">
        <f t="shared" ref="J130:J193" si="4">M130/3.4808</f>
        <v>-8162.451160652724</v>
      </c>
      <c r="K130" s="291" t="s">
        <v>3072</v>
      </c>
      <c r="L130" s="303">
        <v>43768</v>
      </c>
      <c r="M130" s="297">
        <v>-28411.86</v>
      </c>
      <c r="N130" s="298">
        <v>3.4790000000000001</v>
      </c>
      <c r="O130" s="298">
        <v>3.5494400000000002</v>
      </c>
      <c r="P130" s="299">
        <v>-8162.45</v>
      </c>
      <c r="Q130" s="300" t="s">
        <v>3349</v>
      </c>
      <c r="R130" s="300" t="s">
        <v>2788</v>
      </c>
      <c r="S130" s="301" t="s">
        <v>3350</v>
      </c>
      <c r="T130" s="302" t="str">
        <f t="shared" ref="T130:T193" si="5">B130</f>
        <v>PC-5347-CBSA</v>
      </c>
      <c r="U130" s="199"/>
      <c r="V130" s="199"/>
      <c r="W130" s="199"/>
      <c r="X130" s="199"/>
      <c r="Y130" s="199"/>
      <c r="Z130" s="199"/>
    </row>
    <row r="131" spans="1:26" s="269" customFormat="1" ht="15.95" customHeight="1" x14ac:dyDescent="0.25">
      <c r="A131" s="289">
        <v>43182</v>
      </c>
      <c r="B131" s="290" t="s">
        <v>1739</v>
      </c>
      <c r="C131" s="291" t="s">
        <v>2512</v>
      </c>
      <c r="D131" s="291" t="s">
        <v>1872</v>
      </c>
      <c r="E131" s="291" t="s">
        <v>1872</v>
      </c>
      <c r="F131" s="292" t="s">
        <v>1873</v>
      </c>
      <c r="G131" s="311" t="s">
        <v>1843</v>
      </c>
      <c r="H131" s="294">
        <v>-415184.38</v>
      </c>
      <c r="I131" s="304">
        <v>1444426.47</v>
      </c>
      <c r="J131" s="295">
        <f t="shared" si="4"/>
        <v>-7611.5347046655943</v>
      </c>
      <c r="K131" s="291" t="s">
        <v>3072</v>
      </c>
      <c r="L131" s="303">
        <v>43768</v>
      </c>
      <c r="M131" s="297">
        <v>-26494.23</v>
      </c>
      <c r="N131" s="298">
        <v>3.4790000000000001</v>
      </c>
      <c r="O131" s="298">
        <v>3.5494400000000002</v>
      </c>
      <c r="P131" s="299">
        <v>-7611.53</v>
      </c>
      <c r="Q131" s="300" t="s">
        <v>3351</v>
      </c>
      <c r="R131" s="300" t="s">
        <v>2788</v>
      </c>
      <c r="S131" s="301" t="s">
        <v>3352</v>
      </c>
      <c r="T131" s="302" t="str">
        <f t="shared" si="5"/>
        <v>PC-5346-CBSA</v>
      </c>
      <c r="U131" s="199"/>
      <c r="V131" s="199"/>
      <c r="W131" s="199"/>
      <c r="X131" s="199"/>
      <c r="Y131" s="199"/>
    </row>
    <row r="132" spans="1:26" s="269" customFormat="1" ht="15.95" customHeight="1" x14ac:dyDescent="0.25">
      <c r="A132" s="289">
        <v>43182</v>
      </c>
      <c r="B132" s="290" t="s">
        <v>1738</v>
      </c>
      <c r="C132" s="291" t="s">
        <v>2512</v>
      </c>
      <c r="D132" s="291" t="s">
        <v>1872</v>
      </c>
      <c r="E132" s="291" t="s">
        <v>1872</v>
      </c>
      <c r="F132" s="292" t="s">
        <v>1873</v>
      </c>
      <c r="G132" s="311" t="s">
        <v>1843</v>
      </c>
      <c r="H132" s="294">
        <v>-185097.68</v>
      </c>
      <c r="I132" s="304">
        <v>643954.84</v>
      </c>
      <c r="J132" s="295">
        <f t="shared" si="4"/>
        <v>-3393.3779590898644</v>
      </c>
      <c r="K132" s="291" t="s">
        <v>3072</v>
      </c>
      <c r="L132" s="303">
        <v>43768</v>
      </c>
      <c r="M132" s="297">
        <v>-11811.67</v>
      </c>
      <c r="N132" s="298">
        <v>3.4790000000000001</v>
      </c>
      <c r="O132" s="298">
        <v>3.5494400000000002</v>
      </c>
      <c r="P132" s="299">
        <v>-3393.38</v>
      </c>
      <c r="Q132" s="300" t="s">
        <v>3353</v>
      </c>
      <c r="R132" s="300" t="s">
        <v>2788</v>
      </c>
      <c r="S132" s="301" t="s">
        <v>3354</v>
      </c>
      <c r="T132" s="302" t="str">
        <f t="shared" si="5"/>
        <v>PC-5345-CBSA</v>
      </c>
      <c r="U132" s="199"/>
      <c r="V132" s="199"/>
      <c r="W132" s="199"/>
      <c r="X132" s="199"/>
      <c r="Y132" s="199"/>
      <c r="Z132" s="199"/>
    </row>
    <row r="133" spans="1:26" ht="15.95" customHeight="1" x14ac:dyDescent="0.25">
      <c r="A133" s="289">
        <v>43200</v>
      </c>
      <c r="B133" s="290" t="s">
        <v>1737</v>
      </c>
      <c r="C133" s="291" t="s">
        <v>2512</v>
      </c>
      <c r="D133" s="291" t="s">
        <v>1872</v>
      </c>
      <c r="E133" s="291" t="s">
        <v>1872</v>
      </c>
      <c r="F133" s="292" t="s">
        <v>1873</v>
      </c>
      <c r="G133" s="311" t="s">
        <v>1843</v>
      </c>
      <c r="H133" s="294">
        <v>-90154.6</v>
      </c>
      <c r="I133" s="304">
        <v>314269.92</v>
      </c>
      <c r="J133" s="295">
        <f t="shared" si="4"/>
        <v>-1562.804527694783</v>
      </c>
      <c r="K133" s="291" t="s">
        <v>3072</v>
      </c>
      <c r="L133" s="303">
        <v>43495</v>
      </c>
      <c r="M133" s="297">
        <v>-5439.81</v>
      </c>
      <c r="N133" s="298">
        <v>3.4859</v>
      </c>
      <c r="O133" s="298">
        <v>3.5490499999999998</v>
      </c>
      <c r="P133" s="299">
        <v>-1562.8</v>
      </c>
      <c r="Q133" s="300" t="s">
        <v>3355</v>
      </c>
      <c r="R133" s="300" t="s">
        <v>2788</v>
      </c>
      <c r="S133" s="301" t="s">
        <v>3356</v>
      </c>
      <c r="T133" s="302" t="str">
        <f t="shared" si="5"/>
        <v>PC-5342-CBSA</v>
      </c>
    </row>
    <row r="134" spans="1:26" ht="15.95" customHeight="1" x14ac:dyDescent="0.25">
      <c r="A134" s="289">
        <v>43179</v>
      </c>
      <c r="B134" s="290" t="s">
        <v>1735</v>
      </c>
      <c r="C134" s="291" t="s">
        <v>2512</v>
      </c>
      <c r="D134" s="291" t="s">
        <v>1872</v>
      </c>
      <c r="E134" s="291" t="s">
        <v>1872</v>
      </c>
      <c r="F134" s="292" t="s">
        <v>1873</v>
      </c>
      <c r="G134" s="311" t="s">
        <v>1843</v>
      </c>
      <c r="H134" s="294">
        <v>-11464.55</v>
      </c>
      <c r="I134" s="304">
        <v>40211.9</v>
      </c>
      <c r="J134" s="295">
        <f t="shared" si="4"/>
        <v>-71.431854746035398</v>
      </c>
      <c r="K134" s="291" t="s">
        <v>3072</v>
      </c>
      <c r="L134" s="303">
        <v>43801</v>
      </c>
      <c r="M134" s="297">
        <v>-248.64</v>
      </c>
      <c r="N134" s="298">
        <v>3.5074999999999998</v>
      </c>
      <c r="O134" s="298">
        <v>3.5316100000000001</v>
      </c>
      <c r="P134" s="299">
        <v>-71.430000000000007</v>
      </c>
      <c r="Q134" s="300" t="s">
        <v>3357</v>
      </c>
      <c r="R134" s="305" t="s">
        <v>2788</v>
      </c>
      <c r="S134" s="301" t="s">
        <v>3358</v>
      </c>
      <c r="T134" s="302" t="str">
        <f t="shared" si="5"/>
        <v>PC-5341-CBSA</v>
      </c>
    </row>
    <row r="135" spans="1:26" ht="15.95" customHeight="1" x14ac:dyDescent="0.25">
      <c r="A135" s="289">
        <v>43175</v>
      </c>
      <c r="B135" s="290" t="s">
        <v>1733</v>
      </c>
      <c r="C135" s="291" t="s">
        <v>2512</v>
      </c>
      <c r="D135" s="291" t="s">
        <v>1872</v>
      </c>
      <c r="E135" s="291" t="s">
        <v>1872</v>
      </c>
      <c r="F135" s="292" t="s">
        <v>1873</v>
      </c>
      <c r="G135" s="311" t="s">
        <v>1843</v>
      </c>
      <c r="H135" s="294">
        <v>-81005.78</v>
      </c>
      <c r="I135" s="304">
        <v>281665.21000000002</v>
      </c>
      <c r="J135" s="295">
        <f t="shared" si="4"/>
        <v>-1141.1198575040221</v>
      </c>
      <c r="K135" s="291" t="s">
        <v>3072</v>
      </c>
      <c r="L135" s="303">
        <v>43801</v>
      </c>
      <c r="M135" s="297">
        <v>-3972.01</v>
      </c>
      <c r="N135" s="298">
        <v>3.4771000000000001</v>
      </c>
      <c r="O135" s="298">
        <v>3.5316100000000001</v>
      </c>
      <c r="P135" s="299">
        <v>-1141.1199999999999</v>
      </c>
      <c r="Q135" s="300" t="s">
        <v>3359</v>
      </c>
      <c r="R135" s="300" t="s">
        <v>2788</v>
      </c>
      <c r="S135" s="301" t="s">
        <v>3360</v>
      </c>
      <c r="T135" s="302" t="str">
        <f t="shared" si="5"/>
        <v>PC-5338-CBSA</v>
      </c>
    </row>
    <row r="136" spans="1:26" s="269" customFormat="1" ht="15.95" customHeight="1" x14ac:dyDescent="0.25">
      <c r="A136" s="289">
        <v>43178</v>
      </c>
      <c r="B136" s="290" t="s">
        <v>1732</v>
      </c>
      <c r="C136" s="291" t="s">
        <v>2512</v>
      </c>
      <c r="D136" s="291" t="s">
        <v>1872</v>
      </c>
      <c r="E136" s="291" t="s">
        <v>1872</v>
      </c>
      <c r="F136" s="306" t="s">
        <v>1873</v>
      </c>
      <c r="G136" s="312" t="s">
        <v>1843</v>
      </c>
      <c r="H136" s="304">
        <v>-189062.73</v>
      </c>
      <c r="I136" s="304">
        <v>638275.79</v>
      </c>
      <c r="J136" s="295">
        <f t="shared" si="4"/>
        <v>-8851.3904849459886</v>
      </c>
      <c r="K136" s="291" t="s">
        <v>3072</v>
      </c>
      <c r="L136" s="296">
        <v>43480</v>
      </c>
      <c r="M136" s="299">
        <v>-30809.919999999998</v>
      </c>
      <c r="N136" s="298">
        <v>3.3759999999999999</v>
      </c>
      <c r="O136" s="298">
        <v>3.5460799999999999</v>
      </c>
      <c r="P136" s="299">
        <v>-8851.39</v>
      </c>
      <c r="Q136" s="307" t="s">
        <v>3361</v>
      </c>
      <c r="R136" s="307" t="s">
        <v>2788</v>
      </c>
      <c r="S136" s="308" t="s">
        <v>3362</v>
      </c>
      <c r="T136" s="302" t="str">
        <f t="shared" si="5"/>
        <v>PC-5337-CBSA</v>
      </c>
    </row>
    <row r="137" spans="1:26" ht="15.95" customHeight="1" x14ac:dyDescent="0.25">
      <c r="A137" s="289">
        <v>43175</v>
      </c>
      <c r="B137" s="290" t="s">
        <v>1731</v>
      </c>
      <c r="C137" s="291" t="s">
        <v>2512</v>
      </c>
      <c r="D137" s="291" t="s">
        <v>1872</v>
      </c>
      <c r="E137" s="291" t="s">
        <v>1872</v>
      </c>
      <c r="F137" s="292" t="s">
        <v>1873</v>
      </c>
      <c r="G137" s="311" t="s">
        <v>1843</v>
      </c>
      <c r="H137" s="294">
        <v>-8200.65</v>
      </c>
      <c r="I137" s="304">
        <v>27309.8</v>
      </c>
      <c r="J137" s="295">
        <f t="shared" si="4"/>
        <v>-418.84624224316252</v>
      </c>
      <c r="K137" s="291" t="s">
        <v>3072</v>
      </c>
      <c r="L137" s="303">
        <v>43320</v>
      </c>
      <c r="M137" s="297">
        <v>-1457.92</v>
      </c>
      <c r="N137" s="298">
        <v>3.3302</v>
      </c>
      <c r="O137" s="298">
        <v>3.5109900000000001</v>
      </c>
      <c r="P137" s="299">
        <v>-418.85</v>
      </c>
      <c r="Q137" s="300" t="s">
        <v>3363</v>
      </c>
      <c r="R137" s="300" t="s">
        <v>2788</v>
      </c>
      <c r="S137" s="301" t="s">
        <v>3364</v>
      </c>
      <c r="T137" s="302" t="str">
        <f t="shared" si="5"/>
        <v>PC-5336-CBSA</v>
      </c>
    </row>
    <row r="138" spans="1:26" ht="15.95" customHeight="1" x14ac:dyDescent="0.25">
      <c r="A138" s="289">
        <v>43175</v>
      </c>
      <c r="B138" s="290" t="s">
        <v>1730</v>
      </c>
      <c r="C138" s="291" t="s">
        <v>2512</v>
      </c>
      <c r="D138" s="291" t="s">
        <v>1872</v>
      </c>
      <c r="E138" s="291" t="s">
        <v>1872</v>
      </c>
      <c r="F138" s="292" t="s">
        <v>1873</v>
      </c>
      <c r="G138" s="311" t="s">
        <v>1843</v>
      </c>
      <c r="H138" s="294">
        <v>-30887.29</v>
      </c>
      <c r="I138" s="304">
        <v>107043</v>
      </c>
      <c r="J138" s="295">
        <f t="shared" si="4"/>
        <v>-673.97437370719376</v>
      </c>
      <c r="K138" s="291" t="s">
        <v>3072</v>
      </c>
      <c r="L138" s="303">
        <v>43768</v>
      </c>
      <c r="M138" s="297">
        <v>-2345.9699999999998</v>
      </c>
      <c r="N138" s="298">
        <v>3.4655999999999998</v>
      </c>
      <c r="O138" s="298">
        <v>3.5494400000000002</v>
      </c>
      <c r="P138" s="299">
        <v>-673.97</v>
      </c>
      <c r="Q138" s="300" t="s">
        <v>3365</v>
      </c>
      <c r="R138" s="300" t="s">
        <v>3366</v>
      </c>
      <c r="S138" s="301" t="s">
        <v>3367</v>
      </c>
      <c r="T138" s="302" t="str">
        <f t="shared" si="5"/>
        <v>PC-5335-CBSA</v>
      </c>
      <c r="V138" s="269"/>
      <c r="W138" s="269"/>
      <c r="X138" s="269"/>
      <c r="Y138" s="269"/>
      <c r="Z138" s="269"/>
    </row>
    <row r="139" spans="1:26" ht="15.95" customHeight="1" x14ac:dyDescent="0.25">
      <c r="A139" s="289">
        <v>43174</v>
      </c>
      <c r="B139" s="290" t="s">
        <v>1728</v>
      </c>
      <c r="C139" s="291" t="s">
        <v>2512</v>
      </c>
      <c r="D139" s="291" t="s">
        <v>1872</v>
      </c>
      <c r="E139" s="291" t="s">
        <v>1872</v>
      </c>
      <c r="F139" s="292" t="s">
        <v>1873</v>
      </c>
      <c r="G139" s="311" t="s">
        <v>1843</v>
      </c>
      <c r="H139" s="294">
        <v>-32478.1</v>
      </c>
      <c r="I139" s="304">
        <v>108411.91</v>
      </c>
      <c r="J139" s="295">
        <f t="shared" si="4"/>
        <v>-1636.9282923465869</v>
      </c>
      <c r="K139" s="291" t="s">
        <v>3072</v>
      </c>
      <c r="L139" s="303">
        <v>43342</v>
      </c>
      <c r="M139" s="297">
        <v>-5697.82</v>
      </c>
      <c r="N139" s="298">
        <v>3.3380000000000001</v>
      </c>
      <c r="O139" s="298">
        <v>3.51708</v>
      </c>
      <c r="P139" s="299">
        <v>-1636.93</v>
      </c>
      <c r="Q139" s="300" t="s">
        <v>3368</v>
      </c>
      <c r="R139" s="300" t="s">
        <v>2788</v>
      </c>
      <c r="S139" s="301" t="s">
        <v>3369</v>
      </c>
      <c r="T139" s="302" t="str">
        <f t="shared" si="5"/>
        <v>PC-5334-CBSA</v>
      </c>
    </row>
    <row r="140" spans="1:26" ht="15.95" customHeight="1" x14ac:dyDescent="0.25">
      <c r="A140" s="289">
        <v>43174</v>
      </c>
      <c r="B140" s="290" t="s">
        <v>1726</v>
      </c>
      <c r="C140" s="291" t="s">
        <v>2512</v>
      </c>
      <c r="D140" s="291" t="s">
        <v>1872</v>
      </c>
      <c r="E140" s="291" t="s">
        <v>1872</v>
      </c>
      <c r="F140" s="292" t="s">
        <v>1873</v>
      </c>
      <c r="G140" s="311" t="s">
        <v>1843</v>
      </c>
      <c r="H140" s="294">
        <v>-42954.22</v>
      </c>
      <c r="I140" s="304">
        <v>143187.89000000001</v>
      </c>
      <c r="J140" s="295">
        <f t="shared" si="4"/>
        <v>-2219.3346357159276</v>
      </c>
      <c r="K140" s="291" t="s">
        <v>3072</v>
      </c>
      <c r="L140" s="303">
        <v>43342</v>
      </c>
      <c r="M140" s="297">
        <v>-7725.06</v>
      </c>
      <c r="N140" s="298">
        <v>3.3334999999999999</v>
      </c>
      <c r="O140" s="298">
        <v>3.51708</v>
      </c>
      <c r="P140" s="299">
        <v>-2219.33</v>
      </c>
      <c r="Q140" s="300" t="s">
        <v>3370</v>
      </c>
      <c r="R140" s="300" t="s">
        <v>2788</v>
      </c>
      <c r="S140" s="301" t="s">
        <v>3371</v>
      </c>
      <c r="T140" s="302" t="str">
        <f t="shared" si="5"/>
        <v>PC-5333-CBSA</v>
      </c>
    </row>
    <row r="141" spans="1:26" ht="15.95" customHeight="1" x14ac:dyDescent="0.25">
      <c r="A141" s="289">
        <v>43173</v>
      </c>
      <c r="B141" s="290" t="s">
        <v>1725</v>
      </c>
      <c r="C141" s="291" t="s">
        <v>2512</v>
      </c>
      <c r="D141" s="291" t="s">
        <v>1872</v>
      </c>
      <c r="E141" s="291" t="s">
        <v>1872</v>
      </c>
      <c r="F141" s="292" t="s">
        <v>1873</v>
      </c>
      <c r="G141" s="311" t="s">
        <v>1843</v>
      </c>
      <c r="H141" s="294">
        <v>-145575</v>
      </c>
      <c r="I141" s="304">
        <v>503398.36</v>
      </c>
      <c r="J141" s="295">
        <f t="shared" si="4"/>
        <v>-2769.25419443806</v>
      </c>
      <c r="K141" s="291" t="s">
        <v>3072</v>
      </c>
      <c r="L141" s="303">
        <v>43801</v>
      </c>
      <c r="M141" s="297">
        <v>-9639.2199999999993</v>
      </c>
      <c r="N141" s="298">
        <v>3.4580000000000002</v>
      </c>
      <c r="O141" s="298">
        <v>3.5316100000000001</v>
      </c>
      <c r="P141" s="299">
        <v>-2769.25</v>
      </c>
      <c r="Q141" s="300" t="s">
        <v>3372</v>
      </c>
      <c r="R141" s="300" t="s">
        <v>2788</v>
      </c>
      <c r="S141" s="301" t="s">
        <v>3373</v>
      </c>
      <c r="T141" s="302" t="str">
        <f t="shared" si="5"/>
        <v>PC-5331-CBSA</v>
      </c>
    </row>
    <row r="142" spans="1:26" ht="15.95" customHeight="1" x14ac:dyDescent="0.25">
      <c r="A142" s="289">
        <v>43172</v>
      </c>
      <c r="B142" s="290" t="s">
        <v>1724</v>
      </c>
      <c r="C142" s="291" t="s">
        <v>2512</v>
      </c>
      <c r="D142" s="291" t="s">
        <v>1872</v>
      </c>
      <c r="E142" s="291" t="s">
        <v>1872</v>
      </c>
      <c r="F142" s="292" t="s">
        <v>1873</v>
      </c>
      <c r="G142" s="311" t="s">
        <v>1843</v>
      </c>
      <c r="H142" s="294">
        <v>-64010.2</v>
      </c>
      <c r="I142" s="304">
        <v>212225.82</v>
      </c>
      <c r="J142" s="295">
        <f t="shared" si="4"/>
        <v>-3945.4723052171917</v>
      </c>
      <c r="K142" s="291" t="s">
        <v>3072</v>
      </c>
      <c r="L142" s="303">
        <v>43434</v>
      </c>
      <c r="M142" s="297">
        <v>-13733.4</v>
      </c>
      <c r="N142" s="298">
        <v>3.3155000000000001</v>
      </c>
      <c r="O142" s="298">
        <v>3.5377900000000002</v>
      </c>
      <c r="P142" s="299">
        <v>-3945.47</v>
      </c>
      <c r="Q142" s="300" t="s">
        <v>3374</v>
      </c>
      <c r="R142" s="300" t="s">
        <v>2788</v>
      </c>
      <c r="S142" s="301" t="s">
        <v>3375</v>
      </c>
      <c r="T142" s="302" t="str">
        <f t="shared" si="5"/>
        <v>PC-5327-CBSA</v>
      </c>
    </row>
    <row r="143" spans="1:26" ht="15.95" customHeight="1" x14ac:dyDescent="0.25">
      <c r="A143" s="289">
        <v>43171</v>
      </c>
      <c r="B143" s="290" t="s">
        <v>1723</v>
      </c>
      <c r="C143" s="291" t="s">
        <v>2512</v>
      </c>
      <c r="D143" s="291" t="s">
        <v>1872</v>
      </c>
      <c r="E143" s="291" t="s">
        <v>1872</v>
      </c>
      <c r="F143" s="292" t="s">
        <v>1873</v>
      </c>
      <c r="G143" s="311" t="s">
        <v>1843</v>
      </c>
      <c r="H143" s="294">
        <v>-35764.620000000003</v>
      </c>
      <c r="I143" s="304">
        <v>119292.88</v>
      </c>
      <c r="J143" s="295">
        <f t="shared" si="4"/>
        <v>-2011.2100666513445</v>
      </c>
      <c r="K143" s="291" t="s">
        <v>3072</v>
      </c>
      <c r="L143" s="303">
        <v>43437</v>
      </c>
      <c r="M143" s="297">
        <v>-7000.62</v>
      </c>
      <c r="N143" s="298">
        <v>3.3355000000000001</v>
      </c>
      <c r="O143" s="298">
        <v>3.5383399999999998</v>
      </c>
      <c r="P143" s="299">
        <v>-2011.21</v>
      </c>
      <c r="Q143" s="300" t="s">
        <v>3376</v>
      </c>
      <c r="R143" s="300" t="s">
        <v>2788</v>
      </c>
      <c r="S143" s="301" t="s">
        <v>3377</v>
      </c>
      <c r="T143" s="302" t="str">
        <f t="shared" si="5"/>
        <v>PC-5326-CBSA</v>
      </c>
    </row>
    <row r="144" spans="1:26" ht="15.95" customHeight="1" x14ac:dyDescent="0.25">
      <c r="A144" s="289">
        <v>43200</v>
      </c>
      <c r="B144" s="290" t="s">
        <v>1722</v>
      </c>
      <c r="C144" s="291" t="s">
        <v>2512</v>
      </c>
      <c r="D144" s="291" t="s">
        <v>1872</v>
      </c>
      <c r="E144" s="291" t="s">
        <v>1872</v>
      </c>
      <c r="F144" s="292" t="s">
        <v>1873</v>
      </c>
      <c r="G144" s="311" t="s">
        <v>1843</v>
      </c>
      <c r="H144" s="294">
        <v>-26355.5</v>
      </c>
      <c r="I144" s="304">
        <v>91508.93</v>
      </c>
      <c r="J144" s="295">
        <f t="shared" si="4"/>
        <v>-480.06492760284993</v>
      </c>
      <c r="K144" s="291" t="s">
        <v>3072</v>
      </c>
      <c r="L144" s="303">
        <v>43434</v>
      </c>
      <c r="M144" s="297">
        <v>-1671.01</v>
      </c>
      <c r="N144" s="298">
        <v>3.4721000000000002</v>
      </c>
      <c r="O144" s="298">
        <v>3.5377900000000002</v>
      </c>
      <c r="P144" s="299">
        <v>-480.06</v>
      </c>
      <c r="Q144" s="300" t="s">
        <v>3378</v>
      </c>
      <c r="R144" s="300" t="s">
        <v>3379</v>
      </c>
      <c r="S144" s="301" t="s">
        <v>3380</v>
      </c>
      <c r="T144" s="302" t="str">
        <f t="shared" si="5"/>
        <v>PC-5324-CBSA</v>
      </c>
    </row>
    <row r="145" spans="1:26" ht="15.95" customHeight="1" x14ac:dyDescent="0.25">
      <c r="A145" s="289">
        <v>43200</v>
      </c>
      <c r="B145" s="290" t="s">
        <v>1720</v>
      </c>
      <c r="C145" s="291" t="s">
        <v>2512</v>
      </c>
      <c r="D145" s="291" t="s">
        <v>1872</v>
      </c>
      <c r="E145" s="291" t="s">
        <v>1872</v>
      </c>
      <c r="F145" s="292" t="s">
        <v>1873</v>
      </c>
      <c r="G145" s="311" t="s">
        <v>1843</v>
      </c>
      <c r="H145" s="294">
        <v>-125188.47</v>
      </c>
      <c r="I145" s="304">
        <v>435430.55</v>
      </c>
      <c r="J145" s="295">
        <f t="shared" si="4"/>
        <v>-2249.7213284302461</v>
      </c>
      <c r="K145" s="291" t="s">
        <v>3072</v>
      </c>
      <c r="L145" s="303">
        <v>43465</v>
      </c>
      <c r="M145" s="297">
        <v>-7830.83</v>
      </c>
      <c r="N145" s="298">
        <v>3.4782000000000002</v>
      </c>
      <c r="O145" s="298">
        <v>3.54332</v>
      </c>
      <c r="P145" s="299">
        <v>-2249.7199999999998</v>
      </c>
      <c r="Q145" s="300" t="s">
        <v>3381</v>
      </c>
      <c r="R145" s="300" t="s">
        <v>2788</v>
      </c>
      <c r="S145" s="301" t="s">
        <v>3382</v>
      </c>
      <c r="T145" s="302" t="str">
        <f t="shared" si="5"/>
        <v>PC-5323-CBSA</v>
      </c>
    </row>
    <row r="146" spans="1:26" ht="15.95" customHeight="1" x14ac:dyDescent="0.25">
      <c r="A146" s="289">
        <v>43166</v>
      </c>
      <c r="B146" s="290" t="s">
        <v>1718</v>
      </c>
      <c r="C146" s="291" t="s">
        <v>2512</v>
      </c>
      <c r="D146" s="291" t="s">
        <v>1872</v>
      </c>
      <c r="E146" s="291" t="s">
        <v>1872</v>
      </c>
      <c r="F146" s="292" t="s">
        <v>1873</v>
      </c>
      <c r="G146" s="311" t="s">
        <v>1843</v>
      </c>
      <c r="H146" s="294">
        <v>-20195.849999999999</v>
      </c>
      <c r="I146" s="294">
        <v>67141.09</v>
      </c>
      <c r="J146" s="295">
        <f t="shared" si="4"/>
        <v>-1216.8294644909217</v>
      </c>
      <c r="K146" s="291" t="s">
        <v>3072</v>
      </c>
      <c r="L146" s="303">
        <v>43462</v>
      </c>
      <c r="M146" s="297">
        <v>-4235.54</v>
      </c>
      <c r="N146" s="298">
        <v>3.3245</v>
      </c>
      <c r="O146" s="298">
        <v>3.54278</v>
      </c>
      <c r="P146" s="299">
        <v>-1216.83</v>
      </c>
      <c r="Q146" s="300" t="s">
        <v>3383</v>
      </c>
      <c r="R146" s="305" t="s">
        <v>2788</v>
      </c>
      <c r="S146" s="301" t="s">
        <v>3384</v>
      </c>
      <c r="T146" s="302" t="str">
        <f t="shared" si="5"/>
        <v>PC-5322-CBSA</v>
      </c>
      <c r="V146" s="269"/>
      <c r="W146" s="269"/>
      <c r="X146" s="269"/>
      <c r="Y146" s="269"/>
      <c r="Z146" s="269"/>
    </row>
    <row r="147" spans="1:26" ht="15.95" customHeight="1" x14ac:dyDescent="0.25">
      <c r="A147" s="289">
        <v>43200</v>
      </c>
      <c r="B147" s="290" t="s">
        <v>1718</v>
      </c>
      <c r="C147" s="291" t="s">
        <v>2512</v>
      </c>
      <c r="D147" s="291" t="s">
        <v>1872</v>
      </c>
      <c r="E147" s="291" t="s">
        <v>1872</v>
      </c>
      <c r="F147" s="292" t="s">
        <v>1873</v>
      </c>
      <c r="G147" s="311" t="s">
        <v>1843</v>
      </c>
      <c r="H147" s="294">
        <v>-35491.72</v>
      </c>
      <c r="I147" s="294">
        <v>123262.73</v>
      </c>
      <c r="J147" s="295">
        <f t="shared" si="4"/>
        <v>-683.61583544012876</v>
      </c>
      <c r="K147" s="291" t="s">
        <v>3072</v>
      </c>
      <c r="L147" s="303">
        <v>43462</v>
      </c>
      <c r="M147" s="297">
        <v>-2379.5300000000002</v>
      </c>
      <c r="N147" s="298">
        <v>3.4729999999999999</v>
      </c>
      <c r="O147" s="298">
        <v>3.54278</v>
      </c>
      <c r="P147" s="299">
        <v>-683.62</v>
      </c>
      <c r="Q147" s="300" t="s">
        <v>3385</v>
      </c>
      <c r="R147" s="300" t="s">
        <v>3386</v>
      </c>
      <c r="S147" s="301" t="s">
        <v>3387</v>
      </c>
      <c r="T147" s="302" t="str">
        <f t="shared" si="5"/>
        <v>PC-5322-CBSA</v>
      </c>
    </row>
    <row r="148" spans="1:26" ht="15.95" customHeight="1" x14ac:dyDescent="0.25">
      <c r="A148" s="289">
        <v>43160</v>
      </c>
      <c r="B148" s="290" t="s">
        <v>1716</v>
      </c>
      <c r="C148" s="291" t="s">
        <v>2512</v>
      </c>
      <c r="D148" s="291" t="s">
        <v>1872</v>
      </c>
      <c r="E148" s="291" t="s">
        <v>1872</v>
      </c>
      <c r="F148" s="292" t="s">
        <v>1873</v>
      </c>
      <c r="G148" s="311" t="s">
        <v>1843</v>
      </c>
      <c r="H148" s="294">
        <v>-42438.74</v>
      </c>
      <c r="I148" s="294">
        <v>146583.41</v>
      </c>
      <c r="J148" s="295">
        <f t="shared" si="4"/>
        <v>-1054.1542174212825</v>
      </c>
      <c r="K148" s="291" t="s">
        <v>3072</v>
      </c>
      <c r="L148" s="303">
        <v>43768</v>
      </c>
      <c r="M148" s="297">
        <v>-3669.3</v>
      </c>
      <c r="N148" s="298">
        <v>3.4540000000000002</v>
      </c>
      <c r="O148" s="298">
        <v>3.5494400000000002</v>
      </c>
      <c r="P148" s="299">
        <v>-1054.1500000000001</v>
      </c>
      <c r="Q148" s="300" t="s">
        <v>3388</v>
      </c>
      <c r="R148" s="300" t="s">
        <v>2788</v>
      </c>
      <c r="S148" s="301" t="s">
        <v>3389</v>
      </c>
      <c r="T148" s="302" t="str">
        <f t="shared" si="5"/>
        <v>PC-5319-CBSA</v>
      </c>
    </row>
    <row r="149" spans="1:26" ht="15.95" customHeight="1" x14ac:dyDescent="0.25">
      <c r="A149" s="289">
        <v>43160</v>
      </c>
      <c r="B149" s="290" t="s">
        <v>1715</v>
      </c>
      <c r="C149" s="291" t="s">
        <v>2512</v>
      </c>
      <c r="D149" s="291" t="s">
        <v>1872</v>
      </c>
      <c r="E149" s="291" t="s">
        <v>1872</v>
      </c>
      <c r="F149" s="292" t="s">
        <v>1873</v>
      </c>
      <c r="G149" s="311" t="s">
        <v>1843</v>
      </c>
      <c r="H149" s="294">
        <v>-73864.37</v>
      </c>
      <c r="I149" s="294">
        <v>257602</v>
      </c>
      <c r="J149" s="295">
        <f t="shared" si="4"/>
        <v>-578.2779820730866</v>
      </c>
      <c r="K149" s="291" t="s">
        <v>3072</v>
      </c>
      <c r="L149" s="303">
        <v>43829</v>
      </c>
      <c r="M149" s="297">
        <v>-2012.87</v>
      </c>
      <c r="N149" s="298">
        <v>3.4874999999999998</v>
      </c>
      <c r="O149" s="298">
        <v>3.5179800000000001</v>
      </c>
      <c r="P149" s="299">
        <v>-578.28</v>
      </c>
      <c r="Q149" s="300" t="s">
        <v>3390</v>
      </c>
      <c r="R149" s="300" t="s">
        <v>2788</v>
      </c>
      <c r="S149" s="301" t="s">
        <v>3391</v>
      </c>
      <c r="T149" s="302" t="str">
        <f t="shared" si="5"/>
        <v>PC-5317-CBSA</v>
      </c>
    </row>
    <row r="150" spans="1:26" ht="15.95" customHeight="1" x14ac:dyDescent="0.25">
      <c r="A150" s="289">
        <v>43160</v>
      </c>
      <c r="B150" s="290" t="s">
        <v>1713</v>
      </c>
      <c r="C150" s="291" t="s">
        <v>2512</v>
      </c>
      <c r="D150" s="291" t="s">
        <v>1872</v>
      </c>
      <c r="E150" s="291" t="s">
        <v>1872</v>
      </c>
      <c r="F150" s="292" t="s">
        <v>1873</v>
      </c>
      <c r="G150" s="311" t="s">
        <v>1843</v>
      </c>
      <c r="H150" s="294">
        <v>-296894.21000000002</v>
      </c>
      <c r="I150" s="294">
        <v>1026660.17</v>
      </c>
      <c r="J150" s="295">
        <f t="shared" si="4"/>
        <v>-7065.6142266145716</v>
      </c>
      <c r="K150" s="291" t="s">
        <v>3072</v>
      </c>
      <c r="L150" s="303">
        <v>43768</v>
      </c>
      <c r="M150" s="297">
        <v>-24593.99</v>
      </c>
      <c r="N150" s="298">
        <v>3.4580000000000002</v>
      </c>
      <c r="O150" s="298">
        <v>3.5494400000000002</v>
      </c>
      <c r="P150" s="299">
        <v>-7065.61</v>
      </c>
      <c r="Q150" s="300" t="s">
        <v>3392</v>
      </c>
      <c r="R150" s="300" t="s">
        <v>2788</v>
      </c>
      <c r="S150" s="301" t="s">
        <v>3393</v>
      </c>
      <c r="T150" s="302" t="str">
        <f t="shared" si="5"/>
        <v>PC-5316-CBSA</v>
      </c>
    </row>
    <row r="151" spans="1:26" s="269" customFormat="1" ht="15.95" customHeight="1" x14ac:dyDescent="0.25">
      <c r="A151" s="289">
        <v>43160</v>
      </c>
      <c r="B151" s="290" t="s">
        <v>1712</v>
      </c>
      <c r="C151" s="291" t="s">
        <v>2512</v>
      </c>
      <c r="D151" s="291" t="s">
        <v>1872</v>
      </c>
      <c r="E151" s="291" t="s">
        <v>1872</v>
      </c>
      <c r="F151" s="292" t="s">
        <v>1873</v>
      </c>
      <c r="G151" s="311" t="s">
        <v>1843</v>
      </c>
      <c r="H151" s="294">
        <v>-317967.68</v>
      </c>
      <c r="I151" s="294">
        <v>1165351.56</v>
      </c>
      <c r="J151" s="295">
        <f t="shared" si="4"/>
        <v>-1513.9421971960469</v>
      </c>
      <c r="K151" s="291" t="s">
        <v>3072</v>
      </c>
      <c r="L151" s="303">
        <v>44228</v>
      </c>
      <c r="M151" s="297">
        <v>-5269.73</v>
      </c>
      <c r="N151" s="298">
        <v>3.665</v>
      </c>
      <c r="O151" s="298">
        <v>3.6854900000000002</v>
      </c>
      <c r="P151" s="299">
        <v>-1513.94</v>
      </c>
      <c r="Q151" s="300" t="s">
        <v>3394</v>
      </c>
      <c r="R151" s="300" t="s">
        <v>2788</v>
      </c>
      <c r="S151" s="301" t="s">
        <v>3395</v>
      </c>
      <c r="T151" s="302" t="str">
        <f t="shared" si="5"/>
        <v>PC-5315-CBSA</v>
      </c>
      <c r="U151" s="199"/>
    </row>
    <row r="152" spans="1:26" ht="15.95" customHeight="1" x14ac:dyDescent="0.25">
      <c r="A152" s="289">
        <v>43160</v>
      </c>
      <c r="B152" s="290" t="s">
        <v>1710</v>
      </c>
      <c r="C152" s="291" t="s">
        <v>2512</v>
      </c>
      <c r="D152" s="291" t="s">
        <v>1872</v>
      </c>
      <c r="E152" s="291" t="s">
        <v>1872</v>
      </c>
      <c r="F152" s="292" t="s">
        <v>1873</v>
      </c>
      <c r="G152" s="311" t="s">
        <v>1843</v>
      </c>
      <c r="H152" s="294">
        <v>-334919.90000000002</v>
      </c>
      <c r="I152" s="294">
        <v>1169540.3</v>
      </c>
      <c r="J152" s="295">
        <f t="shared" si="4"/>
        <v>-1238.2469547230523</v>
      </c>
      <c r="K152" s="291" t="s">
        <v>3072</v>
      </c>
      <c r="L152" s="303">
        <v>43860</v>
      </c>
      <c r="M152" s="297">
        <v>-4310.09</v>
      </c>
      <c r="N152" s="298">
        <v>3.492</v>
      </c>
      <c r="O152" s="298">
        <v>3.5065</v>
      </c>
      <c r="P152" s="299">
        <v>-1238.25</v>
      </c>
      <c r="Q152" s="300" t="s">
        <v>3396</v>
      </c>
      <c r="R152" s="300" t="s">
        <v>2788</v>
      </c>
      <c r="S152" s="301" t="s">
        <v>3397</v>
      </c>
      <c r="T152" s="302" t="str">
        <f t="shared" si="5"/>
        <v>PC-5314-CBSA</v>
      </c>
      <c r="V152" s="269"/>
      <c r="W152" s="269"/>
      <c r="X152" s="269"/>
      <c r="Y152" s="269"/>
      <c r="Z152" s="269"/>
    </row>
    <row r="153" spans="1:26" ht="15.95" customHeight="1" x14ac:dyDescent="0.25">
      <c r="A153" s="289">
        <v>43159</v>
      </c>
      <c r="B153" s="290" t="s">
        <v>1709</v>
      </c>
      <c r="C153" s="291" t="s">
        <v>2512</v>
      </c>
      <c r="D153" s="291" t="s">
        <v>1872</v>
      </c>
      <c r="E153" s="291" t="s">
        <v>1872</v>
      </c>
      <c r="F153" s="292" t="s">
        <v>1873</v>
      </c>
      <c r="G153" s="311" t="s">
        <v>1843</v>
      </c>
      <c r="H153" s="294">
        <v>-14814.69</v>
      </c>
      <c r="I153" s="294">
        <v>53710.67</v>
      </c>
      <c r="J153" s="295">
        <f t="shared" si="4"/>
        <v>-1120.1562859112848</v>
      </c>
      <c r="K153" s="291" t="s">
        <v>3072</v>
      </c>
      <c r="L153" s="303">
        <v>44165</v>
      </c>
      <c r="M153" s="297">
        <v>-3899.04</v>
      </c>
      <c r="N153" s="298">
        <v>3.6255000000000002</v>
      </c>
      <c r="O153" s="298">
        <v>3.94556</v>
      </c>
      <c r="P153" s="299">
        <v>-1120.1600000000001</v>
      </c>
      <c r="Q153" s="300" t="s">
        <v>3398</v>
      </c>
      <c r="R153" s="300" t="s">
        <v>2788</v>
      </c>
      <c r="S153" s="301" t="s">
        <v>3399</v>
      </c>
      <c r="T153" s="302" t="str">
        <f t="shared" si="5"/>
        <v>PC-5313-CBSA</v>
      </c>
    </row>
    <row r="154" spans="1:26" ht="15.95" customHeight="1" x14ac:dyDescent="0.25">
      <c r="A154" s="289">
        <v>43159</v>
      </c>
      <c r="B154" s="290" t="s">
        <v>1708</v>
      </c>
      <c r="C154" s="291" t="s">
        <v>2512</v>
      </c>
      <c r="D154" s="291" t="s">
        <v>1872</v>
      </c>
      <c r="E154" s="291" t="s">
        <v>1872</v>
      </c>
      <c r="F154" s="292" t="s">
        <v>1873</v>
      </c>
      <c r="G154" s="311" t="s">
        <v>1843</v>
      </c>
      <c r="H154" s="294">
        <v>-25228.400000000001</v>
      </c>
      <c r="I154" s="304">
        <v>91465.55</v>
      </c>
      <c r="J154" s="295">
        <f t="shared" si="4"/>
        <v>-1907.547115605608</v>
      </c>
      <c r="K154" s="291" t="s">
        <v>3072</v>
      </c>
      <c r="L154" s="303">
        <v>44165</v>
      </c>
      <c r="M154" s="297">
        <v>-6639.79</v>
      </c>
      <c r="N154" s="298">
        <v>3.6255000000000002</v>
      </c>
      <c r="O154" s="298">
        <v>3.94556</v>
      </c>
      <c r="P154" s="299">
        <v>-1907.55</v>
      </c>
      <c r="Q154" s="300" t="s">
        <v>3400</v>
      </c>
      <c r="R154" s="305" t="s">
        <v>2788</v>
      </c>
      <c r="S154" s="301" t="s">
        <v>3401</v>
      </c>
      <c r="T154" s="302" t="str">
        <f t="shared" si="5"/>
        <v>PC-5312-CBSA</v>
      </c>
      <c r="Z154" s="269"/>
    </row>
    <row r="155" spans="1:26" ht="15.95" customHeight="1" x14ac:dyDescent="0.25">
      <c r="A155" s="289">
        <v>43158</v>
      </c>
      <c r="B155" s="290" t="s">
        <v>1706</v>
      </c>
      <c r="C155" s="291" t="s">
        <v>2512</v>
      </c>
      <c r="D155" s="291" t="s">
        <v>1872</v>
      </c>
      <c r="E155" s="291" t="s">
        <v>1872</v>
      </c>
      <c r="F155" s="292" t="s">
        <v>1873</v>
      </c>
      <c r="G155" s="311" t="s">
        <v>1843</v>
      </c>
      <c r="H155" s="294">
        <v>-92766.57</v>
      </c>
      <c r="I155" s="294">
        <v>321900</v>
      </c>
      <c r="J155" s="295">
        <f t="shared" si="4"/>
        <v>-1515.266605378074</v>
      </c>
      <c r="K155" s="291" t="s">
        <v>3072</v>
      </c>
      <c r="L155" s="303">
        <v>43798</v>
      </c>
      <c r="M155" s="297">
        <v>-5274.34</v>
      </c>
      <c r="N155" s="298">
        <v>3.47</v>
      </c>
      <c r="O155" s="298">
        <v>3.5331800000000002</v>
      </c>
      <c r="P155" s="299">
        <v>-1515.27</v>
      </c>
      <c r="Q155" s="300" t="s">
        <v>3402</v>
      </c>
      <c r="R155" s="300" t="s">
        <v>3403</v>
      </c>
      <c r="S155" s="301" t="s">
        <v>3404</v>
      </c>
      <c r="T155" s="302" t="str">
        <f t="shared" si="5"/>
        <v>PC-5311-CBSA</v>
      </c>
    </row>
    <row r="156" spans="1:26" ht="15.95" customHeight="1" x14ac:dyDescent="0.25">
      <c r="A156" s="289">
        <v>43158</v>
      </c>
      <c r="B156" s="290" t="s">
        <v>1705</v>
      </c>
      <c r="C156" s="291" t="s">
        <v>2512</v>
      </c>
      <c r="D156" s="291" t="s">
        <v>1872</v>
      </c>
      <c r="E156" s="291" t="s">
        <v>1872</v>
      </c>
      <c r="F156" s="292" t="s">
        <v>1873</v>
      </c>
      <c r="G156" s="311" t="s">
        <v>1843</v>
      </c>
      <c r="H156" s="294">
        <v>-52643.97</v>
      </c>
      <c r="I156" s="294">
        <v>182000.75</v>
      </c>
      <c r="J156" s="295">
        <f t="shared" si="4"/>
        <v>-1263.8042978625604</v>
      </c>
      <c r="K156" s="291" t="s">
        <v>3072</v>
      </c>
      <c r="L156" s="303">
        <v>43768</v>
      </c>
      <c r="M156" s="297">
        <v>-4399.05</v>
      </c>
      <c r="N156" s="298">
        <v>3.4571999999999998</v>
      </c>
      <c r="O156" s="298">
        <v>3.5494400000000002</v>
      </c>
      <c r="P156" s="299">
        <v>-1263.8</v>
      </c>
      <c r="Q156" s="300" t="s">
        <v>3405</v>
      </c>
      <c r="R156" s="300" t="s">
        <v>2788</v>
      </c>
      <c r="S156" s="301" t="s">
        <v>3406</v>
      </c>
      <c r="T156" s="302" t="str">
        <f t="shared" si="5"/>
        <v>PC-5310-CBSA</v>
      </c>
    </row>
    <row r="157" spans="1:26" ht="15.95" customHeight="1" x14ac:dyDescent="0.25">
      <c r="A157" s="289">
        <v>43154</v>
      </c>
      <c r="B157" s="290" t="s">
        <v>1703</v>
      </c>
      <c r="C157" s="291" t="s">
        <v>2512</v>
      </c>
      <c r="D157" s="291" t="s">
        <v>1872</v>
      </c>
      <c r="E157" s="291" t="s">
        <v>1872</v>
      </c>
      <c r="F157" s="292" t="s">
        <v>1873</v>
      </c>
      <c r="G157" s="311" t="s">
        <v>1843</v>
      </c>
      <c r="H157" s="294">
        <v>-294655.35999999999</v>
      </c>
      <c r="I157" s="294">
        <v>1075492.06</v>
      </c>
      <c r="J157" s="295">
        <f t="shared" si="4"/>
        <v>-15462.023098138359</v>
      </c>
      <c r="K157" s="291" t="s">
        <v>3072</v>
      </c>
      <c r="L157" s="303">
        <v>44195</v>
      </c>
      <c r="M157" s="297">
        <v>-53820.21</v>
      </c>
      <c r="N157" s="298">
        <v>3.65</v>
      </c>
      <c r="O157" s="298">
        <v>3.87392</v>
      </c>
      <c r="P157" s="299">
        <v>-15462.02</v>
      </c>
      <c r="Q157" s="300" t="s">
        <v>3407</v>
      </c>
      <c r="R157" s="300" t="s">
        <v>2788</v>
      </c>
      <c r="S157" s="301" t="s">
        <v>3408</v>
      </c>
      <c r="T157" s="302" t="str">
        <f t="shared" si="5"/>
        <v>PC-5308-CBSA</v>
      </c>
    </row>
    <row r="158" spans="1:26" ht="15.95" customHeight="1" x14ac:dyDescent="0.25">
      <c r="A158" s="289">
        <v>43152</v>
      </c>
      <c r="B158" s="290" t="s">
        <v>1702</v>
      </c>
      <c r="C158" s="291" t="s">
        <v>2512</v>
      </c>
      <c r="D158" s="291" t="s">
        <v>1872</v>
      </c>
      <c r="E158" s="291" t="s">
        <v>1872</v>
      </c>
      <c r="F158" s="292" t="s">
        <v>1873</v>
      </c>
      <c r="G158" s="311" t="s">
        <v>1843</v>
      </c>
      <c r="H158" s="294">
        <v>-264238.56</v>
      </c>
      <c r="I158" s="294">
        <v>966452.55</v>
      </c>
      <c r="J158" s="295">
        <f t="shared" si="4"/>
        <v>-13401.476672029419</v>
      </c>
      <c r="K158" s="291" t="s">
        <v>3072</v>
      </c>
      <c r="L158" s="303">
        <v>44195</v>
      </c>
      <c r="M158" s="297">
        <v>-46647.86</v>
      </c>
      <c r="N158" s="298">
        <v>3.6575000000000002</v>
      </c>
      <c r="O158" s="298">
        <v>3.87392</v>
      </c>
      <c r="P158" s="299">
        <v>-13401.48</v>
      </c>
      <c r="Q158" s="300" t="s">
        <v>3409</v>
      </c>
      <c r="R158" s="300" t="s">
        <v>2788</v>
      </c>
      <c r="S158" s="301" t="s">
        <v>3410</v>
      </c>
      <c r="T158" s="302" t="str">
        <f t="shared" si="5"/>
        <v>PC-5307-CBSA</v>
      </c>
    </row>
    <row r="159" spans="1:26" ht="15.95" customHeight="1" x14ac:dyDescent="0.25">
      <c r="A159" s="289">
        <v>43152</v>
      </c>
      <c r="B159" s="290" t="s">
        <v>1700</v>
      </c>
      <c r="C159" s="291" t="s">
        <v>2512</v>
      </c>
      <c r="D159" s="291" t="s">
        <v>1872</v>
      </c>
      <c r="E159" s="291" t="s">
        <v>1872</v>
      </c>
      <c r="F159" s="292" t="s">
        <v>1873</v>
      </c>
      <c r="G159" s="311" t="s">
        <v>1843</v>
      </c>
      <c r="H159" s="294">
        <v>-264564.67</v>
      </c>
      <c r="I159" s="294">
        <v>920420.5</v>
      </c>
      <c r="J159" s="295">
        <f t="shared" si="4"/>
        <v>-2648.8652034015172</v>
      </c>
      <c r="K159" s="291" t="s">
        <v>3072</v>
      </c>
      <c r="L159" s="303">
        <v>43829</v>
      </c>
      <c r="M159" s="297">
        <v>-9220.17</v>
      </c>
      <c r="N159" s="298">
        <v>3.4790000000000001</v>
      </c>
      <c r="O159" s="298">
        <v>3.5179800000000001</v>
      </c>
      <c r="P159" s="299">
        <v>-2648.87</v>
      </c>
      <c r="Q159" s="300" t="s">
        <v>3411</v>
      </c>
      <c r="R159" s="300" t="s">
        <v>2788</v>
      </c>
      <c r="S159" s="301" t="s">
        <v>3412</v>
      </c>
      <c r="T159" s="302" t="str">
        <f t="shared" si="5"/>
        <v>PC-5306-CBSA</v>
      </c>
    </row>
    <row r="160" spans="1:26" ht="15.95" customHeight="1" x14ac:dyDescent="0.25">
      <c r="A160" s="289">
        <v>43147</v>
      </c>
      <c r="B160" s="290" t="s">
        <v>1698</v>
      </c>
      <c r="C160" s="291" t="s">
        <v>2512</v>
      </c>
      <c r="D160" s="291" t="s">
        <v>1872</v>
      </c>
      <c r="E160" s="291" t="s">
        <v>1872</v>
      </c>
      <c r="F160" s="292" t="s">
        <v>1873</v>
      </c>
      <c r="G160" s="311" t="s">
        <v>1843</v>
      </c>
      <c r="H160" s="294">
        <v>-38224.44</v>
      </c>
      <c r="I160" s="294">
        <v>126477.02</v>
      </c>
      <c r="J160" s="295">
        <f t="shared" si="4"/>
        <v>-2278.6572052401748</v>
      </c>
      <c r="K160" s="291" t="s">
        <v>3072</v>
      </c>
      <c r="L160" s="303">
        <v>43360</v>
      </c>
      <c r="M160" s="297">
        <v>-7931.55</v>
      </c>
      <c r="N160" s="298">
        <v>3.3088000000000002</v>
      </c>
      <c r="O160" s="298">
        <v>3.5211600000000001</v>
      </c>
      <c r="P160" s="299">
        <v>-2278.66</v>
      </c>
      <c r="Q160" s="300" t="s">
        <v>3413</v>
      </c>
      <c r="R160" s="300" t="s">
        <v>2788</v>
      </c>
      <c r="S160" s="301" t="s">
        <v>3414</v>
      </c>
      <c r="T160" s="302" t="str">
        <f t="shared" si="5"/>
        <v>PC-5302-CBSA</v>
      </c>
      <c r="V160" s="269"/>
      <c r="W160" s="269"/>
      <c r="X160" s="269"/>
      <c r="Y160" s="269"/>
      <c r="Z160" s="269"/>
    </row>
    <row r="161" spans="1:26" ht="15.95" customHeight="1" x14ac:dyDescent="0.25">
      <c r="A161" s="289">
        <v>43139</v>
      </c>
      <c r="B161" s="290" t="s">
        <v>1696</v>
      </c>
      <c r="C161" s="291" t="s">
        <v>2512</v>
      </c>
      <c r="D161" s="291" t="s">
        <v>1872</v>
      </c>
      <c r="E161" s="291" t="s">
        <v>1872</v>
      </c>
      <c r="F161" s="292" t="s">
        <v>1873</v>
      </c>
      <c r="G161" s="311" t="s">
        <v>1843</v>
      </c>
      <c r="H161" s="294">
        <v>-9845.8799999999992</v>
      </c>
      <c r="I161" s="294">
        <v>33291.89</v>
      </c>
      <c r="J161" s="295">
        <f t="shared" si="4"/>
        <v>-411.16122730406806</v>
      </c>
      <c r="K161" s="291" t="s">
        <v>3072</v>
      </c>
      <c r="L161" s="303">
        <v>43402</v>
      </c>
      <c r="M161" s="297">
        <v>-1431.17</v>
      </c>
      <c r="N161" s="298">
        <v>3.3813</v>
      </c>
      <c r="O161" s="298">
        <v>3.53111</v>
      </c>
      <c r="P161" s="299">
        <v>-411.16</v>
      </c>
      <c r="Q161" s="300" t="s">
        <v>3415</v>
      </c>
      <c r="R161" s="300" t="s">
        <v>2788</v>
      </c>
      <c r="S161" s="301" t="s">
        <v>3416</v>
      </c>
      <c r="T161" s="302" t="str">
        <f t="shared" si="5"/>
        <v>PC-5300-CBSA</v>
      </c>
    </row>
    <row r="162" spans="1:26" s="269" customFormat="1" ht="15.95" customHeight="1" x14ac:dyDescent="0.25">
      <c r="A162" s="289">
        <v>43139</v>
      </c>
      <c r="B162" s="290" t="s">
        <v>1694</v>
      </c>
      <c r="C162" s="291" t="s">
        <v>2512</v>
      </c>
      <c r="D162" s="291" t="s">
        <v>1872</v>
      </c>
      <c r="E162" s="291" t="s">
        <v>1872</v>
      </c>
      <c r="F162" s="292" t="s">
        <v>1873</v>
      </c>
      <c r="G162" s="311" t="s">
        <v>1843</v>
      </c>
      <c r="H162" s="294">
        <v>-84271.28</v>
      </c>
      <c r="I162" s="294">
        <v>297713.59000000003</v>
      </c>
      <c r="J162" s="295">
        <f t="shared" si="4"/>
        <v>25.916455987129396</v>
      </c>
      <c r="K162" s="291" t="s">
        <v>3072</v>
      </c>
      <c r="L162" s="303">
        <v>43801</v>
      </c>
      <c r="M162" s="297">
        <v>90.21</v>
      </c>
      <c r="N162" s="298">
        <v>3.5327999999999999</v>
      </c>
      <c r="O162" s="298">
        <v>3.5316100000000001</v>
      </c>
      <c r="P162" s="299">
        <v>25.92</v>
      </c>
      <c r="Q162" s="300" t="s">
        <v>3417</v>
      </c>
      <c r="R162" s="300" t="s">
        <v>2788</v>
      </c>
      <c r="S162" s="301" t="s">
        <v>3418</v>
      </c>
      <c r="T162" s="302" t="str">
        <f t="shared" si="5"/>
        <v>PC-5299-CBSA</v>
      </c>
      <c r="U162" s="199"/>
      <c r="V162" s="199"/>
      <c r="W162" s="199"/>
      <c r="X162" s="199"/>
      <c r="Y162" s="199"/>
      <c r="Z162" s="199"/>
    </row>
    <row r="163" spans="1:26" ht="15.95" customHeight="1" x14ac:dyDescent="0.25">
      <c r="A163" s="289">
        <v>43138</v>
      </c>
      <c r="B163" s="290" t="s">
        <v>1693</v>
      </c>
      <c r="C163" s="291" t="s">
        <v>2512</v>
      </c>
      <c r="D163" s="291" t="s">
        <v>1872</v>
      </c>
      <c r="E163" s="291" t="s">
        <v>1872</v>
      </c>
      <c r="F163" s="292" t="s">
        <v>1873</v>
      </c>
      <c r="G163" s="311" t="s">
        <v>1843</v>
      </c>
      <c r="H163" s="294">
        <v>-296171.89</v>
      </c>
      <c r="I163" s="294">
        <v>1106202</v>
      </c>
      <c r="J163" s="295">
        <f t="shared" si="4"/>
        <v>2971.2738450930819</v>
      </c>
      <c r="K163" s="291" t="s">
        <v>3072</v>
      </c>
      <c r="L163" s="303">
        <v>44225</v>
      </c>
      <c r="M163" s="297">
        <v>10342.41</v>
      </c>
      <c r="N163" s="298">
        <v>3.7349999999999999</v>
      </c>
      <c r="O163" s="298">
        <v>3.69184</v>
      </c>
      <c r="P163" s="299">
        <v>2971.27</v>
      </c>
      <c r="Q163" s="300" t="s">
        <v>3419</v>
      </c>
      <c r="R163" s="300" t="s">
        <v>3420</v>
      </c>
      <c r="S163" s="301" t="s">
        <v>3421</v>
      </c>
      <c r="T163" s="302" t="str">
        <f t="shared" si="5"/>
        <v>PC-5297-CBSA</v>
      </c>
      <c r="Z163" s="269"/>
    </row>
    <row r="164" spans="1:26" s="269" customFormat="1" ht="15.95" customHeight="1" x14ac:dyDescent="0.25">
      <c r="A164" s="289">
        <v>43138</v>
      </c>
      <c r="B164" s="290" t="s">
        <v>1691</v>
      </c>
      <c r="C164" s="291" t="s">
        <v>2512</v>
      </c>
      <c r="D164" s="291" t="s">
        <v>1872</v>
      </c>
      <c r="E164" s="291" t="s">
        <v>1872</v>
      </c>
      <c r="F164" s="292" t="s">
        <v>1873</v>
      </c>
      <c r="G164" s="311" t="s">
        <v>1843</v>
      </c>
      <c r="H164" s="294">
        <v>-311303.78000000003</v>
      </c>
      <c r="I164" s="304">
        <v>1102638</v>
      </c>
      <c r="J164" s="295">
        <f t="shared" si="4"/>
        <v>2817.8033785336702</v>
      </c>
      <c r="K164" s="291" t="s">
        <v>3072</v>
      </c>
      <c r="L164" s="303">
        <v>43860</v>
      </c>
      <c r="M164" s="297">
        <v>9808.2099999999991</v>
      </c>
      <c r="N164" s="298">
        <v>3.5419999999999998</v>
      </c>
      <c r="O164" s="298">
        <v>3.5065</v>
      </c>
      <c r="P164" s="299">
        <v>2817.8</v>
      </c>
      <c r="Q164" s="300" t="s">
        <v>3422</v>
      </c>
      <c r="R164" s="300" t="s">
        <v>3423</v>
      </c>
      <c r="S164" s="301" t="s">
        <v>3424</v>
      </c>
      <c r="T164" s="302" t="str">
        <f t="shared" si="5"/>
        <v>PC-5296-CBSA</v>
      </c>
      <c r="U164" s="199"/>
      <c r="V164" s="199"/>
      <c r="W164" s="199"/>
      <c r="X164" s="199"/>
      <c r="Y164" s="199"/>
      <c r="Z164" s="199"/>
    </row>
    <row r="165" spans="1:26" ht="15.95" customHeight="1" x14ac:dyDescent="0.25">
      <c r="A165" s="289">
        <v>43136</v>
      </c>
      <c r="B165" s="290" t="s">
        <v>1689</v>
      </c>
      <c r="C165" s="291" t="s">
        <v>2512</v>
      </c>
      <c r="D165" s="291" t="s">
        <v>1872</v>
      </c>
      <c r="E165" s="291" t="s">
        <v>1872</v>
      </c>
      <c r="F165" s="292" t="s">
        <v>1873</v>
      </c>
      <c r="G165" s="311" t="s">
        <v>1843</v>
      </c>
      <c r="H165" s="294">
        <v>-56113.91</v>
      </c>
      <c r="I165" s="304">
        <v>195276.41</v>
      </c>
      <c r="J165" s="295">
        <f t="shared" si="4"/>
        <v>-1014.126062974029</v>
      </c>
      <c r="K165" s="291" t="s">
        <v>3072</v>
      </c>
      <c r="L165" s="303">
        <v>43768</v>
      </c>
      <c r="M165" s="297">
        <v>-3529.97</v>
      </c>
      <c r="N165" s="298">
        <v>3.48</v>
      </c>
      <c r="O165" s="298">
        <v>3.5494400000000002</v>
      </c>
      <c r="P165" s="299">
        <v>-1014.13</v>
      </c>
      <c r="Q165" s="300" t="s">
        <v>3425</v>
      </c>
      <c r="R165" s="300" t="s">
        <v>2788</v>
      </c>
      <c r="S165" s="301" t="s">
        <v>3426</v>
      </c>
      <c r="T165" s="302" t="str">
        <f t="shared" si="5"/>
        <v>PC-5295-CBSA</v>
      </c>
      <c r="V165" s="269"/>
      <c r="W165" s="269"/>
      <c r="X165" s="269"/>
      <c r="Y165" s="269"/>
      <c r="Z165" s="269"/>
    </row>
    <row r="166" spans="1:26" ht="15.95" customHeight="1" x14ac:dyDescent="0.25">
      <c r="A166" s="289">
        <v>43133</v>
      </c>
      <c r="B166" s="290" t="s">
        <v>1687</v>
      </c>
      <c r="C166" s="291" t="s">
        <v>2512</v>
      </c>
      <c r="D166" s="291" t="s">
        <v>1872</v>
      </c>
      <c r="E166" s="291" t="s">
        <v>1872</v>
      </c>
      <c r="F166" s="292" t="s">
        <v>1873</v>
      </c>
      <c r="G166" s="311" t="s">
        <v>1843</v>
      </c>
      <c r="H166" s="294">
        <v>-39679.33</v>
      </c>
      <c r="I166" s="304">
        <v>136854</v>
      </c>
      <c r="J166" s="295">
        <f t="shared" si="4"/>
        <v>-1208.4434612732707</v>
      </c>
      <c r="K166" s="291" t="s">
        <v>3072</v>
      </c>
      <c r="L166" s="303">
        <v>43738</v>
      </c>
      <c r="M166" s="297">
        <v>-4206.3500000000004</v>
      </c>
      <c r="N166" s="298">
        <v>3.4489999999999998</v>
      </c>
      <c r="O166" s="298">
        <v>3.5652400000000002</v>
      </c>
      <c r="P166" s="299">
        <v>-1208.44</v>
      </c>
      <c r="Q166" s="300" t="s">
        <v>3427</v>
      </c>
      <c r="R166" s="300" t="s">
        <v>3428</v>
      </c>
      <c r="S166" s="301" t="s">
        <v>3429</v>
      </c>
      <c r="T166" s="302" t="str">
        <f t="shared" si="5"/>
        <v>PC-5292-CBSA</v>
      </c>
      <c r="V166" s="269"/>
      <c r="W166" s="269"/>
      <c r="X166" s="269"/>
      <c r="Y166" s="269"/>
      <c r="Z166" s="269"/>
    </row>
    <row r="167" spans="1:26" ht="15.95" customHeight="1" x14ac:dyDescent="0.25">
      <c r="A167" s="289">
        <v>43133</v>
      </c>
      <c r="B167" s="290" t="s">
        <v>1685</v>
      </c>
      <c r="C167" s="291" t="s">
        <v>2512</v>
      </c>
      <c r="D167" s="291" t="s">
        <v>1872</v>
      </c>
      <c r="E167" s="291" t="s">
        <v>1872</v>
      </c>
      <c r="F167" s="292" t="s">
        <v>1873</v>
      </c>
      <c r="G167" s="311" t="s">
        <v>1843</v>
      </c>
      <c r="H167" s="294">
        <v>-25742.39</v>
      </c>
      <c r="I167" s="304">
        <v>85348.88</v>
      </c>
      <c r="J167" s="295">
        <f t="shared" si="4"/>
        <v>-1586.7156975407952</v>
      </c>
      <c r="K167" s="291" t="s">
        <v>3072</v>
      </c>
      <c r="L167" s="303">
        <v>43434</v>
      </c>
      <c r="M167" s="297">
        <v>-5523.04</v>
      </c>
      <c r="N167" s="298">
        <v>3.3155000000000001</v>
      </c>
      <c r="O167" s="298">
        <v>3.5377900000000002</v>
      </c>
      <c r="P167" s="299">
        <v>-1586.72</v>
      </c>
      <c r="Q167" s="300" t="s">
        <v>3430</v>
      </c>
      <c r="R167" s="300" t="s">
        <v>2788</v>
      </c>
      <c r="S167" s="301" t="s">
        <v>3431</v>
      </c>
      <c r="T167" s="302" t="str">
        <f t="shared" si="5"/>
        <v>PC-5290-CBSA</v>
      </c>
    </row>
    <row r="168" spans="1:26" ht="15.95" customHeight="1" x14ac:dyDescent="0.25">
      <c r="A168" s="289">
        <v>43133</v>
      </c>
      <c r="B168" s="290" t="s">
        <v>1684</v>
      </c>
      <c r="C168" s="291" t="s">
        <v>2512</v>
      </c>
      <c r="D168" s="291" t="s">
        <v>1872</v>
      </c>
      <c r="E168" s="291" t="s">
        <v>1872</v>
      </c>
      <c r="F168" s="292" t="s">
        <v>1873</v>
      </c>
      <c r="G168" s="311" t="s">
        <v>1843</v>
      </c>
      <c r="H168" s="294">
        <v>-43829.3</v>
      </c>
      <c r="I168" s="304">
        <v>151912.37</v>
      </c>
      <c r="J168" s="295">
        <f t="shared" si="4"/>
        <v>-951.81280165479211</v>
      </c>
      <c r="K168" s="291" t="s">
        <v>3072</v>
      </c>
      <c r="L168" s="303">
        <v>43768</v>
      </c>
      <c r="M168" s="297">
        <v>-3313.07</v>
      </c>
      <c r="N168" s="298">
        <v>3.4660000000000002</v>
      </c>
      <c r="O168" s="298">
        <v>3.5494400000000002</v>
      </c>
      <c r="P168" s="299">
        <v>-951.81</v>
      </c>
      <c r="Q168" s="300" t="s">
        <v>3432</v>
      </c>
      <c r="R168" s="300" t="s">
        <v>2788</v>
      </c>
      <c r="S168" s="301" t="s">
        <v>3433</v>
      </c>
      <c r="T168" s="302" t="str">
        <f t="shared" si="5"/>
        <v>PC-5289-CBSA</v>
      </c>
    </row>
    <row r="169" spans="1:26" ht="15.95" customHeight="1" x14ac:dyDescent="0.25">
      <c r="A169" s="289">
        <v>43133</v>
      </c>
      <c r="B169" s="290" t="s">
        <v>1683</v>
      </c>
      <c r="C169" s="291" t="s">
        <v>2512</v>
      </c>
      <c r="D169" s="291" t="s">
        <v>1872</v>
      </c>
      <c r="E169" s="291" t="s">
        <v>1872</v>
      </c>
      <c r="F169" s="292" t="s">
        <v>1873</v>
      </c>
      <c r="G169" s="311" t="s">
        <v>1843</v>
      </c>
      <c r="H169" s="294">
        <v>-22921.48</v>
      </c>
      <c r="I169" s="304">
        <v>76392.7</v>
      </c>
      <c r="J169" s="295">
        <f t="shared" si="4"/>
        <v>-1360.6383589979314</v>
      </c>
      <c r="K169" s="291" t="s">
        <v>3072</v>
      </c>
      <c r="L169" s="303">
        <v>43495</v>
      </c>
      <c r="M169" s="297">
        <v>-4736.1099999999997</v>
      </c>
      <c r="N169" s="298">
        <v>3.3328000000000002</v>
      </c>
      <c r="O169" s="298">
        <v>3.5490499999999998</v>
      </c>
      <c r="P169" s="299">
        <v>-1360.64</v>
      </c>
      <c r="Q169" s="300" t="s">
        <v>3434</v>
      </c>
      <c r="R169" s="305" t="s">
        <v>2788</v>
      </c>
      <c r="S169" s="301" t="s">
        <v>3435</v>
      </c>
      <c r="T169" s="302" t="str">
        <f t="shared" si="5"/>
        <v>PC-5288-CBSA</v>
      </c>
    </row>
    <row r="170" spans="1:26" ht="15.95" customHeight="1" x14ac:dyDescent="0.25">
      <c r="A170" s="289">
        <v>43133</v>
      </c>
      <c r="B170" s="290" t="s">
        <v>1681</v>
      </c>
      <c r="C170" s="291" t="s">
        <v>2512</v>
      </c>
      <c r="D170" s="291" t="s">
        <v>1872</v>
      </c>
      <c r="E170" s="291" t="s">
        <v>1872</v>
      </c>
      <c r="F170" s="292" t="s">
        <v>1873</v>
      </c>
      <c r="G170" s="311" t="s">
        <v>1843</v>
      </c>
      <c r="H170" s="294">
        <v>-31736.87</v>
      </c>
      <c r="I170" s="304">
        <v>110000</v>
      </c>
      <c r="J170" s="295">
        <f t="shared" si="4"/>
        <v>-689.20650425189604</v>
      </c>
      <c r="K170" s="291" t="s">
        <v>3072</v>
      </c>
      <c r="L170" s="303">
        <v>43768</v>
      </c>
      <c r="M170" s="297">
        <v>-2398.9899999999998</v>
      </c>
      <c r="N170" s="298">
        <v>3.4660000000000002</v>
      </c>
      <c r="O170" s="298">
        <v>3.5494400000000002</v>
      </c>
      <c r="P170" s="299">
        <v>-689.21</v>
      </c>
      <c r="Q170" s="300" t="s">
        <v>3436</v>
      </c>
      <c r="R170" s="300" t="s">
        <v>3437</v>
      </c>
      <c r="S170" s="301" t="s">
        <v>3438</v>
      </c>
      <c r="T170" s="302" t="str">
        <f t="shared" si="5"/>
        <v>PC-5287-CBSA</v>
      </c>
    </row>
    <row r="171" spans="1:26" ht="15.95" customHeight="1" x14ac:dyDescent="0.25">
      <c r="A171" s="289">
        <v>43133</v>
      </c>
      <c r="B171" s="290" t="s">
        <v>1680</v>
      </c>
      <c r="C171" s="291" t="s">
        <v>2512</v>
      </c>
      <c r="D171" s="291" t="s">
        <v>1872</v>
      </c>
      <c r="E171" s="291" t="s">
        <v>1872</v>
      </c>
      <c r="F171" s="292" t="s">
        <v>1873</v>
      </c>
      <c r="G171" s="311" t="s">
        <v>1843</v>
      </c>
      <c r="H171" s="294">
        <v>-145987.82999999999</v>
      </c>
      <c r="I171" s="304">
        <v>506198.21</v>
      </c>
      <c r="J171" s="295">
        <f t="shared" si="4"/>
        <v>-3117.1253734773618</v>
      </c>
      <c r="K171" s="291" t="s">
        <v>3072</v>
      </c>
      <c r="L171" s="303">
        <v>43768</v>
      </c>
      <c r="M171" s="297">
        <v>-10850.09</v>
      </c>
      <c r="N171" s="298">
        <v>3.4674</v>
      </c>
      <c r="O171" s="298">
        <v>3.5494400000000002</v>
      </c>
      <c r="P171" s="299">
        <v>-3117.13</v>
      </c>
      <c r="Q171" s="300" t="s">
        <v>3439</v>
      </c>
      <c r="R171" s="300" t="s">
        <v>2788</v>
      </c>
      <c r="S171" s="301" t="s">
        <v>3440</v>
      </c>
      <c r="T171" s="302" t="str">
        <f t="shared" si="5"/>
        <v>PC-5286-CBSA</v>
      </c>
    </row>
    <row r="172" spans="1:26" ht="15.95" customHeight="1" x14ac:dyDescent="0.25">
      <c r="A172" s="289">
        <v>43133</v>
      </c>
      <c r="B172" s="290" t="s">
        <v>1678</v>
      </c>
      <c r="C172" s="291" t="s">
        <v>2512</v>
      </c>
      <c r="D172" s="291" t="s">
        <v>1872</v>
      </c>
      <c r="E172" s="291" t="s">
        <v>1872</v>
      </c>
      <c r="F172" s="292" t="s">
        <v>1873</v>
      </c>
      <c r="G172" s="311" t="s">
        <v>1843</v>
      </c>
      <c r="H172" s="294">
        <v>-305188.27</v>
      </c>
      <c r="I172" s="304">
        <v>1018260.65</v>
      </c>
      <c r="J172" s="295">
        <f t="shared" si="4"/>
        <v>-17806.254309354172</v>
      </c>
      <c r="K172" s="291" t="s">
        <v>3072</v>
      </c>
      <c r="L172" s="303">
        <v>43495</v>
      </c>
      <c r="M172" s="297">
        <v>-61980.01</v>
      </c>
      <c r="N172" s="298">
        <v>3.3365</v>
      </c>
      <c r="O172" s="298">
        <v>3.5490499999999998</v>
      </c>
      <c r="P172" s="299">
        <v>-17806.25</v>
      </c>
      <c r="Q172" s="300" t="s">
        <v>3441</v>
      </c>
      <c r="R172" s="300" t="s">
        <v>2788</v>
      </c>
      <c r="S172" s="301" t="s">
        <v>3442</v>
      </c>
      <c r="T172" s="302" t="str">
        <f t="shared" si="5"/>
        <v>PC-5285-CBSA</v>
      </c>
    </row>
    <row r="173" spans="1:26" ht="15.95" customHeight="1" x14ac:dyDescent="0.25">
      <c r="A173" s="289">
        <v>43133</v>
      </c>
      <c r="B173" s="290" t="s">
        <v>1448</v>
      </c>
      <c r="C173" s="291" t="s">
        <v>2512</v>
      </c>
      <c r="D173" s="291" t="s">
        <v>1872</v>
      </c>
      <c r="E173" s="291" t="s">
        <v>1872</v>
      </c>
      <c r="F173" s="292" t="s">
        <v>1873</v>
      </c>
      <c r="G173" s="311" t="s">
        <v>1843</v>
      </c>
      <c r="H173" s="294">
        <v>-23957.33</v>
      </c>
      <c r="I173" s="304">
        <v>79349.070000000007</v>
      </c>
      <c r="J173" s="295">
        <f t="shared" si="4"/>
        <v>-1369.3231441048035</v>
      </c>
      <c r="K173" s="291" t="s">
        <v>3072</v>
      </c>
      <c r="L173" s="303">
        <v>43798</v>
      </c>
      <c r="M173" s="297">
        <v>-4766.34</v>
      </c>
      <c r="N173" s="298">
        <v>3.3121</v>
      </c>
      <c r="O173" s="298">
        <v>3.5331800000000002</v>
      </c>
      <c r="P173" s="299">
        <v>-1369.32</v>
      </c>
      <c r="Q173" s="300" t="s">
        <v>3443</v>
      </c>
      <c r="R173" s="300" t="s">
        <v>2788</v>
      </c>
      <c r="S173" s="301" t="s">
        <v>3444</v>
      </c>
      <c r="T173" s="302" t="str">
        <f t="shared" si="5"/>
        <v>PC-5284-CBSA</v>
      </c>
    </row>
    <row r="174" spans="1:26" ht="15.95" customHeight="1" x14ac:dyDescent="0.25">
      <c r="A174" s="289">
        <v>43133</v>
      </c>
      <c r="B174" s="290" t="s">
        <v>1677</v>
      </c>
      <c r="C174" s="291" t="s">
        <v>2512</v>
      </c>
      <c r="D174" s="291" t="s">
        <v>1872</v>
      </c>
      <c r="E174" s="291" t="s">
        <v>1872</v>
      </c>
      <c r="F174" s="292" t="s">
        <v>1873</v>
      </c>
      <c r="G174" s="311" t="s">
        <v>1843</v>
      </c>
      <c r="H174" s="294">
        <v>-79440.2</v>
      </c>
      <c r="I174" s="304">
        <v>263868.57</v>
      </c>
      <c r="J174" s="295">
        <f t="shared" si="4"/>
        <v>-3996.9978165938865</v>
      </c>
      <c r="K174" s="291" t="s">
        <v>3072</v>
      </c>
      <c r="L174" s="303">
        <v>43830</v>
      </c>
      <c r="M174" s="297">
        <v>-13912.75</v>
      </c>
      <c r="N174" s="298">
        <v>3.3216000000000001</v>
      </c>
      <c r="O174" s="298">
        <v>3.5175399999999999</v>
      </c>
      <c r="P174" s="299">
        <v>-3997</v>
      </c>
      <c r="Q174" s="300" t="s">
        <v>3445</v>
      </c>
      <c r="R174" s="305" t="s">
        <v>2788</v>
      </c>
      <c r="S174" s="301" t="s">
        <v>3446</v>
      </c>
      <c r="T174" s="302" t="str">
        <f t="shared" si="5"/>
        <v>PC-5283-CBSA</v>
      </c>
    </row>
    <row r="175" spans="1:26" ht="15.95" customHeight="1" x14ac:dyDescent="0.25">
      <c r="A175" s="289">
        <v>43133</v>
      </c>
      <c r="B175" s="290" t="s">
        <v>1675</v>
      </c>
      <c r="C175" s="291" t="s">
        <v>2512</v>
      </c>
      <c r="D175" s="291" t="s">
        <v>1872</v>
      </c>
      <c r="E175" s="291" t="s">
        <v>1872</v>
      </c>
      <c r="F175" s="292" t="s">
        <v>1873</v>
      </c>
      <c r="G175" s="311" t="s">
        <v>1843</v>
      </c>
      <c r="H175" s="294">
        <v>-79423.61</v>
      </c>
      <c r="I175" s="304">
        <v>263813.46000000002</v>
      </c>
      <c r="J175" s="295">
        <f t="shared" si="4"/>
        <v>-3996.1618018846243</v>
      </c>
      <c r="K175" s="291" t="s">
        <v>3072</v>
      </c>
      <c r="L175" s="303">
        <v>43830</v>
      </c>
      <c r="M175" s="297">
        <v>-13909.84</v>
      </c>
      <c r="N175" s="298">
        <v>3.3216000000000001</v>
      </c>
      <c r="O175" s="298">
        <v>3.5175399999999999</v>
      </c>
      <c r="P175" s="299">
        <v>-3996.16</v>
      </c>
      <c r="Q175" s="300" t="s">
        <v>3447</v>
      </c>
      <c r="R175" s="300" t="s">
        <v>2788</v>
      </c>
      <c r="S175" s="301" t="s">
        <v>3448</v>
      </c>
      <c r="T175" s="302" t="str">
        <f t="shared" si="5"/>
        <v>PC-5282-CBSA</v>
      </c>
    </row>
    <row r="176" spans="1:26" ht="15.95" customHeight="1" x14ac:dyDescent="0.25">
      <c r="A176" s="289">
        <v>43133</v>
      </c>
      <c r="B176" s="290" t="s">
        <v>1673</v>
      </c>
      <c r="C176" s="291" t="s">
        <v>2512</v>
      </c>
      <c r="D176" s="291" t="s">
        <v>1872</v>
      </c>
      <c r="E176" s="291" t="s">
        <v>1872</v>
      </c>
      <c r="F176" s="292" t="s">
        <v>1873</v>
      </c>
      <c r="G176" s="311" t="s">
        <v>1843</v>
      </c>
      <c r="H176" s="294">
        <v>-16241.97</v>
      </c>
      <c r="I176" s="304">
        <v>53858.38</v>
      </c>
      <c r="J176" s="295">
        <f t="shared" si="4"/>
        <v>-998.87382210985982</v>
      </c>
      <c r="K176" s="291" t="s">
        <v>3072</v>
      </c>
      <c r="L176" s="303">
        <v>43434</v>
      </c>
      <c r="M176" s="297">
        <v>-3476.88</v>
      </c>
      <c r="N176" s="298">
        <v>3.3159999999999998</v>
      </c>
      <c r="O176" s="298">
        <v>3.5377900000000002</v>
      </c>
      <c r="P176" s="299">
        <v>-998.87</v>
      </c>
      <c r="Q176" s="300" t="s">
        <v>3449</v>
      </c>
      <c r="R176" s="300" t="s">
        <v>2788</v>
      </c>
      <c r="S176" s="301" t="s">
        <v>3450</v>
      </c>
      <c r="T176" s="302" t="str">
        <f t="shared" si="5"/>
        <v>PC-5281-CBSA</v>
      </c>
      <c r="V176" s="269"/>
      <c r="W176" s="269"/>
      <c r="X176" s="269"/>
      <c r="Y176" s="269"/>
      <c r="Z176" s="269"/>
    </row>
    <row r="177" spans="1:26" ht="15.95" customHeight="1" x14ac:dyDescent="0.25">
      <c r="A177" s="289">
        <v>43133</v>
      </c>
      <c r="B177" s="290" t="s">
        <v>1672</v>
      </c>
      <c r="C177" s="291" t="s">
        <v>2512</v>
      </c>
      <c r="D177" s="291" t="s">
        <v>1872</v>
      </c>
      <c r="E177" s="291" t="s">
        <v>1872</v>
      </c>
      <c r="F177" s="292" t="s">
        <v>1873</v>
      </c>
      <c r="G177" s="311" t="s">
        <v>1843</v>
      </c>
      <c r="H177" s="294">
        <v>-19495.25</v>
      </c>
      <c r="I177" s="304">
        <v>64441.56</v>
      </c>
      <c r="J177" s="295">
        <f t="shared" si="4"/>
        <v>-1226.9966674327743</v>
      </c>
      <c r="K177" s="291" t="s">
        <v>3072</v>
      </c>
      <c r="L177" s="303">
        <v>43403</v>
      </c>
      <c r="M177" s="297">
        <v>-4270.93</v>
      </c>
      <c r="N177" s="298">
        <v>3.3054999999999999</v>
      </c>
      <c r="O177" s="298">
        <v>3.5313400000000001</v>
      </c>
      <c r="P177" s="299">
        <v>-1227</v>
      </c>
      <c r="Q177" s="300" t="s">
        <v>3451</v>
      </c>
      <c r="R177" s="300" t="s">
        <v>2788</v>
      </c>
      <c r="S177" s="301" t="s">
        <v>3452</v>
      </c>
      <c r="T177" s="302" t="str">
        <f t="shared" si="5"/>
        <v>PC-5280-CBSA</v>
      </c>
      <c r="V177" s="269"/>
      <c r="W177" s="269"/>
      <c r="X177" s="269"/>
      <c r="Y177" s="269"/>
      <c r="Z177" s="269"/>
    </row>
    <row r="178" spans="1:26" ht="15.95" customHeight="1" x14ac:dyDescent="0.25">
      <c r="A178" s="289">
        <v>43133</v>
      </c>
      <c r="B178" s="290" t="s">
        <v>1670</v>
      </c>
      <c r="C178" s="291" t="s">
        <v>2512</v>
      </c>
      <c r="D178" s="291" t="s">
        <v>1872</v>
      </c>
      <c r="E178" s="291" t="s">
        <v>1872</v>
      </c>
      <c r="F178" s="292" t="s">
        <v>1873</v>
      </c>
      <c r="G178" s="311" t="s">
        <v>1843</v>
      </c>
      <c r="H178" s="294">
        <v>-23822.25</v>
      </c>
      <c r="I178" s="304">
        <v>78677.759999999995</v>
      </c>
      <c r="J178" s="295">
        <f t="shared" si="4"/>
        <v>-1529.7977476442197</v>
      </c>
      <c r="K178" s="291" t="s">
        <v>3072</v>
      </c>
      <c r="L178" s="303">
        <v>43768</v>
      </c>
      <c r="M178" s="297">
        <v>-5324.92</v>
      </c>
      <c r="N178" s="298">
        <v>3.3027000000000002</v>
      </c>
      <c r="O178" s="298">
        <v>3.5494400000000002</v>
      </c>
      <c r="P178" s="299">
        <v>-1529.8</v>
      </c>
      <c r="Q178" s="300" t="s">
        <v>3453</v>
      </c>
      <c r="R178" s="300" t="s">
        <v>2788</v>
      </c>
      <c r="S178" s="301" t="s">
        <v>3454</v>
      </c>
      <c r="T178" s="302" t="str">
        <f t="shared" si="5"/>
        <v>PC-5279-CBSA</v>
      </c>
    </row>
    <row r="179" spans="1:26" ht="15.95" customHeight="1" x14ac:dyDescent="0.25">
      <c r="A179" s="289">
        <v>43133</v>
      </c>
      <c r="B179" s="290" t="s">
        <v>1669</v>
      </c>
      <c r="C179" s="291" t="s">
        <v>2512</v>
      </c>
      <c r="D179" s="291" t="s">
        <v>1872</v>
      </c>
      <c r="E179" s="291" t="s">
        <v>1872</v>
      </c>
      <c r="F179" s="292" t="s">
        <v>1873</v>
      </c>
      <c r="G179" s="311" t="s">
        <v>1843</v>
      </c>
      <c r="H179" s="294">
        <v>-32057.02</v>
      </c>
      <c r="I179" s="304">
        <v>105435.55</v>
      </c>
      <c r="J179" s="295">
        <f t="shared" si="4"/>
        <v>-2111.7587910825096</v>
      </c>
      <c r="K179" s="291" t="s">
        <v>3072</v>
      </c>
      <c r="L179" s="303">
        <v>43374</v>
      </c>
      <c r="M179" s="297">
        <v>-7350.61</v>
      </c>
      <c r="N179" s="298">
        <v>3.2890000000000001</v>
      </c>
      <c r="O179" s="298">
        <v>3.5242300000000002</v>
      </c>
      <c r="P179" s="299">
        <v>-2111.7600000000002</v>
      </c>
      <c r="Q179" s="300" t="s">
        <v>3455</v>
      </c>
      <c r="R179" s="310" t="s">
        <v>2788</v>
      </c>
      <c r="S179" s="301" t="s">
        <v>3456</v>
      </c>
      <c r="T179" s="302" t="str">
        <f t="shared" si="5"/>
        <v>PC-5278-CBSA</v>
      </c>
      <c r="V179" s="269"/>
      <c r="W179" s="269"/>
      <c r="X179" s="269"/>
      <c r="Y179" s="269"/>
      <c r="Z179" s="269"/>
    </row>
    <row r="180" spans="1:26" s="269" customFormat="1" ht="15.95" customHeight="1" x14ac:dyDescent="0.25">
      <c r="A180" s="289">
        <v>43133</v>
      </c>
      <c r="B180" s="290" t="s">
        <v>1668</v>
      </c>
      <c r="C180" s="291" t="s">
        <v>2512</v>
      </c>
      <c r="D180" s="291" t="s">
        <v>1872</v>
      </c>
      <c r="E180" s="291" t="s">
        <v>1872</v>
      </c>
      <c r="F180" s="292" t="s">
        <v>1873</v>
      </c>
      <c r="G180" s="311" t="s">
        <v>1843</v>
      </c>
      <c r="H180" s="294">
        <v>-60026.17</v>
      </c>
      <c r="I180" s="304">
        <v>211022</v>
      </c>
      <c r="J180" s="295">
        <f t="shared" si="4"/>
        <v>141.99321994943691</v>
      </c>
      <c r="K180" s="291" t="s">
        <v>3072</v>
      </c>
      <c r="L180" s="303">
        <v>43861</v>
      </c>
      <c r="M180" s="297">
        <v>494.25</v>
      </c>
      <c r="N180" s="298">
        <v>3.5154999999999998</v>
      </c>
      <c r="O180" s="298">
        <v>3.5062199999999999</v>
      </c>
      <c r="P180" s="299">
        <v>141.99</v>
      </c>
      <c r="Q180" s="300" t="s">
        <v>3457</v>
      </c>
      <c r="R180" s="300" t="s">
        <v>3458</v>
      </c>
      <c r="S180" s="301" t="s">
        <v>3459</v>
      </c>
      <c r="T180" s="302" t="str">
        <f t="shared" si="5"/>
        <v>PC-5277-CBSA</v>
      </c>
      <c r="U180" s="199"/>
      <c r="V180" s="199"/>
      <c r="W180" s="199"/>
      <c r="X180" s="199"/>
      <c r="Y180" s="199"/>
      <c r="Z180" s="199"/>
    </row>
    <row r="181" spans="1:26" ht="15.95" customHeight="1" x14ac:dyDescent="0.25">
      <c r="A181" s="289">
        <v>43133</v>
      </c>
      <c r="B181" s="290" t="s">
        <v>1667</v>
      </c>
      <c r="C181" s="291" t="s">
        <v>2512</v>
      </c>
      <c r="D181" s="291" t="s">
        <v>1872</v>
      </c>
      <c r="E181" s="291" t="s">
        <v>1872</v>
      </c>
      <c r="F181" s="292" t="s">
        <v>1873</v>
      </c>
      <c r="G181" s="311" t="s">
        <v>1843</v>
      </c>
      <c r="H181" s="294">
        <v>-64050.84</v>
      </c>
      <c r="I181" s="304">
        <v>222993</v>
      </c>
      <c r="J181" s="295">
        <f t="shared" si="4"/>
        <v>-855.78602620087338</v>
      </c>
      <c r="K181" s="291" t="s">
        <v>3072</v>
      </c>
      <c r="L181" s="303">
        <v>43798</v>
      </c>
      <c r="M181" s="297">
        <v>-2978.82</v>
      </c>
      <c r="N181" s="298">
        <v>3.4815</v>
      </c>
      <c r="O181" s="298">
        <v>3.5331800000000002</v>
      </c>
      <c r="P181" s="299">
        <v>-855.79</v>
      </c>
      <c r="Q181" s="300" t="s">
        <v>3460</v>
      </c>
      <c r="R181" s="305" t="s">
        <v>3461</v>
      </c>
      <c r="S181" s="301" t="s">
        <v>3462</v>
      </c>
      <c r="T181" s="302" t="str">
        <f t="shared" si="5"/>
        <v>PC-5276-CBSA</v>
      </c>
      <c r="V181" s="269"/>
      <c r="W181" s="269"/>
      <c r="X181" s="269"/>
      <c r="Y181" s="269"/>
      <c r="Z181" s="269"/>
    </row>
    <row r="182" spans="1:26" ht="15.95" customHeight="1" x14ac:dyDescent="0.25">
      <c r="A182" s="289">
        <v>43133</v>
      </c>
      <c r="B182" s="290" t="s">
        <v>1665</v>
      </c>
      <c r="C182" s="291" t="s">
        <v>2512</v>
      </c>
      <c r="D182" s="291" t="s">
        <v>1872</v>
      </c>
      <c r="E182" s="291" t="s">
        <v>1872</v>
      </c>
      <c r="F182" s="292" t="s">
        <v>1873</v>
      </c>
      <c r="G182" s="311" t="s">
        <v>1843</v>
      </c>
      <c r="H182" s="294">
        <v>-89866.85</v>
      </c>
      <c r="I182" s="304">
        <v>298987</v>
      </c>
      <c r="J182" s="295">
        <f t="shared" si="4"/>
        <v>-5481.5042518961163</v>
      </c>
      <c r="K182" s="291" t="s">
        <v>3072</v>
      </c>
      <c r="L182" s="303">
        <v>43496</v>
      </c>
      <c r="M182" s="297">
        <v>-19080.02</v>
      </c>
      <c r="N182" s="298">
        <v>3.327</v>
      </c>
      <c r="O182" s="298">
        <v>3.5492599999999999</v>
      </c>
      <c r="P182" s="299">
        <v>-5481.5</v>
      </c>
      <c r="Q182" s="300" t="s">
        <v>3463</v>
      </c>
      <c r="R182" s="305" t="s">
        <v>3464</v>
      </c>
      <c r="S182" s="301" t="s">
        <v>3465</v>
      </c>
      <c r="T182" s="302" t="str">
        <f t="shared" si="5"/>
        <v>PC-5275-CBSA</v>
      </c>
    </row>
    <row r="183" spans="1:26" ht="15.95" customHeight="1" x14ac:dyDescent="0.25">
      <c r="A183" s="289">
        <v>43091</v>
      </c>
      <c r="B183" s="290" t="s">
        <v>1663</v>
      </c>
      <c r="C183" s="291" t="s">
        <v>2512</v>
      </c>
      <c r="D183" s="291" t="s">
        <v>1872</v>
      </c>
      <c r="E183" s="291" t="s">
        <v>1872</v>
      </c>
      <c r="F183" s="292" t="s">
        <v>1873</v>
      </c>
      <c r="G183" s="311" t="s">
        <v>1843</v>
      </c>
      <c r="H183" s="294">
        <v>-107679.63</v>
      </c>
      <c r="I183" s="304">
        <v>391404.68</v>
      </c>
      <c r="J183" s="295">
        <f t="shared" si="4"/>
        <v>2874.2903930131006</v>
      </c>
      <c r="K183" s="291" t="s">
        <v>3072</v>
      </c>
      <c r="L183" s="303">
        <v>43801</v>
      </c>
      <c r="M183" s="297">
        <v>10004.83</v>
      </c>
      <c r="N183" s="298">
        <v>3.6349</v>
      </c>
      <c r="O183" s="298">
        <v>3.5316100000000001</v>
      </c>
      <c r="P183" s="299">
        <v>2874.29</v>
      </c>
      <c r="Q183" s="300" t="s">
        <v>3466</v>
      </c>
      <c r="R183" s="300" t="s">
        <v>2788</v>
      </c>
      <c r="S183" s="301" t="s">
        <v>3467</v>
      </c>
      <c r="T183" s="302" t="str">
        <f t="shared" si="5"/>
        <v>PC-5273-CBSA</v>
      </c>
    </row>
    <row r="184" spans="1:26" ht="15.95" customHeight="1" x14ac:dyDescent="0.25">
      <c r="A184" s="289">
        <v>43091</v>
      </c>
      <c r="B184" s="290" t="s">
        <v>1661</v>
      </c>
      <c r="C184" s="291" t="s">
        <v>2512</v>
      </c>
      <c r="D184" s="291" t="s">
        <v>1872</v>
      </c>
      <c r="E184" s="291" t="s">
        <v>1872</v>
      </c>
      <c r="F184" s="292" t="s">
        <v>1873</v>
      </c>
      <c r="G184" s="311" t="s">
        <v>1843</v>
      </c>
      <c r="H184" s="294">
        <v>-331737.32</v>
      </c>
      <c r="I184" s="304">
        <v>1205831.98</v>
      </c>
      <c r="J184" s="295">
        <f t="shared" si="4"/>
        <v>8855.0591817972872</v>
      </c>
      <c r="K184" s="291" t="s">
        <v>3072</v>
      </c>
      <c r="L184" s="303">
        <v>43801</v>
      </c>
      <c r="M184" s="297">
        <v>30822.69</v>
      </c>
      <c r="N184" s="298">
        <v>3.6349</v>
      </c>
      <c r="O184" s="298">
        <v>3.5316100000000001</v>
      </c>
      <c r="P184" s="299">
        <v>8855.06</v>
      </c>
      <c r="Q184" s="300" t="s">
        <v>3468</v>
      </c>
      <c r="R184" s="300" t="s">
        <v>2788</v>
      </c>
      <c r="S184" s="301" t="s">
        <v>3469</v>
      </c>
      <c r="T184" s="302" t="str">
        <f t="shared" si="5"/>
        <v>PC-5272-CBSA</v>
      </c>
    </row>
    <row r="185" spans="1:26" ht="15.95" customHeight="1" x14ac:dyDescent="0.25">
      <c r="A185" s="289">
        <v>43090</v>
      </c>
      <c r="B185" s="290" t="s">
        <v>1659</v>
      </c>
      <c r="C185" s="291" t="s">
        <v>2512</v>
      </c>
      <c r="D185" s="291" t="s">
        <v>1872</v>
      </c>
      <c r="E185" s="291" t="s">
        <v>1872</v>
      </c>
      <c r="F185" s="292" t="s">
        <v>1873</v>
      </c>
      <c r="G185" s="311" t="s">
        <v>1843</v>
      </c>
      <c r="H185" s="294">
        <v>-79483.960000000006</v>
      </c>
      <c r="I185" s="304">
        <v>271827.18</v>
      </c>
      <c r="J185" s="295">
        <f t="shared" si="4"/>
        <v>-2714.1950126407723</v>
      </c>
      <c r="K185" s="291" t="s">
        <v>3072</v>
      </c>
      <c r="L185" s="303">
        <v>43467</v>
      </c>
      <c r="M185" s="297">
        <v>-9447.57</v>
      </c>
      <c r="N185" s="298">
        <v>3.4199000000000002</v>
      </c>
      <c r="O185" s="298">
        <v>3.5436700000000001</v>
      </c>
      <c r="P185" s="299">
        <v>-2714.2</v>
      </c>
      <c r="Q185" s="300" t="s">
        <v>3470</v>
      </c>
      <c r="R185" s="300" t="s">
        <v>2788</v>
      </c>
      <c r="S185" s="301" t="s">
        <v>3471</v>
      </c>
      <c r="T185" s="302" t="str">
        <f t="shared" si="5"/>
        <v>PC-5271-CBSA</v>
      </c>
    </row>
    <row r="186" spans="1:26" ht="15.95" customHeight="1" x14ac:dyDescent="0.25">
      <c r="A186" s="289">
        <v>43090</v>
      </c>
      <c r="B186" s="290" t="s">
        <v>1657</v>
      </c>
      <c r="C186" s="291" t="s">
        <v>2512</v>
      </c>
      <c r="D186" s="291" t="s">
        <v>1872</v>
      </c>
      <c r="E186" s="291" t="s">
        <v>1872</v>
      </c>
      <c r="F186" s="292" t="s">
        <v>1873</v>
      </c>
      <c r="G186" s="311" t="s">
        <v>1843</v>
      </c>
      <c r="H186" s="294">
        <v>-38715.78</v>
      </c>
      <c r="I186" s="304">
        <v>131548.48000000001</v>
      </c>
      <c r="J186" s="295">
        <f t="shared" si="4"/>
        <v>-1440.8325672259252</v>
      </c>
      <c r="K186" s="291" t="s">
        <v>3072</v>
      </c>
      <c r="L186" s="303">
        <v>43403</v>
      </c>
      <c r="M186" s="297">
        <v>-5015.25</v>
      </c>
      <c r="N186" s="298">
        <v>3.3978000000000002</v>
      </c>
      <c r="O186" s="298">
        <v>3.5313400000000001</v>
      </c>
      <c r="P186" s="299">
        <v>-1440.83</v>
      </c>
      <c r="Q186" s="300" t="s">
        <v>3472</v>
      </c>
      <c r="R186" s="300" t="s">
        <v>2788</v>
      </c>
      <c r="S186" s="301" t="s">
        <v>3473</v>
      </c>
      <c r="T186" s="302" t="str">
        <f t="shared" si="5"/>
        <v>PC-5270-CBSA</v>
      </c>
    </row>
    <row r="187" spans="1:26" ht="15.95" customHeight="1" x14ac:dyDescent="0.25">
      <c r="A187" s="289">
        <v>43133</v>
      </c>
      <c r="B187" s="290" t="s">
        <v>1655</v>
      </c>
      <c r="C187" s="291" t="s">
        <v>2512</v>
      </c>
      <c r="D187" s="291" t="s">
        <v>1872</v>
      </c>
      <c r="E187" s="291" t="s">
        <v>1872</v>
      </c>
      <c r="F187" s="292" t="s">
        <v>1873</v>
      </c>
      <c r="G187" s="311" t="s">
        <v>1843</v>
      </c>
      <c r="H187" s="294">
        <v>-256736.89</v>
      </c>
      <c r="I187" s="304">
        <v>851853</v>
      </c>
      <c r="J187" s="295">
        <f t="shared" si="4"/>
        <v>-15963.867501723742</v>
      </c>
      <c r="K187" s="291" t="s">
        <v>3072</v>
      </c>
      <c r="L187" s="303">
        <v>43465</v>
      </c>
      <c r="M187" s="297">
        <v>-55567.03</v>
      </c>
      <c r="N187" s="298">
        <v>3.3180000000000001</v>
      </c>
      <c r="O187" s="298">
        <v>3.54332</v>
      </c>
      <c r="P187" s="299">
        <v>-15963.87</v>
      </c>
      <c r="Q187" s="300" t="s">
        <v>3474</v>
      </c>
      <c r="R187" s="300" t="s">
        <v>3475</v>
      </c>
      <c r="S187" s="301" t="s">
        <v>3476</v>
      </c>
      <c r="T187" s="302" t="str">
        <f t="shared" si="5"/>
        <v>PC-5269-CBSA</v>
      </c>
    </row>
    <row r="188" spans="1:26" ht="15.95" customHeight="1" x14ac:dyDescent="0.25">
      <c r="A188" s="289">
        <v>43133</v>
      </c>
      <c r="B188" s="290" t="s">
        <v>1653</v>
      </c>
      <c r="C188" s="291" t="s">
        <v>2512</v>
      </c>
      <c r="D188" s="291" t="s">
        <v>1872</v>
      </c>
      <c r="E188" s="291" t="s">
        <v>1872</v>
      </c>
      <c r="F188" s="292" t="s">
        <v>1873</v>
      </c>
      <c r="G188" s="311" t="s">
        <v>1843</v>
      </c>
      <c r="H188" s="294">
        <v>-84584.86</v>
      </c>
      <c r="I188" s="304">
        <v>279037</v>
      </c>
      <c r="J188" s="295">
        <f t="shared" si="4"/>
        <v>-5602.9993105033318</v>
      </c>
      <c r="K188" s="291" t="s">
        <v>3072</v>
      </c>
      <c r="L188" s="303">
        <v>43434</v>
      </c>
      <c r="M188" s="297">
        <v>-19502.919999999998</v>
      </c>
      <c r="N188" s="298">
        <v>3.2989000000000002</v>
      </c>
      <c r="O188" s="298">
        <v>3.5377900000000002</v>
      </c>
      <c r="P188" s="299">
        <v>-5603</v>
      </c>
      <c r="Q188" s="300" t="s">
        <v>3477</v>
      </c>
      <c r="R188" s="300" t="s">
        <v>3478</v>
      </c>
      <c r="S188" s="301" t="s">
        <v>3479</v>
      </c>
      <c r="T188" s="302" t="str">
        <f t="shared" si="5"/>
        <v>PC-5267-CBSA</v>
      </c>
    </row>
    <row r="189" spans="1:26" ht="15.95" customHeight="1" x14ac:dyDescent="0.25">
      <c r="A189" s="289">
        <v>43062</v>
      </c>
      <c r="B189" s="290" t="s">
        <v>1652</v>
      </c>
      <c r="C189" s="291" t="s">
        <v>2512</v>
      </c>
      <c r="D189" s="291" t="s">
        <v>1872</v>
      </c>
      <c r="E189" s="291" t="s">
        <v>1872</v>
      </c>
      <c r="F189" s="292" t="s">
        <v>1873</v>
      </c>
      <c r="G189" s="311" t="s">
        <v>1843</v>
      </c>
      <c r="H189" s="294">
        <v>-19254.61</v>
      </c>
      <c r="I189" s="304">
        <v>64350.82</v>
      </c>
      <c r="J189" s="295">
        <f t="shared" si="4"/>
        <v>-1015.456216961618</v>
      </c>
      <c r="K189" s="291" t="s">
        <v>3072</v>
      </c>
      <c r="L189" s="303">
        <v>43403</v>
      </c>
      <c r="M189" s="297">
        <v>-3534.6</v>
      </c>
      <c r="N189" s="298">
        <v>3.3420999999999998</v>
      </c>
      <c r="O189" s="298">
        <v>3.5313400000000001</v>
      </c>
      <c r="P189" s="299">
        <v>-1015.46</v>
      </c>
      <c r="Q189" s="300" t="s">
        <v>3480</v>
      </c>
      <c r="R189" s="300" t="s">
        <v>2788</v>
      </c>
      <c r="S189" s="301" t="s">
        <v>3481</v>
      </c>
      <c r="T189" s="302" t="str">
        <f t="shared" si="5"/>
        <v>PC-5265-CBSA</v>
      </c>
    </row>
    <row r="190" spans="1:26" ht="15.95" customHeight="1" x14ac:dyDescent="0.25">
      <c r="A190" s="289">
        <v>43063</v>
      </c>
      <c r="B190" s="290" t="s">
        <v>1650</v>
      </c>
      <c r="C190" s="291" t="s">
        <v>2512</v>
      </c>
      <c r="D190" s="291" t="s">
        <v>1872</v>
      </c>
      <c r="E190" s="291" t="s">
        <v>1872</v>
      </c>
      <c r="F190" s="292" t="s">
        <v>1873</v>
      </c>
      <c r="G190" s="311" t="s">
        <v>1843</v>
      </c>
      <c r="H190" s="294">
        <v>-42670.3</v>
      </c>
      <c r="I190" s="304">
        <v>143935.47</v>
      </c>
      <c r="J190" s="295">
        <f t="shared" si="4"/>
        <v>-2003.2320156285914</v>
      </c>
      <c r="K190" s="291" t="s">
        <v>3072</v>
      </c>
      <c r="L190" s="303">
        <v>43465</v>
      </c>
      <c r="M190" s="297">
        <v>-6972.85</v>
      </c>
      <c r="N190" s="298">
        <v>3.3732000000000002</v>
      </c>
      <c r="O190" s="298">
        <v>3.54332</v>
      </c>
      <c r="P190" s="299">
        <v>-2003.23</v>
      </c>
      <c r="Q190" s="300" t="s">
        <v>3482</v>
      </c>
      <c r="R190" s="300" t="s">
        <v>2788</v>
      </c>
      <c r="S190" s="301" t="s">
        <v>3483</v>
      </c>
      <c r="T190" s="302" t="str">
        <f t="shared" si="5"/>
        <v>PC-5264-CBSA</v>
      </c>
      <c r="V190" s="269"/>
      <c r="W190" s="269"/>
      <c r="X190" s="269"/>
      <c r="Y190" s="269"/>
      <c r="Z190" s="269"/>
    </row>
    <row r="191" spans="1:26" s="269" customFormat="1" ht="15.95" customHeight="1" x14ac:dyDescent="0.25">
      <c r="A191" s="289">
        <v>43052</v>
      </c>
      <c r="B191" s="290" t="s">
        <v>1648</v>
      </c>
      <c r="C191" s="291" t="s">
        <v>2512</v>
      </c>
      <c r="D191" s="291" t="s">
        <v>1872</v>
      </c>
      <c r="E191" s="291" t="s">
        <v>1872</v>
      </c>
      <c r="F191" s="292" t="s">
        <v>1873</v>
      </c>
      <c r="G191" s="311" t="s">
        <v>1843</v>
      </c>
      <c r="H191" s="294">
        <v>-131848.99</v>
      </c>
      <c r="I191" s="304">
        <v>453362.76</v>
      </c>
      <c r="J191" s="295">
        <f t="shared" si="4"/>
        <v>-3649.4828774994257</v>
      </c>
      <c r="K191" s="291" t="s">
        <v>3072</v>
      </c>
      <c r="L191" s="303">
        <v>43437</v>
      </c>
      <c r="M191" s="297">
        <v>-12703.12</v>
      </c>
      <c r="N191" s="298">
        <v>3.4384999999999999</v>
      </c>
      <c r="O191" s="298">
        <v>3.5383399999999998</v>
      </c>
      <c r="P191" s="299">
        <v>-3649.48</v>
      </c>
      <c r="Q191" s="300" t="s">
        <v>3484</v>
      </c>
      <c r="R191" s="300" t="s">
        <v>2788</v>
      </c>
      <c r="S191" s="301" t="s">
        <v>3485</v>
      </c>
      <c r="T191" s="302" t="str">
        <f t="shared" si="5"/>
        <v>PC-5263-CBSA</v>
      </c>
      <c r="U191" s="199"/>
      <c r="V191" s="199"/>
      <c r="W191" s="199"/>
      <c r="X191" s="199"/>
      <c r="Y191" s="199"/>
      <c r="Z191" s="199"/>
    </row>
    <row r="192" spans="1:26" ht="15.95" customHeight="1" x14ac:dyDescent="0.25">
      <c r="A192" s="289">
        <v>43061</v>
      </c>
      <c r="B192" s="290" t="s">
        <v>1646</v>
      </c>
      <c r="C192" s="291" t="s">
        <v>2512</v>
      </c>
      <c r="D192" s="291" t="s">
        <v>1872</v>
      </c>
      <c r="E192" s="291" t="s">
        <v>1872</v>
      </c>
      <c r="F192" s="292" t="s">
        <v>1873</v>
      </c>
      <c r="G192" s="311" t="s">
        <v>1843</v>
      </c>
      <c r="H192" s="294">
        <v>-66703.509999999995</v>
      </c>
      <c r="I192" s="304">
        <v>223957.02</v>
      </c>
      <c r="J192" s="295">
        <f t="shared" si="4"/>
        <v>-3231.5588370489545</v>
      </c>
      <c r="K192" s="291" t="s">
        <v>3072</v>
      </c>
      <c r="L192" s="303">
        <v>43403</v>
      </c>
      <c r="M192" s="297">
        <v>-11248.41</v>
      </c>
      <c r="N192" s="298">
        <v>3.3574999999999999</v>
      </c>
      <c r="O192" s="298">
        <v>3.5313400000000001</v>
      </c>
      <c r="P192" s="299">
        <v>-3231.56</v>
      </c>
      <c r="Q192" s="300" t="s">
        <v>3486</v>
      </c>
      <c r="R192" s="300" t="s">
        <v>2788</v>
      </c>
      <c r="S192" s="301" t="s">
        <v>3487</v>
      </c>
      <c r="T192" s="302" t="str">
        <f t="shared" si="5"/>
        <v>PC-5262-CBSA</v>
      </c>
    </row>
    <row r="193" spans="1:26" s="269" customFormat="1" ht="15.95" customHeight="1" x14ac:dyDescent="0.25">
      <c r="A193" s="289">
        <v>43006</v>
      </c>
      <c r="B193" s="290" t="s">
        <v>1644</v>
      </c>
      <c r="C193" s="291" t="s">
        <v>2512</v>
      </c>
      <c r="D193" s="291" t="s">
        <v>1872</v>
      </c>
      <c r="E193" s="291" t="s">
        <v>1872</v>
      </c>
      <c r="F193" s="292" t="s">
        <v>1873</v>
      </c>
      <c r="G193" s="311" t="s">
        <v>1843</v>
      </c>
      <c r="H193" s="294">
        <v>-46325.34</v>
      </c>
      <c r="I193" s="304">
        <v>154564.51</v>
      </c>
      <c r="J193" s="295">
        <f t="shared" si="4"/>
        <v>-2585.6555964146173</v>
      </c>
      <c r="K193" s="291" t="s">
        <v>3072</v>
      </c>
      <c r="L193" s="303">
        <v>43434</v>
      </c>
      <c r="M193" s="297">
        <v>-9000.15</v>
      </c>
      <c r="N193" s="298">
        <v>3.3365</v>
      </c>
      <c r="O193" s="298">
        <v>3.5377900000000002</v>
      </c>
      <c r="P193" s="299">
        <v>-2585.66</v>
      </c>
      <c r="Q193" s="300" t="s">
        <v>3488</v>
      </c>
      <c r="R193" s="300" t="s">
        <v>2788</v>
      </c>
      <c r="S193" s="301" t="s">
        <v>3489</v>
      </c>
      <c r="T193" s="302" t="str">
        <f t="shared" si="5"/>
        <v>PC-5245-CBSA</v>
      </c>
      <c r="U193" s="199"/>
    </row>
    <row r="194" spans="1:26" ht="15.95" customHeight="1" x14ac:dyDescent="0.25">
      <c r="A194" s="289">
        <v>43006</v>
      </c>
      <c r="B194" s="290" t="s">
        <v>1643</v>
      </c>
      <c r="C194" s="291" t="s">
        <v>2512</v>
      </c>
      <c r="D194" s="291" t="s">
        <v>1872</v>
      </c>
      <c r="E194" s="291" t="s">
        <v>1872</v>
      </c>
      <c r="F194" s="292" t="s">
        <v>1873</v>
      </c>
      <c r="G194" s="311" t="s">
        <v>1843</v>
      </c>
      <c r="H194" s="294">
        <v>-9532.84</v>
      </c>
      <c r="I194" s="304">
        <v>31795.84</v>
      </c>
      <c r="J194" s="295">
        <f t="shared" ref="J194:J226" si="6">M194/3.4808</f>
        <v>-520.54412778671576</v>
      </c>
      <c r="K194" s="291" t="s">
        <v>3072</v>
      </c>
      <c r="L194" s="303">
        <v>43403</v>
      </c>
      <c r="M194" s="297">
        <v>-1811.91</v>
      </c>
      <c r="N194" s="298">
        <v>3.3353999999999999</v>
      </c>
      <c r="O194" s="298">
        <v>3.5313400000000001</v>
      </c>
      <c r="P194" s="299">
        <v>-520.54</v>
      </c>
      <c r="Q194" s="300" t="s">
        <v>3490</v>
      </c>
      <c r="R194" s="300" t="s">
        <v>2788</v>
      </c>
      <c r="S194" s="301" t="s">
        <v>3491</v>
      </c>
      <c r="T194" s="302" t="str">
        <f t="shared" ref="T194:T226" si="7">B194</f>
        <v>PC-5244-CBSA</v>
      </c>
    </row>
    <row r="195" spans="1:26" ht="15.95" customHeight="1" x14ac:dyDescent="0.25">
      <c r="A195" s="289">
        <v>43006</v>
      </c>
      <c r="B195" s="290" t="s">
        <v>1641</v>
      </c>
      <c r="C195" s="291" t="s">
        <v>2512</v>
      </c>
      <c r="D195" s="291" t="s">
        <v>1872</v>
      </c>
      <c r="E195" s="291" t="s">
        <v>1872</v>
      </c>
      <c r="F195" s="292" t="s">
        <v>1873</v>
      </c>
      <c r="G195" s="311" t="s">
        <v>1843</v>
      </c>
      <c r="H195" s="294">
        <v>-111216.27</v>
      </c>
      <c r="I195" s="304">
        <v>371907.2</v>
      </c>
      <c r="J195" s="295">
        <f t="shared" si="6"/>
        <v>-5976.2612043208455</v>
      </c>
      <c r="K195" s="291" t="s">
        <v>3072</v>
      </c>
      <c r="L195" s="303">
        <v>43434</v>
      </c>
      <c r="M195" s="297">
        <v>-20802.169999999998</v>
      </c>
      <c r="N195" s="298">
        <v>3.3439999999999999</v>
      </c>
      <c r="O195" s="298">
        <v>3.5377900000000002</v>
      </c>
      <c r="P195" s="299">
        <v>-5976.26</v>
      </c>
      <c r="Q195" s="300" t="s">
        <v>3492</v>
      </c>
      <c r="R195" s="300" t="s">
        <v>2788</v>
      </c>
      <c r="S195" s="301" t="s">
        <v>3493</v>
      </c>
      <c r="T195" s="302" t="str">
        <f t="shared" si="7"/>
        <v>PC-5243-CBSA</v>
      </c>
    </row>
    <row r="196" spans="1:26" ht="15.95" customHeight="1" x14ac:dyDescent="0.25">
      <c r="A196" s="289">
        <v>43005</v>
      </c>
      <c r="B196" s="290" t="s">
        <v>1640</v>
      </c>
      <c r="C196" s="291" t="s">
        <v>2512</v>
      </c>
      <c r="D196" s="291" t="s">
        <v>1872</v>
      </c>
      <c r="E196" s="291" t="s">
        <v>1872</v>
      </c>
      <c r="F196" s="292" t="s">
        <v>1873</v>
      </c>
      <c r="G196" s="311" t="s">
        <v>1843</v>
      </c>
      <c r="H196" s="294">
        <v>-162831.67000000001</v>
      </c>
      <c r="I196" s="304">
        <v>544395.11</v>
      </c>
      <c r="J196" s="295">
        <f t="shared" si="6"/>
        <v>-8781.446793840496</v>
      </c>
      <c r="K196" s="291" t="s">
        <v>3072</v>
      </c>
      <c r="L196" s="303">
        <v>43434</v>
      </c>
      <c r="M196" s="297">
        <v>-30566.46</v>
      </c>
      <c r="N196" s="298">
        <v>3.3433000000000002</v>
      </c>
      <c r="O196" s="298">
        <v>3.5377900000000002</v>
      </c>
      <c r="P196" s="299">
        <v>-8781.4500000000007</v>
      </c>
      <c r="Q196" s="300" t="s">
        <v>3494</v>
      </c>
      <c r="R196" s="305" t="s">
        <v>2788</v>
      </c>
      <c r="S196" s="301" t="s">
        <v>3495</v>
      </c>
      <c r="T196" s="302" t="str">
        <f t="shared" si="7"/>
        <v>PC-5236-CBSA</v>
      </c>
    </row>
    <row r="197" spans="1:26" ht="15.95" customHeight="1" x14ac:dyDescent="0.25">
      <c r="A197" s="289">
        <v>43012</v>
      </c>
      <c r="B197" s="290" t="s">
        <v>1638</v>
      </c>
      <c r="C197" s="291" t="s">
        <v>2512</v>
      </c>
      <c r="D197" s="291" t="s">
        <v>1872</v>
      </c>
      <c r="E197" s="291" t="s">
        <v>1872</v>
      </c>
      <c r="F197" s="292" t="s">
        <v>1873</v>
      </c>
      <c r="G197" s="311" t="s">
        <v>1843</v>
      </c>
      <c r="H197" s="294">
        <v>-20253.98</v>
      </c>
      <c r="I197" s="304">
        <v>67656.399999999994</v>
      </c>
      <c r="J197" s="295">
        <f t="shared" si="6"/>
        <v>-1084.8253275109171</v>
      </c>
      <c r="K197" s="291" t="s">
        <v>3072</v>
      </c>
      <c r="L197" s="303">
        <v>43409</v>
      </c>
      <c r="M197" s="297">
        <v>-3776.06</v>
      </c>
      <c r="N197" s="298">
        <v>3.3403999999999998</v>
      </c>
      <c r="O197" s="298">
        <v>3.5327299999999999</v>
      </c>
      <c r="P197" s="299">
        <v>-1084.83</v>
      </c>
      <c r="Q197" s="300" t="s">
        <v>3496</v>
      </c>
      <c r="R197" s="300" t="s">
        <v>2788</v>
      </c>
      <c r="S197" s="301" t="s">
        <v>3497</v>
      </c>
      <c r="T197" s="302" t="str">
        <f t="shared" si="7"/>
        <v>PC-5220-CBSA</v>
      </c>
    </row>
    <row r="198" spans="1:26" ht="15.95" customHeight="1" x14ac:dyDescent="0.25">
      <c r="A198" s="289">
        <v>43133</v>
      </c>
      <c r="B198" s="290" t="s">
        <v>1636</v>
      </c>
      <c r="C198" s="291" t="s">
        <v>2512</v>
      </c>
      <c r="D198" s="291" t="s">
        <v>1872</v>
      </c>
      <c r="E198" s="291" t="s">
        <v>1872</v>
      </c>
      <c r="F198" s="292" t="s">
        <v>1873</v>
      </c>
      <c r="G198" s="311" t="s">
        <v>1843</v>
      </c>
      <c r="H198" s="294">
        <v>-52705.2</v>
      </c>
      <c r="I198" s="304">
        <v>174401.5</v>
      </c>
      <c r="J198" s="295">
        <f t="shared" si="6"/>
        <v>-3343.6451390484945</v>
      </c>
      <c r="K198" s="291" t="s">
        <v>3072</v>
      </c>
      <c r="L198" s="303">
        <v>43434</v>
      </c>
      <c r="M198" s="297">
        <v>-11638.56</v>
      </c>
      <c r="N198" s="298">
        <v>3.3090000000000002</v>
      </c>
      <c r="O198" s="298">
        <v>3.5377900000000002</v>
      </c>
      <c r="P198" s="299">
        <v>-3343.65</v>
      </c>
      <c r="Q198" s="300" t="s">
        <v>3498</v>
      </c>
      <c r="R198" s="300" t="s">
        <v>2788</v>
      </c>
      <c r="S198" s="301" t="s">
        <v>3499</v>
      </c>
      <c r="T198" s="302" t="str">
        <f t="shared" si="7"/>
        <v>PC-5219-CBSA</v>
      </c>
    </row>
    <row r="199" spans="1:26" ht="15.95" customHeight="1" x14ac:dyDescent="0.25">
      <c r="A199" s="289">
        <v>42983</v>
      </c>
      <c r="B199" s="290" t="s">
        <v>1635</v>
      </c>
      <c r="C199" s="291" t="s">
        <v>2512</v>
      </c>
      <c r="D199" s="291" t="s">
        <v>1872</v>
      </c>
      <c r="E199" s="291" t="s">
        <v>1872</v>
      </c>
      <c r="F199" s="292" t="s">
        <v>1873</v>
      </c>
      <c r="G199" s="311" t="s">
        <v>1843</v>
      </c>
      <c r="H199" s="294">
        <v>-40585</v>
      </c>
      <c r="I199" s="304">
        <v>133049.81</v>
      </c>
      <c r="J199" s="295">
        <f t="shared" si="6"/>
        <v>-2861.9943691105495</v>
      </c>
      <c r="K199" s="291" t="s">
        <v>3072</v>
      </c>
      <c r="L199" s="303">
        <v>43403</v>
      </c>
      <c r="M199" s="297">
        <v>-9962.0300000000007</v>
      </c>
      <c r="N199" s="298">
        <v>3.2783000000000002</v>
      </c>
      <c r="O199" s="298">
        <v>3.5313400000000001</v>
      </c>
      <c r="P199" s="299">
        <v>-2861.99</v>
      </c>
      <c r="Q199" s="300" t="s">
        <v>3500</v>
      </c>
      <c r="R199" s="300" t="s">
        <v>2788</v>
      </c>
      <c r="S199" s="301" t="s">
        <v>3501</v>
      </c>
      <c r="T199" s="302" t="str">
        <f t="shared" si="7"/>
        <v>PC-5218-CBSA</v>
      </c>
    </row>
    <row r="200" spans="1:26" ht="15.95" customHeight="1" x14ac:dyDescent="0.25">
      <c r="A200" s="289">
        <v>42983</v>
      </c>
      <c r="B200" s="290" t="s">
        <v>1634</v>
      </c>
      <c r="C200" s="291" t="s">
        <v>2512</v>
      </c>
      <c r="D200" s="291" t="s">
        <v>1872</v>
      </c>
      <c r="E200" s="291" t="s">
        <v>1872</v>
      </c>
      <c r="F200" s="292" t="s">
        <v>1873</v>
      </c>
      <c r="G200" s="311" t="s">
        <v>1843</v>
      </c>
      <c r="H200" s="294">
        <v>-47332.69</v>
      </c>
      <c r="I200" s="304">
        <v>155170.76999999999</v>
      </c>
      <c r="J200" s="295">
        <f t="shared" si="6"/>
        <v>-3337.8275109170304</v>
      </c>
      <c r="K200" s="291" t="s">
        <v>3072</v>
      </c>
      <c r="L200" s="303">
        <v>43403</v>
      </c>
      <c r="M200" s="297">
        <v>-11618.31</v>
      </c>
      <c r="N200" s="298">
        <v>3.2783000000000002</v>
      </c>
      <c r="O200" s="298">
        <v>3.5313400000000001</v>
      </c>
      <c r="P200" s="299">
        <v>-3337.83</v>
      </c>
      <c r="Q200" s="300" t="s">
        <v>3502</v>
      </c>
      <c r="R200" s="300" t="s">
        <v>2788</v>
      </c>
      <c r="S200" s="301" t="s">
        <v>3503</v>
      </c>
      <c r="T200" s="302" t="str">
        <f t="shared" si="7"/>
        <v>PC-5217-CBSA</v>
      </c>
    </row>
    <row r="201" spans="1:26" ht="15.95" customHeight="1" x14ac:dyDescent="0.25">
      <c r="A201" s="289">
        <v>42983</v>
      </c>
      <c r="B201" s="290" t="s">
        <v>1633</v>
      </c>
      <c r="C201" s="291" t="s">
        <v>2512</v>
      </c>
      <c r="D201" s="291" t="s">
        <v>1872</v>
      </c>
      <c r="E201" s="291" t="s">
        <v>1872</v>
      </c>
      <c r="F201" s="292" t="s">
        <v>1873</v>
      </c>
      <c r="G201" s="311" t="s">
        <v>1843</v>
      </c>
      <c r="H201" s="294">
        <v>-73098.240000000005</v>
      </c>
      <c r="I201" s="304">
        <v>240442.05</v>
      </c>
      <c r="J201" s="295">
        <f t="shared" si="6"/>
        <v>-5036.6955872213284</v>
      </c>
      <c r="K201" s="291" t="s">
        <v>3072</v>
      </c>
      <c r="L201" s="303">
        <v>43434</v>
      </c>
      <c r="M201" s="297">
        <v>-17531.73</v>
      </c>
      <c r="N201" s="298">
        <v>3.2892999999999999</v>
      </c>
      <c r="O201" s="298">
        <v>3.5377900000000002</v>
      </c>
      <c r="P201" s="299">
        <v>-5036.7</v>
      </c>
      <c r="Q201" s="300" t="s">
        <v>3504</v>
      </c>
      <c r="R201" s="305" t="s">
        <v>2788</v>
      </c>
      <c r="S201" s="301" t="s">
        <v>3505</v>
      </c>
      <c r="T201" s="302" t="str">
        <f t="shared" si="7"/>
        <v>PC-5216-CBSA</v>
      </c>
    </row>
    <row r="202" spans="1:26" ht="15.95" customHeight="1" x14ac:dyDescent="0.25">
      <c r="A202" s="289">
        <v>42983</v>
      </c>
      <c r="B202" s="290" t="s">
        <v>1632</v>
      </c>
      <c r="C202" s="291" t="s">
        <v>2512</v>
      </c>
      <c r="D202" s="291" t="s">
        <v>1872</v>
      </c>
      <c r="E202" s="291" t="s">
        <v>1872</v>
      </c>
      <c r="F202" s="292" t="s">
        <v>1873</v>
      </c>
      <c r="G202" s="311" t="s">
        <v>1843</v>
      </c>
      <c r="H202" s="294">
        <v>-73062.05</v>
      </c>
      <c r="I202" s="304">
        <v>240323.01</v>
      </c>
      <c r="J202" s="295">
        <f t="shared" si="6"/>
        <v>-5034.2019076074466</v>
      </c>
      <c r="K202" s="291" t="s">
        <v>3072</v>
      </c>
      <c r="L202" s="303">
        <v>43434</v>
      </c>
      <c r="M202" s="297">
        <v>-17523.05</v>
      </c>
      <c r="N202" s="298">
        <v>3.2892999999999999</v>
      </c>
      <c r="O202" s="298">
        <v>3.5377900000000002</v>
      </c>
      <c r="P202" s="299">
        <v>-5034.2</v>
      </c>
      <c r="Q202" s="300" t="s">
        <v>3506</v>
      </c>
      <c r="R202" s="300" t="s">
        <v>2788</v>
      </c>
      <c r="S202" s="301" t="s">
        <v>3507</v>
      </c>
      <c r="T202" s="302" t="str">
        <f t="shared" si="7"/>
        <v>PC-5215-CBSA</v>
      </c>
      <c r="V202" s="269"/>
      <c r="W202" s="269"/>
      <c r="X202" s="269"/>
      <c r="Y202" s="269"/>
      <c r="Z202" s="269"/>
    </row>
    <row r="203" spans="1:26" ht="15.95" customHeight="1" x14ac:dyDescent="0.25">
      <c r="A203" s="289">
        <v>43005</v>
      </c>
      <c r="B203" s="290" t="s">
        <v>1630</v>
      </c>
      <c r="C203" s="291" t="s">
        <v>2512</v>
      </c>
      <c r="D203" s="291" t="s">
        <v>1872</v>
      </c>
      <c r="E203" s="291" t="s">
        <v>1872</v>
      </c>
      <c r="F203" s="292" t="s">
        <v>1873</v>
      </c>
      <c r="G203" s="311" t="s">
        <v>1843</v>
      </c>
      <c r="H203" s="294">
        <v>-26481.75</v>
      </c>
      <c r="I203" s="304">
        <v>87959.13</v>
      </c>
      <c r="J203" s="295">
        <f t="shared" si="6"/>
        <v>-1504.8121121581246</v>
      </c>
      <c r="K203" s="291" t="s">
        <v>3072</v>
      </c>
      <c r="L203" s="303">
        <v>43375</v>
      </c>
      <c r="M203" s="297">
        <v>-5237.95</v>
      </c>
      <c r="N203" s="298">
        <v>3.3214999999999999</v>
      </c>
      <c r="O203" s="298">
        <v>3.5244599999999999</v>
      </c>
      <c r="P203" s="299">
        <v>-1504.81</v>
      </c>
      <c r="Q203" s="300" t="s">
        <v>3508</v>
      </c>
      <c r="R203" s="300" t="s">
        <v>2788</v>
      </c>
      <c r="S203" s="301" t="s">
        <v>3509</v>
      </c>
      <c r="T203" s="302" t="str">
        <f t="shared" si="7"/>
        <v>PC-5214-CBSA</v>
      </c>
      <c r="V203" s="269"/>
      <c r="W203" s="269"/>
      <c r="X203" s="269"/>
      <c r="Y203" s="269"/>
      <c r="Z203" s="269"/>
    </row>
    <row r="204" spans="1:26" ht="15.95" customHeight="1" x14ac:dyDescent="0.25">
      <c r="A204" s="289">
        <v>42969</v>
      </c>
      <c r="B204" s="290" t="s">
        <v>1628</v>
      </c>
      <c r="C204" s="291" t="s">
        <v>2512</v>
      </c>
      <c r="D204" s="291" t="s">
        <v>1872</v>
      </c>
      <c r="E204" s="291" t="s">
        <v>1872</v>
      </c>
      <c r="F204" s="292" t="s">
        <v>1873</v>
      </c>
      <c r="G204" s="311" t="s">
        <v>1843</v>
      </c>
      <c r="H204" s="294">
        <v>-201624.63</v>
      </c>
      <c r="I204" s="304">
        <v>680825.89</v>
      </c>
      <c r="J204" s="295">
        <f t="shared" si="6"/>
        <v>-9006.2112158124564</v>
      </c>
      <c r="K204" s="291" t="s">
        <v>3072</v>
      </c>
      <c r="L204" s="303">
        <v>43434</v>
      </c>
      <c r="M204" s="297">
        <v>-31348.82</v>
      </c>
      <c r="N204" s="298">
        <v>3.3767</v>
      </c>
      <c r="O204" s="298">
        <v>3.5377900000000002</v>
      </c>
      <c r="P204" s="299">
        <v>-9006.2099999999991</v>
      </c>
      <c r="Q204" s="300" t="s">
        <v>3510</v>
      </c>
      <c r="R204" s="300" t="s">
        <v>2788</v>
      </c>
      <c r="S204" s="301" t="s">
        <v>3511</v>
      </c>
      <c r="T204" s="302" t="str">
        <f t="shared" si="7"/>
        <v>PC-5206-CBSA</v>
      </c>
    </row>
    <row r="205" spans="1:26" ht="15.95" customHeight="1" x14ac:dyDescent="0.25">
      <c r="A205" s="289">
        <v>42948</v>
      </c>
      <c r="B205" s="290" t="s">
        <v>1626</v>
      </c>
      <c r="C205" s="291" t="s">
        <v>2512</v>
      </c>
      <c r="D205" s="291" t="s">
        <v>1872</v>
      </c>
      <c r="E205" s="291" t="s">
        <v>1872</v>
      </c>
      <c r="F205" s="292" t="s">
        <v>1873</v>
      </c>
      <c r="G205" s="311" t="s">
        <v>1843</v>
      </c>
      <c r="H205" s="294">
        <v>-13303.81</v>
      </c>
      <c r="I205" s="304">
        <v>43961.1</v>
      </c>
      <c r="J205" s="295">
        <f t="shared" si="6"/>
        <v>-799.5805561939784</v>
      </c>
      <c r="K205" s="291" t="s">
        <v>3072</v>
      </c>
      <c r="L205" s="303">
        <v>43346</v>
      </c>
      <c r="M205" s="297">
        <v>-2783.18</v>
      </c>
      <c r="N205" s="298">
        <v>3.3043999999999998</v>
      </c>
      <c r="O205" s="298">
        <v>3.5180500000000001</v>
      </c>
      <c r="P205" s="299">
        <v>-799.58</v>
      </c>
      <c r="Q205" s="300" t="s">
        <v>3512</v>
      </c>
      <c r="R205" s="300" t="s">
        <v>3513</v>
      </c>
      <c r="S205" s="301" t="s">
        <v>3514</v>
      </c>
      <c r="T205" s="302" t="str">
        <f t="shared" si="7"/>
        <v>PC-5200-CBSA</v>
      </c>
    </row>
    <row r="206" spans="1:26" ht="15.95" customHeight="1" x14ac:dyDescent="0.25">
      <c r="A206" s="289">
        <v>42948</v>
      </c>
      <c r="B206" s="290" t="s">
        <v>1624</v>
      </c>
      <c r="C206" s="291" t="s">
        <v>2512</v>
      </c>
      <c r="D206" s="291" t="s">
        <v>1872</v>
      </c>
      <c r="E206" s="291" t="s">
        <v>1872</v>
      </c>
      <c r="F206" s="292" t="s">
        <v>1873</v>
      </c>
      <c r="G206" s="311" t="s">
        <v>1843</v>
      </c>
      <c r="H206" s="294">
        <v>-12665.77</v>
      </c>
      <c r="I206" s="304">
        <v>42007.28</v>
      </c>
      <c r="J206" s="295">
        <f t="shared" si="6"/>
        <v>-736.4600091932889</v>
      </c>
      <c r="K206" s="291" t="s">
        <v>3072</v>
      </c>
      <c r="L206" s="303">
        <v>43374</v>
      </c>
      <c r="M206" s="297">
        <v>-2563.4699999999998</v>
      </c>
      <c r="N206" s="298">
        <v>3.3166000000000002</v>
      </c>
      <c r="O206" s="298">
        <v>3.5242300000000002</v>
      </c>
      <c r="P206" s="299">
        <v>-736.46</v>
      </c>
      <c r="Q206" s="300" t="s">
        <v>3515</v>
      </c>
      <c r="R206" s="310" t="s">
        <v>3516</v>
      </c>
      <c r="S206" s="301" t="s">
        <v>3517</v>
      </c>
      <c r="T206" s="302" t="str">
        <f t="shared" si="7"/>
        <v>PC-5198-CBSA</v>
      </c>
      <c r="V206" s="269"/>
      <c r="W206" s="269"/>
      <c r="X206" s="269"/>
      <c r="Y206" s="269"/>
      <c r="Z206" s="269"/>
    </row>
    <row r="207" spans="1:26" ht="15.95" customHeight="1" x14ac:dyDescent="0.25">
      <c r="A207" s="289">
        <v>42948</v>
      </c>
      <c r="B207" s="290" t="s">
        <v>1622</v>
      </c>
      <c r="C207" s="291" t="s">
        <v>2512</v>
      </c>
      <c r="D207" s="291" t="s">
        <v>1872</v>
      </c>
      <c r="E207" s="291" t="s">
        <v>1872</v>
      </c>
      <c r="F207" s="292" t="s">
        <v>1873</v>
      </c>
      <c r="G207" s="311" t="s">
        <v>1843</v>
      </c>
      <c r="H207" s="294">
        <v>-43051.82</v>
      </c>
      <c r="I207" s="304">
        <v>142785.66</v>
      </c>
      <c r="J207" s="295">
        <f t="shared" si="6"/>
        <v>-2503.2837278786487</v>
      </c>
      <c r="K207" s="291" t="s">
        <v>3072</v>
      </c>
      <c r="L207" s="303">
        <v>43374</v>
      </c>
      <c r="M207" s="297">
        <v>-8713.43</v>
      </c>
      <c r="N207" s="298">
        <v>3.3166000000000002</v>
      </c>
      <c r="O207" s="298">
        <v>3.5242300000000002</v>
      </c>
      <c r="P207" s="299">
        <v>-2503.2800000000002</v>
      </c>
      <c r="Q207" s="300" t="s">
        <v>3518</v>
      </c>
      <c r="R207" s="300" t="s">
        <v>3519</v>
      </c>
      <c r="S207" s="301" t="s">
        <v>3520</v>
      </c>
      <c r="T207" s="302" t="str">
        <f t="shared" si="7"/>
        <v>PC-5195-CBSA</v>
      </c>
      <c r="Z207" s="269"/>
    </row>
    <row r="208" spans="1:26" ht="15.95" customHeight="1" x14ac:dyDescent="0.25">
      <c r="A208" s="289">
        <v>42948</v>
      </c>
      <c r="B208" s="290" t="s">
        <v>1620</v>
      </c>
      <c r="C208" s="291" t="s">
        <v>2512</v>
      </c>
      <c r="D208" s="291" t="s">
        <v>1872</v>
      </c>
      <c r="E208" s="291" t="s">
        <v>1872</v>
      </c>
      <c r="F208" s="292" t="s">
        <v>1873</v>
      </c>
      <c r="G208" s="311" t="s">
        <v>1843</v>
      </c>
      <c r="H208" s="294">
        <v>-43210.77</v>
      </c>
      <c r="I208" s="304">
        <v>142785.66</v>
      </c>
      <c r="J208" s="295">
        <f t="shared" si="6"/>
        <v>-2597.0409101356013</v>
      </c>
      <c r="K208" s="291" t="s">
        <v>3072</v>
      </c>
      <c r="L208" s="303">
        <v>43346</v>
      </c>
      <c r="M208" s="297">
        <v>-9039.7800000000007</v>
      </c>
      <c r="N208" s="298">
        <v>3.3043999999999998</v>
      </c>
      <c r="O208" s="298">
        <v>3.5180500000000001</v>
      </c>
      <c r="P208" s="299">
        <v>-2597.04</v>
      </c>
      <c r="Q208" s="300" t="s">
        <v>3521</v>
      </c>
      <c r="R208" s="305" t="s">
        <v>3522</v>
      </c>
      <c r="S208" s="301" t="s">
        <v>3523</v>
      </c>
      <c r="T208" s="302" t="str">
        <f t="shared" si="7"/>
        <v>PC-5194-CBSA</v>
      </c>
      <c r="V208" s="269"/>
      <c r="W208" s="269"/>
      <c r="X208" s="269"/>
      <c r="Y208" s="269"/>
      <c r="Z208" s="269"/>
    </row>
    <row r="209" spans="1:26" ht="15.95" customHeight="1" x14ac:dyDescent="0.25">
      <c r="A209" s="289">
        <v>42936</v>
      </c>
      <c r="B209" s="290" t="s">
        <v>1618</v>
      </c>
      <c r="C209" s="291" t="s">
        <v>2512</v>
      </c>
      <c r="D209" s="291" t="s">
        <v>1872</v>
      </c>
      <c r="E209" s="291" t="s">
        <v>1872</v>
      </c>
      <c r="F209" s="292" t="s">
        <v>1873</v>
      </c>
      <c r="G209" s="311" t="s">
        <v>1843</v>
      </c>
      <c r="H209" s="294">
        <v>-199776.16</v>
      </c>
      <c r="I209" s="304">
        <v>678300</v>
      </c>
      <c r="J209" s="295">
        <f t="shared" si="6"/>
        <v>-7387.7355780280395</v>
      </c>
      <c r="K209" s="291" t="s">
        <v>3072</v>
      </c>
      <c r="L209" s="303">
        <v>43388</v>
      </c>
      <c r="M209" s="297">
        <v>-25715.23</v>
      </c>
      <c r="N209" s="298">
        <v>3.3953000000000002</v>
      </c>
      <c r="O209" s="298">
        <v>3.5276399999999999</v>
      </c>
      <c r="P209" s="299">
        <v>-7387.74</v>
      </c>
      <c r="Q209" s="300" t="s">
        <v>3524</v>
      </c>
      <c r="R209" s="300" t="s">
        <v>3525</v>
      </c>
      <c r="S209" s="301" t="s">
        <v>3526</v>
      </c>
      <c r="T209" s="302" t="str">
        <f t="shared" si="7"/>
        <v>PC-5192-CBSA</v>
      </c>
    </row>
    <row r="210" spans="1:26" ht="15.95" customHeight="1" x14ac:dyDescent="0.25">
      <c r="A210" s="289">
        <v>42936</v>
      </c>
      <c r="B210" s="290" t="s">
        <v>1616</v>
      </c>
      <c r="C210" s="291" t="s">
        <v>2512</v>
      </c>
      <c r="D210" s="291" t="s">
        <v>1872</v>
      </c>
      <c r="E210" s="291" t="s">
        <v>1872</v>
      </c>
      <c r="F210" s="292" t="s">
        <v>1873</v>
      </c>
      <c r="G210" s="311" t="s">
        <v>1843</v>
      </c>
      <c r="H210" s="294">
        <v>-21037.46</v>
      </c>
      <c r="I210" s="304">
        <v>73000</v>
      </c>
      <c r="J210" s="295">
        <f t="shared" si="6"/>
        <v>-319.49264536888069</v>
      </c>
      <c r="K210" s="291" t="s">
        <v>3072</v>
      </c>
      <c r="L210" s="303">
        <v>43374</v>
      </c>
      <c r="M210" s="297">
        <v>-1112.0899999999999</v>
      </c>
      <c r="N210" s="298">
        <v>3.47</v>
      </c>
      <c r="O210" s="298">
        <v>3.5242300000000002</v>
      </c>
      <c r="P210" s="299">
        <v>-319.49</v>
      </c>
      <c r="Q210" s="300" t="s">
        <v>3527</v>
      </c>
      <c r="R210" s="300" t="s">
        <v>3528</v>
      </c>
      <c r="S210" s="301" t="s">
        <v>3529</v>
      </c>
      <c r="T210" s="302" t="str">
        <f t="shared" si="7"/>
        <v>PC-5188-CBSA</v>
      </c>
    </row>
    <row r="211" spans="1:26" ht="15.95" customHeight="1" x14ac:dyDescent="0.25">
      <c r="A211" s="289">
        <v>42894</v>
      </c>
      <c r="B211" s="290" t="s">
        <v>1614</v>
      </c>
      <c r="C211" s="291" t="s">
        <v>2512</v>
      </c>
      <c r="D211" s="291" t="s">
        <v>1872</v>
      </c>
      <c r="E211" s="291" t="s">
        <v>1872</v>
      </c>
      <c r="F211" s="292" t="s">
        <v>1873</v>
      </c>
      <c r="G211" s="311" t="s">
        <v>1843</v>
      </c>
      <c r="H211" s="294">
        <v>-27586.21</v>
      </c>
      <c r="I211" s="304">
        <v>98000</v>
      </c>
      <c r="J211" s="295">
        <f t="shared" si="6"/>
        <v>218.39519650655023</v>
      </c>
      <c r="K211" s="291" t="s">
        <v>3072</v>
      </c>
      <c r="L211" s="303">
        <v>43374</v>
      </c>
      <c r="M211" s="297">
        <v>760.19</v>
      </c>
      <c r="N211" s="298">
        <v>3.5525000000000002</v>
      </c>
      <c r="O211" s="298">
        <v>3.5242300000000002</v>
      </c>
      <c r="P211" s="299">
        <v>218.4</v>
      </c>
      <c r="Q211" s="300" t="s">
        <v>3530</v>
      </c>
      <c r="R211" s="300" t="s">
        <v>3191</v>
      </c>
      <c r="S211" s="301" t="s">
        <v>3531</v>
      </c>
      <c r="T211" s="302" t="str">
        <f t="shared" si="7"/>
        <v>PC-5179-CBSA</v>
      </c>
    </row>
    <row r="212" spans="1:26" ht="15.95" customHeight="1" x14ac:dyDescent="0.25">
      <c r="A212" s="289">
        <v>42894</v>
      </c>
      <c r="B212" s="290" t="s">
        <v>1614</v>
      </c>
      <c r="C212" s="291" t="s">
        <v>2512</v>
      </c>
      <c r="D212" s="291" t="s">
        <v>1872</v>
      </c>
      <c r="E212" s="291" t="s">
        <v>1872</v>
      </c>
      <c r="F212" s="292" t="s">
        <v>1873</v>
      </c>
      <c r="G212" s="311" t="s">
        <v>1843</v>
      </c>
      <c r="H212" s="294">
        <v>-27707.1</v>
      </c>
      <c r="I212" s="304">
        <v>98000</v>
      </c>
      <c r="J212" s="295">
        <f t="shared" si="6"/>
        <v>145.87451160652725</v>
      </c>
      <c r="K212" s="291" t="s">
        <v>3072</v>
      </c>
      <c r="L212" s="303">
        <v>43347</v>
      </c>
      <c r="M212" s="297">
        <v>507.76</v>
      </c>
      <c r="N212" s="298">
        <v>3.5369999999999999</v>
      </c>
      <c r="O212" s="298">
        <v>3.5182799999999999</v>
      </c>
      <c r="P212" s="299">
        <v>145.87</v>
      </c>
      <c r="Q212" s="300" t="s">
        <v>3532</v>
      </c>
      <c r="R212" s="300" t="s">
        <v>3191</v>
      </c>
      <c r="S212" s="301" t="s">
        <v>3533</v>
      </c>
      <c r="T212" s="302" t="str">
        <f t="shared" si="7"/>
        <v>PC-5179-CBSA</v>
      </c>
    </row>
    <row r="213" spans="1:26" ht="15.95" customHeight="1" x14ac:dyDescent="0.25">
      <c r="A213" s="289">
        <v>42894</v>
      </c>
      <c r="B213" s="290" t="s">
        <v>1613</v>
      </c>
      <c r="C213" s="291" t="s">
        <v>2512</v>
      </c>
      <c r="D213" s="291" t="s">
        <v>1872</v>
      </c>
      <c r="E213" s="291" t="s">
        <v>1872</v>
      </c>
      <c r="F213" s="292" t="s">
        <v>1873</v>
      </c>
      <c r="G213" s="311" t="s">
        <v>1843</v>
      </c>
      <c r="H213" s="294">
        <v>-18409.98</v>
      </c>
      <c r="I213" s="304">
        <v>65333.33</v>
      </c>
      <c r="J213" s="295">
        <f t="shared" si="6"/>
        <v>158.02114456446793</v>
      </c>
      <c r="K213" s="291" t="s">
        <v>3072</v>
      </c>
      <c r="L213" s="303">
        <v>43347</v>
      </c>
      <c r="M213" s="297">
        <v>550.04</v>
      </c>
      <c r="N213" s="298">
        <v>3.5488</v>
      </c>
      <c r="O213" s="298">
        <v>3.5182799999999999</v>
      </c>
      <c r="P213" s="299">
        <v>158.02000000000001</v>
      </c>
      <c r="Q213" s="300" t="s">
        <v>3534</v>
      </c>
      <c r="R213" s="300" t="s">
        <v>3201</v>
      </c>
      <c r="S213" s="301" t="s">
        <v>3535</v>
      </c>
      <c r="T213" s="302" t="str">
        <f t="shared" si="7"/>
        <v>PC-5178-CBSA</v>
      </c>
    </row>
    <row r="214" spans="1:26" ht="15.95" customHeight="1" x14ac:dyDescent="0.25">
      <c r="A214" s="289">
        <v>42894</v>
      </c>
      <c r="B214" s="290" t="s">
        <v>1613</v>
      </c>
      <c r="C214" s="291" t="s">
        <v>2512</v>
      </c>
      <c r="D214" s="291" t="s">
        <v>1872</v>
      </c>
      <c r="E214" s="291" t="s">
        <v>1872</v>
      </c>
      <c r="F214" s="292" t="s">
        <v>1873</v>
      </c>
      <c r="G214" s="311" t="s">
        <v>1843</v>
      </c>
      <c r="H214" s="294">
        <v>-18235.78</v>
      </c>
      <c r="I214" s="304">
        <v>65333.33</v>
      </c>
      <c r="J214" s="295">
        <f t="shared" si="6"/>
        <v>258.45207998161345</v>
      </c>
      <c r="K214" s="291" t="s">
        <v>3072</v>
      </c>
      <c r="L214" s="303">
        <v>43405</v>
      </c>
      <c r="M214" s="297">
        <v>899.62</v>
      </c>
      <c r="N214" s="298">
        <v>3.5827</v>
      </c>
      <c r="O214" s="298">
        <v>3.5318200000000002</v>
      </c>
      <c r="P214" s="299">
        <v>258.45</v>
      </c>
      <c r="Q214" s="300" t="s">
        <v>3536</v>
      </c>
      <c r="R214" s="300" t="s">
        <v>3196</v>
      </c>
      <c r="S214" s="301" t="s">
        <v>3537</v>
      </c>
      <c r="T214" s="302" t="str">
        <f t="shared" si="7"/>
        <v>PC-5178-CBSA</v>
      </c>
    </row>
    <row r="215" spans="1:26" s="269" customFormat="1" ht="15.95" customHeight="1" x14ac:dyDescent="0.25">
      <c r="A215" s="289">
        <v>42894</v>
      </c>
      <c r="B215" s="290" t="s">
        <v>1613</v>
      </c>
      <c r="C215" s="291" t="s">
        <v>2512</v>
      </c>
      <c r="D215" s="291" t="s">
        <v>1872</v>
      </c>
      <c r="E215" s="291" t="s">
        <v>1872</v>
      </c>
      <c r="F215" s="292" t="s">
        <v>1873</v>
      </c>
      <c r="G215" s="311" t="s">
        <v>1843</v>
      </c>
      <c r="H215" s="294">
        <v>-18330.95</v>
      </c>
      <c r="I215" s="304">
        <v>65333.33</v>
      </c>
      <c r="J215" s="295">
        <f t="shared" si="6"/>
        <v>204.67133992185703</v>
      </c>
      <c r="K215" s="291" t="s">
        <v>3072</v>
      </c>
      <c r="L215" s="303">
        <v>43374</v>
      </c>
      <c r="M215" s="297">
        <v>712.42</v>
      </c>
      <c r="N215" s="298">
        <v>3.5640999999999998</v>
      </c>
      <c r="O215" s="298">
        <v>3.5242300000000002</v>
      </c>
      <c r="P215" s="299">
        <v>204.67</v>
      </c>
      <c r="Q215" s="300" t="s">
        <v>3538</v>
      </c>
      <c r="R215" s="300" t="s">
        <v>3196</v>
      </c>
      <c r="S215" s="301" t="s">
        <v>3539</v>
      </c>
      <c r="T215" s="302" t="str">
        <f t="shared" si="7"/>
        <v>PC-5178-CBSA</v>
      </c>
      <c r="U215" s="199"/>
      <c r="V215" s="199"/>
      <c r="W215" s="199"/>
      <c r="X215" s="199"/>
      <c r="Y215" s="199"/>
      <c r="Z215" s="199"/>
    </row>
    <row r="216" spans="1:26" ht="15.95" customHeight="1" x14ac:dyDescent="0.25">
      <c r="A216" s="289">
        <v>42887</v>
      </c>
      <c r="B216" s="290" t="s">
        <v>1611</v>
      </c>
      <c r="C216" s="291" t="s">
        <v>2512</v>
      </c>
      <c r="D216" s="291" t="s">
        <v>1872</v>
      </c>
      <c r="E216" s="291" t="s">
        <v>1872</v>
      </c>
      <c r="F216" s="292" t="s">
        <v>1873</v>
      </c>
      <c r="G216" s="311" t="s">
        <v>1843</v>
      </c>
      <c r="H216" s="294">
        <v>-37206.28</v>
      </c>
      <c r="I216" s="304">
        <v>131580</v>
      </c>
      <c r="J216" s="295">
        <f t="shared" si="6"/>
        <v>134.96322684440358</v>
      </c>
      <c r="K216" s="291" t="s">
        <v>3072</v>
      </c>
      <c r="L216" s="303">
        <v>43371</v>
      </c>
      <c r="M216" s="297">
        <v>469.78</v>
      </c>
      <c r="N216" s="298">
        <v>3.5365000000000002</v>
      </c>
      <c r="O216" s="298">
        <v>3.5235500000000002</v>
      </c>
      <c r="P216" s="299">
        <v>134.96</v>
      </c>
      <c r="Q216" s="300" t="s">
        <v>3540</v>
      </c>
      <c r="R216" s="300" t="s">
        <v>3541</v>
      </c>
      <c r="S216" s="301" t="s">
        <v>3542</v>
      </c>
      <c r="T216" s="302" t="str">
        <f t="shared" si="7"/>
        <v>PC-5177-CBSA</v>
      </c>
      <c r="V216" s="269"/>
      <c r="W216" s="269"/>
      <c r="X216" s="269"/>
      <c r="Y216" s="269"/>
      <c r="Z216" s="269"/>
    </row>
    <row r="217" spans="1:26" ht="15.95" customHeight="1" x14ac:dyDescent="0.25">
      <c r="A217" s="289">
        <v>43200</v>
      </c>
      <c r="B217" s="290" t="s">
        <v>1609</v>
      </c>
      <c r="C217" s="291" t="s">
        <v>2512</v>
      </c>
      <c r="D217" s="291" t="s">
        <v>1872</v>
      </c>
      <c r="E217" s="291" t="s">
        <v>1872</v>
      </c>
      <c r="F217" s="292" t="s">
        <v>1873</v>
      </c>
      <c r="G217" s="311" t="s">
        <v>1843</v>
      </c>
      <c r="H217" s="294">
        <v>-158274.97</v>
      </c>
      <c r="I217" s="304">
        <v>548818.44999999995</v>
      </c>
      <c r="J217" s="295">
        <f t="shared" si="6"/>
        <v>-3084.86267524707</v>
      </c>
      <c r="K217" s="291" t="s">
        <v>3072</v>
      </c>
      <c r="L217" s="303">
        <v>43434</v>
      </c>
      <c r="M217" s="297">
        <v>-10737.79</v>
      </c>
      <c r="N217" s="298">
        <v>3.4674999999999998</v>
      </c>
      <c r="O217" s="298">
        <v>3.5377900000000002</v>
      </c>
      <c r="P217" s="299">
        <v>-3084.86</v>
      </c>
      <c r="Q217" s="300" t="s">
        <v>3543</v>
      </c>
      <c r="R217" s="300" t="s">
        <v>3544</v>
      </c>
      <c r="S217" s="301" t="s">
        <v>3545</v>
      </c>
      <c r="T217" s="302" t="str">
        <f t="shared" si="7"/>
        <v>PC-5176-CBSA</v>
      </c>
    </row>
    <row r="218" spans="1:26" ht="15.95" customHeight="1" x14ac:dyDescent="0.25">
      <c r="A218" s="289">
        <v>42885</v>
      </c>
      <c r="B218" s="290" t="s">
        <v>1609</v>
      </c>
      <c r="C218" s="291" t="s">
        <v>2512</v>
      </c>
      <c r="D218" s="291" t="s">
        <v>1872</v>
      </c>
      <c r="E218" s="291" t="s">
        <v>1872</v>
      </c>
      <c r="F218" s="292" t="s">
        <v>1873</v>
      </c>
      <c r="G218" s="311" t="s">
        <v>1843</v>
      </c>
      <c r="H218" s="294">
        <v>-625960.6</v>
      </c>
      <c r="I218" s="304">
        <v>2240000</v>
      </c>
      <c r="J218" s="295">
        <f t="shared" si="6"/>
        <v>7066.0738910595264</v>
      </c>
      <c r="K218" s="291" t="s">
        <v>3072</v>
      </c>
      <c r="L218" s="303">
        <v>43434</v>
      </c>
      <c r="M218" s="297">
        <v>24595.59</v>
      </c>
      <c r="N218" s="298">
        <v>3.5785</v>
      </c>
      <c r="O218" s="298">
        <v>3.5377900000000002</v>
      </c>
      <c r="P218" s="299">
        <v>7066.07</v>
      </c>
      <c r="Q218" s="300" t="s">
        <v>3546</v>
      </c>
      <c r="R218" s="300" t="s">
        <v>3547</v>
      </c>
      <c r="S218" s="301" t="s">
        <v>3548</v>
      </c>
      <c r="T218" s="302" t="str">
        <f t="shared" si="7"/>
        <v>PC-5176-CBSA</v>
      </c>
    </row>
    <row r="219" spans="1:26" ht="15.95" customHeight="1" x14ac:dyDescent="0.25">
      <c r="A219" s="289">
        <v>43200</v>
      </c>
      <c r="B219" s="290" t="s">
        <v>1607</v>
      </c>
      <c r="C219" s="291" t="s">
        <v>2512</v>
      </c>
      <c r="D219" s="291" t="s">
        <v>1872</v>
      </c>
      <c r="E219" s="291" t="s">
        <v>1872</v>
      </c>
      <c r="F219" s="292" t="s">
        <v>1873</v>
      </c>
      <c r="G219" s="311" t="s">
        <v>1843</v>
      </c>
      <c r="H219" s="294">
        <v>-18144.099999999999</v>
      </c>
      <c r="I219" s="304">
        <v>62914.66</v>
      </c>
      <c r="J219" s="295">
        <f t="shared" si="6"/>
        <v>-353.63709492070791</v>
      </c>
      <c r="K219" s="291" t="s">
        <v>3072</v>
      </c>
      <c r="L219" s="303">
        <v>43434</v>
      </c>
      <c r="M219" s="297">
        <v>-1230.94</v>
      </c>
      <c r="N219" s="298">
        <v>3.4674999999999998</v>
      </c>
      <c r="O219" s="298">
        <v>3.5377900000000002</v>
      </c>
      <c r="P219" s="299">
        <v>-353.64</v>
      </c>
      <c r="Q219" s="300" t="s">
        <v>3549</v>
      </c>
      <c r="R219" s="300" t="s">
        <v>3550</v>
      </c>
      <c r="S219" s="301" t="s">
        <v>3551</v>
      </c>
      <c r="T219" s="302" t="str">
        <f t="shared" si="7"/>
        <v>PC-5172-CBSA</v>
      </c>
      <c r="V219" s="269"/>
      <c r="W219" s="269"/>
      <c r="X219" s="269"/>
      <c r="Y219" s="269"/>
      <c r="Z219" s="269"/>
    </row>
    <row r="220" spans="1:26" ht="15.95" customHeight="1" x14ac:dyDescent="0.25">
      <c r="A220" s="289">
        <v>42888</v>
      </c>
      <c r="B220" s="290" t="s">
        <v>1607</v>
      </c>
      <c r="C220" s="291" t="s">
        <v>2512</v>
      </c>
      <c r="D220" s="291" t="s">
        <v>1872</v>
      </c>
      <c r="E220" s="291" t="s">
        <v>1872</v>
      </c>
      <c r="F220" s="292" t="s">
        <v>1873</v>
      </c>
      <c r="G220" s="311" t="s">
        <v>1843</v>
      </c>
      <c r="H220" s="294">
        <v>-54872.57</v>
      </c>
      <c r="I220" s="304">
        <v>195500</v>
      </c>
      <c r="J220" s="295">
        <f t="shared" si="6"/>
        <v>380.53895656170994</v>
      </c>
      <c r="K220" s="291" t="s">
        <v>3072</v>
      </c>
      <c r="L220" s="303">
        <v>43434</v>
      </c>
      <c r="M220" s="297">
        <v>1324.58</v>
      </c>
      <c r="N220" s="298">
        <v>3.5628000000000002</v>
      </c>
      <c r="O220" s="298">
        <v>3.5377900000000002</v>
      </c>
      <c r="P220" s="299">
        <v>380.54</v>
      </c>
      <c r="Q220" s="300" t="s">
        <v>3552</v>
      </c>
      <c r="R220" s="300" t="s">
        <v>3553</v>
      </c>
      <c r="S220" s="301" t="s">
        <v>3554</v>
      </c>
      <c r="T220" s="302" t="str">
        <f t="shared" si="7"/>
        <v>PC-5172-CBSA</v>
      </c>
    </row>
    <row r="221" spans="1:26" ht="15.95" customHeight="1" x14ac:dyDescent="0.25">
      <c r="A221" s="289">
        <v>43200</v>
      </c>
      <c r="B221" s="290" t="s">
        <v>1605</v>
      </c>
      <c r="C221" s="291" t="s">
        <v>2512</v>
      </c>
      <c r="D221" s="291" t="s">
        <v>1872</v>
      </c>
      <c r="E221" s="291" t="s">
        <v>1872</v>
      </c>
      <c r="F221" s="292" t="s">
        <v>1873</v>
      </c>
      <c r="G221" s="311" t="s">
        <v>1843</v>
      </c>
      <c r="H221" s="294">
        <v>-8415.7999999999993</v>
      </c>
      <c r="I221" s="304">
        <v>29074.9</v>
      </c>
      <c r="J221" s="295">
        <f t="shared" si="6"/>
        <v>-163.63192369570217</v>
      </c>
      <c r="K221" s="291" t="s">
        <v>3072</v>
      </c>
      <c r="L221" s="303">
        <v>43374</v>
      </c>
      <c r="M221" s="297">
        <v>-569.57000000000005</v>
      </c>
      <c r="N221" s="298">
        <v>3.4548000000000001</v>
      </c>
      <c r="O221" s="298">
        <v>3.5242300000000002</v>
      </c>
      <c r="P221" s="299">
        <v>-163.63</v>
      </c>
      <c r="Q221" s="300" t="s">
        <v>3555</v>
      </c>
      <c r="R221" s="300" t="s">
        <v>3556</v>
      </c>
      <c r="S221" s="301" t="s">
        <v>3557</v>
      </c>
      <c r="T221" s="302" t="str">
        <f t="shared" si="7"/>
        <v>PC-5171-CBSA</v>
      </c>
    </row>
    <row r="222" spans="1:26" ht="15.95" customHeight="1" x14ac:dyDescent="0.25">
      <c r="A222" s="289">
        <v>42851</v>
      </c>
      <c r="B222" s="290" t="s">
        <v>1605</v>
      </c>
      <c r="C222" s="291" t="s">
        <v>2512</v>
      </c>
      <c r="D222" s="291" t="s">
        <v>1872</v>
      </c>
      <c r="E222" s="291" t="s">
        <v>1872</v>
      </c>
      <c r="F222" s="292" t="s">
        <v>1873</v>
      </c>
      <c r="G222" s="311" t="s">
        <v>1843</v>
      </c>
      <c r="H222" s="294">
        <v>-27724.17</v>
      </c>
      <c r="I222" s="304">
        <v>96250</v>
      </c>
      <c r="J222" s="295">
        <f t="shared" si="6"/>
        <v>-363.19236957021377</v>
      </c>
      <c r="K222" s="291" t="s">
        <v>3072</v>
      </c>
      <c r="L222" s="303">
        <v>43347</v>
      </c>
      <c r="M222" s="297">
        <v>-1264.2</v>
      </c>
      <c r="N222" s="298">
        <v>3.4716999999999998</v>
      </c>
      <c r="O222" s="298">
        <v>3.5182799999999999</v>
      </c>
      <c r="P222" s="299">
        <v>-363.19</v>
      </c>
      <c r="Q222" s="300" t="s">
        <v>3558</v>
      </c>
      <c r="R222" s="300" t="s">
        <v>3559</v>
      </c>
      <c r="S222" s="301" t="s">
        <v>3560</v>
      </c>
      <c r="T222" s="302" t="str">
        <f t="shared" si="7"/>
        <v>PC-5171-CBSA</v>
      </c>
    </row>
    <row r="223" spans="1:26" ht="15.95" customHeight="1" x14ac:dyDescent="0.25">
      <c r="A223" s="289">
        <v>42851</v>
      </c>
      <c r="B223" s="290" t="s">
        <v>1605</v>
      </c>
      <c r="C223" s="291" t="s">
        <v>2512</v>
      </c>
      <c r="D223" s="291" t="s">
        <v>1872</v>
      </c>
      <c r="E223" s="291" t="s">
        <v>1872</v>
      </c>
      <c r="F223" s="292" t="s">
        <v>1873</v>
      </c>
      <c r="G223" s="311" t="s">
        <v>1843</v>
      </c>
      <c r="H223" s="294">
        <v>-27601.73</v>
      </c>
      <c r="I223" s="304">
        <v>96250</v>
      </c>
      <c r="J223" s="295">
        <f t="shared" si="6"/>
        <v>-287.00586072167317</v>
      </c>
      <c r="K223" s="291" t="s">
        <v>3072</v>
      </c>
      <c r="L223" s="303">
        <v>43374</v>
      </c>
      <c r="M223" s="297">
        <v>-999.01</v>
      </c>
      <c r="N223" s="298">
        <v>3.4870999999999999</v>
      </c>
      <c r="O223" s="298">
        <v>3.5242300000000002</v>
      </c>
      <c r="P223" s="299">
        <v>-287.01</v>
      </c>
      <c r="Q223" s="300" t="s">
        <v>3561</v>
      </c>
      <c r="R223" s="305" t="s">
        <v>3559</v>
      </c>
      <c r="S223" s="301" t="s">
        <v>3562</v>
      </c>
      <c r="T223" s="302" t="str">
        <f t="shared" si="7"/>
        <v>PC-5171-CBSA</v>
      </c>
    </row>
    <row r="224" spans="1:26" ht="15.95" customHeight="1" x14ac:dyDescent="0.25">
      <c r="A224" s="289">
        <v>42817</v>
      </c>
      <c r="B224" s="290" t="s">
        <v>1603</v>
      </c>
      <c r="C224" s="291" t="s">
        <v>2512</v>
      </c>
      <c r="D224" s="291" t="s">
        <v>1872</v>
      </c>
      <c r="E224" s="291" t="s">
        <v>1872</v>
      </c>
      <c r="F224" s="292" t="s">
        <v>1873</v>
      </c>
      <c r="G224" s="311" t="s">
        <v>1843</v>
      </c>
      <c r="H224" s="294">
        <v>-626304.80000000005</v>
      </c>
      <c r="I224" s="304">
        <v>2190000</v>
      </c>
      <c r="J224" s="295">
        <f t="shared" si="6"/>
        <v>-7135.9486324982772</v>
      </c>
      <c r="K224" s="291" t="s">
        <v>3072</v>
      </c>
      <c r="L224" s="303">
        <v>43434</v>
      </c>
      <c r="M224" s="297">
        <v>-24838.81</v>
      </c>
      <c r="N224" s="298">
        <v>3.4967000000000001</v>
      </c>
      <c r="O224" s="298">
        <v>3.5377900000000002</v>
      </c>
      <c r="P224" s="299">
        <v>-7135.95</v>
      </c>
      <c r="Q224" s="300" t="s">
        <v>3563</v>
      </c>
      <c r="R224" s="300" t="s">
        <v>3564</v>
      </c>
      <c r="S224" s="301" t="s">
        <v>3565</v>
      </c>
      <c r="T224" s="302" t="str">
        <f t="shared" si="7"/>
        <v>PC-5170-CBSA</v>
      </c>
    </row>
    <row r="225" spans="1:26" ht="15.95" customHeight="1" x14ac:dyDescent="0.25">
      <c r="A225" s="289">
        <v>43200</v>
      </c>
      <c r="B225" s="290" t="s">
        <v>1603</v>
      </c>
      <c r="C225" s="291" t="s">
        <v>2512</v>
      </c>
      <c r="D225" s="291" t="s">
        <v>1872</v>
      </c>
      <c r="E225" s="291" t="s">
        <v>1872</v>
      </c>
      <c r="F225" s="292" t="s">
        <v>1873</v>
      </c>
      <c r="G225" s="311" t="s">
        <v>1843</v>
      </c>
      <c r="H225" s="294">
        <v>-39304.26</v>
      </c>
      <c r="I225" s="304">
        <v>136523.32999999999</v>
      </c>
      <c r="J225" s="295">
        <f t="shared" si="6"/>
        <v>-700.669386347966</v>
      </c>
      <c r="K225" s="291" t="s">
        <v>3072</v>
      </c>
      <c r="L225" s="303">
        <v>43434</v>
      </c>
      <c r="M225" s="297">
        <v>-2438.89</v>
      </c>
      <c r="N225" s="298">
        <v>3.4735</v>
      </c>
      <c r="O225" s="298">
        <v>3.5377900000000002</v>
      </c>
      <c r="P225" s="299">
        <v>-700.67</v>
      </c>
      <c r="Q225" s="300" t="s">
        <v>3566</v>
      </c>
      <c r="R225" s="300" t="s">
        <v>3567</v>
      </c>
      <c r="S225" s="301" t="s">
        <v>3568</v>
      </c>
      <c r="T225" s="302" t="str">
        <f t="shared" si="7"/>
        <v>PC-5170-CBSA</v>
      </c>
    </row>
    <row r="226" spans="1:26" s="269" customFormat="1" ht="15.95" customHeight="1" x14ac:dyDescent="0.25">
      <c r="A226" s="289">
        <v>43074</v>
      </c>
      <c r="B226" s="290" t="s">
        <v>3569</v>
      </c>
      <c r="C226" s="291" t="s">
        <v>2512</v>
      </c>
      <c r="D226" s="291" t="s">
        <v>1872</v>
      </c>
      <c r="E226" s="291" t="s">
        <v>1872</v>
      </c>
      <c r="F226" s="292" t="s">
        <v>1873</v>
      </c>
      <c r="G226" s="311" t="s">
        <v>1843</v>
      </c>
      <c r="H226" s="294">
        <v>-77083.960000000006</v>
      </c>
      <c r="I226" s="304">
        <v>258000</v>
      </c>
      <c r="J226" s="295">
        <f t="shared" si="6"/>
        <v>-3964.2266145713629</v>
      </c>
      <c r="K226" s="291" t="s">
        <v>3072</v>
      </c>
      <c r="L226" s="303">
        <v>43404</v>
      </c>
      <c r="M226" s="297">
        <v>-13798.68</v>
      </c>
      <c r="N226" s="298">
        <v>3.347</v>
      </c>
      <c r="O226" s="298">
        <v>3.5315799999999999</v>
      </c>
      <c r="P226" s="299">
        <v>-3964.23</v>
      </c>
      <c r="Q226" s="300" t="s">
        <v>3570</v>
      </c>
      <c r="R226" s="300" t="s">
        <v>3571</v>
      </c>
      <c r="S226" s="301" t="s">
        <v>3572</v>
      </c>
      <c r="T226" s="302" t="str">
        <f t="shared" si="7"/>
        <v>Freight Loss</v>
      </c>
      <c r="U226" s="199"/>
      <c r="V226" s="199"/>
      <c r="W226" s="199"/>
      <c r="X226" s="199"/>
      <c r="Y226" s="199"/>
      <c r="Z226" s="199"/>
    </row>
    <row r="227" spans="1:26" ht="15" customHeight="1" x14ac:dyDescent="0.25">
      <c r="A227" s="261"/>
      <c r="B227" s="262"/>
      <c r="C227" s="262"/>
      <c r="D227" s="262"/>
      <c r="E227" s="262"/>
      <c r="F227" s="262"/>
      <c r="G227" s="263"/>
      <c r="H227" s="264"/>
      <c r="I227" s="264"/>
      <c r="J227" s="264"/>
      <c r="K227" s="262"/>
      <c r="L227" s="261"/>
      <c r="M227" s="264"/>
      <c r="N227" s="265"/>
      <c r="O227" s="265"/>
      <c r="P227" s="264"/>
      <c r="Q227" s="264"/>
      <c r="R227" s="313"/>
      <c r="S227" s="262"/>
      <c r="T227" s="314"/>
    </row>
    <row r="228" spans="1:26" ht="15" customHeight="1" x14ac:dyDescent="0.25">
      <c r="A228" s="261"/>
      <c r="B228" s="262"/>
      <c r="C228" s="262"/>
      <c r="D228" s="262"/>
      <c r="E228" s="262"/>
      <c r="F228" s="262"/>
      <c r="G228" s="263"/>
      <c r="H228" s="264"/>
      <c r="I228" s="315">
        <f>SUM(I2:I227)</f>
        <v>229872975.48000011</v>
      </c>
      <c r="J228" s="315">
        <f>SUM(J2:J227)</f>
        <v>-1113625.7986669738</v>
      </c>
      <c r="K228" s="262"/>
      <c r="L228" s="261"/>
      <c r="M228" s="264"/>
      <c r="N228" s="265"/>
      <c r="O228" s="265"/>
      <c r="P228" s="315">
        <f>SUM(P2:P227)</f>
        <v>-1113625.8199999989</v>
      </c>
      <c r="Q228" s="315"/>
      <c r="R228" s="313"/>
      <c r="S228" s="262"/>
      <c r="T228" s="314"/>
    </row>
    <row r="229" spans="1:26" ht="15" customHeight="1" x14ac:dyDescent="0.25">
      <c r="A229" s="261"/>
      <c r="B229" s="262"/>
      <c r="C229" s="262"/>
      <c r="D229" s="262"/>
      <c r="E229" s="262"/>
      <c r="F229" s="262"/>
      <c r="G229" s="263"/>
      <c r="H229" s="264"/>
      <c r="I229" s="264"/>
      <c r="J229" s="264"/>
      <c r="K229" s="262"/>
      <c r="L229" s="261"/>
      <c r="M229" s="264"/>
      <c r="N229" s="265"/>
      <c r="O229" s="265"/>
      <c r="P229" s="264">
        <f>P228-J228</f>
        <v>-2.1333025069907308E-2</v>
      </c>
      <c r="Q229" s="264"/>
      <c r="R229" s="262"/>
      <c r="S229" s="262"/>
    </row>
    <row r="230" spans="1:26" ht="15" customHeight="1" x14ac:dyDescent="0.25">
      <c r="A230" s="261"/>
      <c r="B230" s="262"/>
      <c r="C230" s="262"/>
      <c r="D230" s="262"/>
      <c r="E230" s="262"/>
      <c r="F230" s="262"/>
      <c r="G230" s="263"/>
      <c r="H230" s="264"/>
      <c r="I230" s="264"/>
      <c r="J230" s="264"/>
      <c r="K230" s="262"/>
      <c r="L230" s="261"/>
      <c r="M230" s="264"/>
      <c r="N230" s="265"/>
      <c r="O230" s="265"/>
      <c r="P230" s="264"/>
      <c r="Q230" s="264"/>
      <c r="R230" s="262"/>
      <c r="S230" s="262"/>
    </row>
    <row r="231" spans="1:26" ht="15" customHeight="1" x14ac:dyDescent="0.25">
      <c r="A231" s="261"/>
      <c r="B231" s="262"/>
      <c r="C231" s="262"/>
      <c r="D231" s="262"/>
      <c r="E231" s="262"/>
      <c r="F231" s="262"/>
      <c r="G231" s="263"/>
      <c r="H231" s="264"/>
      <c r="I231" s="264"/>
      <c r="J231" s="264"/>
      <c r="K231" s="262"/>
      <c r="L231" s="261"/>
      <c r="M231" s="264"/>
      <c r="N231" s="265"/>
      <c r="O231" s="265"/>
      <c r="P231" s="264"/>
      <c r="Q231" s="264"/>
      <c r="R231" s="262"/>
      <c r="S231" s="262"/>
    </row>
    <row r="232" spans="1:26" ht="15" customHeight="1" x14ac:dyDescent="0.25">
      <c r="A232" s="261"/>
      <c r="B232" s="262"/>
      <c r="C232" s="262"/>
      <c r="D232" s="262"/>
      <c r="E232" s="262"/>
      <c r="F232" s="262"/>
      <c r="G232" s="263"/>
      <c r="H232" s="264"/>
      <c r="I232" s="264"/>
      <c r="J232" s="264"/>
      <c r="K232" s="262"/>
      <c r="L232" s="261"/>
      <c r="M232" s="264"/>
      <c r="N232" s="265"/>
      <c r="O232" s="265"/>
      <c r="P232" s="264"/>
      <c r="Q232" s="264"/>
      <c r="R232" s="262"/>
      <c r="S232" s="26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1</vt:i4>
      </vt:variant>
    </vt:vector>
  </HeadingPairs>
  <TitlesOfParts>
    <vt:vector size="10" baseType="lpstr">
      <vt:lpstr>Input_Preços_Diferencial</vt:lpstr>
      <vt:lpstr>Input_Mkt_Price</vt:lpstr>
      <vt:lpstr>Basis</vt:lpstr>
      <vt:lpstr>Input_PC</vt:lpstr>
      <vt:lpstr>Input_SC</vt:lpstr>
      <vt:lpstr>Input_Futures</vt:lpstr>
      <vt:lpstr>Input_Options</vt:lpstr>
      <vt:lpstr>Forex Close</vt:lpstr>
      <vt:lpstr>Forex Open</vt:lpstr>
      <vt:lpstr>formula_GUIA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Erick Alves dos Santos</dc:creator>
  <cp:lastModifiedBy>ANDERSON</cp:lastModifiedBy>
  <dcterms:created xsi:type="dcterms:W3CDTF">2018-05-07T18:57:01Z</dcterms:created>
  <dcterms:modified xsi:type="dcterms:W3CDTF">2018-05-16T20:23:56Z</dcterms:modified>
</cp:coreProperties>
</file>